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Catalina Pugacz\6.ICyIP\"/>
    </mc:Choice>
  </mc:AlternateContent>
  <bookViews>
    <workbookView xWindow="0" yWindow="0" windowWidth="20490" windowHeight="7050" firstSheet="1" activeTab="2"/>
  </bookViews>
  <sheets>
    <sheet name="Procedimiento" sheetId="14" r:id="rId1"/>
    <sheet name="Resultado" sheetId="2" r:id="rId2"/>
    <sheet name="Informe" sheetId="6" r:id="rId3"/>
    <sheet name="ResultadoVar" sheetId="10" r:id="rId4"/>
    <sheet name="ICQlick%" sheetId="1" r:id="rId5"/>
    <sheet name="ICQlickTabla" sheetId="11" r:id="rId6"/>
    <sheet name="IPQlick%" sheetId="5" r:id="rId7"/>
    <sheet name="IPQlickTabla" sheetId="12" r:id="rId8"/>
    <sheet name="Indicadores" sheetId="4" r:id="rId9"/>
    <sheet name="IndicadoresVar" sheetId="13" r:id="rId10"/>
    <sheet name="BD" sheetId="3" r:id="rId11"/>
    <sheet name="BDVar" sheetId="9" r:id="rId12"/>
    <sheet name="Lista" sheetId="7" state="hidden" r:id="rId13"/>
  </sheets>
  <definedNames>
    <definedName name="_xlnm._FilterDatabase" localSheetId="10" hidden="1">BD!$A$1:$O$76</definedName>
    <definedName name="_xlnm._FilterDatabase" localSheetId="11" hidden="1">BDVar!$A$1:$L$725</definedName>
    <definedName name="_xlnm._FilterDatabase" localSheetId="5" hidden="1">ICQlickTabla!$A$1:$M$10601</definedName>
    <definedName name="_xlnm._FilterDatabase" localSheetId="7" hidden="1">IPQlickTabla!$A$1:$J$6257</definedName>
    <definedName name="_xlnm.Print_Area" localSheetId="2">Informe!$A$1:$H$1647</definedName>
    <definedName name="_xlnm.Print_Area" localSheetId="1">Resultado!$A$1:$M$28</definedName>
    <definedName name="_xlnm.Print_Area" localSheetId="3">ResultadoVar!$A$1:$M$48</definedName>
  </definedNames>
  <calcPr calcId="162913"/>
</workbook>
</file>

<file path=xl/calcChain.xml><?xml version="1.0" encoding="utf-8"?>
<calcChain xmlns="http://schemas.openxmlformats.org/spreadsheetml/2006/main">
  <c r="A4" i="2" l="1"/>
  <c r="J2" i="12" l="1"/>
  <c r="J3" i="12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402" i="12"/>
  <c r="J403" i="12"/>
  <c r="J404" i="12"/>
  <c r="J405" i="12"/>
  <c r="J406" i="12"/>
  <c r="J407" i="12"/>
  <c r="J408" i="12"/>
  <c r="J409" i="12"/>
  <c r="J410" i="12"/>
  <c r="J411" i="12"/>
  <c r="J412" i="12"/>
  <c r="J413" i="12"/>
  <c r="J414" i="12"/>
  <c r="J415" i="12"/>
  <c r="J416" i="12"/>
  <c r="J417" i="12"/>
  <c r="J418" i="12"/>
  <c r="J419" i="12"/>
  <c r="J420" i="12"/>
  <c r="J421" i="12"/>
  <c r="J422" i="12"/>
  <c r="J423" i="12"/>
  <c r="J424" i="12"/>
  <c r="J425" i="12"/>
  <c r="J426" i="12"/>
  <c r="J427" i="12"/>
  <c r="J428" i="12"/>
  <c r="J429" i="12"/>
  <c r="J430" i="12"/>
  <c r="J431" i="12"/>
  <c r="J432" i="12"/>
  <c r="J433" i="12"/>
  <c r="J434" i="12"/>
  <c r="J435" i="12"/>
  <c r="J436" i="12"/>
  <c r="J437" i="12"/>
  <c r="J438" i="12"/>
  <c r="J439" i="12"/>
  <c r="J440" i="12"/>
  <c r="J441" i="12"/>
  <c r="J442" i="12"/>
  <c r="J443" i="12"/>
  <c r="J444" i="12"/>
  <c r="J445" i="12"/>
  <c r="J446" i="12"/>
  <c r="J447" i="12"/>
  <c r="J448" i="12"/>
  <c r="J449" i="12"/>
  <c r="J450" i="12"/>
  <c r="J451" i="12"/>
  <c r="J452" i="12"/>
  <c r="J453" i="12"/>
  <c r="J454" i="12"/>
  <c r="J455" i="12"/>
  <c r="J456" i="12"/>
  <c r="J457" i="12"/>
  <c r="J458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74" i="12"/>
  <c r="J475" i="12"/>
  <c r="J476" i="12"/>
  <c r="J477" i="12"/>
  <c r="J478" i="12"/>
  <c r="J479" i="12"/>
  <c r="J480" i="12"/>
  <c r="J481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95" i="12"/>
  <c r="J496" i="12"/>
  <c r="J497" i="12"/>
  <c r="J498" i="12"/>
  <c r="J499" i="12"/>
  <c r="J500" i="12"/>
  <c r="J501" i="12"/>
  <c r="J502" i="12"/>
  <c r="J503" i="12"/>
  <c r="J504" i="12"/>
  <c r="J505" i="12"/>
  <c r="J506" i="12"/>
  <c r="J507" i="12"/>
  <c r="J508" i="12"/>
  <c r="J509" i="12"/>
  <c r="J510" i="12"/>
  <c r="J511" i="12"/>
  <c r="J512" i="12"/>
  <c r="J513" i="12"/>
  <c r="J514" i="12"/>
  <c r="J515" i="12"/>
  <c r="J516" i="12"/>
  <c r="J517" i="12"/>
  <c r="J518" i="12"/>
  <c r="J519" i="12"/>
  <c r="J520" i="12"/>
  <c r="J521" i="12"/>
  <c r="J522" i="12"/>
  <c r="J523" i="12"/>
  <c r="J524" i="12"/>
  <c r="J525" i="12"/>
  <c r="J526" i="12"/>
  <c r="J527" i="12"/>
  <c r="J528" i="12"/>
  <c r="J529" i="12"/>
  <c r="J530" i="12"/>
  <c r="J531" i="12"/>
  <c r="J532" i="12"/>
  <c r="J533" i="12"/>
  <c r="J534" i="12"/>
  <c r="J535" i="12"/>
  <c r="J536" i="12"/>
  <c r="J537" i="12"/>
  <c r="J538" i="12"/>
  <c r="J539" i="12"/>
  <c r="J540" i="12"/>
  <c r="J541" i="12"/>
  <c r="J542" i="12"/>
  <c r="J543" i="12"/>
  <c r="J544" i="12"/>
  <c r="J545" i="12"/>
  <c r="J546" i="12"/>
  <c r="J547" i="12"/>
  <c r="J548" i="12"/>
  <c r="J549" i="12"/>
  <c r="J550" i="12"/>
  <c r="J551" i="12"/>
  <c r="J552" i="12"/>
  <c r="J553" i="12"/>
  <c r="J554" i="12"/>
  <c r="J555" i="12"/>
  <c r="J556" i="12"/>
  <c r="J557" i="12"/>
  <c r="J558" i="12"/>
  <c r="J559" i="12"/>
  <c r="J560" i="12"/>
  <c r="J561" i="12"/>
  <c r="J562" i="12"/>
  <c r="J563" i="12"/>
  <c r="J564" i="12"/>
  <c r="J565" i="12"/>
  <c r="J566" i="12"/>
  <c r="J567" i="12"/>
  <c r="J568" i="12"/>
  <c r="J569" i="12"/>
  <c r="J570" i="12"/>
  <c r="J571" i="12"/>
  <c r="J572" i="12"/>
  <c r="J573" i="12"/>
  <c r="J574" i="12"/>
  <c r="J575" i="12"/>
  <c r="J576" i="12"/>
  <c r="J577" i="12"/>
  <c r="J578" i="12"/>
  <c r="J579" i="12"/>
  <c r="J580" i="12"/>
  <c r="J581" i="12"/>
  <c r="J582" i="12"/>
  <c r="J583" i="12"/>
  <c r="J584" i="12"/>
  <c r="J585" i="12"/>
  <c r="J586" i="12"/>
  <c r="J587" i="12"/>
  <c r="J588" i="12"/>
  <c r="J589" i="12"/>
  <c r="J590" i="12"/>
  <c r="J591" i="12"/>
  <c r="J592" i="12"/>
  <c r="J593" i="12"/>
  <c r="J594" i="12"/>
  <c r="J595" i="12"/>
  <c r="J596" i="12"/>
  <c r="J597" i="12"/>
  <c r="J598" i="12"/>
  <c r="J599" i="12"/>
  <c r="J600" i="12"/>
  <c r="J601" i="12"/>
  <c r="J602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646" i="12"/>
  <c r="J647" i="12"/>
  <c r="J648" i="12"/>
  <c r="J649" i="12"/>
  <c r="J650" i="12"/>
  <c r="J651" i="12"/>
  <c r="J652" i="12"/>
  <c r="J653" i="12"/>
  <c r="J654" i="12"/>
  <c r="J655" i="12"/>
  <c r="J656" i="12"/>
  <c r="J657" i="12"/>
  <c r="J658" i="12"/>
  <c r="J659" i="12"/>
  <c r="J660" i="12"/>
  <c r="J661" i="12"/>
  <c r="J662" i="12"/>
  <c r="J663" i="12"/>
  <c r="J664" i="12"/>
  <c r="J665" i="12"/>
  <c r="J666" i="12"/>
  <c r="J667" i="12"/>
  <c r="J668" i="12"/>
  <c r="J669" i="12"/>
  <c r="J670" i="12"/>
  <c r="J671" i="12"/>
  <c r="J672" i="12"/>
  <c r="J673" i="12"/>
  <c r="J674" i="12"/>
  <c r="J675" i="12"/>
  <c r="J676" i="12"/>
  <c r="J677" i="12"/>
  <c r="J678" i="12"/>
  <c r="J679" i="12"/>
  <c r="J680" i="12"/>
  <c r="J681" i="12"/>
  <c r="J682" i="12"/>
  <c r="J683" i="12"/>
  <c r="J684" i="12"/>
  <c r="J685" i="12"/>
  <c r="J686" i="12"/>
  <c r="J687" i="12"/>
  <c r="J688" i="12"/>
  <c r="J689" i="12"/>
  <c r="J690" i="12"/>
  <c r="J691" i="12"/>
  <c r="J692" i="12"/>
  <c r="J693" i="12"/>
  <c r="J694" i="12"/>
  <c r="J695" i="12"/>
  <c r="J696" i="12"/>
  <c r="J697" i="12"/>
  <c r="J698" i="12"/>
  <c r="J699" i="12"/>
  <c r="J700" i="12"/>
  <c r="J701" i="12"/>
  <c r="J702" i="12"/>
  <c r="J703" i="12"/>
  <c r="J704" i="12"/>
  <c r="J705" i="12"/>
  <c r="J706" i="12"/>
  <c r="J707" i="12"/>
  <c r="J708" i="12"/>
  <c r="J709" i="12"/>
  <c r="J710" i="12"/>
  <c r="J711" i="12"/>
  <c r="J712" i="12"/>
  <c r="J713" i="12"/>
  <c r="J714" i="12"/>
  <c r="J715" i="12"/>
  <c r="J716" i="12"/>
  <c r="J717" i="12"/>
  <c r="J718" i="12"/>
  <c r="J719" i="12"/>
  <c r="J720" i="12"/>
  <c r="J721" i="12"/>
  <c r="J722" i="12"/>
  <c r="J723" i="12"/>
  <c r="J724" i="12"/>
  <c r="J725" i="12"/>
  <c r="J726" i="12"/>
  <c r="J727" i="12"/>
  <c r="J728" i="12"/>
  <c r="J729" i="12"/>
  <c r="J730" i="12"/>
  <c r="J731" i="12"/>
  <c r="J732" i="12"/>
  <c r="J733" i="12"/>
  <c r="J734" i="12"/>
  <c r="J735" i="12"/>
  <c r="J736" i="12"/>
  <c r="J737" i="12"/>
  <c r="J738" i="12"/>
  <c r="J739" i="12"/>
  <c r="J740" i="12"/>
  <c r="J741" i="12"/>
  <c r="J742" i="12"/>
  <c r="J743" i="12"/>
  <c r="J744" i="12"/>
  <c r="J745" i="12"/>
  <c r="J746" i="12"/>
  <c r="J747" i="12"/>
  <c r="J748" i="12"/>
  <c r="J749" i="12"/>
  <c r="J750" i="12"/>
  <c r="J751" i="12"/>
  <c r="J752" i="12"/>
  <c r="J753" i="12"/>
  <c r="J754" i="12"/>
  <c r="J755" i="12"/>
  <c r="J756" i="12"/>
  <c r="J757" i="12"/>
  <c r="J758" i="12"/>
  <c r="J759" i="12"/>
  <c r="J760" i="12"/>
  <c r="J761" i="12"/>
  <c r="J762" i="12"/>
  <c r="J763" i="12"/>
  <c r="J764" i="12"/>
  <c r="J765" i="12"/>
  <c r="J766" i="12"/>
  <c r="J767" i="12"/>
  <c r="J768" i="12"/>
  <c r="J769" i="12"/>
  <c r="J770" i="12"/>
  <c r="J771" i="12"/>
  <c r="J772" i="12"/>
  <c r="J773" i="12"/>
  <c r="J774" i="12"/>
  <c r="J775" i="12"/>
  <c r="J776" i="12"/>
  <c r="J777" i="12"/>
  <c r="J778" i="12"/>
  <c r="J779" i="12"/>
  <c r="J780" i="12"/>
  <c r="J781" i="12"/>
  <c r="J782" i="12"/>
  <c r="J783" i="12"/>
  <c r="J784" i="12"/>
  <c r="J785" i="12"/>
  <c r="J786" i="12"/>
  <c r="J787" i="12"/>
  <c r="J788" i="12"/>
  <c r="J789" i="12"/>
  <c r="J790" i="12"/>
  <c r="J791" i="12"/>
  <c r="J792" i="12"/>
  <c r="J793" i="12"/>
  <c r="J794" i="12"/>
  <c r="J795" i="12"/>
  <c r="J796" i="12"/>
  <c r="J797" i="12"/>
  <c r="J798" i="12"/>
  <c r="J799" i="12"/>
  <c r="J800" i="12"/>
  <c r="J801" i="12"/>
  <c r="J802" i="12"/>
  <c r="J803" i="12"/>
  <c r="J804" i="12"/>
  <c r="J805" i="12"/>
  <c r="J806" i="12"/>
  <c r="J807" i="12"/>
  <c r="J808" i="12"/>
  <c r="J809" i="12"/>
  <c r="J810" i="12"/>
  <c r="J811" i="12"/>
  <c r="J812" i="12"/>
  <c r="J813" i="12"/>
  <c r="J814" i="12"/>
  <c r="J815" i="12"/>
  <c r="J816" i="12"/>
  <c r="J817" i="12"/>
  <c r="J818" i="12"/>
  <c r="J819" i="12"/>
  <c r="J820" i="12"/>
  <c r="J821" i="12"/>
  <c r="J822" i="12"/>
  <c r="J823" i="12"/>
  <c r="J824" i="12"/>
  <c r="J825" i="12"/>
  <c r="J826" i="12"/>
  <c r="J827" i="12"/>
  <c r="J828" i="12"/>
  <c r="J829" i="12"/>
  <c r="J830" i="12"/>
  <c r="J831" i="12"/>
  <c r="J832" i="12"/>
  <c r="J833" i="12"/>
  <c r="J834" i="12"/>
  <c r="J835" i="12"/>
  <c r="J836" i="12"/>
  <c r="J837" i="12"/>
  <c r="J838" i="12"/>
  <c r="J839" i="12"/>
  <c r="J840" i="12"/>
  <c r="J841" i="12"/>
  <c r="J842" i="12"/>
  <c r="J843" i="12"/>
  <c r="J844" i="12"/>
  <c r="J845" i="12"/>
  <c r="J846" i="12"/>
  <c r="J847" i="12"/>
  <c r="J848" i="12"/>
  <c r="J849" i="12"/>
  <c r="J850" i="12"/>
  <c r="J851" i="12"/>
  <c r="J852" i="12"/>
  <c r="J853" i="12"/>
  <c r="J854" i="12"/>
  <c r="J855" i="12"/>
  <c r="J856" i="12"/>
  <c r="J857" i="12"/>
  <c r="J858" i="12"/>
  <c r="J859" i="12"/>
  <c r="J860" i="12"/>
  <c r="J861" i="12"/>
  <c r="J862" i="12"/>
  <c r="J863" i="12"/>
  <c r="J864" i="12"/>
  <c r="J865" i="12"/>
  <c r="J866" i="12"/>
  <c r="J867" i="12"/>
  <c r="J868" i="12"/>
  <c r="J869" i="12"/>
  <c r="J870" i="12"/>
  <c r="J871" i="12"/>
  <c r="J872" i="12"/>
  <c r="J873" i="12"/>
  <c r="J874" i="12"/>
  <c r="J875" i="12"/>
  <c r="J876" i="12"/>
  <c r="J877" i="12"/>
  <c r="J878" i="12"/>
  <c r="J879" i="12"/>
  <c r="J880" i="12"/>
  <c r="J881" i="12"/>
  <c r="J882" i="12"/>
  <c r="J883" i="12"/>
  <c r="J884" i="12"/>
  <c r="J885" i="12"/>
  <c r="J886" i="12"/>
  <c r="J887" i="12"/>
  <c r="J888" i="12"/>
  <c r="J889" i="12"/>
  <c r="J890" i="12"/>
  <c r="J891" i="12"/>
  <c r="J892" i="12"/>
  <c r="J893" i="12"/>
  <c r="J894" i="12"/>
  <c r="J895" i="12"/>
  <c r="J896" i="12"/>
  <c r="J897" i="12"/>
  <c r="J898" i="12"/>
  <c r="J899" i="12"/>
  <c r="J900" i="12"/>
  <c r="J901" i="12"/>
  <c r="J902" i="12"/>
  <c r="J903" i="12"/>
  <c r="J904" i="12"/>
  <c r="J905" i="12"/>
  <c r="J906" i="12"/>
  <c r="J907" i="12"/>
  <c r="J908" i="12"/>
  <c r="J909" i="12"/>
  <c r="J910" i="12"/>
  <c r="J911" i="12"/>
  <c r="J912" i="12"/>
  <c r="J913" i="12"/>
  <c r="J914" i="12"/>
  <c r="J915" i="12"/>
  <c r="J916" i="12"/>
  <c r="J917" i="12"/>
  <c r="J918" i="12"/>
  <c r="J919" i="12"/>
  <c r="J920" i="12"/>
  <c r="J921" i="12"/>
  <c r="J922" i="12"/>
  <c r="J923" i="12"/>
  <c r="J924" i="12"/>
  <c r="J925" i="12"/>
  <c r="J926" i="12"/>
  <c r="J927" i="12"/>
  <c r="J928" i="12"/>
  <c r="J929" i="12"/>
  <c r="J930" i="12"/>
  <c r="J931" i="12"/>
  <c r="J932" i="12"/>
  <c r="J933" i="12"/>
  <c r="J934" i="12"/>
  <c r="J935" i="12"/>
  <c r="J936" i="12"/>
  <c r="J937" i="12"/>
  <c r="J938" i="12"/>
  <c r="J939" i="12"/>
  <c r="J940" i="12"/>
  <c r="J941" i="12"/>
  <c r="J942" i="12"/>
  <c r="J943" i="12"/>
  <c r="J944" i="12"/>
  <c r="J945" i="12"/>
  <c r="J946" i="12"/>
  <c r="J947" i="12"/>
  <c r="J948" i="12"/>
  <c r="J949" i="12"/>
  <c r="J950" i="12"/>
  <c r="J951" i="12"/>
  <c r="J952" i="12"/>
  <c r="J953" i="12"/>
  <c r="J954" i="12"/>
  <c r="J955" i="12"/>
  <c r="J956" i="12"/>
  <c r="J957" i="12"/>
  <c r="J958" i="12"/>
  <c r="J959" i="12"/>
  <c r="J960" i="12"/>
  <c r="J961" i="12"/>
  <c r="J962" i="12"/>
  <c r="J963" i="12"/>
  <c r="J964" i="12"/>
  <c r="J965" i="12"/>
  <c r="J966" i="12"/>
  <c r="J967" i="12"/>
  <c r="J968" i="12"/>
  <c r="J969" i="12"/>
  <c r="J970" i="12"/>
  <c r="J971" i="12"/>
  <c r="J972" i="12"/>
  <c r="J973" i="12"/>
  <c r="J974" i="12"/>
  <c r="J975" i="12"/>
  <c r="J976" i="12"/>
  <c r="J977" i="12"/>
  <c r="J978" i="12"/>
  <c r="J979" i="12"/>
  <c r="J980" i="12"/>
  <c r="J981" i="12"/>
  <c r="J982" i="12"/>
  <c r="J983" i="12"/>
  <c r="J984" i="12"/>
  <c r="J985" i="12"/>
  <c r="J986" i="12"/>
  <c r="J987" i="12"/>
  <c r="J988" i="12"/>
  <c r="J989" i="12"/>
  <c r="J990" i="12"/>
  <c r="J991" i="12"/>
  <c r="J992" i="12"/>
  <c r="J993" i="12"/>
  <c r="J994" i="12"/>
  <c r="J995" i="12"/>
  <c r="J996" i="12"/>
  <c r="J997" i="12"/>
  <c r="J998" i="12"/>
  <c r="J999" i="12"/>
  <c r="J1000" i="12"/>
  <c r="J1001" i="12"/>
  <c r="J1002" i="12"/>
  <c r="J1003" i="12"/>
  <c r="J1004" i="12"/>
  <c r="J1005" i="12"/>
  <c r="J1006" i="12"/>
  <c r="J1007" i="12"/>
  <c r="J1008" i="12"/>
  <c r="J1009" i="12"/>
  <c r="J1010" i="12"/>
  <c r="J1011" i="12"/>
  <c r="J1012" i="12"/>
  <c r="J1013" i="12"/>
  <c r="J1014" i="12"/>
  <c r="J1015" i="12"/>
  <c r="J1016" i="12"/>
  <c r="J1017" i="12"/>
  <c r="J1018" i="12"/>
  <c r="J1019" i="12"/>
  <c r="J1020" i="12"/>
  <c r="J1021" i="12"/>
  <c r="J1022" i="12"/>
  <c r="J1023" i="12"/>
  <c r="J1024" i="12"/>
  <c r="J1025" i="12"/>
  <c r="J1026" i="12"/>
  <c r="J1027" i="12"/>
  <c r="J1028" i="12"/>
  <c r="J1029" i="12"/>
  <c r="J1030" i="12"/>
  <c r="J1031" i="12"/>
  <c r="J1032" i="12"/>
  <c r="J1033" i="12"/>
  <c r="J1034" i="12"/>
  <c r="J1035" i="12"/>
  <c r="J1036" i="12"/>
  <c r="J1037" i="12"/>
  <c r="J1038" i="12"/>
  <c r="J1039" i="12"/>
  <c r="J1040" i="12"/>
  <c r="J1041" i="12"/>
  <c r="J1042" i="12"/>
  <c r="J1043" i="12"/>
  <c r="J1044" i="12"/>
  <c r="J1045" i="12"/>
  <c r="J1046" i="12"/>
  <c r="J1047" i="12"/>
  <c r="J1048" i="12"/>
  <c r="J1049" i="12"/>
  <c r="J1050" i="12"/>
  <c r="J1051" i="12"/>
  <c r="J1052" i="12"/>
  <c r="J1053" i="12"/>
  <c r="J1054" i="12"/>
  <c r="J1055" i="12"/>
  <c r="J1056" i="12"/>
  <c r="J1057" i="12"/>
  <c r="J1058" i="12"/>
  <c r="J1059" i="12"/>
  <c r="J1060" i="12"/>
  <c r="J1061" i="12"/>
  <c r="J1062" i="12"/>
  <c r="J1063" i="12"/>
  <c r="J1064" i="12"/>
  <c r="J1065" i="12"/>
  <c r="J1066" i="12"/>
  <c r="J1067" i="12"/>
  <c r="J1068" i="12"/>
  <c r="J1069" i="12"/>
  <c r="J1070" i="12"/>
  <c r="J1071" i="12"/>
  <c r="J1072" i="12"/>
  <c r="J1073" i="12"/>
  <c r="J1074" i="12"/>
  <c r="J1075" i="12"/>
  <c r="J1076" i="12"/>
  <c r="J1077" i="12"/>
  <c r="J1078" i="12"/>
  <c r="J1079" i="12"/>
  <c r="J1080" i="12"/>
  <c r="J1081" i="12"/>
  <c r="J1082" i="12"/>
  <c r="J1083" i="12"/>
  <c r="J1084" i="12"/>
  <c r="J1085" i="12"/>
  <c r="J1086" i="12"/>
  <c r="J1087" i="12"/>
  <c r="J1088" i="12"/>
  <c r="J1089" i="12"/>
  <c r="J1090" i="12"/>
  <c r="J1091" i="12"/>
  <c r="J1092" i="12"/>
  <c r="J1093" i="12"/>
  <c r="J1094" i="12"/>
  <c r="J1095" i="12"/>
  <c r="J1096" i="12"/>
  <c r="J1097" i="12"/>
  <c r="J1098" i="12"/>
  <c r="J1099" i="12"/>
  <c r="J1100" i="12"/>
  <c r="J1101" i="12"/>
  <c r="J1102" i="12"/>
  <c r="J1103" i="12"/>
  <c r="J1104" i="12"/>
  <c r="J1105" i="12"/>
  <c r="J1106" i="12"/>
  <c r="J1107" i="12"/>
  <c r="J1108" i="12"/>
  <c r="J1109" i="12"/>
  <c r="J1110" i="12"/>
  <c r="J1111" i="12"/>
  <c r="J1112" i="12"/>
  <c r="J1113" i="12"/>
  <c r="J1114" i="12"/>
  <c r="J1115" i="12"/>
  <c r="J1116" i="12"/>
  <c r="J1117" i="12"/>
  <c r="J1118" i="12"/>
  <c r="J1119" i="12"/>
  <c r="J1120" i="12"/>
  <c r="J1121" i="12"/>
  <c r="J1122" i="12"/>
  <c r="J1123" i="12"/>
  <c r="J1124" i="12"/>
  <c r="J1125" i="12"/>
  <c r="J1126" i="12"/>
  <c r="J1127" i="12"/>
  <c r="J1128" i="12"/>
  <c r="J1129" i="12"/>
  <c r="J1130" i="12"/>
  <c r="J1131" i="12"/>
  <c r="J1132" i="12"/>
  <c r="J1133" i="12"/>
  <c r="J1134" i="12"/>
  <c r="J1135" i="12"/>
  <c r="J1136" i="12"/>
  <c r="J1137" i="12"/>
  <c r="J1138" i="12"/>
  <c r="J1139" i="12"/>
  <c r="J1140" i="12"/>
  <c r="J1141" i="12"/>
  <c r="J1142" i="12"/>
  <c r="J1143" i="12"/>
  <c r="J1144" i="12"/>
  <c r="J1145" i="12"/>
  <c r="J1146" i="12"/>
  <c r="J1147" i="12"/>
  <c r="J1148" i="12"/>
  <c r="J1149" i="12"/>
  <c r="J1150" i="12"/>
  <c r="J1151" i="12"/>
  <c r="J1152" i="12"/>
  <c r="J1153" i="12"/>
  <c r="J1154" i="12"/>
  <c r="J1155" i="12"/>
  <c r="J1156" i="12"/>
  <c r="J1157" i="12"/>
  <c r="J1158" i="12"/>
  <c r="J1159" i="12"/>
  <c r="J1160" i="12"/>
  <c r="J1161" i="12"/>
  <c r="J1162" i="12"/>
  <c r="J1163" i="12"/>
  <c r="J1164" i="12"/>
  <c r="J1165" i="12"/>
  <c r="J1166" i="12"/>
  <c r="J1167" i="12"/>
  <c r="J1168" i="12"/>
  <c r="J1169" i="12"/>
  <c r="J1170" i="12"/>
  <c r="J1171" i="12"/>
  <c r="J1172" i="12"/>
  <c r="J1173" i="12"/>
  <c r="J1174" i="12"/>
  <c r="J1175" i="12"/>
  <c r="J1176" i="12"/>
  <c r="J1177" i="12"/>
  <c r="J1178" i="12"/>
  <c r="J1179" i="12"/>
  <c r="J1180" i="12"/>
  <c r="J1181" i="12"/>
  <c r="J1182" i="12"/>
  <c r="J1183" i="12"/>
  <c r="J1184" i="12"/>
  <c r="J1185" i="12"/>
  <c r="J1186" i="12"/>
  <c r="J1187" i="12"/>
  <c r="J1188" i="12"/>
  <c r="J1189" i="12"/>
  <c r="J1190" i="12"/>
  <c r="J1191" i="12"/>
  <c r="J1192" i="12"/>
  <c r="J1193" i="12"/>
  <c r="J1194" i="12"/>
  <c r="J1195" i="12"/>
  <c r="J1196" i="12"/>
  <c r="J1197" i="12"/>
  <c r="J1198" i="12"/>
  <c r="J1199" i="12"/>
  <c r="J1200" i="12"/>
  <c r="J1201" i="12"/>
  <c r="J1202" i="12"/>
  <c r="J1203" i="12"/>
  <c r="J1204" i="12"/>
  <c r="J1205" i="12"/>
  <c r="J1206" i="12"/>
  <c r="J1207" i="12"/>
  <c r="J1208" i="12"/>
  <c r="J1209" i="12"/>
  <c r="J1210" i="12"/>
  <c r="J1211" i="12"/>
  <c r="J1212" i="12"/>
  <c r="J1213" i="12"/>
  <c r="J1214" i="12"/>
  <c r="J1215" i="12"/>
  <c r="J1216" i="12"/>
  <c r="J1217" i="12"/>
  <c r="J1218" i="12"/>
  <c r="J1219" i="12"/>
  <c r="J1220" i="12"/>
  <c r="J1221" i="12"/>
  <c r="J1222" i="12"/>
  <c r="J1223" i="12"/>
  <c r="J1224" i="12"/>
  <c r="J1225" i="12"/>
  <c r="J1226" i="12"/>
  <c r="J1227" i="12"/>
  <c r="J1228" i="12"/>
  <c r="J1229" i="12"/>
  <c r="J1230" i="12"/>
  <c r="J1231" i="12"/>
  <c r="J1232" i="12"/>
  <c r="J1233" i="12"/>
  <c r="J1234" i="12"/>
  <c r="J1235" i="12"/>
  <c r="J1236" i="12"/>
  <c r="J1237" i="12"/>
  <c r="J1238" i="12"/>
  <c r="J1239" i="12"/>
  <c r="J1240" i="12"/>
  <c r="J1241" i="12"/>
  <c r="J1242" i="12"/>
  <c r="J1243" i="12"/>
  <c r="J1244" i="12"/>
  <c r="J1245" i="12"/>
  <c r="J1246" i="12"/>
  <c r="J1247" i="12"/>
  <c r="J1248" i="12"/>
  <c r="J1249" i="12"/>
  <c r="J1250" i="12"/>
  <c r="J1251" i="12"/>
  <c r="J1252" i="12"/>
  <c r="J1253" i="12"/>
  <c r="J1254" i="12"/>
  <c r="J1255" i="12"/>
  <c r="J1256" i="12"/>
  <c r="J1257" i="12"/>
  <c r="J1258" i="12"/>
  <c r="J1259" i="12"/>
  <c r="J1260" i="12"/>
  <c r="J1261" i="12"/>
  <c r="J1262" i="12"/>
  <c r="J1263" i="12"/>
  <c r="J1264" i="12"/>
  <c r="J1265" i="12"/>
  <c r="J1266" i="12"/>
  <c r="J1267" i="12"/>
  <c r="J1268" i="12"/>
  <c r="J1269" i="12"/>
  <c r="J1270" i="12"/>
  <c r="J1271" i="12"/>
  <c r="J1272" i="12"/>
  <c r="J1273" i="12"/>
  <c r="J1274" i="12"/>
  <c r="J1275" i="12"/>
  <c r="J1276" i="12"/>
  <c r="J1277" i="12"/>
  <c r="J1278" i="12"/>
  <c r="J1279" i="12"/>
  <c r="J1280" i="12"/>
  <c r="J1281" i="12"/>
  <c r="J1282" i="12"/>
  <c r="J1283" i="12"/>
  <c r="J1284" i="12"/>
  <c r="J1285" i="12"/>
  <c r="J1286" i="12"/>
  <c r="J1287" i="12"/>
  <c r="J1288" i="12"/>
  <c r="J1289" i="12"/>
  <c r="J1290" i="12"/>
  <c r="J1291" i="12"/>
  <c r="J1292" i="12"/>
  <c r="J1293" i="12"/>
  <c r="J1294" i="12"/>
  <c r="J1295" i="12"/>
  <c r="J1296" i="12"/>
  <c r="J1297" i="12"/>
  <c r="J1298" i="12"/>
  <c r="J1299" i="12"/>
  <c r="J1300" i="12"/>
  <c r="J1301" i="12"/>
  <c r="J1302" i="12"/>
  <c r="J1303" i="12"/>
  <c r="J1304" i="12"/>
  <c r="J1305" i="12"/>
  <c r="J1306" i="12"/>
  <c r="J1307" i="12"/>
  <c r="J1308" i="12"/>
  <c r="J1309" i="12"/>
  <c r="J1310" i="12"/>
  <c r="J1311" i="12"/>
  <c r="J1312" i="12"/>
  <c r="J1313" i="12"/>
  <c r="J1314" i="12"/>
  <c r="J1315" i="12"/>
  <c r="J1316" i="12"/>
  <c r="J1317" i="12"/>
  <c r="J1318" i="12"/>
  <c r="J1319" i="12"/>
  <c r="J1320" i="12"/>
  <c r="J1321" i="12"/>
  <c r="J1322" i="12"/>
  <c r="J1323" i="12"/>
  <c r="J1324" i="12"/>
  <c r="J1325" i="12"/>
  <c r="J1326" i="12"/>
  <c r="J1327" i="12"/>
  <c r="J1328" i="12"/>
  <c r="J1329" i="12"/>
  <c r="J1330" i="12"/>
  <c r="J1331" i="12"/>
  <c r="J1332" i="12"/>
  <c r="J1333" i="12"/>
  <c r="J1334" i="12"/>
  <c r="J1335" i="12"/>
  <c r="J1336" i="12"/>
  <c r="J1337" i="12"/>
  <c r="J1338" i="12"/>
  <c r="J1339" i="12"/>
  <c r="J1340" i="12"/>
  <c r="J1341" i="12"/>
  <c r="J1342" i="12"/>
  <c r="J1343" i="12"/>
  <c r="J1344" i="12"/>
  <c r="J1345" i="12"/>
  <c r="J1346" i="12"/>
  <c r="J1347" i="12"/>
  <c r="J1348" i="12"/>
  <c r="J1349" i="12"/>
  <c r="J1350" i="12"/>
  <c r="J1351" i="12"/>
  <c r="J1352" i="12"/>
  <c r="J1353" i="12"/>
  <c r="J1354" i="12"/>
  <c r="J1355" i="12"/>
  <c r="J1356" i="12"/>
  <c r="J1357" i="12"/>
  <c r="J1358" i="12"/>
  <c r="J1359" i="12"/>
  <c r="J1360" i="12"/>
  <c r="J1361" i="12"/>
  <c r="J1362" i="12"/>
  <c r="J1363" i="12"/>
  <c r="J1364" i="12"/>
  <c r="J1365" i="12"/>
  <c r="J1366" i="12"/>
  <c r="J1367" i="12"/>
  <c r="J1368" i="12"/>
  <c r="J1369" i="12"/>
  <c r="J1370" i="12"/>
  <c r="J1371" i="12"/>
  <c r="J1372" i="12"/>
  <c r="J1373" i="12"/>
  <c r="J1374" i="12"/>
  <c r="J1375" i="12"/>
  <c r="J1376" i="12"/>
  <c r="J1377" i="12"/>
  <c r="J1378" i="12"/>
  <c r="J1379" i="12"/>
  <c r="J1380" i="12"/>
  <c r="J1381" i="12"/>
  <c r="J1382" i="12"/>
  <c r="J1383" i="12"/>
  <c r="J1384" i="12"/>
  <c r="J1385" i="12"/>
  <c r="J1386" i="12"/>
  <c r="J1387" i="12"/>
  <c r="J1388" i="12"/>
  <c r="J1389" i="12"/>
  <c r="J1390" i="12"/>
  <c r="J1391" i="12"/>
  <c r="J1392" i="12"/>
  <c r="J1393" i="12"/>
  <c r="J1394" i="12"/>
  <c r="J1395" i="12"/>
  <c r="J1396" i="12"/>
  <c r="J1397" i="12"/>
  <c r="J1398" i="12"/>
  <c r="J1399" i="12"/>
  <c r="J1400" i="12"/>
  <c r="J1401" i="12"/>
  <c r="J1402" i="12"/>
  <c r="J1403" i="12"/>
  <c r="J1404" i="12"/>
  <c r="J1405" i="12"/>
  <c r="J1406" i="12"/>
  <c r="J1407" i="12"/>
  <c r="J1408" i="12"/>
  <c r="J1409" i="12"/>
  <c r="J1410" i="12"/>
  <c r="J1411" i="12"/>
  <c r="J1412" i="12"/>
  <c r="J1413" i="12"/>
  <c r="J1414" i="12"/>
  <c r="J1415" i="12"/>
  <c r="J1416" i="12"/>
  <c r="J1417" i="12"/>
  <c r="J1418" i="12"/>
  <c r="J1419" i="12"/>
  <c r="J1420" i="12"/>
  <c r="J1421" i="12"/>
  <c r="J1422" i="12"/>
  <c r="J1423" i="12"/>
  <c r="J1424" i="12"/>
  <c r="J1425" i="12"/>
  <c r="J1426" i="12"/>
  <c r="J1427" i="12"/>
  <c r="J1428" i="12"/>
  <c r="J1429" i="12"/>
  <c r="J1430" i="12"/>
  <c r="J1431" i="12"/>
  <c r="J1432" i="12"/>
  <c r="J1433" i="12"/>
  <c r="J1434" i="12"/>
  <c r="J1435" i="12"/>
  <c r="J1436" i="12"/>
  <c r="J1437" i="12"/>
  <c r="J1438" i="12"/>
  <c r="J1439" i="12"/>
  <c r="J1440" i="12"/>
  <c r="J1441" i="12"/>
  <c r="J1442" i="12"/>
  <c r="J1443" i="12"/>
  <c r="J1444" i="12"/>
  <c r="J1445" i="12"/>
  <c r="J1446" i="12"/>
  <c r="J1447" i="12"/>
  <c r="J1448" i="12"/>
  <c r="J1449" i="12"/>
  <c r="J1450" i="12"/>
  <c r="J1451" i="12"/>
  <c r="J1452" i="12"/>
  <c r="J1453" i="12"/>
  <c r="J1454" i="12"/>
  <c r="J1455" i="12"/>
  <c r="J1456" i="12"/>
  <c r="J1457" i="12"/>
  <c r="J1458" i="12"/>
  <c r="J1459" i="12"/>
  <c r="J1460" i="12"/>
  <c r="J1461" i="12"/>
  <c r="J1462" i="12"/>
  <c r="J1463" i="12"/>
  <c r="J1464" i="12"/>
  <c r="J1465" i="12"/>
  <c r="J1466" i="12"/>
  <c r="J1467" i="12"/>
  <c r="J1468" i="12"/>
  <c r="J1469" i="12"/>
  <c r="J1470" i="12"/>
  <c r="J1471" i="12"/>
  <c r="J1472" i="12"/>
  <c r="J1473" i="12"/>
  <c r="J1474" i="12"/>
  <c r="J1475" i="12"/>
  <c r="J1476" i="12"/>
  <c r="J1477" i="12"/>
  <c r="J1478" i="12"/>
  <c r="J1479" i="12"/>
  <c r="J1480" i="12"/>
  <c r="J1481" i="12"/>
  <c r="J1482" i="12"/>
  <c r="J1483" i="12"/>
  <c r="J1484" i="12"/>
  <c r="J1485" i="12"/>
  <c r="J1486" i="12"/>
  <c r="J1487" i="12"/>
  <c r="J1488" i="12"/>
  <c r="J1489" i="12"/>
  <c r="J1490" i="12"/>
  <c r="J1491" i="12"/>
  <c r="J1492" i="12"/>
  <c r="J1493" i="12"/>
  <c r="J1494" i="12"/>
  <c r="J1495" i="12"/>
  <c r="J1496" i="12"/>
  <c r="J1497" i="12"/>
  <c r="J1498" i="12"/>
  <c r="J1499" i="12"/>
  <c r="J1500" i="12"/>
  <c r="J1501" i="12"/>
  <c r="J1502" i="12"/>
  <c r="J1503" i="12"/>
  <c r="J1504" i="12"/>
  <c r="J1505" i="12"/>
  <c r="J1506" i="12"/>
  <c r="J1507" i="12"/>
  <c r="J1508" i="12"/>
  <c r="J1509" i="12"/>
  <c r="J1510" i="12"/>
  <c r="J1511" i="12"/>
  <c r="J1512" i="12"/>
  <c r="J1513" i="12"/>
  <c r="J1514" i="12"/>
  <c r="J1515" i="12"/>
  <c r="J1516" i="12"/>
  <c r="J1517" i="12"/>
  <c r="J1518" i="12"/>
  <c r="J1519" i="12"/>
  <c r="J1520" i="12"/>
  <c r="J1521" i="12"/>
  <c r="J1522" i="12"/>
  <c r="J1523" i="12"/>
  <c r="J1524" i="12"/>
  <c r="J1525" i="12"/>
  <c r="J1526" i="12"/>
  <c r="J1527" i="12"/>
  <c r="J1528" i="12"/>
  <c r="J1529" i="12"/>
  <c r="J1530" i="12"/>
  <c r="J1531" i="12"/>
  <c r="J1532" i="12"/>
  <c r="J1533" i="12"/>
  <c r="J1534" i="12"/>
  <c r="J1535" i="12"/>
  <c r="J1536" i="12"/>
  <c r="J1537" i="12"/>
  <c r="J1538" i="12"/>
  <c r="J1539" i="12"/>
  <c r="J1540" i="12"/>
  <c r="J1541" i="12"/>
  <c r="J1542" i="12"/>
  <c r="J1543" i="12"/>
  <c r="J1544" i="12"/>
  <c r="J1545" i="12"/>
  <c r="J1546" i="12"/>
  <c r="J1547" i="12"/>
  <c r="J1548" i="12"/>
  <c r="J1549" i="12"/>
  <c r="J1550" i="12"/>
  <c r="J1551" i="12"/>
  <c r="J1552" i="12"/>
  <c r="J1553" i="12"/>
  <c r="J1554" i="12"/>
  <c r="J1555" i="12"/>
  <c r="J1556" i="12"/>
  <c r="J1557" i="12"/>
  <c r="J1558" i="12"/>
  <c r="J1559" i="12"/>
  <c r="J1560" i="12"/>
  <c r="J1561" i="12"/>
  <c r="J1562" i="12"/>
  <c r="J1563" i="12"/>
  <c r="J1564" i="12"/>
  <c r="J1565" i="12"/>
  <c r="J1566" i="12"/>
  <c r="J1567" i="12"/>
  <c r="J1568" i="12"/>
  <c r="J1569" i="12"/>
  <c r="J1570" i="12"/>
  <c r="J1571" i="12"/>
  <c r="J1572" i="12"/>
  <c r="J1573" i="12"/>
  <c r="J1574" i="12"/>
  <c r="J1575" i="12"/>
  <c r="J1576" i="12"/>
  <c r="J1577" i="12"/>
  <c r="J1578" i="12"/>
  <c r="J1579" i="12"/>
  <c r="J1580" i="12"/>
  <c r="J1581" i="12"/>
  <c r="J1582" i="12"/>
  <c r="J1583" i="12"/>
  <c r="J1584" i="12"/>
  <c r="J1585" i="12"/>
  <c r="J1586" i="12"/>
  <c r="J1587" i="12"/>
  <c r="J1588" i="12"/>
  <c r="J1589" i="12"/>
  <c r="J1590" i="12"/>
  <c r="J1591" i="12"/>
  <c r="J1592" i="12"/>
  <c r="J1593" i="12"/>
  <c r="J1594" i="12"/>
  <c r="J1595" i="12"/>
  <c r="J1596" i="12"/>
  <c r="J1597" i="12"/>
  <c r="J1598" i="12"/>
  <c r="J1599" i="12"/>
  <c r="J1600" i="12"/>
  <c r="J1601" i="12"/>
  <c r="J1602" i="12"/>
  <c r="J1603" i="12"/>
  <c r="J1604" i="12"/>
  <c r="J1605" i="12"/>
  <c r="J1606" i="12"/>
  <c r="J1607" i="12"/>
  <c r="J1608" i="12"/>
  <c r="J1609" i="12"/>
  <c r="J1610" i="12"/>
  <c r="J1611" i="12"/>
  <c r="J1612" i="12"/>
  <c r="J1613" i="12"/>
  <c r="J1614" i="12"/>
  <c r="J1615" i="12"/>
  <c r="J1616" i="12"/>
  <c r="J1617" i="12"/>
  <c r="J1618" i="12"/>
  <c r="J1619" i="12"/>
  <c r="J1620" i="12"/>
  <c r="J1621" i="12"/>
  <c r="J1622" i="12"/>
  <c r="J1623" i="12"/>
  <c r="J1624" i="12"/>
  <c r="J1625" i="12"/>
  <c r="J1626" i="12"/>
  <c r="J1627" i="12"/>
  <c r="J1628" i="12"/>
  <c r="J1629" i="12"/>
  <c r="J1630" i="12"/>
  <c r="J1631" i="12"/>
  <c r="J1632" i="12"/>
  <c r="J1633" i="12"/>
  <c r="J1634" i="12"/>
  <c r="J1635" i="12"/>
  <c r="J1636" i="12"/>
  <c r="J1637" i="12"/>
  <c r="J1638" i="12"/>
  <c r="J1639" i="12"/>
  <c r="J1640" i="12"/>
  <c r="J1641" i="12"/>
  <c r="J1642" i="12"/>
  <c r="J1643" i="12"/>
  <c r="J1644" i="12"/>
  <c r="J1645" i="12"/>
  <c r="J1646" i="12"/>
  <c r="J1647" i="12"/>
  <c r="J1648" i="12"/>
  <c r="J1649" i="12"/>
  <c r="J1650" i="12"/>
  <c r="J1651" i="12"/>
  <c r="J1652" i="12"/>
  <c r="J1653" i="12"/>
  <c r="J1654" i="12"/>
  <c r="J1655" i="12"/>
  <c r="J1656" i="12"/>
  <c r="J1657" i="12"/>
  <c r="J1658" i="12"/>
  <c r="J1659" i="12"/>
  <c r="J1660" i="12"/>
  <c r="J1661" i="12"/>
  <c r="J1662" i="12"/>
  <c r="J1663" i="12"/>
  <c r="J1664" i="12"/>
  <c r="J1665" i="12"/>
  <c r="J1666" i="12"/>
  <c r="J1667" i="12"/>
  <c r="J1668" i="12"/>
  <c r="J1669" i="12"/>
  <c r="J1670" i="12"/>
  <c r="J1671" i="12"/>
  <c r="J1672" i="12"/>
  <c r="J1673" i="12"/>
  <c r="J1674" i="12"/>
  <c r="J1675" i="12"/>
  <c r="J1676" i="12"/>
  <c r="J1677" i="12"/>
  <c r="J1678" i="12"/>
  <c r="J1679" i="12"/>
  <c r="J1680" i="12"/>
  <c r="J1681" i="12"/>
  <c r="J1682" i="12"/>
  <c r="J1683" i="12"/>
  <c r="J1684" i="12"/>
  <c r="J1685" i="12"/>
  <c r="J1686" i="12"/>
  <c r="J1687" i="12"/>
  <c r="J1688" i="12"/>
  <c r="J1689" i="12"/>
  <c r="J1690" i="12"/>
  <c r="J1691" i="12"/>
  <c r="J1692" i="12"/>
  <c r="J1693" i="12"/>
  <c r="J1694" i="12"/>
  <c r="J1695" i="12"/>
  <c r="J1696" i="12"/>
  <c r="J1697" i="12"/>
  <c r="J1698" i="12"/>
  <c r="J1699" i="12"/>
  <c r="J1700" i="12"/>
  <c r="J1701" i="12"/>
  <c r="J1702" i="12"/>
  <c r="J1703" i="12"/>
  <c r="J1704" i="12"/>
  <c r="J1705" i="12"/>
  <c r="J1706" i="12"/>
  <c r="J1707" i="12"/>
  <c r="J1708" i="12"/>
  <c r="J1709" i="12"/>
  <c r="J1710" i="12"/>
  <c r="J1711" i="12"/>
  <c r="J1712" i="12"/>
  <c r="J1713" i="12"/>
  <c r="J1714" i="12"/>
  <c r="J1715" i="12"/>
  <c r="J1716" i="12"/>
  <c r="J1717" i="12"/>
  <c r="J1718" i="12"/>
  <c r="J1719" i="12"/>
  <c r="J1720" i="12"/>
  <c r="J1721" i="12"/>
  <c r="J1722" i="12"/>
  <c r="J1723" i="12"/>
  <c r="J1724" i="12"/>
  <c r="J1725" i="12"/>
  <c r="J1726" i="12"/>
  <c r="J1727" i="12"/>
  <c r="J1728" i="12"/>
  <c r="J1729" i="12"/>
  <c r="J1730" i="12"/>
  <c r="J1731" i="12"/>
  <c r="J1732" i="12"/>
  <c r="J1733" i="12"/>
  <c r="J1734" i="12"/>
  <c r="J1735" i="12"/>
  <c r="J1736" i="12"/>
  <c r="J1737" i="12"/>
  <c r="J1738" i="12"/>
  <c r="J1739" i="12"/>
  <c r="J1740" i="12"/>
  <c r="J1741" i="12"/>
  <c r="J1742" i="12"/>
  <c r="J1743" i="12"/>
  <c r="J1744" i="12"/>
  <c r="J1745" i="12"/>
  <c r="J1746" i="12"/>
  <c r="J1747" i="12"/>
  <c r="J1748" i="12"/>
  <c r="J1749" i="12"/>
  <c r="J1750" i="12"/>
  <c r="J1751" i="12"/>
  <c r="J1752" i="12"/>
  <c r="J1753" i="12"/>
  <c r="J1754" i="12"/>
  <c r="J1755" i="12"/>
  <c r="J1756" i="12"/>
  <c r="J1757" i="12"/>
  <c r="J1758" i="12"/>
  <c r="J1759" i="12"/>
  <c r="J1760" i="12"/>
  <c r="J1761" i="12"/>
  <c r="J1762" i="12"/>
  <c r="J1763" i="12"/>
  <c r="J1764" i="12"/>
  <c r="J1765" i="12"/>
  <c r="J1766" i="12"/>
  <c r="J1767" i="12"/>
  <c r="J1768" i="12"/>
  <c r="J1769" i="12"/>
  <c r="J1770" i="12"/>
  <c r="J1771" i="12"/>
  <c r="J1772" i="12"/>
  <c r="J1773" i="12"/>
  <c r="J1774" i="12"/>
  <c r="J1775" i="12"/>
  <c r="J1776" i="12"/>
  <c r="J1777" i="12"/>
  <c r="J1778" i="12"/>
  <c r="J1779" i="12"/>
  <c r="J1780" i="12"/>
  <c r="J1781" i="12"/>
  <c r="J1782" i="12"/>
  <c r="J1783" i="12"/>
  <c r="J1784" i="12"/>
  <c r="J1785" i="12"/>
  <c r="J1786" i="12"/>
  <c r="J1787" i="12"/>
  <c r="J1788" i="12"/>
  <c r="J1789" i="12"/>
  <c r="J1790" i="12"/>
  <c r="J1791" i="12"/>
  <c r="J1792" i="12"/>
  <c r="J1793" i="12"/>
  <c r="J1794" i="12"/>
  <c r="J1795" i="12"/>
  <c r="J1796" i="12"/>
  <c r="J1797" i="12"/>
  <c r="J1798" i="12"/>
  <c r="J1799" i="12"/>
  <c r="J1800" i="12"/>
  <c r="J1801" i="12"/>
  <c r="J1802" i="12"/>
  <c r="J1803" i="12"/>
  <c r="J1804" i="12"/>
  <c r="J1805" i="12"/>
  <c r="J1806" i="12"/>
  <c r="J1807" i="12"/>
  <c r="J1808" i="12"/>
  <c r="J1809" i="12"/>
  <c r="J1810" i="12"/>
  <c r="J1811" i="12"/>
  <c r="J1812" i="12"/>
  <c r="J1813" i="12"/>
  <c r="J1814" i="12"/>
  <c r="J1815" i="12"/>
  <c r="J1816" i="12"/>
  <c r="J1817" i="12"/>
  <c r="J1818" i="12"/>
  <c r="J1819" i="12"/>
  <c r="J1820" i="12"/>
  <c r="J1821" i="12"/>
  <c r="J1822" i="12"/>
  <c r="J1823" i="12"/>
  <c r="J1824" i="12"/>
  <c r="J1825" i="12"/>
  <c r="J1826" i="12"/>
  <c r="J1827" i="12"/>
  <c r="J1828" i="12"/>
  <c r="J1829" i="12"/>
  <c r="J1830" i="12"/>
  <c r="J1831" i="12"/>
  <c r="J1832" i="12"/>
  <c r="J1833" i="12"/>
  <c r="J1834" i="12"/>
  <c r="J1835" i="12"/>
  <c r="J1836" i="12"/>
  <c r="J1837" i="12"/>
  <c r="J1838" i="12"/>
  <c r="J1839" i="12"/>
  <c r="J1840" i="12"/>
  <c r="J1841" i="12"/>
  <c r="J1842" i="12"/>
  <c r="J1843" i="12"/>
  <c r="J1844" i="12"/>
  <c r="J1845" i="12"/>
  <c r="J1846" i="12"/>
  <c r="J1847" i="12"/>
  <c r="J1848" i="12"/>
  <c r="J1849" i="12"/>
  <c r="J1850" i="12"/>
  <c r="J1851" i="12"/>
  <c r="J1852" i="12"/>
  <c r="J1853" i="12"/>
  <c r="J1854" i="12"/>
  <c r="J1855" i="12"/>
  <c r="J1856" i="12"/>
  <c r="J1857" i="12"/>
  <c r="J1858" i="12"/>
  <c r="J1859" i="12"/>
  <c r="J1860" i="12"/>
  <c r="J1861" i="12"/>
  <c r="J1862" i="12"/>
  <c r="J1863" i="12"/>
  <c r="J1864" i="12"/>
  <c r="J1865" i="12"/>
  <c r="J1866" i="12"/>
  <c r="J1867" i="12"/>
  <c r="J1868" i="12"/>
  <c r="J1869" i="12"/>
  <c r="J1870" i="12"/>
  <c r="J1871" i="12"/>
  <c r="J1872" i="12"/>
  <c r="J1873" i="12"/>
  <c r="J1874" i="12"/>
  <c r="J1875" i="12"/>
  <c r="J1876" i="12"/>
  <c r="J1877" i="12"/>
  <c r="J1878" i="12"/>
  <c r="J1879" i="12"/>
  <c r="J1880" i="12"/>
  <c r="J1881" i="12"/>
  <c r="J1882" i="12"/>
  <c r="J1883" i="12"/>
  <c r="J1884" i="12"/>
  <c r="J1885" i="12"/>
  <c r="J1886" i="12"/>
  <c r="J1887" i="12"/>
  <c r="J1888" i="12"/>
  <c r="J1889" i="12"/>
  <c r="J1890" i="12"/>
  <c r="J1891" i="12"/>
  <c r="J1892" i="12"/>
  <c r="J1893" i="12"/>
  <c r="J1894" i="12"/>
  <c r="J1895" i="12"/>
  <c r="J1896" i="12"/>
  <c r="J1897" i="12"/>
  <c r="J1898" i="12"/>
  <c r="J1899" i="12"/>
  <c r="J1900" i="12"/>
  <c r="J1901" i="12"/>
  <c r="J1902" i="12"/>
  <c r="J1903" i="12"/>
  <c r="J1904" i="12"/>
  <c r="J1905" i="12"/>
  <c r="J1906" i="12"/>
  <c r="J1907" i="12"/>
  <c r="J1908" i="12"/>
  <c r="J1909" i="12"/>
  <c r="J1910" i="12"/>
  <c r="J1911" i="12"/>
  <c r="J1912" i="12"/>
  <c r="J1913" i="12"/>
  <c r="J1914" i="12"/>
  <c r="J1915" i="12"/>
  <c r="J1916" i="12"/>
  <c r="J1917" i="12"/>
  <c r="J1918" i="12"/>
  <c r="J1919" i="12"/>
  <c r="J1920" i="12"/>
  <c r="J1921" i="12"/>
  <c r="J1922" i="12"/>
  <c r="J1923" i="12"/>
  <c r="J1924" i="12"/>
  <c r="J1925" i="12"/>
  <c r="J1926" i="12"/>
  <c r="J1927" i="12"/>
  <c r="J1928" i="12"/>
  <c r="J1929" i="12"/>
  <c r="J1930" i="12"/>
  <c r="J1931" i="12"/>
  <c r="J1932" i="12"/>
  <c r="J1933" i="12"/>
  <c r="J1934" i="12"/>
  <c r="J1935" i="12"/>
  <c r="J1936" i="12"/>
  <c r="J1937" i="12"/>
  <c r="J1938" i="12"/>
  <c r="J1939" i="12"/>
  <c r="J1940" i="12"/>
  <c r="J1941" i="12"/>
  <c r="J1942" i="12"/>
  <c r="J1943" i="12"/>
  <c r="J1944" i="12"/>
  <c r="J1945" i="12"/>
  <c r="J1946" i="12"/>
  <c r="J1947" i="12"/>
  <c r="J1948" i="12"/>
  <c r="J1949" i="12"/>
  <c r="J1950" i="12"/>
  <c r="J1951" i="12"/>
  <c r="J1952" i="12"/>
  <c r="J1953" i="12"/>
  <c r="J1954" i="12"/>
  <c r="J1955" i="12"/>
  <c r="J1956" i="12"/>
  <c r="J1957" i="12"/>
  <c r="J1958" i="12"/>
  <c r="J1959" i="12"/>
  <c r="J1960" i="12"/>
  <c r="J1961" i="12"/>
  <c r="J1962" i="12"/>
  <c r="J1963" i="12"/>
  <c r="J1964" i="12"/>
  <c r="J1965" i="12"/>
  <c r="J1966" i="12"/>
  <c r="J1967" i="12"/>
  <c r="J1968" i="12"/>
  <c r="J1969" i="12"/>
  <c r="J1970" i="12"/>
  <c r="J1971" i="12"/>
  <c r="J1972" i="12"/>
  <c r="J1973" i="12"/>
  <c r="J1974" i="12"/>
  <c r="J1975" i="12"/>
  <c r="J1976" i="12"/>
  <c r="J1977" i="12"/>
  <c r="J1978" i="12"/>
  <c r="J1979" i="12"/>
  <c r="J1980" i="12"/>
  <c r="J1981" i="12"/>
  <c r="J1982" i="12"/>
  <c r="J1983" i="12"/>
  <c r="J1984" i="12"/>
  <c r="J1985" i="12"/>
  <c r="J1986" i="12"/>
  <c r="J1987" i="12"/>
  <c r="J1988" i="12"/>
  <c r="J1989" i="12"/>
  <c r="J1990" i="12"/>
  <c r="J1991" i="12"/>
  <c r="J1992" i="12"/>
  <c r="J1993" i="12"/>
  <c r="J1994" i="12"/>
  <c r="J1995" i="12"/>
  <c r="J1996" i="12"/>
  <c r="J1997" i="12"/>
  <c r="J1998" i="12"/>
  <c r="J1999" i="12"/>
  <c r="J2000" i="12"/>
  <c r="J2001" i="12"/>
  <c r="J2002" i="12"/>
  <c r="J2003" i="12"/>
  <c r="J2004" i="12"/>
  <c r="J2005" i="12"/>
  <c r="J2006" i="12"/>
  <c r="J2007" i="12"/>
  <c r="J2008" i="12"/>
  <c r="J2009" i="12"/>
  <c r="J2010" i="12"/>
  <c r="J2011" i="12"/>
  <c r="J2012" i="12"/>
  <c r="J2013" i="12"/>
  <c r="J2014" i="12"/>
  <c r="J2015" i="12"/>
  <c r="J2016" i="12"/>
  <c r="J2017" i="12"/>
  <c r="J2018" i="12"/>
  <c r="J2019" i="12"/>
  <c r="J2020" i="12"/>
  <c r="J2021" i="12"/>
  <c r="J2022" i="12"/>
  <c r="J2023" i="12"/>
  <c r="J2024" i="12"/>
  <c r="J2025" i="12"/>
  <c r="J2026" i="12"/>
  <c r="J2027" i="12"/>
  <c r="J2028" i="12"/>
  <c r="J2029" i="12"/>
  <c r="J2030" i="12"/>
  <c r="J2031" i="12"/>
  <c r="J2032" i="12"/>
  <c r="J2033" i="12"/>
  <c r="J2034" i="12"/>
  <c r="J2035" i="12"/>
  <c r="J2036" i="12"/>
  <c r="J2037" i="12"/>
  <c r="J2038" i="12"/>
  <c r="J2039" i="12"/>
  <c r="J2040" i="12"/>
  <c r="J2041" i="12"/>
  <c r="J2042" i="12"/>
  <c r="J2043" i="12"/>
  <c r="J2044" i="12"/>
  <c r="J2045" i="12"/>
  <c r="J2046" i="12"/>
  <c r="J2047" i="12"/>
  <c r="J2048" i="12"/>
  <c r="J2049" i="12"/>
  <c r="J2050" i="12"/>
  <c r="J2051" i="12"/>
  <c r="J2052" i="12"/>
  <c r="J2053" i="12"/>
  <c r="J2054" i="12"/>
  <c r="J2055" i="12"/>
  <c r="J2056" i="12"/>
  <c r="J2057" i="12"/>
  <c r="J2058" i="12"/>
  <c r="J2059" i="12"/>
  <c r="J2060" i="12"/>
  <c r="J2061" i="12"/>
  <c r="J2062" i="12"/>
  <c r="J2063" i="12"/>
  <c r="J2064" i="12"/>
  <c r="J2065" i="12"/>
  <c r="J2066" i="12"/>
  <c r="J2067" i="12"/>
  <c r="J2068" i="12"/>
  <c r="J2069" i="12"/>
  <c r="J2070" i="12"/>
  <c r="J2071" i="12"/>
  <c r="J2072" i="12"/>
  <c r="J2073" i="12"/>
  <c r="J2074" i="12"/>
  <c r="J2075" i="12"/>
  <c r="J2076" i="12"/>
  <c r="J2077" i="12"/>
  <c r="J2078" i="12"/>
  <c r="J2079" i="12"/>
  <c r="J2080" i="12"/>
  <c r="J2081" i="12"/>
  <c r="J2082" i="12"/>
  <c r="J2083" i="12"/>
  <c r="J2084" i="12"/>
  <c r="J2085" i="12"/>
  <c r="J2086" i="12"/>
  <c r="J2087" i="12"/>
  <c r="J2088" i="12"/>
  <c r="J2089" i="12"/>
  <c r="J2090" i="12"/>
  <c r="J2091" i="12"/>
  <c r="J2092" i="12"/>
  <c r="J2093" i="12"/>
  <c r="J2094" i="12"/>
  <c r="J2095" i="12"/>
  <c r="J2096" i="12"/>
  <c r="J2097" i="12"/>
  <c r="J2098" i="12"/>
  <c r="J2099" i="12"/>
  <c r="J2100" i="12"/>
  <c r="J2101" i="12"/>
  <c r="J2102" i="12"/>
  <c r="J2103" i="12"/>
  <c r="J2104" i="12"/>
  <c r="J2105" i="12"/>
  <c r="J2106" i="12"/>
  <c r="J2107" i="12"/>
  <c r="J2108" i="12"/>
  <c r="J2109" i="12"/>
  <c r="J2110" i="12"/>
  <c r="J2111" i="12"/>
  <c r="J2112" i="12"/>
  <c r="J2113" i="12"/>
  <c r="J2114" i="12"/>
  <c r="J2115" i="12"/>
  <c r="J2116" i="12"/>
  <c r="J2117" i="12"/>
  <c r="J2118" i="12"/>
  <c r="J2119" i="12"/>
  <c r="J2120" i="12"/>
  <c r="J2121" i="12"/>
  <c r="J2122" i="12"/>
  <c r="J2123" i="12"/>
  <c r="J2124" i="12"/>
  <c r="J2125" i="12"/>
  <c r="J2126" i="12"/>
  <c r="J2127" i="12"/>
  <c r="J2128" i="12"/>
  <c r="J2129" i="12"/>
  <c r="J2130" i="12"/>
  <c r="J2131" i="12"/>
  <c r="J2132" i="12"/>
  <c r="J2133" i="12"/>
  <c r="J2134" i="12"/>
  <c r="J2135" i="12"/>
  <c r="J2136" i="12"/>
  <c r="J2137" i="12"/>
  <c r="J2138" i="12"/>
  <c r="J2139" i="12"/>
  <c r="J2140" i="12"/>
  <c r="J2141" i="12"/>
  <c r="J2142" i="12"/>
  <c r="J2143" i="12"/>
  <c r="J2144" i="12"/>
  <c r="J2145" i="12"/>
  <c r="J2146" i="12"/>
  <c r="J2147" i="12"/>
  <c r="J2148" i="12"/>
  <c r="J2149" i="12"/>
  <c r="J2150" i="12"/>
  <c r="J2151" i="12"/>
  <c r="J2152" i="12"/>
  <c r="J2153" i="12"/>
  <c r="J2154" i="12"/>
  <c r="J2155" i="12"/>
  <c r="J2156" i="12"/>
  <c r="J2157" i="12"/>
  <c r="J2158" i="12"/>
  <c r="J2159" i="12"/>
  <c r="J2160" i="12"/>
  <c r="J2161" i="12"/>
  <c r="J2162" i="12"/>
  <c r="J2163" i="12"/>
  <c r="J2164" i="12"/>
  <c r="J2165" i="12"/>
  <c r="J2166" i="12"/>
  <c r="J2167" i="12"/>
  <c r="J2168" i="12"/>
  <c r="J2169" i="12"/>
  <c r="J2170" i="12"/>
  <c r="J2171" i="12"/>
  <c r="J2172" i="12"/>
  <c r="J2173" i="12"/>
  <c r="J2174" i="12"/>
  <c r="J2175" i="12"/>
  <c r="J2176" i="12"/>
  <c r="J2177" i="12"/>
  <c r="J2178" i="12"/>
  <c r="J2179" i="12"/>
  <c r="J2180" i="12"/>
  <c r="J2181" i="12"/>
  <c r="J2182" i="12"/>
  <c r="J2183" i="12"/>
  <c r="J2184" i="12"/>
  <c r="J2185" i="12"/>
  <c r="J2186" i="12"/>
  <c r="J2187" i="12"/>
  <c r="J2188" i="12"/>
  <c r="J2189" i="12"/>
  <c r="J2190" i="12"/>
  <c r="J2191" i="12"/>
  <c r="J2192" i="12"/>
  <c r="J2193" i="12"/>
  <c r="J2194" i="12"/>
  <c r="J2195" i="12"/>
  <c r="J2196" i="12"/>
  <c r="J2197" i="12"/>
  <c r="J2198" i="12"/>
  <c r="J2199" i="12"/>
  <c r="J2200" i="12"/>
  <c r="J2201" i="12"/>
  <c r="J2202" i="12"/>
  <c r="J2203" i="12"/>
  <c r="J2204" i="12"/>
  <c r="J2205" i="12"/>
  <c r="J2206" i="12"/>
  <c r="J2207" i="12"/>
  <c r="J2208" i="12"/>
  <c r="J2209" i="12"/>
  <c r="J2210" i="12"/>
  <c r="J2211" i="12"/>
  <c r="J2212" i="12"/>
  <c r="J2213" i="12"/>
  <c r="J2214" i="12"/>
  <c r="J2215" i="12"/>
  <c r="J2216" i="12"/>
  <c r="J2217" i="12"/>
  <c r="J2218" i="12"/>
  <c r="J2219" i="12"/>
  <c r="J2220" i="12"/>
  <c r="J2221" i="12"/>
  <c r="J2222" i="12"/>
  <c r="J2223" i="12"/>
  <c r="J2224" i="12"/>
  <c r="J2225" i="12"/>
  <c r="J2226" i="12"/>
  <c r="J2227" i="12"/>
  <c r="J2228" i="12"/>
  <c r="J2229" i="12"/>
  <c r="J2230" i="12"/>
  <c r="J2231" i="12"/>
  <c r="J2232" i="12"/>
  <c r="J2233" i="12"/>
  <c r="J2234" i="12"/>
  <c r="J2235" i="12"/>
  <c r="J2236" i="12"/>
  <c r="J2237" i="12"/>
  <c r="J2238" i="12"/>
  <c r="J2239" i="12"/>
  <c r="J2240" i="12"/>
  <c r="J2241" i="12"/>
  <c r="J2242" i="12"/>
  <c r="J2243" i="12"/>
  <c r="J2244" i="12"/>
  <c r="J2245" i="12"/>
  <c r="J2246" i="12"/>
  <c r="J2247" i="12"/>
  <c r="J2248" i="12"/>
  <c r="J2249" i="12"/>
  <c r="J2250" i="12"/>
  <c r="J2251" i="12"/>
  <c r="J2252" i="12"/>
  <c r="J2253" i="12"/>
  <c r="J2254" i="12"/>
  <c r="J2255" i="12"/>
  <c r="J2256" i="12"/>
  <c r="J2257" i="12"/>
  <c r="J2258" i="12"/>
  <c r="J2259" i="12"/>
  <c r="J2260" i="12"/>
  <c r="J2261" i="12"/>
  <c r="J2262" i="12"/>
  <c r="J2263" i="12"/>
  <c r="J2264" i="12"/>
  <c r="J2265" i="12"/>
  <c r="J2266" i="12"/>
  <c r="J2267" i="12"/>
  <c r="J2268" i="12"/>
  <c r="J2269" i="12"/>
  <c r="J2270" i="12"/>
  <c r="J2271" i="12"/>
  <c r="J2272" i="12"/>
  <c r="J2273" i="12"/>
  <c r="J2274" i="12"/>
  <c r="J2275" i="12"/>
  <c r="J2276" i="12"/>
  <c r="J2277" i="12"/>
  <c r="J2278" i="12"/>
  <c r="J2279" i="12"/>
  <c r="J2280" i="12"/>
  <c r="J2281" i="12"/>
  <c r="J2282" i="12"/>
  <c r="J2283" i="12"/>
  <c r="J2284" i="12"/>
  <c r="J2285" i="12"/>
  <c r="J2286" i="12"/>
  <c r="J2287" i="12"/>
  <c r="J2288" i="12"/>
  <c r="J2289" i="12"/>
  <c r="J2290" i="12"/>
  <c r="J2291" i="12"/>
  <c r="J2292" i="12"/>
  <c r="J2293" i="12"/>
  <c r="J2294" i="12"/>
  <c r="J2295" i="12"/>
  <c r="J2296" i="12"/>
  <c r="J2297" i="12"/>
  <c r="J2298" i="12"/>
  <c r="J2299" i="12"/>
  <c r="J2300" i="12"/>
  <c r="J2301" i="12"/>
  <c r="J2302" i="12"/>
  <c r="J2303" i="12"/>
  <c r="J2304" i="12"/>
  <c r="J2305" i="12"/>
  <c r="J2306" i="12"/>
  <c r="J2307" i="12"/>
  <c r="J2308" i="12"/>
  <c r="J2309" i="12"/>
  <c r="J2310" i="12"/>
  <c r="J2311" i="12"/>
  <c r="J2312" i="12"/>
  <c r="J2313" i="12"/>
  <c r="J2314" i="12"/>
  <c r="J2315" i="12"/>
  <c r="J2316" i="12"/>
  <c r="J2317" i="12"/>
  <c r="J2318" i="12"/>
  <c r="J2319" i="12"/>
  <c r="J2320" i="12"/>
  <c r="J2321" i="12"/>
  <c r="J2322" i="12"/>
  <c r="J2323" i="12"/>
  <c r="J2324" i="12"/>
  <c r="J2325" i="12"/>
  <c r="J2326" i="12"/>
  <c r="J2327" i="12"/>
  <c r="J2328" i="12"/>
  <c r="J2329" i="12"/>
  <c r="J2330" i="12"/>
  <c r="J2331" i="12"/>
  <c r="J2332" i="12"/>
  <c r="J2333" i="12"/>
  <c r="J2334" i="12"/>
  <c r="J2335" i="12"/>
  <c r="J2336" i="12"/>
  <c r="J2337" i="12"/>
  <c r="J2338" i="12"/>
  <c r="J2339" i="12"/>
  <c r="J2340" i="12"/>
  <c r="J2341" i="12"/>
  <c r="J2342" i="12"/>
  <c r="J2343" i="12"/>
  <c r="J2344" i="12"/>
  <c r="J2345" i="12"/>
  <c r="J2346" i="12"/>
  <c r="J2347" i="12"/>
  <c r="J2348" i="12"/>
  <c r="J2349" i="12"/>
  <c r="J2350" i="12"/>
  <c r="J2351" i="12"/>
  <c r="J2352" i="12"/>
  <c r="J2353" i="12"/>
  <c r="J2354" i="12"/>
  <c r="J2355" i="12"/>
  <c r="J2356" i="12"/>
  <c r="J2357" i="12"/>
  <c r="J2358" i="12"/>
  <c r="J2359" i="12"/>
  <c r="J2360" i="12"/>
  <c r="J2361" i="12"/>
  <c r="J2362" i="12"/>
  <c r="J2363" i="12"/>
  <c r="J2364" i="12"/>
  <c r="J2365" i="12"/>
  <c r="J2366" i="12"/>
  <c r="J2367" i="12"/>
  <c r="J2368" i="12"/>
  <c r="J2369" i="12"/>
  <c r="J2370" i="12"/>
  <c r="J2371" i="12"/>
  <c r="J2372" i="12"/>
  <c r="J2373" i="12"/>
  <c r="J2374" i="12"/>
  <c r="J2375" i="12"/>
  <c r="J2376" i="12"/>
  <c r="J2377" i="12"/>
  <c r="J2378" i="12"/>
  <c r="J2379" i="12"/>
  <c r="J2380" i="12"/>
  <c r="J2381" i="12"/>
  <c r="J2382" i="12"/>
  <c r="J2383" i="12"/>
  <c r="J2384" i="12"/>
  <c r="J2385" i="12"/>
  <c r="J2386" i="12"/>
  <c r="J2387" i="12"/>
  <c r="J2388" i="12"/>
  <c r="J2389" i="12"/>
  <c r="J2390" i="12"/>
  <c r="J2391" i="12"/>
  <c r="J2392" i="12"/>
  <c r="J2393" i="12"/>
  <c r="J2394" i="12"/>
  <c r="J2395" i="12"/>
  <c r="J2396" i="12"/>
  <c r="J2397" i="12"/>
  <c r="J2398" i="12"/>
  <c r="J2399" i="12"/>
  <c r="J2400" i="12"/>
  <c r="J2401" i="12"/>
  <c r="J2402" i="12"/>
  <c r="J2403" i="12"/>
  <c r="J2404" i="12"/>
  <c r="J2405" i="12"/>
  <c r="J2406" i="12"/>
  <c r="J2407" i="12"/>
  <c r="J2408" i="12"/>
  <c r="J2409" i="12"/>
  <c r="J2410" i="12"/>
  <c r="J2411" i="12"/>
  <c r="J2412" i="12"/>
  <c r="J2413" i="12"/>
  <c r="J2414" i="12"/>
  <c r="J2415" i="12"/>
  <c r="J2416" i="12"/>
  <c r="J2417" i="12"/>
  <c r="J2418" i="12"/>
  <c r="J2419" i="12"/>
  <c r="J2420" i="12"/>
  <c r="J2421" i="12"/>
  <c r="J2422" i="12"/>
  <c r="J2423" i="12"/>
  <c r="J2424" i="12"/>
  <c r="J2425" i="12"/>
  <c r="J2426" i="12"/>
  <c r="J2427" i="12"/>
  <c r="J2428" i="12"/>
  <c r="J2429" i="12"/>
  <c r="J2430" i="12"/>
  <c r="J2431" i="12"/>
  <c r="J2432" i="12"/>
  <c r="J2433" i="12"/>
  <c r="J2434" i="12"/>
  <c r="J2435" i="12"/>
  <c r="J2436" i="12"/>
  <c r="J2437" i="12"/>
  <c r="J2438" i="12"/>
  <c r="J2439" i="12"/>
  <c r="J2440" i="12"/>
  <c r="J2441" i="12"/>
  <c r="J2442" i="12"/>
  <c r="J2443" i="12"/>
  <c r="J2444" i="12"/>
  <c r="J2445" i="12"/>
  <c r="J2446" i="12"/>
  <c r="J2447" i="12"/>
  <c r="J2448" i="12"/>
  <c r="J2449" i="12"/>
  <c r="J2450" i="12"/>
  <c r="J2451" i="12"/>
  <c r="J2452" i="12"/>
  <c r="J2453" i="12"/>
  <c r="J2454" i="12"/>
  <c r="J2455" i="12"/>
  <c r="J2456" i="12"/>
  <c r="J2457" i="12"/>
  <c r="J2458" i="12"/>
  <c r="J2459" i="12"/>
  <c r="J2460" i="12"/>
  <c r="J2461" i="12"/>
  <c r="J2462" i="12"/>
  <c r="J2463" i="12"/>
  <c r="J2464" i="12"/>
  <c r="J2465" i="12"/>
  <c r="J2466" i="12"/>
  <c r="J2467" i="12"/>
  <c r="J2468" i="12"/>
  <c r="J2469" i="12"/>
  <c r="J2470" i="12"/>
  <c r="J2471" i="12"/>
  <c r="J2472" i="12"/>
  <c r="J2473" i="12"/>
  <c r="J2474" i="12"/>
  <c r="J2475" i="12"/>
  <c r="J2476" i="12"/>
  <c r="J2477" i="12"/>
  <c r="J2478" i="12"/>
  <c r="J2479" i="12"/>
  <c r="J2480" i="12"/>
  <c r="J2481" i="12"/>
  <c r="J2482" i="12"/>
  <c r="J2483" i="12"/>
  <c r="J2484" i="12"/>
  <c r="J2485" i="12"/>
  <c r="J2486" i="12"/>
  <c r="J2487" i="12"/>
  <c r="J2488" i="12"/>
  <c r="J2489" i="12"/>
  <c r="J2490" i="12"/>
  <c r="J2491" i="12"/>
  <c r="J2492" i="12"/>
  <c r="J2493" i="12"/>
  <c r="J2494" i="12"/>
  <c r="J2495" i="12"/>
  <c r="J2496" i="12"/>
  <c r="J2497" i="12"/>
  <c r="J2498" i="12"/>
  <c r="J2499" i="12"/>
  <c r="J2500" i="12"/>
  <c r="J2501" i="12"/>
  <c r="J2502" i="12"/>
  <c r="J2503" i="12"/>
  <c r="J2504" i="12"/>
  <c r="J2505" i="12"/>
  <c r="J2506" i="12"/>
  <c r="J2507" i="12"/>
  <c r="J2508" i="12"/>
  <c r="J2509" i="12"/>
  <c r="J2510" i="12"/>
  <c r="J2511" i="12"/>
  <c r="J2512" i="12"/>
  <c r="J2513" i="12"/>
  <c r="J2514" i="12"/>
  <c r="J2515" i="12"/>
  <c r="J2516" i="12"/>
  <c r="J2517" i="12"/>
  <c r="J2518" i="12"/>
  <c r="J2519" i="12"/>
  <c r="J2520" i="12"/>
  <c r="J2521" i="12"/>
  <c r="J2522" i="12"/>
  <c r="J2523" i="12"/>
  <c r="J2524" i="12"/>
  <c r="J2525" i="12"/>
  <c r="J2526" i="12"/>
  <c r="J2527" i="12"/>
  <c r="J2528" i="12"/>
  <c r="J2529" i="12"/>
  <c r="J2530" i="12"/>
  <c r="J2531" i="12"/>
  <c r="J2532" i="12"/>
  <c r="J2533" i="12"/>
  <c r="J2534" i="12"/>
  <c r="J2535" i="12"/>
  <c r="J2536" i="12"/>
  <c r="J2537" i="12"/>
  <c r="J2538" i="12"/>
  <c r="J2539" i="12"/>
  <c r="J2540" i="12"/>
  <c r="J2541" i="12"/>
  <c r="J2542" i="12"/>
  <c r="J2543" i="12"/>
  <c r="J2544" i="12"/>
  <c r="J2545" i="12"/>
  <c r="J2546" i="12"/>
  <c r="J2547" i="12"/>
  <c r="J2548" i="12"/>
  <c r="J2549" i="12"/>
  <c r="J2550" i="12"/>
  <c r="J2551" i="12"/>
  <c r="J2552" i="12"/>
  <c r="J2553" i="12"/>
  <c r="J2554" i="12"/>
  <c r="J2555" i="12"/>
  <c r="J2556" i="12"/>
  <c r="J2557" i="12"/>
  <c r="J2558" i="12"/>
  <c r="J2559" i="12"/>
  <c r="J2560" i="12"/>
  <c r="J2561" i="12"/>
  <c r="J2562" i="12"/>
  <c r="J2563" i="12"/>
  <c r="J2564" i="12"/>
  <c r="J2565" i="12"/>
  <c r="J2566" i="12"/>
  <c r="J2567" i="12"/>
  <c r="J2568" i="12"/>
  <c r="J2569" i="12"/>
  <c r="J2570" i="12"/>
  <c r="J2571" i="12"/>
  <c r="J2572" i="12"/>
  <c r="J2573" i="12"/>
  <c r="J2574" i="12"/>
  <c r="J2575" i="12"/>
  <c r="J2576" i="12"/>
  <c r="J2577" i="12"/>
  <c r="J2578" i="12"/>
  <c r="J2579" i="12"/>
  <c r="J2580" i="12"/>
  <c r="J2581" i="12"/>
  <c r="J2582" i="12"/>
  <c r="J2583" i="12"/>
  <c r="J2584" i="12"/>
  <c r="J2585" i="12"/>
  <c r="J2586" i="12"/>
  <c r="J2587" i="12"/>
  <c r="J2588" i="12"/>
  <c r="J2589" i="12"/>
  <c r="J2590" i="12"/>
  <c r="J2591" i="12"/>
  <c r="J2592" i="12"/>
  <c r="J2593" i="12"/>
  <c r="J2594" i="12"/>
  <c r="J2595" i="12"/>
  <c r="J2596" i="12"/>
  <c r="J2597" i="12"/>
  <c r="J2598" i="12"/>
  <c r="J2599" i="12"/>
  <c r="J2600" i="12"/>
  <c r="J2601" i="12"/>
  <c r="J2602" i="12"/>
  <c r="J2603" i="12"/>
  <c r="J2604" i="12"/>
  <c r="J2605" i="12"/>
  <c r="J2606" i="12"/>
  <c r="J2607" i="12"/>
  <c r="J2608" i="12"/>
  <c r="J2609" i="12"/>
  <c r="J2610" i="12"/>
  <c r="J2611" i="12"/>
  <c r="J2612" i="12"/>
  <c r="J2613" i="12"/>
  <c r="J2614" i="12"/>
  <c r="J2615" i="12"/>
  <c r="J2616" i="12"/>
  <c r="J2617" i="12"/>
  <c r="J2618" i="12"/>
  <c r="J2619" i="12"/>
  <c r="J2620" i="12"/>
  <c r="J2621" i="12"/>
  <c r="J2622" i="12"/>
  <c r="J2623" i="12"/>
  <c r="J2624" i="12"/>
  <c r="J2625" i="12"/>
  <c r="J2626" i="12"/>
  <c r="J2627" i="12"/>
  <c r="J2628" i="12"/>
  <c r="J2629" i="12"/>
  <c r="J2630" i="12"/>
  <c r="J2631" i="12"/>
  <c r="J2632" i="12"/>
  <c r="J2633" i="12"/>
  <c r="J2634" i="12"/>
  <c r="J2635" i="12"/>
  <c r="J2636" i="12"/>
  <c r="J2637" i="12"/>
  <c r="J2638" i="12"/>
  <c r="J2639" i="12"/>
  <c r="J2640" i="12"/>
  <c r="J2641" i="12"/>
  <c r="J2642" i="12"/>
  <c r="J2643" i="12"/>
  <c r="J2644" i="12"/>
  <c r="J2645" i="12"/>
  <c r="J2646" i="12"/>
  <c r="J2647" i="12"/>
  <c r="J2648" i="12"/>
  <c r="J2649" i="12"/>
  <c r="J2650" i="12"/>
  <c r="J2651" i="12"/>
  <c r="J2652" i="12"/>
  <c r="J2653" i="12"/>
  <c r="J2654" i="12"/>
  <c r="J2655" i="12"/>
  <c r="J2656" i="12"/>
  <c r="J2657" i="12"/>
  <c r="J2658" i="12"/>
  <c r="J2659" i="12"/>
  <c r="J2660" i="12"/>
  <c r="J2661" i="12"/>
  <c r="J2662" i="12"/>
  <c r="J2663" i="12"/>
  <c r="J2664" i="12"/>
  <c r="J2665" i="12"/>
  <c r="J2666" i="12"/>
  <c r="J2667" i="12"/>
  <c r="J2668" i="12"/>
  <c r="J2669" i="12"/>
  <c r="J2670" i="12"/>
  <c r="J2671" i="12"/>
  <c r="J2672" i="12"/>
  <c r="J2673" i="12"/>
  <c r="J2674" i="12"/>
  <c r="J2675" i="12"/>
  <c r="J2676" i="12"/>
  <c r="J2677" i="12"/>
  <c r="J2678" i="12"/>
  <c r="J2679" i="12"/>
  <c r="J2680" i="12"/>
  <c r="J2681" i="12"/>
  <c r="J2682" i="12"/>
  <c r="J2683" i="12"/>
  <c r="J2684" i="12"/>
  <c r="J2685" i="12"/>
  <c r="J2686" i="12"/>
  <c r="J2687" i="12"/>
  <c r="J2688" i="12"/>
  <c r="J2689" i="12"/>
  <c r="J2690" i="12"/>
  <c r="J2691" i="12"/>
  <c r="J2692" i="12"/>
  <c r="J2693" i="12"/>
  <c r="J2694" i="12"/>
  <c r="J2695" i="12"/>
  <c r="J2696" i="12"/>
  <c r="J2697" i="12"/>
  <c r="J2698" i="12"/>
  <c r="J2699" i="12"/>
  <c r="J2700" i="12"/>
  <c r="J2701" i="12"/>
  <c r="J2702" i="12"/>
  <c r="J2703" i="12"/>
  <c r="J2704" i="12"/>
  <c r="J2705" i="12"/>
  <c r="J2706" i="12"/>
  <c r="J2707" i="12"/>
  <c r="J2708" i="12"/>
  <c r="J2709" i="12"/>
  <c r="J2710" i="12"/>
  <c r="J2711" i="12"/>
  <c r="J2712" i="12"/>
  <c r="J2713" i="12"/>
  <c r="J2714" i="12"/>
  <c r="J2715" i="12"/>
  <c r="J2716" i="12"/>
  <c r="J2717" i="12"/>
  <c r="J2718" i="12"/>
  <c r="J2719" i="12"/>
  <c r="J2720" i="12"/>
  <c r="J2721" i="12"/>
  <c r="J2722" i="12"/>
  <c r="J2723" i="12"/>
  <c r="J2724" i="12"/>
  <c r="J2725" i="12"/>
  <c r="J2726" i="12"/>
  <c r="J2727" i="12"/>
  <c r="J2728" i="12"/>
  <c r="J2729" i="12"/>
  <c r="J2730" i="12"/>
  <c r="J2731" i="12"/>
  <c r="J2732" i="12"/>
  <c r="J2733" i="12"/>
  <c r="J2734" i="12"/>
  <c r="J2735" i="12"/>
  <c r="J2736" i="12"/>
  <c r="J2737" i="12"/>
  <c r="J2738" i="12"/>
  <c r="J2739" i="12"/>
  <c r="J2740" i="12"/>
  <c r="J2741" i="12"/>
  <c r="J2742" i="12"/>
  <c r="J2743" i="12"/>
  <c r="J2744" i="12"/>
  <c r="J2745" i="12"/>
  <c r="J2746" i="12"/>
  <c r="J2747" i="12"/>
  <c r="J2748" i="12"/>
  <c r="J2749" i="12"/>
  <c r="J2750" i="12"/>
  <c r="J2751" i="12"/>
  <c r="J2752" i="12"/>
  <c r="J2753" i="12"/>
  <c r="J2754" i="12"/>
  <c r="J2755" i="12"/>
  <c r="J2756" i="12"/>
  <c r="J2757" i="12"/>
  <c r="J2758" i="12"/>
  <c r="J2759" i="12"/>
  <c r="J2760" i="12"/>
  <c r="J2761" i="12"/>
  <c r="J2762" i="12"/>
  <c r="J2763" i="12"/>
  <c r="J2764" i="12"/>
  <c r="J2765" i="12"/>
  <c r="J2766" i="12"/>
  <c r="J2767" i="12"/>
  <c r="J2768" i="12"/>
  <c r="J2769" i="12"/>
  <c r="J2770" i="12"/>
  <c r="J2771" i="12"/>
  <c r="J2772" i="12"/>
  <c r="J2773" i="12"/>
  <c r="J2774" i="12"/>
  <c r="J2775" i="12"/>
  <c r="J2776" i="12"/>
  <c r="J2777" i="12"/>
  <c r="J2778" i="12"/>
  <c r="J2779" i="12"/>
  <c r="J2780" i="12"/>
  <c r="J2781" i="12"/>
  <c r="J2782" i="12"/>
  <c r="J2783" i="12"/>
  <c r="J2784" i="12"/>
  <c r="J2785" i="12"/>
  <c r="J2786" i="12"/>
  <c r="J2787" i="12"/>
  <c r="J2788" i="12"/>
  <c r="J2789" i="12"/>
  <c r="J2790" i="12"/>
  <c r="J2791" i="12"/>
  <c r="J2792" i="12"/>
  <c r="J2793" i="12"/>
  <c r="J2794" i="12"/>
  <c r="J2795" i="12"/>
  <c r="J2796" i="12"/>
  <c r="J2797" i="12"/>
  <c r="J2798" i="12"/>
  <c r="J2799" i="12"/>
  <c r="J2800" i="12"/>
  <c r="J2801" i="12"/>
  <c r="J2802" i="12"/>
  <c r="J2803" i="12"/>
  <c r="J2804" i="12"/>
  <c r="J2805" i="12"/>
  <c r="J2806" i="12"/>
  <c r="J2807" i="12"/>
  <c r="J2808" i="12"/>
  <c r="J2809" i="12"/>
  <c r="J2810" i="12"/>
  <c r="J2811" i="12"/>
  <c r="J2812" i="12"/>
  <c r="J2813" i="12"/>
  <c r="J2814" i="12"/>
  <c r="J2815" i="12"/>
  <c r="J2816" i="12"/>
  <c r="J2817" i="12"/>
  <c r="J2818" i="12"/>
  <c r="J2819" i="12"/>
  <c r="J2820" i="12"/>
  <c r="J2821" i="12"/>
  <c r="J2822" i="12"/>
  <c r="J2823" i="12"/>
  <c r="J2824" i="12"/>
  <c r="J2825" i="12"/>
  <c r="J2826" i="12"/>
  <c r="J2827" i="12"/>
  <c r="J2828" i="12"/>
  <c r="J2829" i="12"/>
  <c r="J2830" i="12"/>
  <c r="J2831" i="12"/>
  <c r="J2832" i="12"/>
  <c r="J2833" i="12"/>
  <c r="J2834" i="12"/>
  <c r="J2835" i="12"/>
  <c r="J2836" i="12"/>
  <c r="J2837" i="12"/>
  <c r="J2838" i="12"/>
  <c r="J2839" i="12"/>
  <c r="J2840" i="12"/>
  <c r="J2841" i="12"/>
  <c r="J2842" i="12"/>
  <c r="J2843" i="12"/>
  <c r="J2844" i="12"/>
  <c r="J2845" i="12"/>
  <c r="J2846" i="12"/>
  <c r="J2847" i="12"/>
  <c r="J2848" i="12"/>
  <c r="J2849" i="12"/>
  <c r="J2850" i="12"/>
  <c r="J2851" i="12"/>
  <c r="J2852" i="12"/>
  <c r="J2853" i="12"/>
  <c r="J2854" i="12"/>
  <c r="J2855" i="12"/>
  <c r="J2856" i="12"/>
  <c r="J2857" i="12"/>
  <c r="J2858" i="12"/>
  <c r="J2859" i="12"/>
  <c r="J2860" i="12"/>
  <c r="J2861" i="12"/>
  <c r="J2862" i="12"/>
  <c r="J2863" i="12"/>
  <c r="J2864" i="12"/>
  <c r="J2865" i="12"/>
  <c r="J2866" i="12"/>
  <c r="J2867" i="12"/>
  <c r="J2868" i="12"/>
  <c r="J2869" i="12"/>
  <c r="J2870" i="12"/>
  <c r="J2871" i="12"/>
  <c r="J2872" i="12"/>
  <c r="J2873" i="12"/>
  <c r="J2874" i="12"/>
  <c r="J2875" i="12"/>
  <c r="J2876" i="12"/>
  <c r="J2877" i="12"/>
  <c r="J2878" i="12"/>
  <c r="J2879" i="12"/>
  <c r="J2880" i="12"/>
  <c r="J2881" i="12"/>
  <c r="J2882" i="12"/>
  <c r="J2883" i="12"/>
  <c r="J2884" i="12"/>
  <c r="J2885" i="12"/>
  <c r="J2886" i="12"/>
  <c r="J2887" i="12"/>
  <c r="J2888" i="12"/>
  <c r="J2889" i="12"/>
  <c r="J2890" i="12"/>
  <c r="J2891" i="12"/>
  <c r="J2892" i="12"/>
  <c r="J2893" i="12"/>
  <c r="J2894" i="12"/>
  <c r="J2895" i="12"/>
  <c r="J2896" i="12"/>
  <c r="J2897" i="12"/>
  <c r="J2898" i="12"/>
  <c r="J2899" i="12"/>
  <c r="J2900" i="12"/>
  <c r="J2901" i="12"/>
  <c r="J2902" i="12"/>
  <c r="J2903" i="12"/>
  <c r="J2904" i="12"/>
  <c r="J2905" i="12"/>
  <c r="J2906" i="12"/>
  <c r="J2907" i="12"/>
  <c r="J2908" i="12"/>
  <c r="J2909" i="12"/>
  <c r="J2910" i="12"/>
  <c r="J2911" i="12"/>
  <c r="J2912" i="12"/>
  <c r="J2913" i="12"/>
  <c r="J2914" i="12"/>
  <c r="J2915" i="12"/>
  <c r="J2916" i="12"/>
  <c r="J2917" i="12"/>
  <c r="J2918" i="12"/>
  <c r="J2919" i="12"/>
  <c r="J2920" i="12"/>
  <c r="J2921" i="12"/>
  <c r="J2922" i="12"/>
  <c r="J2923" i="12"/>
  <c r="J2924" i="12"/>
  <c r="J2925" i="12"/>
  <c r="J2926" i="12"/>
  <c r="J2927" i="12"/>
  <c r="J2928" i="12"/>
  <c r="J2929" i="12"/>
  <c r="J2930" i="12"/>
  <c r="J2931" i="12"/>
  <c r="J2932" i="12"/>
  <c r="J2933" i="12"/>
  <c r="J2934" i="12"/>
  <c r="J2935" i="12"/>
  <c r="J2936" i="12"/>
  <c r="J2937" i="12"/>
  <c r="J2938" i="12"/>
  <c r="J2939" i="12"/>
  <c r="J2940" i="12"/>
  <c r="J2941" i="12"/>
  <c r="J2942" i="12"/>
  <c r="J2943" i="12"/>
  <c r="J2944" i="12"/>
  <c r="J2945" i="12"/>
  <c r="J2946" i="12"/>
  <c r="J2947" i="12"/>
  <c r="J2948" i="12"/>
  <c r="J2949" i="12"/>
  <c r="J2950" i="12"/>
  <c r="J2951" i="12"/>
  <c r="J2952" i="12"/>
  <c r="J2953" i="12"/>
  <c r="J2954" i="12"/>
  <c r="J2955" i="12"/>
  <c r="J2956" i="12"/>
  <c r="J2957" i="12"/>
  <c r="J2958" i="12"/>
  <c r="J2959" i="12"/>
  <c r="J2960" i="12"/>
  <c r="J2961" i="12"/>
  <c r="J2962" i="12"/>
  <c r="J2963" i="12"/>
  <c r="J2964" i="12"/>
  <c r="J2965" i="12"/>
  <c r="J2966" i="12"/>
  <c r="J2967" i="12"/>
  <c r="J2968" i="12"/>
  <c r="J2969" i="12"/>
  <c r="J2970" i="12"/>
  <c r="J2971" i="12"/>
  <c r="J2972" i="12"/>
  <c r="J2973" i="12"/>
  <c r="J2974" i="12"/>
  <c r="J2975" i="12"/>
  <c r="J2976" i="12"/>
  <c r="J2977" i="12"/>
  <c r="J2978" i="12"/>
  <c r="J2979" i="12"/>
  <c r="J2980" i="12"/>
  <c r="J2981" i="12"/>
  <c r="J2982" i="12"/>
  <c r="J2983" i="12"/>
  <c r="J2984" i="12"/>
  <c r="J2985" i="12"/>
  <c r="J2986" i="12"/>
  <c r="J2987" i="12"/>
  <c r="J2988" i="12"/>
  <c r="J2989" i="12"/>
  <c r="J2990" i="12"/>
  <c r="J2991" i="12"/>
  <c r="J2992" i="12"/>
  <c r="J2993" i="12"/>
  <c r="J2994" i="12"/>
  <c r="J2995" i="12"/>
  <c r="J2996" i="12"/>
  <c r="J2997" i="12"/>
  <c r="J2998" i="12"/>
  <c r="J2999" i="12"/>
  <c r="J3000" i="12"/>
  <c r="J3001" i="12"/>
  <c r="J3002" i="12"/>
  <c r="J3003" i="12"/>
  <c r="J3004" i="12"/>
  <c r="J3005" i="12"/>
  <c r="J3006" i="12"/>
  <c r="J3007" i="12"/>
  <c r="J3008" i="12"/>
  <c r="J3009" i="12"/>
  <c r="J3010" i="12"/>
  <c r="J3011" i="12"/>
  <c r="J3012" i="12"/>
  <c r="J3013" i="12"/>
  <c r="J3014" i="12"/>
  <c r="J3015" i="12"/>
  <c r="J3016" i="12"/>
  <c r="J3017" i="12"/>
  <c r="J3018" i="12"/>
  <c r="J3019" i="12"/>
  <c r="J3020" i="12"/>
  <c r="J3021" i="12"/>
  <c r="J3022" i="12"/>
  <c r="J3023" i="12"/>
  <c r="J3024" i="12"/>
  <c r="J3025" i="12"/>
  <c r="J3026" i="12"/>
  <c r="J3027" i="12"/>
  <c r="J3028" i="12"/>
  <c r="J3029" i="12"/>
  <c r="J3030" i="12"/>
  <c r="J3031" i="12"/>
  <c r="J3032" i="12"/>
  <c r="J3033" i="12"/>
  <c r="J3034" i="12"/>
  <c r="J3035" i="12"/>
  <c r="J3036" i="12"/>
  <c r="J3037" i="12"/>
  <c r="J3038" i="12"/>
  <c r="J3039" i="12"/>
  <c r="J3040" i="12"/>
  <c r="J3041" i="12"/>
  <c r="J3042" i="12"/>
  <c r="J3043" i="12"/>
  <c r="J3044" i="12"/>
  <c r="J3045" i="12"/>
  <c r="J3046" i="12"/>
  <c r="J3047" i="12"/>
  <c r="J3048" i="12"/>
  <c r="J3049" i="12"/>
  <c r="J3050" i="12"/>
  <c r="J3051" i="12"/>
  <c r="J3052" i="12"/>
  <c r="J3053" i="12"/>
  <c r="J3054" i="12"/>
  <c r="J3055" i="12"/>
  <c r="J3056" i="12"/>
  <c r="J3057" i="12"/>
  <c r="J3058" i="12"/>
  <c r="J3059" i="12"/>
  <c r="J3060" i="12"/>
  <c r="J3061" i="12"/>
  <c r="J3062" i="12"/>
  <c r="J3063" i="12"/>
  <c r="J3064" i="12"/>
  <c r="J3065" i="12"/>
  <c r="J3066" i="12"/>
  <c r="J3067" i="12"/>
  <c r="J3068" i="12"/>
  <c r="J3069" i="12"/>
  <c r="J3070" i="12"/>
  <c r="J3071" i="12"/>
  <c r="J3072" i="12"/>
  <c r="J3073" i="12"/>
  <c r="J3074" i="12"/>
  <c r="J3075" i="12"/>
  <c r="J3076" i="12"/>
  <c r="J3077" i="12"/>
  <c r="J3078" i="12"/>
  <c r="J3079" i="12"/>
  <c r="J3080" i="12"/>
  <c r="J3081" i="12"/>
  <c r="J3082" i="12"/>
  <c r="J3083" i="12"/>
  <c r="J3084" i="12"/>
  <c r="J3085" i="12"/>
  <c r="J3086" i="12"/>
  <c r="J3087" i="12"/>
  <c r="J3088" i="12"/>
  <c r="J3089" i="12"/>
  <c r="J3090" i="12"/>
  <c r="J3091" i="12"/>
  <c r="J3092" i="12"/>
  <c r="J3093" i="12"/>
  <c r="J3094" i="12"/>
  <c r="J3095" i="12"/>
  <c r="J3096" i="12"/>
  <c r="J3097" i="12"/>
  <c r="J3098" i="12"/>
  <c r="J3099" i="12"/>
  <c r="J3100" i="12"/>
  <c r="J3101" i="12"/>
  <c r="J3102" i="12"/>
  <c r="J3103" i="12"/>
  <c r="J3104" i="12"/>
  <c r="J3105" i="12"/>
  <c r="J3106" i="12"/>
  <c r="J3107" i="12"/>
  <c r="J3108" i="12"/>
  <c r="J3109" i="12"/>
  <c r="J3110" i="12"/>
  <c r="J3111" i="12"/>
  <c r="J3112" i="12"/>
  <c r="J3113" i="12"/>
  <c r="J3114" i="12"/>
  <c r="J3115" i="12"/>
  <c r="J3116" i="12"/>
  <c r="J3117" i="12"/>
  <c r="J3118" i="12"/>
  <c r="J3119" i="12"/>
  <c r="J3120" i="12"/>
  <c r="J3121" i="12"/>
  <c r="J3122" i="12"/>
  <c r="J3123" i="12"/>
  <c r="J3124" i="12"/>
  <c r="J3125" i="12"/>
  <c r="J3126" i="12"/>
  <c r="J3127" i="12"/>
  <c r="J3128" i="12"/>
  <c r="J3129" i="12"/>
  <c r="J3130" i="12"/>
  <c r="J3131" i="12"/>
  <c r="J3132" i="12"/>
  <c r="J3133" i="12"/>
  <c r="J3134" i="12"/>
  <c r="J3135" i="12"/>
  <c r="J3136" i="12"/>
  <c r="J3137" i="12"/>
  <c r="J3138" i="12"/>
  <c r="J3139" i="12"/>
  <c r="J3140" i="12"/>
  <c r="J3141" i="12"/>
  <c r="J3142" i="12"/>
  <c r="J3143" i="12"/>
  <c r="J3144" i="12"/>
  <c r="J3145" i="12"/>
  <c r="J3146" i="12"/>
  <c r="J3147" i="12"/>
  <c r="J3148" i="12"/>
  <c r="J3149" i="12"/>
  <c r="J3150" i="12"/>
  <c r="J3151" i="12"/>
  <c r="J3152" i="12"/>
  <c r="J3153" i="12"/>
  <c r="J3154" i="12"/>
  <c r="J3155" i="12"/>
  <c r="J3156" i="12"/>
  <c r="J3157" i="12"/>
  <c r="J3158" i="12"/>
  <c r="J3159" i="12"/>
  <c r="J3160" i="12"/>
  <c r="J3161" i="12"/>
  <c r="J3162" i="12"/>
  <c r="J3163" i="12"/>
  <c r="J3164" i="12"/>
  <c r="J3165" i="12"/>
  <c r="J3166" i="12"/>
  <c r="J3167" i="12"/>
  <c r="J3168" i="12"/>
  <c r="J3169" i="12"/>
  <c r="J3170" i="12"/>
  <c r="J3171" i="12"/>
  <c r="J3172" i="12"/>
  <c r="J3173" i="12"/>
  <c r="J3174" i="12"/>
  <c r="J3175" i="12"/>
  <c r="J3176" i="12"/>
  <c r="J3177" i="12"/>
  <c r="J3178" i="12"/>
  <c r="J3179" i="12"/>
  <c r="J3180" i="12"/>
  <c r="J3181" i="12"/>
  <c r="J3182" i="12"/>
  <c r="J3183" i="12"/>
  <c r="J3184" i="12"/>
  <c r="J3185" i="12"/>
  <c r="J3186" i="12"/>
  <c r="J3187" i="12"/>
  <c r="J3188" i="12"/>
  <c r="J3189" i="12"/>
  <c r="J3190" i="12"/>
  <c r="J3191" i="12"/>
  <c r="J3192" i="12"/>
  <c r="J3193" i="12"/>
  <c r="J3194" i="12"/>
  <c r="J3195" i="12"/>
  <c r="J3196" i="12"/>
  <c r="J3197" i="12"/>
  <c r="J3198" i="12"/>
  <c r="J3199" i="12"/>
  <c r="J3200" i="12"/>
  <c r="J3201" i="12"/>
  <c r="J3202" i="12"/>
  <c r="J3203" i="12"/>
  <c r="J3204" i="12"/>
  <c r="J3205" i="12"/>
  <c r="J3206" i="12"/>
  <c r="J3207" i="12"/>
  <c r="J3208" i="12"/>
  <c r="J3209" i="12"/>
  <c r="J3210" i="12"/>
  <c r="J3211" i="12"/>
  <c r="J3212" i="12"/>
  <c r="J3213" i="12"/>
  <c r="J3214" i="12"/>
  <c r="J3215" i="12"/>
  <c r="J3216" i="12"/>
  <c r="J3217" i="12"/>
  <c r="J3218" i="12"/>
  <c r="J3219" i="12"/>
  <c r="J3220" i="12"/>
  <c r="J3221" i="12"/>
  <c r="J3222" i="12"/>
  <c r="J3223" i="12"/>
  <c r="J3224" i="12"/>
  <c r="J3225" i="12"/>
  <c r="J3226" i="12"/>
  <c r="J3227" i="12"/>
  <c r="J3228" i="12"/>
  <c r="J3229" i="12"/>
  <c r="J3230" i="12"/>
  <c r="J3231" i="12"/>
  <c r="J3232" i="12"/>
  <c r="J3233" i="12"/>
  <c r="J3234" i="12"/>
  <c r="J3235" i="12"/>
  <c r="J3236" i="12"/>
  <c r="J3237" i="12"/>
  <c r="J3238" i="12"/>
  <c r="J3239" i="12"/>
  <c r="J3240" i="12"/>
  <c r="J3241" i="12"/>
  <c r="J3242" i="12"/>
  <c r="J3243" i="12"/>
  <c r="J3244" i="12"/>
  <c r="J3245" i="12"/>
  <c r="J3246" i="12"/>
  <c r="J3247" i="12"/>
  <c r="J3248" i="12"/>
  <c r="J3249" i="12"/>
  <c r="J3250" i="12"/>
  <c r="J3251" i="12"/>
  <c r="J3252" i="12"/>
  <c r="J3253" i="12"/>
  <c r="J3254" i="12"/>
  <c r="J3255" i="12"/>
  <c r="J3256" i="12"/>
  <c r="J3257" i="12"/>
  <c r="J3258" i="12"/>
  <c r="J3259" i="12"/>
  <c r="J3260" i="12"/>
  <c r="J3261" i="12"/>
  <c r="J3262" i="12"/>
  <c r="J3263" i="12"/>
  <c r="J3264" i="12"/>
  <c r="J3265" i="12"/>
  <c r="J3266" i="12"/>
  <c r="J3267" i="12"/>
  <c r="J3268" i="12"/>
  <c r="J3269" i="12"/>
  <c r="J3270" i="12"/>
  <c r="J3271" i="12"/>
  <c r="J3272" i="12"/>
  <c r="J3273" i="12"/>
  <c r="J3274" i="12"/>
  <c r="J3275" i="12"/>
  <c r="J3276" i="12"/>
  <c r="J3277" i="12"/>
  <c r="J3278" i="12"/>
  <c r="J3279" i="12"/>
  <c r="J3280" i="12"/>
  <c r="J3281" i="12"/>
  <c r="J3282" i="12"/>
  <c r="J3283" i="12"/>
  <c r="J3284" i="12"/>
  <c r="J3285" i="12"/>
  <c r="J3286" i="12"/>
  <c r="J3287" i="12"/>
  <c r="J3288" i="12"/>
  <c r="J3289" i="12"/>
  <c r="J3290" i="12"/>
  <c r="J3291" i="12"/>
  <c r="J3292" i="12"/>
  <c r="J3293" i="12"/>
  <c r="J3294" i="12"/>
  <c r="J3295" i="12"/>
  <c r="J3296" i="12"/>
  <c r="J3297" i="12"/>
  <c r="J3298" i="12"/>
  <c r="J3299" i="12"/>
  <c r="J3300" i="12"/>
  <c r="J3301" i="12"/>
  <c r="J3302" i="12"/>
  <c r="J3303" i="12"/>
  <c r="J3304" i="12"/>
  <c r="J3305" i="12"/>
  <c r="J3306" i="12"/>
  <c r="J3307" i="12"/>
  <c r="J3308" i="12"/>
  <c r="J3309" i="12"/>
  <c r="J3310" i="12"/>
  <c r="J3311" i="12"/>
  <c r="J3312" i="12"/>
  <c r="J3313" i="12"/>
  <c r="J3314" i="12"/>
  <c r="J3315" i="12"/>
  <c r="J3316" i="12"/>
  <c r="J3317" i="12"/>
  <c r="J3318" i="12"/>
  <c r="J3319" i="12"/>
  <c r="J3320" i="12"/>
  <c r="J3321" i="12"/>
  <c r="J3322" i="12"/>
  <c r="J3323" i="12"/>
  <c r="J3324" i="12"/>
  <c r="J3325" i="12"/>
  <c r="J3326" i="12"/>
  <c r="J3327" i="12"/>
  <c r="J3328" i="12"/>
  <c r="J3329" i="12"/>
  <c r="J3330" i="12"/>
  <c r="J3331" i="12"/>
  <c r="J3332" i="12"/>
  <c r="J3333" i="12"/>
  <c r="J3334" i="12"/>
  <c r="J3335" i="12"/>
  <c r="J3336" i="12"/>
  <c r="J3337" i="12"/>
  <c r="J3338" i="12"/>
  <c r="J3339" i="12"/>
  <c r="J3340" i="12"/>
  <c r="J3341" i="12"/>
  <c r="J3342" i="12"/>
  <c r="J3343" i="12"/>
  <c r="J3344" i="12"/>
  <c r="J3345" i="12"/>
  <c r="J3346" i="12"/>
  <c r="J3347" i="12"/>
  <c r="J3348" i="12"/>
  <c r="J3349" i="12"/>
  <c r="J3350" i="12"/>
  <c r="J3351" i="12"/>
  <c r="J3352" i="12"/>
  <c r="J3353" i="12"/>
  <c r="J3354" i="12"/>
  <c r="J3355" i="12"/>
  <c r="J3356" i="12"/>
  <c r="J3357" i="12"/>
  <c r="J3358" i="12"/>
  <c r="J3359" i="12"/>
  <c r="J3360" i="12"/>
  <c r="J3361" i="12"/>
  <c r="J3362" i="12"/>
  <c r="J3363" i="12"/>
  <c r="J3364" i="12"/>
  <c r="J3365" i="12"/>
  <c r="J3366" i="12"/>
  <c r="J3367" i="12"/>
  <c r="J3368" i="12"/>
  <c r="J3369" i="12"/>
  <c r="J3370" i="12"/>
  <c r="J3371" i="12"/>
  <c r="J3372" i="12"/>
  <c r="J3373" i="12"/>
  <c r="J3374" i="12"/>
  <c r="J3375" i="12"/>
  <c r="J3376" i="12"/>
  <c r="J3377" i="12"/>
  <c r="J3378" i="12"/>
  <c r="J3379" i="12"/>
  <c r="J3380" i="12"/>
  <c r="J3381" i="12"/>
  <c r="J3382" i="12"/>
  <c r="J3383" i="12"/>
  <c r="J3384" i="12"/>
  <c r="J3385" i="12"/>
  <c r="J3386" i="12"/>
  <c r="J3387" i="12"/>
  <c r="J3388" i="12"/>
  <c r="J3389" i="12"/>
  <c r="J3390" i="12"/>
  <c r="J3391" i="12"/>
  <c r="J3392" i="12"/>
  <c r="J3393" i="12"/>
  <c r="J3394" i="12"/>
  <c r="J3395" i="12"/>
  <c r="J3396" i="12"/>
  <c r="J3397" i="12"/>
  <c r="J3398" i="12"/>
  <c r="J3399" i="12"/>
  <c r="J3400" i="12"/>
  <c r="J3401" i="12"/>
  <c r="J3402" i="12"/>
  <c r="J3403" i="12"/>
  <c r="J3404" i="12"/>
  <c r="J3405" i="12"/>
  <c r="J3406" i="12"/>
  <c r="J3407" i="12"/>
  <c r="J3408" i="12"/>
  <c r="J3409" i="12"/>
  <c r="J3410" i="12"/>
  <c r="J3411" i="12"/>
  <c r="J3412" i="12"/>
  <c r="J3413" i="12"/>
  <c r="J3414" i="12"/>
  <c r="J3415" i="12"/>
  <c r="J3416" i="12"/>
  <c r="J3417" i="12"/>
  <c r="J3418" i="12"/>
  <c r="J3419" i="12"/>
  <c r="J3420" i="12"/>
  <c r="J3421" i="12"/>
  <c r="J3422" i="12"/>
  <c r="J3423" i="12"/>
  <c r="J3424" i="12"/>
  <c r="J3425" i="12"/>
  <c r="J3426" i="12"/>
  <c r="J3427" i="12"/>
  <c r="J3428" i="12"/>
  <c r="J3429" i="12"/>
  <c r="J3430" i="12"/>
  <c r="J3431" i="12"/>
  <c r="J3432" i="12"/>
  <c r="J3433" i="12"/>
  <c r="J3434" i="12"/>
  <c r="J3435" i="12"/>
  <c r="J3436" i="12"/>
  <c r="J3437" i="12"/>
  <c r="J3438" i="12"/>
  <c r="J3439" i="12"/>
  <c r="J3440" i="12"/>
  <c r="J3441" i="12"/>
  <c r="J3442" i="12"/>
  <c r="J3443" i="12"/>
  <c r="J3444" i="12"/>
  <c r="J3445" i="12"/>
  <c r="J3446" i="12"/>
  <c r="J3447" i="12"/>
  <c r="J3448" i="12"/>
  <c r="J3449" i="12"/>
  <c r="J3450" i="12"/>
  <c r="J3451" i="12"/>
  <c r="J3452" i="12"/>
  <c r="J3453" i="12"/>
  <c r="J3454" i="12"/>
  <c r="J3455" i="12"/>
  <c r="J3456" i="12"/>
  <c r="J3457" i="12"/>
  <c r="J3458" i="12"/>
  <c r="J3459" i="12"/>
  <c r="J3460" i="12"/>
  <c r="J3461" i="12"/>
  <c r="J3462" i="12"/>
  <c r="J3463" i="12"/>
  <c r="J3464" i="12"/>
  <c r="J3465" i="12"/>
  <c r="J3466" i="12"/>
  <c r="J3467" i="12"/>
  <c r="J3468" i="12"/>
  <c r="J3469" i="12"/>
  <c r="J3470" i="12"/>
  <c r="J3471" i="12"/>
  <c r="J3472" i="12"/>
  <c r="J3473" i="12"/>
  <c r="J3474" i="12"/>
  <c r="J3475" i="12"/>
  <c r="J3476" i="12"/>
  <c r="J3477" i="12"/>
  <c r="J3478" i="12"/>
  <c r="J3479" i="12"/>
  <c r="J3480" i="12"/>
  <c r="J3481" i="12"/>
  <c r="J3482" i="12"/>
  <c r="J3483" i="12"/>
  <c r="J3484" i="12"/>
  <c r="J3485" i="12"/>
  <c r="J3486" i="12"/>
  <c r="J3487" i="12"/>
  <c r="J3488" i="12"/>
  <c r="J3489" i="12"/>
  <c r="J3490" i="12"/>
  <c r="J3491" i="12"/>
  <c r="J3492" i="12"/>
  <c r="J3493" i="12"/>
  <c r="J3494" i="12"/>
  <c r="J3495" i="12"/>
  <c r="J3496" i="12"/>
  <c r="J3497" i="12"/>
  <c r="J3498" i="12"/>
  <c r="J3499" i="12"/>
  <c r="J3500" i="12"/>
  <c r="J3501" i="12"/>
  <c r="J3502" i="12"/>
  <c r="J3503" i="12"/>
  <c r="J3504" i="12"/>
  <c r="J3505" i="12"/>
  <c r="J3506" i="12"/>
  <c r="J3507" i="12"/>
  <c r="J3508" i="12"/>
  <c r="J3509" i="12"/>
  <c r="J3510" i="12"/>
  <c r="J3511" i="12"/>
  <c r="J3512" i="12"/>
  <c r="J3513" i="12"/>
  <c r="J3514" i="12"/>
  <c r="J3515" i="12"/>
  <c r="J3516" i="12"/>
  <c r="J3517" i="12"/>
  <c r="J3518" i="12"/>
  <c r="J3519" i="12"/>
  <c r="J3520" i="12"/>
  <c r="J3521" i="12"/>
  <c r="J3522" i="12"/>
  <c r="J3523" i="12"/>
  <c r="J3524" i="12"/>
  <c r="J3525" i="12"/>
  <c r="J3526" i="12"/>
  <c r="J3527" i="12"/>
  <c r="J3528" i="12"/>
  <c r="J3529" i="12"/>
  <c r="J3530" i="12"/>
  <c r="J3531" i="12"/>
  <c r="J3532" i="12"/>
  <c r="J3533" i="12"/>
  <c r="J3534" i="12"/>
  <c r="J3535" i="12"/>
  <c r="J3536" i="12"/>
  <c r="J3537" i="12"/>
  <c r="J3538" i="12"/>
  <c r="J3539" i="12"/>
  <c r="J3540" i="12"/>
  <c r="J3541" i="12"/>
  <c r="J3542" i="12"/>
  <c r="J3543" i="12"/>
  <c r="J3544" i="12"/>
  <c r="J3545" i="12"/>
  <c r="J3546" i="12"/>
  <c r="J3547" i="12"/>
  <c r="J3548" i="12"/>
  <c r="J3549" i="12"/>
  <c r="J3550" i="12"/>
  <c r="J3551" i="12"/>
  <c r="J3552" i="12"/>
  <c r="J3553" i="12"/>
  <c r="J3554" i="12"/>
  <c r="J3555" i="12"/>
  <c r="J3556" i="12"/>
  <c r="J3557" i="12"/>
  <c r="J3558" i="12"/>
  <c r="J3559" i="12"/>
  <c r="J3560" i="12"/>
  <c r="J3561" i="12"/>
  <c r="J3562" i="12"/>
  <c r="J3563" i="12"/>
  <c r="J3564" i="12"/>
  <c r="J3565" i="12"/>
  <c r="J3566" i="12"/>
  <c r="J3567" i="12"/>
  <c r="J3568" i="12"/>
  <c r="J3569" i="12"/>
  <c r="J3570" i="12"/>
  <c r="J3571" i="12"/>
  <c r="J3572" i="12"/>
  <c r="J3573" i="12"/>
  <c r="J3574" i="12"/>
  <c r="J3575" i="12"/>
  <c r="J3576" i="12"/>
  <c r="J3577" i="12"/>
  <c r="J3578" i="12"/>
  <c r="J3579" i="12"/>
  <c r="J3580" i="12"/>
  <c r="J3581" i="12"/>
  <c r="J3582" i="12"/>
  <c r="J3583" i="12"/>
  <c r="J3584" i="12"/>
  <c r="J3585" i="12"/>
  <c r="J3586" i="12"/>
  <c r="J3587" i="12"/>
  <c r="J3588" i="12"/>
  <c r="J3589" i="12"/>
  <c r="J3590" i="12"/>
  <c r="J3591" i="12"/>
  <c r="J3592" i="12"/>
  <c r="J3593" i="12"/>
  <c r="J3594" i="12"/>
  <c r="J3595" i="12"/>
  <c r="J3596" i="12"/>
  <c r="J3597" i="12"/>
  <c r="J3598" i="12"/>
  <c r="J3599" i="12"/>
  <c r="J3600" i="12"/>
  <c r="J3601" i="12"/>
  <c r="J3602" i="12"/>
  <c r="J3603" i="12"/>
  <c r="J3604" i="12"/>
  <c r="J3605" i="12"/>
  <c r="J3606" i="12"/>
  <c r="J3607" i="12"/>
  <c r="J3608" i="12"/>
  <c r="J3609" i="12"/>
  <c r="J3610" i="12"/>
  <c r="J3611" i="12"/>
  <c r="J3612" i="12"/>
  <c r="J3613" i="12"/>
  <c r="J3614" i="12"/>
  <c r="J3615" i="12"/>
  <c r="J3616" i="12"/>
  <c r="J3617" i="12"/>
  <c r="J3618" i="12"/>
  <c r="J3619" i="12"/>
  <c r="J3620" i="12"/>
  <c r="J3621" i="12"/>
  <c r="J3622" i="12"/>
  <c r="J3623" i="12"/>
  <c r="J3624" i="12"/>
  <c r="J3625" i="12"/>
  <c r="J3626" i="12"/>
  <c r="J3627" i="12"/>
  <c r="J3628" i="12"/>
  <c r="J3629" i="12"/>
  <c r="J3630" i="12"/>
  <c r="J3631" i="12"/>
  <c r="J3632" i="12"/>
  <c r="J3633" i="12"/>
  <c r="J3634" i="12"/>
  <c r="J3635" i="12"/>
  <c r="J3636" i="12"/>
  <c r="J3637" i="12"/>
  <c r="J3638" i="12"/>
  <c r="J3639" i="12"/>
  <c r="J3640" i="12"/>
  <c r="J3641" i="12"/>
  <c r="J3642" i="12"/>
  <c r="J3643" i="12"/>
  <c r="J3644" i="12"/>
  <c r="J3645" i="12"/>
  <c r="J3646" i="12"/>
  <c r="J3647" i="12"/>
  <c r="J3648" i="12"/>
  <c r="J3649" i="12"/>
  <c r="J3650" i="12"/>
  <c r="J3651" i="12"/>
  <c r="J3652" i="12"/>
  <c r="J3653" i="12"/>
  <c r="J3654" i="12"/>
  <c r="J3655" i="12"/>
  <c r="J3656" i="12"/>
  <c r="J3657" i="12"/>
  <c r="J3658" i="12"/>
  <c r="J3659" i="12"/>
  <c r="J3660" i="12"/>
  <c r="J3661" i="12"/>
  <c r="J3662" i="12"/>
  <c r="J3663" i="12"/>
  <c r="J3664" i="12"/>
  <c r="J3665" i="12"/>
  <c r="J3666" i="12"/>
  <c r="J3667" i="12"/>
  <c r="J3668" i="12"/>
  <c r="J3669" i="12"/>
  <c r="J3670" i="12"/>
  <c r="J3671" i="12"/>
  <c r="J3672" i="12"/>
  <c r="J3673" i="12"/>
  <c r="J3674" i="12"/>
  <c r="J3675" i="12"/>
  <c r="J3676" i="12"/>
  <c r="J3677" i="12"/>
  <c r="J3678" i="12"/>
  <c r="J3679" i="12"/>
  <c r="J3680" i="12"/>
  <c r="J3681" i="12"/>
  <c r="J3682" i="12"/>
  <c r="J3683" i="12"/>
  <c r="J3684" i="12"/>
  <c r="J3685" i="12"/>
  <c r="J3686" i="12"/>
  <c r="J3687" i="12"/>
  <c r="J3688" i="12"/>
  <c r="J3689" i="12"/>
  <c r="J3690" i="12"/>
  <c r="J3691" i="12"/>
  <c r="J3692" i="12"/>
  <c r="J3693" i="12"/>
  <c r="J3694" i="12"/>
  <c r="J3695" i="12"/>
  <c r="J3696" i="12"/>
  <c r="J3697" i="12"/>
  <c r="J3698" i="12"/>
  <c r="J3699" i="12"/>
  <c r="J3700" i="12"/>
  <c r="J3701" i="12"/>
  <c r="J3702" i="12"/>
  <c r="J3703" i="12"/>
  <c r="J3704" i="12"/>
  <c r="J3705" i="12"/>
  <c r="J3706" i="12"/>
  <c r="J3707" i="12"/>
  <c r="J3708" i="12"/>
  <c r="J3709" i="12"/>
  <c r="J3710" i="12"/>
  <c r="J3711" i="12"/>
  <c r="J3712" i="12"/>
  <c r="J3713" i="12"/>
  <c r="J3714" i="12"/>
  <c r="J3715" i="12"/>
  <c r="J3716" i="12"/>
  <c r="J3717" i="12"/>
  <c r="J3718" i="12"/>
  <c r="J3719" i="12"/>
  <c r="J3720" i="12"/>
  <c r="J3721" i="12"/>
  <c r="J3722" i="12"/>
  <c r="J3723" i="12"/>
  <c r="J3724" i="12"/>
  <c r="J3725" i="12"/>
  <c r="J3726" i="12"/>
  <c r="J3727" i="12"/>
  <c r="J3728" i="12"/>
  <c r="J3729" i="12"/>
  <c r="J3730" i="12"/>
  <c r="J3731" i="12"/>
  <c r="J3732" i="12"/>
  <c r="J3733" i="12"/>
  <c r="J3734" i="12"/>
  <c r="J3735" i="12"/>
  <c r="J3736" i="12"/>
  <c r="J3737" i="12"/>
  <c r="J3738" i="12"/>
  <c r="J3739" i="12"/>
  <c r="J3740" i="12"/>
  <c r="J3741" i="12"/>
  <c r="J3742" i="12"/>
  <c r="J3743" i="12"/>
  <c r="J3744" i="12"/>
  <c r="J3745" i="12"/>
  <c r="J3746" i="12"/>
  <c r="J3747" i="12"/>
  <c r="J3748" i="12"/>
  <c r="J3749" i="12"/>
  <c r="J3750" i="12"/>
  <c r="J3751" i="12"/>
  <c r="J3752" i="12"/>
  <c r="J3753" i="12"/>
  <c r="J3754" i="12"/>
  <c r="J3755" i="12"/>
  <c r="J3756" i="12"/>
  <c r="J3757" i="12"/>
  <c r="J3758" i="12"/>
  <c r="J3759" i="12"/>
  <c r="J3760" i="12"/>
  <c r="J3761" i="12"/>
  <c r="J3762" i="12"/>
  <c r="J3763" i="12"/>
  <c r="J3764" i="12"/>
  <c r="J3765" i="12"/>
  <c r="J3766" i="12"/>
  <c r="J3767" i="12"/>
  <c r="J3768" i="12"/>
  <c r="J3769" i="12"/>
  <c r="J3770" i="12"/>
  <c r="J3771" i="12"/>
  <c r="J3772" i="12"/>
  <c r="J3773" i="12"/>
  <c r="J3774" i="12"/>
  <c r="J3775" i="12"/>
  <c r="J3776" i="12"/>
  <c r="J3777" i="12"/>
  <c r="J3778" i="12"/>
  <c r="J3779" i="12"/>
  <c r="J3780" i="12"/>
  <c r="J3781" i="12"/>
  <c r="J3782" i="12"/>
  <c r="J3783" i="12"/>
  <c r="J3784" i="12"/>
  <c r="J3785" i="12"/>
  <c r="J3786" i="12"/>
  <c r="J3787" i="12"/>
  <c r="J3788" i="12"/>
  <c r="J3789" i="12"/>
  <c r="J3790" i="12"/>
  <c r="J3791" i="12"/>
  <c r="J3792" i="12"/>
  <c r="J3793" i="12"/>
  <c r="J3794" i="12"/>
  <c r="J3795" i="12"/>
  <c r="J3796" i="12"/>
  <c r="J3797" i="12"/>
  <c r="J3798" i="12"/>
  <c r="J3799" i="12"/>
  <c r="J3800" i="12"/>
  <c r="J3801" i="12"/>
  <c r="J3802" i="12"/>
  <c r="J3803" i="12"/>
  <c r="J3804" i="12"/>
  <c r="J3805" i="12"/>
  <c r="J3806" i="12"/>
  <c r="J3807" i="12"/>
  <c r="J3808" i="12"/>
  <c r="J3809" i="12"/>
  <c r="J3810" i="12"/>
  <c r="J3811" i="12"/>
  <c r="J3812" i="12"/>
  <c r="J3813" i="12"/>
  <c r="J3814" i="12"/>
  <c r="J3815" i="12"/>
  <c r="J3816" i="12"/>
  <c r="J3817" i="12"/>
  <c r="J3818" i="12"/>
  <c r="J3819" i="12"/>
  <c r="J3820" i="12"/>
  <c r="J3821" i="12"/>
  <c r="J3822" i="12"/>
  <c r="J3823" i="12"/>
  <c r="J3824" i="12"/>
  <c r="J3825" i="12"/>
  <c r="J3826" i="12"/>
  <c r="J3827" i="12"/>
  <c r="J3828" i="12"/>
  <c r="J3829" i="12"/>
  <c r="J3830" i="12"/>
  <c r="J3831" i="12"/>
  <c r="J3832" i="12"/>
  <c r="J3833" i="12"/>
  <c r="J3834" i="12"/>
  <c r="J3835" i="12"/>
  <c r="J3836" i="12"/>
  <c r="J3837" i="12"/>
  <c r="J3838" i="12"/>
  <c r="J3839" i="12"/>
  <c r="J3840" i="12"/>
  <c r="J3841" i="12"/>
  <c r="J3842" i="12"/>
  <c r="J3843" i="12"/>
  <c r="J3844" i="12"/>
  <c r="J3845" i="12"/>
  <c r="J3846" i="12"/>
  <c r="J3847" i="12"/>
  <c r="J3848" i="12"/>
  <c r="J3849" i="12"/>
  <c r="J3850" i="12"/>
  <c r="J3851" i="12"/>
  <c r="J3852" i="12"/>
  <c r="J3853" i="12"/>
  <c r="J3854" i="12"/>
  <c r="J3855" i="12"/>
  <c r="J3856" i="12"/>
  <c r="J3857" i="12"/>
  <c r="J3858" i="12"/>
  <c r="J3859" i="12"/>
  <c r="J3860" i="12"/>
  <c r="J3861" i="12"/>
  <c r="J3862" i="12"/>
  <c r="J3863" i="12"/>
  <c r="J3864" i="12"/>
  <c r="J3865" i="12"/>
  <c r="J3866" i="12"/>
  <c r="J3867" i="12"/>
  <c r="J3868" i="12"/>
  <c r="J3869" i="12"/>
  <c r="J3870" i="12"/>
  <c r="J3871" i="12"/>
  <c r="J3872" i="12"/>
  <c r="J3873" i="12"/>
  <c r="J3874" i="12"/>
  <c r="J3875" i="12"/>
  <c r="J3876" i="12"/>
  <c r="J3877" i="12"/>
  <c r="J3878" i="12"/>
  <c r="J3879" i="12"/>
  <c r="J3880" i="12"/>
  <c r="J3881" i="12"/>
  <c r="J3882" i="12"/>
  <c r="J3883" i="12"/>
  <c r="J3884" i="12"/>
  <c r="J3885" i="12"/>
  <c r="J3886" i="12"/>
  <c r="J3887" i="12"/>
  <c r="J3888" i="12"/>
  <c r="J3889" i="12"/>
  <c r="J3890" i="12"/>
  <c r="J3891" i="12"/>
  <c r="J3892" i="12"/>
  <c r="J3893" i="12"/>
  <c r="J3894" i="12"/>
  <c r="J3895" i="12"/>
  <c r="J3896" i="12"/>
  <c r="J3897" i="12"/>
  <c r="J3898" i="12"/>
  <c r="J3899" i="12"/>
  <c r="J3900" i="12"/>
  <c r="J3901" i="12"/>
  <c r="J3902" i="12"/>
  <c r="J3903" i="12"/>
  <c r="J3904" i="12"/>
  <c r="J3905" i="12"/>
  <c r="J3906" i="12"/>
  <c r="J3907" i="12"/>
  <c r="J3908" i="12"/>
  <c r="J3909" i="12"/>
  <c r="J3910" i="12"/>
  <c r="J3911" i="12"/>
  <c r="J3912" i="12"/>
  <c r="J3913" i="12"/>
  <c r="J3914" i="12"/>
  <c r="J3915" i="12"/>
  <c r="J3916" i="12"/>
  <c r="J3917" i="12"/>
  <c r="J3918" i="12"/>
  <c r="J3919" i="12"/>
  <c r="J3920" i="12"/>
  <c r="J3921" i="12"/>
  <c r="J3922" i="12"/>
  <c r="J3923" i="12"/>
  <c r="J3924" i="12"/>
  <c r="J3925" i="12"/>
  <c r="J3926" i="12"/>
  <c r="J3927" i="12"/>
  <c r="J3928" i="12"/>
  <c r="J3929" i="12"/>
  <c r="J3930" i="12"/>
  <c r="J3931" i="12"/>
  <c r="J3932" i="12"/>
  <c r="J3933" i="12"/>
  <c r="J3934" i="12"/>
  <c r="J3935" i="12"/>
  <c r="J3936" i="12"/>
  <c r="J3937" i="12"/>
  <c r="J3938" i="12"/>
  <c r="J3939" i="12"/>
  <c r="J3940" i="12"/>
  <c r="J3941" i="12"/>
  <c r="J3942" i="12"/>
  <c r="J3943" i="12"/>
  <c r="J3944" i="12"/>
  <c r="J3945" i="12"/>
  <c r="J3946" i="12"/>
  <c r="J3947" i="12"/>
  <c r="J3948" i="12"/>
  <c r="J3949" i="12"/>
  <c r="J3950" i="12"/>
  <c r="J3951" i="12"/>
  <c r="J3952" i="12"/>
  <c r="J3953" i="12"/>
  <c r="J3954" i="12"/>
  <c r="J3955" i="12"/>
  <c r="J3956" i="12"/>
  <c r="J3957" i="12"/>
  <c r="J3958" i="12"/>
  <c r="J3959" i="12"/>
  <c r="J3960" i="12"/>
  <c r="J3961" i="12"/>
  <c r="J3962" i="12"/>
  <c r="J3963" i="12"/>
  <c r="J3964" i="12"/>
  <c r="J3965" i="12"/>
  <c r="J3966" i="12"/>
  <c r="J3967" i="12"/>
  <c r="J3968" i="12"/>
  <c r="J3969" i="12"/>
  <c r="J3970" i="12"/>
  <c r="J3971" i="12"/>
  <c r="J3972" i="12"/>
  <c r="J3973" i="12"/>
  <c r="J3974" i="12"/>
  <c r="J3975" i="12"/>
  <c r="J3976" i="12"/>
  <c r="J3977" i="12"/>
  <c r="J3978" i="12"/>
  <c r="J3979" i="12"/>
  <c r="J3980" i="12"/>
  <c r="J3981" i="12"/>
  <c r="J3982" i="12"/>
  <c r="J3983" i="12"/>
  <c r="J3984" i="12"/>
  <c r="J3985" i="12"/>
  <c r="J3986" i="12"/>
  <c r="J3987" i="12"/>
  <c r="J3988" i="12"/>
  <c r="J3989" i="12"/>
  <c r="J3990" i="12"/>
  <c r="J3991" i="12"/>
  <c r="J3992" i="12"/>
  <c r="J3993" i="12"/>
  <c r="J3994" i="12"/>
  <c r="J3995" i="12"/>
  <c r="J3996" i="12"/>
  <c r="J3997" i="12"/>
  <c r="J3998" i="12"/>
  <c r="J3999" i="12"/>
  <c r="J4000" i="12"/>
  <c r="J4001" i="12"/>
  <c r="J4002" i="12"/>
  <c r="J4003" i="12"/>
  <c r="J4004" i="12"/>
  <c r="J4005" i="12"/>
  <c r="J4006" i="12"/>
  <c r="J4007" i="12"/>
  <c r="J4008" i="12"/>
  <c r="J4009" i="12"/>
  <c r="J4010" i="12"/>
  <c r="J4011" i="12"/>
  <c r="J4012" i="12"/>
  <c r="J4013" i="12"/>
  <c r="J4014" i="12"/>
  <c r="J4015" i="12"/>
  <c r="J4016" i="12"/>
  <c r="J4017" i="12"/>
  <c r="J4018" i="12"/>
  <c r="J4019" i="12"/>
  <c r="J4020" i="12"/>
  <c r="J4021" i="12"/>
  <c r="J4022" i="12"/>
  <c r="J4023" i="12"/>
  <c r="J4024" i="12"/>
  <c r="J4025" i="12"/>
  <c r="J4026" i="12"/>
  <c r="J4027" i="12"/>
  <c r="J4028" i="12"/>
  <c r="J4029" i="12"/>
  <c r="J4030" i="12"/>
  <c r="J4031" i="12"/>
  <c r="J4032" i="12"/>
  <c r="J4033" i="12"/>
  <c r="J4034" i="12"/>
  <c r="J4035" i="12"/>
  <c r="J4036" i="12"/>
  <c r="J4037" i="12"/>
  <c r="J4038" i="12"/>
  <c r="J4039" i="12"/>
  <c r="J4040" i="12"/>
  <c r="J4041" i="12"/>
  <c r="J4042" i="12"/>
  <c r="J4043" i="12"/>
  <c r="J4044" i="12"/>
  <c r="J4045" i="12"/>
  <c r="J4046" i="12"/>
  <c r="J4047" i="12"/>
  <c r="J4048" i="12"/>
  <c r="J4049" i="12"/>
  <c r="J4050" i="12"/>
  <c r="J4051" i="12"/>
  <c r="J4052" i="12"/>
  <c r="J4053" i="12"/>
  <c r="J4054" i="12"/>
  <c r="J4055" i="12"/>
  <c r="J4056" i="12"/>
  <c r="J4057" i="12"/>
  <c r="J4058" i="12"/>
  <c r="J4059" i="12"/>
  <c r="J4060" i="12"/>
  <c r="J4061" i="12"/>
  <c r="J4062" i="12"/>
  <c r="J4063" i="12"/>
  <c r="J4064" i="12"/>
  <c r="J4065" i="12"/>
  <c r="J4066" i="12"/>
  <c r="J4067" i="12"/>
  <c r="J4068" i="12"/>
  <c r="J4069" i="12"/>
  <c r="J4070" i="12"/>
  <c r="J4071" i="12"/>
  <c r="J4072" i="12"/>
  <c r="J4073" i="12"/>
  <c r="J4074" i="12"/>
  <c r="J4075" i="12"/>
  <c r="J4076" i="12"/>
  <c r="J4077" i="12"/>
  <c r="J4078" i="12"/>
  <c r="J4079" i="12"/>
  <c r="J4080" i="12"/>
  <c r="J4081" i="12"/>
  <c r="J4082" i="12"/>
  <c r="J4083" i="12"/>
  <c r="J4084" i="12"/>
  <c r="J4085" i="12"/>
  <c r="J4086" i="12"/>
  <c r="J4087" i="12"/>
  <c r="J4088" i="12"/>
  <c r="J4089" i="12"/>
  <c r="J4090" i="12"/>
  <c r="J4091" i="12"/>
  <c r="J4092" i="12"/>
  <c r="J4093" i="12"/>
  <c r="J4094" i="12"/>
  <c r="J4095" i="12"/>
  <c r="J4096" i="12"/>
  <c r="J4097" i="12"/>
  <c r="J4098" i="12"/>
  <c r="J4099" i="12"/>
  <c r="J4100" i="12"/>
  <c r="J4101" i="12"/>
  <c r="J4102" i="12"/>
  <c r="J4103" i="12"/>
  <c r="J4104" i="12"/>
  <c r="J4105" i="12"/>
  <c r="J4106" i="12"/>
  <c r="J4107" i="12"/>
  <c r="J4108" i="12"/>
  <c r="J4109" i="12"/>
  <c r="J4110" i="12"/>
  <c r="J4111" i="12"/>
  <c r="J4112" i="12"/>
  <c r="J4113" i="12"/>
  <c r="J4114" i="12"/>
  <c r="J4115" i="12"/>
  <c r="J4116" i="12"/>
  <c r="J4117" i="12"/>
  <c r="J4118" i="12"/>
  <c r="J4119" i="12"/>
  <c r="J4120" i="12"/>
  <c r="J4121" i="12"/>
  <c r="J4122" i="12"/>
  <c r="J4123" i="12"/>
  <c r="J4124" i="12"/>
  <c r="J4125" i="12"/>
  <c r="J4126" i="12"/>
  <c r="J4127" i="12"/>
  <c r="J4128" i="12"/>
  <c r="J4129" i="12"/>
  <c r="J4130" i="12"/>
  <c r="J4131" i="12"/>
  <c r="J4132" i="12"/>
  <c r="J4133" i="12"/>
  <c r="J4134" i="12"/>
  <c r="J4135" i="12"/>
  <c r="J4136" i="12"/>
  <c r="J4137" i="12"/>
  <c r="J4138" i="12"/>
  <c r="J4139" i="12"/>
  <c r="J4140" i="12"/>
  <c r="J4141" i="12"/>
  <c r="J4142" i="12"/>
  <c r="J4143" i="12"/>
  <c r="J4144" i="12"/>
  <c r="J4145" i="12"/>
  <c r="J4146" i="12"/>
  <c r="J4147" i="12"/>
  <c r="J4148" i="12"/>
  <c r="J4149" i="12"/>
  <c r="J4150" i="12"/>
  <c r="J4151" i="12"/>
  <c r="J4152" i="12"/>
  <c r="J4153" i="12"/>
  <c r="J4154" i="12"/>
  <c r="J4155" i="12"/>
  <c r="J4156" i="12"/>
  <c r="J4157" i="12"/>
  <c r="J4158" i="12"/>
  <c r="J4159" i="12"/>
  <c r="J4160" i="12"/>
  <c r="J4161" i="12"/>
  <c r="J4162" i="12"/>
  <c r="J4163" i="12"/>
  <c r="J4164" i="12"/>
  <c r="J4165" i="12"/>
  <c r="J4166" i="12"/>
  <c r="J4167" i="12"/>
  <c r="J4168" i="12"/>
  <c r="J4169" i="12"/>
  <c r="J4170" i="12"/>
  <c r="J4171" i="12"/>
  <c r="J4172" i="12"/>
  <c r="J4173" i="12"/>
  <c r="J4174" i="12"/>
  <c r="J4175" i="12"/>
  <c r="J4176" i="12"/>
  <c r="J4177" i="12"/>
  <c r="J4178" i="12"/>
  <c r="J4179" i="12"/>
  <c r="J4180" i="12"/>
  <c r="J4181" i="12"/>
  <c r="J4182" i="12"/>
  <c r="J4183" i="12"/>
  <c r="J4184" i="12"/>
  <c r="J4185" i="12"/>
  <c r="J4186" i="12"/>
  <c r="J4187" i="12"/>
  <c r="J4188" i="12"/>
  <c r="J4189" i="12"/>
  <c r="J4190" i="12"/>
  <c r="J4191" i="12"/>
  <c r="J4192" i="12"/>
  <c r="J4193" i="12"/>
  <c r="J4194" i="12"/>
  <c r="J4195" i="12"/>
  <c r="J4196" i="12"/>
  <c r="J4197" i="12"/>
  <c r="J4198" i="12"/>
  <c r="J4199" i="12"/>
  <c r="J4200" i="12"/>
  <c r="J4201" i="12"/>
  <c r="J4202" i="12"/>
  <c r="J4203" i="12"/>
  <c r="J4204" i="12"/>
  <c r="J4205" i="12"/>
  <c r="J4206" i="12"/>
  <c r="J4207" i="12"/>
  <c r="J4208" i="12"/>
  <c r="J4209" i="12"/>
  <c r="J4210" i="12"/>
  <c r="J4211" i="12"/>
  <c r="J4212" i="12"/>
  <c r="J4213" i="12"/>
  <c r="J4214" i="12"/>
  <c r="J4215" i="12"/>
  <c r="J4216" i="12"/>
  <c r="J4217" i="12"/>
  <c r="J4218" i="12"/>
  <c r="J4219" i="12"/>
  <c r="J4220" i="12"/>
  <c r="J4221" i="12"/>
  <c r="J4222" i="12"/>
  <c r="J4223" i="12"/>
  <c r="J4224" i="12"/>
  <c r="J4225" i="12"/>
  <c r="J4226" i="12"/>
  <c r="J4227" i="12"/>
  <c r="J4228" i="12"/>
  <c r="J4229" i="12"/>
  <c r="J4230" i="12"/>
  <c r="J4231" i="12"/>
  <c r="J4232" i="12"/>
  <c r="J4233" i="12"/>
  <c r="J4234" i="12"/>
  <c r="J4235" i="12"/>
  <c r="J4236" i="12"/>
  <c r="J4237" i="12"/>
  <c r="J4238" i="12"/>
  <c r="J4239" i="12"/>
  <c r="J4240" i="12"/>
  <c r="J4241" i="12"/>
  <c r="J4242" i="12"/>
  <c r="J4243" i="12"/>
  <c r="J4244" i="12"/>
  <c r="J4245" i="12"/>
  <c r="J4246" i="12"/>
  <c r="J4247" i="12"/>
  <c r="J4248" i="12"/>
  <c r="J4249" i="12"/>
  <c r="J4250" i="12"/>
  <c r="J4251" i="12"/>
  <c r="J4252" i="12"/>
  <c r="J4253" i="12"/>
  <c r="J4254" i="12"/>
  <c r="J4255" i="12"/>
  <c r="J4256" i="12"/>
  <c r="J4257" i="12"/>
  <c r="J4258" i="12"/>
  <c r="J4259" i="12"/>
  <c r="J4260" i="12"/>
  <c r="J4261" i="12"/>
  <c r="J4262" i="12"/>
  <c r="J4263" i="12"/>
  <c r="J4264" i="12"/>
  <c r="J4265" i="12"/>
  <c r="J4266" i="12"/>
  <c r="J4267" i="12"/>
  <c r="J4268" i="12"/>
  <c r="J4269" i="12"/>
  <c r="J4270" i="12"/>
  <c r="J4271" i="12"/>
  <c r="J4272" i="12"/>
  <c r="J4273" i="12"/>
  <c r="J4274" i="12"/>
  <c r="J4275" i="12"/>
  <c r="J4276" i="12"/>
  <c r="J4277" i="12"/>
  <c r="J4278" i="12"/>
  <c r="J4279" i="12"/>
  <c r="J4280" i="12"/>
  <c r="J4281" i="12"/>
  <c r="J4282" i="12"/>
  <c r="J4283" i="12"/>
  <c r="J4284" i="12"/>
  <c r="J4285" i="12"/>
  <c r="J4286" i="12"/>
  <c r="J4287" i="12"/>
  <c r="J4288" i="12"/>
  <c r="J4289" i="12"/>
  <c r="J4290" i="12"/>
  <c r="J4291" i="12"/>
  <c r="J4292" i="12"/>
  <c r="J4293" i="12"/>
  <c r="J4294" i="12"/>
  <c r="J4295" i="12"/>
  <c r="J4296" i="12"/>
  <c r="J4297" i="12"/>
  <c r="J4298" i="12"/>
  <c r="J4299" i="12"/>
  <c r="J4300" i="12"/>
  <c r="J4301" i="12"/>
  <c r="J4302" i="12"/>
  <c r="J4303" i="12"/>
  <c r="J4304" i="12"/>
  <c r="J4305" i="12"/>
  <c r="J4306" i="12"/>
  <c r="J4307" i="12"/>
  <c r="J4308" i="12"/>
  <c r="J4309" i="12"/>
  <c r="J4310" i="12"/>
  <c r="J4311" i="12"/>
  <c r="J4312" i="12"/>
  <c r="J4313" i="12"/>
  <c r="J4314" i="12"/>
  <c r="J4315" i="12"/>
  <c r="J4316" i="12"/>
  <c r="J4317" i="12"/>
  <c r="J4318" i="12"/>
  <c r="J4319" i="12"/>
  <c r="J4320" i="12"/>
  <c r="J4321" i="12"/>
  <c r="J4322" i="12"/>
  <c r="J4323" i="12"/>
  <c r="J4324" i="12"/>
  <c r="J4325" i="12"/>
  <c r="J4326" i="12"/>
  <c r="J4327" i="12"/>
  <c r="J4328" i="12"/>
  <c r="J4329" i="12"/>
  <c r="J4330" i="12"/>
  <c r="J4331" i="12"/>
  <c r="J4332" i="12"/>
  <c r="J4333" i="12"/>
  <c r="J4334" i="12"/>
  <c r="J4335" i="12"/>
  <c r="J4336" i="12"/>
  <c r="J4337" i="12"/>
  <c r="J4338" i="12"/>
  <c r="J4339" i="12"/>
  <c r="J4340" i="12"/>
  <c r="J4341" i="12"/>
  <c r="J4342" i="12"/>
  <c r="J4343" i="12"/>
  <c r="J4344" i="12"/>
  <c r="J4345" i="12"/>
  <c r="J4346" i="12"/>
  <c r="J4347" i="12"/>
  <c r="J4348" i="12"/>
  <c r="J4349" i="12"/>
  <c r="J4350" i="12"/>
  <c r="J4351" i="12"/>
  <c r="J4352" i="12"/>
  <c r="J4353" i="12"/>
  <c r="J4354" i="12"/>
  <c r="J4355" i="12"/>
  <c r="J4356" i="12"/>
  <c r="J4357" i="12"/>
  <c r="J4358" i="12"/>
  <c r="J4359" i="12"/>
  <c r="J4360" i="12"/>
  <c r="J4361" i="12"/>
  <c r="J4362" i="12"/>
  <c r="J4363" i="12"/>
  <c r="J4364" i="12"/>
  <c r="J4365" i="12"/>
  <c r="J4366" i="12"/>
  <c r="J4367" i="12"/>
  <c r="J4368" i="12"/>
  <c r="J4369" i="12"/>
  <c r="J4370" i="12"/>
  <c r="J4371" i="12"/>
  <c r="J4372" i="12"/>
  <c r="J4373" i="12"/>
  <c r="J4374" i="12"/>
  <c r="J4375" i="12"/>
  <c r="J4376" i="12"/>
  <c r="J4377" i="12"/>
  <c r="J4378" i="12"/>
  <c r="J4379" i="12"/>
  <c r="J4380" i="12"/>
  <c r="J4381" i="12"/>
  <c r="J4382" i="12"/>
  <c r="J4383" i="12"/>
  <c r="J4384" i="12"/>
  <c r="J4385" i="12"/>
  <c r="J4386" i="12"/>
  <c r="J4387" i="12"/>
  <c r="J4388" i="12"/>
  <c r="J4389" i="12"/>
  <c r="J4390" i="12"/>
  <c r="J4391" i="12"/>
  <c r="J4392" i="12"/>
  <c r="J4393" i="12"/>
  <c r="J4394" i="12"/>
  <c r="J4395" i="12"/>
  <c r="J4396" i="12"/>
  <c r="J4397" i="12"/>
  <c r="J4398" i="12"/>
  <c r="J4399" i="12"/>
  <c r="J4400" i="12"/>
  <c r="J4401" i="12"/>
  <c r="J4402" i="12"/>
  <c r="J4403" i="12"/>
  <c r="J4404" i="12"/>
  <c r="J4405" i="12"/>
  <c r="J4406" i="12"/>
  <c r="J4407" i="12"/>
  <c r="J4408" i="12"/>
  <c r="J4409" i="12"/>
  <c r="J4410" i="12"/>
  <c r="J4411" i="12"/>
  <c r="J4412" i="12"/>
  <c r="J4413" i="12"/>
  <c r="J4414" i="12"/>
  <c r="J4415" i="12"/>
  <c r="J4416" i="12"/>
  <c r="J4417" i="12"/>
  <c r="J4418" i="12"/>
  <c r="J4419" i="12"/>
  <c r="J4420" i="12"/>
  <c r="J4421" i="12"/>
  <c r="J4422" i="12"/>
  <c r="J4423" i="12"/>
  <c r="J4424" i="12"/>
  <c r="J4425" i="12"/>
  <c r="J4426" i="12"/>
  <c r="J4427" i="12"/>
  <c r="J4428" i="12"/>
  <c r="J4429" i="12"/>
  <c r="J4430" i="12"/>
  <c r="J4431" i="12"/>
  <c r="J4432" i="12"/>
  <c r="J4433" i="12"/>
  <c r="J4434" i="12"/>
  <c r="J4435" i="12"/>
  <c r="J4436" i="12"/>
  <c r="J4437" i="12"/>
  <c r="J4438" i="12"/>
  <c r="J4439" i="12"/>
  <c r="J4440" i="12"/>
  <c r="J4441" i="12"/>
  <c r="J4442" i="12"/>
  <c r="J4443" i="12"/>
  <c r="J4444" i="12"/>
  <c r="J4445" i="12"/>
  <c r="J4446" i="12"/>
  <c r="J4447" i="12"/>
  <c r="J4448" i="12"/>
  <c r="J4449" i="12"/>
  <c r="J4450" i="12"/>
  <c r="J4451" i="12"/>
  <c r="J4452" i="12"/>
  <c r="J4453" i="12"/>
  <c r="J4454" i="12"/>
  <c r="J4455" i="12"/>
  <c r="J4456" i="12"/>
  <c r="J4457" i="12"/>
  <c r="J4458" i="12"/>
  <c r="J4459" i="12"/>
  <c r="J4460" i="12"/>
  <c r="J4461" i="12"/>
  <c r="J4462" i="12"/>
  <c r="J4463" i="12"/>
  <c r="J4464" i="12"/>
  <c r="J4465" i="12"/>
  <c r="J4466" i="12"/>
  <c r="J4467" i="12"/>
  <c r="J4468" i="12"/>
  <c r="J4469" i="12"/>
  <c r="J4470" i="12"/>
  <c r="J4471" i="12"/>
  <c r="J4472" i="12"/>
  <c r="J4473" i="12"/>
  <c r="J4474" i="12"/>
  <c r="J4475" i="12"/>
  <c r="J4476" i="12"/>
  <c r="J4477" i="12"/>
  <c r="J4478" i="12"/>
  <c r="J4479" i="12"/>
  <c r="J4480" i="12"/>
  <c r="J4481" i="12"/>
  <c r="J4482" i="12"/>
  <c r="J4483" i="12"/>
  <c r="J4484" i="12"/>
  <c r="J4485" i="12"/>
  <c r="J4486" i="12"/>
  <c r="J4487" i="12"/>
  <c r="J4488" i="12"/>
  <c r="J4489" i="12"/>
  <c r="J4490" i="12"/>
  <c r="J4491" i="12"/>
  <c r="J4492" i="12"/>
  <c r="J4493" i="12"/>
  <c r="J4494" i="12"/>
  <c r="J4495" i="12"/>
  <c r="J4496" i="12"/>
  <c r="J4497" i="12"/>
  <c r="J4498" i="12"/>
  <c r="J4499" i="12"/>
  <c r="J4500" i="12"/>
  <c r="J4501" i="12"/>
  <c r="J4502" i="12"/>
  <c r="J4503" i="12"/>
  <c r="J4504" i="12"/>
  <c r="J4505" i="12"/>
  <c r="J4506" i="12"/>
  <c r="J4507" i="12"/>
  <c r="J4508" i="12"/>
  <c r="J4509" i="12"/>
  <c r="J4510" i="12"/>
  <c r="J4511" i="12"/>
  <c r="J4512" i="12"/>
  <c r="J4513" i="12"/>
  <c r="J4514" i="12"/>
  <c r="J4515" i="12"/>
  <c r="J4516" i="12"/>
  <c r="J4517" i="12"/>
  <c r="J4518" i="12"/>
  <c r="J4519" i="12"/>
  <c r="J4520" i="12"/>
  <c r="J4521" i="12"/>
  <c r="J4522" i="12"/>
  <c r="J4523" i="12"/>
  <c r="J4524" i="12"/>
  <c r="J4525" i="12"/>
  <c r="J4526" i="12"/>
  <c r="J4527" i="12"/>
  <c r="J4528" i="12"/>
  <c r="J4529" i="12"/>
  <c r="J4530" i="12"/>
  <c r="J4531" i="12"/>
  <c r="J4532" i="12"/>
  <c r="J4533" i="12"/>
  <c r="J4534" i="12"/>
  <c r="J4535" i="12"/>
  <c r="J4536" i="12"/>
  <c r="J4537" i="12"/>
  <c r="J4538" i="12"/>
  <c r="J4539" i="12"/>
  <c r="J4540" i="12"/>
  <c r="J4541" i="12"/>
  <c r="J4542" i="12"/>
  <c r="J4543" i="12"/>
  <c r="J4544" i="12"/>
  <c r="J4545" i="12"/>
  <c r="J4546" i="12"/>
  <c r="J4547" i="12"/>
  <c r="J4548" i="12"/>
  <c r="J4549" i="12"/>
  <c r="J4550" i="12"/>
  <c r="J4551" i="12"/>
  <c r="J4552" i="12"/>
  <c r="J4553" i="12"/>
  <c r="J4554" i="12"/>
  <c r="J4555" i="12"/>
  <c r="J4556" i="12"/>
  <c r="J4557" i="12"/>
  <c r="J4558" i="12"/>
  <c r="J4559" i="12"/>
  <c r="J4560" i="12"/>
  <c r="J4561" i="12"/>
  <c r="J4562" i="12"/>
  <c r="J4563" i="12"/>
  <c r="J4564" i="12"/>
  <c r="J4565" i="12"/>
  <c r="J4566" i="12"/>
  <c r="J4567" i="12"/>
  <c r="J4568" i="12"/>
  <c r="J4569" i="12"/>
  <c r="J4570" i="12"/>
  <c r="J4571" i="12"/>
  <c r="J4572" i="12"/>
  <c r="J4573" i="12"/>
  <c r="J4574" i="12"/>
  <c r="J4575" i="12"/>
  <c r="J4576" i="12"/>
  <c r="J4577" i="12"/>
  <c r="J4578" i="12"/>
  <c r="J4579" i="12"/>
  <c r="J4580" i="12"/>
  <c r="J4581" i="12"/>
  <c r="J4582" i="12"/>
  <c r="J4583" i="12"/>
  <c r="J4584" i="12"/>
  <c r="J4585" i="12"/>
  <c r="J4586" i="12"/>
  <c r="J4587" i="12"/>
  <c r="J4588" i="12"/>
  <c r="J4589" i="12"/>
  <c r="J4590" i="12"/>
  <c r="J4591" i="12"/>
  <c r="J4592" i="12"/>
  <c r="J4593" i="12"/>
  <c r="J4594" i="12"/>
  <c r="J4595" i="12"/>
  <c r="J4596" i="12"/>
  <c r="J4597" i="12"/>
  <c r="J4598" i="12"/>
  <c r="J4599" i="12"/>
  <c r="J4600" i="12"/>
  <c r="J4601" i="12"/>
  <c r="J4602" i="12"/>
  <c r="J4603" i="12"/>
  <c r="J4604" i="12"/>
  <c r="J4605" i="12"/>
  <c r="J4606" i="12"/>
  <c r="J4607" i="12"/>
  <c r="J4608" i="12"/>
  <c r="J4609" i="12"/>
  <c r="J4610" i="12"/>
  <c r="J4611" i="12"/>
  <c r="J4612" i="12"/>
  <c r="J4613" i="12"/>
  <c r="J4614" i="12"/>
  <c r="J4615" i="12"/>
  <c r="J4616" i="12"/>
  <c r="J4617" i="12"/>
  <c r="J4618" i="12"/>
  <c r="J4619" i="12"/>
  <c r="J4620" i="12"/>
  <c r="J4621" i="12"/>
  <c r="J4622" i="12"/>
  <c r="J4623" i="12"/>
  <c r="J4624" i="12"/>
  <c r="J4625" i="12"/>
  <c r="J4626" i="12"/>
  <c r="J4627" i="12"/>
  <c r="J4628" i="12"/>
  <c r="J4629" i="12"/>
  <c r="J4630" i="12"/>
  <c r="J4631" i="12"/>
  <c r="J4632" i="12"/>
  <c r="J4633" i="12"/>
  <c r="J4634" i="12"/>
  <c r="J4635" i="12"/>
  <c r="J4636" i="12"/>
  <c r="J4637" i="12"/>
  <c r="J4638" i="12"/>
  <c r="J4639" i="12"/>
  <c r="J4640" i="12"/>
  <c r="J4641" i="12"/>
  <c r="J4642" i="12"/>
  <c r="J4643" i="12"/>
  <c r="J4644" i="12"/>
  <c r="J4645" i="12"/>
  <c r="J4646" i="12"/>
  <c r="J4647" i="12"/>
  <c r="J4648" i="12"/>
  <c r="J4649" i="12"/>
  <c r="J4650" i="12"/>
  <c r="J4651" i="12"/>
  <c r="J4652" i="12"/>
  <c r="J4653" i="12"/>
  <c r="J4654" i="12"/>
  <c r="J4655" i="12"/>
  <c r="J4656" i="12"/>
  <c r="J4657" i="12"/>
  <c r="J4658" i="12"/>
  <c r="J4659" i="12"/>
  <c r="J4660" i="12"/>
  <c r="J4661" i="12"/>
  <c r="J4662" i="12"/>
  <c r="J4663" i="12"/>
  <c r="J4664" i="12"/>
  <c r="J4665" i="12"/>
  <c r="J4666" i="12"/>
  <c r="J4667" i="12"/>
  <c r="J4668" i="12"/>
  <c r="J4669" i="12"/>
  <c r="J4670" i="12"/>
  <c r="J4671" i="12"/>
  <c r="J4672" i="12"/>
  <c r="J4673" i="12"/>
  <c r="J4674" i="12"/>
  <c r="J4675" i="12"/>
  <c r="J4676" i="12"/>
  <c r="J4677" i="12"/>
  <c r="J4678" i="12"/>
  <c r="J4679" i="12"/>
  <c r="J4680" i="12"/>
  <c r="J4681" i="12"/>
  <c r="J4682" i="12"/>
  <c r="J4683" i="12"/>
  <c r="J4684" i="12"/>
  <c r="J4685" i="12"/>
  <c r="J4686" i="12"/>
  <c r="J4687" i="12"/>
  <c r="J4688" i="12"/>
  <c r="J4689" i="12"/>
  <c r="J4690" i="12"/>
  <c r="J4691" i="12"/>
  <c r="J4692" i="12"/>
  <c r="J4693" i="12"/>
  <c r="J4694" i="12"/>
  <c r="J4695" i="12"/>
  <c r="J4696" i="12"/>
  <c r="J4697" i="12"/>
  <c r="J4698" i="12"/>
  <c r="J4699" i="12"/>
  <c r="J4700" i="12"/>
  <c r="J4701" i="12"/>
  <c r="J4702" i="12"/>
  <c r="J4703" i="12"/>
  <c r="J4704" i="12"/>
  <c r="J4705" i="12"/>
  <c r="J4706" i="12"/>
  <c r="J4707" i="12"/>
  <c r="J4708" i="12"/>
  <c r="J4709" i="12"/>
  <c r="J4710" i="12"/>
  <c r="J4711" i="12"/>
  <c r="J4712" i="12"/>
  <c r="J4713" i="12"/>
  <c r="J4714" i="12"/>
  <c r="J4715" i="12"/>
  <c r="J4716" i="12"/>
  <c r="J4717" i="12"/>
  <c r="J4718" i="12"/>
  <c r="J4719" i="12"/>
  <c r="J4720" i="12"/>
  <c r="J4721" i="12"/>
  <c r="J4722" i="12"/>
  <c r="J4723" i="12"/>
  <c r="J4724" i="12"/>
  <c r="J4725" i="12"/>
  <c r="J4726" i="12"/>
  <c r="J4727" i="12"/>
  <c r="J4728" i="12"/>
  <c r="J4729" i="12"/>
  <c r="J4730" i="12"/>
  <c r="J4731" i="12"/>
  <c r="J4732" i="12"/>
  <c r="J4733" i="12"/>
  <c r="J4734" i="12"/>
  <c r="J4735" i="12"/>
  <c r="J4736" i="12"/>
  <c r="J4737" i="12"/>
  <c r="J4738" i="12"/>
  <c r="J4739" i="12"/>
  <c r="J4740" i="12"/>
  <c r="J4741" i="12"/>
  <c r="J4742" i="12"/>
  <c r="J4743" i="12"/>
  <c r="J4744" i="12"/>
  <c r="J4745" i="12"/>
  <c r="J4746" i="12"/>
  <c r="J4747" i="12"/>
  <c r="J4748" i="12"/>
  <c r="J4749" i="12"/>
  <c r="J4750" i="12"/>
  <c r="J4751" i="12"/>
  <c r="J4752" i="12"/>
  <c r="J4753" i="12"/>
  <c r="J4754" i="12"/>
  <c r="J4755" i="12"/>
  <c r="J4756" i="12"/>
  <c r="J4757" i="12"/>
  <c r="J4758" i="12"/>
  <c r="J4759" i="12"/>
  <c r="J4760" i="12"/>
  <c r="J4761" i="12"/>
  <c r="J4762" i="12"/>
  <c r="J4763" i="12"/>
  <c r="J4764" i="12"/>
  <c r="J4765" i="12"/>
  <c r="J4766" i="12"/>
  <c r="J4767" i="12"/>
  <c r="J4768" i="12"/>
  <c r="J4769" i="12"/>
  <c r="J4770" i="12"/>
  <c r="J4771" i="12"/>
  <c r="J4772" i="12"/>
  <c r="J4773" i="12"/>
  <c r="J4774" i="12"/>
  <c r="J4775" i="12"/>
  <c r="J4776" i="12"/>
  <c r="J4777" i="12"/>
  <c r="J4778" i="12"/>
  <c r="J4779" i="12"/>
  <c r="J4780" i="12"/>
  <c r="J4781" i="12"/>
  <c r="J4782" i="12"/>
  <c r="J4783" i="12"/>
  <c r="J4784" i="12"/>
  <c r="J4785" i="12"/>
  <c r="J4786" i="12"/>
  <c r="J4787" i="12"/>
  <c r="J4788" i="12"/>
  <c r="J4789" i="12"/>
  <c r="J4790" i="12"/>
  <c r="J4791" i="12"/>
  <c r="J4792" i="12"/>
  <c r="J4793" i="12"/>
  <c r="J4794" i="12"/>
  <c r="J4795" i="12"/>
  <c r="J4796" i="12"/>
  <c r="J4797" i="12"/>
  <c r="J4798" i="12"/>
  <c r="J4799" i="12"/>
  <c r="J4800" i="12"/>
  <c r="J4801" i="12"/>
  <c r="J4802" i="12"/>
  <c r="J4803" i="12"/>
  <c r="J4804" i="12"/>
  <c r="J4805" i="12"/>
  <c r="J4806" i="12"/>
  <c r="J4807" i="12"/>
  <c r="J4808" i="12"/>
  <c r="J4809" i="12"/>
  <c r="J4810" i="12"/>
  <c r="J4811" i="12"/>
  <c r="J4812" i="12"/>
  <c r="J4813" i="12"/>
  <c r="J4814" i="12"/>
  <c r="J4815" i="12"/>
  <c r="J4816" i="12"/>
  <c r="J4817" i="12"/>
  <c r="J4818" i="12"/>
  <c r="J4819" i="12"/>
  <c r="J4820" i="12"/>
  <c r="J4821" i="12"/>
  <c r="J4822" i="12"/>
  <c r="J4823" i="12"/>
  <c r="J4824" i="12"/>
  <c r="J4825" i="12"/>
  <c r="J4826" i="12"/>
  <c r="J4827" i="12"/>
  <c r="J4828" i="12"/>
  <c r="J4829" i="12"/>
  <c r="J4830" i="12"/>
  <c r="J4831" i="12"/>
  <c r="J4832" i="12"/>
  <c r="J4833" i="12"/>
  <c r="J4834" i="12"/>
  <c r="J4835" i="12"/>
  <c r="J4836" i="12"/>
  <c r="J4837" i="12"/>
  <c r="J4838" i="12"/>
  <c r="J4839" i="12"/>
  <c r="J4840" i="12"/>
  <c r="J4841" i="12"/>
  <c r="J4842" i="12"/>
  <c r="J4843" i="12"/>
  <c r="J4844" i="12"/>
  <c r="J4845" i="12"/>
  <c r="J4846" i="12"/>
  <c r="J4847" i="12"/>
  <c r="J4848" i="12"/>
  <c r="J4849" i="12"/>
  <c r="J4850" i="12"/>
  <c r="J4851" i="12"/>
  <c r="J4852" i="12"/>
  <c r="J4853" i="12"/>
  <c r="J4854" i="12"/>
  <c r="J4855" i="12"/>
  <c r="J4856" i="12"/>
  <c r="J4857" i="12"/>
  <c r="J4858" i="12"/>
  <c r="J4859" i="12"/>
  <c r="J4860" i="12"/>
  <c r="J4861" i="12"/>
  <c r="J4862" i="12"/>
  <c r="J4863" i="12"/>
  <c r="J4864" i="12"/>
  <c r="J4865" i="12"/>
  <c r="J4866" i="12"/>
  <c r="J4867" i="12"/>
  <c r="J4868" i="12"/>
  <c r="J4869" i="12"/>
  <c r="J4870" i="12"/>
  <c r="J4871" i="12"/>
  <c r="J4872" i="12"/>
  <c r="J4873" i="12"/>
  <c r="J4874" i="12"/>
  <c r="J4875" i="12"/>
  <c r="J4876" i="12"/>
  <c r="J4877" i="12"/>
  <c r="J4878" i="12"/>
  <c r="J4879" i="12"/>
  <c r="J4880" i="12"/>
  <c r="J4881" i="12"/>
  <c r="J4882" i="12"/>
  <c r="J4883" i="12"/>
  <c r="J4884" i="12"/>
  <c r="J4885" i="12"/>
  <c r="J4886" i="12"/>
  <c r="J4887" i="12"/>
  <c r="J4888" i="12"/>
  <c r="J4889" i="12"/>
  <c r="J4890" i="12"/>
  <c r="J4891" i="12"/>
  <c r="J4892" i="12"/>
  <c r="J4893" i="12"/>
  <c r="J4894" i="12"/>
  <c r="J4895" i="12"/>
  <c r="J4896" i="12"/>
  <c r="J4897" i="12"/>
  <c r="J4898" i="12"/>
  <c r="J4899" i="12"/>
  <c r="J4900" i="12"/>
  <c r="J4901" i="12"/>
  <c r="J4902" i="12"/>
  <c r="J4903" i="12"/>
  <c r="J4904" i="12"/>
  <c r="J4905" i="12"/>
  <c r="J4906" i="12"/>
  <c r="J4907" i="12"/>
  <c r="J4908" i="12"/>
  <c r="J4909" i="12"/>
  <c r="J4910" i="12"/>
  <c r="J4911" i="12"/>
  <c r="J4912" i="12"/>
  <c r="J4913" i="12"/>
  <c r="J4914" i="12"/>
  <c r="J4915" i="12"/>
  <c r="J4916" i="12"/>
  <c r="J4917" i="12"/>
  <c r="J4918" i="12"/>
  <c r="J4919" i="12"/>
  <c r="J4920" i="12"/>
  <c r="J4921" i="12"/>
  <c r="J4922" i="12"/>
  <c r="J4923" i="12"/>
  <c r="J4924" i="12"/>
  <c r="J4925" i="12"/>
  <c r="J4926" i="12"/>
  <c r="J4927" i="12"/>
  <c r="J4928" i="12"/>
  <c r="J4929" i="12"/>
  <c r="J4930" i="12"/>
  <c r="J4931" i="12"/>
  <c r="J4932" i="12"/>
  <c r="J4933" i="12"/>
  <c r="J4934" i="12"/>
  <c r="J4935" i="12"/>
  <c r="J4936" i="12"/>
  <c r="J4937" i="12"/>
  <c r="J4938" i="12"/>
  <c r="J4939" i="12"/>
  <c r="J4940" i="12"/>
  <c r="J4941" i="12"/>
  <c r="J4942" i="12"/>
  <c r="J4943" i="12"/>
  <c r="J4944" i="12"/>
  <c r="J4945" i="12"/>
  <c r="J4946" i="12"/>
  <c r="J4947" i="12"/>
  <c r="J4948" i="12"/>
  <c r="J4949" i="12"/>
  <c r="J4950" i="12"/>
  <c r="J4951" i="12"/>
  <c r="J4952" i="12"/>
  <c r="J4953" i="12"/>
  <c r="J4954" i="12"/>
  <c r="J4955" i="12"/>
  <c r="J4956" i="12"/>
  <c r="J4957" i="12"/>
  <c r="J4958" i="12"/>
  <c r="J4959" i="12"/>
  <c r="J4960" i="12"/>
  <c r="J4961" i="12"/>
  <c r="J4962" i="12"/>
  <c r="J4963" i="12"/>
  <c r="J4964" i="12"/>
  <c r="J4965" i="12"/>
  <c r="J4966" i="12"/>
  <c r="J4967" i="12"/>
  <c r="J4968" i="12"/>
  <c r="J4969" i="12"/>
  <c r="J4970" i="12"/>
  <c r="J4971" i="12"/>
  <c r="J4972" i="12"/>
  <c r="J4973" i="12"/>
  <c r="J4974" i="12"/>
  <c r="J4975" i="12"/>
  <c r="J4976" i="12"/>
  <c r="J4977" i="12"/>
  <c r="J4978" i="12"/>
  <c r="J4979" i="12"/>
  <c r="J4980" i="12"/>
  <c r="J4981" i="12"/>
  <c r="J4982" i="12"/>
  <c r="J4983" i="12"/>
  <c r="J4984" i="12"/>
  <c r="J4985" i="12"/>
  <c r="J4986" i="12"/>
  <c r="J4987" i="12"/>
  <c r="J4988" i="12"/>
  <c r="J4989" i="12"/>
  <c r="J4990" i="12"/>
  <c r="J4991" i="12"/>
  <c r="J4992" i="12"/>
  <c r="J4993" i="12"/>
  <c r="J4994" i="12"/>
  <c r="J4995" i="12"/>
  <c r="J4996" i="12"/>
  <c r="J4997" i="12"/>
  <c r="J4998" i="12"/>
  <c r="J4999" i="12"/>
  <c r="J5000" i="12"/>
  <c r="J5001" i="12"/>
  <c r="J5002" i="12"/>
  <c r="J5003" i="12"/>
  <c r="J5004" i="12"/>
  <c r="J5005" i="12"/>
  <c r="J5006" i="12"/>
  <c r="J5007" i="12"/>
  <c r="J5008" i="12"/>
  <c r="J5009" i="12"/>
  <c r="J5010" i="12"/>
  <c r="J5011" i="12"/>
  <c r="J5012" i="12"/>
  <c r="J5013" i="12"/>
  <c r="J5014" i="12"/>
  <c r="J5015" i="12"/>
  <c r="J5016" i="12"/>
  <c r="J5017" i="12"/>
  <c r="J5018" i="12"/>
  <c r="J5019" i="12"/>
  <c r="J5020" i="12"/>
  <c r="J5021" i="12"/>
  <c r="J5022" i="12"/>
  <c r="J5023" i="12"/>
  <c r="J5024" i="12"/>
  <c r="J5025" i="12"/>
  <c r="J5026" i="12"/>
  <c r="J5027" i="12"/>
  <c r="J5028" i="12"/>
  <c r="J5029" i="12"/>
  <c r="J5030" i="12"/>
  <c r="J5031" i="12"/>
  <c r="J5032" i="12"/>
  <c r="J5033" i="12"/>
  <c r="J5034" i="12"/>
  <c r="J5035" i="12"/>
  <c r="J5036" i="12"/>
  <c r="J5037" i="12"/>
  <c r="J5038" i="12"/>
  <c r="J5039" i="12"/>
  <c r="J5040" i="12"/>
  <c r="J5041" i="12"/>
  <c r="J5042" i="12"/>
  <c r="J5043" i="12"/>
  <c r="J5044" i="12"/>
  <c r="J5045" i="12"/>
  <c r="J5046" i="12"/>
  <c r="J5047" i="12"/>
  <c r="J5048" i="12"/>
  <c r="J5049" i="12"/>
  <c r="J5050" i="12"/>
  <c r="J5051" i="12"/>
  <c r="J5052" i="12"/>
  <c r="J5053" i="12"/>
  <c r="J5054" i="12"/>
  <c r="J5055" i="12"/>
  <c r="J5056" i="12"/>
  <c r="J5057" i="12"/>
  <c r="J5058" i="12"/>
  <c r="J5059" i="12"/>
  <c r="J5060" i="12"/>
  <c r="J5061" i="12"/>
  <c r="J5062" i="12"/>
  <c r="J5063" i="12"/>
  <c r="J5064" i="12"/>
  <c r="J5065" i="12"/>
  <c r="J5066" i="12"/>
  <c r="J5067" i="12"/>
  <c r="J5068" i="12"/>
  <c r="J5069" i="12"/>
  <c r="J5070" i="12"/>
  <c r="J5071" i="12"/>
  <c r="J5072" i="12"/>
  <c r="J5073" i="12"/>
  <c r="J5074" i="12"/>
  <c r="J5075" i="12"/>
  <c r="J5076" i="12"/>
  <c r="J5077" i="12"/>
  <c r="J5078" i="12"/>
  <c r="J5079" i="12"/>
  <c r="J5080" i="12"/>
  <c r="J5081" i="12"/>
  <c r="J5082" i="12"/>
  <c r="J5083" i="12"/>
  <c r="J5084" i="12"/>
  <c r="J5085" i="12"/>
  <c r="J5086" i="12"/>
  <c r="J5087" i="12"/>
  <c r="J5088" i="12"/>
  <c r="J5089" i="12"/>
  <c r="J5090" i="12"/>
  <c r="J5091" i="12"/>
  <c r="J5092" i="12"/>
  <c r="J5093" i="12"/>
  <c r="J5094" i="12"/>
  <c r="J5095" i="12"/>
  <c r="J5096" i="12"/>
  <c r="J5097" i="12"/>
  <c r="J5098" i="12"/>
  <c r="J5099" i="12"/>
  <c r="J5100" i="12"/>
  <c r="J5101" i="12"/>
  <c r="J5102" i="12"/>
  <c r="J5103" i="12"/>
  <c r="J5104" i="12"/>
  <c r="J5105" i="12"/>
  <c r="J5106" i="12"/>
  <c r="J5107" i="12"/>
  <c r="J5108" i="12"/>
  <c r="J5109" i="12"/>
  <c r="J5110" i="12"/>
  <c r="J5111" i="12"/>
  <c r="J5112" i="12"/>
  <c r="J5113" i="12"/>
  <c r="J5114" i="12"/>
  <c r="J5115" i="12"/>
  <c r="J5116" i="12"/>
  <c r="J5117" i="12"/>
  <c r="J5118" i="12"/>
  <c r="J5119" i="12"/>
  <c r="J5120" i="12"/>
  <c r="J5121" i="12"/>
  <c r="J5122" i="12"/>
  <c r="J5123" i="12"/>
  <c r="J5124" i="12"/>
  <c r="J5125" i="12"/>
  <c r="J5126" i="12"/>
  <c r="J5127" i="12"/>
  <c r="J5128" i="12"/>
  <c r="J5129" i="12"/>
  <c r="J5130" i="12"/>
  <c r="J5131" i="12"/>
  <c r="J5132" i="12"/>
  <c r="J5133" i="12"/>
  <c r="J5134" i="12"/>
  <c r="J5135" i="12"/>
  <c r="J5136" i="12"/>
  <c r="J5137" i="12"/>
  <c r="J5138" i="12"/>
  <c r="J5139" i="12"/>
  <c r="J5140" i="12"/>
  <c r="J5141" i="12"/>
  <c r="J5142" i="12"/>
  <c r="J5143" i="12"/>
  <c r="J5144" i="12"/>
  <c r="J5145" i="12"/>
  <c r="J5146" i="12"/>
  <c r="J5147" i="12"/>
  <c r="J5148" i="12"/>
  <c r="J5149" i="12"/>
  <c r="J5150" i="12"/>
  <c r="J5151" i="12"/>
  <c r="J5152" i="12"/>
  <c r="J5153" i="12"/>
  <c r="J5154" i="12"/>
  <c r="J5155" i="12"/>
  <c r="J5156" i="12"/>
  <c r="J5157" i="12"/>
  <c r="J5158" i="12"/>
  <c r="J5159" i="12"/>
  <c r="J5160" i="12"/>
  <c r="J5161" i="12"/>
  <c r="J5162" i="12"/>
  <c r="J5163" i="12"/>
  <c r="J5164" i="12"/>
  <c r="J5165" i="12"/>
  <c r="J5166" i="12"/>
  <c r="J5167" i="12"/>
  <c r="J5168" i="12"/>
  <c r="J5169" i="12"/>
  <c r="J5170" i="12"/>
  <c r="J5171" i="12"/>
  <c r="J5172" i="12"/>
  <c r="J5173" i="12"/>
  <c r="J5174" i="12"/>
  <c r="J5175" i="12"/>
  <c r="J5176" i="12"/>
  <c r="J5177" i="12"/>
  <c r="J5178" i="12"/>
  <c r="J5179" i="12"/>
  <c r="J5180" i="12"/>
  <c r="J5181" i="12"/>
  <c r="J5182" i="12"/>
  <c r="J5183" i="12"/>
  <c r="J5184" i="12"/>
  <c r="J5185" i="12"/>
  <c r="J5186" i="12"/>
  <c r="J5187" i="12"/>
  <c r="J5188" i="12"/>
  <c r="J5189" i="12"/>
  <c r="J5190" i="12"/>
  <c r="J5191" i="12"/>
  <c r="J5192" i="12"/>
  <c r="J5193" i="12"/>
  <c r="J5194" i="12"/>
  <c r="J5195" i="12"/>
  <c r="J5196" i="12"/>
  <c r="J5197" i="12"/>
  <c r="J5198" i="12"/>
  <c r="J5199" i="12"/>
  <c r="J5200" i="12"/>
  <c r="J5201" i="12"/>
  <c r="J5202" i="12"/>
  <c r="J5203" i="12"/>
  <c r="J5204" i="12"/>
  <c r="J5205" i="12"/>
  <c r="J5206" i="12"/>
  <c r="J5207" i="12"/>
  <c r="J5208" i="12"/>
  <c r="J5209" i="12"/>
  <c r="J5210" i="12"/>
  <c r="J5211" i="12"/>
  <c r="J5212" i="12"/>
  <c r="J5213" i="12"/>
  <c r="J5214" i="12"/>
  <c r="J5215" i="12"/>
  <c r="J5216" i="12"/>
  <c r="J5217" i="12"/>
  <c r="J5218" i="12"/>
  <c r="J5219" i="12"/>
  <c r="J5220" i="12"/>
  <c r="J5221" i="12"/>
  <c r="J5222" i="12"/>
  <c r="J5223" i="12"/>
  <c r="J5224" i="12"/>
  <c r="J5225" i="12"/>
  <c r="J5226" i="12"/>
  <c r="J5227" i="12"/>
  <c r="J5228" i="12"/>
  <c r="J5229" i="12"/>
  <c r="J5230" i="12"/>
  <c r="J5231" i="12"/>
  <c r="J5232" i="12"/>
  <c r="J5233" i="12"/>
  <c r="J5234" i="12"/>
  <c r="J5235" i="12"/>
  <c r="J5236" i="12"/>
  <c r="J5237" i="12"/>
  <c r="J5238" i="12"/>
  <c r="J5239" i="12"/>
  <c r="J5240" i="12"/>
  <c r="J5241" i="12"/>
  <c r="J5242" i="12"/>
  <c r="J5243" i="12"/>
  <c r="J5244" i="12"/>
  <c r="J5245" i="12"/>
  <c r="J5246" i="12"/>
  <c r="J5247" i="12"/>
  <c r="J5248" i="12"/>
  <c r="J5249" i="12"/>
  <c r="J5250" i="12"/>
  <c r="J5251" i="12"/>
  <c r="J5252" i="12"/>
  <c r="J5253" i="12"/>
  <c r="J5254" i="12"/>
  <c r="J5255" i="12"/>
  <c r="J5256" i="12"/>
  <c r="J5257" i="12"/>
  <c r="J5258" i="12"/>
  <c r="J5259" i="12"/>
  <c r="J5260" i="12"/>
  <c r="J5261" i="12"/>
  <c r="J5262" i="12"/>
  <c r="J5263" i="12"/>
  <c r="J5264" i="12"/>
  <c r="J5265" i="12"/>
  <c r="J5266" i="12"/>
  <c r="J5267" i="12"/>
  <c r="J5268" i="12"/>
  <c r="J5269" i="12"/>
  <c r="J5270" i="12"/>
  <c r="J5271" i="12"/>
  <c r="J5272" i="12"/>
  <c r="J5273" i="12"/>
  <c r="J5274" i="12"/>
  <c r="J5275" i="12"/>
  <c r="J5276" i="12"/>
  <c r="J5277" i="12"/>
  <c r="J5278" i="12"/>
  <c r="J5279" i="12"/>
  <c r="J5280" i="12"/>
  <c r="J5281" i="12"/>
  <c r="J5282" i="12"/>
  <c r="J5283" i="12"/>
  <c r="J5284" i="12"/>
  <c r="J5285" i="12"/>
  <c r="J5286" i="12"/>
  <c r="J5287" i="12"/>
  <c r="J5288" i="12"/>
  <c r="J5289" i="12"/>
  <c r="J5290" i="12"/>
  <c r="J5291" i="12"/>
  <c r="J5292" i="12"/>
  <c r="J5293" i="12"/>
  <c r="J5294" i="12"/>
  <c r="J5295" i="12"/>
  <c r="J5296" i="12"/>
  <c r="J5297" i="12"/>
  <c r="J5298" i="12"/>
  <c r="J5299" i="12"/>
  <c r="J5300" i="12"/>
  <c r="J5301" i="12"/>
  <c r="J5302" i="12"/>
  <c r="J5303" i="12"/>
  <c r="J5304" i="12"/>
  <c r="J5305" i="12"/>
  <c r="J5306" i="12"/>
  <c r="J5307" i="12"/>
  <c r="J5308" i="12"/>
  <c r="J5309" i="12"/>
  <c r="J5310" i="12"/>
  <c r="J5311" i="12"/>
  <c r="J5312" i="12"/>
  <c r="J5313" i="12"/>
  <c r="J5314" i="12"/>
  <c r="J5315" i="12"/>
  <c r="J5316" i="12"/>
  <c r="J5317" i="12"/>
  <c r="J5318" i="12"/>
  <c r="J5319" i="12"/>
  <c r="J5320" i="12"/>
  <c r="J5321" i="12"/>
  <c r="J5322" i="12"/>
  <c r="J5323" i="12"/>
  <c r="J5324" i="12"/>
  <c r="J5325" i="12"/>
  <c r="J5326" i="12"/>
  <c r="J5327" i="12"/>
  <c r="J5328" i="12"/>
  <c r="J5329" i="12"/>
  <c r="J5330" i="12"/>
  <c r="J5331" i="12"/>
  <c r="J5332" i="12"/>
  <c r="J5333" i="12"/>
  <c r="J5334" i="12"/>
  <c r="J5335" i="12"/>
  <c r="J5336" i="12"/>
  <c r="J5337" i="12"/>
  <c r="J5338" i="12"/>
  <c r="J5339" i="12"/>
  <c r="J5340" i="12"/>
  <c r="J5341" i="12"/>
  <c r="J5342" i="12"/>
  <c r="J5343" i="12"/>
  <c r="J5344" i="12"/>
  <c r="J5345" i="12"/>
  <c r="J5346" i="12"/>
  <c r="J5347" i="12"/>
  <c r="J5348" i="12"/>
  <c r="J5349" i="12"/>
  <c r="J5350" i="12"/>
  <c r="J5351" i="12"/>
  <c r="J5352" i="12"/>
  <c r="J5353" i="12"/>
  <c r="J5354" i="12"/>
  <c r="J5355" i="12"/>
  <c r="J5356" i="12"/>
  <c r="J5357" i="12"/>
  <c r="J5358" i="12"/>
  <c r="J5359" i="12"/>
  <c r="J5360" i="12"/>
  <c r="J5361" i="12"/>
  <c r="J5362" i="12"/>
  <c r="J5363" i="12"/>
  <c r="J5364" i="12"/>
  <c r="J5365" i="12"/>
  <c r="J5366" i="12"/>
  <c r="J5367" i="12"/>
  <c r="J5368" i="12"/>
  <c r="J5369" i="12"/>
  <c r="J5370" i="12"/>
  <c r="J5371" i="12"/>
  <c r="J5372" i="12"/>
  <c r="J5373" i="12"/>
  <c r="J5374" i="12"/>
  <c r="J5375" i="12"/>
  <c r="J5376" i="12"/>
  <c r="J5377" i="12"/>
  <c r="J5378" i="12"/>
  <c r="J5379" i="12"/>
  <c r="J5380" i="12"/>
  <c r="J5381" i="12"/>
  <c r="J5382" i="12"/>
  <c r="J5383" i="12"/>
  <c r="J5384" i="12"/>
  <c r="J5385" i="12"/>
  <c r="J5386" i="12"/>
  <c r="J5387" i="12"/>
  <c r="J5388" i="12"/>
  <c r="J5389" i="12"/>
  <c r="J5390" i="12"/>
  <c r="J5391" i="12"/>
  <c r="J5392" i="12"/>
  <c r="J5393" i="12"/>
  <c r="J5394" i="12"/>
  <c r="J5395" i="12"/>
  <c r="J5396" i="12"/>
  <c r="J5397" i="12"/>
  <c r="J5398" i="12"/>
  <c r="J5399" i="12"/>
  <c r="J5400" i="12"/>
  <c r="J5401" i="12"/>
  <c r="J5402" i="12"/>
  <c r="J5403" i="12"/>
  <c r="J5404" i="12"/>
  <c r="J5405" i="12"/>
  <c r="J5406" i="12"/>
  <c r="J5407" i="12"/>
  <c r="J5408" i="12"/>
  <c r="J5409" i="12"/>
  <c r="J5410" i="12"/>
  <c r="J5411" i="12"/>
  <c r="J5412" i="12"/>
  <c r="J5413" i="12"/>
  <c r="J5414" i="12"/>
  <c r="J5415" i="12"/>
  <c r="J5416" i="12"/>
  <c r="J5417" i="12"/>
  <c r="J5418" i="12"/>
  <c r="J5419" i="12"/>
  <c r="J5420" i="12"/>
  <c r="J5421" i="12"/>
  <c r="J5422" i="12"/>
  <c r="J5423" i="12"/>
  <c r="J5424" i="12"/>
  <c r="J5425" i="12"/>
  <c r="J5426" i="12"/>
  <c r="J5427" i="12"/>
  <c r="J5428" i="12"/>
  <c r="J5429" i="12"/>
  <c r="J5430" i="12"/>
  <c r="J5431" i="12"/>
  <c r="J5432" i="12"/>
  <c r="J5433" i="12"/>
  <c r="J5434" i="12"/>
  <c r="J5435" i="12"/>
  <c r="J5436" i="12"/>
  <c r="J5437" i="12"/>
  <c r="J5438" i="12"/>
  <c r="J5439" i="12"/>
  <c r="J5440" i="12"/>
  <c r="J5441" i="12"/>
  <c r="J5442" i="12"/>
  <c r="J5443" i="12"/>
  <c r="J5444" i="12"/>
  <c r="J5445" i="12"/>
  <c r="J5446" i="12"/>
  <c r="J5447" i="12"/>
  <c r="J5448" i="12"/>
  <c r="J5449" i="12"/>
  <c r="J5450" i="12"/>
  <c r="J5451" i="12"/>
  <c r="J5452" i="12"/>
  <c r="J5453" i="12"/>
  <c r="J5454" i="12"/>
  <c r="J5455" i="12"/>
  <c r="J5456" i="12"/>
  <c r="J5457" i="12"/>
  <c r="J5458" i="12"/>
  <c r="J5459" i="12"/>
  <c r="J5460" i="12"/>
  <c r="J5461" i="12"/>
  <c r="J5462" i="12"/>
  <c r="J5463" i="12"/>
  <c r="J5464" i="12"/>
  <c r="J5465" i="12"/>
  <c r="J5466" i="12"/>
  <c r="J5467" i="12"/>
  <c r="J5468" i="12"/>
  <c r="J5469" i="12"/>
  <c r="J5470" i="12"/>
  <c r="J5471" i="12"/>
  <c r="J5472" i="12"/>
  <c r="J5473" i="12"/>
  <c r="J5474" i="12"/>
  <c r="J5475" i="12"/>
  <c r="J5476" i="12"/>
  <c r="J5477" i="12"/>
  <c r="J5478" i="12"/>
  <c r="J5479" i="12"/>
  <c r="J5480" i="12"/>
  <c r="J5481" i="12"/>
  <c r="J5482" i="12"/>
  <c r="J5483" i="12"/>
  <c r="J5484" i="12"/>
  <c r="J5485" i="12"/>
  <c r="J5486" i="12"/>
  <c r="J5487" i="12"/>
  <c r="J5488" i="12"/>
  <c r="J5489" i="12"/>
  <c r="J5490" i="12"/>
  <c r="J5491" i="12"/>
  <c r="J5492" i="12"/>
  <c r="J5493" i="12"/>
  <c r="J5494" i="12"/>
  <c r="J5495" i="12"/>
  <c r="J5496" i="12"/>
  <c r="J5497" i="12"/>
  <c r="J5498" i="12"/>
  <c r="J5499" i="12"/>
  <c r="J5500" i="12"/>
  <c r="J5501" i="12"/>
  <c r="J5502" i="12"/>
  <c r="J5503" i="12"/>
  <c r="J5504" i="12"/>
  <c r="J5505" i="12"/>
  <c r="J5506" i="12"/>
  <c r="J5507" i="12"/>
  <c r="J5508" i="12"/>
  <c r="J5509" i="12"/>
  <c r="J5510" i="12"/>
  <c r="J5511" i="12"/>
  <c r="J5512" i="12"/>
  <c r="J5513" i="12"/>
  <c r="J5514" i="12"/>
  <c r="J5515" i="12"/>
  <c r="J5516" i="12"/>
  <c r="J5517" i="12"/>
  <c r="J5518" i="12"/>
  <c r="J5519" i="12"/>
  <c r="J5520" i="12"/>
  <c r="J5521" i="12"/>
  <c r="J5522" i="12"/>
  <c r="J5523" i="12"/>
  <c r="J5524" i="12"/>
  <c r="J5525" i="12"/>
  <c r="J5526" i="12"/>
  <c r="J5527" i="12"/>
  <c r="J5528" i="12"/>
  <c r="J5529" i="12"/>
  <c r="J5530" i="12"/>
  <c r="J5531" i="12"/>
  <c r="J5532" i="12"/>
  <c r="J5533" i="12"/>
  <c r="J5534" i="12"/>
  <c r="J5535" i="12"/>
  <c r="J5536" i="12"/>
  <c r="J5537" i="12"/>
  <c r="J5538" i="12"/>
  <c r="J5539" i="12"/>
  <c r="J5540" i="12"/>
  <c r="J5541" i="12"/>
  <c r="J5542" i="12"/>
  <c r="J5543" i="12"/>
  <c r="J5544" i="12"/>
  <c r="J5545" i="12"/>
  <c r="J5546" i="12"/>
  <c r="J5547" i="12"/>
  <c r="J5548" i="12"/>
  <c r="J5549" i="12"/>
  <c r="J5550" i="12"/>
  <c r="J5551" i="12"/>
  <c r="J5552" i="12"/>
  <c r="J5553" i="12"/>
  <c r="J5554" i="12"/>
  <c r="J5555" i="12"/>
  <c r="J5556" i="12"/>
  <c r="J5557" i="12"/>
  <c r="J5558" i="12"/>
  <c r="J5559" i="12"/>
  <c r="J5560" i="12"/>
  <c r="J5561" i="12"/>
  <c r="J5562" i="12"/>
  <c r="J5563" i="12"/>
  <c r="J5564" i="12"/>
  <c r="J5565" i="12"/>
  <c r="J5566" i="12"/>
  <c r="J5567" i="12"/>
  <c r="J5568" i="12"/>
  <c r="J5569" i="12"/>
  <c r="J5570" i="12"/>
  <c r="J5571" i="12"/>
  <c r="J5572" i="12"/>
  <c r="J5573" i="12"/>
  <c r="J5574" i="12"/>
  <c r="J5575" i="12"/>
  <c r="J5576" i="12"/>
  <c r="J5577" i="12"/>
  <c r="J5578" i="12"/>
  <c r="J5579" i="12"/>
  <c r="J5580" i="12"/>
  <c r="J5581" i="12"/>
  <c r="J5582" i="12"/>
  <c r="J5583" i="12"/>
  <c r="J5584" i="12"/>
  <c r="J5585" i="12"/>
  <c r="J5586" i="12"/>
  <c r="J5587" i="12"/>
  <c r="J5588" i="12"/>
  <c r="J5589" i="12"/>
  <c r="J5590" i="12"/>
  <c r="J5591" i="12"/>
  <c r="J5592" i="12"/>
  <c r="J5593" i="12"/>
  <c r="J5594" i="12"/>
  <c r="J5595" i="12"/>
  <c r="J5596" i="12"/>
  <c r="J5597" i="12"/>
  <c r="J5598" i="12"/>
  <c r="J5599" i="12"/>
  <c r="J5600" i="12"/>
  <c r="J5601" i="12"/>
  <c r="J5602" i="12"/>
  <c r="J5603" i="12"/>
  <c r="J5604" i="12"/>
  <c r="J5605" i="12"/>
  <c r="J5606" i="12"/>
  <c r="J5607" i="12"/>
  <c r="J5608" i="12"/>
  <c r="J5609" i="12"/>
  <c r="J5610" i="12"/>
  <c r="J5611" i="12"/>
  <c r="J5612" i="12"/>
  <c r="J5613" i="12"/>
  <c r="J5614" i="12"/>
  <c r="J5615" i="12"/>
  <c r="J5616" i="12"/>
  <c r="J5617" i="12"/>
  <c r="J5618" i="12"/>
  <c r="J5619" i="12"/>
  <c r="J5620" i="12"/>
  <c r="J5621" i="12"/>
  <c r="J5622" i="12"/>
  <c r="J5623" i="12"/>
  <c r="J5624" i="12"/>
  <c r="J5625" i="12"/>
  <c r="J5626" i="12"/>
  <c r="J5627" i="12"/>
  <c r="J5628" i="12"/>
  <c r="J5629" i="12"/>
  <c r="J5630" i="12"/>
  <c r="J5631" i="12"/>
  <c r="J5632" i="12"/>
  <c r="J5633" i="12"/>
  <c r="J5634" i="12"/>
  <c r="J5635" i="12"/>
  <c r="J5636" i="12"/>
  <c r="J5637" i="12"/>
  <c r="J5638" i="12"/>
  <c r="J5639" i="12"/>
  <c r="J5640" i="12"/>
  <c r="J5641" i="12"/>
  <c r="J5642" i="12"/>
  <c r="J5643" i="12"/>
  <c r="J5644" i="12"/>
  <c r="J5645" i="12"/>
  <c r="J5646" i="12"/>
  <c r="J5647" i="12"/>
  <c r="J5648" i="12"/>
  <c r="J5649" i="12"/>
  <c r="J5650" i="12"/>
  <c r="J5651" i="12"/>
  <c r="J5652" i="12"/>
  <c r="J5653" i="12"/>
  <c r="J5654" i="12"/>
  <c r="J5655" i="12"/>
  <c r="J5656" i="12"/>
  <c r="J5657" i="12"/>
  <c r="J5658" i="12"/>
  <c r="J5659" i="12"/>
  <c r="J5660" i="12"/>
  <c r="J5661" i="12"/>
  <c r="J5662" i="12"/>
  <c r="J5663" i="12"/>
  <c r="J5664" i="12"/>
  <c r="J5665" i="12"/>
  <c r="J5666" i="12"/>
  <c r="J5667" i="12"/>
  <c r="J5668" i="12"/>
  <c r="J5669" i="12"/>
  <c r="J5670" i="12"/>
  <c r="J5671" i="12"/>
  <c r="J5672" i="12"/>
  <c r="J5673" i="12"/>
  <c r="J5674" i="12"/>
  <c r="J5675" i="12"/>
  <c r="J5676" i="12"/>
  <c r="J5677" i="12"/>
  <c r="J5678" i="12"/>
  <c r="J5679" i="12"/>
  <c r="J5680" i="12"/>
  <c r="J5681" i="12"/>
  <c r="J5682" i="12"/>
  <c r="J5683" i="12"/>
  <c r="J5684" i="12"/>
  <c r="J5685" i="12"/>
  <c r="J5686" i="12"/>
  <c r="J5687" i="12"/>
  <c r="J5688" i="12"/>
  <c r="J5689" i="12"/>
  <c r="J5690" i="12"/>
  <c r="J5691" i="12"/>
  <c r="J5692" i="12"/>
  <c r="J5693" i="12"/>
  <c r="J5694" i="12"/>
  <c r="J5695" i="12"/>
  <c r="J5696" i="12"/>
  <c r="J5697" i="12"/>
  <c r="J5698" i="12"/>
  <c r="J5699" i="12"/>
  <c r="J5700" i="12"/>
  <c r="J5701" i="12"/>
  <c r="J5702" i="12"/>
  <c r="J5703" i="12"/>
  <c r="J5704" i="12"/>
  <c r="J5705" i="12"/>
  <c r="J5706" i="12"/>
  <c r="J5707" i="12"/>
  <c r="J5708" i="12"/>
  <c r="J5709" i="12"/>
  <c r="J5710" i="12"/>
  <c r="J5711" i="12"/>
  <c r="J5712" i="12"/>
  <c r="J5713" i="12"/>
  <c r="J5714" i="12"/>
  <c r="J5715" i="12"/>
  <c r="J5716" i="12"/>
  <c r="J5717" i="12"/>
  <c r="J5718" i="12"/>
  <c r="J5719" i="12"/>
  <c r="J5720" i="12"/>
  <c r="J5721" i="12"/>
  <c r="J5722" i="12"/>
  <c r="J5723" i="12"/>
  <c r="J5724" i="12"/>
  <c r="J5725" i="12"/>
  <c r="J5726" i="12"/>
  <c r="J5727" i="12"/>
  <c r="J5728" i="12"/>
  <c r="J5729" i="12"/>
  <c r="J5730" i="12"/>
  <c r="J5731" i="12"/>
  <c r="J5732" i="12"/>
  <c r="J5733" i="12"/>
  <c r="J5734" i="12"/>
  <c r="J5735" i="12"/>
  <c r="J5736" i="12"/>
  <c r="J5737" i="12"/>
  <c r="J5738" i="12"/>
  <c r="J5739" i="12"/>
  <c r="J5740" i="12"/>
  <c r="J5741" i="12"/>
  <c r="J5742" i="12"/>
  <c r="J5743" i="12"/>
  <c r="J5744" i="12"/>
  <c r="J5745" i="12"/>
  <c r="J5746" i="12"/>
  <c r="J5747" i="12"/>
  <c r="J5748" i="12"/>
  <c r="J5749" i="12"/>
  <c r="J5750" i="12"/>
  <c r="J5751" i="12"/>
  <c r="J5752" i="12"/>
  <c r="J5753" i="12"/>
  <c r="J5754" i="12"/>
  <c r="J5755" i="12"/>
  <c r="J5756" i="12"/>
  <c r="J5757" i="12"/>
  <c r="J5758" i="12"/>
  <c r="J5759" i="12"/>
  <c r="J5760" i="12"/>
  <c r="J5761" i="12"/>
  <c r="J5762" i="12"/>
  <c r="J5763" i="12"/>
  <c r="J5764" i="12"/>
  <c r="J5765" i="12"/>
  <c r="J5766" i="12"/>
  <c r="J5767" i="12"/>
  <c r="J5768" i="12"/>
  <c r="J5769" i="12"/>
  <c r="J5770" i="12"/>
  <c r="J5771" i="12"/>
  <c r="J5772" i="12"/>
  <c r="J5773" i="12"/>
  <c r="J5774" i="12"/>
  <c r="J5775" i="12"/>
  <c r="J5776" i="12"/>
  <c r="J5777" i="12"/>
  <c r="J5778" i="12"/>
  <c r="J5779" i="12"/>
  <c r="J5780" i="12"/>
  <c r="J5781" i="12"/>
  <c r="J5782" i="12"/>
  <c r="J5783" i="12"/>
  <c r="J5784" i="12"/>
  <c r="J5785" i="12"/>
  <c r="J5786" i="12"/>
  <c r="J5787" i="12"/>
  <c r="J5788" i="12"/>
  <c r="J5789" i="12"/>
  <c r="J5790" i="12"/>
  <c r="J5791" i="12"/>
  <c r="J5792" i="12"/>
  <c r="J5793" i="12"/>
  <c r="J5794" i="12"/>
  <c r="J5795" i="12"/>
  <c r="J5796" i="12"/>
  <c r="J5797" i="12"/>
  <c r="J5798" i="12"/>
  <c r="J5799" i="12"/>
  <c r="J5800" i="12"/>
  <c r="J5801" i="12"/>
  <c r="J5802" i="12"/>
  <c r="J5803" i="12"/>
  <c r="J5804" i="12"/>
  <c r="J5805" i="12"/>
  <c r="J5806" i="12"/>
  <c r="J5807" i="12"/>
  <c r="J5808" i="12"/>
  <c r="J5809" i="12"/>
  <c r="J5810" i="12"/>
  <c r="J5811" i="12"/>
  <c r="J5812" i="12"/>
  <c r="J5813" i="12"/>
  <c r="J5814" i="12"/>
  <c r="J5815" i="12"/>
  <c r="J5816" i="12"/>
  <c r="J5817" i="12"/>
  <c r="J5818" i="12"/>
  <c r="J5819" i="12"/>
  <c r="J5820" i="12"/>
  <c r="J5821" i="12"/>
  <c r="J5822" i="12"/>
  <c r="J5823" i="12"/>
  <c r="J5824" i="12"/>
  <c r="J5825" i="12"/>
  <c r="J5826" i="12"/>
  <c r="J5827" i="12"/>
  <c r="J5828" i="12"/>
  <c r="J5829" i="12"/>
  <c r="J5830" i="12"/>
  <c r="J5831" i="12"/>
  <c r="J5832" i="12"/>
  <c r="J5833" i="12"/>
  <c r="J5834" i="12"/>
  <c r="J5835" i="12"/>
  <c r="J5836" i="12"/>
  <c r="J5837" i="12"/>
  <c r="J5838" i="12"/>
  <c r="J5839" i="12"/>
  <c r="J5840" i="12"/>
  <c r="J5841" i="12"/>
  <c r="J5842" i="12"/>
  <c r="J5843" i="12"/>
  <c r="J5844" i="12"/>
  <c r="J5845" i="12"/>
  <c r="J5846" i="12"/>
  <c r="J5847" i="12"/>
  <c r="J5848" i="12"/>
  <c r="J5849" i="12"/>
  <c r="J5850" i="12"/>
  <c r="J5851" i="12"/>
  <c r="J5852" i="12"/>
  <c r="J5853" i="12"/>
  <c r="J5854" i="12"/>
  <c r="J5855" i="12"/>
  <c r="J5856" i="12"/>
  <c r="J5857" i="12"/>
  <c r="J5858" i="12"/>
  <c r="J5859" i="12"/>
  <c r="J5860" i="12"/>
  <c r="J5861" i="12"/>
  <c r="J5862" i="12"/>
  <c r="J5863" i="12"/>
  <c r="J5864" i="12"/>
  <c r="J5865" i="12"/>
  <c r="J5866" i="12"/>
  <c r="J5867" i="12"/>
  <c r="J5868" i="12"/>
  <c r="J5869" i="12"/>
  <c r="J5870" i="12"/>
  <c r="J5871" i="12"/>
  <c r="J5872" i="12"/>
  <c r="J5873" i="12"/>
  <c r="J5874" i="12"/>
  <c r="J5875" i="12"/>
  <c r="J5876" i="12"/>
  <c r="J5877" i="12"/>
  <c r="J5878" i="12"/>
  <c r="J5879" i="12"/>
  <c r="J5880" i="12"/>
  <c r="J5881" i="12"/>
  <c r="J5882" i="12"/>
  <c r="J5883" i="12"/>
  <c r="J5884" i="12"/>
  <c r="J5885" i="12"/>
  <c r="J5886" i="12"/>
  <c r="J5887" i="12"/>
  <c r="J5888" i="12"/>
  <c r="J5889" i="12"/>
  <c r="J5890" i="12"/>
  <c r="J5891" i="12"/>
  <c r="J5892" i="12"/>
  <c r="J5893" i="12"/>
  <c r="J5894" i="12"/>
  <c r="J5895" i="12"/>
  <c r="J5896" i="12"/>
  <c r="J5897" i="12"/>
  <c r="J5898" i="12"/>
  <c r="J5899" i="12"/>
  <c r="J5900" i="12"/>
  <c r="J5901" i="12"/>
  <c r="J5902" i="12"/>
  <c r="J5903" i="12"/>
  <c r="J5904" i="12"/>
  <c r="J5905" i="12"/>
  <c r="J5906" i="12"/>
  <c r="J5907" i="12"/>
  <c r="J5908" i="12"/>
  <c r="J5909" i="12"/>
  <c r="J5910" i="12"/>
  <c r="J5911" i="12"/>
  <c r="J5912" i="12"/>
  <c r="J5913" i="12"/>
  <c r="J5914" i="12"/>
  <c r="J5915" i="12"/>
  <c r="J5916" i="12"/>
  <c r="J5917" i="12"/>
  <c r="J5918" i="12"/>
  <c r="J5919" i="12"/>
  <c r="J5920" i="12"/>
  <c r="J5921" i="12"/>
  <c r="J5922" i="12"/>
  <c r="J5923" i="12"/>
  <c r="J5924" i="12"/>
  <c r="J5925" i="12"/>
  <c r="J5926" i="12"/>
  <c r="J5927" i="12"/>
  <c r="J5928" i="12"/>
  <c r="J5929" i="12"/>
  <c r="J5930" i="12"/>
  <c r="J5931" i="12"/>
  <c r="J5932" i="12"/>
  <c r="J5933" i="12"/>
  <c r="J5934" i="12"/>
  <c r="J5935" i="12"/>
  <c r="J5936" i="12"/>
  <c r="J5937" i="12"/>
  <c r="J5938" i="12"/>
  <c r="J5939" i="12"/>
  <c r="J5940" i="12"/>
  <c r="J5941" i="12"/>
  <c r="J5942" i="12"/>
  <c r="J5943" i="12"/>
  <c r="J5944" i="12"/>
  <c r="J5945" i="12"/>
  <c r="J5946" i="12"/>
  <c r="J5947" i="12"/>
  <c r="J5948" i="12"/>
  <c r="J5949" i="12"/>
  <c r="J5950" i="12"/>
  <c r="J5951" i="12"/>
  <c r="J5952" i="12"/>
  <c r="J5953" i="12"/>
  <c r="J5954" i="12"/>
  <c r="J5955" i="12"/>
  <c r="J5956" i="12"/>
  <c r="J5957" i="12"/>
  <c r="J5958" i="12"/>
  <c r="J5959" i="12"/>
  <c r="J5960" i="12"/>
  <c r="J5961" i="12"/>
  <c r="J5962" i="12"/>
  <c r="J5963" i="12"/>
  <c r="J5964" i="12"/>
  <c r="J5965" i="12"/>
  <c r="J5966" i="12"/>
  <c r="J5967" i="12"/>
  <c r="J5968" i="12"/>
  <c r="J5969" i="12"/>
  <c r="J5970" i="12"/>
  <c r="J5971" i="12"/>
  <c r="J5972" i="12"/>
  <c r="J5973" i="12"/>
  <c r="J5974" i="12"/>
  <c r="J5975" i="12"/>
  <c r="J5976" i="12"/>
  <c r="J5977" i="12"/>
  <c r="J5978" i="12"/>
  <c r="J5979" i="12"/>
  <c r="J5980" i="12"/>
  <c r="J5981" i="12"/>
  <c r="J5982" i="12"/>
  <c r="J5983" i="12"/>
  <c r="J5984" i="12"/>
  <c r="J5985" i="12"/>
  <c r="J5986" i="12"/>
  <c r="J5987" i="12"/>
  <c r="J5988" i="12"/>
  <c r="J5989" i="12"/>
  <c r="J5990" i="12"/>
  <c r="J5991" i="12"/>
  <c r="J5992" i="12"/>
  <c r="J5993" i="12"/>
  <c r="J5994" i="12"/>
  <c r="J5995" i="12"/>
  <c r="J5996" i="12"/>
  <c r="J5997" i="12"/>
  <c r="J5998" i="12"/>
  <c r="J5999" i="12"/>
  <c r="J6000" i="12"/>
  <c r="J6001" i="12"/>
  <c r="J6002" i="12"/>
  <c r="J6003" i="12"/>
  <c r="J6004" i="12"/>
  <c r="J6005" i="12"/>
  <c r="J6006" i="12"/>
  <c r="J6007" i="12"/>
  <c r="J6008" i="12"/>
  <c r="J6009" i="12"/>
  <c r="J6010" i="12"/>
  <c r="J6011" i="12"/>
  <c r="J6012" i="12"/>
  <c r="J6013" i="12"/>
  <c r="J6014" i="12"/>
  <c r="J6015" i="12"/>
  <c r="J6016" i="12"/>
  <c r="J6017" i="12"/>
  <c r="J6018" i="12"/>
  <c r="J6019" i="12"/>
  <c r="J6020" i="12"/>
  <c r="J6021" i="12"/>
  <c r="J6022" i="12"/>
  <c r="J6023" i="12"/>
  <c r="J6024" i="12"/>
  <c r="J6025" i="12"/>
  <c r="J6026" i="12"/>
  <c r="J6027" i="12"/>
  <c r="J6028" i="12"/>
  <c r="J6029" i="12"/>
  <c r="J6030" i="12"/>
  <c r="J6031" i="12"/>
  <c r="J6032" i="12"/>
  <c r="J6033" i="12"/>
  <c r="J6034" i="12"/>
  <c r="J6035" i="12"/>
  <c r="J6036" i="12"/>
  <c r="J6037" i="12"/>
  <c r="J6038" i="12"/>
  <c r="J6039" i="12"/>
  <c r="J6040" i="12"/>
  <c r="J6041" i="12"/>
  <c r="J6042" i="12"/>
  <c r="J6043" i="12"/>
  <c r="J6044" i="12"/>
  <c r="J6045" i="12"/>
  <c r="J6046" i="12"/>
  <c r="J6047" i="12"/>
  <c r="J6048" i="12"/>
  <c r="J6049" i="12"/>
  <c r="J6050" i="12"/>
  <c r="J6051" i="12"/>
  <c r="J6052" i="12"/>
  <c r="J6053" i="12"/>
  <c r="J6054" i="12"/>
  <c r="J6055" i="12"/>
  <c r="J6056" i="12"/>
  <c r="J6057" i="12"/>
  <c r="J6058" i="12"/>
  <c r="J6059" i="12"/>
  <c r="J6060" i="12"/>
  <c r="J6061" i="12"/>
  <c r="J6062" i="12"/>
  <c r="J6063" i="12"/>
  <c r="J6064" i="12"/>
  <c r="J6065" i="12"/>
  <c r="J6066" i="12"/>
  <c r="J6067" i="12"/>
  <c r="J6068" i="12"/>
  <c r="J6069" i="12"/>
  <c r="J6070" i="12"/>
  <c r="J6071" i="12"/>
  <c r="J6072" i="12"/>
  <c r="J6073" i="12"/>
  <c r="J6074" i="12"/>
  <c r="J6075" i="12"/>
  <c r="J6076" i="12"/>
  <c r="J6077" i="12"/>
  <c r="J6078" i="12"/>
  <c r="J6079" i="12"/>
  <c r="J6080" i="12"/>
  <c r="J6081" i="12"/>
  <c r="J6082" i="12"/>
  <c r="J6083" i="12"/>
  <c r="J6084" i="12"/>
  <c r="J6085" i="12"/>
  <c r="J6086" i="12"/>
  <c r="J6087" i="12"/>
  <c r="J6088" i="12"/>
  <c r="J6089" i="12"/>
  <c r="J6090" i="12"/>
  <c r="J6091" i="12"/>
  <c r="J6092" i="12"/>
  <c r="J6093" i="12"/>
  <c r="J6094" i="12"/>
  <c r="J6095" i="12"/>
  <c r="J6096" i="12"/>
  <c r="J6097" i="12"/>
  <c r="J6098" i="12"/>
  <c r="J6099" i="12"/>
  <c r="J6100" i="12"/>
  <c r="J6101" i="12"/>
  <c r="J6102" i="12"/>
  <c r="J6103" i="12"/>
  <c r="J6104" i="12"/>
  <c r="J6105" i="12"/>
  <c r="J6106" i="12"/>
  <c r="J6107" i="12"/>
  <c r="J6108" i="12"/>
  <c r="J6109" i="12"/>
  <c r="J6110" i="12"/>
  <c r="J6111" i="12"/>
  <c r="J6112" i="12"/>
  <c r="J6113" i="12"/>
  <c r="J6114" i="12"/>
  <c r="J6115" i="12"/>
  <c r="J6116" i="12"/>
  <c r="J6117" i="12"/>
  <c r="J6118" i="12"/>
  <c r="J6119" i="12"/>
  <c r="J6120" i="12"/>
  <c r="J6121" i="12"/>
  <c r="J6122" i="12"/>
  <c r="J6123" i="12"/>
  <c r="J6124" i="12"/>
  <c r="J6125" i="12"/>
  <c r="J6126" i="12"/>
  <c r="J6127" i="12"/>
  <c r="J6128" i="12"/>
  <c r="J6129" i="12"/>
  <c r="J6130" i="12"/>
  <c r="J6131" i="12"/>
  <c r="J6132" i="12"/>
  <c r="J6133" i="12"/>
  <c r="J6134" i="12"/>
  <c r="J6135" i="12"/>
  <c r="J6136" i="12"/>
  <c r="J6137" i="12"/>
  <c r="J6138" i="12"/>
  <c r="J6139" i="12"/>
  <c r="J6140" i="12"/>
  <c r="J6141" i="12"/>
  <c r="J6142" i="12"/>
  <c r="J6143" i="12"/>
  <c r="J6144" i="12"/>
  <c r="J6145" i="12"/>
  <c r="J6146" i="12"/>
  <c r="J6147" i="12"/>
  <c r="J6148" i="12"/>
  <c r="J6149" i="12"/>
  <c r="J6150" i="12"/>
  <c r="J6151" i="12"/>
  <c r="J6152" i="12"/>
  <c r="J6153" i="12"/>
  <c r="J6154" i="12"/>
  <c r="J6155" i="12"/>
  <c r="J6156" i="12"/>
  <c r="J6157" i="12"/>
  <c r="J6158" i="12"/>
  <c r="J6159" i="12"/>
  <c r="J6160" i="12"/>
  <c r="J6161" i="12"/>
  <c r="J6162" i="12"/>
  <c r="J6163" i="12"/>
  <c r="J6164" i="12"/>
  <c r="J6165" i="12"/>
  <c r="J6166" i="12"/>
  <c r="J6167" i="12"/>
  <c r="J6168" i="12"/>
  <c r="J6169" i="12"/>
  <c r="J6170" i="12"/>
  <c r="J6171" i="12"/>
  <c r="J6172" i="12"/>
  <c r="J6173" i="12"/>
  <c r="J6174" i="12"/>
  <c r="J6175" i="12"/>
  <c r="J6176" i="12"/>
  <c r="J6177" i="12"/>
  <c r="J6178" i="12"/>
  <c r="J6179" i="12"/>
  <c r="J6180" i="12"/>
  <c r="J6181" i="12"/>
  <c r="J6182" i="12"/>
  <c r="J6183" i="12"/>
  <c r="J6184" i="12"/>
  <c r="J6185" i="12"/>
  <c r="J6186" i="12"/>
  <c r="J6187" i="12"/>
  <c r="J6188" i="12"/>
  <c r="J6189" i="12"/>
  <c r="J6190" i="12"/>
  <c r="J6191" i="12"/>
  <c r="J6192" i="12"/>
  <c r="J6193" i="12"/>
  <c r="J6194" i="12"/>
  <c r="J6195" i="12"/>
  <c r="J6196" i="12"/>
  <c r="J6197" i="12"/>
  <c r="J6198" i="12"/>
  <c r="J6199" i="12"/>
  <c r="J6200" i="12"/>
  <c r="J6201" i="12"/>
  <c r="J6202" i="12"/>
  <c r="J6203" i="12"/>
  <c r="J6204" i="12"/>
  <c r="J6205" i="12"/>
  <c r="J6206" i="12"/>
  <c r="J6207" i="12"/>
  <c r="J6208" i="12"/>
  <c r="J6209" i="12"/>
  <c r="J6210" i="12"/>
  <c r="J6211" i="12"/>
  <c r="J6212" i="12"/>
  <c r="J6213" i="12"/>
  <c r="J6214" i="12"/>
  <c r="J6215" i="12"/>
  <c r="J6216" i="12"/>
  <c r="J6217" i="12"/>
  <c r="J6218" i="12"/>
  <c r="J6219" i="12"/>
  <c r="J6220" i="12"/>
  <c r="J6221" i="12"/>
  <c r="J6222" i="12"/>
  <c r="J6223" i="12"/>
  <c r="J6224" i="12"/>
  <c r="J6225" i="12"/>
  <c r="J6226" i="12"/>
  <c r="J6227" i="12"/>
  <c r="J6228" i="12"/>
  <c r="J6229" i="12"/>
  <c r="J6230" i="12"/>
  <c r="J6231" i="12"/>
  <c r="J6232" i="12"/>
  <c r="J6233" i="12"/>
  <c r="J6234" i="12"/>
  <c r="J6235" i="12"/>
  <c r="J6236" i="12"/>
  <c r="J6237" i="12"/>
  <c r="J6238" i="12"/>
  <c r="J6239" i="12"/>
  <c r="J6240" i="12"/>
  <c r="J6241" i="12"/>
  <c r="J6242" i="12"/>
  <c r="J6243" i="12"/>
  <c r="J6244" i="12"/>
  <c r="J6245" i="12"/>
  <c r="J6246" i="12"/>
  <c r="J6247" i="12"/>
  <c r="J6248" i="12"/>
  <c r="J6249" i="12"/>
  <c r="J6250" i="12"/>
  <c r="J6251" i="12"/>
  <c r="J6252" i="12"/>
  <c r="J6253" i="12"/>
  <c r="J6254" i="12"/>
  <c r="J6255" i="12"/>
  <c r="J6256" i="12"/>
  <c r="J6257" i="12"/>
  <c r="C45" i="13" l="1"/>
  <c r="AP11" i="4" l="1"/>
  <c r="V38" i="4" l="1"/>
  <c r="V32" i="4"/>
  <c r="V18" i="4"/>
  <c r="V21" i="4"/>
  <c r="Q21" i="4"/>
  <c r="D21" i="4"/>
  <c r="D22" i="4"/>
  <c r="D23" i="4"/>
  <c r="D24" i="4"/>
  <c r="D25" i="4"/>
  <c r="D26" i="4"/>
  <c r="D27" i="4"/>
  <c r="D28" i="4"/>
  <c r="V11" i="4"/>
  <c r="V28" i="4" l="1"/>
  <c r="V27" i="4"/>
  <c r="V26" i="4"/>
  <c r="V25" i="4"/>
  <c r="V24" i="4"/>
  <c r="O26" i="4"/>
  <c r="P26" i="4"/>
  <c r="O17" i="4"/>
  <c r="P17" i="4"/>
  <c r="D17" i="4"/>
  <c r="G14" i="2" l="1"/>
  <c r="K27" i="2"/>
  <c r="A23" i="13" l="1"/>
  <c r="B23" i="13"/>
  <c r="C23" i="13" s="1"/>
  <c r="A24" i="13"/>
  <c r="B24" i="13"/>
  <c r="C24" i="13" s="1"/>
  <c r="A189" i="13"/>
  <c r="B189" i="13"/>
  <c r="C189" i="13" s="1"/>
  <c r="A190" i="13"/>
  <c r="B190" i="13"/>
  <c r="C190" i="13" s="1"/>
  <c r="A133" i="13"/>
  <c r="B133" i="13"/>
  <c r="A134" i="13"/>
  <c r="B134" i="13"/>
  <c r="A77" i="13"/>
  <c r="B77" i="13"/>
  <c r="A78" i="13"/>
  <c r="B78" i="13"/>
  <c r="L1045" i="11" l="1"/>
  <c r="L1048" i="11"/>
  <c r="L1049" i="11"/>
  <c r="L1050" i="11"/>
  <c r="L1051" i="11"/>
  <c r="L1052" i="11"/>
  <c r="L1053" i="11"/>
  <c r="L1054" i="11"/>
  <c r="L1055" i="11"/>
  <c r="L1056" i="11"/>
  <c r="L1057" i="11"/>
  <c r="L1058" i="11"/>
  <c r="L1162" i="11"/>
  <c r="L1163" i="11"/>
  <c r="L1164" i="11"/>
  <c r="L1165" i="11"/>
  <c r="L1166" i="11"/>
  <c r="L1167" i="11"/>
  <c r="L1168" i="11"/>
  <c r="L1169" i="11"/>
  <c r="L1170" i="11"/>
  <c r="L1171" i="11"/>
  <c r="L1172" i="11"/>
  <c r="L1173" i="11"/>
  <c r="L1174" i="11"/>
  <c r="L1175" i="11"/>
  <c r="L1176" i="11"/>
  <c r="L1177" i="11"/>
  <c r="L1178" i="11"/>
  <c r="L1179" i="11"/>
  <c r="L1180" i="11"/>
  <c r="L1181" i="11"/>
  <c r="L1182" i="11"/>
  <c r="L1183" i="11"/>
  <c r="L1184" i="11"/>
  <c r="L1190" i="11"/>
  <c r="L1191" i="11"/>
  <c r="L1192" i="11"/>
  <c r="L1196" i="11"/>
  <c r="L1197" i="11"/>
  <c r="L1198" i="11"/>
  <c r="L1199" i="11"/>
  <c r="L1200" i="11"/>
  <c r="L1206" i="11"/>
  <c r="L1207" i="11"/>
  <c r="L1228" i="11"/>
  <c r="L1229" i="11"/>
  <c r="L1230" i="11"/>
  <c r="L1944" i="11"/>
  <c r="L1945" i="11"/>
  <c r="L1946" i="11"/>
  <c r="L1947" i="11"/>
  <c r="L1948" i="11"/>
  <c r="L1949" i="11"/>
  <c r="L1950" i="11"/>
  <c r="L1951" i="11"/>
  <c r="L1952" i="11"/>
  <c r="L1953" i="11"/>
  <c r="L1954" i="11"/>
  <c r="L1955" i="11"/>
  <c r="L1956" i="11"/>
  <c r="L1957" i="11"/>
  <c r="L1958" i="11"/>
  <c r="L1959" i="11"/>
  <c r="L1960" i="11"/>
  <c r="L1961" i="11"/>
  <c r="L1962" i="11"/>
  <c r="L1963" i="11"/>
  <c r="L1964" i="11"/>
  <c r="L1965" i="11"/>
  <c r="L1966" i="11"/>
  <c r="L1967" i="11"/>
  <c r="L1968" i="11"/>
  <c r="L1969" i="11"/>
  <c r="L1970" i="11"/>
  <c r="L1971" i="11"/>
  <c r="L1972" i="11"/>
  <c r="L1973" i="11"/>
  <c r="L1974" i="11"/>
  <c r="L1975" i="11"/>
  <c r="L1976" i="11"/>
  <c r="L1977" i="11"/>
  <c r="L1978" i="11"/>
  <c r="L1979" i="11"/>
  <c r="L1980" i="11"/>
  <c r="L1981" i="11"/>
  <c r="L1982" i="11"/>
  <c r="L1983" i="11"/>
  <c r="L1984" i="11"/>
  <c r="L1985" i="11"/>
  <c r="L1986" i="11"/>
  <c r="L1987" i="11"/>
  <c r="L1988" i="11"/>
  <c r="L1989" i="11"/>
  <c r="L1990" i="11"/>
  <c r="L1991" i="11"/>
  <c r="L1992" i="11"/>
  <c r="L1993" i="11"/>
  <c r="L1994" i="11"/>
  <c r="L1995" i="11"/>
  <c r="L1996" i="11"/>
  <c r="L1997" i="11"/>
  <c r="L1998" i="11"/>
  <c r="L1999" i="11"/>
  <c r="L2000" i="11"/>
  <c r="L2001" i="11"/>
  <c r="L2002" i="11"/>
  <c r="L2003" i="11"/>
  <c r="L2004" i="11"/>
  <c r="L2005" i="11"/>
  <c r="L2006" i="11"/>
  <c r="L2007" i="11"/>
  <c r="L2008" i="11"/>
  <c r="L2009" i="11"/>
  <c r="L2010" i="11"/>
  <c r="L2011" i="11"/>
  <c r="L2012" i="11"/>
  <c r="L2013" i="11"/>
  <c r="L2014" i="11"/>
  <c r="L2015" i="11"/>
  <c r="L2016" i="11"/>
  <c r="L2017" i="11"/>
  <c r="L2018" i="11"/>
  <c r="L2019" i="11"/>
  <c r="L2020" i="11"/>
  <c r="L2021" i="11"/>
  <c r="L2022" i="11"/>
  <c r="L2023" i="11"/>
  <c r="L2024" i="11"/>
  <c r="L2025" i="11"/>
  <c r="L2026" i="11"/>
  <c r="L2027" i="11"/>
  <c r="L2028" i="11"/>
  <c r="L2029" i="11"/>
  <c r="L2030" i="11"/>
  <c r="L2031" i="11"/>
  <c r="L2032" i="11"/>
  <c r="L2033" i="11"/>
  <c r="L2034" i="11"/>
  <c r="L2035" i="11"/>
  <c r="L2036" i="11"/>
  <c r="L2037" i="11"/>
  <c r="L2038" i="11"/>
  <c r="L2039" i="11"/>
  <c r="L2040" i="11"/>
  <c r="L2041" i="11"/>
  <c r="L2042" i="11"/>
  <c r="L2043" i="11"/>
  <c r="L2044" i="11"/>
  <c r="L2045" i="11"/>
  <c r="L2046" i="11"/>
  <c r="L2047" i="11"/>
  <c r="L2048" i="11"/>
  <c r="L2049" i="11"/>
  <c r="L2050" i="11"/>
  <c r="L2051" i="11"/>
  <c r="L2052" i="11"/>
  <c r="L2053" i="11"/>
  <c r="L2054" i="11"/>
  <c r="L2055" i="11"/>
  <c r="L2056" i="11"/>
  <c r="L2057" i="11"/>
  <c r="L2058" i="11"/>
  <c r="L2059" i="11"/>
  <c r="L2060" i="11"/>
  <c r="L2061" i="11"/>
  <c r="L2062" i="11"/>
  <c r="L2063" i="11"/>
  <c r="L2064" i="11"/>
  <c r="L2065" i="11"/>
  <c r="L2066" i="11"/>
  <c r="L2067" i="11"/>
  <c r="L2068" i="11"/>
  <c r="L2069" i="11"/>
  <c r="L2070" i="11"/>
  <c r="L2071" i="11"/>
  <c r="L2072" i="11"/>
  <c r="L2073" i="11"/>
  <c r="L2074" i="11"/>
  <c r="L2075" i="11"/>
  <c r="L2076" i="11"/>
  <c r="L2077" i="11"/>
  <c r="L2078" i="11"/>
  <c r="L2079" i="11"/>
  <c r="L2080" i="11"/>
  <c r="L2081" i="11"/>
  <c r="L2082" i="11"/>
  <c r="L2083" i="11"/>
  <c r="L2084" i="11"/>
  <c r="L2085" i="11"/>
  <c r="L2086" i="11"/>
  <c r="L2087" i="11"/>
  <c r="L2088" i="11"/>
  <c r="L2089" i="11"/>
  <c r="L2090" i="11"/>
  <c r="L2091" i="11"/>
  <c r="L2092" i="11"/>
  <c r="L2093" i="11"/>
  <c r="L2094" i="11"/>
  <c r="L2095" i="11"/>
  <c r="L2096" i="11"/>
  <c r="L2097" i="11"/>
  <c r="L2098" i="11"/>
  <c r="L2099" i="11"/>
  <c r="L2100" i="11"/>
  <c r="L2101" i="11"/>
  <c r="L2102" i="11"/>
  <c r="L2103" i="11"/>
  <c r="L2104" i="11"/>
  <c r="L2105" i="11"/>
  <c r="L2106" i="11"/>
  <c r="L2107" i="11"/>
  <c r="L2108" i="11"/>
  <c r="L2109" i="11"/>
  <c r="L2110" i="11"/>
  <c r="L2111" i="11"/>
  <c r="L2112" i="11"/>
  <c r="L2113" i="11"/>
  <c r="L2114" i="11"/>
  <c r="L2115" i="11"/>
  <c r="L2116" i="11"/>
  <c r="L2117" i="11"/>
  <c r="L2118" i="11"/>
  <c r="L2119" i="11"/>
  <c r="L2120" i="11"/>
  <c r="L2121" i="11"/>
  <c r="L2122" i="11"/>
  <c r="L2123" i="11"/>
  <c r="L2124" i="11"/>
  <c r="L2125" i="11"/>
  <c r="L2126" i="11"/>
  <c r="L2127" i="11"/>
  <c r="L2128" i="11"/>
  <c r="L2129" i="11"/>
  <c r="L2130" i="11"/>
  <c r="L2131" i="11"/>
  <c r="L2132" i="11"/>
  <c r="L2133" i="11"/>
  <c r="L2134" i="11"/>
  <c r="L2135" i="11"/>
  <c r="L2136" i="11"/>
  <c r="L2137" i="11"/>
  <c r="L2138" i="11"/>
  <c r="L2139" i="11"/>
  <c r="L2140" i="11"/>
  <c r="L2141" i="11"/>
  <c r="L2142" i="11"/>
  <c r="L2143" i="11"/>
  <c r="L2144" i="11"/>
  <c r="L2145" i="11"/>
  <c r="L2146" i="11"/>
  <c r="L2147" i="11"/>
  <c r="L2148" i="11"/>
  <c r="L2149" i="11"/>
  <c r="L2150" i="11"/>
  <c r="L2151" i="11"/>
  <c r="L2152" i="11"/>
  <c r="L2153" i="11"/>
  <c r="L2154" i="11"/>
  <c r="L2155" i="11"/>
  <c r="L2156" i="11"/>
  <c r="L2157" i="11"/>
  <c r="L2158" i="11"/>
  <c r="L2159" i="11"/>
  <c r="L2160" i="11"/>
  <c r="L2161" i="11"/>
  <c r="L2162" i="11"/>
  <c r="L2163" i="11"/>
  <c r="L2164" i="11"/>
  <c r="L2165" i="11"/>
  <c r="L2166" i="11"/>
  <c r="L2167" i="11"/>
  <c r="L2168" i="11"/>
  <c r="L2169" i="11"/>
  <c r="L2170" i="11"/>
  <c r="L2171" i="11"/>
  <c r="L2172" i="11"/>
  <c r="L2173" i="11"/>
  <c r="L2174" i="11"/>
  <c r="L2175" i="11"/>
  <c r="L2176" i="11"/>
  <c r="L2177" i="11"/>
  <c r="L2178" i="11"/>
  <c r="L2179" i="11"/>
  <c r="L2180" i="11"/>
  <c r="L2181" i="11"/>
  <c r="L2182" i="11"/>
  <c r="L2183" i="11"/>
  <c r="L2184" i="11"/>
  <c r="L2185" i="11"/>
  <c r="L2186" i="11"/>
  <c r="L2187" i="11"/>
  <c r="L2188" i="11"/>
  <c r="L2189" i="11"/>
  <c r="L2190" i="11"/>
  <c r="L2191" i="11"/>
  <c r="L2192" i="11"/>
  <c r="L2193" i="11"/>
  <c r="L2194" i="11"/>
  <c r="L2195" i="11"/>
  <c r="L2196" i="11"/>
  <c r="L2197" i="11"/>
  <c r="L2198" i="11"/>
  <c r="L2199" i="11"/>
  <c r="L2200" i="11"/>
  <c r="L2201" i="11"/>
  <c r="L2202" i="11"/>
  <c r="L2203" i="11"/>
  <c r="L2204" i="11"/>
  <c r="L2205" i="11"/>
  <c r="L2206" i="11"/>
  <c r="L2207" i="11"/>
  <c r="L2208" i="11"/>
  <c r="L2209" i="11"/>
  <c r="L2210" i="11"/>
  <c r="L2211" i="11"/>
  <c r="L2212" i="11"/>
  <c r="L2213" i="11"/>
  <c r="L2214" i="11"/>
  <c r="L2215" i="11"/>
  <c r="L2216" i="11"/>
  <c r="L2217" i="11"/>
  <c r="L2218" i="11"/>
  <c r="L2219" i="11"/>
  <c r="L2220" i="11"/>
  <c r="L2221" i="11"/>
  <c r="L2222" i="11"/>
  <c r="L2223" i="11"/>
  <c r="L2224" i="11"/>
  <c r="L2225" i="11"/>
  <c r="L2226" i="11"/>
  <c r="L2227" i="11"/>
  <c r="L2228" i="11"/>
  <c r="L2229" i="11"/>
  <c r="L2230" i="11"/>
  <c r="L2231" i="11"/>
  <c r="L2232" i="11"/>
  <c r="L2233" i="11"/>
  <c r="L2234" i="11"/>
  <c r="L2235" i="11"/>
  <c r="L2236" i="11"/>
  <c r="L2237" i="11"/>
  <c r="L2238" i="11"/>
  <c r="L2239" i="11"/>
  <c r="L2240" i="11"/>
  <c r="L2241" i="11"/>
  <c r="L2242" i="11"/>
  <c r="L2243" i="11"/>
  <c r="L2244" i="11"/>
  <c r="L2245" i="11"/>
  <c r="L2246" i="11"/>
  <c r="L2247" i="11"/>
  <c r="L2248" i="11"/>
  <c r="L2249" i="11"/>
  <c r="L2250" i="11"/>
  <c r="L2251" i="11"/>
  <c r="L2252" i="11"/>
  <c r="L2253" i="11"/>
  <c r="L2254" i="11"/>
  <c r="L2255" i="11"/>
  <c r="L2256" i="11"/>
  <c r="L2257" i="11"/>
  <c r="L2258" i="11"/>
  <c r="L2259" i="11"/>
  <c r="L2260" i="11"/>
  <c r="L2261" i="11"/>
  <c r="L2262" i="11"/>
  <c r="L2263" i="11"/>
  <c r="L2264" i="11"/>
  <c r="L2265" i="11"/>
  <c r="L2266" i="11"/>
  <c r="L2267" i="11"/>
  <c r="L2268" i="11"/>
  <c r="L2269" i="11"/>
  <c r="L2270" i="11"/>
  <c r="L2271" i="11"/>
  <c r="L2272" i="11"/>
  <c r="L2273" i="11"/>
  <c r="L2274" i="11"/>
  <c r="L2275" i="11"/>
  <c r="L2276" i="11"/>
  <c r="L2277" i="11"/>
  <c r="L2278" i="11"/>
  <c r="L2279" i="11"/>
  <c r="L2280" i="11"/>
  <c r="L2281" i="11"/>
  <c r="L2282" i="11"/>
  <c r="L2283" i="11"/>
  <c r="L2284" i="11"/>
  <c r="L2285" i="11"/>
  <c r="L2286" i="11"/>
  <c r="L2287" i="11"/>
  <c r="L2288" i="11"/>
  <c r="L2289" i="11"/>
  <c r="L2290" i="11"/>
  <c r="L2291" i="11"/>
  <c r="L2292" i="11"/>
  <c r="L2293" i="11"/>
  <c r="L2294" i="11"/>
  <c r="L2295" i="11"/>
  <c r="L2296" i="11"/>
  <c r="L2297" i="11"/>
  <c r="L2298" i="11"/>
  <c r="L2299" i="11"/>
  <c r="L2300" i="11"/>
  <c r="L2301" i="11"/>
  <c r="L2302" i="11"/>
  <c r="L2303" i="11"/>
  <c r="L2304" i="11"/>
  <c r="L2305" i="11"/>
  <c r="L2306" i="11"/>
  <c r="L2307" i="11"/>
  <c r="L2308" i="11"/>
  <c r="L2309" i="11"/>
  <c r="L2310" i="11"/>
  <c r="L2311" i="11"/>
  <c r="L2312" i="11"/>
  <c r="L2313" i="11"/>
  <c r="L2314" i="11"/>
  <c r="L2315" i="11"/>
  <c r="L2316" i="11"/>
  <c r="L2317" i="11"/>
  <c r="L2318" i="11"/>
  <c r="L2319" i="11"/>
  <c r="L2320" i="11"/>
  <c r="L2321" i="11"/>
  <c r="L2322" i="11"/>
  <c r="L2323" i="11"/>
  <c r="L2324" i="11"/>
  <c r="L2325" i="11"/>
  <c r="L2326" i="11"/>
  <c r="L2327" i="11"/>
  <c r="L2328" i="11"/>
  <c r="L2329" i="11"/>
  <c r="L2330" i="11"/>
  <c r="L2331" i="11"/>
  <c r="L2332" i="11"/>
  <c r="L2333" i="11"/>
  <c r="L2334" i="11"/>
  <c r="L2335" i="11"/>
  <c r="L2336" i="11"/>
  <c r="L2337" i="11"/>
  <c r="L2338" i="11"/>
  <c r="L2339" i="11"/>
  <c r="L2340" i="11"/>
  <c r="L2341" i="11"/>
  <c r="L2342" i="11"/>
  <c r="L2343" i="11"/>
  <c r="L2344" i="11"/>
  <c r="L2345" i="11"/>
  <c r="L2346" i="11"/>
  <c r="L2347" i="11"/>
  <c r="L2348" i="11"/>
  <c r="L2349" i="11"/>
  <c r="L2350" i="11"/>
  <c r="L2351" i="11"/>
  <c r="L2352" i="11"/>
  <c r="L2353" i="11"/>
  <c r="L2354" i="11"/>
  <c r="L2355" i="11"/>
  <c r="L2356" i="11"/>
  <c r="L2357" i="11"/>
  <c r="L2358" i="11"/>
  <c r="L2359" i="11"/>
  <c r="L2360" i="11"/>
  <c r="L2361" i="11"/>
  <c r="L2362" i="11"/>
  <c r="L2363" i="11"/>
  <c r="L2364" i="11"/>
  <c r="L2365" i="11"/>
  <c r="L2366" i="11"/>
  <c r="L2367" i="11"/>
  <c r="L2368" i="11"/>
  <c r="L2369" i="11"/>
  <c r="L2370" i="11"/>
  <c r="L2371" i="11"/>
  <c r="L2372" i="11"/>
  <c r="L2373" i="11"/>
  <c r="L2374" i="11"/>
  <c r="L2375" i="11"/>
  <c r="L2376" i="11"/>
  <c r="L2377" i="11"/>
  <c r="L2378" i="11"/>
  <c r="L2379" i="11"/>
  <c r="L2380" i="11"/>
  <c r="L2381" i="11"/>
  <c r="L2382" i="11"/>
  <c r="L2383" i="11"/>
  <c r="L2384" i="11"/>
  <c r="L2385" i="11"/>
  <c r="L2386" i="11"/>
  <c r="L2387" i="11"/>
  <c r="L2388" i="11"/>
  <c r="L2389" i="11"/>
  <c r="L2390" i="11"/>
  <c r="L2391" i="11"/>
  <c r="L2392" i="11"/>
  <c r="L2393" i="11"/>
  <c r="L2394" i="11"/>
  <c r="L2395" i="11"/>
  <c r="L2396" i="11"/>
  <c r="L2397" i="11"/>
  <c r="L2398" i="11"/>
  <c r="L2399" i="11"/>
  <c r="L2400" i="11"/>
  <c r="L2401" i="11"/>
  <c r="L2402" i="11"/>
  <c r="L2403" i="11"/>
  <c r="L2404" i="11"/>
  <c r="L2405" i="11"/>
  <c r="L2406" i="11"/>
  <c r="L2407" i="11"/>
  <c r="L2408" i="11"/>
  <c r="L2409" i="11"/>
  <c r="L2410" i="11"/>
  <c r="L2411" i="11"/>
  <c r="L2412" i="11"/>
  <c r="L2413" i="11"/>
  <c r="L2414" i="11"/>
  <c r="L2415" i="11"/>
  <c r="L2416" i="11"/>
  <c r="L2417" i="11"/>
  <c r="L2418" i="11"/>
  <c r="L2419" i="11"/>
  <c r="L2420" i="11"/>
  <c r="L2421" i="11"/>
  <c r="L2422" i="11"/>
  <c r="L2423" i="11"/>
  <c r="L2424" i="11"/>
  <c r="L2425" i="11"/>
  <c r="L2426" i="11"/>
  <c r="L2427" i="11"/>
  <c r="L2428" i="11"/>
  <c r="L2429" i="11"/>
  <c r="L2430" i="11"/>
  <c r="L2431" i="11"/>
  <c r="L2432" i="11"/>
  <c r="L2433" i="11"/>
  <c r="L2434" i="11"/>
  <c r="L2435" i="11"/>
  <c r="L2436" i="11"/>
  <c r="L2437" i="11"/>
  <c r="L2438" i="11"/>
  <c r="L2439" i="11"/>
  <c r="L2440" i="11"/>
  <c r="L2441" i="11"/>
  <c r="L2442" i="11"/>
  <c r="L2443" i="11"/>
  <c r="L2444" i="11"/>
  <c r="L2445" i="11"/>
  <c r="L2446" i="11"/>
  <c r="L2447" i="11"/>
  <c r="L2448" i="11"/>
  <c r="L2449" i="11"/>
  <c r="L2450" i="11"/>
  <c r="L2451" i="11"/>
  <c r="L2452" i="11"/>
  <c r="L2453" i="11"/>
  <c r="L2454" i="11"/>
  <c r="L2455" i="11"/>
  <c r="L2456" i="11"/>
  <c r="L2457" i="11"/>
  <c r="L2458" i="11"/>
  <c r="L2459" i="11"/>
  <c r="L2460" i="11"/>
  <c r="L2461" i="11"/>
  <c r="L2462" i="11"/>
  <c r="L2463" i="11"/>
  <c r="L2464" i="11"/>
  <c r="L2465" i="11"/>
  <c r="L2466" i="11"/>
  <c r="L2467" i="11"/>
  <c r="L2468" i="11"/>
  <c r="L2469" i="11"/>
  <c r="L2470" i="11"/>
  <c r="L2471" i="11"/>
  <c r="L2472" i="11"/>
  <c r="L2473" i="11"/>
  <c r="L2474" i="11"/>
  <c r="L2475" i="11"/>
  <c r="L2476" i="11"/>
  <c r="L2477" i="11"/>
  <c r="L2478" i="11"/>
  <c r="L2479" i="11"/>
  <c r="L2480" i="11"/>
  <c r="L2481" i="11"/>
  <c r="L2482" i="11"/>
  <c r="L2483" i="11"/>
  <c r="L2484" i="11"/>
  <c r="L2485" i="11"/>
  <c r="L2486" i="11"/>
  <c r="L2487" i="11"/>
  <c r="L2488" i="11"/>
  <c r="L2489" i="11"/>
  <c r="L2490" i="11"/>
  <c r="L2491" i="11"/>
  <c r="L2492" i="11"/>
  <c r="L2493" i="11"/>
  <c r="L2494" i="11"/>
  <c r="L2495" i="11"/>
  <c r="L2496" i="11"/>
  <c r="L2497" i="11"/>
  <c r="L2498" i="11"/>
  <c r="L2499" i="11"/>
  <c r="L2500" i="11"/>
  <c r="L2501" i="11"/>
  <c r="L2502" i="11"/>
  <c r="L2503" i="11"/>
  <c r="L2504" i="11"/>
  <c r="L2505" i="11"/>
  <c r="L2506" i="11"/>
  <c r="L2507" i="11"/>
  <c r="L2508" i="11"/>
  <c r="L2509" i="11"/>
  <c r="L2510" i="11"/>
  <c r="L2511" i="11"/>
  <c r="L2512" i="11"/>
  <c r="L2513" i="11"/>
  <c r="L2514" i="11"/>
  <c r="L2515" i="11"/>
  <c r="L2516" i="11"/>
  <c r="L2517" i="11"/>
  <c r="L2518" i="11"/>
  <c r="L2519" i="11"/>
  <c r="L2520" i="11"/>
  <c r="L2521" i="11"/>
  <c r="L2522" i="11"/>
  <c r="L2523" i="11"/>
  <c r="L2524" i="11"/>
  <c r="L2525" i="11"/>
  <c r="L2526" i="11"/>
  <c r="L2527" i="11"/>
  <c r="L2528" i="11"/>
  <c r="L2529" i="11"/>
  <c r="L2530" i="11"/>
  <c r="L2531" i="11"/>
  <c r="L2532" i="11"/>
  <c r="L2533" i="11"/>
  <c r="L2534" i="11"/>
  <c r="L2535" i="11"/>
  <c r="L2536" i="11"/>
  <c r="L2537" i="11"/>
  <c r="L2538" i="11"/>
  <c r="L2539" i="11"/>
  <c r="L2540" i="11"/>
  <c r="L2541" i="11"/>
  <c r="L2542" i="11"/>
  <c r="L2543" i="11"/>
  <c r="L2544" i="11"/>
  <c r="L2545" i="11"/>
  <c r="L2546" i="11"/>
  <c r="L2547" i="11"/>
  <c r="L2548" i="11"/>
  <c r="L2549" i="11"/>
  <c r="L2550" i="11"/>
  <c r="L2551" i="11"/>
  <c r="L2552" i="11"/>
  <c r="L2553" i="11"/>
  <c r="L2554" i="11"/>
  <c r="L2555" i="11"/>
  <c r="L2556" i="11"/>
  <c r="L2557" i="11"/>
  <c r="L2558" i="11"/>
  <c r="L2559" i="11"/>
  <c r="L2560" i="11"/>
  <c r="L2561" i="11"/>
  <c r="L2562" i="11"/>
  <c r="L2563" i="11"/>
  <c r="L2564" i="11"/>
  <c r="L2565" i="11"/>
  <c r="L2566" i="11"/>
  <c r="L2567" i="11"/>
  <c r="L2568" i="11"/>
  <c r="L2569" i="11"/>
  <c r="L2570" i="11"/>
  <c r="L2571" i="11"/>
  <c r="L2572" i="11"/>
  <c r="L2573" i="11"/>
  <c r="L2574" i="11"/>
  <c r="L2575" i="11"/>
  <c r="L2576" i="11"/>
  <c r="L2577" i="11"/>
  <c r="L2578" i="11"/>
  <c r="L2579" i="11"/>
  <c r="L2580" i="11"/>
  <c r="L2581" i="11"/>
  <c r="L2582" i="11"/>
  <c r="L2583" i="11"/>
  <c r="L2584" i="11"/>
  <c r="L2585" i="11"/>
  <c r="L2586" i="11"/>
  <c r="L2587" i="11"/>
  <c r="L2588" i="11"/>
  <c r="L2589" i="11"/>
  <c r="L2590" i="11"/>
  <c r="L2591" i="11"/>
  <c r="L2592" i="11"/>
  <c r="L2593" i="11"/>
  <c r="L2594" i="11"/>
  <c r="L2595" i="11"/>
  <c r="L2596" i="11"/>
  <c r="L2597" i="11"/>
  <c r="L2598" i="11"/>
  <c r="L2599" i="11"/>
  <c r="L2600" i="11"/>
  <c r="L2601" i="11"/>
  <c r="L2602" i="11"/>
  <c r="L2603" i="11"/>
  <c r="L2604" i="11"/>
  <c r="L2605" i="11"/>
  <c r="L2606" i="11"/>
  <c r="L2607" i="11"/>
  <c r="L2608" i="11"/>
  <c r="L2609" i="11"/>
  <c r="L2610" i="11"/>
  <c r="L2611" i="11"/>
  <c r="L2612" i="11"/>
  <c r="L2613" i="11"/>
  <c r="L2614" i="11"/>
  <c r="L2615" i="11"/>
  <c r="L2616" i="11"/>
  <c r="L2617" i="11"/>
  <c r="L2618" i="11"/>
  <c r="L2619" i="11"/>
  <c r="L2620" i="11"/>
  <c r="L2621" i="11"/>
  <c r="L2622" i="11"/>
  <c r="L2623" i="11"/>
  <c r="L2624" i="11"/>
  <c r="L2625" i="11"/>
  <c r="L2626" i="11"/>
  <c r="L2627" i="11"/>
  <c r="L2628" i="11"/>
  <c r="L2629" i="11"/>
  <c r="L2630" i="11"/>
  <c r="L2631" i="11"/>
  <c r="L2632" i="11"/>
  <c r="L2633" i="11"/>
  <c r="L2634" i="11"/>
  <c r="L2635" i="11"/>
  <c r="L2636" i="11"/>
  <c r="L2637" i="11"/>
  <c r="L2638" i="11"/>
  <c r="L2639" i="11"/>
  <c r="L2640" i="11"/>
  <c r="L2641" i="11"/>
  <c r="L2642" i="11"/>
  <c r="L2643" i="11"/>
  <c r="L2644" i="11"/>
  <c r="L2645" i="11"/>
  <c r="L2646" i="11"/>
  <c r="L2647" i="11"/>
  <c r="L2648" i="11"/>
  <c r="L2649" i="11"/>
  <c r="L2650" i="11"/>
  <c r="L2651" i="11"/>
  <c r="L2652" i="11"/>
  <c r="L2653" i="11"/>
  <c r="L2654" i="11"/>
  <c r="L2655" i="11"/>
  <c r="L2656" i="11"/>
  <c r="L2657" i="11"/>
  <c r="L2658" i="11"/>
  <c r="L2659" i="11"/>
  <c r="L2660" i="11"/>
  <c r="L2661" i="11"/>
  <c r="L2662" i="11"/>
  <c r="L2663" i="11"/>
  <c r="L2664" i="11"/>
  <c r="L2665" i="11"/>
  <c r="L2666" i="11"/>
  <c r="L2667" i="11"/>
  <c r="L2668" i="11"/>
  <c r="L2669" i="11"/>
  <c r="L2670" i="11"/>
  <c r="L2671" i="11"/>
  <c r="L2672" i="11"/>
  <c r="L2673" i="11"/>
  <c r="L2674" i="11"/>
  <c r="L2675" i="11"/>
  <c r="L2676" i="11"/>
  <c r="L2677" i="11"/>
  <c r="L2678" i="11"/>
  <c r="L2679" i="11"/>
  <c r="L2680" i="11"/>
  <c r="L2681" i="11"/>
  <c r="L2682" i="11"/>
  <c r="L2683" i="11"/>
  <c r="L2684" i="11"/>
  <c r="L2685" i="11"/>
  <c r="L2686" i="11"/>
  <c r="L2687" i="11"/>
  <c r="L2688" i="11"/>
  <c r="L2689" i="11"/>
  <c r="L2690" i="11"/>
  <c r="L2691" i="11"/>
  <c r="L2692" i="11"/>
  <c r="L2693" i="11"/>
  <c r="L2694" i="11"/>
  <c r="L2695" i="11"/>
  <c r="L2696" i="11"/>
  <c r="L2697" i="11"/>
  <c r="L2698" i="11"/>
  <c r="L2699" i="11"/>
  <c r="L2700" i="11"/>
  <c r="L2701" i="11"/>
  <c r="L2702" i="11"/>
  <c r="L2703" i="11"/>
  <c r="L2704" i="11"/>
  <c r="L2705" i="11"/>
  <c r="L2706" i="11"/>
  <c r="L2707" i="11"/>
  <c r="L2708" i="11"/>
  <c r="L2709" i="11"/>
  <c r="L2710" i="11"/>
  <c r="L2711" i="11"/>
  <c r="L2712" i="11"/>
  <c r="L2713" i="11"/>
  <c r="L2714" i="11"/>
  <c r="L2715" i="11"/>
  <c r="L2716" i="11"/>
  <c r="L2717" i="11"/>
  <c r="L2718" i="11"/>
  <c r="L2719" i="11"/>
  <c r="L2720" i="11"/>
  <c r="L2721" i="11"/>
  <c r="L2722" i="11"/>
  <c r="L2723" i="11"/>
  <c r="L2724" i="11"/>
  <c r="L2725" i="11"/>
  <c r="L2726" i="11"/>
  <c r="L2727" i="11"/>
  <c r="L2728" i="11"/>
  <c r="L2729" i="11"/>
  <c r="L2730" i="11"/>
  <c r="L2731" i="11"/>
  <c r="L2732" i="11"/>
  <c r="L2733" i="11"/>
  <c r="L2734" i="11"/>
  <c r="L2735" i="11"/>
  <c r="L2736" i="11"/>
  <c r="L2737" i="11"/>
  <c r="L2738" i="11"/>
  <c r="L2739" i="11"/>
  <c r="L2740" i="11"/>
  <c r="L2741" i="11"/>
  <c r="L2742" i="11"/>
  <c r="L2743" i="11"/>
  <c r="L2744" i="11"/>
  <c r="L2745" i="11"/>
  <c r="L2746" i="11"/>
  <c r="L2747" i="11"/>
  <c r="L2748" i="11"/>
  <c r="L2749" i="11"/>
  <c r="L2750" i="11"/>
  <c r="L2751" i="11"/>
  <c r="L2752" i="11"/>
  <c r="L2753" i="11"/>
  <c r="L2754" i="11"/>
  <c r="L2755" i="11"/>
  <c r="L2756" i="11"/>
  <c r="L2757" i="11"/>
  <c r="L2758" i="11"/>
  <c r="L2759" i="11"/>
  <c r="L2760" i="11"/>
  <c r="L2761" i="11"/>
  <c r="L2762" i="11"/>
  <c r="L2763" i="11"/>
  <c r="L2764" i="11"/>
  <c r="L2765" i="11"/>
  <c r="L2766" i="11"/>
  <c r="L2767" i="11"/>
  <c r="L2768" i="11"/>
  <c r="L2769" i="11"/>
  <c r="L2770" i="11"/>
  <c r="L2771" i="11"/>
  <c r="L2772" i="11"/>
  <c r="L2773" i="11"/>
  <c r="L2774" i="11"/>
  <c r="L2775" i="11"/>
  <c r="L2776" i="11"/>
  <c r="L2777" i="11"/>
  <c r="L2778" i="11"/>
  <c r="L2779" i="11"/>
  <c r="L2780" i="11"/>
  <c r="L2781" i="11"/>
  <c r="L2782" i="11"/>
  <c r="L2783" i="11"/>
  <c r="L2784" i="11"/>
  <c r="L2785" i="11"/>
  <c r="L2786" i="11"/>
  <c r="L2787" i="11"/>
  <c r="L2788" i="11"/>
  <c r="L2789" i="11"/>
  <c r="L2790" i="11"/>
  <c r="L2791" i="11"/>
  <c r="L2792" i="11"/>
  <c r="L2793" i="11"/>
  <c r="L2794" i="11"/>
  <c r="L2795" i="11"/>
  <c r="L2796" i="11"/>
  <c r="L2797" i="11"/>
  <c r="L2798" i="11"/>
  <c r="L2799" i="11"/>
  <c r="L2800" i="11"/>
  <c r="L2801" i="11"/>
  <c r="L2802" i="11"/>
  <c r="L2803" i="11"/>
  <c r="L2804" i="11"/>
  <c r="L2805" i="11"/>
  <c r="L2806" i="11"/>
  <c r="L2807" i="11"/>
  <c r="L2808" i="11"/>
  <c r="L2809" i="11"/>
  <c r="L2810" i="11"/>
  <c r="L2811" i="11"/>
  <c r="L2812" i="11"/>
  <c r="L2813" i="11"/>
  <c r="L2814" i="11"/>
  <c r="L2815" i="11"/>
  <c r="L2816" i="11"/>
  <c r="L2817" i="11"/>
  <c r="L2818" i="11"/>
  <c r="L2819" i="11"/>
  <c r="L2820" i="11"/>
  <c r="L2821" i="11"/>
  <c r="L2822" i="11"/>
  <c r="L2823" i="11"/>
  <c r="L2824" i="11"/>
  <c r="L2825" i="11"/>
  <c r="L2826" i="11"/>
  <c r="L2827" i="11"/>
  <c r="L2828" i="11"/>
  <c r="L2829" i="11"/>
  <c r="L2830" i="11"/>
  <c r="L2831" i="11"/>
  <c r="L2832" i="11"/>
  <c r="L2833" i="11"/>
  <c r="L2834" i="11"/>
  <c r="L2835" i="11"/>
  <c r="L2836" i="11"/>
  <c r="L2837" i="11"/>
  <c r="L2838" i="11"/>
  <c r="L2839" i="11"/>
  <c r="L2840" i="11"/>
  <c r="L2841" i="11"/>
  <c r="L2842" i="11"/>
  <c r="L2843" i="11"/>
  <c r="L2844" i="11"/>
  <c r="L2845" i="11"/>
  <c r="L2846" i="11"/>
  <c r="L2847" i="11"/>
  <c r="L2848" i="11"/>
  <c r="L2849" i="11"/>
  <c r="L2850" i="11"/>
  <c r="L2851" i="11"/>
  <c r="L2852" i="11"/>
  <c r="L2853" i="11"/>
  <c r="L2854" i="11"/>
  <c r="L2855" i="11"/>
  <c r="L2856" i="11"/>
  <c r="L2857" i="11"/>
  <c r="L2858" i="11"/>
  <c r="L2859" i="11"/>
  <c r="L2860" i="11"/>
  <c r="L2861" i="11"/>
  <c r="L2862" i="11"/>
  <c r="L2863" i="11"/>
  <c r="L2864" i="11"/>
  <c r="L2865" i="11"/>
  <c r="L2866" i="11"/>
  <c r="L2867" i="11"/>
  <c r="L2868" i="11"/>
  <c r="L2869" i="11"/>
  <c r="L2870" i="11"/>
  <c r="L2871" i="11"/>
  <c r="L2872" i="11"/>
  <c r="L2873" i="11"/>
  <c r="L2874" i="11"/>
  <c r="L2875" i="11"/>
  <c r="L2876" i="11"/>
  <c r="L2877" i="11"/>
  <c r="L2878" i="11"/>
  <c r="L2879" i="11"/>
  <c r="L2880" i="11"/>
  <c r="L2881" i="11"/>
  <c r="L2882" i="11"/>
  <c r="L2883" i="11"/>
  <c r="L2884" i="11"/>
  <c r="L2885" i="11"/>
  <c r="L2886" i="11"/>
  <c r="L2887" i="11"/>
  <c r="L2888" i="11"/>
  <c r="L2889" i="11"/>
  <c r="L2890" i="11"/>
  <c r="L2891" i="11"/>
  <c r="L2892" i="11"/>
  <c r="L2893" i="11"/>
  <c r="L2894" i="11"/>
  <c r="L2895" i="11"/>
  <c r="L2896" i="11"/>
  <c r="L2897" i="11"/>
  <c r="L2898" i="11"/>
  <c r="L2899" i="11"/>
  <c r="L2900" i="11"/>
  <c r="L2901" i="11"/>
  <c r="L2902" i="11"/>
  <c r="L2903" i="11"/>
  <c r="L2904" i="11"/>
  <c r="L2905" i="11"/>
  <c r="L2906" i="11"/>
  <c r="L2907" i="11"/>
  <c r="L2908" i="11"/>
  <c r="L2909" i="11"/>
  <c r="L2910" i="11"/>
  <c r="L2911" i="11"/>
  <c r="L2912" i="11"/>
  <c r="L2913" i="11"/>
  <c r="L2914" i="11"/>
  <c r="L2915" i="11"/>
  <c r="L2916" i="11"/>
  <c r="L2917" i="11"/>
  <c r="L2918" i="11"/>
  <c r="L2919" i="11"/>
  <c r="L2920" i="11"/>
  <c r="L2921" i="11"/>
  <c r="L2922" i="11"/>
  <c r="L2923" i="11"/>
  <c r="L2924" i="11"/>
  <c r="L2925" i="11"/>
  <c r="L2926" i="11"/>
  <c r="L2927" i="11"/>
  <c r="L2928" i="11"/>
  <c r="L2929" i="11"/>
  <c r="L2930" i="11"/>
  <c r="L2931" i="11"/>
  <c r="L2932" i="11"/>
  <c r="L2933" i="11"/>
  <c r="L2934" i="11"/>
  <c r="L2935" i="11"/>
  <c r="L2936" i="11"/>
  <c r="L2937" i="11"/>
  <c r="L2938" i="11"/>
  <c r="L2939" i="11"/>
  <c r="L2940" i="11"/>
  <c r="L2941" i="11"/>
  <c r="L2942" i="11"/>
  <c r="L2943" i="11"/>
  <c r="L2944" i="11"/>
  <c r="L2945" i="11"/>
  <c r="L2946" i="11"/>
  <c r="L2947" i="11"/>
  <c r="L2948" i="11"/>
  <c r="L2949" i="11"/>
  <c r="L2950" i="11"/>
  <c r="L2951" i="11"/>
  <c r="L2952" i="11"/>
  <c r="L2953" i="11"/>
  <c r="L2954" i="11"/>
  <c r="L2955" i="11"/>
  <c r="L2956" i="11"/>
  <c r="L2957" i="11"/>
  <c r="L2958" i="11"/>
  <c r="L2959" i="11"/>
  <c r="L2960" i="11"/>
  <c r="L2961" i="11"/>
  <c r="L2962" i="11"/>
  <c r="L2963" i="11"/>
  <c r="L2964" i="11"/>
  <c r="L2965" i="11"/>
  <c r="L2966" i="11"/>
  <c r="L2967" i="11"/>
  <c r="L2968" i="11"/>
  <c r="L2969" i="11"/>
  <c r="L2970" i="11"/>
  <c r="L2971" i="11"/>
  <c r="L2972" i="11"/>
  <c r="L2973" i="11"/>
  <c r="L2974" i="11"/>
  <c r="L2975" i="11"/>
  <c r="L2976" i="11"/>
  <c r="L2977" i="11"/>
  <c r="L2978" i="11"/>
  <c r="L2979" i="11"/>
  <c r="L2980" i="11"/>
  <c r="L2981" i="11"/>
  <c r="L2982" i="11"/>
  <c r="L2983" i="11"/>
  <c r="L2984" i="11"/>
  <c r="L2985" i="11"/>
  <c r="L2986" i="11"/>
  <c r="L2987" i="11"/>
  <c r="L2988" i="11"/>
  <c r="L2989" i="11"/>
  <c r="L2990" i="11"/>
  <c r="L2991" i="11"/>
  <c r="L2992" i="11"/>
  <c r="L2993" i="11"/>
  <c r="L2994" i="11"/>
  <c r="L2995" i="11"/>
  <c r="L2996" i="11"/>
  <c r="L2997" i="11"/>
  <c r="L2998" i="11"/>
  <c r="L2999" i="11"/>
  <c r="L3000" i="11"/>
  <c r="L3001" i="11"/>
  <c r="L3002" i="11"/>
  <c r="L3003" i="11"/>
  <c r="L3004" i="11"/>
  <c r="L3005" i="11"/>
  <c r="L3006" i="11"/>
  <c r="L3007" i="11"/>
  <c r="L3008" i="11"/>
  <c r="L3009" i="11"/>
  <c r="L3010" i="11"/>
  <c r="L3011" i="11"/>
  <c r="L3012" i="11"/>
  <c r="L3013" i="11"/>
  <c r="L3014" i="11"/>
  <c r="L3015" i="11"/>
  <c r="L3016" i="11"/>
  <c r="L3017" i="11"/>
  <c r="L3018" i="11"/>
  <c r="L3019" i="11"/>
  <c r="L3020" i="11"/>
  <c r="L3021" i="11"/>
  <c r="L3022" i="11"/>
  <c r="L3023" i="11"/>
  <c r="L3024" i="11"/>
  <c r="L3025" i="11"/>
  <c r="L3026" i="11"/>
  <c r="L3027" i="11"/>
  <c r="L3028" i="11"/>
  <c r="L3029" i="11"/>
  <c r="L3030" i="11"/>
  <c r="L3031" i="11"/>
  <c r="L3032" i="11"/>
  <c r="L3033" i="11"/>
  <c r="L3034" i="11"/>
  <c r="L3035" i="11"/>
  <c r="L3036" i="11"/>
  <c r="L3037" i="11"/>
  <c r="L3038" i="11"/>
  <c r="L3039" i="11"/>
  <c r="L3040" i="11"/>
  <c r="L3041" i="11"/>
  <c r="L3042" i="11"/>
  <c r="L3043" i="11"/>
  <c r="L3044" i="11"/>
  <c r="L3045" i="11"/>
  <c r="L3046" i="11"/>
  <c r="L3047" i="11"/>
  <c r="L3048" i="11"/>
  <c r="L3049" i="11"/>
  <c r="L3050" i="11"/>
  <c r="L3051" i="11"/>
  <c r="L3052" i="11"/>
  <c r="L3053" i="11"/>
  <c r="L3054" i="11"/>
  <c r="L3055" i="11"/>
  <c r="L3056" i="11"/>
  <c r="L3057" i="11"/>
  <c r="L3058" i="11"/>
  <c r="L3059" i="11"/>
  <c r="L3060" i="11"/>
  <c r="L3061" i="11"/>
  <c r="L3062" i="11"/>
  <c r="L3063" i="11"/>
  <c r="L3064" i="11"/>
  <c r="L3065" i="11"/>
  <c r="L3066" i="11"/>
  <c r="L3067" i="11"/>
  <c r="L3068" i="11"/>
  <c r="L3069" i="11"/>
  <c r="L3070" i="11"/>
  <c r="L3071" i="11"/>
  <c r="L3072" i="11"/>
  <c r="L3073" i="11"/>
  <c r="L3074" i="11"/>
  <c r="L3075" i="11"/>
  <c r="L3076" i="11"/>
  <c r="L3077" i="11"/>
  <c r="L3078" i="11"/>
  <c r="L3079" i="11"/>
  <c r="L3080" i="11"/>
  <c r="L3081" i="11"/>
  <c r="L3082" i="11"/>
  <c r="L3083" i="11"/>
  <c r="L3084" i="11"/>
  <c r="L3085" i="11"/>
  <c r="L3086" i="11"/>
  <c r="L3087" i="11"/>
  <c r="L3088" i="11"/>
  <c r="L3089" i="11"/>
  <c r="L3090" i="11"/>
  <c r="L3091" i="11"/>
  <c r="L3092" i="11"/>
  <c r="L3093" i="11"/>
  <c r="L3094" i="11"/>
  <c r="L3095" i="11"/>
  <c r="L3096" i="11"/>
  <c r="L3097" i="11"/>
  <c r="L3098" i="11"/>
  <c r="L3099" i="11"/>
  <c r="L3100" i="11"/>
  <c r="L3101" i="11"/>
  <c r="L3102" i="11"/>
  <c r="L3103" i="11"/>
  <c r="L3104" i="11"/>
  <c r="L3105" i="11"/>
  <c r="L3106" i="11"/>
  <c r="L3107" i="11"/>
  <c r="L3108" i="11"/>
  <c r="L3109" i="11"/>
  <c r="L3110" i="11"/>
  <c r="L3111" i="11"/>
  <c r="L3112" i="11"/>
  <c r="L3113" i="11"/>
  <c r="L3114" i="11"/>
  <c r="L3115" i="11"/>
  <c r="L3116" i="11"/>
  <c r="L3117" i="11"/>
  <c r="L3118" i="11"/>
  <c r="L3119" i="11"/>
  <c r="L3120" i="11"/>
  <c r="L3121" i="11"/>
  <c r="L3122" i="11"/>
  <c r="L3123" i="11"/>
  <c r="L3124" i="11"/>
  <c r="L3125" i="11"/>
  <c r="L3126" i="11"/>
  <c r="L3127" i="11"/>
  <c r="L3128" i="11"/>
  <c r="L3129" i="11"/>
  <c r="L3130" i="11"/>
  <c r="L3131" i="11"/>
  <c r="L3132" i="11"/>
  <c r="L3133" i="11"/>
  <c r="L3134" i="11"/>
  <c r="L3135" i="11"/>
  <c r="L3136" i="11"/>
  <c r="L3137" i="11"/>
  <c r="L3138" i="11"/>
  <c r="L3139" i="11"/>
  <c r="L3140" i="11"/>
  <c r="L3141" i="11"/>
  <c r="L3142" i="11"/>
  <c r="L3143" i="11"/>
  <c r="L3144" i="11"/>
  <c r="L3145" i="11"/>
  <c r="L3146" i="11"/>
  <c r="L3147" i="11"/>
  <c r="L3148" i="11"/>
  <c r="L3149" i="11"/>
  <c r="L3150" i="11"/>
  <c r="L3151" i="11"/>
  <c r="L3152" i="11"/>
  <c r="L3153" i="11"/>
  <c r="L3154" i="11"/>
  <c r="L3155" i="11"/>
  <c r="L3156" i="11"/>
  <c r="L3157" i="11"/>
  <c r="L3158" i="11"/>
  <c r="L3159" i="11"/>
  <c r="L3160" i="11"/>
  <c r="L3161" i="11"/>
  <c r="L3162" i="11"/>
  <c r="L3163" i="11"/>
  <c r="L3164" i="11"/>
  <c r="L3165" i="11"/>
  <c r="L3166" i="11"/>
  <c r="L3167" i="11"/>
  <c r="L3168" i="11"/>
  <c r="L3169" i="11"/>
  <c r="L3170" i="11"/>
  <c r="L3171" i="11"/>
  <c r="L3172" i="11"/>
  <c r="L3173" i="11"/>
  <c r="L3174" i="11"/>
  <c r="L3175" i="11"/>
  <c r="L3176" i="11"/>
  <c r="L3177" i="11"/>
  <c r="L3178" i="11"/>
  <c r="L3179" i="11"/>
  <c r="L3180" i="11"/>
  <c r="L3181" i="11"/>
  <c r="L3182" i="11"/>
  <c r="L3183" i="11"/>
  <c r="L3184" i="11"/>
  <c r="L3185" i="11"/>
  <c r="L3186" i="11"/>
  <c r="L3187" i="11"/>
  <c r="L3188" i="11"/>
  <c r="L3189" i="11"/>
  <c r="L3190" i="11"/>
  <c r="L3191" i="11"/>
  <c r="L3192" i="11"/>
  <c r="L3193" i="11"/>
  <c r="L3194" i="11"/>
  <c r="L3195" i="11"/>
  <c r="L3196" i="11"/>
  <c r="L3197" i="11"/>
  <c r="L3198" i="11"/>
  <c r="L3199" i="11"/>
  <c r="L3200" i="11"/>
  <c r="L3201" i="11"/>
  <c r="L3202" i="11"/>
  <c r="L3203" i="11"/>
  <c r="L3204" i="11"/>
  <c r="L3205" i="11"/>
  <c r="L3206" i="11"/>
  <c r="L3207" i="11"/>
  <c r="L3208" i="11"/>
  <c r="L3209" i="11"/>
  <c r="L3210" i="11"/>
  <c r="L3211" i="11"/>
  <c r="L3212" i="11"/>
  <c r="L3213" i="11"/>
  <c r="L3214" i="11"/>
  <c r="L3215" i="11"/>
  <c r="L3216" i="11"/>
  <c r="L3217" i="11"/>
  <c r="L3218" i="11"/>
  <c r="L3219" i="11"/>
  <c r="L3220" i="11"/>
  <c r="L3221" i="11"/>
  <c r="L3222" i="11"/>
  <c r="L3223" i="11"/>
  <c r="L3224" i="11"/>
  <c r="L3225" i="11"/>
  <c r="L3226" i="11"/>
  <c r="L3227" i="11"/>
  <c r="L3228" i="11"/>
  <c r="L3229" i="11"/>
  <c r="L3230" i="11"/>
  <c r="L3231" i="11"/>
  <c r="L3232" i="11"/>
  <c r="L3233" i="11"/>
  <c r="L3234" i="11"/>
  <c r="L3235" i="11"/>
  <c r="L3236" i="11"/>
  <c r="L3237" i="11"/>
  <c r="L3238" i="11"/>
  <c r="L3239" i="11"/>
  <c r="L3240" i="11"/>
  <c r="L3241" i="11"/>
  <c r="L3242" i="11"/>
  <c r="L3243" i="11"/>
  <c r="L3244" i="11"/>
  <c r="L3245" i="11"/>
  <c r="L3246" i="11"/>
  <c r="L3247" i="11"/>
  <c r="L3248" i="11"/>
  <c r="L3249" i="11"/>
  <c r="L3250" i="11"/>
  <c r="L3251" i="11"/>
  <c r="L3252" i="11"/>
  <c r="L3253" i="11"/>
  <c r="L3254" i="11"/>
  <c r="L3255" i="11"/>
  <c r="L3256" i="11"/>
  <c r="L3257" i="11"/>
  <c r="L3258" i="11"/>
  <c r="L3259" i="11"/>
  <c r="L3260" i="11"/>
  <c r="L3261" i="11"/>
  <c r="L3262" i="11"/>
  <c r="L3263" i="11"/>
  <c r="L3264" i="11"/>
  <c r="L3265" i="11"/>
  <c r="L3266" i="11"/>
  <c r="L3267" i="11"/>
  <c r="L3268" i="11"/>
  <c r="L3269" i="11"/>
  <c r="L3270" i="11"/>
  <c r="L3271" i="11"/>
  <c r="L3272" i="11"/>
  <c r="L3273" i="11"/>
  <c r="L3274" i="11"/>
  <c r="L3275" i="11"/>
  <c r="L3276" i="11"/>
  <c r="L3277" i="11"/>
  <c r="L3278" i="11"/>
  <c r="L3279" i="11"/>
  <c r="L3280" i="11"/>
  <c r="L3281" i="11"/>
  <c r="L3282" i="11"/>
  <c r="L3283" i="11"/>
  <c r="L3284" i="11"/>
  <c r="L3285" i="11"/>
  <c r="L3286" i="11"/>
  <c r="L3287" i="11"/>
  <c r="L3288" i="11"/>
  <c r="L3289" i="11"/>
  <c r="L3290" i="11"/>
  <c r="L3291" i="11"/>
  <c r="L3292" i="11"/>
  <c r="L3293" i="11"/>
  <c r="L3294" i="11"/>
  <c r="L3295" i="11"/>
  <c r="L3296" i="11"/>
  <c r="L3297" i="11"/>
  <c r="L3298" i="11"/>
  <c r="L3299" i="11"/>
  <c r="L3300" i="11"/>
  <c r="L3301" i="11"/>
  <c r="L3302" i="11"/>
  <c r="L3303" i="11"/>
  <c r="L3304" i="11"/>
  <c r="L3305" i="11"/>
  <c r="L3306" i="11"/>
  <c r="L3307" i="11"/>
  <c r="L3308" i="11"/>
  <c r="L3309" i="11"/>
  <c r="L3310" i="11"/>
  <c r="L3311" i="11"/>
  <c r="L3312" i="11"/>
  <c r="L3313" i="11"/>
  <c r="L3314" i="11"/>
  <c r="L3315" i="11"/>
  <c r="L3316" i="11"/>
  <c r="L3317" i="11"/>
  <c r="L3318" i="11"/>
  <c r="L3319" i="11"/>
  <c r="L3320" i="11"/>
  <c r="L3321" i="11"/>
  <c r="L3322" i="11"/>
  <c r="L3323" i="11"/>
  <c r="L3324" i="11"/>
  <c r="L3325" i="11"/>
  <c r="L3326" i="11"/>
  <c r="L3327" i="11"/>
  <c r="L3328" i="11"/>
  <c r="L3329" i="11"/>
  <c r="L3330" i="11"/>
  <c r="L3331" i="11"/>
  <c r="L3332" i="11"/>
  <c r="L3333" i="11"/>
  <c r="L3334" i="11"/>
  <c r="L3335" i="11"/>
  <c r="L3336" i="11"/>
  <c r="L3337" i="11"/>
  <c r="L3338" i="11"/>
  <c r="L3339" i="11"/>
  <c r="L3340" i="11"/>
  <c r="L3341" i="11"/>
  <c r="L3342" i="11"/>
  <c r="L3343" i="11"/>
  <c r="L3344" i="11"/>
  <c r="L3345" i="11"/>
  <c r="L3346" i="11"/>
  <c r="L3347" i="11"/>
  <c r="L3348" i="11"/>
  <c r="L3349" i="11"/>
  <c r="L3350" i="11"/>
  <c r="L3351" i="11"/>
  <c r="L3352" i="11"/>
  <c r="L3353" i="11"/>
  <c r="L3354" i="11"/>
  <c r="L3355" i="11"/>
  <c r="L3356" i="11"/>
  <c r="L3357" i="11"/>
  <c r="L3358" i="11"/>
  <c r="L3359" i="11"/>
  <c r="L3360" i="11"/>
  <c r="L3361" i="11"/>
  <c r="L3362" i="11"/>
  <c r="L3363" i="11"/>
  <c r="L3364" i="11"/>
  <c r="L3365" i="11"/>
  <c r="L3366" i="11"/>
  <c r="L3367" i="11"/>
  <c r="L3368" i="11"/>
  <c r="L3369" i="11"/>
  <c r="L3370" i="11"/>
  <c r="L3371" i="11"/>
  <c r="L3372" i="11"/>
  <c r="L3373" i="11"/>
  <c r="L3374" i="11"/>
  <c r="L3375" i="11"/>
  <c r="L3376" i="11"/>
  <c r="L3377" i="11"/>
  <c r="L3378" i="11"/>
  <c r="L3379" i="11"/>
  <c r="L3380" i="11"/>
  <c r="L3381" i="11"/>
  <c r="L3382" i="11"/>
  <c r="L3383" i="11"/>
  <c r="L3384" i="11"/>
  <c r="L3385" i="11"/>
  <c r="L3386" i="11"/>
  <c r="L3387" i="11"/>
  <c r="L3388" i="11"/>
  <c r="L3389" i="11"/>
  <c r="L3390" i="11"/>
  <c r="L3391" i="11"/>
  <c r="L3392" i="11"/>
  <c r="L3393" i="11"/>
  <c r="L3394" i="11"/>
  <c r="L3395" i="11"/>
  <c r="L3396" i="11"/>
  <c r="L3397" i="11"/>
  <c r="L3398" i="11"/>
  <c r="L3399" i="11"/>
  <c r="L3400" i="11"/>
  <c r="L3401" i="11"/>
  <c r="L3402" i="11"/>
  <c r="L3403" i="11"/>
  <c r="L3404" i="11"/>
  <c r="L3405" i="11"/>
  <c r="L3406" i="11"/>
  <c r="L3407" i="11"/>
  <c r="L3408" i="11"/>
  <c r="L3409" i="11"/>
  <c r="L3410" i="11"/>
  <c r="L3411" i="11"/>
  <c r="L3412" i="11"/>
  <c r="L3413" i="11"/>
  <c r="L3414" i="11"/>
  <c r="L3415" i="11"/>
  <c r="L3416" i="11"/>
  <c r="L3417" i="11"/>
  <c r="L3418" i="11"/>
  <c r="L3419" i="11"/>
  <c r="L3420" i="11"/>
  <c r="L3421" i="11"/>
  <c r="L3422" i="11"/>
  <c r="L3423" i="11"/>
  <c r="L3424" i="11"/>
  <c r="L3425" i="11"/>
  <c r="L3426" i="11"/>
  <c r="L3427" i="11"/>
  <c r="L3428" i="11"/>
  <c r="L3429" i="11"/>
  <c r="L3430" i="11"/>
  <c r="L3431" i="11"/>
  <c r="L3432" i="11"/>
  <c r="L3433" i="11"/>
  <c r="L3434" i="11"/>
  <c r="L3435" i="11"/>
  <c r="L3436" i="11"/>
  <c r="L3437" i="11"/>
  <c r="L3438" i="11"/>
  <c r="L3439" i="11"/>
  <c r="L3440" i="11"/>
  <c r="L3441" i="11"/>
  <c r="L3442" i="11"/>
  <c r="L3443" i="11"/>
  <c r="L3444" i="11"/>
  <c r="L3445" i="11"/>
  <c r="L3446" i="11"/>
  <c r="L3447" i="11"/>
  <c r="L3448" i="11"/>
  <c r="L3449" i="11"/>
  <c r="L3450" i="11"/>
  <c r="L3451" i="11"/>
  <c r="L3452" i="11"/>
  <c r="L3453" i="11"/>
  <c r="L3454" i="11"/>
  <c r="L3455" i="11"/>
  <c r="L3456" i="11"/>
  <c r="L3457" i="11"/>
  <c r="L3458" i="11"/>
  <c r="L3459" i="11"/>
  <c r="L3460" i="11"/>
  <c r="L3461" i="11"/>
  <c r="L3462" i="11"/>
  <c r="L3463" i="11"/>
  <c r="L3464" i="11"/>
  <c r="L3465" i="11"/>
  <c r="L3466" i="11"/>
  <c r="L3467" i="11"/>
  <c r="L3468" i="11"/>
  <c r="L3469" i="11"/>
  <c r="L3470" i="11"/>
  <c r="L3471" i="11"/>
  <c r="L3472" i="11"/>
  <c r="L3473" i="11"/>
  <c r="L3474" i="11"/>
  <c r="L3475" i="11"/>
  <c r="L3476" i="11"/>
  <c r="L3477" i="11"/>
  <c r="L3478" i="11"/>
  <c r="L3479" i="11"/>
  <c r="L3480" i="11"/>
  <c r="L3481" i="11"/>
  <c r="L3482" i="11"/>
  <c r="L3483" i="11"/>
  <c r="L3484" i="11"/>
  <c r="L3485" i="11"/>
  <c r="L3486" i="11"/>
  <c r="L3487" i="11"/>
  <c r="L3488" i="11"/>
  <c r="L3489" i="11"/>
  <c r="L3490" i="11"/>
  <c r="L3491" i="11"/>
  <c r="L3492" i="11"/>
  <c r="L3493" i="11"/>
  <c r="L3494" i="11"/>
  <c r="L3495" i="11"/>
  <c r="L3496" i="11"/>
  <c r="L3497" i="11"/>
  <c r="L3498" i="11"/>
  <c r="L3499" i="11"/>
  <c r="L3500" i="11"/>
  <c r="L3501" i="11"/>
  <c r="L3502" i="11"/>
  <c r="L3503" i="11"/>
  <c r="L3504" i="11"/>
  <c r="L3505" i="11"/>
  <c r="L3506" i="11"/>
  <c r="L3507" i="11"/>
  <c r="L3508" i="11"/>
  <c r="L3509" i="11"/>
  <c r="L3510" i="11"/>
  <c r="L3511" i="11"/>
  <c r="L3512" i="11"/>
  <c r="L3513" i="11"/>
  <c r="L3514" i="11"/>
  <c r="L3515" i="11"/>
  <c r="L3516" i="11"/>
  <c r="L3517" i="11"/>
  <c r="L3518" i="11"/>
  <c r="L3519" i="11"/>
  <c r="L3520" i="11"/>
  <c r="L3521" i="11"/>
  <c r="L3522" i="11"/>
  <c r="L3523" i="11"/>
  <c r="L3524" i="11"/>
  <c r="L3525" i="11"/>
  <c r="L3526" i="11"/>
  <c r="L3527" i="11"/>
  <c r="L3528" i="11"/>
  <c r="L3529" i="11"/>
  <c r="L3530" i="11"/>
  <c r="L3531" i="11"/>
  <c r="L3532" i="11"/>
  <c r="L3533" i="11"/>
  <c r="L3534" i="11"/>
  <c r="L3535" i="11"/>
  <c r="L3536" i="11"/>
  <c r="L3537" i="11"/>
  <c r="L3538" i="11"/>
  <c r="L3539" i="11"/>
  <c r="L3540" i="11"/>
  <c r="L3541" i="11"/>
  <c r="L3542" i="11"/>
  <c r="L3543" i="11"/>
  <c r="L3544" i="11"/>
  <c r="L3545" i="11"/>
  <c r="L3546" i="11"/>
  <c r="L3547" i="11"/>
  <c r="L3548" i="11"/>
  <c r="L3549" i="11"/>
  <c r="L3550" i="11"/>
  <c r="L3551" i="11"/>
  <c r="L3552" i="11"/>
  <c r="L3553" i="11"/>
  <c r="L3554" i="11"/>
  <c r="L3555" i="11"/>
  <c r="L3556" i="11"/>
  <c r="L3557" i="11"/>
  <c r="L3558" i="11"/>
  <c r="L3559" i="11"/>
  <c r="L3560" i="11"/>
  <c r="L3561" i="11"/>
  <c r="L3562" i="11"/>
  <c r="L3563" i="11"/>
  <c r="L3564" i="11"/>
  <c r="L3565" i="11"/>
  <c r="L3566" i="11"/>
  <c r="L3567" i="11"/>
  <c r="L3568" i="11"/>
  <c r="L3569" i="11"/>
  <c r="L3570" i="11"/>
  <c r="L3571" i="11"/>
  <c r="L3572" i="11"/>
  <c r="L3573" i="11"/>
  <c r="L3574" i="11"/>
  <c r="L3575" i="11"/>
  <c r="L3576" i="11"/>
  <c r="L3577" i="11"/>
  <c r="L3578" i="11"/>
  <c r="L3579" i="11"/>
  <c r="L3580" i="11"/>
  <c r="L3581" i="11"/>
  <c r="L3582" i="11"/>
  <c r="L3583" i="11"/>
  <c r="L3584" i="11"/>
  <c r="L3585" i="11"/>
  <c r="L3586" i="11"/>
  <c r="L3587" i="11"/>
  <c r="L3588" i="11"/>
  <c r="L3589" i="11"/>
  <c r="L3590" i="11"/>
  <c r="L3591" i="11"/>
  <c r="L3592" i="11"/>
  <c r="L3593" i="11"/>
  <c r="L3594" i="11"/>
  <c r="L3595" i="11"/>
  <c r="L3596" i="11"/>
  <c r="L3597" i="11"/>
  <c r="L3598" i="11"/>
  <c r="L3599" i="11"/>
  <c r="L3600" i="11"/>
  <c r="L3601" i="11"/>
  <c r="L3602" i="11"/>
  <c r="L3603" i="11"/>
  <c r="L3604" i="11"/>
  <c r="L3605" i="11"/>
  <c r="L3606" i="11"/>
  <c r="L3607" i="11"/>
  <c r="L3608" i="11"/>
  <c r="L3609" i="11"/>
  <c r="L3610" i="11"/>
  <c r="L3611" i="11"/>
  <c r="L3612" i="11"/>
  <c r="L3613" i="11"/>
  <c r="L3614" i="11"/>
  <c r="L3615" i="11"/>
  <c r="L3616" i="11"/>
  <c r="L3617" i="11"/>
  <c r="L3618" i="11"/>
  <c r="L3619" i="11"/>
  <c r="L3620" i="11"/>
  <c r="L3621" i="11"/>
  <c r="L3622" i="11"/>
  <c r="L3623" i="11"/>
  <c r="L3624" i="11"/>
  <c r="L3625" i="11"/>
  <c r="L3626" i="11"/>
  <c r="L3627" i="11"/>
  <c r="L3628" i="11"/>
  <c r="L3629" i="11"/>
  <c r="L3630" i="11"/>
  <c r="L3631" i="11"/>
  <c r="L3632" i="11"/>
  <c r="L3633" i="11"/>
  <c r="L3634" i="11"/>
  <c r="L3635" i="11"/>
  <c r="L3636" i="11"/>
  <c r="L3637" i="11"/>
  <c r="L3638" i="11"/>
  <c r="L3639" i="11"/>
  <c r="L3640" i="11"/>
  <c r="L3641" i="11"/>
  <c r="L3642" i="11"/>
  <c r="L3643" i="11"/>
  <c r="L3644" i="11"/>
  <c r="L3645" i="11"/>
  <c r="L3646" i="11"/>
  <c r="L3647" i="11"/>
  <c r="L3648" i="11"/>
  <c r="L3649" i="11"/>
  <c r="L3650" i="11"/>
  <c r="L3651" i="11"/>
  <c r="L3652" i="11"/>
  <c r="L3653" i="11"/>
  <c r="L3654" i="11"/>
  <c r="L3655" i="11"/>
  <c r="L3656" i="11"/>
  <c r="L3657" i="11"/>
  <c r="L3658" i="11"/>
  <c r="L3659" i="11"/>
  <c r="L3660" i="11"/>
  <c r="L3661" i="11"/>
  <c r="L3662" i="11"/>
  <c r="L3663" i="11"/>
  <c r="L3664" i="11"/>
  <c r="L3665" i="11"/>
  <c r="L3666" i="11"/>
  <c r="L3667" i="11"/>
  <c r="L3668" i="11"/>
  <c r="L3669" i="11"/>
  <c r="L3670" i="11"/>
  <c r="L3671" i="11"/>
  <c r="L3672" i="11"/>
  <c r="L3673" i="11"/>
  <c r="L3674" i="11"/>
  <c r="L3675" i="11"/>
  <c r="L3676" i="11"/>
  <c r="L3677" i="11"/>
  <c r="L3678" i="11"/>
  <c r="L3679" i="11"/>
  <c r="L3680" i="11"/>
  <c r="L3681" i="11"/>
  <c r="L3682" i="11"/>
  <c r="L3683" i="11"/>
  <c r="L3684" i="11"/>
  <c r="L3685" i="11"/>
  <c r="L3686" i="11"/>
  <c r="L3687" i="11"/>
  <c r="L3688" i="11"/>
  <c r="L3689" i="11"/>
  <c r="L3690" i="11"/>
  <c r="L3691" i="11"/>
  <c r="L3692" i="11"/>
  <c r="L3693" i="11"/>
  <c r="L3694" i="11"/>
  <c r="L3695" i="11"/>
  <c r="L3696" i="11"/>
  <c r="L3697" i="11"/>
  <c r="L3698" i="11"/>
  <c r="L3699" i="11"/>
  <c r="L3700" i="11"/>
  <c r="L3701" i="11"/>
  <c r="L3702" i="11"/>
  <c r="L3703" i="11"/>
  <c r="L3704" i="11"/>
  <c r="L3705" i="11"/>
  <c r="L3706" i="11"/>
  <c r="L3707" i="11"/>
  <c r="L3708" i="11"/>
  <c r="L3709" i="11"/>
  <c r="L3710" i="11"/>
  <c r="L3711" i="11"/>
  <c r="L3712" i="11"/>
  <c r="L3713" i="11"/>
  <c r="L3714" i="11"/>
  <c r="L3715" i="11"/>
  <c r="L3716" i="11"/>
  <c r="L3717" i="11"/>
  <c r="L3718" i="11"/>
  <c r="L3719" i="11"/>
  <c r="L3720" i="11"/>
  <c r="L3721" i="11"/>
  <c r="L3722" i="11"/>
  <c r="L3723" i="11"/>
  <c r="L3724" i="11"/>
  <c r="L3725" i="11"/>
  <c r="L3726" i="11"/>
  <c r="L3727" i="11"/>
  <c r="L3728" i="11"/>
  <c r="L3729" i="11"/>
  <c r="L3730" i="11"/>
  <c r="L3731" i="11"/>
  <c r="L3732" i="11"/>
  <c r="L3733" i="11"/>
  <c r="L3734" i="11"/>
  <c r="L3735" i="11"/>
  <c r="L3736" i="11"/>
  <c r="L3737" i="11"/>
  <c r="L3738" i="11"/>
  <c r="L3739" i="11"/>
  <c r="L3740" i="11"/>
  <c r="L3741" i="11"/>
  <c r="L3742" i="11"/>
  <c r="L3743" i="11"/>
  <c r="L3744" i="11"/>
  <c r="L3745" i="11"/>
  <c r="L3746" i="11"/>
  <c r="L3747" i="11"/>
  <c r="L3748" i="11"/>
  <c r="L3749" i="11"/>
  <c r="L3750" i="11"/>
  <c r="L3751" i="11"/>
  <c r="L3752" i="11"/>
  <c r="L3753" i="11"/>
  <c r="L3754" i="11"/>
  <c r="L3755" i="11"/>
  <c r="L3756" i="11"/>
  <c r="L3757" i="11"/>
  <c r="L3758" i="11"/>
  <c r="L3759" i="11"/>
  <c r="L3760" i="11"/>
  <c r="L3761" i="11"/>
  <c r="L3762" i="11"/>
  <c r="L3763" i="11"/>
  <c r="L3764" i="11"/>
  <c r="L3765" i="11"/>
  <c r="L3766" i="11"/>
  <c r="L3767" i="11"/>
  <c r="L3768" i="11"/>
  <c r="L3769" i="11"/>
  <c r="L3770" i="11"/>
  <c r="L3771" i="11"/>
  <c r="L3772" i="11"/>
  <c r="L3773" i="11"/>
  <c r="L3774" i="11"/>
  <c r="L3775" i="11"/>
  <c r="L3776" i="11"/>
  <c r="L3777" i="11"/>
  <c r="L3778" i="11"/>
  <c r="L3779" i="11"/>
  <c r="L3780" i="11"/>
  <c r="L3781" i="11"/>
  <c r="L3782" i="11"/>
  <c r="L3783" i="11"/>
  <c r="L3784" i="11"/>
  <c r="L3785" i="11"/>
  <c r="L3786" i="11"/>
  <c r="L3787" i="11"/>
  <c r="L3788" i="11"/>
  <c r="L3789" i="11"/>
  <c r="L3790" i="11"/>
  <c r="L3791" i="11"/>
  <c r="L3792" i="11"/>
  <c r="L3793" i="11"/>
  <c r="L3794" i="11"/>
  <c r="L3795" i="11"/>
  <c r="L3796" i="11"/>
  <c r="L3797" i="11"/>
  <c r="L3798" i="11"/>
  <c r="L3799" i="11"/>
  <c r="L3800" i="11"/>
  <c r="L3801" i="11"/>
  <c r="L3802" i="11"/>
  <c r="L3803" i="11"/>
  <c r="L3804" i="11"/>
  <c r="L3805" i="11"/>
  <c r="L3806" i="11"/>
  <c r="L3807" i="11"/>
  <c r="L3808" i="11"/>
  <c r="L3809" i="11"/>
  <c r="L3810" i="11"/>
  <c r="L3811" i="11"/>
  <c r="L3812" i="11"/>
  <c r="L3813" i="11"/>
  <c r="L3814" i="11"/>
  <c r="L3815" i="11"/>
  <c r="L3816" i="11"/>
  <c r="L3817" i="11"/>
  <c r="L3818" i="11"/>
  <c r="L3819" i="11"/>
  <c r="L3820" i="11"/>
  <c r="L3821" i="11"/>
  <c r="L3822" i="11"/>
  <c r="L3823" i="11"/>
  <c r="L3824" i="11"/>
  <c r="L3825" i="11"/>
  <c r="L3826" i="11"/>
  <c r="L3827" i="11"/>
  <c r="L3828" i="11"/>
  <c r="L3829" i="11"/>
  <c r="L3830" i="11"/>
  <c r="L3831" i="11"/>
  <c r="L3832" i="11"/>
  <c r="L3833" i="11"/>
  <c r="L3834" i="11"/>
  <c r="L3835" i="11"/>
  <c r="L3836" i="11"/>
  <c r="L3837" i="11"/>
  <c r="L3838" i="11"/>
  <c r="L3839" i="11"/>
  <c r="L3840" i="11"/>
  <c r="L3841" i="11"/>
  <c r="L3842" i="11"/>
  <c r="L3843" i="11"/>
  <c r="L3844" i="11"/>
  <c r="L3845" i="11"/>
  <c r="L3846" i="11"/>
  <c r="L3847" i="11"/>
  <c r="L3848" i="11"/>
  <c r="L3849" i="11"/>
  <c r="L3850" i="11"/>
  <c r="L3851" i="11"/>
  <c r="L3852" i="11"/>
  <c r="L3853" i="11"/>
  <c r="L3854" i="11"/>
  <c r="L3855" i="11"/>
  <c r="L3856" i="11"/>
  <c r="L3857" i="11"/>
  <c r="L3858" i="11"/>
  <c r="L3859" i="11"/>
  <c r="L3860" i="11"/>
  <c r="L3861" i="11"/>
  <c r="L3862" i="11"/>
  <c r="L3863" i="11"/>
  <c r="L3864" i="11"/>
  <c r="L3865" i="11"/>
  <c r="L3866" i="11"/>
  <c r="L3867" i="11"/>
  <c r="L3868" i="11"/>
  <c r="L3869" i="11"/>
  <c r="L3870" i="11"/>
  <c r="L3871" i="11"/>
  <c r="L3872" i="11"/>
  <c r="L3873" i="11"/>
  <c r="L3874" i="11"/>
  <c r="L3875" i="11"/>
  <c r="L3876" i="11"/>
  <c r="L3877" i="11"/>
  <c r="L3878" i="11"/>
  <c r="L3879" i="11"/>
  <c r="L3880" i="11"/>
  <c r="L3881" i="11"/>
  <c r="L3882" i="11"/>
  <c r="L3883" i="11"/>
  <c r="L3884" i="11"/>
  <c r="L3885" i="11"/>
  <c r="L3886" i="11"/>
  <c r="L3887" i="11"/>
  <c r="L3888" i="11"/>
  <c r="L3889" i="11"/>
  <c r="L3890" i="11"/>
  <c r="L3891" i="11"/>
  <c r="L3892" i="11"/>
  <c r="L3893" i="11"/>
  <c r="L3894" i="11"/>
  <c r="L3895" i="11"/>
  <c r="L3896" i="11"/>
  <c r="L3897" i="11"/>
  <c r="L3898" i="11"/>
  <c r="L3899" i="11"/>
  <c r="L3900" i="11"/>
  <c r="L3901" i="11"/>
  <c r="L3902" i="11"/>
  <c r="L3903" i="11"/>
  <c r="L3904" i="11"/>
  <c r="L3905" i="11"/>
  <c r="L3906" i="11"/>
  <c r="L3907" i="11"/>
  <c r="L3908" i="11"/>
  <c r="L3909" i="11"/>
  <c r="L3910" i="11"/>
  <c r="L3911" i="11"/>
  <c r="L3912" i="11"/>
  <c r="L3913" i="11"/>
  <c r="L3914" i="11"/>
  <c r="L3915" i="11"/>
  <c r="L3916" i="11"/>
  <c r="L3917" i="11"/>
  <c r="L3918" i="11"/>
  <c r="L3919" i="11"/>
  <c r="L3920" i="11"/>
  <c r="L3921" i="11"/>
  <c r="L3922" i="11"/>
  <c r="L3923" i="11"/>
  <c r="L3924" i="11"/>
  <c r="L3925" i="11"/>
  <c r="L3926" i="11"/>
  <c r="L3927" i="11"/>
  <c r="L3928" i="11"/>
  <c r="L3929" i="11"/>
  <c r="L3930" i="11"/>
  <c r="L3931" i="11"/>
  <c r="L3932" i="11"/>
  <c r="L3933" i="11"/>
  <c r="L3934" i="11"/>
  <c r="L3935" i="11"/>
  <c r="L3936" i="11"/>
  <c r="L3937" i="11"/>
  <c r="L3938" i="11"/>
  <c r="L3939" i="11"/>
  <c r="L3940" i="11"/>
  <c r="L3941" i="11"/>
  <c r="L3942" i="11"/>
  <c r="L3943" i="11"/>
  <c r="L3944" i="11"/>
  <c r="L3945" i="11"/>
  <c r="L3946" i="11"/>
  <c r="L3947" i="11"/>
  <c r="L3948" i="11"/>
  <c r="L3949" i="11"/>
  <c r="L3950" i="11"/>
  <c r="L3951" i="11"/>
  <c r="L3952" i="11"/>
  <c r="L3953" i="11"/>
  <c r="L3954" i="11"/>
  <c r="L3955" i="11"/>
  <c r="L3956" i="11"/>
  <c r="L3957" i="11"/>
  <c r="L3958" i="11"/>
  <c r="L3959" i="11"/>
  <c r="L3960" i="11"/>
  <c r="L3961" i="11"/>
  <c r="L3962" i="11"/>
  <c r="L3963" i="11"/>
  <c r="L3964" i="11"/>
  <c r="L3965" i="11"/>
  <c r="L3966" i="11"/>
  <c r="L3967" i="11"/>
  <c r="L3968" i="11"/>
  <c r="L3969" i="11"/>
  <c r="L3970" i="11"/>
  <c r="L3971" i="11"/>
  <c r="L3972" i="11"/>
  <c r="L3973" i="11"/>
  <c r="L3974" i="11"/>
  <c r="L3975" i="11"/>
  <c r="L3976" i="11"/>
  <c r="L3977" i="11"/>
  <c r="L3978" i="11"/>
  <c r="L3979" i="11"/>
  <c r="L3980" i="11"/>
  <c r="L3981" i="11"/>
  <c r="L3982" i="11"/>
  <c r="L3983" i="11"/>
  <c r="L3984" i="11"/>
  <c r="L3985" i="11"/>
  <c r="L3986" i="11"/>
  <c r="L3987" i="11"/>
  <c r="L3988" i="11"/>
  <c r="L3989" i="11"/>
  <c r="L3990" i="11"/>
  <c r="L3991" i="11"/>
  <c r="L3992" i="11"/>
  <c r="L3993" i="11"/>
  <c r="L3994" i="11"/>
  <c r="L3995" i="11"/>
  <c r="L3996" i="11"/>
  <c r="L3997" i="11"/>
  <c r="L3998" i="11"/>
  <c r="L3999" i="11"/>
  <c r="L4000" i="11"/>
  <c r="L4001" i="11"/>
  <c r="L4002" i="11"/>
  <c r="L4003" i="11"/>
  <c r="L4004" i="11"/>
  <c r="L4005" i="11"/>
  <c r="L4006" i="11"/>
  <c r="L4007" i="11"/>
  <c r="L4008" i="11"/>
  <c r="L4009" i="11"/>
  <c r="L4010" i="11"/>
  <c r="L4011" i="11"/>
  <c r="L4012" i="11"/>
  <c r="L4013" i="11"/>
  <c r="L4014" i="11"/>
  <c r="L4015" i="11"/>
  <c r="L4016" i="11"/>
  <c r="L4017" i="11"/>
  <c r="L4018" i="11"/>
  <c r="L4019" i="11"/>
  <c r="L4020" i="11"/>
  <c r="L4021" i="11"/>
  <c r="L4022" i="11"/>
  <c r="L4023" i="11"/>
  <c r="L4024" i="11"/>
  <c r="L4025" i="11"/>
  <c r="L4026" i="11"/>
  <c r="L4027" i="11"/>
  <c r="L4028" i="11"/>
  <c r="L4029" i="11"/>
  <c r="L4030" i="11"/>
  <c r="L4031" i="11"/>
  <c r="L4032" i="11"/>
  <c r="L4033" i="11"/>
  <c r="L4034" i="11"/>
  <c r="L4035" i="11"/>
  <c r="L4036" i="11"/>
  <c r="L4037" i="11"/>
  <c r="L4038" i="11"/>
  <c r="L4039" i="11"/>
  <c r="L4040" i="11"/>
  <c r="L4041" i="11"/>
  <c r="L4042" i="11"/>
  <c r="L4043" i="11"/>
  <c r="L4044" i="11"/>
  <c r="L4045" i="11"/>
  <c r="L4046" i="11"/>
  <c r="L4047" i="11"/>
  <c r="L4048" i="11"/>
  <c r="L4049" i="11"/>
  <c r="L4050" i="11"/>
  <c r="L4051" i="11"/>
  <c r="L4052" i="11"/>
  <c r="L4053" i="11"/>
  <c r="L4054" i="11"/>
  <c r="L4055" i="11"/>
  <c r="L4056" i="11"/>
  <c r="L4057" i="11"/>
  <c r="L4058" i="11"/>
  <c r="L4059" i="11"/>
  <c r="L4060" i="11"/>
  <c r="L4061" i="11"/>
  <c r="L4062" i="11"/>
  <c r="L4063" i="11"/>
  <c r="L4064" i="11"/>
  <c r="L4065" i="11"/>
  <c r="L4066" i="11"/>
  <c r="L4067" i="11"/>
  <c r="L4068" i="11"/>
  <c r="L4069" i="11"/>
  <c r="L4070" i="11"/>
  <c r="L4071" i="11"/>
  <c r="L4072" i="11"/>
  <c r="L4073" i="11"/>
  <c r="L4074" i="11"/>
  <c r="L4075" i="11"/>
  <c r="L4076" i="11"/>
  <c r="L4077" i="11"/>
  <c r="L4078" i="11"/>
  <c r="L4079" i="11"/>
  <c r="L4080" i="11"/>
  <c r="L4081" i="11"/>
  <c r="L4082" i="11"/>
  <c r="L4083" i="11"/>
  <c r="L4084" i="11"/>
  <c r="L4085" i="11"/>
  <c r="L4086" i="11"/>
  <c r="L4087" i="11"/>
  <c r="L4088" i="11"/>
  <c r="L4089" i="11"/>
  <c r="L4090" i="11"/>
  <c r="L4091" i="11"/>
  <c r="L4092" i="11"/>
  <c r="L4093" i="11"/>
  <c r="L4094" i="11"/>
  <c r="L4095" i="11"/>
  <c r="L4096" i="11"/>
  <c r="L4097" i="11"/>
  <c r="L4098" i="11"/>
  <c r="L4099" i="11"/>
  <c r="L4100" i="11"/>
  <c r="L4101" i="11"/>
  <c r="L4102" i="11"/>
  <c r="L4103" i="11"/>
  <c r="L4104" i="11"/>
  <c r="L4105" i="11"/>
  <c r="L4106" i="11"/>
  <c r="L4107" i="11"/>
  <c r="L4108" i="11"/>
  <c r="L4109" i="11"/>
  <c r="L4110" i="11"/>
  <c r="L4111" i="11"/>
  <c r="L4112" i="11"/>
  <c r="L4113" i="11"/>
  <c r="L4114" i="11"/>
  <c r="L4115" i="11"/>
  <c r="L4116" i="11"/>
  <c r="L4117" i="11"/>
  <c r="L4118" i="11"/>
  <c r="L4119" i="11"/>
  <c r="L4120" i="11"/>
  <c r="L4121" i="11"/>
  <c r="L4122" i="11"/>
  <c r="L4123" i="11"/>
  <c r="L4124" i="11"/>
  <c r="L4125" i="11"/>
  <c r="L4126" i="11"/>
  <c r="L4127" i="11"/>
  <c r="L4128" i="11"/>
  <c r="L4129" i="11"/>
  <c r="L4130" i="11"/>
  <c r="L4131" i="11"/>
  <c r="L4132" i="11"/>
  <c r="L4133" i="11"/>
  <c r="L4134" i="11"/>
  <c r="L4135" i="11"/>
  <c r="L4136" i="11"/>
  <c r="L4137" i="11"/>
  <c r="L4138" i="11"/>
  <c r="L4139" i="11"/>
  <c r="L4140" i="11"/>
  <c r="L4141" i="11"/>
  <c r="L4142" i="11"/>
  <c r="L4143" i="11"/>
  <c r="L4144" i="11"/>
  <c r="L4145" i="11"/>
  <c r="L4146" i="11"/>
  <c r="L4147" i="11"/>
  <c r="L4148" i="11"/>
  <c r="L4149" i="11"/>
  <c r="L4150" i="11"/>
  <c r="L4151" i="11"/>
  <c r="L4152" i="11"/>
  <c r="L4153" i="11"/>
  <c r="L4154" i="11"/>
  <c r="L4155" i="11"/>
  <c r="L4156" i="11"/>
  <c r="L4157" i="11"/>
  <c r="L4158" i="11"/>
  <c r="L4159" i="11"/>
  <c r="L4160" i="11"/>
  <c r="L4161" i="11"/>
  <c r="L4162" i="11"/>
  <c r="L4163" i="11"/>
  <c r="L4164" i="11"/>
  <c r="L4165" i="11"/>
  <c r="L4166" i="11"/>
  <c r="L4167" i="11"/>
  <c r="L4168" i="11"/>
  <c r="L4169" i="11"/>
  <c r="L4170" i="11"/>
  <c r="L4171" i="11"/>
  <c r="L4172" i="11"/>
  <c r="L4173" i="11"/>
  <c r="L4174" i="11"/>
  <c r="L4175" i="11"/>
  <c r="L4176" i="11"/>
  <c r="L4177" i="11"/>
  <c r="L4178" i="11"/>
  <c r="L4179" i="11"/>
  <c r="L4180" i="11"/>
  <c r="L4181" i="11"/>
  <c r="L4182" i="11"/>
  <c r="L4183" i="11"/>
  <c r="L4184" i="11"/>
  <c r="L4185" i="11"/>
  <c r="L4186" i="11"/>
  <c r="L4187" i="11"/>
  <c r="L4188" i="11"/>
  <c r="L4189" i="11"/>
  <c r="L4190" i="11"/>
  <c r="L4191" i="11"/>
  <c r="L4192" i="11"/>
  <c r="L4193" i="11"/>
  <c r="L4194" i="11"/>
  <c r="L4195" i="11"/>
  <c r="L4196" i="11"/>
  <c r="L4197" i="11"/>
  <c r="L4198" i="11"/>
  <c r="L4199" i="11"/>
  <c r="L4200" i="11"/>
  <c r="L4201" i="11"/>
  <c r="L4202" i="11"/>
  <c r="L4203" i="11"/>
  <c r="L4204" i="11"/>
  <c r="L4205" i="11"/>
  <c r="L4206" i="11"/>
  <c r="L4207" i="11"/>
  <c r="L4208" i="11"/>
  <c r="L4209" i="11"/>
  <c r="L4210" i="11"/>
  <c r="L4211" i="11"/>
  <c r="L4212" i="11"/>
  <c r="L4213" i="11"/>
  <c r="L4214" i="11"/>
  <c r="L4215" i="11"/>
  <c r="L4216" i="11"/>
  <c r="L4217" i="11"/>
  <c r="L4218" i="11"/>
  <c r="L4219" i="11"/>
  <c r="L4220" i="11"/>
  <c r="L4221" i="11"/>
  <c r="L4222" i="11"/>
  <c r="L4223" i="11"/>
  <c r="L4224" i="11"/>
  <c r="L4225" i="11"/>
  <c r="L4226" i="11"/>
  <c r="L4227" i="11"/>
  <c r="L4228" i="11"/>
  <c r="L4229" i="11"/>
  <c r="L4230" i="11"/>
  <c r="L4231" i="11"/>
  <c r="L4232" i="11"/>
  <c r="L4233" i="11"/>
  <c r="L4234" i="11"/>
  <c r="L4235" i="11"/>
  <c r="L4236" i="11"/>
  <c r="L4237" i="11"/>
  <c r="L4238" i="11"/>
  <c r="L4239" i="11"/>
  <c r="L4240" i="11"/>
  <c r="L4241" i="11"/>
  <c r="L4242" i="11"/>
  <c r="L4243" i="11"/>
  <c r="L4244" i="11"/>
  <c r="L4245" i="11"/>
  <c r="L4246" i="11"/>
  <c r="L4247" i="11"/>
  <c r="L4248" i="11"/>
  <c r="L4249" i="11"/>
  <c r="L4250" i="11"/>
  <c r="L4251" i="11"/>
  <c r="L4252" i="11"/>
  <c r="L4253" i="11"/>
  <c r="L4254" i="11"/>
  <c r="L4255" i="11"/>
  <c r="L4256" i="11"/>
  <c r="L4257" i="11"/>
  <c r="L4258" i="11"/>
  <c r="L4259" i="11"/>
  <c r="L4260" i="11"/>
  <c r="L4261" i="11"/>
  <c r="L4262" i="11"/>
  <c r="L4263" i="11"/>
  <c r="L4264" i="11"/>
  <c r="L4265" i="11"/>
  <c r="L4266" i="11"/>
  <c r="L4267" i="11"/>
  <c r="L4268" i="11"/>
  <c r="L4269" i="11"/>
  <c r="L4270" i="11"/>
  <c r="L4271" i="11"/>
  <c r="L4272" i="11"/>
  <c r="L4273" i="11"/>
  <c r="L4274" i="11"/>
  <c r="L4275" i="11"/>
  <c r="L4276" i="11"/>
  <c r="L4277" i="11"/>
  <c r="L4278" i="11"/>
  <c r="L4279" i="11"/>
  <c r="L4280" i="11"/>
  <c r="L4281" i="11"/>
  <c r="L4282" i="11"/>
  <c r="L4283" i="11"/>
  <c r="L4284" i="11"/>
  <c r="L4285" i="11"/>
  <c r="L4286" i="11"/>
  <c r="L4287" i="11"/>
  <c r="L4288" i="11"/>
  <c r="L4289" i="11"/>
  <c r="L4290" i="11"/>
  <c r="L4291" i="11"/>
  <c r="L4292" i="11"/>
  <c r="L4293" i="11"/>
  <c r="L4294" i="11"/>
  <c r="L4295" i="11"/>
  <c r="L4296" i="11"/>
  <c r="L4297" i="11"/>
  <c r="L4298" i="11"/>
  <c r="L4299" i="11"/>
  <c r="L4300" i="11"/>
  <c r="L4301" i="11"/>
  <c r="L4302" i="11"/>
  <c r="L4303" i="11"/>
  <c r="L4304" i="11"/>
  <c r="L4305" i="11"/>
  <c r="L4306" i="11"/>
  <c r="L4307" i="11"/>
  <c r="L4308" i="11"/>
  <c r="L4309" i="11"/>
  <c r="L4310" i="11"/>
  <c r="L4311" i="11"/>
  <c r="L4312" i="11"/>
  <c r="L4313" i="11"/>
  <c r="L4314" i="11"/>
  <c r="L4315" i="11"/>
  <c r="L4316" i="11"/>
  <c r="L4317" i="11"/>
  <c r="L4318" i="11"/>
  <c r="L4319" i="11"/>
  <c r="L4320" i="11"/>
  <c r="L4321" i="11"/>
  <c r="L4322" i="11"/>
  <c r="L4323" i="11"/>
  <c r="L4324" i="11"/>
  <c r="L4325" i="11"/>
  <c r="L4326" i="11"/>
  <c r="L4327" i="11"/>
  <c r="L4328" i="11"/>
  <c r="L4329" i="11"/>
  <c r="L4330" i="11"/>
  <c r="L4331" i="11"/>
  <c r="L4332" i="11"/>
  <c r="L4333" i="11"/>
  <c r="L4334" i="11"/>
  <c r="L4335" i="11"/>
  <c r="L4336" i="11"/>
  <c r="L4337" i="11"/>
  <c r="L4338" i="11"/>
  <c r="L4339" i="11"/>
  <c r="L4340" i="11"/>
  <c r="L4341" i="11"/>
  <c r="L4342" i="11"/>
  <c r="L4343" i="11"/>
  <c r="L4344" i="11"/>
  <c r="L4345" i="11"/>
  <c r="L4346" i="11"/>
  <c r="L4347" i="11"/>
  <c r="L4348" i="11"/>
  <c r="L4349" i="11"/>
  <c r="L4350" i="11"/>
  <c r="L4351" i="11"/>
  <c r="L4352" i="11"/>
  <c r="L4353" i="11"/>
  <c r="L4354" i="11"/>
  <c r="L4355" i="11"/>
  <c r="L4356" i="11"/>
  <c r="L4357" i="11"/>
  <c r="L4358" i="11"/>
  <c r="L4359" i="11"/>
  <c r="L4360" i="11"/>
  <c r="L4361" i="11"/>
  <c r="L4362" i="11"/>
  <c r="L4363" i="11"/>
  <c r="L4364" i="11"/>
  <c r="L4365" i="11"/>
  <c r="L4366" i="11"/>
  <c r="L4367" i="11"/>
  <c r="L4368" i="11"/>
  <c r="L4369" i="11"/>
  <c r="L4370" i="11"/>
  <c r="L4371" i="11"/>
  <c r="L4372" i="11"/>
  <c r="L4373" i="11"/>
  <c r="L4374" i="11"/>
  <c r="L4375" i="11"/>
  <c r="L4376" i="11"/>
  <c r="L4377" i="11"/>
  <c r="L4378" i="11"/>
  <c r="L4379" i="11"/>
  <c r="L4380" i="11"/>
  <c r="L4381" i="11"/>
  <c r="L4382" i="11"/>
  <c r="L4383" i="11"/>
  <c r="L4384" i="11"/>
  <c r="L4385" i="11"/>
  <c r="L4386" i="11"/>
  <c r="L4387" i="11"/>
  <c r="L4388" i="11"/>
  <c r="L4389" i="11"/>
  <c r="L4390" i="11"/>
  <c r="L4391" i="11"/>
  <c r="L4392" i="11"/>
  <c r="L4393" i="11"/>
  <c r="L4394" i="11"/>
  <c r="L4395" i="11"/>
  <c r="L4396" i="11"/>
  <c r="L4397" i="11"/>
  <c r="L4398" i="11"/>
  <c r="L4399" i="11"/>
  <c r="L4400" i="11"/>
  <c r="L4401" i="11"/>
  <c r="L4402" i="11"/>
  <c r="L4403" i="11"/>
  <c r="L4404" i="11"/>
  <c r="L4405" i="11"/>
  <c r="L4406" i="11"/>
  <c r="L4407" i="11"/>
  <c r="L4408" i="11"/>
  <c r="L4409" i="11"/>
  <c r="L4410" i="11"/>
  <c r="L4411" i="11"/>
  <c r="L4412" i="11"/>
  <c r="L4413" i="11"/>
  <c r="L4414" i="11"/>
  <c r="L4415" i="11"/>
  <c r="L4416" i="11"/>
  <c r="L4417" i="11"/>
  <c r="L4418" i="11"/>
  <c r="L4419" i="11"/>
  <c r="L4420" i="11"/>
  <c r="L4421" i="11"/>
  <c r="L4422" i="11"/>
  <c r="L4423" i="11"/>
  <c r="L4424" i="11"/>
  <c r="L4425" i="11"/>
  <c r="L4426" i="11"/>
  <c r="L4427" i="11"/>
  <c r="L4428" i="11"/>
  <c r="L4429" i="11"/>
  <c r="L4430" i="11"/>
  <c r="L4431" i="11"/>
  <c r="L4432" i="11"/>
  <c r="L4433" i="11"/>
  <c r="L4434" i="11"/>
  <c r="L4435" i="11"/>
  <c r="L4436" i="11"/>
  <c r="L4437" i="11"/>
  <c r="L4438" i="11"/>
  <c r="L4439" i="11"/>
  <c r="L4440" i="11"/>
  <c r="L4441" i="11"/>
  <c r="L4442" i="11"/>
  <c r="L4443" i="11"/>
  <c r="L4444" i="11"/>
  <c r="L4445" i="11"/>
  <c r="L4446" i="11"/>
  <c r="L4447" i="11"/>
  <c r="L4448" i="11"/>
  <c r="L4449" i="11"/>
  <c r="L4450" i="11"/>
  <c r="L4451" i="11"/>
  <c r="L4452" i="11"/>
  <c r="L4453" i="11"/>
  <c r="L4454" i="11"/>
  <c r="L4455" i="11"/>
  <c r="L4456" i="11"/>
  <c r="L4457" i="11"/>
  <c r="L4458" i="11"/>
  <c r="L4459" i="11"/>
  <c r="L4460" i="11"/>
  <c r="L4461" i="11"/>
  <c r="L4462" i="11"/>
  <c r="L4463" i="11"/>
  <c r="L4464" i="11"/>
  <c r="L4465" i="11"/>
  <c r="L4466" i="11"/>
  <c r="L4467" i="11"/>
  <c r="L4468" i="11"/>
  <c r="L4469" i="11"/>
  <c r="L4470" i="11"/>
  <c r="L4471" i="11"/>
  <c r="L4472" i="11"/>
  <c r="L4473" i="11"/>
  <c r="L4474" i="11"/>
  <c r="L4475" i="11"/>
  <c r="L4476" i="11"/>
  <c r="L4477" i="11"/>
  <c r="L4478" i="11"/>
  <c r="L4479" i="11"/>
  <c r="L4480" i="11"/>
  <c r="L4481" i="11"/>
  <c r="L4482" i="11"/>
  <c r="L4483" i="11"/>
  <c r="L4484" i="11"/>
  <c r="L4485" i="11"/>
  <c r="L4486" i="11"/>
  <c r="L4487" i="11"/>
  <c r="L4488" i="11"/>
  <c r="L4489" i="11"/>
  <c r="L4490" i="11"/>
  <c r="L4491" i="11"/>
  <c r="L4492" i="11"/>
  <c r="L4493" i="11"/>
  <c r="L4494" i="11"/>
  <c r="L4495" i="11"/>
  <c r="L4496" i="11"/>
  <c r="L4497" i="11"/>
  <c r="L4498" i="11"/>
  <c r="L4499" i="11"/>
  <c r="L4500" i="11"/>
  <c r="L4501" i="11"/>
  <c r="L4502" i="11"/>
  <c r="L4503" i="11"/>
  <c r="L4504" i="11"/>
  <c r="L4505" i="11"/>
  <c r="L4506" i="11"/>
  <c r="L4507" i="11"/>
  <c r="L4508" i="11"/>
  <c r="L4509" i="11"/>
  <c r="L4510" i="11"/>
  <c r="L4511" i="11"/>
  <c r="L4512" i="11"/>
  <c r="L4513" i="11"/>
  <c r="L4514" i="11"/>
  <c r="L4515" i="11"/>
  <c r="L4516" i="11"/>
  <c r="L4517" i="11"/>
  <c r="L4518" i="11"/>
  <c r="L4519" i="11"/>
  <c r="L4520" i="11"/>
  <c r="L4521" i="11"/>
  <c r="L4522" i="11"/>
  <c r="L4523" i="11"/>
  <c r="L4524" i="11"/>
  <c r="L4525" i="11"/>
  <c r="L4526" i="11"/>
  <c r="L4527" i="11"/>
  <c r="L4528" i="11"/>
  <c r="L4529" i="11"/>
  <c r="L4530" i="11"/>
  <c r="L4531" i="11"/>
  <c r="L4532" i="11"/>
  <c r="L4533" i="11"/>
  <c r="L4534" i="11"/>
  <c r="L4535" i="11"/>
  <c r="L4536" i="11"/>
  <c r="L4537" i="11"/>
  <c r="L4538" i="11"/>
  <c r="L4539" i="11"/>
  <c r="L4540" i="11"/>
  <c r="L4541" i="11"/>
  <c r="L4542" i="11"/>
  <c r="L4543" i="11"/>
  <c r="L4544" i="11"/>
  <c r="L4545" i="11"/>
  <c r="L4546" i="11"/>
  <c r="L4547" i="11"/>
  <c r="L4548" i="11"/>
  <c r="L4549" i="11"/>
  <c r="L4550" i="11"/>
  <c r="L4551" i="11"/>
  <c r="L4552" i="11"/>
  <c r="L4553" i="11"/>
  <c r="L4554" i="11"/>
  <c r="L4555" i="11"/>
  <c r="L4556" i="11"/>
  <c r="L4557" i="11"/>
  <c r="L4558" i="11"/>
  <c r="L4559" i="11"/>
  <c r="L4560" i="11"/>
  <c r="L4561" i="11"/>
  <c r="L4562" i="11"/>
  <c r="L4563" i="11"/>
  <c r="L4564" i="11"/>
  <c r="L4565" i="11"/>
  <c r="L4566" i="11"/>
  <c r="L4567" i="11"/>
  <c r="L4568" i="11"/>
  <c r="L4569" i="11"/>
  <c r="L4570" i="11"/>
  <c r="L4571" i="11"/>
  <c r="L4572" i="11"/>
  <c r="L4573" i="11"/>
  <c r="L4574" i="11"/>
  <c r="L4575" i="11"/>
  <c r="L4576" i="11"/>
  <c r="L4577" i="11"/>
  <c r="L4578" i="11"/>
  <c r="L4579" i="11"/>
  <c r="L4580" i="11"/>
  <c r="L4581" i="11"/>
  <c r="L4582" i="11"/>
  <c r="L4583" i="11"/>
  <c r="L4584" i="11"/>
  <c r="L4585" i="11"/>
  <c r="L4586" i="11"/>
  <c r="L4587" i="11"/>
  <c r="L4588" i="11"/>
  <c r="L4589" i="11"/>
  <c r="L4590" i="11"/>
  <c r="L4591" i="11"/>
  <c r="L4592" i="11"/>
  <c r="L4593" i="11"/>
  <c r="L4594" i="11"/>
  <c r="L4595" i="11"/>
  <c r="L4596" i="11"/>
  <c r="L4597" i="11"/>
  <c r="L4598" i="11"/>
  <c r="L4599" i="11"/>
  <c r="L4600" i="11"/>
  <c r="L4601" i="11"/>
  <c r="L4602" i="11"/>
  <c r="L4603" i="11"/>
  <c r="L4604" i="11"/>
  <c r="L4605" i="11"/>
  <c r="L4606" i="11"/>
  <c r="L4607" i="11"/>
  <c r="L4608" i="11"/>
  <c r="L4609" i="11"/>
  <c r="L4610" i="11"/>
  <c r="L4611" i="11"/>
  <c r="L4612" i="11"/>
  <c r="L4613" i="11"/>
  <c r="L4614" i="11"/>
  <c r="L4615" i="11"/>
  <c r="L4616" i="11"/>
  <c r="L4617" i="11"/>
  <c r="L4618" i="11"/>
  <c r="L4619" i="11"/>
  <c r="L4620" i="11"/>
  <c r="L4621" i="11"/>
  <c r="L4622" i="11"/>
  <c r="L4623" i="11"/>
  <c r="L4624" i="11"/>
  <c r="L4625" i="11"/>
  <c r="L4626" i="11"/>
  <c r="L4627" i="11"/>
  <c r="L4628" i="11"/>
  <c r="L4629" i="11"/>
  <c r="L4630" i="11"/>
  <c r="L4631" i="11"/>
  <c r="L4632" i="11"/>
  <c r="L4633" i="11"/>
  <c r="L4634" i="11"/>
  <c r="L4635" i="11"/>
  <c r="L4636" i="11"/>
  <c r="L4637" i="11"/>
  <c r="L4638" i="11"/>
  <c r="L4639" i="11"/>
  <c r="L4640" i="11"/>
  <c r="L4641" i="11"/>
  <c r="L4642" i="11"/>
  <c r="L4643" i="11"/>
  <c r="L4644" i="11"/>
  <c r="L4645" i="11"/>
  <c r="L4646" i="11"/>
  <c r="L4647" i="11"/>
  <c r="L4648" i="11"/>
  <c r="L4649" i="11"/>
  <c r="L4650" i="11"/>
  <c r="L4651" i="11"/>
  <c r="L4652" i="11"/>
  <c r="L4653" i="11"/>
  <c r="L4654" i="11"/>
  <c r="L4655" i="11"/>
  <c r="L4656" i="11"/>
  <c r="L4657" i="11"/>
  <c r="L4658" i="11"/>
  <c r="L4659" i="11"/>
  <c r="L4660" i="11"/>
  <c r="L4661" i="11"/>
  <c r="L4662" i="11"/>
  <c r="L4663" i="11"/>
  <c r="L4664" i="11"/>
  <c r="L4665" i="11"/>
  <c r="L4666" i="11"/>
  <c r="L4667" i="11"/>
  <c r="L4668" i="11"/>
  <c r="L4669" i="11"/>
  <c r="L4670" i="11"/>
  <c r="L4671" i="11"/>
  <c r="L4672" i="11"/>
  <c r="L4673" i="11"/>
  <c r="L4674" i="11"/>
  <c r="L4675" i="11"/>
  <c r="L4676" i="11"/>
  <c r="L4677" i="11"/>
  <c r="L4678" i="11"/>
  <c r="L4679" i="11"/>
  <c r="L4680" i="11"/>
  <c r="L4681" i="11"/>
  <c r="L4682" i="11"/>
  <c r="L4683" i="11"/>
  <c r="L4684" i="11"/>
  <c r="L4685" i="11"/>
  <c r="L4686" i="11"/>
  <c r="L4687" i="11"/>
  <c r="L4688" i="11"/>
  <c r="L4689" i="11"/>
  <c r="L4690" i="11"/>
  <c r="L4691" i="11"/>
  <c r="L4692" i="11"/>
  <c r="L4693" i="11"/>
  <c r="L4694" i="11"/>
  <c r="L4695" i="11"/>
  <c r="L4696" i="11"/>
  <c r="L4697" i="11"/>
  <c r="L4698" i="11"/>
  <c r="L4699" i="11"/>
  <c r="L4700" i="11"/>
  <c r="L4701" i="11"/>
  <c r="L4702" i="11"/>
  <c r="L4703" i="11"/>
  <c r="L4704" i="11"/>
  <c r="L4705" i="11"/>
  <c r="L4706" i="11"/>
  <c r="L4707" i="11"/>
  <c r="L4708" i="11"/>
  <c r="L4709" i="11"/>
  <c r="L4710" i="11"/>
  <c r="L4711" i="11"/>
  <c r="L4712" i="11"/>
  <c r="L4713" i="11"/>
  <c r="L4714" i="11"/>
  <c r="L4715" i="11"/>
  <c r="L4716" i="11"/>
  <c r="L4717" i="11"/>
  <c r="L4718" i="11"/>
  <c r="L4719" i="11"/>
  <c r="L4720" i="11"/>
  <c r="L4721" i="11"/>
  <c r="L4722" i="11"/>
  <c r="L4723" i="11"/>
  <c r="L4724" i="11"/>
  <c r="L4725" i="11"/>
  <c r="L4726" i="11"/>
  <c r="L4727" i="11"/>
  <c r="L4728" i="11"/>
  <c r="L4729" i="11"/>
  <c r="L4730" i="11"/>
  <c r="L4731" i="11"/>
  <c r="L4732" i="11"/>
  <c r="L4733" i="11"/>
  <c r="L4734" i="11"/>
  <c r="L4735" i="11"/>
  <c r="L4736" i="11"/>
  <c r="L4737" i="11"/>
  <c r="L4738" i="11"/>
  <c r="L4739" i="11"/>
  <c r="L4740" i="11"/>
  <c r="L4741" i="11"/>
  <c r="L4742" i="11"/>
  <c r="L4743" i="11"/>
  <c r="L4744" i="11"/>
  <c r="L4745" i="11"/>
  <c r="L4746" i="11"/>
  <c r="L4747" i="11"/>
  <c r="L4748" i="11"/>
  <c r="L4749" i="11"/>
  <c r="L4750" i="11"/>
  <c r="L4751" i="11"/>
  <c r="L4752" i="11"/>
  <c r="L4753" i="11"/>
  <c r="L4754" i="11"/>
  <c r="L4755" i="11"/>
  <c r="L4756" i="11"/>
  <c r="L4757" i="11"/>
  <c r="L4758" i="11"/>
  <c r="L4759" i="11"/>
  <c r="L4760" i="11"/>
  <c r="L4761" i="11"/>
  <c r="L4762" i="11"/>
  <c r="L4763" i="11"/>
  <c r="L4764" i="11"/>
  <c r="L4765" i="11"/>
  <c r="L4766" i="11"/>
  <c r="L4767" i="11"/>
  <c r="L4768" i="11"/>
  <c r="L4769" i="11"/>
  <c r="L4770" i="11"/>
  <c r="L4771" i="11"/>
  <c r="L4772" i="11"/>
  <c r="L4773" i="11"/>
  <c r="L4774" i="11"/>
  <c r="L4775" i="11"/>
  <c r="L4776" i="11"/>
  <c r="L4777" i="11"/>
  <c r="L4778" i="11"/>
  <c r="L4779" i="11"/>
  <c r="L4780" i="11"/>
  <c r="L4781" i="11"/>
  <c r="L4782" i="11"/>
  <c r="L4783" i="11"/>
  <c r="L4784" i="11"/>
  <c r="L4785" i="11"/>
  <c r="L4786" i="11"/>
  <c r="L4787" i="11"/>
  <c r="L4788" i="11"/>
  <c r="L4789" i="11"/>
  <c r="L4790" i="11"/>
  <c r="L4791" i="11"/>
  <c r="L4792" i="11"/>
  <c r="L4793" i="11"/>
  <c r="L4794" i="11"/>
  <c r="L4795" i="11"/>
  <c r="L4796" i="11"/>
  <c r="L4797" i="11"/>
  <c r="L4798" i="11"/>
  <c r="L4799" i="11"/>
  <c r="L4800" i="11"/>
  <c r="L4801" i="11"/>
  <c r="L4802" i="11"/>
  <c r="L4803" i="11"/>
  <c r="L4804" i="11"/>
  <c r="L4805" i="11"/>
  <c r="L4806" i="11"/>
  <c r="L4807" i="11"/>
  <c r="L4808" i="11"/>
  <c r="L4809" i="11"/>
  <c r="L4810" i="11"/>
  <c r="L4811" i="11"/>
  <c r="L4812" i="11"/>
  <c r="L4813" i="11"/>
  <c r="L4814" i="11"/>
  <c r="L4815" i="11"/>
  <c r="L4816" i="11"/>
  <c r="L4817" i="11"/>
  <c r="L4818" i="11"/>
  <c r="L4819" i="11"/>
  <c r="L4820" i="11"/>
  <c r="L4821" i="11"/>
  <c r="L4822" i="11"/>
  <c r="L4823" i="11"/>
  <c r="L4824" i="11"/>
  <c r="L4825" i="11"/>
  <c r="L4826" i="11"/>
  <c r="L4827" i="11"/>
  <c r="L4828" i="11"/>
  <c r="L4829" i="11"/>
  <c r="L4830" i="11"/>
  <c r="L4831" i="11"/>
  <c r="L4832" i="11"/>
  <c r="L4833" i="11"/>
  <c r="L4834" i="11"/>
  <c r="L4835" i="11"/>
  <c r="L4836" i="11"/>
  <c r="L4837" i="11"/>
  <c r="L4838" i="11"/>
  <c r="L4839" i="11"/>
  <c r="L4840" i="11"/>
  <c r="L4841" i="11"/>
  <c r="L4842" i="11"/>
  <c r="L4843" i="11"/>
  <c r="L4844" i="11"/>
  <c r="L4845" i="11"/>
  <c r="L4846" i="11"/>
  <c r="L4847" i="11"/>
  <c r="L4848" i="11"/>
  <c r="L4849" i="11"/>
  <c r="L4850" i="11"/>
  <c r="L4851" i="11"/>
  <c r="L4852" i="11"/>
  <c r="L4853" i="11"/>
  <c r="L4854" i="11"/>
  <c r="L4855" i="11"/>
  <c r="L4856" i="11"/>
  <c r="L4857" i="11"/>
  <c r="L4858" i="11"/>
  <c r="L4859" i="11"/>
  <c r="L4860" i="11"/>
  <c r="L4861" i="11"/>
  <c r="L4862" i="11"/>
  <c r="L4863" i="11"/>
  <c r="L4864" i="11"/>
  <c r="L4865" i="11"/>
  <c r="L4866" i="11"/>
  <c r="L4867" i="11"/>
  <c r="L4868" i="11"/>
  <c r="L4869" i="11"/>
  <c r="L4870" i="11"/>
  <c r="L4871" i="11"/>
  <c r="L4872" i="11"/>
  <c r="L4873" i="11"/>
  <c r="L4874" i="11"/>
  <c r="L4875" i="11"/>
  <c r="L4876" i="11"/>
  <c r="L4877" i="11"/>
  <c r="L4878" i="11"/>
  <c r="L4879" i="11"/>
  <c r="L4880" i="11"/>
  <c r="L4881" i="11"/>
  <c r="L4882" i="11"/>
  <c r="L4883" i="11"/>
  <c r="L4884" i="11"/>
  <c r="L4885" i="11"/>
  <c r="L4886" i="11"/>
  <c r="L4887" i="11"/>
  <c r="L4888" i="11"/>
  <c r="L4889" i="11"/>
  <c r="L4890" i="11"/>
  <c r="L4891" i="11"/>
  <c r="L4892" i="11"/>
  <c r="L4893" i="11"/>
  <c r="L4894" i="11"/>
  <c r="L4895" i="11"/>
  <c r="L4896" i="11"/>
  <c r="L4897" i="11"/>
  <c r="L4898" i="11"/>
  <c r="L4899" i="11"/>
  <c r="L4900" i="11"/>
  <c r="L4901" i="11"/>
  <c r="L4902" i="11"/>
  <c r="L4903" i="11"/>
  <c r="L4904" i="11"/>
  <c r="L4905" i="11"/>
  <c r="L4906" i="11"/>
  <c r="L4907" i="11"/>
  <c r="L4908" i="11"/>
  <c r="L4909" i="11"/>
  <c r="L4910" i="11"/>
  <c r="L4911" i="11"/>
  <c r="L4912" i="11"/>
  <c r="L4913" i="11"/>
  <c r="L4914" i="11"/>
  <c r="L4915" i="11"/>
  <c r="L4916" i="11"/>
  <c r="L4917" i="11"/>
  <c r="L4918" i="11"/>
  <c r="L4919" i="11"/>
  <c r="L4920" i="11"/>
  <c r="L4921" i="11"/>
  <c r="L4922" i="11"/>
  <c r="L4923" i="11"/>
  <c r="L4924" i="11"/>
  <c r="L4925" i="11"/>
  <c r="L4926" i="11"/>
  <c r="L4927" i="11"/>
  <c r="L4928" i="11"/>
  <c r="L4929" i="11"/>
  <c r="L4930" i="11"/>
  <c r="L4931" i="11"/>
  <c r="L4932" i="11"/>
  <c r="L4933" i="11"/>
  <c r="L4934" i="11"/>
  <c r="L4935" i="11"/>
  <c r="L4936" i="11"/>
  <c r="L4937" i="11"/>
  <c r="L4938" i="11"/>
  <c r="L4939" i="11"/>
  <c r="L4940" i="11"/>
  <c r="L4941" i="11"/>
  <c r="L4942" i="11"/>
  <c r="L4943" i="11"/>
  <c r="L4944" i="11"/>
  <c r="L4945" i="11"/>
  <c r="L4946" i="11"/>
  <c r="L4947" i="11"/>
  <c r="L4948" i="11"/>
  <c r="L4949" i="11"/>
  <c r="L4950" i="11"/>
  <c r="L4951" i="11"/>
  <c r="L4952" i="11"/>
  <c r="L4953" i="11"/>
  <c r="L4954" i="11"/>
  <c r="L4955" i="11"/>
  <c r="L4956" i="11"/>
  <c r="L4957" i="11"/>
  <c r="L4958" i="11"/>
  <c r="L4959" i="11"/>
  <c r="L4960" i="11"/>
  <c r="L4961" i="11"/>
  <c r="L4962" i="11"/>
  <c r="L4963" i="11"/>
  <c r="L4964" i="11"/>
  <c r="L4965" i="11"/>
  <c r="L4966" i="11"/>
  <c r="L4967" i="11"/>
  <c r="L4968" i="11"/>
  <c r="L4969" i="11"/>
  <c r="L4970" i="11"/>
  <c r="L4971" i="11"/>
  <c r="L4972" i="11"/>
  <c r="L4973" i="11"/>
  <c r="L4974" i="11"/>
  <c r="L4975" i="11"/>
  <c r="L4976" i="11"/>
  <c r="L4977" i="11"/>
  <c r="L4978" i="11"/>
  <c r="L4979" i="11"/>
  <c r="L4980" i="11"/>
  <c r="L4981" i="11"/>
  <c r="L4982" i="11"/>
  <c r="L4983" i="11"/>
  <c r="L4984" i="11"/>
  <c r="L4985" i="11"/>
  <c r="L4986" i="11"/>
  <c r="L4987" i="11"/>
  <c r="L4988" i="11"/>
  <c r="L4989" i="11"/>
  <c r="L4990" i="11"/>
  <c r="L4991" i="11"/>
  <c r="L4992" i="11"/>
  <c r="L4993" i="11"/>
  <c r="L4994" i="11"/>
  <c r="L4995" i="11"/>
  <c r="L4996" i="11"/>
  <c r="L4997" i="11"/>
  <c r="L4998" i="11"/>
  <c r="L4999" i="11"/>
  <c r="L5000" i="11"/>
  <c r="L5001" i="11"/>
  <c r="L5002" i="11"/>
  <c r="L5003" i="11"/>
  <c r="L5004" i="11"/>
  <c r="L5005" i="11"/>
  <c r="L5006" i="11"/>
  <c r="L5007" i="11"/>
  <c r="L5008" i="11"/>
  <c r="L5009" i="11"/>
  <c r="L5010" i="11"/>
  <c r="L5011" i="11"/>
  <c r="L5012" i="11"/>
  <c r="L5013" i="11"/>
  <c r="L5014" i="11"/>
  <c r="L5015" i="11"/>
  <c r="L5016" i="11"/>
  <c r="L5017" i="11"/>
  <c r="L5018" i="11"/>
  <c r="L5019" i="11"/>
  <c r="L5020" i="11"/>
  <c r="L5021" i="11"/>
  <c r="L5022" i="11"/>
  <c r="L5023" i="11"/>
  <c r="L5024" i="11"/>
  <c r="L5025" i="11"/>
  <c r="L5026" i="11"/>
  <c r="L5027" i="11"/>
  <c r="L5028" i="11"/>
  <c r="L5029" i="11"/>
  <c r="L5030" i="11"/>
  <c r="L5031" i="11"/>
  <c r="L5032" i="11"/>
  <c r="L5033" i="11"/>
  <c r="L5034" i="11"/>
  <c r="L5035" i="11"/>
  <c r="L5036" i="11"/>
  <c r="L5037" i="11"/>
  <c r="L5038" i="11"/>
  <c r="L5039" i="11"/>
  <c r="L5040" i="11"/>
  <c r="L5041" i="11"/>
  <c r="L5042" i="11"/>
  <c r="L5043" i="11"/>
  <c r="L5044" i="11"/>
  <c r="L5045" i="11"/>
  <c r="L5046" i="11"/>
  <c r="L5047" i="11"/>
  <c r="L5048" i="11"/>
  <c r="L5049" i="11"/>
  <c r="L5050" i="11"/>
  <c r="L5051" i="11"/>
  <c r="L5052" i="11"/>
  <c r="L5053" i="11"/>
  <c r="L5054" i="11"/>
  <c r="L5055" i="11"/>
  <c r="L5056" i="11"/>
  <c r="L5057" i="11"/>
  <c r="L5058" i="11"/>
  <c r="L5059" i="11"/>
  <c r="L5060" i="11"/>
  <c r="L5061" i="11"/>
  <c r="L5062" i="11"/>
  <c r="L5063" i="11"/>
  <c r="L5064" i="11"/>
  <c r="L5065" i="11"/>
  <c r="L5066" i="11"/>
  <c r="L5067" i="11"/>
  <c r="L5068" i="11"/>
  <c r="L5069" i="11"/>
  <c r="L5070" i="11"/>
  <c r="L5071" i="11"/>
  <c r="L5072" i="11"/>
  <c r="L5073" i="11"/>
  <c r="L5074" i="11"/>
  <c r="L5075" i="11"/>
  <c r="L5076" i="11"/>
  <c r="L5077" i="11"/>
  <c r="L5078" i="11"/>
  <c r="L5079" i="11"/>
  <c r="L5080" i="11"/>
  <c r="L5081" i="11"/>
  <c r="L5082" i="11"/>
  <c r="L5083" i="11"/>
  <c r="L5084" i="11"/>
  <c r="L5085" i="11"/>
  <c r="L5086" i="11"/>
  <c r="L5087" i="11"/>
  <c r="L5088" i="11"/>
  <c r="L5089" i="11"/>
  <c r="L5090" i="11"/>
  <c r="L5091" i="11"/>
  <c r="L5092" i="11"/>
  <c r="L5093" i="11"/>
  <c r="L5094" i="11"/>
  <c r="L5095" i="11"/>
  <c r="L5096" i="11"/>
  <c r="L5097" i="11"/>
  <c r="L5098" i="11"/>
  <c r="L5099" i="11"/>
  <c r="L5100" i="11"/>
  <c r="L5101" i="11"/>
  <c r="L5102" i="11"/>
  <c r="L5103" i="11"/>
  <c r="L5104" i="11"/>
  <c r="L5105" i="11"/>
  <c r="L5106" i="11"/>
  <c r="L5107" i="11"/>
  <c r="L5108" i="11"/>
  <c r="L5109" i="11"/>
  <c r="L5110" i="11"/>
  <c r="L5111" i="11"/>
  <c r="L5112" i="11"/>
  <c r="L5113" i="11"/>
  <c r="L5114" i="11"/>
  <c r="L5115" i="11"/>
  <c r="L5116" i="11"/>
  <c r="L5117" i="11"/>
  <c r="L5118" i="11"/>
  <c r="L5119" i="11"/>
  <c r="L5120" i="11"/>
  <c r="L5121" i="11"/>
  <c r="L5122" i="11"/>
  <c r="L5123" i="11"/>
  <c r="L5124" i="11"/>
  <c r="L5125" i="11"/>
  <c r="L5126" i="11"/>
  <c r="L5127" i="11"/>
  <c r="L5128" i="11"/>
  <c r="L5129" i="11"/>
  <c r="L5130" i="11"/>
  <c r="L5131" i="11"/>
  <c r="L5132" i="11"/>
  <c r="L5133" i="11"/>
  <c r="L5134" i="11"/>
  <c r="L5135" i="11"/>
  <c r="L5136" i="11"/>
  <c r="L5137" i="11"/>
  <c r="L5138" i="11"/>
  <c r="L5139" i="11"/>
  <c r="L5140" i="11"/>
  <c r="L5141" i="11"/>
  <c r="L5142" i="11"/>
  <c r="L5143" i="11"/>
  <c r="L5144" i="11"/>
  <c r="L5145" i="11"/>
  <c r="L5146" i="11"/>
  <c r="L5147" i="11"/>
  <c r="L5148" i="11"/>
  <c r="L5149" i="11"/>
  <c r="L5150" i="11"/>
  <c r="L5151" i="11"/>
  <c r="L5152" i="11"/>
  <c r="L5153" i="11"/>
  <c r="L5154" i="11"/>
  <c r="L5155" i="11"/>
  <c r="L5156" i="11"/>
  <c r="L5157" i="11"/>
  <c r="L5158" i="11"/>
  <c r="L5159" i="11"/>
  <c r="L5160" i="11"/>
  <c r="L5161" i="11"/>
  <c r="L5162" i="11"/>
  <c r="L5163" i="11"/>
  <c r="L5164" i="11"/>
  <c r="L5165" i="11"/>
  <c r="L5166" i="11"/>
  <c r="L5167" i="11"/>
  <c r="L5168" i="11"/>
  <c r="L5169" i="11"/>
  <c r="L5170" i="11"/>
  <c r="L5171" i="11"/>
  <c r="L5172" i="11"/>
  <c r="L5173" i="11"/>
  <c r="L5174" i="11"/>
  <c r="L5175" i="11"/>
  <c r="L5176" i="11"/>
  <c r="L5177" i="11"/>
  <c r="L5178" i="11"/>
  <c r="L5179" i="11"/>
  <c r="L5180" i="11"/>
  <c r="L5181" i="11"/>
  <c r="L5182" i="11"/>
  <c r="L5183" i="11"/>
  <c r="L5184" i="11"/>
  <c r="L5185" i="11"/>
  <c r="L5186" i="11"/>
  <c r="L5187" i="11"/>
  <c r="L5188" i="11"/>
  <c r="L5189" i="11"/>
  <c r="L5190" i="11"/>
  <c r="L5191" i="11"/>
  <c r="L5192" i="11"/>
  <c r="L5193" i="11"/>
  <c r="L5194" i="11"/>
  <c r="L5195" i="11"/>
  <c r="L5196" i="11"/>
  <c r="L5197" i="11"/>
  <c r="L5198" i="11"/>
  <c r="L5199" i="11"/>
  <c r="L5200" i="11"/>
  <c r="L5201" i="11"/>
  <c r="L5202" i="11"/>
  <c r="L5203" i="11"/>
  <c r="L5204" i="11"/>
  <c r="L5205" i="11"/>
  <c r="L5206" i="11"/>
  <c r="L5207" i="11"/>
  <c r="L5208" i="11"/>
  <c r="L5209" i="11"/>
  <c r="L5210" i="11"/>
  <c r="L5211" i="11"/>
  <c r="L5212" i="11"/>
  <c r="L5213" i="11"/>
  <c r="L5214" i="11"/>
  <c r="L5215" i="11"/>
  <c r="L5216" i="11"/>
  <c r="L5217" i="11"/>
  <c r="L5218" i="11"/>
  <c r="L5219" i="11"/>
  <c r="L5220" i="11"/>
  <c r="L5221" i="11"/>
  <c r="L5222" i="11"/>
  <c r="L5223" i="11"/>
  <c r="L5224" i="11"/>
  <c r="L5225" i="11"/>
  <c r="L5226" i="11"/>
  <c r="L5227" i="11"/>
  <c r="L5228" i="11"/>
  <c r="L5229" i="11"/>
  <c r="L5230" i="11"/>
  <c r="L5231" i="11"/>
  <c r="L5232" i="11"/>
  <c r="L5233" i="11"/>
  <c r="L5234" i="11"/>
  <c r="L5235" i="11"/>
  <c r="L5236" i="11"/>
  <c r="L5237" i="11"/>
  <c r="L5238" i="11"/>
  <c r="L5239" i="11"/>
  <c r="L5240" i="11"/>
  <c r="L5241" i="11"/>
  <c r="L5242" i="11"/>
  <c r="L5243" i="11"/>
  <c r="L5244" i="11"/>
  <c r="L5245" i="11"/>
  <c r="L5246" i="11"/>
  <c r="L5247" i="11"/>
  <c r="L5248" i="11"/>
  <c r="L5249" i="11"/>
  <c r="L5250" i="11"/>
  <c r="L5251" i="11"/>
  <c r="L5252" i="11"/>
  <c r="L5253" i="11"/>
  <c r="L5254" i="11"/>
  <c r="L5255" i="11"/>
  <c r="L5256" i="11"/>
  <c r="L5257" i="11"/>
  <c r="L5258" i="11"/>
  <c r="L5259" i="11"/>
  <c r="L5260" i="11"/>
  <c r="L5261" i="11"/>
  <c r="L5262" i="11"/>
  <c r="L5263" i="11"/>
  <c r="L5264" i="11"/>
  <c r="L5265" i="11"/>
  <c r="L5266" i="11"/>
  <c r="L5267" i="11"/>
  <c r="L5268" i="11"/>
  <c r="L5269" i="11"/>
  <c r="L5270" i="11"/>
  <c r="L5271" i="11"/>
  <c r="L5272" i="11"/>
  <c r="L5273" i="11"/>
  <c r="L5274" i="11"/>
  <c r="L5275" i="11"/>
  <c r="L5276" i="11"/>
  <c r="L5277" i="11"/>
  <c r="L5278" i="11"/>
  <c r="L5279" i="11"/>
  <c r="L5280" i="11"/>
  <c r="L5281" i="11"/>
  <c r="L5282" i="11"/>
  <c r="L5283" i="11"/>
  <c r="L5284" i="11"/>
  <c r="L5285" i="11"/>
  <c r="L5286" i="11"/>
  <c r="L5287" i="11"/>
  <c r="L5288" i="11"/>
  <c r="L5289" i="11"/>
  <c r="L5290" i="11"/>
  <c r="L5291" i="11"/>
  <c r="L5292" i="11"/>
  <c r="L5293" i="11"/>
  <c r="L5294" i="11"/>
  <c r="L5295" i="11"/>
  <c r="L5296" i="11"/>
  <c r="L5297" i="11"/>
  <c r="L5298" i="11"/>
  <c r="L5299" i="11"/>
  <c r="L5300" i="11"/>
  <c r="L5301" i="11"/>
  <c r="L5302" i="11"/>
  <c r="L5303" i="11"/>
  <c r="L5304" i="11"/>
  <c r="L5305" i="11"/>
  <c r="L5306" i="11"/>
  <c r="L5307" i="11"/>
  <c r="L5308" i="11"/>
  <c r="L5309" i="11"/>
  <c r="L5310" i="11"/>
  <c r="L5311" i="11"/>
  <c r="L5312" i="11"/>
  <c r="L5313" i="11"/>
  <c r="L5314" i="11"/>
  <c r="L5315" i="11"/>
  <c r="L5316" i="11"/>
  <c r="L5317" i="11"/>
  <c r="L5318" i="11"/>
  <c r="L5319" i="11"/>
  <c r="L5320" i="11"/>
  <c r="L5321" i="11"/>
  <c r="L5322" i="11"/>
  <c r="L5323" i="11"/>
  <c r="L5324" i="11"/>
  <c r="L5325" i="11"/>
  <c r="L5326" i="11"/>
  <c r="L5327" i="11"/>
  <c r="L5328" i="11"/>
  <c r="L5329" i="11"/>
  <c r="L5330" i="11"/>
  <c r="L5331" i="11"/>
  <c r="L5332" i="11"/>
  <c r="L5333" i="11"/>
  <c r="L5334" i="11"/>
  <c r="L5335" i="11"/>
  <c r="L5336" i="11"/>
  <c r="L5337" i="11"/>
  <c r="L5338" i="11"/>
  <c r="L5339" i="11"/>
  <c r="L5340" i="11"/>
  <c r="L5341" i="11"/>
  <c r="L5342" i="11"/>
  <c r="L5343" i="11"/>
  <c r="L5344" i="11"/>
  <c r="L5345" i="11"/>
  <c r="L5346" i="11"/>
  <c r="L5347" i="11"/>
  <c r="L5348" i="11"/>
  <c r="L5349" i="11"/>
  <c r="L5350" i="11"/>
  <c r="L5351" i="11"/>
  <c r="L5352" i="11"/>
  <c r="L5353" i="11"/>
  <c r="L5354" i="11"/>
  <c r="L5355" i="11"/>
  <c r="L5356" i="11"/>
  <c r="L5357" i="11"/>
  <c r="L5358" i="11"/>
  <c r="L5359" i="11"/>
  <c r="L5360" i="11"/>
  <c r="L5361" i="11"/>
  <c r="L5362" i="11"/>
  <c r="L5363" i="11"/>
  <c r="L5364" i="11"/>
  <c r="L5365" i="11"/>
  <c r="L5366" i="11"/>
  <c r="L5367" i="11"/>
  <c r="L5368" i="11"/>
  <c r="L5369" i="11"/>
  <c r="L5370" i="11"/>
  <c r="L5371" i="11"/>
  <c r="L5372" i="11"/>
  <c r="L5373" i="11"/>
  <c r="L5374" i="11"/>
  <c r="L5375" i="11"/>
  <c r="L5376" i="11"/>
  <c r="L5377" i="11"/>
  <c r="L5378" i="11"/>
  <c r="L5379" i="11"/>
  <c r="L5380" i="11"/>
  <c r="L5381" i="11"/>
  <c r="L5382" i="11"/>
  <c r="L5383" i="11"/>
  <c r="L5384" i="11"/>
  <c r="L5385" i="11"/>
  <c r="L5386" i="11"/>
  <c r="L5387" i="11"/>
  <c r="L5388" i="11"/>
  <c r="L5389" i="11"/>
  <c r="L5390" i="11"/>
  <c r="L5391" i="11"/>
  <c r="L5392" i="11"/>
  <c r="L5393" i="11"/>
  <c r="L5394" i="11"/>
  <c r="L5395" i="11"/>
  <c r="L5396" i="11"/>
  <c r="L5397" i="11"/>
  <c r="L5398" i="11"/>
  <c r="L5399" i="11"/>
  <c r="L5400" i="11"/>
  <c r="L5401" i="11"/>
  <c r="L5402" i="11"/>
  <c r="L5403" i="11"/>
  <c r="L5404" i="11"/>
  <c r="L5405" i="11"/>
  <c r="L5406" i="11"/>
  <c r="L5407" i="11"/>
  <c r="L5408" i="11"/>
  <c r="L5409" i="11"/>
  <c r="L5410" i="11"/>
  <c r="L5411" i="11"/>
  <c r="L5412" i="11"/>
  <c r="L5413" i="11"/>
  <c r="L5414" i="11"/>
  <c r="L5415" i="11"/>
  <c r="L5416" i="11"/>
  <c r="L5417" i="11"/>
  <c r="L5418" i="11"/>
  <c r="L5419" i="11"/>
  <c r="L5420" i="11"/>
  <c r="L5421" i="11"/>
  <c r="L5422" i="11"/>
  <c r="L5423" i="11"/>
  <c r="L5424" i="11"/>
  <c r="L5425" i="11"/>
  <c r="L5426" i="11"/>
  <c r="L5427" i="11"/>
  <c r="L5428" i="11"/>
  <c r="L5429" i="11"/>
  <c r="L5430" i="11"/>
  <c r="L5431" i="11"/>
  <c r="L5432" i="11"/>
  <c r="L5433" i="11"/>
  <c r="L5434" i="11"/>
  <c r="L5435" i="11"/>
  <c r="L5436" i="11"/>
  <c r="L5437" i="11"/>
  <c r="L5438" i="11"/>
  <c r="L5439" i="11"/>
  <c r="L5440" i="11"/>
  <c r="L5441" i="11"/>
  <c r="L5442" i="11"/>
  <c r="L5443" i="11"/>
  <c r="L5444" i="11"/>
  <c r="L5445" i="11"/>
  <c r="L5446" i="11"/>
  <c r="L5447" i="11"/>
  <c r="L5448" i="11"/>
  <c r="L5449" i="11"/>
  <c r="L5450" i="11"/>
  <c r="L5451" i="11"/>
  <c r="L5452" i="11"/>
  <c r="L5453" i="11"/>
  <c r="L5454" i="11"/>
  <c r="L5455" i="11"/>
  <c r="L5456" i="11"/>
  <c r="L5457" i="11"/>
  <c r="L5458" i="11"/>
  <c r="L5459" i="11"/>
  <c r="L5460" i="11"/>
  <c r="L5461" i="11"/>
  <c r="L5462" i="11"/>
  <c r="L5463" i="11"/>
  <c r="L5464" i="11"/>
  <c r="L5465" i="11"/>
  <c r="L5466" i="11"/>
  <c r="L5467" i="11"/>
  <c r="L5468" i="11"/>
  <c r="L5469" i="11"/>
  <c r="L5470" i="11"/>
  <c r="L5471" i="11"/>
  <c r="L5472" i="11"/>
  <c r="L5473" i="11"/>
  <c r="L5474" i="11"/>
  <c r="L5475" i="11"/>
  <c r="L5476" i="11"/>
  <c r="L5477" i="11"/>
  <c r="L5478" i="11"/>
  <c r="L5479" i="11"/>
  <c r="L5480" i="11"/>
  <c r="L5481" i="11"/>
  <c r="L5482" i="11"/>
  <c r="L5483" i="11"/>
  <c r="L5484" i="11"/>
  <c r="L5485" i="11"/>
  <c r="L5486" i="11"/>
  <c r="L5487" i="11"/>
  <c r="L5488" i="11"/>
  <c r="L5489" i="11"/>
  <c r="L5490" i="11"/>
  <c r="L5491" i="11"/>
  <c r="L5492" i="11"/>
  <c r="L5493" i="11"/>
  <c r="L5494" i="11"/>
  <c r="L5495" i="11"/>
  <c r="L5496" i="11"/>
  <c r="L5497" i="11"/>
  <c r="L5498" i="11"/>
  <c r="L5499" i="11"/>
  <c r="L5500" i="11"/>
  <c r="L5501" i="11"/>
  <c r="L5502" i="11"/>
  <c r="L5503" i="11"/>
  <c r="L5504" i="11"/>
  <c r="L5505" i="11"/>
  <c r="L5506" i="11"/>
  <c r="L5507" i="11"/>
  <c r="L5508" i="11"/>
  <c r="L5509" i="11"/>
  <c r="L5510" i="11"/>
  <c r="L5511" i="11"/>
  <c r="L5512" i="11"/>
  <c r="L5513" i="11"/>
  <c r="L5514" i="11"/>
  <c r="L5515" i="11"/>
  <c r="L5516" i="11"/>
  <c r="L5517" i="11"/>
  <c r="L5518" i="11"/>
  <c r="L5519" i="11"/>
  <c r="L5520" i="11"/>
  <c r="L5521" i="11"/>
  <c r="L5522" i="11"/>
  <c r="L5523" i="11"/>
  <c r="L5524" i="11"/>
  <c r="L5525" i="11"/>
  <c r="L5526" i="11"/>
  <c r="L5527" i="11"/>
  <c r="L5528" i="11"/>
  <c r="L5529" i="11"/>
  <c r="L5530" i="11"/>
  <c r="L5531" i="11"/>
  <c r="L5532" i="11"/>
  <c r="L5533" i="11"/>
  <c r="L5534" i="11"/>
  <c r="L5535" i="11"/>
  <c r="L5536" i="11"/>
  <c r="L5537" i="11"/>
  <c r="L5538" i="11"/>
  <c r="L5539" i="11"/>
  <c r="L5540" i="11"/>
  <c r="L5541" i="11"/>
  <c r="L5542" i="11"/>
  <c r="L5543" i="11"/>
  <c r="L5544" i="11"/>
  <c r="L5545" i="11"/>
  <c r="L5546" i="11"/>
  <c r="L5547" i="11"/>
  <c r="L5548" i="11"/>
  <c r="L5549" i="11"/>
  <c r="L5550" i="11"/>
  <c r="L5551" i="11"/>
  <c r="L5552" i="11"/>
  <c r="L5553" i="11"/>
  <c r="L5554" i="11"/>
  <c r="L5555" i="11"/>
  <c r="L5556" i="11"/>
  <c r="L5557" i="11"/>
  <c r="L5558" i="11"/>
  <c r="L5559" i="11"/>
  <c r="L5560" i="11"/>
  <c r="L5561" i="11"/>
  <c r="L5562" i="11"/>
  <c r="L5563" i="11"/>
  <c r="L5564" i="11"/>
  <c r="L5565" i="11"/>
  <c r="L5566" i="11"/>
  <c r="L5567" i="11"/>
  <c r="L5568" i="11"/>
  <c r="L5569" i="11"/>
  <c r="L5570" i="11"/>
  <c r="L5571" i="11"/>
  <c r="L5572" i="11"/>
  <c r="L5573" i="11"/>
  <c r="L5574" i="11"/>
  <c r="L5575" i="11"/>
  <c r="L5576" i="11"/>
  <c r="L5577" i="11"/>
  <c r="L5578" i="11"/>
  <c r="L5579" i="11"/>
  <c r="L5580" i="11"/>
  <c r="L5581" i="11"/>
  <c r="L5582" i="11"/>
  <c r="L5583" i="11"/>
  <c r="L5584" i="11"/>
  <c r="L5585" i="11"/>
  <c r="L5586" i="11"/>
  <c r="L5587" i="11"/>
  <c r="L5588" i="11"/>
  <c r="L5589" i="11"/>
  <c r="L5590" i="11"/>
  <c r="L5591" i="11"/>
  <c r="L5592" i="11"/>
  <c r="L5593" i="11"/>
  <c r="L5594" i="11"/>
  <c r="L5595" i="11"/>
  <c r="L5596" i="11"/>
  <c r="L5597" i="11"/>
  <c r="L5598" i="11"/>
  <c r="L5599" i="11"/>
  <c r="L5600" i="11"/>
  <c r="L5601" i="11"/>
  <c r="L5602" i="11"/>
  <c r="L5603" i="11"/>
  <c r="L5604" i="11"/>
  <c r="L5605" i="11"/>
  <c r="L5606" i="11"/>
  <c r="L5607" i="11"/>
  <c r="L5608" i="11"/>
  <c r="L5609" i="11"/>
  <c r="L5610" i="11"/>
  <c r="L5611" i="11"/>
  <c r="L5612" i="11"/>
  <c r="L5613" i="11"/>
  <c r="L5614" i="11"/>
  <c r="L5615" i="11"/>
  <c r="L5616" i="11"/>
  <c r="L5617" i="11"/>
  <c r="L5618" i="11"/>
  <c r="L5619" i="11"/>
  <c r="L5620" i="11"/>
  <c r="L5621" i="11"/>
  <c r="L5622" i="11"/>
  <c r="L5623" i="11"/>
  <c r="L5624" i="11"/>
  <c r="L5625" i="11"/>
  <c r="L5626" i="11"/>
  <c r="L5627" i="11"/>
  <c r="L5628" i="11"/>
  <c r="L5629" i="11"/>
  <c r="L5630" i="11"/>
  <c r="L5631" i="11"/>
  <c r="L5632" i="11"/>
  <c r="L5633" i="11"/>
  <c r="L5634" i="11"/>
  <c r="L5635" i="11"/>
  <c r="L5636" i="11"/>
  <c r="L5637" i="11"/>
  <c r="L5638" i="11"/>
  <c r="L5639" i="11"/>
  <c r="L5640" i="11"/>
  <c r="L5641" i="11"/>
  <c r="L5642" i="11"/>
  <c r="L5643" i="11"/>
  <c r="L5644" i="11"/>
  <c r="L5645" i="11"/>
  <c r="L5646" i="11"/>
  <c r="L5647" i="11"/>
  <c r="L5648" i="11"/>
  <c r="L5649" i="11"/>
  <c r="L5650" i="11"/>
  <c r="L5651" i="11"/>
  <c r="L5652" i="11"/>
  <c r="L5653" i="11"/>
  <c r="L5654" i="11"/>
  <c r="L5655" i="11"/>
  <c r="L5656" i="11"/>
  <c r="L5657" i="11"/>
  <c r="L5658" i="11"/>
  <c r="L5659" i="11"/>
  <c r="L5660" i="11"/>
  <c r="L5661" i="11"/>
  <c r="L5662" i="11"/>
  <c r="L5663" i="11"/>
  <c r="L5664" i="11"/>
  <c r="L5665" i="11"/>
  <c r="L5666" i="11"/>
  <c r="L5667" i="11"/>
  <c r="L5668" i="11"/>
  <c r="L5669" i="11"/>
  <c r="L5670" i="11"/>
  <c r="L5671" i="11"/>
  <c r="L5672" i="11"/>
  <c r="L5673" i="11"/>
  <c r="L5674" i="11"/>
  <c r="L5675" i="11"/>
  <c r="L5676" i="11"/>
  <c r="L5677" i="11"/>
  <c r="L5678" i="11"/>
  <c r="L5679" i="11"/>
  <c r="L5680" i="11"/>
  <c r="L5681" i="11"/>
  <c r="L5682" i="11"/>
  <c r="L5683" i="11"/>
  <c r="L5684" i="11"/>
  <c r="L5685" i="11"/>
  <c r="L5686" i="11"/>
  <c r="L5687" i="11"/>
  <c r="L5688" i="11"/>
  <c r="L5689" i="11"/>
  <c r="L5690" i="11"/>
  <c r="L5691" i="11"/>
  <c r="L5692" i="11"/>
  <c r="L5693" i="11"/>
  <c r="L5694" i="11"/>
  <c r="L5695" i="11"/>
  <c r="L5696" i="11"/>
  <c r="L5697" i="11"/>
  <c r="L5698" i="11"/>
  <c r="L5699" i="11"/>
  <c r="L5700" i="11"/>
  <c r="L5701" i="11"/>
  <c r="L5702" i="11"/>
  <c r="L5703" i="11"/>
  <c r="L5704" i="11"/>
  <c r="L5705" i="11"/>
  <c r="L5706" i="11"/>
  <c r="L5707" i="11"/>
  <c r="L5708" i="11"/>
  <c r="L5709" i="11"/>
  <c r="L5710" i="11"/>
  <c r="L5711" i="11"/>
  <c r="L5712" i="11"/>
  <c r="L5713" i="11"/>
  <c r="L5714" i="11"/>
  <c r="L5715" i="11"/>
  <c r="L5716" i="11"/>
  <c r="L5717" i="11"/>
  <c r="L5718" i="11"/>
  <c r="L5719" i="11"/>
  <c r="L5720" i="11"/>
  <c r="L5721" i="11"/>
  <c r="L5722" i="11"/>
  <c r="L5723" i="11"/>
  <c r="L5724" i="11"/>
  <c r="L5725" i="11"/>
  <c r="L5726" i="11"/>
  <c r="L5727" i="11"/>
  <c r="L5728" i="11"/>
  <c r="L5729" i="11"/>
  <c r="L5730" i="11"/>
  <c r="L5731" i="11"/>
  <c r="L5732" i="11"/>
  <c r="L5733" i="11"/>
  <c r="L5734" i="11"/>
  <c r="L5735" i="11"/>
  <c r="L5736" i="11"/>
  <c r="L5737" i="11"/>
  <c r="L5738" i="11"/>
  <c r="L5739" i="11"/>
  <c r="L5740" i="11"/>
  <c r="L5741" i="11"/>
  <c r="L5742" i="11"/>
  <c r="L5743" i="11"/>
  <c r="L5744" i="11"/>
  <c r="L5745" i="11"/>
  <c r="L5746" i="11"/>
  <c r="L5747" i="11"/>
  <c r="L5748" i="11"/>
  <c r="L5749" i="11"/>
  <c r="L5750" i="11"/>
  <c r="L5751" i="11"/>
  <c r="L5752" i="11"/>
  <c r="L5753" i="11"/>
  <c r="L5754" i="11"/>
  <c r="L5755" i="11"/>
  <c r="L5756" i="11"/>
  <c r="L5757" i="11"/>
  <c r="L5758" i="11"/>
  <c r="L5759" i="11"/>
  <c r="L5760" i="11"/>
  <c r="L5761" i="11"/>
  <c r="L5762" i="11"/>
  <c r="L5763" i="11"/>
  <c r="L5764" i="11"/>
  <c r="L5765" i="11"/>
  <c r="L5766" i="11"/>
  <c r="L5767" i="11"/>
  <c r="L5768" i="11"/>
  <c r="L5769" i="11"/>
  <c r="L5770" i="11"/>
  <c r="L5771" i="11"/>
  <c r="L5772" i="11"/>
  <c r="L5773" i="11"/>
  <c r="L5774" i="11"/>
  <c r="L5775" i="11"/>
  <c r="L5776" i="11"/>
  <c r="L5777" i="11"/>
  <c r="L5778" i="11"/>
  <c r="L5779" i="11"/>
  <c r="L5780" i="11"/>
  <c r="L5781" i="11"/>
  <c r="L5782" i="11"/>
  <c r="L5783" i="11"/>
  <c r="L5784" i="11"/>
  <c r="L5785" i="11"/>
  <c r="L5786" i="11"/>
  <c r="L5787" i="11"/>
  <c r="L5788" i="11"/>
  <c r="L5789" i="11"/>
  <c r="L5790" i="11"/>
  <c r="L5791" i="11"/>
  <c r="L5792" i="11"/>
  <c r="L5793" i="11"/>
  <c r="L5794" i="11"/>
  <c r="L5795" i="11"/>
  <c r="L5796" i="11"/>
  <c r="L5797" i="11"/>
  <c r="L5798" i="11"/>
  <c r="L5799" i="11"/>
  <c r="L5800" i="11"/>
  <c r="L5801" i="11"/>
  <c r="L5802" i="11"/>
  <c r="L5803" i="11"/>
  <c r="L5804" i="11"/>
  <c r="L5805" i="11"/>
  <c r="L5806" i="11"/>
  <c r="L5807" i="11"/>
  <c r="L5808" i="11"/>
  <c r="L5809" i="11"/>
  <c r="L5810" i="11"/>
  <c r="L5811" i="11"/>
  <c r="L5812" i="11"/>
  <c r="L5813" i="11"/>
  <c r="L5814" i="11"/>
  <c r="L5815" i="11"/>
  <c r="L5816" i="11"/>
  <c r="L5817" i="11"/>
  <c r="L5818" i="11"/>
  <c r="L5819" i="11"/>
  <c r="L5820" i="11"/>
  <c r="L5821" i="11"/>
  <c r="L5822" i="11"/>
  <c r="L5823" i="11"/>
  <c r="L5824" i="11"/>
  <c r="L5825" i="11"/>
  <c r="L5826" i="11"/>
  <c r="L5827" i="11"/>
  <c r="L5828" i="11"/>
  <c r="L5829" i="11"/>
  <c r="L5830" i="11"/>
  <c r="L5831" i="11"/>
  <c r="L5832" i="11"/>
  <c r="L5833" i="11"/>
  <c r="L5834" i="11"/>
  <c r="L5835" i="11"/>
  <c r="L5836" i="11"/>
  <c r="L5837" i="11"/>
  <c r="L5838" i="11"/>
  <c r="L5839" i="11"/>
  <c r="L5840" i="11"/>
  <c r="L5841" i="11"/>
  <c r="L5842" i="11"/>
  <c r="L5843" i="11"/>
  <c r="L5844" i="11"/>
  <c r="L5845" i="11"/>
  <c r="L5846" i="11"/>
  <c r="L5847" i="11"/>
  <c r="L5848" i="11"/>
  <c r="L5849" i="11"/>
  <c r="L5850" i="11"/>
  <c r="L5851" i="11"/>
  <c r="L5852" i="11"/>
  <c r="L5853" i="11"/>
  <c r="L5854" i="11"/>
  <c r="L5855" i="11"/>
  <c r="L5856" i="11"/>
  <c r="L5857" i="11"/>
  <c r="L5858" i="11"/>
  <c r="L5859" i="11"/>
  <c r="L5860" i="11"/>
  <c r="L5861" i="11"/>
  <c r="L5862" i="11"/>
  <c r="L5863" i="11"/>
  <c r="L5864" i="11"/>
  <c r="L5865" i="11"/>
  <c r="L5866" i="11"/>
  <c r="L5867" i="11"/>
  <c r="L5868" i="11"/>
  <c r="L5869" i="11"/>
  <c r="L5870" i="11"/>
  <c r="L5871" i="11"/>
  <c r="L5872" i="11"/>
  <c r="L5873" i="11"/>
  <c r="L5874" i="11"/>
  <c r="L5875" i="11"/>
  <c r="L5876" i="11"/>
  <c r="L5877" i="11"/>
  <c r="L5878" i="11"/>
  <c r="L5879" i="11"/>
  <c r="L5880" i="11"/>
  <c r="L5881" i="11"/>
  <c r="L5882" i="11"/>
  <c r="L5883" i="11"/>
  <c r="L5884" i="11"/>
  <c r="L5885" i="11"/>
  <c r="L5886" i="11"/>
  <c r="L5887" i="11"/>
  <c r="L5888" i="11"/>
  <c r="L5889" i="11"/>
  <c r="L5890" i="11"/>
  <c r="L5891" i="11"/>
  <c r="L5892" i="11"/>
  <c r="L5893" i="11"/>
  <c r="L5894" i="11"/>
  <c r="L5895" i="11"/>
  <c r="L5896" i="11"/>
  <c r="L5897" i="11"/>
  <c r="L5898" i="11"/>
  <c r="L5899" i="11"/>
  <c r="L5900" i="11"/>
  <c r="L5901" i="11"/>
  <c r="L5902" i="11"/>
  <c r="L5903" i="11"/>
  <c r="L5904" i="11"/>
  <c r="L5905" i="11"/>
  <c r="L5906" i="11"/>
  <c r="L5907" i="11"/>
  <c r="L5908" i="11"/>
  <c r="L5909" i="11"/>
  <c r="L5910" i="11"/>
  <c r="L5911" i="11"/>
  <c r="L5912" i="11"/>
  <c r="L5913" i="11"/>
  <c r="L5914" i="11"/>
  <c r="L5915" i="11"/>
  <c r="L5916" i="11"/>
  <c r="L5917" i="11"/>
  <c r="L5918" i="11"/>
  <c r="L5919" i="11"/>
  <c r="L5920" i="11"/>
  <c r="L5921" i="11"/>
  <c r="L5922" i="11"/>
  <c r="L5923" i="11"/>
  <c r="L5924" i="11"/>
  <c r="L5925" i="11"/>
  <c r="L5926" i="11"/>
  <c r="L5927" i="11"/>
  <c r="L5928" i="11"/>
  <c r="L5929" i="11"/>
  <c r="L5930" i="11"/>
  <c r="L5931" i="11"/>
  <c r="L5932" i="11"/>
  <c r="L5933" i="11"/>
  <c r="L5934" i="11"/>
  <c r="L5935" i="11"/>
  <c r="L5936" i="11"/>
  <c r="L5937" i="11"/>
  <c r="L5938" i="11"/>
  <c r="L5939" i="11"/>
  <c r="L5940" i="11"/>
  <c r="L5941" i="11"/>
  <c r="L5942" i="11"/>
  <c r="L5943" i="11"/>
  <c r="L5944" i="11"/>
  <c r="L5945" i="11"/>
  <c r="L5946" i="11"/>
  <c r="L5947" i="11"/>
  <c r="L5948" i="11"/>
  <c r="L5949" i="11"/>
  <c r="L5950" i="11"/>
  <c r="L5951" i="11"/>
  <c r="L5952" i="11"/>
  <c r="L5953" i="11"/>
  <c r="L5954" i="11"/>
  <c r="L5955" i="11"/>
  <c r="L5956" i="11"/>
  <c r="L5957" i="11"/>
  <c r="L5958" i="11"/>
  <c r="L5959" i="11"/>
  <c r="L5960" i="11"/>
  <c r="L5961" i="11"/>
  <c r="L5962" i="11"/>
  <c r="L5963" i="11"/>
  <c r="L5964" i="11"/>
  <c r="L5965" i="11"/>
  <c r="L5966" i="11"/>
  <c r="L5967" i="11"/>
  <c r="L5968" i="11"/>
  <c r="L5969" i="11"/>
  <c r="L5970" i="11"/>
  <c r="L5971" i="11"/>
  <c r="L5972" i="11"/>
  <c r="L5973" i="11"/>
  <c r="L5974" i="11"/>
  <c r="L5975" i="11"/>
  <c r="L5976" i="11"/>
  <c r="L5977" i="11"/>
  <c r="L5978" i="11"/>
  <c r="L5979" i="11"/>
  <c r="L5980" i="11"/>
  <c r="L5981" i="11"/>
  <c r="L5982" i="11"/>
  <c r="L5983" i="11"/>
  <c r="L5984" i="11"/>
  <c r="L5985" i="11"/>
  <c r="L5986" i="11"/>
  <c r="L5987" i="11"/>
  <c r="L5988" i="11"/>
  <c r="L5989" i="11"/>
  <c r="L5990" i="11"/>
  <c r="L5991" i="11"/>
  <c r="L5992" i="11"/>
  <c r="L5993" i="11"/>
  <c r="L5994" i="11"/>
  <c r="L5995" i="11"/>
  <c r="L5996" i="11"/>
  <c r="L5997" i="11"/>
  <c r="L5998" i="11"/>
  <c r="L5999" i="11"/>
  <c r="L6000" i="11"/>
  <c r="L6001" i="11"/>
  <c r="L6002" i="11"/>
  <c r="L6003" i="11"/>
  <c r="L6004" i="11"/>
  <c r="L6005" i="11"/>
  <c r="L6006" i="11"/>
  <c r="L6007" i="11"/>
  <c r="L6008" i="11"/>
  <c r="L6009" i="11"/>
  <c r="L6010" i="11"/>
  <c r="L6011" i="11"/>
  <c r="L6012" i="11"/>
  <c r="L6013" i="11"/>
  <c r="L6014" i="11"/>
  <c r="L6015" i="11"/>
  <c r="L6016" i="11"/>
  <c r="L6017" i="11"/>
  <c r="L6018" i="11"/>
  <c r="L6019" i="11"/>
  <c r="L6020" i="11"/>
  <c r="L6021" i="11"/>
  <c r="L6022" i="11"/>
  <c r="L6023" i="11"/>
  <c r="L6024" i="11"/>
  <c r="L6025" i="11"/>
  <c r="L6026" i="11"/>
  <c r="L6027" i="11"/>
  <c r="L6028" i="11"/>
  <c r="L6029" i="11"/>
  <c r="L6030" i="11"/>
  <c r="L6031" i="11"/>
  <c r="L6032" i="11"/>
  <c r="L6033" i="11"/>
  <c r="L6034" i="11"/>
  <c r="L6035" i="11"/>
  <c r="L6036" i="11"/>
  <c r="L6037" i="11"/>
  <c r="L6038" i="11"/>
  <c r="L6039" i="11"/>
  <c r="L6040" i="11"/>
  <c r="L6041" i="11"/>
  <c r="L6042" i="11"/>
  <c r="L6043" i="11"/>
  <c r="L6044" i="11"/>
  <c r="L6045" i="11"/>
  <c r="L6046" i="11"/>
  <c r="L6047" i="11"/>
  <c r="L6048" i="11"/>
  <c r="L6049" i="11"/>
  <c r="L6050" i="11"/>
  <c r="L6051" i="11"/>
  <c r="L6052" i="11"/>
  <c r="L6053" i="11"/>
  <c r="L6054" i="11"/>
  <c r="L6055" i="11"/>
  <c r="L6056" i="11"/>
  <c r="L6057" i="11"/>
  <c r="L6058" i="11"/>
  <c r="L6059" i="11"/>
  <c r="L6060" i="11"/>
  <c r="L6061" i="11"/>
  <c r="L6062" i="11"/>
  <c r="L6063" i="11"/>
  <c r="L6064" i="11"/>
  <c r="L6065" i="11"/>
  <c r="L6066" i="11"/>
  <c r="L6067" i="11"/>
  <c r="L6068" i="11"/>
  <c r="L6069" i="11"/>
  <c r="L6070" i="11"/>
  <c r="L6071" i="11"/>
  <c r="L6072" i="11"/>
  <c r="L6073" i="11"/>
  <c r="L6074" i="11"/>
  <c r="L6075" i="11"/>
  <c r="L6076" i="11"/>
  <c r="L6077" i="11"/>
  <c r="L6078" i="11"/>
  <c r="L6079" i="11"/>
  <c r="L6080" i="11"/>
  <c r="L6081" i="11"/>
  <c r="L6082" i="11"/>
  <c r="L6083" i="11"/>
  <c r="L6084" i="11"/>
  <c r="L6085" i="11"/>
  <c r="L6086" i="11"/>
  <c r="L6087" i="11"/>
  <c r="L6088" i="11"/>
  <c r="L6089" i="11"/>
  <c r="L6090" i="11"/>
  <c r="L6091" i="11"/>
  <c r="L6092" i="11"/>
  <c r="L6093" i="11"/>
  <c r="L6094" i="11"/>
  <c r="L6095" i="11"/>
  <c r="L6096" i="11"/>
  <c r="L6097" i="11"/>
  <c r="L6098" i="11"/>
  <c r="L6099" i="11"/>
  <c r="L6100" i="11"/>
  <c r="L6101" i="11"/>
  <c r="L6102" i="11"/>
  <c r="L6103" i="11"/>
  <c r="L6104" i="11"/>
  <c r="L6105" i="11"/>
  <c r="L6106" i="11"/>
  <c r="L6107" i="11"/>
  <c r="L6108" i="11"/>
  <c r="L6109" i="11"/>
  <c r="L6110" i="11"/>
  <c r="L6111" i="11"/>
  <c r="L6112" i="11"/>
  <c r="L6113" i="11"/>
  <c r="L6114" i="11"/>
  <c r="L6115" i="11"/>
  <c r="L6116" i="11"/>
  <c r="L6117" i="11"/>
  <c r="L6118" i="11"/>
  <c r="L6119" i="11"/>
  <c r="L6120" i="11"/>
  <c r="L6121" i="11"/>
  <c r="L6122" i="11"/>
  <c r="L6123" i="11"/>
  <c r="L6124" i="11"/>
  <c r="L6125" i="11"/>
  <c r="L6126" i="11"/>
  <c r="L6127" i="11"/>
  <c r="L6128" i="11"/>
  <c r="L6129" i="11"/>
  <c r="L6130" i="11"/>
  <c r="L6131" i="11"/>
  <c r="L6132" i="11"/>
  <c r="L6133" i="11"/>
  <c r="L6134" i="11"/>
  <c r="L6135" i="11"/>
  <c r="L6136" i="11"/>
  <c r="L6137" i="11"/>
  <c r="L6138" i="11"/>
  <c r="L6139" i="11"/>
  <c r="L6140" i="11"/>
  <c r="L6141" i="11"/>
  <c r="L6142" i="11"/>
  <c r="L6143" i="11"/>
  <c r="L6144" i="11"/>
  <c r="L6145" i="11"/>
  <c r="L6146" i="11"/>
  <c r="L6147" i="11"/>
  <c r="L6148" i="11"/>
  <c r="L6149" i="11"/>
  <c r="L6150" i="11"/>
  <c r="L6151" i="11"/>
  <c r="L6152" i="11"/>
  <c r="L6153" i="11"/>
  <c r="L6154" i="11"/>
  <c r="L6155" i="11"/>
  <c r="L6156" i="11"/>
  <c r="L6157" i="11"/>
  <c r="L6158" i="11"/>
  <c r="L6159" i="11"/>
  <c r="L6160" i="11"/>
  <c r="L6161" i="11"/>
  <c r="L6162" i="11"/>
  <c r="L6163" i="11"/>
  <c r="L6164" i="11"/>
  <c r="L6165" i="11"/>
  <c r="L6166" i="11"/>
  <c r="L6167" i="11"/>
  <c r="L6168" i="11"/>
  <c r="L6169" i="11"/>
  <c r="L6170" i="11"/>
  <c r="L6171" i="11"/>
  <c r="L6172" i="11"/>
  <c r="L6173" i="11"/>
  <c r="L6174" i="11"/>
  <c r="L6175" i="11"/>
  <c r="L6176" i="11"/>
  <c r="L6177" i="11"/>
  <c r="L6178" i="11"/>
  <c r="L6179" i="11"/>
  <c r="L6180" i="11"/>
  <c r="L6181" i="11"/>
  <c r="L6182" i="11"/>
  <c r="L6183" i="11"/>
  <c r="L6184" i="11"/>
  <c r="L6185" i="11"/>
  <c r="L6186" i="11"/>
  <c r="L6187" i="11"/>
  <c r="L6188" i="11"/>
  <c r="L6189" i="11"/>
  <c r="L6190" i="11"/>
  <c r="L6191" i="11"/>
  <c r="L6192" i="11"/>
  <c r="L6193" i="11"/>
  <c r="L6194" i="11"/>
  <c r="L6195" i="11"/>
  <c r="L6196" i="11"/>
  <c r="L6197" i="11"/>
  <c r="L6198" i="11"/>
  <c r="L6199" i="11"/>
  <c r="L6200" i="11"/>
  <c r="L6201" i="11"/>
  <c r="L6202" i="11"/>
  <c r="L6203" i="11"/>
  <c r="L6204" i="11"/>
  <c r="L6205" i="11"/>
  <c r="L6206" i="11"/>
  <c r="L6207" i="11"/>
  <c r="L6208" i="11"/>
  <c r="L6209" i="11"/>
  <c r="L6210" i="11"/>
  <c r="L6211" i="11"/>
  <c r="L6212" i="11"/>
  <c r="L6213" i="11"/>
  <c r="L6214" i="11"/>
  <c r="L6215" i="11"/>
  <c r="L6216" i="11"/>
  <c r="L6217" i="11"/>
  <c r="L6218" i="11"/>
  <c r="L6219" i="11"/>
  <c r="L6220" i="11"/>
  <c r="L6221" i="11"/>
  <c r="L6222" i="11"/>
  <c r="L6223" i="11"/>
  <c r="L6224" i="11"/>
  <c r="L6225" i="11"/>
  <c r="L6226" i="11"/>
  <c r="L6227" i="11"/>
  <c r="L6228" i="11"/>
  <c r="L6229" i="11"/>
  <c r="L6230" i="11"/>
  <c r="L6231" i="11"/>
  <c r="L6232" i="11"/>
  <c r="L6233" i="11"/>
  <c r="L6234" i="11"/>
  <c r="L6235" i="11"/>
  <c r="L6236" i="11"/>
  <c r="L6237" i="11"/>
  <c r="L6238" i="11"/>
  <c r="L6239" i="11"/>
  <c r="L6240" i="11"/>
  <c r="L6241" i="11"/>
  <c r="L6242" i="11"/>
  <c r="L6243" i="11"/>
  <c r="L6244" i="11"/>
  <c r="L6245" i="11"/>
  <c r="L6246" i="11"/>
  <c r="L6247" i="11"/>
  <c r="L6248" i="11"/>
  <c r="L6249" i="11"/>
  <c r="L6250" i="11"/>
  <c r="L6251" i="11"/>
  <c r="L6252" i="11"/>
  <c r="L6253" i="11"/>
  <c r="L6254" i="11"/>
  <c r="L6255" i="11"/>
  <c r="L6256" i="11"/>
  <c r="L6257" i="11"/>
  <c r="L6258" i="11"/>
  <c r="L6259" i="11"/>
  <c r="L6260" i="11"/>
  <c r="L6261" i="11"/>
  <c r="L6262" i="11"/>
  <c r="L6263" i="11"/>
  <c r="L6264" i="11"/>
  <c r="L6265" i="11"/>
  <c r="L6266" i="11"/>
  <c r="L6267" i="11"/>
  <c r="L6268" i="11"/>
  <c r="L6269" i="11"/>
  <c r="L6270" i="11"/>
  <c r="L6271" i="11"/>
  <c r="L6272" i="11"/>
  <c r="L6273" i="11"/>
  <c r="L6274" i="11"/>
  <c r="L6275" i="11"/>
  <c r="L6276" i="11"/>
  <c r="L6277" i="11"/>
  <c r="L6278" i="11"/>
  <c r="L6279" i="11"/>
  <c r="L6280" i="11"/>
  <c r="L6281" i="11"/>
  <c r="L6282" i="11"/>
  <c r="L6283" i="11"/>
  <c r="L6284" i="11"/>
  <c r="L6285" i="11"/>
  <c r="L6286" i="11"/>
  <c r="L6287" i="11"/>
  <c r="L6288" i="11"/>
  <c r="L6289" i="11"/>
  <c r="L6290" i="11"/>
  <c r="L6291" i="11"/>
  <c r="L6292" i="11"/>
  <c r="L6293" i="11"/>
  <c r="L6294" i="11"/>
  <c r="L6295" i="11"/>
  <c r="L6296" i="11"/>
  <c r="L6297" i="11"/>
  <c r="L6298" i="11"/>
  <c r="L6299" i="11"/>
  <c r="L6300" i="11"/>
  <c r="L6301" i="11"/>
  <c r="L6302" i="11"/>
  <c r="L6303" i="11"/>
  <c r="L6304" i="11"/>
  <c r="L6305" i="11"/>
  <c r="L6306" i="11"/>
  <c r="L6307" i="11"/>
  <c r="L6308" i="11"/>
  <c r="L6309" i="11"/>
  <c r="L6310" i="11"/>
  <c r="L6311" i="11"/>
  <c r="L6312" i="11"/>
  <c r="L6313" i="11"/>
  <c r="L6314" i="11"/>
  <c r="L6315" i="11"/>
  <c r="L6316" i="11"/>
  <c r="L6317" i="11"/>
  <c r="L6318" i="11"/>
  <c r="L6319" i="11"/>
  <c r="L6320" i="11"/>
  <c r="L6321" i="11"/>
  <c r="L6322" i="11"/>
  <c r="L6323" i="11"/>
  <c r="L6324" i="11"/>
  <c r="L6325" i="11"/>
  <c r="L6326" i="11"/>
  <c r="L6327" i="11"/>
  <c r="L6328" i="11"/>
  <c r="L6329" i="11"/>
  <c r="L6330" i="11"/>
  <c r="L6331" i="11"/>
  <c r="L6332" i="11"/>
  <c r="L6333" i="11"/>
  <c r="L6334" i="11"/>
  <c r="L6335" i="11"/>
  <c r="L6336" i="11"/>
  <c r="L6337" i="11"/>
  <c r="L6338" i="11"/>
  <c r="L6339" i="11"/>
  <c r="L6340" i="11"/>
  <c r="L6341" i="11"/>
  <c r="L6342" i="11"/>
  <c r="L6343" i="11"/>
  <c r="L6344" i="11"/>
  <c r="L6345" i="11"/>
  <c r="L6346" i="11"/>
  <c r="L6347" i="11"/>
  <c r="L6348" i="11"/>
  <c r="L6349" i="11"/>
  <c r="L6350" i="11"/>
  <c r="L6351" i="11"/>
  <c r="L6352" i="11"/>
  <c r="L6353" i="11"/>
  <c r="L6354" i="11"/>
  <c r="L6355" i="11"/>
  <c r="L6356" i="11"/>
  <c r="L6357" i="11"/>
  <c r="L6358" i="11"/>
  <c r="L6359" i="11"/>
  <c r="L6360" i="11"/>
  <c r="L6361" i="11"/>
  <c r="L6362" i="11"/>
  <c r="L6363" i="11"/>
  <c r="L6364" i="11"/>
  <c r="L6365" i="11"/>
  <c r="L6366" i="11"/>
  <c r="L6367" i="11"/>
  <c r="L6368" i="11"/>
  <c r="L6369" i="11"/>
  <c r="L6370" i="11"/>
  <c r="L6371" i="11"/>
  <c r="L6372" i="11"/>
  <c r="L6373" i="11"/>
  <c r="L6374" i="11"/>
  <c r="L6375" i="11"/>
  <c r="L6376" i="11"/>
  <c r="L6377" i="11"/>
  <c r="L6378" i="11"/>
  <c r="L6379" i="11"/>
  <c r="L6380" i="11"/>
  <c r="L6381" i="11"/>
  <c r="L6382" i="11"/>
  <c r="L6383" i="11"/>
  <c r="L6384" i="11"/>
  <c r="L6385" i="11"/>
  <c r="L6386" i="11"/>
  <c r="L6387" i="11"/>
  <c r="L6388" i="11"/>
  <c r="L6389" i="11"/>
  <c r="L6390" i="11"/>
  <c r="L6391" i="11"/>
  <c r="L6392" i="11"/>
  <c r="L6393" i="11"/>
  <c r="L6394" i="11"/>
  <c r="L6395" i="11"/>
  <c r="L6396" i="11"/>
  <c r="L6397" i="11"/>
  <c r="L6398" i="11"/>
  <c r="L6399" i="11"/>
  <c r="L6400" i="11"/>
  <c r="L6401" i="11"/>
  <c r="L6402" i="11"/>
  <c r="L6403" i="11"/>
  <c r="L6404" i="11"/>
  <c r="L6405" i="11"/>
  <c r="L6406" i="11"/>
  <c r="L6407" i="11"/>
  <c r="L6408" i="11"/>
  <c r="L6409" i="11"/>
  <c r="L6410" i="11"/>
  <c r="L6411" i="11"/>
  <c r="L6412" i="11"/>
  <c r="L6413" i="11"/>
  <c r="L6414" i="11"/>
  <c r="L6415" i="11"/>
  <c r="L6416" i="11"/>
  <c r="L6417" i="11"/>
  <c r="L6418" i="11"/>
  <c r="L6419" i="11"/>
  <c r="L6420" i="11"/>
  <c r="L6421" i="11"/>
  <c r="L6422" i="11"/>
  <c r="L6423" i="11"/>
  <c r="L6424" i="11"/>
  <c r="L6425" i="11"/>
  <c r="L6426" i="11"/>
  <c r="L6427" i="11"/>
  <c r="L6428" i="11"/>
  <c r="L6429" i="11"/>
  <c r="L6430" i="11"/>
  <c r="L6431" i="11"/>
  <c r="L6432" i="11"/>
  <c r="L6433" i="11"/>
  <c r="L6434" i="11"/>
  <c r="L6435" i="11"/>
  <c r="L6436" i="11"/>
  <c r="L6437" i="11"/>
  <c r="L6438" i="11"/>
  <c r="L6439" i="11"/>
  <c r="L6440" i="11"/>
  <c r="L6441" i="11"/>
  <c r="L6442" i="11"/>
  <c r="L6443" i="11"/>
  <c r="L6444" i="11"/>
  <c r="L6445" i="11"/>
  <c r="L6446" i="11"/>
  <c r="L6447" i="11"/>
  <c r="L6448" i="11"/>
  <c r="L6449" i="11"/>
  <c r="L6450" i="11"/>
  <c r="L6451" i="11"/>
  <c r="L6452" i="11"/>
  <c r="L6453" i="11"/>
  <c r="L6454" i="11"/>
  <c r="L6455" i="11"/>
  <c r="L6456" i="11"/>
  <c r="L6457" i="11"/>
  <c r="L6458" i="11"/>
  <c r="L6459" i="11"/>
  <c r="L6460" i="11"/>
  <c r="L6461" i="11"/>
  <c r="L6462" i="11"/>
  <c r="L6463" i="11"/>
  <c r="L6464" i="11"/>
  <c r="L6465" i="11"/>
  <c r="L6466" i="11"/>
  <c r="L6467" i="11"/>
  <c r="L6468" i="11"/>
  <c r="L6469" i="11"/>
  <c r="L6470" i="11"/>
  <c r="L6471" i="11"/>
  <c r="L6472" i="11"/>
  <c r="L6473" i="11"/>
  <c r="L6474" i="11"/>
  <c r="L6475" i="11"/>
  <c r="L6476" i="11"/>
  <c r="L6477" i="11"/>
  <c r="L6478" i="11"/>
  <c r="L6479" i="11"/>
  <c r="L6480" i="11"/>
  <c r="L6481" i="11"/>
  <c r="L6482" i="11"/>
  <c r="L6483" i="11"/>
  <c r="L6484" i="11"/>
  <c r="L6485" i="11"/>
  <c r="L6486" i="11"/>
  <c r="L6487" i="11"/>
  <c r="L6488" i="11"/>
  <c r="L6489" i="11"/>
  <c r="L6490" i="11"/>
  <c r="L6491" i="11"/>
  <c r="L6492" i="11"/>
  <c r="L6493" i="11"/>
  <c r="L6494" i="11"/>
  <c r="L6495" i="11"/>
  <c r="L6496" i="11"/>
  <c r="L6497" i="11"/>
  <c r="L6498" i="11"/>
  <c r="L6499" i="11"/>
  <c r="L6500" i="11"/>
  <c r="L6501" i="11"/>
  <c r="L6502" i="11"/>
  <c r="L6503" i="11"/>
  <c r="L6504" i="11"/>
  <c r="L6505" i="11"/>
  <c r="L6506" i="11"/>
  <c r="L6507" i="11"/>
  <c r="L6508" i="11"/>
  <c r="L6509" i="11"/>
  <c r="L6510" i="11"/>
  <c r="L6511" i="11"/>
  <c r="L6512" i="11"/>
  <c r="L6513" i="11"/>
  <c r="L6514" i="11"/>
  <c r="L6515" i="11"/>
  <c r="L6516" i="11"/>
  <c r="L6517" i="11"/>
  <c r="L6518" i="11"/>
  <c r="L6519" i="11"/>
  <c r="L6520" i="11"/>
  <c r="L6521" i="11"/>
  <c r="L6522" i="11"/>
  <c r="L6523" i="11"/>
  <c r="L6524" i="11"/>
  <c r="L6525" i="11"/>
  <c r="L6526" i="11"/>
  <c r="L6527" i="11"/>
  <c r="L6528" i="11"/>
  <c r="L6529" i="11"/>
  <c r="L6530" i="11"/>
  <c r="L6531" i="11"/>
  <c r="L6532" i="11"/>
  <c r="L6533" i="11"/>
  <c r="L6534" i="11"/>
  <c r="L6535" i="11"/>
  <c r="L6536" i="11"/>
  <c r="L6537" i="11"/>
  <c r="L6538" i="11"/>
  <c r="L6539" i="11"/>
  <c r="L6540" i="11"/>
  <c r="L6541" i="11"/>
  <c r="L6542" i="11"/>
  <c r="L6543" i="11"/>
  <c r="L6544" i="11"/>
  <c r="L6545" i="11"/>
  <c r="L6546" i="11"/>
  <c r="L6547" i="11"/>
  <c r="L6548" i="11"/>
  <c r="L6549" i="11"/>
  <c r="L6550" i="11"/>
  <c r="L6551" i="11"/>
  <c r="L6552" i="11"/>
  <c r="L6553" i="11"/>
  <c r="L6554" i="11"/>
  <c r="L6555" i="11"/>
  <c r="L6556" i="11"/>
  <c r="L6557" i="11"/>
  <c r="L6558" i="11"/>
  <c r="L6559" i="11"/>
  <c r="L6560" i="11"/>
  <c r="L6561" i="11"/>
  <c r="L6562" i="11"/>
  <c r="L6563" i="11"/>
  <c r="L6564" i="11"/>
  <c r="L6565" i="11"/>
  <c r="L6566" i="11"/>
  <c r="L6567" i="11"/>
  <c r="L6568" i="11"/>
  <c r="L6569" i="11"/>
  <c r="L6570" i="11"/>
  <c r="L6571" i="11"/>
  <c r="L6572" i="11"/>
  <c r="L6573" i="11"/>
  <c r="L6574" i="11"/>
  <c r="L6575" i="11"/>
  <c r="L6576" i="11"/>
  <c r="L6577" i="11"/>
  <c r="L6578" i="11"/>
  <c r="L6579" i="11"/>
  <c r="L6580" i="11"/>
  <c r="L6581" i="11"/>
  <c r="L6582" i="11"/>
  <c r="L6583" i="11"/>
  <c r="L6584" i="11"/>
  <c r="L6585" i="11"/>
  <c r="L6586" i="11"/>
  <c r="L6587" i="11"/>
  <c r="L6588" i="11"/>
  <c r="L6589" i="11"/>
  <c r="L6590" i="11"/>
  <c r="L6591" i="11"/>
  <c r="L6592" i="11"/>
  <c r="L6593" i="11"/>
  <c r="L6594" i="11"/>
  <c r="L6595" i="11"/>
  <c r="L6596" i="11"/>
  <c r="L6597" i="11"/>
  <c r="L6598" i="11"/>
  <c r="L6599" i="11"/>
  <c r="L6600" i="11"/>
  <c r="L6601" i="11"/>
  <c r="L6602" i="11"/>
  <c r="L6603" i="11"/>
  <c r="L6604" i="11"/>
  <c r="L6605" i="11"/>
  <c r="L6606" i="11"/>
  <c r="L6607" i="11"/>
  <c r="L6608" i="11"/>
  <c r="L6609" i="11"/>
  <c r="L6610" i="11"/>
  <c r="L6611" i="11"/>
  <c r="L6612" i="11"/>
  <c r="L6613" i="11"/>
  <c r="L6614" i="11"/>
  <c r="L6615" i="11"/>
  <c r="L6616" i="11"/>
  <c r="L6617" i="11"/>
  <c r="L6618" i="11"/>
  <c r="L6619" i="11"/>
  <c r="L6620" i="11"/>
  <c r="L6621" i="11"/>
  <c r="L6622" i="11"/>
  <c r="L6623" i="11"/>
  <c r="L6624" i="11"/>
  <c r="L6625" i="11"/>
  <c r="L6626" i="11"/>
  <c r="L6627" i="11"/>
  <c r="L6628" i="11"/>
  <c r="L6629" i="11"/>
  <c r="L6630" i="11"/>
  <c r="L6631" i="11"/>
  <c r="L6632" i="11"/>
  <c r="L6633" i="11"/>
  <c r="L6634" i="11"/>
  <c r="L6635" i="11"/>
  <c r="L6636" i="11"/>
  <c r="L6637" i="11"/>
  <c r="L6638" i="11"/>
  <c r="L6639" i="11"/>
  <c r="L6640" i="11"/>
  <c r="L6641" i="11"/>
  <c r="L6642" i="11"/>
  <c r="L6643" i="11"/>
  <c r="L6644" i="11"/>
  <c r="L6645" i="11"/>
  <c r="L6646" i="11"/>
  <c r="L6647" i="11"/>
  <c r="L6648" i="11"/>
  <c r="L6649" i="11"/>
  <c r="L6650" i="11"/>
  <c r="L6651" i="11"/>
  <c r="L6652" i="11"/>
  <c r="L6653" i="11"/>
  <c r="L6654" i="11"/>
  <c r="L6655" i="11"/>
  <c r="L6656" i="11"/>
  <c r="L6657" i="11"/>
  <c r="L6658" i="11"/>
  <c r="L6659" i="11"/>
  <c r="L6660" i="11"/>
  <c r="L6661" i="11"/>
  <c r="L6662" i="11"/>
  <c r="L6663" i="11"/>
  <c r="L6664" i="11"/>
  <c r="L6665" i="11"/>
  <c r="L6666" i="11"/>
  <c r="L6667" i="11"/>
  <c r="L6668" i="11"/>
  <c r="L6669" i="11"/>
  <c r="L6670" i="11"/>
  <c r="L6671" i="11"/>
  <c r="L6672" i="11"/>
  <c r="L6673" i="11"/>
  <c r="L6674" i="11"/>
  <c r="L6675" i="11"/>
  <c r="L6676" i="11"/>
  <c r="L6677" i="11"/>
  <c r="L6678" i="11"/>
  <c r="L6679" i="11"/>
  <c r="L6680" i="11"/>
  <c r="L6681" i="11"/>
  <c r="L6682" i="11"/>
  <c r="L6683" i="11"/>
  <c r="L6684" i="11"/>
  <c r="L6685" i="11"/>
  <c r="L6686" i="11"/>
  <c r="L6687" i="11"/>
  <c r="L6688" i="11"/>
  <c r="L6689" i="11"/>
  <c r="L6690" i="11"/>
  <c r="L6691" i="11"/>
  <c r="L6692" i="11"/>
  <c r="L6693" i="11"/>
  <c r="L6694" i="11"/>
  <c r="L6695" i="11"/>
  <c r="L6696" i="11"/>
  <c r="L6697" i="11"/>
  <c r="L6698" i="11"/>
  <c r="L6699" i="11"/>
  <c r="L6700" i="11"/>
  <c r="L6701" i="11"/>
  <c r="L6702" i="11"/>
  <c r="L6703" i="11"/>
  <c r="L6704" i="11"/>
  <c r="L6705" i="11"/>
  <c r="L6706" i="11"/>
  <c r="L6707" i="11"/>
  <c r="L6708" i="11"/>
  <c r="L6709" i="11"/>
  <c r="L6710" i="11"/>
  <c r="L6711" i="11"/>
  <c r="L6712" i="11"/>
  <c r="L6713" i="11"/>
  <c r="L6714" i="11"/>
  <c r="L6715" i="11"/>
  <c r="L6716" i="11"/>
  <c r="L6717" i="11"/>
  <c r="L6718" i="11"/>
  <c r="L6719" i="11"/>
  <c r="L6720" i="11"/>
  <c r="L6721" i="11"/>
  <c r="L6722" i="11"/>
  <c r="L6723" i="11"/>
  <c r="L6724" i="11"/>
  <c r="L6725" i="11"/>
  <c r="L6726" i="11"/>
  <c r="L6727" i="11"/>
  <c r="L6728" i="11"/>
  <c r="L6729" i="11"/>
  <c r="L6730" i="11"/>
  <c r="L6731" i="11"/>
  <c r="L6732" i="11"/>
  <c r="L6733" i="11"/>
  <c r="L6734" i="11"/>
  <c r="L6735" i="11"/>
  <c r="L6736" i="11"/>
  <c r="L6737" i="11"/>
  <c r="L6738" i="11"/>
  <c r="L6739" i="11"/>
  <c r="L6740" i="11"/>
  <c r="L6741" i="11"/>
  <c r="L6742" i="11"/>
  <c r="L6743" i="11"/>
  <c r="L6744" i="11"/>
  <c r="L6745" i="11"/>
  <c r="L6746" i="11"/>
  <c r="L6747" i="11"/>
  <c r="L6748" i="11"/>
  <c r="L6749" i="11"/>
  <c r="L6750" i="11"/>
  <c r="L6751" i="11"/>
  <c r="L6752" i="11"/>
  <c r="L6753" i="11"/>
  <c r="L6754" i="11"/>
  <c r="L6755" i="11"/>
  <c r="L6756" i="11"/>
  <c r="L6757" i="11"/>
  <c r="L6758" i="11"/>
  <c r="L6759" i="11"/>
  <c r="L6760" i="11"/>
  <c r="L6761" i="11"/>
  <c r="L6762" i="11"/>
  <c r="L6763" i="11"/>
  <c r="L6764" i="11"/>
  <c r="L6765" i="11"/>
  <c r="L6766" i="11"/>
  <c r="L6767" i="11"/>
  <c r="L6768" i="11"/>
  <c r="L6769" i="11"/>
  <c r="L6770" i="11"/>
  <c r="L6771" i="11"/>
  <c r="L6772" i="11"/>
  <c r="L6773" i="11"/>
  <c r="L6774" i="11"/>
  <c r="L6775" i="11"/>
  <c r="L6776" i="11"/>
  <c r="L6777" i="11"/>
  <c r="L6778" i="11"/>
  <c r="L6779" i="11"/>
  <c r="L6780" i="11"/>
  <c r="L6781" i="11"/>
  <c r="L6782" i="11"/>
  <c r="L6783" i="11"/>
  <c r="L6784" i="11"/>
  <c r="L6785" i="11"/>
  <c r="L6786" i="11"/>
  <c r="L6787" i="11"/>
  <c r="L6788" i="11"/>
  <c r="L6789" i="11"/>
  <c r="L6790" i="11"/>
  <c r="L6791" i="11"/>
  <c r="L6792" i="11"/>
  <c r="L6793" i="11"/>
  <c r="L6794" i="11"/>
  <c r="L6795" i="11"/>
  <c r="L6796" i="11"/>
  <c r="L6797" i="11"/>
  <c r="L6798" i="11"/>
  <c r="L6799" i="11"/>
  <c r="L6800" i="11"/>
  <c r="L6801" i="11"/>
  <c r="L6802" i="11"/>
  <c r="L6803" i="11"/>
  <c r="L6804" i="11"/>
  <c r="L6805" i="11"/>
  <c r="L6806" i="11"/>
  <c r="L6807" i="11"/>
  <c r="L6808" i="11"/>
  <c r="L6809" i="11"/>
  <c r="L6810" i="11"/>
  <c r="L6811" i="11"/>
  <c r="L6812" i="11"/>
  <c r="L6813" i="11"/>
  <c r="L6814" i="11"/>
  <c r="L6815" i="11"/>
  <c r="L6816" i="11"/>
  <c r="L6817" i="11"/>
  <c r="L6818" i="11"/>
  <c r="L6819" i="11"/>
  <c r="L6820" i="11"/>
  <c r="L6821" i="11"/>
  <c r="L6822" i="11"/>
  <c r="L6823" i="11"/>
  <c r="L6824" i="11"/>
  <c r="L6825" i="11"/>
  <c r="L6826" i="11"/>
  <c r="L6827" i="11"/>
  <c r="L6828" i="11"/>
  <c r="L6829" i="11"/>
  <c r="L6830" i="11"/>
  <c r="L6831" i="11"/>
  <c r="L6832" i="11"/>
  <c r="L6833" i="11"/>
  <c r="L6834" i="11"/>
  <c r="L6835" i="11"/>
  <c r="L6836" i="11"/>
  <c r="L6837" i="11"/>
  <c r="L6838" i="11"/>
  <c r="L6839" i="11"/>
  <c r="L6840" i="11"/>
  <c r="L6841" i="11"/>
  <c r="L6842" i="11"/>
  <c r="L6843" i="11"/>
  <c r="L6844" i="11"/>
  <c r="L6845" i="11"/>
  <c r="L6846" i="11"/>
  <c r="L6847" i="11"/>
  <c r="L6848" i="11"/>
  <c r="L6849" i="11"/>
  <c r="L6850" i="11"/>
  <c r="L6851" i="11"/>
  <c r="L6852" i="11"/>
  <c r="L6853" i="11"/>
  <c r="L6854" i="11"/>
  <c r="L6855" i="11"/>
  <c r="L6856" i="11"/>
  <c r="L6857" i="11"/>
  <c r="L6858" i="11"/>
  <c r="L6859" i="11"/>
  <c r="L6860" i="11"/>
  <c r="L6861" i="11"/>
  <c r="L6862" i="11"/>
  <c r="L6863" i="11"/>
  <c r="L6864" i="11"/>
  <c r="L6865" i="11"/>
  <c r="L6866" i="11"/>
  <c r="L6867" i="11"/>
  <c r="L6868" i="11"/>
  <c r="L6869" i="11"/>
  <c r="L6870" i="11"/>
  <c r="L6871" i="11"/>
  <c r="L6872" i="11"/>
  <c r="L6873" i="11"/>
  <c r="L6874" i="11"/>
  <c r="L6875" i="11"/>
  <c r="L6876" i="11"/>
  <c r="L6877" i="11"/>
  <c r="L6878" i="11"/>
  <c r="L6879" i="11"/>
  <c r="L6880" i="11"/>
  <c r="L6881" i="11"/>
  <c r="L6882" i="11"/>
  <c r="L6883" i="11"/>
  <c r="L6884" i="11"/>
  <c r="L6885" i="11"/>
  <c r="L6886" i="11"/>
  <c r="L6887" i="11"/>
  <c r="L6888" i="11"/>
  <c r="L6889" i="11"/>
  <c r="L6890" i="11"/>
  <c r="L6891" i="11"/>
  <c r="L6892" i="11"/>
  <c r="L6893" i="11"/>
  <c r="L6894" i="11"/>
  <c r="L6895" i="11"/>
  <c r="L6896" i="11"/>
  <c r="L6897" i="11"/>
  <c r="L6898" i="11"/>
  <c r="L6899" i="11"/>
  <c r="L6900" i="11"/>
  <c r="L6901" i="11"/>
  <c r="L6902" i="11"/>
  <c r="L6903" i="11"/>
  <c r="L6904" i="11"/>
  <c r="L6905" i="11"/>
  <c r="L6906" i="11"/>
  <c r="L6907" i="11"/>
  <c r="L6908" i="11"/>
  <c r="L6909" i="11"/>
  <c r="L6910" i="11"/>
  <c r="L6911" i="11"/>
  <c r="L6912" i="11"/>
  <c r="L6913" i="11"/>
  <c r="L6914" i="11"/>
  <c r="L6915" i="11"/>
  <c r="L6916" i="11"/>
  <c r="L6917" i="11"/>
  <c r="L6918" i="11"/>
  <c r="L6919" i="11"/>
  <c r="L6920" i="11"/>
  <c r="L6921" i="11"/>
  <c r="L6922" i="11"/>
  <c r="L6923" i="11"/>
  <c r="L6924" i="11"/>
  <c r="L6925" i="11"/>
  <c r="L6926" i="11"/>
  <c r="L6927" i="11"/>
  <c r="L6928" i="11"/>
  <c r="L6929" i="11"/>
  <c r="L6930" i="11"/>
  <c r="L6931" i="11"/>
  <c r="L6932" i="11"/>
  <c r="L6933" i="11"/>
  <c r="L6934" i="11"/>
  <c r="L6935" i="11"/>
  <c r="L6936" i="11"/>
  <c r="L6937" i="11"/>
  <c r="L6938" i="11"/>
  <c r="L6939" i="11"/>
  <c r="L6940" i="11"/>
  <c r="L6941" i="11"/>
  <c r="L6942" i="11"/>
  <c r="L6943" i="11"/>
  <c r="L6944" i="11"/>
  <c r="L6945" i="11"/>
  <c r="L6946" i="11"/>
  <c r="L6947" i="11"/>
  <c r="L6948" i="11"/>
  <c r="L6949" i="11"/>
  <c r="L6950" i="11"/>
  <c r="L6951" i="11"/>
  <c r="L6952" i="11"/>
  <c r="L6953" i="11"/>
  <c r="L6954" i="11"/>
  <c r="L6955" i="11"/>
  <c r="L6956" i="11"/>
  <c r="L6957" i="11"/>
  <c r="L6958" i="11"/>
  <c r="L6959" i="11"/>
  <c r="L6960" i="11"/>
  <c r="L6961" i="11"/>
  <c r="L6962" i="11"/>
  <c r="L6963" i="11"/>
  <c r="L6964" i="11"/>
  <c r="L6965" i="11"/>
  <c r="L6966" i="11"/>
  <c r="L6967" i="11"/>
  <c r="L6968" i="11"/>
  <c r="L6969" i="11"/>
  <c r="L6970" i="11"/>
  <c r="L6971" i="11"/>
  <c r="L6972" i="11"/>
  <c r="L6973" i="11"/>
  <c r="L6974" i="11"/>
  <c r="L6975" i="11"/>
  <c r="L6976" i="11"/>
  <c r="L6977" i="11"/>
  <c r="L6978" i="11"/>
  <c r="L6979" i="11"/>
  <c r="L6980" i="11"/>
  <c r="L6981" i="11"/>
  <c r="L6982" i="11"/>
  <c r="L6983" i="11"/>
  <c r="L6984" i="11"/>
  <c r="L6985" i="11"/>
  <c r="L6986" i="11"/>
  <c r="L6987" i="11"/>
  <c r="L6988" i="11"/>
  <c r="L6989" i="11"/>
  <c r="L6990" i="11"/>
  <c r="L6991" i="11"/>
  <c r="L6992" i="11"/>
  <c r="L6993" i="11"/>
  <c r="L6994" i="11"/>
  <c r="L6995" i="11"/>
  <c r="L6996" i="11"/>
  <c r="L6997" i="11"/>
  <c r="L6998" i="11"/>
  <c r="L6999" i="11"/>
  <c r="L7000" i="11"/>
  <c r="L7001" i="11"/>
  <c r="L7002" i="11"/>
  <c r="L7003" i="11"/>
  <c r="L7004" i="11"/>
  <c r="L7005" i="11"/>
  <c r="L7006" i="11"/>
  <c r="L7007" i="11"/>
  <c r="L7008" i="11"/>
  <c r="L7009" i="11"/>
  <c r="L7010" i="11"/>
  <c r="L7011" i="11"/>
  <c r="L7012" i="11"/>
  <c r="L7013" i="11"/>
  <c r="L7014" i="11"/>
  <c r="L7015" i="11"/>
  <c r="L7016" i="11"/>
  <c r="L7017" i="11"/>
  <c r="L7018" i="11"/>
  <c r="L7019" i="11"/>
  <c r="L7020" i="11"/>
  <c r="L7021" i="11"/>
  <c r="L7022" i="11"/>
  <c r="L7023" i="11"/>
  <c r="L7024" i="11"/>
  <c r="L7025" i="11"/>
  <c r="L7026" i="11"/>
  <c r="L7027" i="11"/>
  <c r="L7028" i="11"/>
  <c r="L7029" i="11"/>
  <c r="L7030" i="11"/>
  <c r="L7031" i="11"/>
  <c r="L7032" i="11"/>
  <c r="L7033" i="11"/>
  <c r="L7034" i="11"/>
  <c r="L7035" i="11"/>
  <c r="L7036" i="11"/>
  <c r="L7037" i="11"/>
  <c r="L7038" i="11"/>
  <c r="L7039" i="11"/>
  <c r="L7040" i="11"/>
  <c r="L7041" i="11"/>
  <c r="L7042" i="11"/>
  <c r="L7043" i="11"/>
  <c r="L7044" i="11"/>
  <c r="L7045" i="11"/>
  <c r="L7046" i="11"/>
  <c r="L7047" i="11"/>
  <c r="L7048" i="11"/>
  <c r="L7049" i="11"/>
  <c r="L7050" i="11"/>
  <c r="L7051" i="11"/>
  <c r="L7052" i="11"/>
  <c r="L7053" i="11"/>
  <c r="L7054" i="11"/>
  <c r="L7055" i="11"/>
  <c r="L7056" i="11"/>
  <c r="L7057" i="11"/>
  <c r="L7058" i="11"/>
  <c r="L7059" i="11"/>
  <c r="L7060" i="11"/>
  <c r="L7061" i="11"/>
  <c r="L7062" i="11"/>
  <c r="L7063" i="11"/>
  <c r="L7064" i="11"/>
  <c r="L7065" i="11"/>
  <c r="L7066" i="11"/>
  <c r="L7067" i="11"/>
  <c r="L7068" i="11"/>
  <c r="L7069" i="11"/>
  <c r="L7070" i="11"/>
  <c r="L7071" i="11"/>
  <c r="L7072" i="11"/>
  <c r="L7073" i="11"/>
  <c r="L7074" i="11"/>
  <c r="L7075" i="11"/>
  <c r="L7076" i="11"/>
  <c r="L7077" i="11"/>
  <c r="L7078" i="11"/>
  <c r="L7079" i="11"/>
  <c r="L7080" i="11"/>
  <c r="L7081" i="11"/>
  <c r="L7082" i="11"/>
  <c r="L7083" i="11"/>
  <c r="L7084" i="11"/>
  <c r="L7085" i="11"/>
  <c r="L7086" i="11"/>
  <c r="L7087" i="11"/>
  <c r="L7088" i="11"/>
  <c r="L7089" i="11"/>
  <c r="L7090" i="11"/>
  <c r="L7091" i="11"/>
  <c r="L7092" i="11"/>
  <c r="L7093" i="11"/>
  <c r="L7094" i="11"/>
  <c r="L7095" i="11"/>
  <c r="L7096" i="11"/>
  <c r="L7097" i="11"/>
  <c r="L7098" i="11"/>
  <c r="L7099" i="11"/>
  <c r="L7100" i="11"/>
  <c r="L7101" i="11"/>
  <c r="L7102" i="11"/>
  <c r="L7103" i="11"/>
  <c r="L7104" i="11"/>
  <c r="L7105" i="11"/>
  <c r="L7106" i="11"/>
  <c r="L7107" i="11"/>
  <c r="L7108" i="11"/>
  <c r="L7109" i="11"/>
  <c r="L7110" i="11"/>
  <c r="L7111" i="11"/>
  <c r="L7112" i="11"/>
  <c r="L7113" i="11"/>
  <c r="L7114" i="11"/>
  <c r="L7115" i="11"/>
  <c r="L7116" i="11"/>
  <c r="L7117" i="11"/>
  <c r="L7118" i="11"/>
  <c r="L7119" i="11"/>
  <c r="L7120" i="11"/>
  <c r="L7121" i="11"/>
  <c r="L7122" i="11"/>
  <c r="L7123" i="11"/>
  <c r="L7124" i="11"/>
  <c r="L7125" i="11"/>
  <c r="L7126" i="11"/>
  <c r="L7127" i="11"/>
  <c r="L7128" i="11"/>
  <c r="L7129" i="11"/>
  <c r="L7130" i="11"/>
  <c r="L7131" i="11"/>
  <c r="L7132" i="11"/>
  <c r="L7133" i="11"/>
  <c r="L7134" i="11"/>
  <c r="L7135" i="11"/>
  <c r="L7136" i="11"/>
  <c r="L7137" i="11"/>
  <c r="L7138" i="11"/>
  <c r="L7139" i="11"/>
  <c r="L7140" i="11"/>
  <c r="L7141" i="11"/>
  <c r="L7142" i="11"/>
  <c r="L7143" i="11"/>
  <c r="L7144" i="11"/>
  <c r="L7145" i="11"/>
  <c r="L7146" i="11"/>
  <c r="L7147" i="11"/>
  <c r="L7148" i="11"/>
  <c r="L7149" i="11"/>
  <c r="L7150" i="11"/>
  <c r="L7151" i="11"/>
  <c r="L7152" i="11"/>
  <c r="L7153" i="11"/>
  <c r="L7154" i="11"/>
  <c r="L7155" i="11"/>
  <c r="L7156" i="11"/>
  <c r="L7157" i="11"/>
  <c r="L7158" i="11"/>
  <c r="L7159" i="11"/>
  <c r="L7160" i="11"/>
  <c r="L7161" i="11"/>
  <c r="L7162" i="11"/>
  <c r="L7163" i="11"/>
  <c r="L7164" i="11"/>
  <c r="L7165" i="11"/>
  <c r="L7166" i="11"/>
  <c r="L7167" i="11"/>
  <c r="L7168" i="11"/>
  <c r="L7169" i="11"/>
  <c r="L7170" i="11"/>
  <c r="L7171" i="11"/>
  <c r="L7172" i="11"/>
  <c r="L7173" i="11"/>
  <c r="L7174" i="11"/>
  <c r="L7175" i="11"/>
  <c r="L7176" i="11"/>
  <c r="L7177" i="11"/>
  <c r="L7178" i="11"/>
  <c r="L7179" i="11"/>
  <c r="L7180" i="11"/>
  <c r="L7181" i="11"/>
  <c r="L7182" i="11"/>
  <c r="L7183" i="11"/>
  <c r="L7184" i="11"/>
  <c r="L7185" i="11"/>
  <c r="L7186" i="11"/>
  <c r="L7187" i="11"/>
  <c r="L7188" i="11"/>
  <c r="L7189" i="11"/>
  <c r="L7190" i="11"/>
  <c r="L7191" i="11"/>
  <c r="L7192" i="11"/>
  <c r="L7193" i="11"/>
  <c r="L7194" i="11"/>
  <c r="L7195" i="11"/>
  <c r="L7196" i="11"/>
  <c r="L7197" i="11"/>
  <c r="L7198" i="11"/>
  <c r="L7199" i="11"/>
  <c r="L7200" i="11"/>
  <c r="L7201" i="11"/>
  <c r="L7202" i="11"/>
  <c r="L7203" i="11"/>
  <c r="L7204" i="11"/>
  <c r="L7205" i="11"/>
  <c r="L7206" i="11"/>
  <c r="L7207" i="11"/>
  <c r="L7208" i="11"/>
  <c r="L7209" i="11"/>
  <c r="L7210" i="11"/>
  <c r="L7211" i="11"/>
  <c r="L7212" i="11"/>
  <c r="L7213" i="11"/>
  <c r="L7214" i="11"/>
  <c r="L7215" i="11"/>
  <c r="L7216" i="11"/>
  <c r="L7217" i="11"/>
  <c r="L7218" i="11"/>
  <c r="L7219" i="11"/>
  <c r="L7220" i="11"/>
  <c r="L7221" i="11"/>
  <c r="L7222" i="11"/>
  <c r="L7223" i="11"/>
  <c r="L7224" i="11"/>
  <c r="L7225" i="11"/>
  <c r="L7226" i="11"/>
  <c r="L7227" i="11"/>
  <c r="L7228" i="11"/>
  <c r="L7229" i="11"/>
  <c r="L7230" i="11"/>
  <c r="L7231" i="11"/>
  <c r="L7232" i="11"/>
  <c r="L7233" i="11"/>
  <c r="L7234" i="11"/>
  <c r="L7235" i="11"/>
  <c r="L7236" i="11"/>
  <c r="L7237" i="11"/>
  <c r="L7238" i="11"/>
  <c r="L7239" i="11"/>
  <c r="L7240" i="11"/>
  <c r="L7241" i="11"/>
  <c r="L7242" i="11"/>
  <c r="L7243" i="11"/>
  <c r="L7244" i="11"/>
  <c r="L7245" i="11"/>
  <c r="L7246" i="11"/>
  <c r="L7247" i="11"/>
  <c r="L7248" i="11"/>
  <c r="L7249" i="11"/>
  <c r="L7250" i="11"/>
  <c r="L7251" i="11"/>
  <c r="L7252" i="11"/>
  <c r="L7253" i="11"/>
  <c r="L7254" i="11"/>
  <c r="L7255" i="11"/>
  <c r="L7256" i="11"/>
  <c r="L7257" i="11"/>
  <c r="L7258" i="11"/>
  <c r="L7259" i="11"/>
  <c r="L7260" i="11"/>
  <c r="L7261" i="11"/>
  <c r="L7262" i="11"/>
  <c r="L7263" i="11"/>
  <c r="L7264" i="11"/>
  <c r="L7265" i="11"/>
  <c r="L7266" i="11"/>
  <c r="L7267" i="11"/>
  <c r="L7268" i="11"/>
  <c r="L7269" i="11"/>
  <c r="L7270" i="11"/>
  <c r="L7271" i="11"/>
  <c r="L7272" i="11"/>
  <c r="L7273" i="11"/>
  <c r="L7274" i="11"/>
  <c r="L7275" i="11"/>
  <c r="L7276" i="11"/>
  <c r="L7277" i="11"/>
  <c r="L7278" i="11"/>
  <c r="L7279" i="11"/>
  <c r="L7280" i="11"/>
  <c r="L7281" i="11"/>
  <c r="L7282" i="11"/>
  <c r="L7283" i="11"/>
  <c r="L7284" i="11"/>
  <c r="L7285" i="11"/>
  <c r="L7286" i="11"/>
  <c r="L7287" i="11"/>
  <c r="L7288" i="11"/>
  <c r="L7289" i="11"/>
  <c r="L7290" i="11"/>
  <c r="L7291" i="11"/>
  <c r="L7292" i="11"/>
  <c r="L7293" i="11"/>
  <c r="L7294" i="11"/>
  <c r="L7295" i="11"/>
  <c r="L7296" i="11"/>
  <c r="L7297" i="11"/>
  <c r="L7298" i="11"/>
  <c r="L7299" i="11"/>
  <c r="L7300" i="11"/>
  <c r="L7301" i="11"/>
  <c r="L7302" i="11"/>
  <c r="L7303" i="11"/>
  <c r="L7304" i="11"/>
  <c r="L7305" i="11"/>
  <c r="L7306" i="11"/>
  <c r="L7307" i="11"/>
  <c r="L7308" i="11"/>
  <c r="L7309" i="11"/>
  <c r="L7310" i="11"/>
  <c r="L7311" i="11"/>
  <c r="L7312" i="11"/>
  <c r="L7313" i="11"/>
  <c r="L7314" i="11"/>
  <c r="L7315" i="11"/>
  <c r="L7316" i="11"/>
  <c r="L7317" i="11"/>
  <c r="L7318" i="11"/>
  <c r="L7319" i="11"/>
  <c r="L7320" i="11"/>
  <c r="L7321" i="11"/>
  <c r="L7322" i="11"/>
  <c r="L7323" i="11"/>
  <c r="L7324" i="11"/>
  <c r="L7325" i="11"/>
  <c r="L7326" i="11"/>
  <c r="L7327" i="11"/>
  <c r="L7328" i="11"/>
  <c r="L7329" i="11"/>
  <c r="L7330" i="11"/>
  <c r="L7331" i="11"/>
  <c r="L7332" i="11"/>
  <c r="L7333" i="11"/>
  <c r="L7334" i="11"/>
  <c r="L7335" i="11"/>
  <c r="L7336" i="11"/>
  <c r="L7337" i="11"/>
  <c r="L7338" i="11"/>
  <c r="L7339" i="11"/>
  <c r="L7340" i="11"/>
  <c r="L7341" i="11"/>
  <c r="L7342" i="11"/>
  <c r="L7343" i="11"/>
  <c r="L7344" i="11"/>
  <c r="L7345" i="11"/>
  <c r="L7346" i="11"/>
  <c r="L7347" i="11"/>
  <c r="L7348" i="11"/>
  <c r="L7349" i="11"/>
  <c r="L7350" i="11"/>
  <c r="L7351" i="11"/>
  <c r="L7352" i="11"/>
  <c r="L7353" i="11"/>
  <c r="L7354" i="11"/>
  <c r="L7355" i="11"/>
  <c r="L7356" i="11"/>
  <c r="L7357" i="11"/>
  <c r="L7358" i="11"/>
  <c r="L7359" i="11"/>
  <c r="L7360" i="11"/>
  <c r="L7361" i="11"/>
  <c r="L7362" i="11"/>
  <c r="L7363" i="11"/>
  <c r="L7364" i="11"/>
  <c r="L7365" i="11"/>
  <c r="L7366" i="11"/>
  <c r="L7367" i="11"/>
  <c r="L7368" i="11"/>
  <c r="L7369" i="11"/>
  <c r="L7370" i="11"/>
  <c r="L7371" i="11"/>
  <c r="L7372" i="11"/>
  <c r="L7373" i="11"/>
  <c r="L7374" i="11"/>
  <c r="L7375" i="11"/>
  <c r="L7376" i="11"/>
  <c r="L7377" i="11"/>
  <c r="L7378" i="11"/>
  <c r="L7379" i="11"/>
  <c r="L7380" i="11"/>
  <c r="L7381" i="11"/>
  <c r="L7382" i="11"/>
  <c r="L7383" i="11"/>
  <c r="L7384" i="11"/>
  <c r="L7385" i="11"/>
  <c r="L7386" i="11"/>
  <c r="L7387" i="11"/>
  <c r="L7388" i="11"/>
  <c r="L7389" i="11"/>
  <c r="L7390" i="11"/>
  <c r="L7391" i="11"/>
  <c r="L7392" i="11"/>
  <c r="L7393" i="11"/>
  <c r="L7394" i="11"/>
  <c r="L7395" i="11"/>
  <c r="L7396" i="11"/>
  <c r="L7397" i="11"/>
  <c r="L7398" i="11"/>
  <c r="L7399" i="11"/>
  <c r="L7400" i="11"/>
  <c r="L7401" i="11"/>
  <c r="L7402" i="11"/>
  <c r="L7403" i="11"/>
  <c r="L7404" i="11"/>
  <c r="L7405" i="11"/>
  <c r="L7406" i="11"/>
  <c r="L7407" i="11"/>
  <c r="L7408" i="11"/>
  <c r="L7409" i="11"/>
  <c r="L7410" i="11"/>
  <c r="L7411" i="11"/>
  <c r="L7412" i="11"/>
  <c r="L7413" i="11"/>
  <c r="L7414" i="11"/>
  <c r="L7415" i="11"/>
  <c r="L7416" i="11"/>
  <c r="L7417" i="11"/>
  <c r="L7418" i="11"/>
  <c r="L7419" i="11"/>
  <c r="L7420" i="11"/>
  <c r="L7421" i="11"/>
  <c r="L7422" i="11"/>
  <c r="L7423" i="11"/>
  <c r="L7424" i="11"/>
  <c r="L7425" i="11"/>
  <c r="L7426" i="11"/>
  <c r="L7427" i="11"/>
  <c r="L7428" i="11"/>
  <c r="L7429" i="11"/>
  <c r="L7430" i="11"/>
  <c r="L7431" i="11"/>
  <c r="L7432" i="11"/>
  <c r="L7433" i="11"/>
  <c r="L7434" i="11"/>
  <c r="L7435" i="11"/>
  <c r="L7436" i="11"/>
  <c r="L7437" i="11"/>
  <c r="L7438" i="11"/>
  <c r="L7439" i="11"/>
  <c r="L7440" i="11"/>
  <c r="L7441" i="11"/>
  <c r="L7442" i="11"/>
  <c r="L7443" i="11"/>
  <c r="L7444" i="11"/>
  <c r="L7445" i="11"/>
  <c r="L7446" i="11"/>
  <c r="L7447" i="11"/>
  <c r="L7448" i="11"/>
  <c r="L7449" i="11"/>
  <c r="L7450" i="11"/>
  <c r="L7451" i="11"/>
  <c r="L7452" i="11"/>
  <c r="L7453" i="11"/>
  <c r="L7454" i="11"/>
  <c r="L7455" i="11"/>
  <c r="L7456" i="11"/>
  <c r="L7457" i="11"/>
  <c r="L7458" i="11"/>
  <c r="L7459" i="11"/>
  <c r="L7460" i="11"/>
  <c r="L7461" i="11"/>
  <c r="L7462" i="11"/>
  <c r="L7463" i="11"/>
  <c r="L7464" i="11"/>
  <c r="L7465" i="11"/>
  <c r="L7466" i="11"/>
  <c r="L7467" i="11"/>
  <c r="L7468" i="11"/>
  <c r="L7469" i="11"/>
  <c r="L7470" i="11"/>
  <c r="L7471" i="11"/>
  <c r="L7472" i="11"/>
  <c r="L7473" i="11"/>
  <c r="L7474" i="11"/>
  <c r="L7475" i="11"/>
  <c r="L7476" i="11"/>
  <c r="L7477" i="11"/>
  <c r="L7478" i="11"/>
  <c r="L7479" i="11"/>
  <c r="L7480" i="11"/>
  <c r="L7481" i="11"/>
  <c r="L7482" i="11"/>
  <c r="L7483" i="11"/>
  <c r="L7484" i="11"/>
  <c r="L7485" i="11"/>
  <c r="L7486" i="11"/>
  <c r="L7487" i="11"/>
  <c r="L7488" i="11"/>
  <c r="L7489" i="11"/>
  <c r="L7490" i="11"/>
  <c r="L7491" i="11"/>
  <c r="L7492" i="11"/>
  <c r="L7493" i="11"/>
  <c r="L7494" i="11"/>
  <c r="L7495" i="11"/>
  <c r="L7496" i="11"/>
  <c r="L7497" i="11"/>
  <c r="L7498" i="11"/>
  <c r="L7499" i="11"/>
  <c r="L7500" i="11"/>
  <c r="L7501" i="11"/>
  <c r="L7502" i="11"/>
  <c r="L7503" i="11"/>
  <c r="L7504" i="11"/>
  <c r="L7505" i="11"/>
  <c r="L7506" i="11"/>
  <c r="L7507" i="11"/>
  <c r="L7508" i="11"/>
  <c r="L7509" i="11"/>
  <c r="L7510" i="11"/>
  <c r="L7511" i="11"/>
  <c r="L7512" i="11"/>
  <c r="L7513" i="11"/>
  <c r="L7514" i="11"/>
  <c r="L7515" i="11"/>
  <c r="L7516" i="11"/>
  <c r="L7517" i="11"/>
  <c r="L7518" i="11"/>
  <c r="L7519" i="11"/>
  <c r="L7520" i="11"/>
  <c r="L7521" i="11"/>
  <c r="L7522" i="11"/>
  <c r="L7523" i="11"/>
  <c r="L7524" i="11"/>
  <c r="L7525" i="11"/>
  <c r="L7526" i="11"/>
  <c r="L7527" i="11"/>
  <c r="L7528" i="11"/>
  <c r="L7529" i="11"/>
  <c r="L7530" i="11"/>
  <c r="L7531" i="11"/>
  <c r="L7532" i="11"/>
  <c r="L7533" i="11"/>
  <c r="L7534" i="11"/>
  <c r="L7535" i="11"/>
  <c r="L7536" i="11"/>
  <c r="L7537" i="11"/>
  <c r="L7538" i="11"/>
  <c r="L7539" i="11"/>
  <c r="L7540" i="11"/>
  <c r="L7541" i="11"/>
  <c r="L7542" i="11"/>
  <c r="L7543" i="11"/>
  <c r="L7544" i="11"/>
  <c r="L7545" i="11"/>
  <c r="L7546" i="11"/>
  <c r="L7547" i="11"/>
  <c r="L7548" i="11"/>
  <c r="L7549" i="11"/>
  <c r="L7550" i="11"/>
  <c r="L7551" i="11"/>
  <c r="L7552" i="11"/>
  <c r="L7553" i="11"/>
  <c r="L7554" i="11"/>
  <c r="L7555" i="11"/>
  <c r="L7556" i="11"/>
  <c r="L7557" i="11"/>
  <c r="L7558" i="11"/>
  <c r="L7559" i="11"/>
  <c r="L7560" i="11"/>
  <c r="L7561" i="11"/>
  <c r="L7562" i="11"/>
  <c r="L7563" i="11"/>
  <c r="L7564" i="11"/>
  <c r="L7565" i="11"/>
  <c r="L7566" i="11"/>
  <c r="L7567" i="11"/>
  <c r="L7568" i="11"/>
  <c r="L7569" i="11"/>
  <c r="L7570" i="11"/>
  <c r="L7571" i="11"/>
  <c r="L7572" i="11"/>
  <c r="L7573" i="11"/>
  <c r="L7574" i="11"/>
  <c r="L7575" i="11"/>
  <c r="L7576" i="11"/>
  <c r="L7577" i="11"/>
  <c r="L7578" i="11"/>
  <c r="L7579" i="11"/>
  <c r="L7580" i="11"/>
  <c r="L7581" i="11"/>
  <c r="L7582" i="11"/>
  <c r="L7583" i="11"/>
  <c r="L7584" i="11"/>
  <c r="L7585" i="11"/>
  <c r="L7586" i="11"/>
  <c r="L7587" i="11"/>
  <c r="L7588" i="11"/>
  <c r="L7589" i="11"/>
  <c r="L7590" i="11"/>
  <c r="L7591" i="11"/>
  <c r="L7592" i="11"/>
  <c r="L7593" i="11"/>
  <c r="L7594" i="11"/>
  <c r="L7595" i="11"/>
  <c r="L7596" i="11"/>
  <c r="L7597" i="11"/>
  <c r="L7598" i="11"/>
  <c r="L7599" i="11"/>
  <c r="L7600" i="11"/>
  <c r="L7601" i="11"/>
  <c r="L7602" i="11"/>
  <c r="L7603" i="11"/>
  <c r="L7604" i="11"/>
  <c r="L7605" i="11"/>
  <c r="L7606" i="11"/>
  <c r="L7607" i="11"/>
  <c r="L7608" i="11"/>
  <c r="L7609" i="11"/>
  <c r="L7610" i="11"/>
  <c r="L7611" i="11"/>
  <c r="L7612" i="11"/>
  <c r="L7613" i="11"/>
  <c r="L7614" i="11"/>
  <c r="L7615" i="11"/>
  <c r="L7616" i="11"/>
  <c r="L7617" i="11"/>
  <c r="L7618" i="11"/>
  <c r="L7619" i="11"/>
  <c r="L7620" i="11"/>
  <c r="L7621" i="11"/>
  <c r="L7622" i="11"/>
  <c r="L7623" i="11"/>
  <c r="L7624" i="11"/>
  <c r="L7625" i="11"/>
  <c r="L7626" i="11"/>
  <c r="L7627" i="11"/>
  <c r="L7628" i="11"/>
  <c r="L7629" i="11"/>
  <c r="L7630" i="11"/>
  <c r="L7631" i="11"/>
  <c r="L7632" i="11"/>
  <c r="L7633" i="11"/>
  <c r="L7634" i="11"/>
  <c r="L7635" i="11"/>
  <c r="L7636" i="11"/>
  <c r="L7637" i="11"/>
  <c r="L7638" i="11"/>
  <c r="L7639" i="11"/>
  <c r="L7640" i="11"/>
  <c r="L7641" i="11"/>
  <c r="L7642" i="11"/>
  <c r="L7643" i="11"/>
  <c r="L7644" i="11"/>
  <c r="L7645" i="11"/>
  <c r="L7646" i="11"/>
  <c r="L7647" i="11"/>
  <c r="L7648" i="11"/>
  <c r="L7649" i="11"/>
  <c r="L7650" i="11"/>
  <c r="L7651" i="11"/>
  <c r="L7652" i="11"/>
  <c r="L7653" i="11"/>
  <c r="L7654" i="11"/>
  <c r="L7655" i="11"/>
  <c r="L7656" i="11"/>
  <c r="L7657" i="11"/>
  <c r="L7658" i="11"/>
  <c r="L7659" i="11"/>
  <c r="L7660" i="11"/>
  <c r="L7661" i="11"/>
  <c r="L7662" i="11"/>
  <c r="L7663" i="11"/>
  <c r="L7664" i="11"/>
  <c r="L7665" i="11"/>
  <c r="L7666" i="11"/>
  <c r="L7667" i="11"/>
  <c r="L7668" i="11"/>
  <c r="L7669" i="11"/>
  <c r="L7670" i="11"/>
  <c r="L7671" i="11"/>
  <c r="L7672" i="11"/>
  <c r="L7673" i="11"/>
  <c r="L7674" i="11"/>
  <c r="L7675" i="11"/>
  <c r="L7676" i="11"/>
  <c r="L7677" i="11"/>
  <c r="L7678" i="11"/>
  <c r="L7679" i="11"/>
  <c r="L7680" i="11"/>
  <c r="L7681" i="11"/>
  <c r="L7682" i="11"/>
  <c r="L7683" i="11"/>
  <c r="L7684" i="11"/>
  <c r="L7685" i="11"/>
  <c r="L7686" i="11"/>
  <c r="L7687" i="11"/>
  <c r="L7688" i="11"/>
  <c r="L7689" i="11"/>
  <c r="L7690" i="11"/>
  <c r="L7691" i="11"/>
  <c r="L7692" i="11"/>
  <c r="L7693" i="11"/>
  <c r="L7694" i="11"/>
  <c r="L7695" i="11"/>
  <c r="L7696" i="11"/>
  <c r="L7697" i="11"/>
  <c r="L7698" i="11"/>
  <c r="L7699" i="11"/>
  <c r="L7700" i="11"/>
  <c r="L7701" i="11"/>
  <c r="L7702" i="11"/>
  <c r="L7703" i="11"/>
  <c r="L7704" i="11"/>
  <c r="L7705" i="11"/>
  <c r="L7706" i="11"/>
  <c r="L7707" i="11"/>
  <c r="L7708" i="11"/>
  <c r="L7709" i="11"/>
  <c r="L7710" i="11"/>
  <c r="L7711" i="11"/>
  <c r="L7712" i="11"/>
  <c r="L7713" i="11"/>
  <c r="L7714" i="11"/>
  <c r="L7715" i="11"/>
  <c r="L7716" i="11"/>
  <c r="L7717" i="11"/>
  <c r="L7718" i="11"/>
  <c r="L7719" i="11"/>
  <c r="L7720" i="11"/>
  <c r="L7721" i="11"/>
  <c r="L7722" i="11"/>
  <c r="L7723" i="11"/>
  <c r="L7724" i="11"/>
  <c r="L7725" i="11"/>
  <c r="L7726" i="11"/>
  <c r="L7727" i="11"/>
  <c r="L7728" i="11"/>
  <c r="L7729" i="11"/>
  <c r="L7730" i="11"/>
  <c r="L7731" i="11"/>
  <c r="L7732" i="11"/>
  <c r="L7733" i="11"/>
  <c r="L7734" i="11"/>
  <c r="L7735" i="11"/>
  <c r="L7736" i="11"/>
  <c r="L7737" i="11"/>
  <c r="L7738" i="11"/>
  <c r="L7739" i="11"/>
  <c r="L7740" i="11"/>
  <c r="L7741" i="11"/>
  <c r="L7742" i="11"/>
  <c r="L7743" i="11"/>
  <c r="L7744" i="11"/>
  <c r="L7745" i="11"/>
  <c r="L7746" i="11"/>
  <c r="L7747" i="11"/>
  <c r="L7748" i="11"/>
  <c r="L7749" i="11"/>
  <c r="L7750" i="11"/>
  <c r="L7751" i="11"/>
  <c r="L7752" i="11"/>
  <c r="L7753" i="11"/>
  <c r="L7754" i="11"/>
  <c r="L7755" i="11"/>
  <c r="L7756" i="11"/>
  <c r="L7757" i="11"/>
  <c r="L7758" i="11"/>
  <c r="L7759" i="11"/>
  <c r="L7760" i="11"/>
  <c r="L7761" i="11"/>
  <c r="L7762" i="11"/>
  <c r="L7763" i="11"/>
  <c r="L7764" i="11"/>
  <c r="L7765" i="11"/>
  <c r="L7766" i="11"/>
  <c r="L7767" i="11"/>
  <c r="L7768" i="11"/>
  <c r="L7769" i="11"/>
  <c r="L7770" i="11"/>
  <c r="L7771" i="11"/>
  <c r="L7772" i="11"/>
  <c r="L7773" i="11"/>
  <c r="L7774" i="11"/>
  <c r="L7775" i="11"/>
  <c r="L7776" i="11"/>
  <c r="L7777" i="11"/>
  <c r="L7778" i="11"/>
  <c r="L7779" i="11"/>
  <c r="L7780" i="11"/>
  <c r="L7781" i="11"/>
  <c r="L7782" i="11"/>
  <c r="L7783" i="11"/>
  <c r="L7784" i="11"/>
  <c r="L7785" i="11"/>
  <c r="L7786" i="11"/>
  <c r="L7787" i="11"/>
  <c r="L7788" i="11"/>
  <c r="L7789" i="11"/>
  <c r="L7790" i="11"/>
  <c r="L7791" i="11"/>
  <c r="L7792" i="11"/>
  <c r="L7793" i="11"/>
  <c r="L7794" i="11"/>
  <c r="L7795" i="11"/>
  <c r="L7796" i="11"/>
  <c r="L7797" i="11"/>
  <c r="L7798" i="11"/>
  <c r="L7799" i="11"/>
  <c r="L7800" i="11"/>
  <c r="L7801" i="11"/>
  <c r="L7802" i="11"/>
  <c r="L7803" i="11"/>
  <c r="L7804" i="11"/>
  <c r="L7805" i="11"/>
  <c r="L7806" i="11"/>
  <c r="L7807" i="11"/>
  <c r="L7808" i="11"/>
  <c r="L7809" i="11"/>
  <c r="L7810" i="11"/>
  <c r="L7811" i="11"/>
  <c r="L7812" i="11"/>
  <c r="L7813" i="11"/>
  <c r="L7814" i="11"/>
  <c r="L7815" i="11"/>
  <c r="L7816" i="11"/>
  <c r="L7817" i="11"/>
  <c r="L7818" i="11"/>
  <c r="L7819" i="11"/>
  <c r="L7820" i="11"/>
  <c r="L7821" i="11"/>
  <c r="L7822" i="11"/>
  <c r="L7823" i="11"/>
  <c r="L7824" i="11"/>
  <c r="L7825" i="11"/>
  <c r="L7826" i="11"/>
  <c r="L7827" i="11"/>
  <c r="L7828" i="11"/>
  <c r="L7829" i="11"/>
  <c r="L7830" i="11"/>
  <c r="L7831" i="11"/>
  <c r="L7832" i="11"/>
  <c r="L7833" i="11"/>
  <c r="L7834" i="11"/>
  <c r="L7835" i="11"/>
  <c r="L7836" i="11"/>
  <c r="L7837" i="11"/>
  <c r="L7838" i="11"/>
  <c r="L7839" i="11"/>
  <c r="L7840" i="11"/>
  <c r="L7841" i="11"/>
  <c r="L7842" i="11"/>
  <c r="L7843" i="11"/>
  <c r="L7844" i="11"/>
  <c r="L7845" i="11"/>
  <c r="L7846" i="11"/>
  <c r="L7847" i="11"/>
  <c r="L7848" i="11"/>
  <c r="L7849" i="11"/>
  <c r="L7850" i="11"/>
  <c r="L7851" i="11"/>
  <c r="L7852" i="11"/>
  <c r="L7853" i="11"/>
  <c r="L7854" i="11"/>
  <c r="L7855" i="11"/>
  <c r="L7856" i="11"/>
  <c r="L7857" i="11"/>
  <c r="L7858" i="11"/>
  <c r="L7859" i="11"/>
  <c r="L7860" i="11"/>
  <c r="L7861" i="11"/>
  <c r="L7862" i="11"/>
  <c r="L7863" i="11"/>
  <c r="L7864" i="11"/>
  <c r="L7865" i="11"/>
  <c r="L7866" i="11"/>
  <c r="L7867" i="11"/>
  <c r="L7868" i="11"/>
  <c r="L7869" i="11"/>
  <c r="L7870" i="11"/>
  <c r="L7871" i="11"/>
  <c r="L7872" i="11"/>
  <c r="L7873" i="11"/>
  <c r="L7874" i="11"/>
  <c r="L7875" i="11"/>
  <c r="L7876" i="11"/>
  <c r="L7877" i="11"/>
  <c r="L7878" i="11"/>
  <c r="L7879" i="11"/>
  <c r="L7880" i="11"/>
  <c r="L7881" i="11"/>
  <c r="L7882" i="11"/>
  <c r="L7883" i="11"/>
  <c r="L7884" i="11"/>
  <c r="L7885" i="11"/>
  <c r="L7886" i="11"/>
  <c r="L7887" i="11"/>
  <c r="L7888" i="11"/>
  <c r="L7889" i="11"/>
  <c r="L7890" i="11"/>
  <c r="L7891" i="11"/>
  <c r="L7892" i="11"/>
  <c r="L7893" i="11"/>
  <c r="L7894" i="11"/>
  <c r="L7895" i="11"/>
  <c r="L7896" i="11"/>
  <c r="L7897" i="11"/>
  <c r="L7898" i="11"/>
  <c r="L7899" i="11"/>
  <c r="L7900" i="11"/>
  <c r="L7901" i="11"/>
  <c r="L7902" i="11"/>
  <c r="L7903" i="11"/>
  <c r="L7904" i="11"/>
  <c r="L7905" i="11"/>
  <c r="L7906" i="11"/>
  <c r="L7907" i="11"/>
  <c r="L7908" i="11"/>
  <c r="L7909" i="11"/>
  <c r="L7910" i="11"/>
  <c r="L7911" i="11"/>
  <c r="L7912" i="11"/>
  <c r="L7913" i="11"/>
  <c r="L7914" i="11"/>
  <c r="L7915" i="11"/>
  <c r="L7916" i="11"/>
  <c r="L7917" i="11"/>
  <c r="L7918" i="11"/>
  <c r="L7919" i="11"/>
  <c r="L7920" i="11"/>
  <c r="L7921" i="11"/>
  <c r="L7922" i="11"/>
  <c r="L7923" i="11"/>
  <c r="L7924" i="11"/>
  <c r="L7925" i="11"/>
  <c r="L7926" i="11"/>
  <c r="L7927" i="11"/>
  <c r="L7928" i="11"/>
  <c r="L7929" i="11"/>
  <c r="L7930" i="11"/>
  <c r="L7931" i="11"/>
  <c r="L7932" i="11"/>
  <c r="L7933" i="11"/>
  <c r="L7934" i="11"/>
  <c r="L7935" i="11"/>
  <c r="L7936" i="11"/>
  <c r="L7937" i="11"/>
  <c r="L7938" i="11"/>
  <c r="L7939" i="11"/>
  <c r="L7940" i="11"/>
  <c r="L7941" i="11"/>
  <c r="L7942" i="11"/>
  <c r="L7943" i="11"/>
  <c r="L7944" i="11"/>
  <c r="L7945" i="11"/>
  <c r="L7946" i="11"/>
  <c r="L7947" i="11"/>
  <c r="L7948" i="11"/>
  <c r="L7949" i="11"/>
  <c r="L7950" i="11"/>
  <c r="L7951" i="11"/>
  <c r="L7952" i="11"/>
  <c r="L7953" i="11"/>
  <c r="L7954" i="11"/>
  <c r="L7955" i="11"/>
  <c r="L7956" i="11"/>
  <c r="L7957" i="11"/>
  <c r="L7958" i="11"/>
  <c r="L7959" i="11"/>
  <c r="L7960" i="11"/>
  <c r="L7961" i="11"/>
  <c r="L7962" i="11"/>
  <c r="L7963" i="11"/>
  <c r="L7964" i="11"/>
  <c r="L7965" i="11"/>
  <c r="L7966" i="11"/>
  <c r="L7967" i="11"/>
  <c r="L7968" i="11"/>
  <c r="L7969" i="11"/>
  <c r="L7970" i="11"/>
  <c r="L7971" i="11"/>
  <c r="L7972" i="11"/>
  <c r="L7973" i="11"/>
  <c r="L7974" i="11"/>
  <c r="L7975" i="11"/>
  <c r="L7976" i="11"/>
  <c r="L7977" i="11"/>
  <c r="L7978" i="11"/>
  <c r="L7979" i="11"/>
  <c r="L7980" i="11"/>
  <c r="L7981" i="11"/>
  <c r="L7982" i="11"/>
  <c r="L7983" i="11"/>
  <c r="L7984" i="11"/>
  <c r="L7985" i="11"/>
  <c r="L7986" i="11"/>
  <c r="L7987" i="11"/>
  <c r="L7988" i="11"/>
  <c r="L7989" i="11"/>
  <c r="L7990" i="11"/>
  <c r="L7991" i="11"/>
  <c r="L7992" i="11"/>
  <c r="L7993" i="11"/>
  <c r="L7994" i="11"/>
  <c r="L7995" i="11"/>
  <c r="L7996" i="11"/>
  <c r="L7997" i="11"/>
  <c r="L7998" i="11"/>
  <c r="L7999" i="11"/>
  <c r="L8000" i="11"/>
  <c r="L8001" i="11"/>
  <c r="L8002" i="11"/>
  <c r="L8003" i="11"/>
  <c r="L8004" i="11"/>
  <c r="L8005" i="11"/>
  <c r="L8006" i="11"/>
  <c r="L8007" i="11"/>
  <c r="L8008" i="11"/>
  <c r="L8009" i="11"/>
  <c r="L8010" i="11"/>
  <c r="L8011" i="11"/>
  <c r="L8012" i="11"/>
  <c r="L8013" i="11"/>
  <c r="L8014" i="11"/>
  <c r="L8015" i="11"/>
  <c r="L8016" i="11"/>
  <c r="L8017" i="11"/>
  <c r="L8018" i="11"/>
  <c r="L8019" i="11"/>
  <c r="L8020" i="11"/>
  <c r="L8021" i="11"/>
  <c r="L8022" i="11"/>
  <c r="L8023" i="11"/>
  <c r="L8024" i="11"/>
  <c r="L8025" i="11"/>
  <c r="L8026" i="11"/>
  <c r="L8027" i="11"/>
  <c r="L8028" i="11"/>
  <c r="L8029" i="11"/>
  <c r="L8030" i="11"/>
  <c r="L8031" i="11"/>
  <c r="L8032" i="11"/>
  <c r="L8033" i="11"/>
  <c r="L8034" i="11"/>
  <c r="L8035" i="11"/>
  <c r="L8036" i="11"/>
  <c r="L8037" i="11"/>
  <c r="L8038" i="11"/>
  <c r="L8039" i="11"/>
  <c r="L8040" i="11"/>
  <c r="L8041" i="11"/>
  <c r="L8042" i="11"/>
  <c r="L8043" i="11"/>
  <c r="L8044" i="11"/>
  <c r="L8045" i="11"/>
  <c r="L8046" i="11"/>
  <c r="L8047" i="11"/>
  <c r="L8048" i="11"/>
  <c r="L8049" i="11"/>
  <c r="L8050" i="11"/>
  <c r="L8051" i="11"/>
  <c r="L8052" i="11"/>
  <c r="L8053" i="11"/>
  <c r="L8054" i="11"/>
  <c r="L8055" i="11"/>
  <c r="L8056" i="11"/>
  <c r="L8057" i="11"/>
  <c r="L8058" i="11"/>
  <c r="L8059" i="11"/>
  <c r="L8060" i="11"/>
  <c r="L8061" i="11"/>
  <c r="L8062" i="11"/>
  <c r="L8063" i="11"/>
  <c r="L8064" i="11"/>
  <c r="L8065" i="11"/>
  <c r="L8066" i="11"/>
  <c r="L8067" i="11"/>
  <c r="L8068" i="11"/>
  <c r="L8069" i="11"/>
  <c r="L8070" i="11"/>
  <c r="L8071" i="11"/>
  <c r="L8072" i="11"/>
  <c r="L8073" i="11"/>
  <c r="L8074" i="11"/>
  <c r="L8075" i="11"/>
  <c r="L8076" i="11"/>
  <c r="L8077" i="11"/>
  <c r="L8078" i="11"/>
  <c r="L8079" i="11"/>
  <c r="L8080" i="11"/>
  <c r="L8081" i="11"/>
  <c r="L8082" i="11"/>
  <c r="L8083" i="11"/>
  <c r="L8084" i="11"/>
  <c r="L8085" i="11"/>
  <c r="L8086" i="11"/>
  <c r="L8087" i="11"/>
  <c r="L8088" i="11"/>
  <c r="L8089" i="11"/>
  <c r="L8090" i="11"/>
  <c r="L8091" i="11"/>
  <c r="L8092" i="11"/>
  <c r="L8093" i="11"/>
  <c r="L8094" i="11"/>
  <c r="L8095" i="11"/>
  <c r="L8096" i="11"/>
  <c r="L8097" i="11"/>
  <c r="L8098" i="11"/>
  <c r="L8099" i="11"/>
  <c r="L8100" i="11"/>
  <c r="L8101" i="11"/>
  <c r="L8102" i="11"/>
  <c r="L8103" i="11"/>
  <c r="L8104" i="11"/>
  <c r="L8105" i="11"/>
  <c r="L8106" i="11"/>
  <c r="L8107" i="11"/>
  <c r="L8108" i="11"/>
  <c r="L8109" i="11"/>
  <c r="L8110" i="11"/>
  <c r="L8111" i="11"/>
  <c r="L8112" i="11"/>
  <c r="L8113" i="11"/>
  <c r="L8114" i="11"/>
  <c r="L8115" i="11"/>
  <c r="L8116" i="11"/>
  <c r="L8117" i="11"/>
  <c r="L8118" i="11"/>
  <c r="L8119" i="11"/>
  <c r="L8120" i="11"/>
  <c r="L8121" i="11"/>
  <c r="L8122" i="11"/>
  <c r="L8123" i="11"/>
  <c r="L8124" i="11"/>
  <c r="L8125" i="11"/>
  <c r="L8126" i="11"/>
  <c r="L8127" i="11"/>
  <c r="L8128" i="11"/>
  <c r="L8129" i="11"/>
  <c r="L8130" i="11"/>
  <c r="L8131" i="11"/>
  <c r="L8132" i="11"/>
  <c r="L8133" i="11"/>
  <c r="L8134" i="11"/>
  <c r="L8135" i="11"/>
  <c r="L8136" i="11"/>
  <c r="L8137" i="11"/>
  <c r="L8138" i="11"/>
  <c r="L8139" i="11"/>
  <c r="L8140" i="11"/>
  <c r="L8141" i="11"/>
  <c r="L8142" i="11"/>
  <c r="L8143" i="11"/>
  <c r="L8144" i="11"/>
  <c r="L8145" i="11"/>
  <c r="L8146" i="11"/>
  <c r="L8147" i="11"/>
  <c r="L8148" i="11"/>
  <c r="L8149" i="11"/>
  <c r="L8150" i="11"/>
  <c r="L8151" i="11"/>
  <c r="L8152" i="11"/>
  <c r="L8153" i="11"/>
  <c r="L8154" i="11"/>
  <c r="L8155" i="11"/>
  <c r="L8156" i="11"/>
  <c r="L8157" i="11"/>
  <c r="L8158" i="11"/>
  <c r="L8159" i="11"/>
  <c r="L8160" i="11"/>
  <c r="L8161" i="11"/>
  <c r="L8162" i="11"/>
  <c r="L8163" i="11"/>
  <c r="L8164" i="11"/>
  <c r="L8165" i="11"/>
  <c r="L8166" i="11"/>
  <c r="L8167" i="11"/>
  <c r="L8168" i="11"/>
  <c r="L8169" i="11"/>
  <c r="L8170" i="11"/>
  <c r="L8171" i="11"/>
  <c r="L8172" i="11"/>
  <c r="L8173" i="11"/>
  <c r="L8174" i="11"/>
  <c r="L8175" i="11"/>
  <c r="L8176" i="11"/>
  <c r="L8177" i="11"/>
  <c r="L8178" i="11"/>
  <c r="L8179" i="11"/>
  <c r="L8180" i="11"/>
  <c r="L8181" i="11"/>
  <c r="L8182" i="11"/>
  <c r="L8183" i="11"/>
  <c r="L8184" i="11"/>
  <c r="L8185" i="11"/>
  <c r="L8186" i="11"/>
  <c r="L8187" i="11"/>
  <c r="L8188" i="11"/>
  <c r="L8189" i="11"/>
  <c r="L8190" i="11"/>
  <c r="L8191" i="11"/>
  <c r="L8192" i="11"/>
  <c r="L8193" i="11"/>
  <c r="L8194" i="11"/>
  <c r="L8195" i="11"/>
  <c r="L8196" i="11"/>
  <c r="L8197" i="11"/>
  <c r="L8198" i="11"/>
  <c r="L8199" i="11"/>
  <c r="L8200" i="11"/>
  <c r="L8201" i="11"/>
  <c r="L8202" i="11"/>
  <c r="L8203" i="11"/>
  <c r="L8204" i="11"/>
  <c r="L8205" i="11"/>
  <c r="L8206" i="11"/>
  <c r="L8207" i="11"/>
  <c r="L8208" i="11"/>
  <c r="L8209" i="11"/>
  <c r="L8210" i="11"/>
  <c r="L8211" i="11"/>
  <c r="L8212" i="11"/>
  <c r="L8213" i="11"/>
  <c r="L8214" i="11"/>
  <c r="L8215" i="11"/>
  <c r="L8216" i="11"/>
  <c r="L8217" i="11"/>
  <c r="L8218" i="11"/>
  <c r="L8219" i="11"/>
  <c r="L8220" i="11"/>
  <c r="L8221" i="11"/>
  <c r="L8222" i="11"/>
  <c r="L8223" i="11"/>
  <c r="L8224" i="11"/>
  <c r="L8225" i="11"/>
  <c r="L8226" i="11"/>
  <c r="L8227" i="11"/>
  <c r="L8228" i="11"/>
  <c r="L8229" i="11"/>
  <c r="L8230" i="11"/>
  <c r="L8231" i="11"/>
  <c r="L8232" i="11"/>
  <c r="L8233" i="11"/>
  <c r="L8234" i="11"/>
  <c r="L8235" i="11"/>
  <c r="L8236" i="11"/>
  <c r="L8237" i="11"/>
  <c r="L8238" i="11"/>
  <c r="L8239" i="11"/>
  <c r="L8240" i="11"/>
  <c r="L8241" i="11"/>
  <c r="L8242" i="11"/>
  <c r="L8243" i="11"/>
  <c r="L8244" i="11"/>
  <c r="L8245" i="11"/>
  <c r="L8246" i="11"/>
  <c r="L8247" i="11"/>
  <c r="L8248" i="11"/>
  <c r="L8249" i="11"/>
  <c r="L8250" i="11"/>
  <c r="L8251" i="11"/>
  <c r="L8252" i="11"/>
  <c r="L8253" i="11"/>
  <c r="L8254" i="11"/>
  <c r="L8255" i="11"/>
  <c r="L8256" i="11"/>
  <c r="L8257" i="11"/>
  <c r="L8258" i="11"/>
  <c r="L8259" i="11"/>
  <c r="L8260" i="11"/>
  <c r="L8261" i="11"/>
  <c r="L8262" i="11"/>
  <c r="L8263" i="11"/>
  <c r="L8264" i="11"/>
  <c r="L8265" i="11"/>
  <c r="L8266" i="11"/>
  <c r="L8267" i="11"/>
  <c r="L8268" i="11"/>
  <c r="L8269" i="11"/>
  <c r="L8270" i="11"/>
  <c r="L8271" i="11"/>
  <c r="L8272" i="11"/>
  <c r="L8273" i="11"/>
  <c r="L8274" i="11"/>
  <c r="L8275" i="11"/>
  <c r="L8276" i="11"/>
  <c r="L8277" i="11"/>
  <c r="L8278" i="11"/>
  <c r="L8279" i="11"/>
  <c r="L8280" i="11"/>
  <c r="L8281" i="11"/>
  <c r="L8282" i="11"/>
  <c r="L8283" i="11"/>
  <c r="L8284" i="11"/>
  <c r="L8285" i="11"/>
  <c r="L8286" i="11"/>
  <c r="L8287" i="11"/>
  <c r="L8288" i="11"/>
  <c r="L8289" i="11"/>
  <c r="L8290" i="11"/>
  <c r="L8291" i="11"/>
  <c r="L8292" i="11"/>
  <c r="L8293" i="11"/>
  <c r="L8294" i="11"/>
  <c r="L8295" i="11"/>
  <c r="L8296" i="11"/>
  <c r="L8297" i="11"/>
  <c r="L8298" i="11"/>
  <c r="L8299" i="11"/>
  <c r="L8300" i="11"/>
  <c r="L8301" i="11"/>
  <c r="L8302" i="11"/>
  <c r="L8303" i="11"/>
  <c r="L8304" i="11"/>
  <c r="L8305" i="11"/>
  <c r="L8306" i="11"/>
  <c r="L8307" i="11"/>
  <c r="L8308" i="11"/>
  <c r="L8309" i="11"/>
  <c r="L8310" i="11"/>
  <c r="L8311" i="11"/>
  <c r="L8312" i="11"/>
  <c r="L8313" i="11"/>
  <c r="L8314" i="11"/>
  <c r="L8315" i="11"/>
  <c r="L8316" i="11"/>
  <c r="L8317" i="11"/>
  <c r="L8318" i="11"/>
  <c r="L8319" i="11"/>
  <c r="L8320" i="11"/>
  <c r="L8321" i="11"/>
  <c r="L8322" i="11"/>
  <c r="L8323" i="11"/>
  <c r="L8324" i="11"/>
  <c r="L8325" i="11"/>
  <c r="L8326" i="11"/>
  <c r="L8327" i="11"/>
  <c r="L8328" i="11"/>
  <c r="L8329" i="11"/>
  <c r="L8330" i="11"/>
  <c r="L8331" i="11"/>
  <c r="L8332" i="11"/>
  <c r="L8333" i="11"/>
  <c r="L8334" i="11"/>
  <c r="L8335" i="11"/>
  <c r="L8336" i="11"/>
  <c r="L8337" i="11"/>
  <c r="L8338" i="11"/>
  <c r="L8339" i="11"/>
  <c r="L8340" i="11"/>
  <c r="L8341" i="11"/>
  <c r="L8342" i="11"/>
  <c r="L8343" i="11"/>
  <c r="L8344" i="11"/>
  <c r="L8345" i="11"/>
  <c r="L8346" i="11"/>
  <c r="L8347" i="11"/>
  <c r="L8348" i="11"/>
  <c r="L8349" i="11"/>
  <c r="L8350" i="11"/>
  <c r="L8351" i="11"/>
  <c r="L8352" i="11"/>
  <c r="L8353" i="11"/>
  <c r="L8354" i="11"/>
  <c r="L8355" i="11"/>
  <c r="L8356" i="11"/>
  <c r="L8357" i="11"/>
  <c r="L8358" i="11"/>
  <c r="L8359" i="11"/>
  <c r="L8360" i="11"/>
  <c r="L8361" i="11"/>
  <c r="L8362" i="11"/>
  <c r="L8363" i="11"/>
  <c r="L8364" i="11"/>
  <c r="L8365" i="11"/>
  <c r="L8366" i="11"/>
  <c r="L8367" i="11"/>
  <c r="L8368" i="11"/>
  <c r="L8369" i="11"/>
  <c r="L8370" i="11"/>
  <c r="L8371" i="11"/>
  <c r="L8372" i="11"/>
  <c r="L8373" i="11"/>
  <c r="L8374" i="11"/>
  <c r="L8375" i="11"/>
  <c r="L8376" i="11"/>
  <c r="L8377" i="11"/>
  <c r="L8378" i="11"/>
  <c r="L8379" i="11"/>
  <c r="L8380" i="11"/>
  <c r="L8381" i="11"/>
  <c r="L8382" i="11"/>
  <c r="L8383" i="11"/>
  <c r="L8384" i="11"/>
  <c r="L8385" i="11"/>
  <c r="L8386" i="11"/>
  <c r="L8387" i="11"/>
  <c r="L8388" i="11"/>
  <c r="L8389" i="11"/>
  <c r="L8390" i="11"/>
  <c r="L8391" i="11"/>
  <c r="L8392" i="11"/>
  <c r="L8393" i="11"/>
  <c r="L8394" i="11"/>
  <c r="L8395" i="11"/>
  <c r="L8396" i="11"/>
  <c r="L8397" i="11"/>
  <c r="L8398" i="11"/>
  <c r="L8399" i="11"/>
  <c r="L8400" i="11"/>
  <c r="L8401" i="11"/>
  <c r="L8402" i="11"/>
  <c r="L8403" i="11"/>
  <c r="L8404" i="11"/>
  <c r="L8405" i="11"/>
  <c r="L8406" i="11"/>
  <c r="L8407" i="11"/>
  <c r="L8408" i="11"/>
  <c r="L8409" i="11"/>
  <c r="L8410" i="11"/>
  <c r="L8411" i="11"/>
  <c r="L8412" i="11"/>
  <c r="L8413" i="11"/>
  <c r="L8414" i="11"/>
  <c r="L8415" i="11"/>
  <c r="L8416" i="11"/>
  <c r="L8417" i="11"/>
  <c r="L8418" i="11"/>
  <c r="L8419" i="11"/>
  <c r="L8420" i="11"/>
  <c r="L8421" i="11"/>
  <c r="L8422" i="11"/>
  <c r="L8423" i="11"/>
  <c r="L8424" i="11"/>
  <c r="L8425" i="11"/>
  <c r="L8426" i="11"/>
  <c r="L8427" i="11"/>
  <c r="L8428" i="11"/>
  <c r="L8429" i="11"/>
  <c r="L8430" i="11"/>
  <c r="L8431" i="11"/>
  <c r="L8432" i="11"/>
  <c r="L8433" i="11"/>
  <c r="L8434" i="11"/>
  <c r="L8435" i="11"/>
  <c r="L8436" i="11"/>
  <c r="L8437" i="11"/>
  <c r="L8438" i="11"/>
  <c r="L8439" i="11"/>
  <c r="L8440" i="11"/>
  <c r="L8441" i="11"/>
  <c r="L8442" i="11"/>
  <c r="L8443" i="11"/>
  <c r="L8444" i="11"/>
  <c r="L8445" i="11"/>
  <c r="L8446" i="11"/>
  <c r="L8447" i="11"/>
  <c r="L8448" i="11"/>
  <c r="L8449" i="11"/>
  <c r="L8450" i="11"/>
  <c r="L8451" i="11"/>
  <c r="L8452" i="11"/>
  <c r="L8453" i="11"/>
  <c r="L8454" i="11"/>
  <c r="L8455" i="11"/>
  <c r="L8456" i="11"/>
  <c r="L8457" i="11"/>
  <c r="L8458" i="11"/>
  <c r="L8459" i="11"/>
  <c r="L8460" i="11"/>
  <c r="L8461" i="11"/>
  <c r="L8462" i="11"/>
  <c r="L8463" i="11"/>
  <c r="L8464" i="11"/>
  <c r="L8465" i="11"/>
  <c r="L8466" i="11"/>
  <c r="L8467" i="11"/>
  <c r="L8468" i="11"/>
  <c r="L8469" i="11"/>
  <c r="L8470" i="11"/>
  <c r="L8471" i="11"/>
  <c r="L8472" i="11"/>
  <c r="L8473" i="11"/>
  <c r="L8474" i="11"/>
  <c r="L8475" i="11"/>
  <c r="L8476" i="11"/>
  <c r="L8477" i="11"/>
  <c r="L8478" i="11"/>
  <c r="L8479" i="11"/>
  <c r="L8480" i="11"/>
  <c r="L8481" i="11"/>
  <c r="L8482" i="11"/>
  <c r="L8483" i="11"/>
  <c r="L8484" i="11"/>
  <c r="L8485" i="11"/>
  <c r="L8486" i="11"/>
  <c r="L8487" i="11"/>
  <c r="L8488" i="11"/>
  <c r="L8489" i="11"/>
  <c r="L8490" i="11"/>
  <c r="L8491" i="11"/>
  <c r="L8492" i="11"/>
  <c r="L8493" i="11"/>
  <c r="L8494" i="11"/>
  <c r="L8495" i="11"/>
  <c r="L8496" i="11"/>
  <c r="L8497" i="11"/>
  <c r="L8498" i="11"/>
  <c r="L8499" i="11"/>
  <c r="L8500" i="11"/>
  <c r="L8501" i="11"/>
  <c r="L8502" i="11"/>
  <c r="L8503" i="11"/>
  <c r="L8504" i="11"/>
  <c r="L8505" i="11"/>
  <c r="L8506" i="11"/>
  <c r="L8507" i="11"/>
  <c r="L8508" i="11"/>
  <c r="L8509" i="11"/>
  <c r="L8510" i="11"/>
  <c r="L8511" i="11"/>
  <c r="L8512" i="11"/>
  <c r="L8513" i="11"/>
  <c r="L8514" i="11"/>
  <c r="L8515" i="11"/>
  <c r="L8516" i="11"/>
  <c r="L8517" i="11"/>
  <c r="L8518" i="11"/>
  <c r="L8519" i="11"/>
  <c r="L8520" i="11"/>
  <c r="L8521" i="11"/>
  <c r="L8522" i="11"/>
  <c r="L8523" i="11"/>
  <c r="L8524" i="11"/>
  <c r="L8525" i="11"/>
  <c r="L8526" i="11"/>
  <c r="L8527" i="11"/>
  <c r="L8528" i="11"/>
  <c r="L8529" i="11"/>
  <c r="L8530" i="11"/>
  <c r="L8531" i="11"/>
  <c r="L8532" i="11"/>
  <c r="L8533" i="11"/>
  <c r="L8534" i="11"/>
  <c r="L8535" i="11"/>
  <c r="L8536" i="11"/>
  <c r="L8537" i="11"/>
  <c r="L8538" i="11"/>
  <c r="L8539" i="11"/>
  <c r="L8540" i="11"/>
  <c r="L8541" i="11"/>
  <c r="L8542" i="11"/>
  <c r="L8543" i="11"/>
  <c r="L8544" i="11"/>
  <c r="L8545" i="11"/>
  <c r="L8546" i="11"/>
  <c r="L8547" i="11"/>
  <c r="L8548" i="11"/>
  <c r="L8549" i="11"/>
  <c r="L8550" i="11"/>
  <c r="L8551" i="11"/>
  <c r="L8552" i="11"/>
  <c r="L8553" i="11"/>
  <c r="L8554" i="11"/>
  <c r="L8555" i="11"/>
  <c r="L8556" i="11"/>
  <c r="L8557" i="11"/>
  <c r="L8558" i="11"/>
  <c r="L8559" i="11"/>
  <c r="L8560" i="11"/>
  <c r="L8561" i="11"/>
  <c r="L8562" i="11"/>
  <c r="L8563" i="11"/>
  <c r="L8564" i="11"/>
  <c r="L8565" i="11"/>
  <c r="L8566" i="11"/>
  <c r="L8567" i="11"/>
  <c r="L8568" i="11"/>
  <c r="L8569" i="11"/>
  <c r="L8570" i="11"/>
  <c r="L8571" i="11"/>
  <c r="L8572" i="11"/>
  <c r="L8573" i="11"/>
  <c r="L8574" i="11"/>
  <c r="L8575" i="11"/>
  <c r="L8576" i="11"/>
  <c r="L8577" i="11"/>
  <c r="L8578" i="11"/>
  <c r="L8579" i="11"/>
  <c r="L8580" i="11"/>
  <c r="L8581" i="11"/>
  <c r="L8582" i="11"/>
  <c r="L8583" i="11"/>
  <c r="L8584" i="11"/>
  <c r="L8585" i="11"/>
  <c r="L8586" i="11"/>
  <c r="L8587" i="11"/>
  <c r="L8588" i="11"/>
  <c r="L8589" i="11"/>
  <c r="L8590" i="11"/>
  <c r="L8591" i="11"/>
  <c r="L8592" i="11"/>
  <c r="L8593" i="11"/>
  <c r="L8594" i="11"/>
  <c r="L8595" i="11"/>
  <c r="L8596" i="11"/>
  <c r="L8597" i="11"/>
  <c r="L8598" i="11"/>
  <c r="L8599" i="11"/>
  <c r="L8600" i="11"/>
  <c r="L8601" i="11"/>
  <c r="L8602" i="11"/>
  <c r="L8603" i="11"/>
  <c r="L8604" i="11"/>
  <c r="L8605" i="11"/>
  <c r="L8606" i="11"/>
  <c r="L8607" i="11"/>
  <c r="L8608" i="11"/>
  <c r="L8609" i="11"/>
  <c r="L8610" i="11"/>
  <c r="L8611" i="11"/>
  <c r="L8612" i="11"/>
  <c r="L8613" i="11"/>
  <c r="L8614" i="11"/>
  <c r="L8615" i="11"/>
  <c r="L8616" i="11"/>
  <c r="L8617" i="11"/>
  <c r="L8618" i="11"/>
  <c r="L8619" i="11"/>
  <c r="L8620" i="11"/>
  <c r="L8621" i="11"/>
  <c r="L8622" i="11"/>
  <c r="L8623" i="11"/>
  <c r="L8624" i="11"/>
  <c r="L8625" i="11"/>
  <c r="L8626" i="11"/>
  <c r="L8627" i="11"/>
  <c r="L8628" i="11"/>
  <c r="L8629" i="11"/>
  <c r="L8630" i="11"/>
  <c r="L8631" i="11"/>
  <c r="L8632" i="11"/>
  <c r="L8633" i="11"/>
  <c r="L8634" i="11"/>
  <c r="L8635" i="11"/>
  <c r="L8636" i="11"/>
  <c r="L8637" i="11"/>
  <c r="L8638" i="11"/>
  <c r="L8639" i="11"/>
  <c r="L8640" i="11"/>
  <c r="L8641" i="11"/>
  <c r="L8642" i="11"/>
  <c r="L8643" i="11"/>
  <c r="L8644" i="11"/>
  <c r="L8645" i="11"/>
  <c r="L8646" i="11"/>
  <c r="L8647" i="11"/>
  <c r="L8648" i="11"/>
  <c r="L8649" i="11"/>
  <c r="L8650" i="11"/>
  <c r="L8651" i="11"/>
  <c r="L8652" i="11"/>
  <c r="L8653" i="11"/>
  <c r="L8654" i="11"/>
  <c r="L8655" i="11"/>
  <c r="L8656" i="11"/>
  <c r="L8657" i="11"/>
  <c r="L8658" i="11"/>
  <c r="L8659" i="11"/>
  <c r="L8660" i="11"/>
  <c r="L8661" i="11"/>
  <c r="L8662" i="11"/>
  <c r="L8663" i="11"/>
  <c r="L8664" i="11"/>
  <c r="L8665" i="11"/>
  <c r="L8666" i="11"/>
  <c r="L8667" i="11"/>
  <c r="L8668" i="11"/>
  <c r="L8669" i="11"/>
  <c r="L8670" i="11"/>
  <c r="L8671" i="11"/>
  <c r="L8672" i="11"/>
  <c r="L8673" i="11"/>
  <c r="L8674" i="11"/>
  <c r="L8675" i="11"/>
  <c r="L8676" i="11"/>
  <c r="L8677" i="11"/>
  <c r="L8678" i="11"/>
  <c r="L8679" i="11"/>
  <c r="L8680" i="11"/>
  <c r="L8681" i="11"/>
  <c r="L8682" i="11"/>
  <c r="L8683" i="11"/>
  <c r="L8684" i="11"/>
  <c r="L8685" i="11"/>
  <c r="L8686" i="11"/>
  <c r="L8687" i="11"/>
  <c r="L8688" i="11"/>
  <c r="L8689" i="11"/>
  <c r="L8690" i="11"/>
  <c r="L8691" i="11"/>
  <c r="L8692" i="11"/>
  <c r="L8693" i="11"/>
  <c r="L8694" i="11"/>
  <c r="L8695" i="11"/>
  <c r="L8696" i="11"/>
  <c r="L8697" i="11"/>
  <c r="L8698" i="11"/>
  <c r="L8699" i="11"/>
  <c r="L8700" i="11"/>
  <c r="L8701" i="11"/>
  <c r="L8702" i="11"/>
  <c r="L8703" i="11"/>
  <c r="L8704" i="11"/>
  <c r="L8705" i="11"/>
  <c r="L8706" i="11"/>
  <c r="L8707" i="11"/>
  <c r="L8708" i="11"/>
  <c r="L8709" i="11"/>
  <c r="L8710" i="11"/>
  <c r="L8711" i="11"/>
  <c r="L8712" i="11"/>
  <c r="L8713" i="11"/>
  <c r="L8714" i="11"/>
  <c r="L8715" i="11"/>
  <c r="L8716" i="11"/>
  <c r="L8717" i="11"/>
  <c r="L8718" i="11"/>
  <c r="L8719" i="11"/>
  <c r="L8720" i="11"/>
  <c r="L8721" i="11"/>
  <c r="L8722" i="11"/>
  <c r="L8723" i="11"/>
  <c r="L8724" i="11"/>
  <c r="L8725" i="11"/>
  <c r="L8726" i="11"/>
  <c r="L8727" i="11"/>
  <c r="L8728" i="11"/>
  <c r="L8729" i="11"/>
  <c r="L8730" i="11"/>
  <c r="L8731" i="11"/>
  <c r="L8732" i="11"/>
  <c r="L8733" i="11"/>
  <c r="L8734" i="11"/>
  <c r="L8735" i="11"/>
  <c r="L8736" i="11"/>
  <c r="L8737" i="11"/>
  <c r="L8738" i="11"/>
  <c r="L8739" i="11"/>
  <c r="L8740" i="11"/>
  <c r="L8741" i="11"/>
  <c r="L8742" i="11"/>
  <c r="L8743" i="11"/>
  <c r="L8744" i="11"/>
  <c r="L8745" i="11"/>
  <c r="L8746" i="11"/>
  <c r="L8747" i="11"/>
  <c r="L8748" i="11"/>
  <c r="L8749" i="11"/>
  <c r="L8750" i="11"/>
  <c r="L8751" i="11"/>
  <c r="L8752" i="11"/>
  <c r="L8753" i="11"/>
  <c r="L8754" i="11"/>
  <c r="L8755" i="11"/>
  <c r="L8756" i="11"/>
  <c r="L8757" i="11"/>
  <c r="L8758" i="11"/>
  <c r="L8759" i="11"/>
  <c r="L8760" i="11"/>
  <c r="L8761" i="11"/>
  <c r="L8762" i="11"/>
  <c r="L8763" i="11"/>
  <c r="L8764" i="11"/>
  <c r="L8765" i="11"/>
  <c r="L8766" i="11"/>
  <c r="L8767" i="11"/>
  <c r="L8768" i="11"/>
  <c r="L8769" i="11"/>
  <c r="L8770" i="11"/>
  <c r="L8771" i="11"/>
  <c r="L8772" i="11"/>
  <c r="L8773" i="11"/>
  <c r="L8774" i="11"/>
  <c r="L8775" i="11"/>
  <c r="L8776" i="11"/>
  <c r="L8777" i="11"/>
  <c r="L8778" i="11"/>
  <c r="L8779" i="11"/>
  <c r="L8780" i="11"/>
  <c r="L8781" i="11"/>
  <c r="L8782" i="11"/>
  <c r="L8783" i="11"/>
  <c r="L8784" i="11"/>
  <c r="L8785" i="11"/>
  <c r="L8786" i="11"/>
  <c r="L8787" i="11"/>
  <c r="L8788" i="11"/>
  <c r="L8789" i="11"/>
  <c r="L8790" i="11"/>
  <c r="L8791" i="11"/>
  <c r="L8792" i="11"/>
  <c r="L8793" i="11"/>
  <c r="L8794" i="11"/>
  <c r="L8795" i="11"/>
  <c r="L8796" i="11"/>
  <c r="L8797" i="11"/>
  <c r="L8798" i="11"/>
  <c r="L8799" i="11"/>
  <c r="L8800" i="11"/>
  <c r="L8801" i="11"/>
  <c r="L8802" i="11"/>
  <c r="L8803" i="11"/>
  <c r="L8804" i="11"/>
  <c r="L8805" i="11"/>
  <c r="L8806" i="11"/>
  <c r="L8807" i="11"/>
  <c r="L8808" i="11"/>
  <c r="L8809" i="11"/>
  <c r="L8810" i="11"/>
  <c r="L8811" i="11"/>
  <c r="L8812" i="11"/>
  <c r="L8813" i="11"/>
  <c r="L8814" i="11"/>
  <c r="L8815" i="11"/>
  <c r="L8816" i="11"/>
  <c r="L8817" i="11"/>
  <c r="L8818" i="11"/>
  <c r="L8819" i="11"/>
  <c r="L8820" i="11"/>
  <c r="L8821" i="11"/>
  <c r="L8822" i="11"/>
  <c r="L8823" i="11"/>
  <c r="L8824" i="11"/>
  <c r="L8825" i="11"/>
  <c r="L8826" i="11"/>
  <c r="L8827" i="11"/>
  <c r="L8828" i="11"/>
  <c r="L8829" i="11"/>
  <c r="L8830" i="11"/>
  <c r="L8831" i="11"/>
  <c r="L8832" i="11"/>
  <c r="L8833" i="11"/>
  <c r="L8834" i="11"/>
  <c r="L8835" i="11"/>
  <c r="L8836" i="11"/>
  <c r="L8837" i="11"/>
  <c r="L8838" i="11"/>
  <c r="L8839" i="11"/>
  <c r="L8840" i="11"/>
  <c r="L8841" i="11"/>
  <c r="L8842" i="11"/>
  <c r="L8843" i="11"/>
  <c r="L8844" i="11"/>
  <c r="L8845" i="11"/>
  <c r="L8846" i="11"/>
  <c r="L8847" i="11"/>
  <c r="L8848" i="11"/>
  <c r="L8849" i="11"/>
  <c r="L8850" i="11"/>
  <c r="L8851" i="11"/>
  <c r="L8852" i="11"/>
  <c r="L8853" i="11"/>
  <c r="L8854" i="11"/>
  <c r="L8855" i="11"/>
  <c r="L8856" i="11"/>
  <c r="L8857" i="11"/>
  <c r="L8858" i="11"/>
  <c r="L8859" i="11"/>
  <c r="L8860" i="11"/>
  <c r="L8861" i="11"/>
  <c r="L8862" i="11"/>
  <c r="L8863" i="11"/>
  <c r="L8864" i="11"/>
  <c r="L8865" i="11"/>
  <c r="L8866" i="11"/>
  <c r="L8867" i="11"/>
  <c r="L8868" i="11"/>
  <c r="L8869" i="11"/>
  <c r="L8870" i="11"/>
  <c r="L8871" i="11"/>
  <c r="L8872" i="11"/>
  <c r="L8873" i="11"/>
  <c r="L8874" i="11"/>
  <c r="L8875" i="11"/>
  <c r="L8876" i="11"/>
  <c r="L8877" i="11"/>
  <c r="L8878" i="11"/>
  <c r="L8879" i="11"/>
  <c r="L8880" i="11"/>
  <c r="L8881" i="11"/>
  <c r="L8882" i="11"/>
  <c r="L8883" i="11"/>
  <c r="L8884" i="11"/>
  <c r="L8885" i="11"/>
  <c r="L8886" i="11"/>
  <c r="L8887" i="11"/>
  <c r="L8888" i="11"/>
  <c r="L8889" i="11"/>
  <c r="L8890" i="11"/>
  <c r="L8891" i="11"/>
  <c r="L8892" i="11"/>
  <c r="L8893" i="11"/>
  <c r="L8894" i="11"/>
  <c r="L8895" i="11"/>
  <c r="L8896" i="11"/>
  <c r="L8897" i="11"/>
  <c r="L8898" i="11"/>
  <c r="L8899" i="11"/>
  <c r="L8900" i="11"/>
  <c r="L8901" i="11"/>
  <c r="L8902" i="11"/>
  <c r="L8903" i="11"/>
  <c r="L8904" i="11"/>
  <c r="L8905" i="11"/>
  <c r="L8906" i="11"/>
  <c r="L8907" i="11"/>
  <c r="L8908" i="11"/>
  <c r="L8909" i="11"/>
  <c r="L8910" i="11"/>
  <c r="L8911" i="11"/>
  <c r="L8912" i="11"/>
  <c r="L8913" i="11"/>
  <c r="L8914" i="11"/>
  <c r="L8915" i="11"/>
  <c r="L8916" i="11"/>
  <c r="L8917" i="11"/>
  <c r="L8918" i="11"/>
  <c r="L8919" i="11"/>
  <c r="L8920" i="11"/>
  <c r="L8921" i="11"/>
  <c r="L8922" i="11"/>
  <c r="L8923" i="11"/>
  <c r="L8924" i="11"/>
  <c r="L8925" i="11"/>
  <c r="L8926" i="11"/>
  <c r="L8927" i="11"/>
  <c r="L8928" i="11"/>
  <c r="L8929" i="11"/>
  <c r="L8930" i="11"/>
  <c r="L8931" i="11"/>
  <c r="L8932" i="11"/>
  <c r="L8933" i="11"/>
  <c r="L8934" i="11"/>
  <c r="L8935" i="11"/>
  <c r="L8936" i="11"/>
  <c r="L8937" i="11"/>
  <c r="L8938" i="11"/>
  <c r="L8939" i="11"/>
  <c r="L8940" i="11"/>
  <c r="L8941" i="11"/>
  <c r="L8942" i="11"/>
  <c r="L8943" i="11"/>
  <c r="L8944" i="11"/>
  <c r="L8945" i="11"/>
  <c r="L8946" i="11"/>
  <c r="L8947" i="11"/>
  <c r="L8948" i="11"/>
  <c r="L8949" i="11"/>
  <c r="L8950" i="11"/>
  <c r="L8951" i="11"/>
  <c r="L8952" i="11"/>
  <c r="L8953" i="11"/>
  <c r="L8954" i="11"/>
  <c r="L8955" i="11"/>
  <c r="L8956" i="11"/>
  <c r="L8957" i="11"/>
  <c r="L8958" i="11"/>
  <c r="L8959" i="11"/>
  <c r="L8960" i="11"/>
  <c r="L8961" i="11"/>
  <c r="L8962" i="11"/>
  <c r="L8963" i="11"/>
  <c r="L8964" i="11"/>
  <c r="L8965" i="11"/>
  <c r="L8966" i="11"/>
  <c r="L8967" i="11"/>
  <c r="L8968" i="11"/>
  <c r="L8969" i="11"/>
  <c r="L8970" i="11"/>
  <c r="L8971" i="11"/>
  <c r="L8972" i="11"/>
  <c r="L8973" i="11"/>
  <c r="L8974" i="11"/>
  <c r="L8975" i="11"/>
  <c r="L8976" i="11"/>
  <c r="L8977" i="11"/>
  <c r="L8978" i="11"/>
  <c r="L8979" i="11"/>
  <c r="L8980" i="11"/>
  <c r="L8981" i="11"/>
  <c r="L8982" i="11"/>
  <c r="L8983" i="11"/>
  <c r="L8984" i="11"/>
  <c r="L8985" i="11"/>
  <c r="L8986" i="11"/>
  <c r="L8987" i="11"/>
  <c r="L8988" i="11"/>
  <c r="L8989" i="11"/>
  <c r="L8990" i="11"/>
  <c r="L8991" i="11"/>
  <c r="L8992" i="11"/>
  <c r="L8993" i="11"/>
  <c r="L8994" i="11"/>
  <c r="L8995" i="11"/>
  <c r="L8996" i="11"/>
  <c r="L8997" i="11"/>
  <c r="L8998" i="11"/>
  <c r="L8999" i="11"/>
  <c r="L9000" i="11"/>
  <c r="L9001" i="11"/>
  <c r="L9002" i="11"/>
  <c r="L9003" i="11"/>
  <c r="L9004" i="11"/>
  <c r="L9005" i="11"/>
  <c r="L9006" i="11"/>
  <c r="L9007" i="11"/>
  <c r="L9008" i="11"/>
  <c r="L9009" i="11"/>
  <c r="L9010" i="11"/>
  <c r="L9011" i="11"/>
  <c r="L9012" i="11"/>
  <c r="L9013" i="11"/>
  <c r="L9014" i="11"/>
  <c r="L9015" i="11"/>
  <c r="L9016" i="11"/>
  <c r="L9017" i="11"/>
  <c r="L9018" i="11"/>
  <c r="L9019" i="11"/>
  <c r="L9020" i="11"/>
  <c r="L9021" i="11"/>
  <c r="L9022" i="11"/>
  <c r="L9023" i="11"/>
  <c r="L9024" i="11"/>
  <c r="L9025" i="11"/>
  <c r="L9026" i="11"/>
  <c r="L9027" i="11"/>
  <c r="L9028" i="11"/>
  <c r="L9029" i="11"/>
  <c r="L9030" i="11"/>
  <c r="L9031" i="11"/>
  <c r="L9032" i="11"/>
  <c r="L9033" i="11"/>
  <c r="L9034" i="11"/>
  <c r="L9035" i="11"/>
  <c r="L9036" i="11"/>
  <c r="L9037" i="11"/>
  <c r="L9038" i="11"/>
  <c r="L9039" i="11"/>
  <c r="L9040" i="11"/>
  <c r="L9041" i="11"/>
  <c r="L9042" i="11"/>
  <c r="L9043" i="11"/>
  <c r="L9044" i="11"/>
  <c r="L9045" i="11"/>
  <c r="L9046" i="11"/>
  <c r="L9047" i="11"/>
  <c r="L9048" i="11"/>
  <c r="L9049" i="11"/>
  <c r="L9050" i="11"/>
  <c r="L9051" i="11"/>
  <c r="L9052" i="11"/>
  <c r="L9053" i="11"/>
  <c r="L9054" i="11"/>
  <c r="L9055" i="11"/>
  <c r="L9056" i="11"/>
  <c r="L9057" i="11"/>
  <c r="L9058" i="11"/>
  <c r="L9059" i="11"/>
  <c r="L9060" i="11"/>
  <c r="L9061" i="11"/>
  <c r="L9062" i="11"/>
  <c r="L9063" i="11"/>
  <c r="L9064" i="11"/>
  <c r="L9065" i="11"/>
  <c r="L9066" i="11"/>
  <c r="L9067" i="11"/>
  <c r="L9068" i="11"/>
  <c r="L9069" i="11"/>
  <c r="L9070" i="11"/>
  <c r="L9071" i="11"/>
  <c r="L9072" i="11"/>
  <c r="L9073" i="11"/>
  <c r="L9074" i="11"/>
  <c r="L9075" i="11"/>
  <c r="L9076" i="11"/>
  <c r="L9077" i="11"/>
  <c r="L9078" i="11"/>
  <c r="L9079" i="11"/>
  <c r="L9080" i="11"/>
  <c r="L9081" i="11"/>
  <c r="L9082" i="11"/>
  <c r="L9083" i="11"/>
  <c r="L9084" i="11"/>
  <c r="L9085" i="11"/>
  <c r="L9086" i="11"/>
  <c r="L9087" i="11"/>
  <c r="L9088" i="11"/>
  <c r="L9089" i="11"/>
  <c r="L9090" i="11"/>
  <c r="L9091" i="11"/>
  <c r="L9092" i="11"/>
  <c r="L9093" i="11"/>
  <c r="L9094" i="11"/>
  <c r="L9095" i="11"/>
  <c r="L9096" i="11"/>
  <c r="L9097" i="11"/>
  <c r="L9098" i="11"/>
  <c r="L9099" i="11"/>
  <c r="L9100" i="11"/>
  <c r="L9101" i="11"/>
  <c r="L9102" i="11"/>
  <c r="L9103" i="11"/>
  <c r="L9104" i="11"/>
  <c r="L9105" i="11"/>
  <c r="L9106" i="11"/>
  <c r="L9107" i="11"/>
  <c r="L9108" i="11"/>
  <c r="L9109" i="11"/>
  <c r="L9110" i="11"/>
  <c r="L9111" i="11"/>
  <c r="L9112" i="11"/>
  <c r="L9113" i="11"/>
  <c r="L9114" i="11"/>
  <c r="L9115" i="11"/>
  <c r="L9116" i="11"/>
  <c r="L9117" i="11"/>
  <c r="L9118" i="11"/>
  <c r="L9119" i="11"/>
  <c r="L9120" i="11"/>
  <c r="L9121" i="11"/>
  <c r="L9122" i="11"/>
  <c r="L9123" i="11"/>
  <c r="L9124" i="11"/>
  <c r="L9125" i="11"/>
  <c r="L9126" i="11"/>
  <c r="L9127" i="11"/>
  <c r="L9128" i="11"/>
  <c r="L9129" i="11"/>
  <c r="L9130" i="11"/>
  <c r="L9131" i="11"/>
  <c r="L9132" i="11"/>
  <c r="L9133" i="11"/>
  <c r="L9134" i="11"/>
  <c r="L9135" i="11"/>
  <c r="L9136" i="11"/>
  <c r="L9137" i="11"/>
  <c r="L9138" i="11"/>
  <c r="L9139" i="11"/>
  <c r="L9140" i="11"/>
  <c r="L9141" i="11"/>
  <c r="L9142" i="11"/>
  <c r="L9143" i="11"/>
  <c r="L9144" i="11"/>
  <c r="L9145" i="11"/>
  <c r="L9146" i="11"/>
  <c r="L9147" i="11"/>
  <c r="L9148" i="11"/>
  <c r="L9149" i="11"/>
  <c r="L9150" i="11"/>
  <c r="L9151" i="11"/>
  <c r="L9152" i="11"/>
  <c r="L9153" i="11"/>
  <c r="L9154" i="11"/>
  <c r="L9155" i="11"/>
  <c r="L9156" i="11"/>
  <c r="L9157" i="11"/>
  <c r="L9158" i="11"/>
  <c r="L9159" i="11"/>
  <c r="L9160" i="11"/>
  <c r="L9161" i="11"/>
  <c r="L9162" i="11"/>
  <c r="L9163" i="11"/>
  <c r="L9164" i="11"/>
  <c r="L9165" i="11"/>
  <c r="L9166" i="11"/>
  <c r="L9167" i="11"/>
  <c r="L9168" i="11"/>
  <c r="L9169" i="11"/>
  <c r="L9170" i="11"/>
  <c r="L9171" i="11"/>
  <c r="L9172" i="11"/>
  <c r="L9173" i="11"/>
  <c r="L9174" i="11"/>
  <c r="L9175" i="11"/>
  <c r="L9176" i="11"/>
  <c r="L9177" i="11"/>
  <c r="L9178" i="11"/>
  <c r="L9179" i="11"/>
  <c r="L9180" i="11"/>
  <c r="L9181" i="11"/>
  <c r="L9182" i="11"/>
  <c r="L9183" i="11"/>
  <c r="L9184" i="11"/>
  <c r="L9185" i="11"/>
  <c r="L9186" i="11"/>
  <c r="L9187" i="11"/>
  <c r="L9188" i="11"/>
  <c r="L9189" i="11"/>
  <c r="L9190" i="11"/>
  <c r="L9191" i="11"/>
  <c r="L9192" i="11"/>
  <c r="L9193" i="11"/>
  <c r="L9194" i="11"/>
  <c r="L9195" i="11"/>
  <c r="L9196" i="11"/>
  <c r="L9197" i="11"/>
  <c r="L9198" i="11"/>
  <c r="L9199" i="11"/>
  <c r="L9200" i="11"/>
  <c r="L9201" i="11"/>
  <c r="L9202" i="11"/>
  <c r="L9203" i="11"/>
  <c r="L9204" i="11"/>
  <c r="L9205" i="11"/>
  <c r="L9206" i="11"/>
  <c r="L9207" i="11"/>
  <c r="L9208" i="11"/>
  <c r="L9209" i="11"/>
  <c r="L9210" i="11"/>
  <c r="L9211" i="11"/>
  <c r="L9212" i="11"/>
  <c r="L9213" i="11"/>
  <c r="L9214" i="11"/>
  <c r="L9215" i="11"/>
  <c r="L9216" i="11"/>
  <c r="L9217" i="11"/>
  <c r="L9218" i="11"/>
  <c r="L9219" i="11"/>
  <c r="L9220" i="11"/>
  <c r="L9221" i="11"/>
  <c r="L9222" i="11"/>
  <c r="L9223" i="11"/>
  <c r="L9224" i="11"/>
  <c r="L9225" i="11"/>
  <c r="L9226" i="11"/>
  <c r="L9227" i="11"/>
  <c r="L9228" i="11"/>
  <c r="L9229" i="11"/>
  <c r="L9230" i="11"/>
  <c r="L9231" i="11"/>
  <c r="L9232" i="11"/>
  <c r="L9233" i="11"/>
  <c r="L9234" i="11"/>
  <c r="L9235" i="11"/>
  <c r="L9236" i="11"/>
  <c r="L9237" i="11"/>
  <c r="L9238" i="11"/>
  <c r="L9239" i="11"/>
  <c r="L9240" i="11"/>
  <c r="L9241" i="11"/>
  <c r="L9242" i="11"/>
  <c r="L9243" i="11"/>
  <c r="L9244" i="11"/>
  <c r="L9245" i="11"/>
  <c r="L9246" i="11"/>
  <c r="L9247" i="11"/>
  <c r="L9248" i="11"/>
  <c r="L9249" i="11"/>
  <c r="L9250" i="11"/>
  <c r="L9251" i="11"/>
  <c r="L9252" i="11"/>
  <c r="L9253" i="11"/>
  <c r="L9254" i="11"/>
  <c r="L9255" i="11"/>
  <c r="L9256" i="11"/>
  <c r="L9257" i="11"/>
  <c r="L9258" i="11"/>
  <c r="L9259" i="11"/>
  <c r="L9260" i="11"/>
  <c r="L9261" i="11"/>
  <c r="L9262" i="11"/>
  <c r="L9263" i="11"/>
  <c r="L9264" i="11"/>
  <c r="L9265" i="11"/>
  <c r="L9266" i="11"/>
  <c r="L9267" i="11"/>
  <c r="L9268" i="11"/>
  <c r="L9269" i="11"/>
  <c r="L9270" i="11"/>
  <c r="L9271" i="11"/>
  <c r="L9272" i="11"/>
  <c r="L9273" i="11"/>
  <c r="L9274" i="11"/>
  <c r="L9275" i="11"/>
  <c r="L9276" i="11"/>
  <c r="L9277" i="11"/>
  <c r="L9278" i="11"/>
  <c r="L9279" i="11"/>
  <c r="L9280" i="11"/>
  <c r="L9281" i="11"/>
  <c r="L9282" i="11"/>
  <c r="L9283" i="11"/>
  <c r="L9284" i="11"/>
  <c r="L9285" i="11"/>
  <c r="L9286" i="11"/>
  <c r="L9287" i="11"/>
  <c r="L9288" i="11"/>
  <c r="L9289" i="11"/>
  <c r="L9290" i="11"/>
  <c r="L9291" i="11"/>
  <c r="L9292" i="11"/>
  <c r="L9293" i="11"/>
  <c r="L9294" i="11"/>
  <c r="L9295" i="11"/>
  <c r="L9296" i="11"/>
  <c r="L9297" i="11"/>
  <c r="L9298" i="11"/>
  <c r="L9299" i="11"/>
  <c r="L9300" i="11"/>
  <c r="L9301" i="11"/>
  <c r="L9302" i="11"/>
  <c r="L9303" i="11"/>
  <c r="L9304" i="11"/>
  <c r="L9305" i="11"/>
  <c r="L9306" i="11"/>
  <c r="L9307" i="11"/>
  <c r="L9308" i="11"/>
  <c r="L9309" i="11"/>
  <c r="L9310" i="11"/>
  <c r="L9311" i="11"/>
  <c r="L9312" i="11"/>
  <c r="L9313" i="11"/>
  <c r="L9314" i="11"/>
  <c r="L9315" i="11"/>
  <c r="L9316" i="11"/>
  <c r="L9317" i="11"/>
  <c r="L9318" i="11"/>
  <c r="L9319" i="11"/>
  <c r="L9320" i="11"/>
  <c r="L9321" i="11"/>
  <c r="L9322" i="11"/>
  <c r="L9323" i="11"/>
  <c r="L9324" i="11"/>
  <c r="L9325" i="11"/>
  <c r="L9326" i="11"/>
  <c r="L9327" i="11"/>
  <c r="L9328" i="11"/>
  <c r="L9329" i="11"/>
  <c r="L9330" i="11"/>
  <c r="L9331" i="11"/>
  <c r="L9332" i="11"/>
  <c r="L9333" i="11"/>
  <c r="L9334" i="11"/>
  <c r="L9335" i="11"/>
  <c r="L9336" i="11"/>
  <c r="L9337" i="11"/>
  <c r="L9338" i="11"/>
  <c r="L9339" i="11"/>
  <c r="L9340" i="11"/>
  <c r="L9341" i="11"/>
  <c r="L9342" i="11"/>
  <c r="L9343" i="11"/>
  <c r="L9344" i="11"/>
  <c r="L9345" i="11"/>
  <c r="L9346" i="11"/>
  <c r="L9347" i="11"/>
  <c r="L9348" i="11"/>
  <c r="L9349" i="11"/>
  <c r="L9350" i="11"/>
  <c r="L9351" i="11"/>
  <c r="L9352" i="11"/>
  <c r="L9353" i="11"/>
  <c r="L9354" i="11"/>
  <c r="L9355" i="11"/>
  <c r="L9356" i="11"/>
  <c r="L9357" i="11"/>
  <c r="L9358" i="11"/>
  <c r="L9359" i="11"/>
  <c r="L9360" i="11"/>
  <c r="L9361" i="11"/>
  <c r="L9362" i="11"/>
  <c r="L9363" i="11"/>
  <c r="L9364" i="11"/>
  <c r="L9365" i="11"/>
  <c r="L9366" i="11"/>
  <c r="L9367" i="11"/>
  <c r="L9368" i="11"/>
  <c r="L9369" i="11"/>
  <c r="L9370" i="11"/>
  <c r="L9371" i="11"/>
  <c r="L9372" i="11"/>
  <c r="L9373" i="11"/>
  <c r="L9374" i="11"/>
  <c r="L9375" i="11"/>
  <c r="L9376" i="11"/>
  <c r="L9377" i="11"/>
  <c r="L9378" i="11"/>
  <c r="L9379" i="11"/>
  <c r="L9380" i="11"/>
  <c r="L9381" i="11"/>
  <c r="L9382" i="11"/>
  <c r="L9383" i="11"/>
  <c r="L9384" i="11"/>
  <c r="L9385" i="11"/>
  <c r="L9386" i="11"/>
  <c r="L9387" i="11"/>
  <c r="L9388" i="11"/>
  <c r="L9389" i="11"/>
  <c r="L9390" i="11"/>
  <c r="L9391" i="11"/>
  <c r="L9392" i="11"/>
  <c r="L9393" i="11"/>
  <c r="L9394" i="11"/>
  <c r="L9395" i="11"/>
  <c r="L9396" i="11"/>
  <c r="L9397" i="11"/>
  <c r="L9398" i="11"/>
  <c r="L9399" i="11"/>
  <c r="L9400" i="11"/>
  <c r="L9401" i="11"/>
  <c r="L9402" i="11"/>
  <c r="L9403" i="11"/>
  <c r="L9404" i="11"/>
  <c r="L9405" i="11"/>
  <c r="L9406" i="11"/>
  <c r="L9407" i="11"/>
  <c r="L9408" i="11"/>
  <c r="L9409" i="11"/>
  <c r="L9410" i="11"/>
  <c r="L9411" i="11"/>
  <c r="L9412" i="11"/>
  <c r="L9413" i="11"/>
  <c r="L9414" i="11"/>
  <c r="L9415" i="11"/>
  <c r="L9416" i="11"/>
  <c r="L9417" i="11"/>
  <c r="L9418" i="11"/>
  <c r="L9419" i="11"/>
  <c r="L9420" i="11"/>
  <c r="L9421" i="11"/>
  <c r="L9422" i="11"/>
  <c r="L9423" i="11"/>
  <c r="L9424" i="11"/>
  <c r="L9425" i="11"/>
  <c r="L9426" i="11"/>
  <c r="L9427" i="11"/>
  <c r="L9428" i="11"/>
  <c r="L9429" i="11"/>
  <c r="L9430" i="11"/>
  <c r="L9431" i="11"/>
  <c r="L9432" i="11"/>
  <c r="L9433" i="11"/>
  <c r="L9434" i="11"/>
  <c r="L9435" i="11"/>
  <c r="L9436" i="11"/>
  <c r="L9437" i="11"/>
  <c r="L9438" i="11"/>
  <c r="L9439" i="11"/>
  <c r="L9440" i="11"/>
  <c r="L9441" i="11"/>
  <c r="L9442" i="11"/>
  <c r="L9443" i="11"/>
  <c r="L9444" i="11"/>
  <c r="L9445" i="11"/>
  <c r="L9446" i="11"/>
  <c r="L9447" i="11"/>
  <c r="L9448" i="11"/>
  <c r="L9449" i="11"/>
  <c r="L9450" i="11"/>
  <c r="L9451" i="11"/>
  <c r="L9452" i="11"/>
  <c r="L9453" i="11"/>
  <c r="L9454" i="11"/>
  <c r="L9455" i="11"/>
  <c r="L9456" i="11"/>
  <c r="L9457" i="11"/>
  <c r="L9458" i="11"/>
  <c r="L9459" i="11"/>
  <c r="L9460" i="11"/>
  <c r="L9461" i="11"/>
  <c r="L9462" i="11"/>
  <c r="L9463" i="11"/>
  <c r="L9464" i="11"/>
  <c r="L9465" i="11"/>
  <c r="L9466" i="11"/>
  <c r="L9467" i="11"/>
  <c r="L9468" i="11"/>
  <c r="L9469" i="11"/>
  <c r="L9470" i="11"/>
  <c r="L9471" i="11"/>
  <c r="L9472" i="11"/>
  <c r="L9473" i="11"/>
  <c r="L9474" i="11"/>
  <c r="L9475" i="11"/>
  <c r="L9476" i="11"/>
  <c r="L9477" i="11"/>
  <c r="L9478" i="11"/>
  <c r="L9479" i="11"/>
  <c r="L9480" i="11"/>
  <c r="L9481" i="11"/>
  <c r="L9482" i="11"/>
  <c r="L9483" i="11"/>
  <c r="L9484" i="11"/>
  <c r="L9485" i="11"/>
  <c r="L9486" i="11"/>
  <c r="L9487" i="11"/>
  <c r="L9488" i="11"/>
  <c r="L9489" i="11"/>
  <c r="L9490" i="11"/>
  <c r="L9491" i="11"/>
  <c r="L9492" i="11"/>
  <c r="L9493" i="11"/>
  <c r="L9494" i="11"/>
  <c r="L9495" i="11"/>
  <c r="L9496" i="11"/>
  <c r="L9497" i="11"/>
  <c r="L9498" i="11"/>
  <c r="L9499" i="11"/>
  <c r="L9500" i="11"/>
  <c r="L9501" i="11"/>
  <c r="L9502" i="11"/>
  <c r="L9503" i="11"/>
  <c r="L9504" i="11"/>
  <c r="L9505" i="11"/>
  <c r="L9506" i="11"/>
  <c r="L9507" i="11"/>
  <c r="L9508" i="11"/>
  <c r="L9509" i="11"/>
  <c r="L9510" i="11"/>
  <c r="L9511" i="11"/>
  <c r="L9512" i="11"/>
  <c r="L9513" i="11"/>
  <c r="L9514" i="11"/>
  <c r="L9515" i="11"/>
  <c r="L9516" i="11"/>
  <c r="L9517" i="11"/>
  <c r="L9518" i="11"/>
  <c r="L9519" i="11"/>
  <c r="L9520" i="11"/>
  <c r="L9521" i="11"/>
  <c r="L9522" i="11"/>
  <c r="L9523" i="11"/>
  <c r="L9524" i="11"/>
  <c r="L9525" i="11"/>
  <c r="L9526" i="11"/>
  <c r="L9527" i="11"/>
  <c r="L9528" i="11"/>
  <c r="L9529" i="11"/>
  <c r="L9530" i="11"/>
  <c r="L9531" i="11"/>
  <c r="L9532" i="11"/>
  <c r="L9533" i="11"/>
  <c r="L9534" i="11"/>
  <c r="L9535" i="11"/>
  <c r="L9536" i="11"/>
  <c r="L9537" i="11"/>
  <c r="L9538" i="11"/>
  <c r="L9539" i="11"/>
  <c r="L9540" i="11"/>
  <c r="L9541" i="11"/>
  <c r="L9542" i="11"/>
  <c r="L9543" i="11"/>
  <c r="L9544" i="11"/>
  <c r="L9545" i="11"/>
  <c r="L9546" i="11"/>
  <c r="L9547" i="11"/>
  <c r="L9548" i="11"/>
  <c r="L9549" i="11"/>
  <c r="L9550" i="11"/>
  <c r="L9551" i="11"/>
  <c r="L9552" i="11"/>
  <c r="L9553" i="11"/>
  <c r="L9554" i="11"/>
  <c r="L9555" i="11"/>
  <c r="L9556" i="11"/>
  <c r="L9557" i="11"/>
  <c r="L9558" i="11"/>
  <c r="L9559" i="11"/>
  <c r="L9560" i="11"/>
  <c r="L9561" i="11"/>
  <c r="L9562" i="11"/>
  <c r="L9563" i="11"/>
  <c r="L9564" i="11"/>
  <c r="L9565" i="11"/>
  <c r="L9566" i="11"/>
  <c r="L9567" i="11"/>
  <c r="L9568" i="11"/>
  <c r="L9569" i="11"/>
  <c r="L9570" i="11"/>
  <c r="L9571" i="11"/>
  <c r="L9572" i="11"/>
  <c r="L9573" i="11"/>
  <c r="L9574" i="11"/>
  <c r="L9575" i="11"/>
  <c r="L9576" i="11"/>
  <c r="L9577" i="11"/>
  <c r="L9578" i="11"/>
  <c r="L9579" i="11"/>
  <c r="L9580" i="11"/>
  <c r="L9581" i="11"/>
  <c r="L9582" i="11"/>
  <c r="L9583" i="11"/>
  <c r="L9584" i="11"/>
  <c r="L9585" i="11"/>
  <c r="L9586" i="11"/>
  <c r="L9587" i="11"/>
  <c r="L9588" i="11"/>
  <c r="L9589" i="11"/>
  <c r="L9590" i="11"/>
  <c r="L9591" i="11"/>
  <c r="L9592" i="11"/>
  <c r="L9593" i="11"/>
  <c r="L9594" i="11"/>
  <c r="L9595" i="11"/>
  <c r="L9596" i="11"/>
  <c r="L9597" i="11"/>
  <c r="L9598" i="11"/>
  <c r="L9599" i="11"/>
  <c r="L9600" i="11"/>
  <c r="L9601" i="11"/>
  <c r="L9602" i="11"/>
  <c r="L9603" i="11"/>
  <c r="L9604" i="11"/>
  <c r="L9605" i="11"/>
  <c r="L9606" i="11"/>
  <c r="L9607" i="11"/>
  <c r="L9608" i="11"/>
  <c r="L9609" i="11"/>
  <c r="L9610" i="11"/>
  <c r="L9611" i="11"/>
  <c r="L9612" i="11"/>
  <c r="L9613" i="11"/>
  <c r="L9614" i="11"/>
  <c r="L9615" i="11"/>
  <c r="L9616" i="11"/>
  <c r="L9617" i="11"/>
  <c r="L9618" i="11"/>
  <c r="L9619" i="11"/>
  <c r="L9620" i="11"/>
  <c r="L9621" i="11"/>
  <c r="L9622" i="11"/>
  <c r="L9623" i="11"/>
  <c r="L9624" i="11"/>
  <c r="L9625" i="11"/>
  <c r="L9626" i="11"/>
  <c r="L9627" i="11"/>
  <c r="L9628" i="11"/>
  <c r="L9629" i="11"/>
  <c r="L9630" i="11"/>
  <c r="L9631" i="11"/>
  <c r="L9632" i="11"/>
  <c r="L9633" i="11"/>
  <c r="L9634" i="11"/>
  <c r="L9635" i="11"/>
  <c r="L9636" i="11"/>
  <c r="L9637" i="11"/>
  <c r="L9638" i="11"/>
  <c r="L9639" i="11"/>
  <c r="L9640" i="11"/>
  <c r="L9641" i="11"/>
  <c r="L9642" i="11"/>
  <c r="L9643" i="11"/>
  <c r="L9644" i="11"/>
  <c r="L9645" i="11"/>
  <c r="L9646" i="11"/>
  <c r="L9647" i="11"/>
  <c r="L9648" i="11"/>
  <c r="L9649" i="11"/>
  <c r="L9650" i="11"/>
  <c r="L9651" i="11"/>
  <c r="L9652" i="11"/>
  <c r="L9653" i="11"/>
  <c r="L9654" i="11"/>
  <c r="L9655" i="11"/>
  <c r="L9656" i="11"/>
  <c r="L9657" i="11"/>
  <c r="L9658" i="11"/>
  <c r="L9659" i="11"/>
  <c r="L9660" i="11"/>
  <c r="L9661" i="11"/>
  <c r="L9662" i="11"/>
  <c r="L9663" i="11"/>
  <c r="L9664" i="11"/>
  <c r="L9665" i="11"/>
  <c r="L9666" i="11"/>
  <c r="L9667" i="11"/>
  <c r="L9668" i="11"/>
  <c r="L9669" i="11"/>
  <c r="L9670" i="11"/>
  <c r="L9671" i="11"/>
  <c r="L9672" i="11"/>
  <c r="L9673" i="11"/>
  <c r="L9674" i="11"/>
  <c r="L9675" i="11"/>
  <c r="L9676" i="11"/>
  <c r="L9677" i="11"/>
  <c r="L9678" i="11"/>
  <c r="L9679" i="11"/>
  <c r="L9680" i="11"/>
  <c r="L9681" i="11"/>
  <c r="L9682" i="11"/>
  <c r="L9683" i="11"/>
  <c r="L9684" i="11"/>
  <c r="L9685" i="11"/>
  <c r="L9686" i="11"/>
  <c r="L9687" i="11"/>
  <c r="L9688" i="11"/>
  <c r="L9689" i="11"/>
  <c r="L9690" i="11"/>
  <c r="L9691" i="11"/>
  <c r="L9692" i="11"/>
  <c r="L9693" i="11"/>
  <c r="L9694" i="11"/>
  <c r="L9695" i="11"/>
  <c r="L9696" i="11"/>
  <c r="L9697" i="11"/>
  <c r="L9698" i="11"/>
  <c r="L9699" i="11"/>
  <c r="L9700" i="11"/>
  <c r="L9701" i="11"/>
  <c r="L9702" i="11"/>
  <c r="L9703" i="11"/>
  <c r="L9704" i="11"/>
  <c r="L9705" i="11"/>
  <c r="L9706" i="11"/>
  <c r="L9707" i="11"/>
  <c r="L9708" i="11"/>
  <c r="L9709" i="11"/>
  <c r="L9710" i="11"/>
  <c r="L9711" i="11"/>
  <c r="L9712" i="11"/>
  <c r="L9713" i="11"/>
  <c r="L9714" i="11"/>
  <c r="L9715" i="11"/>
  <c r="L9716" i="11"/>
  <c r="L9717" i="11"/>
  <c r="L9718" i="11"/>
  <c r="L9719" i="11"/>
  <c r="L9720" i="11"/>
  <c r="L9721" i="11"/>
  <c r="L9722" i="11"/>
  <c r="L9723" i="11"/>
  <c r="L9724" i="11"/>
  <c r="L9725" i="11"/>
  <c r="L9726" i="11"/>
  <c r="L9727" i="11"/>
  <c r="L9728" i="11"/>
  <c r="L9729" i="11"/>
  <c r="L9730" i="11"/>
  <c r="L9731" i="11"/>
  <c r="L9732" i="11"/>
  <c r="L9733" i="11"/>
  <c r="L9734" i="11"/>
  <c r="L9735" i="11"/>
  <c r="L9736" i="11"/>
  <c r="L9737" i="11"/>
  <c r="L9738" i="11"/>
  <c r="L9739" i="11"/>
  <c r="L9740" i="11"/>
  <c r="L9741" i="11"/>
  <c r="L9742" i="11"/>
  <c r="L9743" i="11"/>
  <c r="L9744" i="11"/>
  <c r="L9745" i="11"/>
  <c r="L9746" i="11"/>
  <c r="L9747" i="11"/>
  <c r="L9748" i="11"/>
  <c r="L9749" i="11"/>
  <c r="L9750" i="11"/>
  <c r="L9751" i="11"/>
  <c r="L9752" i="11"/>
  <c r="L9753" i="11"/>
  <c r="L9754" i="11"/>
  <c r="L9755" i="11"/>
  <c r="L9756" i="11"/>
  <c r="L9757" i="11"/>
  <c r="L9758" i="11"/>
  <c r="L9759" i="11"/>
  <c r="L9760" i="11"/>
  <c r="L9761" i="11"/>
  <c r="L9762" i="11"/>
  <c r="L9763" i="11"/>
  <c r="L9764" i="11"/>
  <c r="L9765" i="11"/>
  <c r="L9766" i="11"/>
  <c r="L9767" i="11"/>
  <c r="L9768" i="11"/>
  <c r="L9769" i="11"/>
  <c r="L9770" i="11"/>
  <c r="L9771" i="11"/>
  <c r="L9772" i="11"/>
  <c r="L9773" i="11"/>
  <c r="L9774" i="11"/>
  <c r="L9775" i="11"/>
  <c r="L9776" i="11"/>
  <c r="L9777" i="11"/>
  <c r="L9778" i="11"/>
  <c r="L9779" i="11"/>
  <c r="L9780" i="11"/>
  <c r="L9781" i="11"/>
  <c r="L9782" i="11"/>
  <c r="L9783" i="11"/>
  <c r="L9784" i="11"/>
  <c r="L9785" i="11"/>
  <c r="L9786" i="11"/>
  <c r="L9787" i="11"/>
  <c r="L9788" i="11"/>
  <c r="L9789" i="11"/>
  <c r="L9790" i="11"/>
  <c r="L9791" i="11"/>
  <c r="L9792" i="11"/>
  <c r="L9793" i="11"/>
  <c r="L9794" i="11"/>
  <c r="L9795" i="11"/>
  <c r="L9796" i="11"/>
  <c r="L9797" i="11"/>
  <c r="L9798" i="11"/>
  <c r="L9799" i="11"/>
  <c r="L9800" i="11"/>
  <c r="L9801" i="11"/>
  <c r="L9802" i="11"/>
  <c r="L9803" i="11"/>
  <c r="L9804" i="11"/>
  <c r="L9805" i="11"/>
  <c r="L9806" i="11"/>
  <c r="L9807" i="11"/>
  <c r="L9808" i="11"/>
  <c r="L9809" i="11"/>
  <c r="L9810" i="11"/>
  <c r="L9811" i="11"/>
  <c r="L9812" i="11"/>
  <c r="L9813" i="11"/>
  <c r="L9814" i="11"/>
  <c r="L9815" i="11"/>
  <c r="L9816" i="11"/>
  <c r="L9817" i="11"/>
  <c r="L9818" i="11"/>
  <c r="L9819" i="11"/>
  <c r="L9820" i="11"/>
  <c r="L9821" i="11"/>
  <c r="L9822" i="11"/>
  <c r="L9823" i="11"/>
  <c r="L9824" i="11"/>
  <c r="L9825" i="11"/>
  <c r="L9826" i="11"/>
  <c r="L9827" i="11"/>
  <c r="L9828" i="11"/>
  <c r="L9829" i="11"/>
  <c r="L9830" i="11"/>
  <c r="L9831" i="11"/>
  <c r="L9832" i="11"/>
  <c r="L9833" i="11"/>
  <c r="L9834" i="11"/>
  <c r="L9835" i="11"/>
  <c r="L9836" i="11"/>
  <c r="L9837" i="11"/>
  <c r="L9838" i="11"/>
  <c r="L9839" i="11"/>
  <c r="L9840" i="11"/>
  <c r="L9841" i="11"/>
  <c r="L9842" i="11"/>
  <c r="L9843" i="11"/>
  <c r="L9844" i="11"/>
  <c r="L9845" i="11"/>
  <c r="L9846" i="11"/>
  <c r="L9847" i="11"/>
  <c r="L9848" i="11"/>
  <c r="L9849" i="11"/>
  <c r="L9850" i="11"/>
  <c r="L9851" i="11"/>
  <c r="L9852" i="11"/>
  <c r="L9853" i="11"/>
  <c r="L9854" i="11"/>
  <c r="L9855" i="11"/>
  <c r="L9856" i="11"/>
  <c r="L9857" i="11"/>
  <c r="L9858" i="11"/>
  <c r="L9859" i="11"/>
  <c r="L9860" i="11"/>
  <c r="L9861" i="11"/>
  <c r="L9862" i="11"/>
  <c r="L9863" i="11"/>
  <c r="L9864" i="11"/>
  <c r="L9865" i="11"/>
  <c r="L9866" i="11"/>
  <c r="L9867" i="11"/>
  <c r="L9868" i="11"/>
  <c r="L9869" i="11"/>
  <c r="L9870" i="11"/>
  <c r="L9871" i="11"/>
  <c r="L9872" i="11"/>
  <c r="L9873" i="11"/>
  <c r="L9874" i="11"/>
  <c r="L9875" i="11"/>
  <c r="L9876" i="11"/>
  <c r="L9877" i="11"/>
  <c r="L9878" i="11"/>
  <c r="L9879" i="11"/>
  <c r="L9880" i="11"/>
  <c r="L9881" i="11"/>
  <c r="L9882" i="11"/>
  <c r="L9883" i="11"/>
  <c r="L9884" i="11"/>
  <c r="L9885" i="11"/>
  <c r="L9886" i="11"/>
  <c r="L9887" i="11"/>
  <c r="L9888" i="11"/>
  <c r="L9889" i="11"/>
  <c r="L9890" i="11"/>
  <c r="L9891" i="11"/>
  <c r="L9892" i="11"/>
  <c r="L9893" i="11"/>
  <c r="L9894" i="11"/>
  <c r="L9895" i="11"/>
  <c r="L9896" i="11"/>
  <c r="L9897" i="11"/>
  <c r="L9898" i="11"/>
  <c r="L9899" i="11"/>
  <c r="L9900" i="11"/>
  <c r="L9901" i="11"/>
  <c r="L9902" i="11"/>
  <c r="L9903" i="11"/>
  <c r="L9904" i="11"/>
  <c r="L9905" i="11"/>
  <c r="L9906" i="11"/>
  <c r="L9907" i="11"/>
  <c r="L9908" i="11"/>
  <c r="L9909" i="11"/>
  <c r="L9910" i="11"/>
  <c r="L9911" i="11"/>
  <c r="L9912" i="11"/>
  <c r="L9913" i="11"/>
  <c r="L9914" i="11"/>
  <c r="L9915" i="11"/>
  <c r="L9916" i="11"/>
  <c r="L9917" i="11"/>
  <c r="L9918" i="11"/>
  <c r="L9919" i="11"/>
  <c r="L9920" i="11"/>
  <c r="L9921" i="11"/>
  <c r="L9922" i="11"/>
  <c r="L9923" i="11"/>
  <c r="L9924" i="11"/>
  <c r="L9925" i="11"/>
  <c r="L9926" i="11"/>
  <c r="L9927" i="11"/>
  <c r="L9928" i="11"/>
  <c r="L9929" i="11"/>
  <c r="L9930" i="11"/>
  <c r="L9931" i="11"/>
  <c r="L9932" i="11"/>
  <c r="L9933" i="11"/>
  <c r="L9934" i="11"/>
  <c r="L9935" i="11"/>
  <c r="L9936" i="11"/>
  <c r="L9937" i="11"/>
  <c r="L9938" i="11"/>
  <c r="L9939" i="11"/>
  <c r="L9940" i="11"/>
  <c r="L9941" i="11"/>
  <c r="L9942" i="11"/>
  <c r="L9943" i="11"/>
  <c r="L9944" i="11"/>
  <c r="L9945" i="11"/>
  <c r="L9946" i="11"/>
  <c r="L9947" i="11"/>
  <c r="L9948" i="11"/>
  <c r="L9949" i="11"/>
  <c r="L9950" i="11"/>
  <c r="L9951" i="11"/>
  <c r="L9952" i="11"/>
  <c r="L9953" i="11"/>
  <c r="L9954" i="11"/>
  <c r="L9955" i="11"/>
  <c r="L9956" i="11"/>
  <c r="L9957" i="11"/>
  <c r="L9958" i="11"/>
  <c r="L9959" i="11"/>
  <c r="L9960" i="11"/>
  <c r="L9961" i="11"/>
  <c r="L9962" i="11"/>
  <c r="L9963" i="11"/>
  <c r="L9964" i="11"/>
  <c r="L9965" i="11"/>
  <c r="L9966" i="11"/>
  <c r="L9967" i="11"/>
  <c r="L9968" i="11"/>
  <c r="L9969" i="11"/>
  <c r="L9970" i="11"/>
  <c r="L9971" i="11"/>
  <c r="L9972" i="11"/>
  <c r="L9973" i="11"/>
  <c r="L9974" i="11"/>
  <c r="L9975" i="11"/>
  <c r="L9976" i="11"/>
  <c r="L9977" i="11"/>
  <c r="L9978" i="11"/>
  <c r="L9979" i="11"/>
  <c r="L9980" i="11"/>
  <c r="L9981" i="11"/>
  <c r="L9982" i="11"/>
  <c r="L9983" i="11"/>
  <c r="L9984" i="11"/>
  <c r="L9985" i="11"/>
  <c r="L9986" i="11"/>
  <c r="L9987" i="11"/>
  <c r="L9988" i="11"/>
  <c r="L9989" i="11"/>
  <c r="L9990" i="11"/>
  <c r="L9991" i="11"/>
  <c r="L9992" i="11"/>
  <c r="L9993" i="11"/>
  <c r="L9994" i="11"/>
  <c r="L9995" i="11"/>
  <c r="L9996" i="11"/>
  <c r="L9997" i="11"/>
  <c r="L9998" i="11"/>
  <c r="L9999" i="11"/>
  <c r="L10000" i="11"/>
  <c r="L10001" i="11"/>
  <c r="L10002" i="11"/>
  <c r="L10003" i="11"/>
  <c r="L10004" i="11"/>
  <c r="L10005" i="11"/>
  <c r="L10006" i="11"/>
  <c r="L10007" i="11"/>
  <c r="L10008" i="11"/>
  <c r="L10009" i="11"/>
  <c r="L10010" i="11"/>
  <c r="L10011" i="11"/>
  <c r="L10012" i="11"/>
  <c r="L10013" i="11"/>
  <c r="L10014" i="11"/>
  <c r="L10015" i="11"/>
  <c r="L10016" i="11"/>
  <c r="L10017" i="11"/>
  <c r="L10018" i="11"/>
  <c r="L10019" i="11"/>
  <c r="L10020" i="11"/>
  <c r="L10021" i="11"/>
  <c r="L10022" i="11"/>
  <c r="L10023" i="11"/>
  <c r="L10024" i="11"/>
  <c r="L10025" i="11"/>
  <c r="L10026" i="11"/>
  <c r="L10027" i="11"/>
  <c r="L10028" i="11"/>
  <c r="L10029" i="11"/>
  <c r="L10030" i="11"/>
  <c r="L10031" i="11"/>
  <c r="L10032" i="11"/>
  <c r="L10033" i="11"/>
  <c r="L10034" i="11"/>
  <c r="L10035" i="11"/>
  <c r="L10036" i="11"/>
  <c r="L10037" i="11"/>
  <c r="L10038" i="11"/>
  <c r="L10039" i="11"/>
  <c r="L10040" i="11"/>
  <c r="L10041" i="11"/>
  <c r="L10042" i="11"/>
  <c r="L10043" i="11"/>
  <c r="L10044" i="11"/>
  <c r="L10045" i="11"/>
  <c r="L10046" i="11"/>
  <c r="L10047" i="11"/>
  <c r="L10048" i="11"/>
  <c r="L10049" i="11"/>
  <c r="L10050" i="11"/>
  <c r="L10051" i="11"/>
  <c r="L10052" i="11"/>
  <c r="L10053" i="11"/>
  <c r="L10054" i="11"/>
  <c r="L10055" i="11"/>
  <c r="L10056" i="11"/>
  <c r="L10057" i="11"/>
  <c r="L10058" i="11"/>
  <c r="L10059" i="11"/>
  <c r="L10060" i="11"/>
  <c r="L10061" i="11"/>
  <c r="L10062" i="11"/>
  <c r="L10063" i="11"/>
  <c r="L10064" i="11"/>
  <c r="L10065" i="11"/>
  <c r="L10066" i="11"/>
  <c r="L10067" i="11"/>
  <c r="L10068" i="11"/>
  <c r="L10069" i="11"/>
  <c r="L10070" i="11"/>
  <c r="L10071" i="11"/>
  <c r="L10072" i="11"/>
  <c r="L10073" i="11"/>
  <c r="L10074" i="11"/>
  <c r="L10075" i="11"/>
  <c r="L10076" i="11"/>
  <c r="L10077" i="11"/>
  <c r="L10078" i="11"/>
  <c r="L10079" i="11"/>
  <c r="L10080" i="11"/>
  <c r="L10081" i="11"/>
  <c r="L10082" i="11"/>
  <c r="L10083" i="11"/>
  <c r="L10084" i="11"/>
  <c r="L10085" i="11"/>
  <c r="L10086" i="11"/>
  <c r="L10087" i="11"/>
  <c r="L10088" i="11"/>
  <c r="L10089" i="11"/>
  <c r="L10090" i="11"/>
  <c r="L10091" i="11"/>
  <c r="L10092" i="11"/>
  <c r="L10093" i="11"/>
  <c r="L10094" i="11"/>
  <c r="L10095" i="11"/>
  <c r="L10096" i="11"/>
  <c r="L10097" i="11"/>
  <c r="L10098" i="11"/>
  <c r="L10099" i="11"/>
  <c r="L10100" i="11"/>
  <c r="L10101" i="11"/>
  <c r="L10102" i="11"/>
  <c r="L10103" i="11"/>
  <c r="L10104" i="11"/>
  <c r="L10105" i="11"/>
  <c r="L10106" i="11"/>
  <c r="L10107" i="11"/>
  <c r="L10108" i="11"/>
  <c r="L10109" i="11"/>
  <c r="L10110" i="11"/>
  <c r="L10111" i="11"/>
  <c r="L10112" i="11"/>
  <c r="L10113" i="11"/>
  <c r="L10114" i="11"/>
  <c r="L10115" i="11"/>
  <c r="L10116" i="11"/>
  <c r="L10117" i="11"/>
  <c r="L10118" i="11"/>
  <c r="L10119" i="11"/>
  <c r="L10120" i="11"/>
  <c r="L10121" i="11"/>
  <c r="L10122" i="11"/>
  <c r="L10123" i="11"/>
  <c r="L10124" i="11"/>
  <c r="L10125" i="11"/>
  <c r="L10126" i="11"/>
  <c r="L10127" i="11"/>
  <c r="L10128" i="11"/>
  <c r="L10129" i="11"/>
  <c r="L10130" i="11"/>
  <c r="L10131" i="11"/>
  <c r="L10132" i="11"/>
  <c r="L10133" i="11"/>
  <c r="L10134" i="11"/>
  <c r="L10135" i="11"/>
  <c r="L10136" i="11"/>
  <c r="L10137" i="11"/>
  <c r="L10138" i="11"/>
  <c r="L10139" i="11"/>
  <c r="L10140" i="11"/>
  <c r="L10141" i="11"/>
  <c r="L10142" i="11"/>
  <c r="L10143" i="11"/>
  <c r="L10144" i="11"/>
  <c r="L10145" i="11"/>
  <c r="L10146" i="11"/>
  <c r="L10147" i="11"/>
  <c r="L10148" i="11"/>
  <c r="L10149" i="11"/>
  <c r="L10150" i="11"/>
  <c r="L10151" i="11"/>
  <c r="L10152" i="11"/>
  <c r="L10153" i="11"/>
  <c r="L10154" i="11"/>
  <c r="L10155" i="11"/>
  <c r="L10156" i="11"/>
  <c r="L10157" i="11"/>
  <c r="L10158" i="11"/>
  <c r="L10159" i="11"/>
  <c r="L10160" i="11"/>
  <c r="L10161" i="11"/>
  <c r="L10162" i="11"/>
  <c r="L10163" i="11"/>
  <c r="L10164" i="11"/>
  <c r="L10165" i="11"/>
  <c r="L10166" i="11"/>
  <c r="L10167" i="11"/>
  <c r="L10168" i="11"/>
  <c r="L10169" i="11"/>
  <c r="L10170" i="11"/>
  <c r="L10171" i="11"/>
  <c r="L10172" i="11"/>
  <c r="L10173" i="11"/>
  <c r="L10174" i="11"/>
  <c r="L10175" i="11"/>
  <c r="L10176" i="11"/>
  <c r="L10177" i="11"/>
  <c r="L10178" i="11"/>
  <c r="L10179" i="11"/>
  <c r="L10180" i="11"/>
  <c r="L10181" i="11"/>
  <c r="L10182" i="11"/>
  <c r="L10183" i="11"/>
  <c r="L10184" i="11"/>
  <c r="L10185" i="11"/>
  <c r="L10186" i="11"/>
  <c r="L10187" i="11"/>
  <c r="L10188" i="11"/>
  <c r="L10189" i="11"/>
  <c r="L10190" i="11"/>
  <c r="L10191" i="11"/>
  <c r="L10192" i="11"/>
  <c r="L10193" i="11"/>
  <c r="L10194" i="11"/>
  <c r="L10195" i="11"/>
  <c r="L10196" i="11"/>
  <c r="L10197" i="11"/>
  <c r="L10198" i="11"/>
  <c r="L10199" i="11"/>
  <c r="L10200" i="11"/>
  <c r="L10201" i="11"/>
  <c r="L10202" i="11"/>
  <c r="L10203" i="11"/>
  <c r="L10204" i="11"/>
  <c r="L10205" i="11"/>
  <c r="L10206" i="11"/>
  <c r="L10207" i="11"/>
  <c r="L10208" i="11"/>
  <c r="L10209" i="11"/>
  <c r="L10210" i="11"/>
  <c r="L10211" i="11"/>
  <c r="L10212" i="11"/>
  <c r="L10213" i="11"/>
  <c r="L10214" i="11"/>
  <c r="L10215" i="11"/>
  <c r="L10216" i="11"/>
  <c r="L10217" i="11"/>
  <c r="L10218" i="11"/>
  <c r="L10219" i="11"/>
  <c r="L10220" i="11"/>
  <c r="L10221" i="11"/>
  <c r="L10222" i="11"/>
  <c r="L10223" i="11"/>
  <c r="L10224" i="11"/>
  <c r="L10225" i="11"/>
  <c r="L10226" i="11"/>
  <c r="L10227" i="11"/>
  <c r="L10228" i="11"/>
  <c r="L10229" i="11"/>
  <c r="L10230" i="11"/>
  <c r="L10231" i="11"/>
  <c r="L10232" i="11"/>
  <c r="L10233" i="11"/>
  <c r="L10234" i="11"/>
  <c r="L10235" i="11"/>
  <c r="L10236" i="11"/>
  <c r="L10237" i="11"/>
  <c r="L10238" i="11"/>
  <c r="L10239" i="11"/>
  <c r="L10240" i="11"/>
  <c r="L10241" i="11"/>
  <c r="L10242" i="11"/>
  <c r="L10243" i="11"/>
  <c r="L10244" i="11"/>
  <c r="L10245" i="11"/>
  <c r="L10246" i="11"/>
  <c r="L10247" i="11"/>
  <c r="L10248" i="11"/>
  <c r="L10249" i="11"/>
  <c r="L10250" i="11"/>
  <c r="L10251" i="11"/>
  <c r="L10252" i="11"/>
  <c r="L10253" i="11"/>
  <c r="L10254" i="11"/>
  <c r="L10255" i="11"/>
  <c r="L10256" i="11"/>
  <c r="L10257" i="11"/>
  <c r="L10258" i="11"/>
  <c r="L10259" i="11"/>
  <c r="L10260" i="11"/>
  <c r="L10261" i="11"/>
  <c r="L10262" i="11"/>
  <c r="L10263" i="11"/>
  <c r="L10264" i="11"/>
  <c r="L10265" i="11"/>
  <c r="L10266" i="11"/>
  <c r="L10267" i="11"/>
  <c r="L10268" i="11"/>
  <c r="L10269" i="11"/>
  <c r="L10270" i="11"/>
  <c r="L10271" i="11"/>
  <c r="L10272" i="11"/>
  <c r="L10273" i="11"/>
  <c r="L10274" i="11"/>
  <c r="L10275" i="11"/>
  <c r="L10276" i="11"/>
  <c r="L10277" i="11"/>
  <c r="L10278" i="11"/>
  <c r="L10279" i="11"/>
  <c r="L10280" i="11"/>
  <c r="L10281" i="11"/>
  <c r="L10282" i="11"/>
  <c r="L10283" i="11"/>
  <c r="L10284" i="11"/>
  <c r="L10285" i="11"/>
  <c r="L10286" i="11"/>
  <c r="L10287" i="11"/>
  <c r="L10288" i="11"/>
  <c r="L10289" i="11"/>
  <c r="L10290" i="11"/>
  <c r="L10291" i="11"/>
  <c r="L10292" i="11"/>
  <c r="L10293" i="11"/>
  <c r="L10294" i="11"/>
  <c r="L10295" i="11"/>
  <c r="L10296" i="11"/>
  <c r="L10297" i="11"/>
  <c r="L10298" i="11"/>
  <c r="L10299" i="11"/>
  <c r="L10300" i="11"/>
  <c r="L10301" i="11"/>
  <c r="L10302" i="11"/>
  <c r="L10303" i="11"/>
  <c r="L10304" i="11"/>
  <c r="L10305" i="11"/>
  <c r="L10306" i="11"/>
  <c r="L10307" i="11"/>
  <c r="L10308" i="11"/>
  <c r="L10309" i="11"/>
  <c r="L10310" i="11"/>
  <c r="L10311" i="11"/>
  <c r="L10312" i="11"/>
  <c r="L10313" i="11"/>
  <c r="L10314" i="11"/>
  <c r="L10315" i="11"/>
  <c r="L10316" i="11"/>
  <c r="L10317" i="11"/>
  <c r="L10318" i="11"/>
  <c r="L10319" i="11"/>
  <c r="L10320" i="11"/>
  <c r="L10321" i="11"/>
  <c r="L10322" i="11"/>
  <c r="L10323" i="11"/>
  <c r="L10324" i="11"/>
  <c r="L10325" i="11"/>
  <c r="L10326" i="11"/>
  <c r="L10327" i="11"/>
  <c r="L10328" i="11"/>
  <c r="L10329" i="11"/>
  <c r="L10330" i="11"/>
  <c r="L10331" i="11"/>
  <c r="L10332" i="11"/>
  <c r="L10333" i="11"/>
  <c r="L10334" i="11"/>
  <c r="L10335" i="11"/>
  <c r="L10336" i="11"/>
  <c r="L10337" i="11"/>
  <c r="L10338" i="11"/>
  <c r="L10339" i="11"/>
  <c r="L10340" i="11"/>
  <c r="L10341" i="11"/>
  <c r="L10342" i="11"/>
  <c r="L10343" i="11"/>
  <c r="L10344" i="11"/>
  <c r="L10345" i="11"/>
  <c r="L10346" i="11"/>
  <c r="L10347" i="11"/>
  <c r="L10348" i="11"/>
  <c r="L10349" i="11"/>
  <c r="L10350" i="11"/>
  <c r="L10351" i="11"/>
  <c r="L10352" i="11"/>
  <c r="L10353" i="11"/>
  <c r="L10354" i="11"/>
  <c r="L10355" i="11"/>
  <c r="L10356" i="11"/>
  <c r="L10357" i="11"/>
  <c r="L10358" i="11"/>
  <c r="L10359" i="11"/>
  <c r="L10360" i="11"/>
  <c r="L10361" i="11"/>
  <c r="L10362" i="11"/>
  <c r="L10363" i="11"/>
  <c r="L10364" i="11"/>
  <c r="L10365" i="11"/>
  <c r="L10366" i="11"/>
  <c r="L10367" i="11"/>
  <c r="L10368" i="11"/>
  <c r="L10369" i="11"/>
  <c r="L10370" i="11"/>
  <c r="L10371" i="11"/>
  <c r="L10372" i="11"/>
  <c r="L10373" i="11"/>
  <c r="L10374" i="11"/>
  <c r="L10375" i="11"/>
  <c r="L10376" i="11"/>
  <c r="L10377" i="11"/>
  <c r="L10378" i="11"/>
  <c r="L10379" i="11"/>
  <c r="L10380" i="11"/>
  <c r="L10381" i="11"/>
  <c r="L10382" i="11"/>
  <c r="L10383" i="11"/>
  <c r="L10384" i="11"/>
  <c r="L10385" i="11"/>
  <c r="L10386" i="11"/>
  <c r="L10387" i="11"/>
  <c r="L10388" i="11"/>
  <c r="L10389" i="11"/>
  <c r="L10390" i="11"/>
  <c r="L10391" i="11"/>
  <c r="L10392" i="11"/>
  <c r="L10393" i="11"/>
  <c r="L10394" i="11"/>
  <c r="L10395" i="11"/>
  <c r="L10396" i="11"/>
  <c r="L10397" i="11"/>
  <c r="L10398" i="11"/>
  <c r="L10399" i="11"/>
  <c r="L10400" i="11"/>
  <c r="L10401" i="11"/>
  <c r="L10402" i="11"/>
  <c r="L10403" i="11"/>
  <c r="L10404" i="11"/>
  <c r="L10405" i="11"/>
  <c r="L10406" i="11"/>
  <c r="L10407" i="11"/>
  <c r="L10408" i="11"/>
  <c r="L10409" i="11"/>
  <c r="L10410" i="11"/>
  <c r="L10411" i="11"/>
  <c r="L10412" i="11"/>
  <c r="L10413" i="11"/>
  <c r="L10414" i="11"/>
  <c r="L10415" i="11"/>
  <c r="L10416" i="11"/>
  <c r="L10417" i="11"/>
  <c r="L10418" i="11"/>
  <c r="L10419" i="11"/>
  <c r="L10420" i="11"/>
  <c r="L10421" i="11"/>
  <c r="L10422" i="11"/>
  <c r="L10423" i="11"/>
  <c r="L10424" i="11"/>
  <c r="L10425" i="11"/>
  <c r="L10426" i="11"/>
  <c r="L10427" i="11"/>
  <c r="L10428" i="11"/>
  <c r="L10429" i="11"/>
  <c r="L10430" i="11"/>
  <c r="L10431" i="11"/>
  <c r="L10432" i="11"/>
  <c r="L10433" i="11"/>
  <c r="L10434" i="11"/>
  <c r="L10435" i="11"/>
  <c r="L10436" i="11"/>
  <c r="L10437" i="11"/>
  <c r="L10438" i="11"/>
  <c r="L10439" i="11"/>
  <c r="L10440" i="11"/>
  <c r="L10441" i="11"/>
  <c r="L10442" i="11"/>
  <c r="L10443" i="11"/>
  <c r="L10444" i="11"/>
  <c r="L10445" i="11"/>
  <c r="L10446" i="11"/>
  <c r="L10447" i="11"/>
  <c r="L10448" i="11"/>
  <c r="L10449" i="11"/>
  <c r="L10450" i="11"/>
  <c r="L10451" i="11"/>
  <c r="L10452" i="11"/>
  <c r="L10453" i="11"/>
  <c r="L10454" i="11"/>
  <c r="L10455" i="11"/>
  <c r="L10456" i="11"/>
  <c r="L10457" i="11"/>
  <c r="L10458" i="11"/>
  <c r="L10459" i="11"/>
  <c r="L10460" i="11"/>
  <c r="L10461" i="11"/>
  <c r="L10462" i="11"/>
  <c r="L10463" i="11"/>
  <c r="L10464" i="11"/>
  <c r="L10465" i="11"/>
  <c r="L10466" i="11"/>
  <c r="L10467" i="11"/>
  <c r="L10468" i="11"/>
  <c r="L10469" i="11"/>
  <c r="L10470" i="11"/>
  <c r="L10471" i="11"/>
  <c r="L10472" i="11"/>
  <c r="L10473" i="11"/>
  <c r="L10474" i="11"/>
  <c r="L10475" i="11"/>
  <c r="L10476" i="11"/>
  <c r="L10477" i="11"/>
  <c r="L10478" i="11"/>
  <c r="L10479" i="11"/>
  <c r="L10480" i="11"/>
  <c r="L10481" i="11"/>
  <c r="L10482" i="11"/>
  <c r="L10483" i="11"/>
  <c r="L10484" i="11"/>
  <c r="L10485" i="11"/>
  <c r="L10486" i="11"/>
  <c r="L10487" i="11"/>
  <c r="L10488" i="11"/>
  <c r="L10489" i="11"/>
  <c r="L10490" i="11"/>
  <c r="L10491" i="11"/>
  <c r="L10492" i="11"/>
  <c r="L10493" i="11"/>
  <c r="L10494" i="11"/>
  <c r="L10495" i="11"/>
  <c r="L10496" i="11"/>
  <c r="L10497" i="11"/>
  <c r="L10498" i="11"/>
  <c r="L10499" i="11"/>
  <c r="L10500" i="11"/>
  <c r="L10501" i="11"/>
  <c r="L10502" i="11"/>
  <c r="L10503" i="11"/>
  <c r="L10504" i="11"/>
  <c r="L10505" i="11"/>
  <c r="L10506" i="11"/>
  <c r="L10507" i="11"/>
  <c r="L10508" i="11"/>
  <c r="L10509" i="11"/>
  <c r="L10510" i="11"/>
  <c r="L10511" i="11"/>
  <c r="L10512" i="11"/>
  <c r="L10513" i="11"/>
  <c r="L10514" i="11"/>
  <c r="L10515" i="11"/>
  <c r="L10516" i="11"/>
  <c r="L10517" i="11"/>
  <c r="L10518" i="11"/>
  <c r="L10519" i="11"/>
  <c r="L10520" i="11"/>
  <c r="L10521" i="11"/>
  <c r="L10522" i="11"/>
  <c r="L10523" i="11"/>
  <c r="L10524" i="11"/>
  <c r="L10525" i="11"/>
  <c r="L10526" i="11"/>
  <c r="L10527" i="11"/>
  <c r="L10528" i="11"/>
  <c r="L10529" i="11"/>
  <c r="L10530" i="11"/>
  <c r="L10531" i="11"/>
  <c r="L10532" i="11"/>
  <c r="L10533" i="11"/>
  <c r="L10534" i="11"/>
  <c r="L10535" i="11"/>
  <c r="L10536" i="11"/>
  <c r="L10537" i="11"/>
  <c r="L10538" i="11"/>
  <c r="L10539" i="11"/>
  <c r="L10540" i="11"/>
  <c r="L10541" i="11"/>
  <c r="L10542" i="11"/>
  <c r="L10543" i="11"/>
  <c r="L10544" i="11"/>
  <c r="L10545" i="11"/>
  <c r="L10546" i="11"/>
  <c r="L10547" i="11"/>
  <c r="L10548" i="11"/>
  <c r="L10549" i="11"/>
  <c r="L10550" i="11"/>
  <c r="L10551" i="11"/>
  <c r="L10552" i="11"/>
  <c r="L10553" i="11"/>
  <c r="L10554" i="11"/>
  <c r="L10555" i="11"/>
  <c r="L10556" i="11"/>
  <c r="L10557" i="11"/>
  <c r="L10558" i="11"/>
  <c r="L10559" i="11"/>
  <c r="L10560" i="11"/>
  <c r="L10561" i="11"/>
  <c r="L10562" i="11"/>
  <c r="L10563" i="11"/>
  <c r="L10564" i="11"/>
  <c r="L10565" i="11"/>
  <c r="L10566" i="11"/>
  <c r="L10567" i="11"/>
  <c r="L10568" i="11"/>
  <c r="L10569" i="11"/>
  <c r="L10570" i="11"/>
  <c r="L10571" i="11"/>
  <c r="L10572" i="11"/>
  <c r="L10573" i="11"/>
  <c r="L10574" i="11"/>
  <c r="L10575" i="11"/>
  <c r="L10576" i="11"/>
  <c r="L10577" i="11"/>
  <c r="L10578" i="11"/>
  <c r="L10579" i="11"/>
  <c r="L10580" i="11"/>
  <c r="L10581" i="11"/>
  <c r="L10582" i="11"/>
  <c r="L10583" i="11"/>
  <c r="L10584" i="11"/>
  <c r="L10585" i="11"/>
  <c r="L10586" i="11"/>
  <c r="L10587" i="11"/>
  <c r="L10588" i="11"/>
  <c r="L10589" i="11"/>
  <c r="L10590" i="11"/>
  <c r="L10591" i="11"/>
  <c r="L10592" i="11"/>
  <c r="L10593" i="11"/>
  <c r="L10594" i="11"/>
  <c r="L10595" i="11"/>
  <c r="L10596" i="11"/>
  <c r="L10597" i="11"/>
  <c r="L10598" i="11"/>
  <c r="L10599" i="11"/>
  <c r="L10600" i="11"/>
  <c r="L10601" i="11"/>
  <c r="A21" i="10"/>
  <c r="A22" i="10"/>
  <c r="A213" i="13" l="1"/>
  <c r="B213" i="13"/>
  <c r="A214" i="13"/>
  <c r="B214" i="13"/>
  <c r="A215" i="13"/>
  <c r="B215" i="13"/>
  <c r="A216" i="13"/>
  <c r="B216" i="13"/>
  <c r="A208" i="13"/>
  <c r="B208" i="13"/>
  <c r="A209" i="13"/>
  <c r="B209" i="13"/>
  <c r="A210" i="13"/>
  <c r="B210" i="13"/>
  <c r="A211" i="13"/>
  <c r="B211" i="13"/>
  <c r="A212" i="13"/>
  <c r="B212" i="13"/>
  <c r="A156" i="13"/>
  <c r="B156" i="13"/>
  <c r="A100" i="13"/>
  <c r="B100" i="13"/>
  <c r="A46" i="13"/>
  <c r="B46" i="13"/>
  <c r="E44" i="10"/>
  <c r="A44" i="10"/>
  <c r="AC24" i="4" l="1"/>
  <c r="E1" i="13" l="1"/>
  <c r="F1" i="13" s="1"/>
  <c r="C134" i="13" l="1"/>
  <c r="C133" i="13"/>
  <c r="C78" i="13"/>
  <c r="C77" i="13"/>
  <c r="C156" i="13"/>
  <c r="C211" i="13"/>
  <c r="C209" i="13"/>
  <c r="C216" i="13"/>
  <c r="C214" i="13"/>
  <c r="C212" i="13"/>
  <c r="C210" i="13"/>
  <c r="C208" i="13"/>
  <c r="C215" i="13"/>
  <c r="C213" i="13"/>
  <c r="C46" i="13"/>
  <c r="C100" i="13"/>
  <c r="A179" i="13"/>
  <c r="B179" i="13"/>
  <c r="A123" i="13"/>
  <c r="B123" i="13"/>
  <c r="A67" i="13"/>
  <c r="B67" i="13"/>
  <c r="A13" i="13"/>
  <c r="B13" i="13"/>
  <c r="A11" i="10"/>
  <c r="E11" i="10"/>
  <c r="C179" i="13" l="1"/>
  <c r="H16" i="6"/>
  <c r="E16" i="10" l="1"/>
  <c r="E17" i="10"/>
  <c r="A184" i="13"/>
  <c r="B184" i="13"/>
  <c r="A185" i="13"/>
  <c r="B185" i="13"/>
  <c r="A128" i="13"/>
  <c r="B128" i="13"/>
  <c r="A129" i="13"/>
  <c r="B129" i="13"/>
  <c r="A72" i="13"/>
  <c r="B72" i="13"/>
  <c r="A73" i="13"/>
  <c r="B73" i="13"/>
  <c r="A18" i="13"/>
  <c r="B18" i="13"/>
  <c r="A19" i="13"/>
  <c r="B19" i="13"/>
  <c r="A16" i="10"/>
  <c r="A17" i="10"/>
  <c r="K5" i="2" l="1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4" i="2"/>
  <c r="G5" i="2"/>
  <c r="G6" i="2"/>
  <c r="G7" i="2"/>
  <c r="G8" i="2"/>
  <c r="G9" i="2"/>
  <c r="G10" i="2"/>
  <c r="G11" i="2"/>
  <c r="G12" i="2"/>
  <c r="G13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4" i="2"/>
  <c r="A19" i="10" l="1"/>
  <c r="A187" i="13"/>
  <c r="B187" i="13"/>
  <c r="A131" i="13"/>
  <c r="B131" i="13"/>
  <c r="A75" i="13"/>
  <c r="B75" i="13"/>
  <c r="A21" i="13"/>
  <c r="B21" i="13"/>
  <c r="E19" i="10"/>
  <c r="A74" i="13" l="1"/>
  <c r="B74" i="13"/>
  <c r="B183" i="13" l="1"/>
  <c r="A183" i="13"/>
  <c r="B71" i="13"/>
  <c r="A71" i="13"/>
  <c r="B17" i="13"/>
  <c r="A17" i="13"/>
  <c r="B127" i="13"/>
  <c r="A127" i="13"/>
  <c r="E15" i="10"/>
  <c r="A15" i="10"/>
  <c r="L1039" i="11" l="1"/>
  <c r="L1041" i="11"/>
  <c r="L1043" i="11"/>
  <c r="L1047" i="11"/>
  <c r="L1040" i="11"/>
  <c r="L1042" i="11"/>
  <c r="L1044" i="11"/>
  <c r="L1046" i="11"/>
  <c r="G14" i="10" a="1"/>
  <c r="G14" i="10" s="1"/>
  <c r="L1832" i="11"/>
  <c r="L1834" i="11"/>
  <c r="L1836" i="11"/>
  <c r="L1838" i="11"/>
  <c r="L1840" i="11"/>
  <c r="L1842" i="11"/>
  <c r="L1844" i="11"/>
  <c r="L1846" i="11"/>
  <c r="L1848" i="11"/>
  <c r="L1850" i="11"/>
  <c r="L1852" i="11"/>
  <c r="L1854" i="11"/>
  <c r="L1856" i="11"/>
  <c r="L1858" i="11"/>
  <c r="L1860" i="11"/>
  <c r="L1862" i="11"/>
  <c r="L1864" i="11"/>
  <c r="L1866" i="11"/>
  <c r="L1868" i="11"/>
  <c r="L1870" i="11"/>
  <c r="L1872" i="11"/>
  <c r="L1833" i="11"/>
  <c r="L1835" i="11"/>
  <c r="L1837" i="11"/>
  <c r="L1839" i="11"/>
  <c r="L1841" i="11"/>
  <c r="L1843" i="11"/>
  <c r="L1845" i="11"/>
  <c r="L1847" i="11"/>
  <c r="L1849" i="11"/>
  <c r="L1851" i="11"/>
  <c r="L1853" i="11"/>
  <c r="L1855" i="11"/>
  <c r="L1857" i="11"/>
  <c r="L1859" i="11"/>
  <c r="L1861" i="11"/>
  <c r="L1863" i="11"/>
  <c r="L1865" i="11"/>
  <c r="L1867" i="11"/>
  <c r="L1869" i="11"/>
  <c r="L1871" i="11"/>
  <c r="L1873" i="11"/>
  <c r="L1209" i="11"/>
  <c r="L1232" i="11"/>
  <c r="L1234" i="11"/>
  <c r="L1208" i="11"/>
  <c r="L1210" i="11"/>
  <c r="L1231" i="11"/>
  <c r="L1233" i="11"/>
  <c r="L1235" i="11"/>
  <c r="L1874" i="11"/>
  <c r="L1876" i="11"/>
  <c r="L1878" i="11"/>
  <c r="L1880" i="11"/>
  <c r="L1882" i="11"/>
  <c r="L1884" i="11"/>
  <c r="L1886" i="11"/>
  <c r="L1888" i="11"/>
  <c r="L1890" i="11"/>
  <c r="L1892" i="11"/>
  <c r="L1894" i="11"/>
  <c r="L1896" i="11"/>
  <c r="L1898" i="11"/>
  <c r="L1900" i="11"/>
  <c r="L1902" i="11"/>
  <c r="L1904" i="11"/>
  <c r="L1906" i="11"/>
  <c r="L1908" i="11"/>
  <c r="L1910" i="11"/>
  <c r="L1912" i="11"/>
  <c r="L1914" i="11"/>
  <c r="L1916" i="11"/>
  <c r="L1918" i="11"/>
  <c r="L1920" i="11"/>
  <c r="L1922" i="11"/>
  <c r="L1924" i="11"/>
  <c r="L1926" i="11"/>
  <c r="L1928" i="11"/>
  <c r="L1930" i="11"/>
  <c r="L1932" i="11"/>
  <c r="L1934" i="11"/>
  <c r="L1936" i="11"/>
  <c r="L1938" i="11"/>
  <c r="L1940" i="11"/>
  <c r="L1942" i="11"/>
  <c r="L1875" i="11"/>
  <c r="L1877" i="11"/>
  <c r="L1879" i="11"/>
  <c r="L1881" i="11"/>
  <c r="L1883" i="11"/>
  <c r="L1885" i="11"/>
  <c r="L1887" i="11"/>
  <c r="L1889" i="11"/>
  <c r="L1891" i="11"/>
  <c r="L1893" i="11"/>
  <c r="L1895" i="11"/>
  <c r="L1897" i="11"/>
  <c r="L1899" i="11"/>
  <c r="L1901" i="11"/>
  <c r="L1903" i="11"/>
  <c r="L1905" i="11"/>
  <c r="L1907" i="11"/>
  <c r="L1909" i="11"/>
  <c r="L1911" i="11"/>
  <c r="L1913" i="11"/>
  <c r="L1915" i="11"/>
  <c r="L1917" i="11"/>
  <c r="L1919" i="11"/>
  <c r="L1921" i="11"/>
  <c r="L1923" i="11"/>
  <c r="L1925" i="11"/>
  <c r="L1927" i="11"/>
  <c r="L1929" i="11"/>
  <c r="L1931" i="11"/>
  <c r="L1933" i="11"/>
  <c r="L1935" i="11"/>
  <c r="L1937" i="11"/>
  <c r="L1939" i="11"/>
  <c r="L1941" i="11"/>
  <c r="L1943" i="11"/>
  <c r="L623" i="11"/>
  <c r="L655" i="11"/>
  <c r="L699" i="11"/>
  <c r="L650" i="11"/>
  <c r="L1236" i="11"/>
  <c r="L1238" i="11"/>
  <c r="L1240" i="11"/>
  <c r="L1242" i="11"/>
  <c r="L1244" i="11"/>
  <c r="L1246" i="11"/>
  <c r="L1248" i="11"/>
  <c r="L1250" i="11"/>
  <c r="L1252" i="11"/>
  <c r="L1254" i="11"/>
  <c r="L1256" i="11"/>
  <c r="L1258" i="11"/>
  <c r="L1260" i="11"/>
  <c r="L1262" i="11"/>
  <c r="L1264" i="11"/>
  <c r="L1266" i="11"/>
  <c r="L1268" i="11"/>
  <c r="L1270" i="11"/>
  <c r="L1272" i="11"/>
  <c r="L1237" i="11"/>
  <c r="L1239" i="11"/>
  <c r="L1241" i="11"/>
  <c r="L1243" i="11"/>
  <c r="L1245" i="11"/>
  <c r="L1247" i="11"/>
  <c r="L1249" i="11"/>
  <c r="L1251" i="11"/>
  <c r="L1253" i="11"/>
  <c r="L1255" i="11"/>
  <c r="L1257" i="11"/>
  <c r="L1259" i="11"/>
  <c r="L1261" i="11"/>
  <c r="L1263" i="11"/>
  <c r="L1265" i="11"/>
  <c r="L1267" i="11"/>
  <c r="L1269" i="11"/>
  <c r="L1271" i="11"/>
  <c r="L489" i="11"/>
  <c r="L491" i="11"/>
  <c r="L493" i="11"/>
  <c r="L495" i="11"/>
  <c r="L497" i="11"/>
  <c r="L499" i="11"/>
  <c r="L501" i="11"/>
  <c r="L503" i="11"/>
  <c r="L505" i="11"/>
  <c r="L507" i="11"/>
  <c r="L509" i="11"/>
  <c r="L511" i="11"/>
  <c r="L513" i="11"/>
  <c r="L515" i="11"/>
  <c r="L517" i="11"/>
  <c r="L519" i="11"/>
  <c r="L521" i="11"/>
  <c r="L490" i="11"/>
  <c r="L494" i="11"/>
  <c r="L498" i="11"/>
  <c r="L502" i="11"/>
  <c r="L506" i="11"/>
  <c r="L510" i="11"/>
  <c r="L514" i="11"/>
  <c r="L518" i="11"/>
  <c r="L522" i="11"/>
  <c r="L492" i="11"/>
  <c r="L496" i="11"/>
  <c r="L500" i="11"/>
  <c r="L504" i="11"/>
  <c r="L508" i="11"/>
  <c r="L512" i="11"/>
  <c r="L516" i="11"/>
  <c r="L520" i="11"/>
  <c r="L748" i="11"/>
  <c r="L750" i="11"/>
  <c r="L752" i="11"/>
  <c r="L754" i="11"/>
  <c r="L756" i="11"/>
  <c r="L758" i="11"/>
  <c r="L760" i="11"/>
  <c r="L747" i="11"/>
  <c r="L749" i="11"/>
  <c r="L751" i="11"/>
  <c r="L753" i="11"/>
  <c r="L755" i="11"/>
  <c r="L757" i="11"/>
  <c r="L759" i="11"/>
  <c r="L583" i="11"/>
  <c r="L585" i="11"/>
  <c r="L587" i="11"/>
  <c r="L589" i="11"/>
  <c r="L586" i="11"/>
  <c r="L584" i="11"/>
  <c r="L588" i="11"/>
  <c r="L1186" i="11"/>
  <c r="L1188" i="11"/>
  <c r="L1194" i="11"/>
  <c r="L1202" i="11"/>
  <c r="L1204" i="11"/>
  <c r="L1212" i="11"/>
  <c r="L1214" i="11"/>
  <c r="L1216" i="11"/>
  <c r="L1218" i="11"/>
  <c r="L1220" i="11"/>
  <c r="L1222" i="11"/>
  <c r="L1224" i="11"/>
  <c r="L1226" i="11"/>
  <c r="L1185" i="11"/>
  <c r="L1187" i="11"/>
  <c r="L1189" i="11"/>
  <c r="L1193" i="11"/>
  <c r="L1195" i="11"/>
  <c r="L1201" i="11"/>
  <c r="L1203" i="11"/>
  <c r="L1205" i="11"/>
  <c r="L1211" i="11"/>
  <c r="L1213" i="11"/>
  <c r="L1215" i="11"/>
  <c r="L1217" i="11"/>
  <c r="L1219" i="11"/>
  <c r="L1221" i="11"/>
  <c r="L1223" i="11"/>
  <c r="L1225" i="11"/>
  <c r="L1227" i="11"/>
  <c r="L701" i="11"/>
  <c r="L703" i="11"/>
  <c r="L705" i="11"/>
  <c r="L707" i="11"/>
  <c r="L709" i="11"/>
  <c r="L711" i="11"/>
  <c r="L713" i="11"/>
  <c r="L715" i="11"/>
  <c r="L717" i="11"/>
  <c r="L702" i="11"/>
  <c r="L706" i="11"/>
  <c r="L710" i="11"/>
  <c r="L714" i="11"/>
  <c r="L718" i="11"/>
  <c r="L720" i="11"/>
  <c r="L722" i="11"/>
  <c r="L724" i="11"/>
  <c r="L726" i="11"/>
  <c r="L728" i="11"/>
  <c r="L730" i="11"/>
  <c r="L732" i="11"/>
  <c r="L734" i="11"/>
  <c r="L736" i="11"/>
  <c r="L738" i="11"/>
  <c r="L740" i="11"/>
  <c r="L742" i="11"/>
  <c r="L744" i="11"/>
  <c r="L746" i="11"/>
  <c r="L762" i="11"/>
  <c r="L764" i="11"/>
  <c r="L766" i="11"/>
  <c r="L768" i="11"/>
  <c r="L770" i="11"/>
  <c r="L772" i="11"/>
  <c r="L774" i="11"/>
  <c r="L776" i="11"/>
  <c r="L778" i="11"/>
  <c r="L780" i="11"/>
  <c r="L782" i="11"/>
  <c r="L784" i="11"/>
  <c r="L786" i="11"/>
  <c r="L788" i="11"/>
  <c r="L790" i="11"/>
  <c r="L792" i="11"/>
  <c r="L794" i="11"/>
  <c r="L796" i="11"/>
  <c r="L798" i="11"/>
  <c r="L800" i="11"/>
  <c r="L802" i="11"/>
  <c r="L804" i="11"/>
  <c r="L806" i="11"/>
  <c r="L808" i="11"/>
  <c r="L810" i="11"/>
  <c r="L812" i="11"/>
  <c r="L704" i="11"/>
  <c r="L708" i="11"/>
  <c r="L712" i="11"/>
  <c r="L716" i="11"/>
  <c r="L719" i="11"/>
  <c r="L721" i="11"/>
  <c r="L723" i="11"/>
  <c r="L725" i="11"/>
  <c r="L727" i="11"/>
  <c r="L729" i="11"/>
  <c r="L731" i="11"/>
  <c r="L733" i="11"/>
  <c r="L735" i="11"/>
  <c r="L737" i="11"/>
  <c r="L739" i="11"/>
  <c r="L741" i="11"/>
  <c r="L743" i="11"/>
  <c r="L745" i="11"/>
  <c r="L761" i="11"/>
  <c r="L763" i="11"/>
  <c r="L765" i="11"/>
  <c r="L767" i="11"/>
  <c r="L769" i="11"/>
  <c r="L771" i="11"/>
  <c r="L773" i="11"/>
  <c r="L775" i="11"/>
  <c r="L777" i="11"/>
  <c r="L779" i="11"/>
  <c r="L781" i="11"/>
  <c r="L783" i="11"/>
  <c r="L785" i="11"/>
  <c r="L787" i="11"/>
  <c r="L789" i="11"/>
  <c r="L791" i="11"/>
  <c r="L793" i="11"/>
  <c r="L795" i="11"/>
  <c r="L797" i="11"/>
  <c r="L799" i="11"/>
  <c r="L801" i="11"/>
  <c r="L803" i="11"/>
  <c r="L805" i="11"/>
  <c r="L809" i="11"/>
  <c r="L813" i="11"/>
  <c r="L815" i="11"/>
  <c r="L817" i="11"/>
  <c r="L819" i="11"/>
  <c r="L821" i="11"/>
  <c r="L823" i="11"/>
  <c r="L825" i="11"/>
  <c r="L827" i="11"/>
  <c r="L829" i="11"/>
  <c r="L831" i="11"/>
  <c r="L833" i="11"/>
  <c r="L835" i="11"/>
  <c r="L837" i="11"/>
  <c r="L839" i="11"/>
  <c r="L841" i="11"/>
  <c r="L843" i="11"/>
  <c r="L845" i="11"/>
  <c r="L847" i="11"/>
  <c r="L849" i="11"/>
  <c r="L807" i="11"/>
  <c r="L811" i="11"/>
  <c r="L814" i="11"/>
  <c r="L816" i="11"/>
  <c r="L818" i="11"/>
  <c r="L820" i="11"/>
  <c r="L822" i="11"/>
  <c r="L824" i="11"/>
  <c r="L826" i="11"/>
  <c r="L828" i="11"/>
  <c r="L830" i="11"/>
  <c r="L832" i="11"/>
  <c r="L834" i="11"/>
  <c r="L836" i="11"/>
  <c r="L838" i="11"/>
  <c r="L840" i="11"/>
  <c r="L842" i="11"/>
  <c r="L844" i="11"/>
  <c r="L846" i="11"/>
  <c r="L848" i="11"/>
  <c r="L979" i="11"/>
  <c r="L978" i="11"/>
  <c r="L980" i="11"/>
  <c r="L915" i="11"/>
  <c r="L917" i="11"/>
  <c r="L919" i="11"/>
  <c r="L927" i="11"/>
  <c r="L929" i="11"/>
  <c r="L931" i="11"/>
  <c r="L933" i="11"/>
  <c r="L943" i="11"/>
  <c r="L945" i="11"/>
  <c r="L947" i="11"/>
  <c r="L949" i="11"/>
  <c r="L975" i="11"/>
  <c r="L977" i="11"/>
  <c r="L905" i="11"/>
  <c r="L916" i="11"/>
  <c r="L918" i="11"/>
  <c r="L920" i="11"/>
  <c r="L928" i="11"/>
  <c r="L930" i="11"/>
  <c r="L932" i="11"/>
  <c r="L934" i="11"/>
  <c r="L944" i="11"/>
  <c r="L946" i="11"/>
  <c r="L948" i="11"/>
  <c r="L950" i="11"/>
  <c r="L976" i="11"/>
  <c r="L1742" i="11"/>
  <c r="L1744" i="11"/>
  <c r="L1746" i="11"/>
  <c r="L1748" i="11"/>
  <c r="L1750" i="11"/>
  <c r="L1752" i="11"/>
  <c r="L1754" i="11"/>
  <c r="L1756" i="11"/>
  <c r="L1758" i="11"/>
  <c r="L1760" i="11"/>
  <c r="L1762" i="11"/>
  <c r="L1764" i="11"/>
  <c r="L1766" i="11"/>
  <c r="L1768" i="11"/>
  <c r="L1770" i="11"/>
  <c r="L1772" i="11"/>
  <c r="L1774" i="11"/>
  <c r="L1741" i="11"/>
  <c r="L1743" i="11"/>
  <c r="L1745" i="11"/>
  <c r="L1747" i="11"/>
  <c r="L1749" i="11"/>
  <c r="L1751" i="11"/>
  <c r="L1753" i="11"/>
  <c r="L1755" i="11"/>
  <c r="L1757" i="11"/>
  <c r="L1759" i="11"/>
  <c r="L1761" i="11"/>
  <c r="L1763" i="11"/>
  <c r="L1765" i="11"/>
  <c r="L1767" i="11"/>
  <c r="L1769" i="11"/>
  <c r="L1771" i="11"/>
  <c r="L1773" i="11"/>
  <c r="L1775" i="11"/>
  <c r="L591" i="11"/>
  <c r="L593" i="11"/>
  <c r="L595" i="11"/>
  <c r="L597" i="11"/>
  <c r="L599" i="11"/>
  <c r="L601" i="11"/>
  <c r="L603" i="11"/>
  <c r="L605" i="11"/>
  <c r="L607" i="11"/>
  <c r="L609" i="11"/>
  <c r="L611" i="11"/>
  <c r="L613" i="11"/>
  <c r="L615" i="11"/>
  <c r="L617" i="11"/>
  <c r="L619" i="11"/>
  <c r="L621" i="11"/>
  <c r="L625" i="11"/>
  <c r="L627" i="11"/>
  <c r="L629" i="11"/>
  <c r="L631" i="11"/>
  <c r="L633" i="11"/>
  <c r="L635" i="11"/>
  <c r="L637" i="11"/>
  <c r="L639" i="11"/>
  <c r="L641" i="11"/>
  <c r="L643" i="11"/>
  <c r="L645" i="11"/>
  <c r="L647" i="11"/>
  <c r="L649" i="11"/>
  <c r="L651" i="11"/>
  <c r="L653" i="11"/>
  <c r="L657" i="11"/>
  <c r="L659" i="11"/>
  <c r="L661" i="11"/>
  <c r="L663" i="11"/>
  <c r="L665" i="11"/>
  <c r="L667" i="11"/>
  <c r="L669" i="11"/>
  <c r="L671" i="11"/>
  <c r="L673" i="11"/>
  <c r="L675" i="11"/>
  <c r="L677" i="11"/>
  <c r="L679" i="11"/>
  <c r="L681" i="11"/>
  <c r="L683" i="11"/>
  <c r="L685" i="11"/>
  <c r="L687" i="11"/>
  <c r="L689" i="11"/>
  <c r="L691" i="11"/>
  <c r="L693" i="11"/>
  <c r="L695" i="11"/>
  <c r="L697" i="11"/>
  <c r="L590" i="11"/>
  <c r="L594" i="11"/>
  <c r="L598" i="11"/>
  <c r="L602" i="11"/>
  <c r="L606" i="11"/>
  <c r="L610" i="11"/>
  <c r="L614" i="11"/>
  <c r="L618" i="11"/>
  <c r="L622" i="11"/>
  <c r="L626" i="11"/>
  <c r="L630" i="11"/>
  <c r="L634" i="11"/>
  <c r="L638" i="11"/>
  <c r="L642" i="11"/>
  <c r="L646" i="11"/>
  <c r="L654" i="11"/>
  <c r="L658" i="11"/>
  <c r="L662" i="11"/>
  <c r="L666" i="11"/>
  <c r="L670" i="11"/>
  <c r="L674" i="11"/>
  <c r="L678" i="11"/>
  <c r="L682" i="11"/>
  <c r="L686" i="11"/>
  <c r="L690" i="11"/>
  <c r="L694" i="11"/>
  <c r="L698" i="11"/>
  <c r="L592" i="11"/>
  <c r="L596" i="11"/>
  <c r="L600" i="11"/>
  <c r="L604" i="11"/>
  <c r="L608" i="11"/>
  <c r="L612" i="11"/>
  <c r="L616" i="11"/>
  <c r="L620" i="11"/>
  <c r="L624" i="11"/>
  <c r="L628" i="11"/>
  <c r="L632" i="11"/>
  <c r="L636" i="11"/>
  <c r="L640" i="11"/>
  <c r="L644" i="11"/>
  <c r="L648" i="11"/>
  <c r="L652" i="11"/>
  <c r="L656" i="11"/>
  <c r="L660" i="11"/>
  <c r="L664" i="11"/>
  <c r="L668" i="11"/>
  <c r="L672" i="11"/>
  <c r="L676" i="11"/>
  <c r="L680" i="11"/>
  <c r="L684" i="11"/>
  <c r="L688" i="11"/>
  <c r="L692" i="11"/>
  <c r="L696" i="11"/>
  <c r="L700" i="11"/>
  <c r="L1776" i="11"/>
  <c r="L1778" i="11"/>
  <c r="L1780" i="11"/>
  <c r="L1782" i="11"/>
  <c r="L1784" i="11"/>
  <c r="L1786" i="11"/>
  <c r="L1788" i="11"/>
  <c r="L1790" i="11"/>
  <c r="L1792" i="11"/>
  <c r="L1794" i="11"/>
  <c r="L1796" i="11"/>
  <c r="L1798" i="11"/>
  <c r="L1800" i="11"/>
  <c r="L1802" i="11"/>
  <c r="L1804" i="11"/>
  <c r="L1806" i="11"/>
  <c r="L1808" i="11"/>
  <c r="L1810" i="11"/>
  <c r="L1812" i="11"/>
  <c r="L1814" i="11"/>
  <c r="L1816" i="11"/>
  <c r="L1818" i="11"/>
  <c r="L1820" i="11"/>
  <c r="L1822" i="11"/>
  <c r="L1824" i="11"/>
  <c r="L1826" i="11"/>
  <c r="L1828" i="11"/>
  <c r="L1830" i="11"/>
  <c r="L1777" i="11"/>
  <c r="L1779" i="11"/>
  <c r="L1781" i="11"/>
  <c r="L1783" i="11"/>
  <c r="L1785" i="11"/>
  <c r="L1787" i="11"/>
  <c r="L1789" i="11"/>
  <c r="L1791" i="11"/>
  <c r="L1793" i="11"/>
  <c r="L1795" i="11"/>
  <c r="L1797" i="11"/>
  <c r="L1799" i="11"/>
  <c r="L1801" i="11"/>
  <c r="L1803" i="11"/>
  <c r="L1805" i="11"/>
  <c r="L1807" i="11"/>
  <c r="L1809" i="11"/>
  <c r="L1811" i="11"/>
  <c r="L1813" i="11"/>
  <c r="L1815" i="11"/>
  <c r="L1817" i="11"/>
  <c r="L1819" i="11"/>
  <c r="L1821" i="11"/>
  <c r="L1823" i="11"/>
  <c r="L1825" i="11"/>
  <c r="L1827" i="11"/>
  <c r="L1829" i="11"/>
  <c r="L1831" i="11"/>
  <c r="I46" i="10"/>
  <c r="L63" i="11"/>
  <c r="L82" i="11"/>
  <c r="L171" i="11"/>
  <c r="L192" i="11"/>
  <c r="L72" i="11"/>
  <c r="L169" i="11"/>
  <c r="L190" i="11"/>
  <c r="L194" i="11"/>
  <c r="L291" i="11"/>
  <c r="L293" i="11"/>
  <c r="L295" i="11"/>
  <c r="L292" i="11"/>
  <c r="L294" i="11"/>
  <c r="L428" i="11"/>
  <c r="L436" i="11"/>
  <c r="L454" i="11"/>
  <c r="L458" i="11"/>
  <c r="L466" i="11"/>
  <c r="L484" i="11"/>
  <c r="L429" i="11"/>
  <c r="L437" i="11"/>
  <c r="L461" i="11"/>
  <c r="L469" i="11"/>
  <c r="L471" i="11"/>
  <c r="L475" i="11"/>
  <c r="L442" i="11"/>
  <c r="L450" i="11"/>
  <c r="L456" i="11"/>
  <c r="L468" i="11"/>
  <c r="L488" i="11"/>
  <c r="L439" i="11"/>
  <c r="L441" i="11"/>
  <c r="L455" i="11"/>
  <c r="L465" i="11"/>
  <c r="L473" i="11"/>
  <c r="L485" i="11"/>
  <c r="L894" i="11"/>
  <c r="L896" i="11"/>
  <c r="L898" i="11"/>
  <c r="L900" i="11"/>
  <c r="L902" i="11"/>
  <c r="L904" i="11"/>
  <c r="L906" i="11"/>
  <c r="L908" i="11"/>
  <c r="L893" i="11"/>
  <c r="L895" i="11"/>
  <c r="L897" i="11"/>
  <c r="L899" i="11"/>
  <c r="L901" i="11"/>
  <c r="L903" i="11"/>
  <c r="L907" i="11"/>
  <c r="L1059" i="11"/>
  <c r="L1061" i="11"/>
  <c r="L1063" i="11"/>
  <c r="L1065" i="11"/>
  <c r="L1067" i="11"/>
  <c r="L1069" i="11"/>
  <c r="L1071" i="11"/>
  <c r="L1073" i="11"/>
  <c r="L1075" i="11"/>
  <c r="L1077" i="11"/>
  <c r="L1079" i="11"/>
  <c r="L1081" i="11"/>
  <c r="L1083" i="11"/>
  <c r="L1085" i="11"/>
  <c r="L1087" i="11"/>
  <c r="L1089" i="11"/>
  <c r="L1091" i="11"/>
  <c r="L1093" i="11"/>
  <c r="L1095" i="11"/>
  <c r="L1097" i="11"/>
  <c r="L1099" i="11"/>
  <c r="L1101" i="11"/>
  <c r="L1103" i="11"/>
  <c r="L1105" i="11"/>
  <c r="L1107" i="11"/>
  <c r="L1109" i="11"/>
  <c r="L1111" i="11"/>
  <c r="L1113" i="11"/>
  <c r="L1115" i="11"/>
  <c r="L1117" i="11"/>
  <c r="L1119" i="11"/>
  <c r="L1121" i="11"/>
  <c r="L1123" i="11"/>
  <c r="L1125" i="11"/>
  <c r="L1127" i="11"/>
  <c r="L1129" i="11"/>
  <c r="L1131" i="11"/>
  <c r="L1133" i="11"/>
  <c r="L1135" i="11"/>
  <c r="L1137" i="11"/>
  <c r="L1139" i="11"/>
  <c r="L1141" i="11"/>
  <c r="L1143" i="11"/>
  <c r="L1145" i="11"/>
  <c r="L1147" i="11"/>
  <c r="L1149" i="11"/>
  <c r="L1151" i="11"/>
  <c r="L1153" i="11"/>
  <c r="L1155" i="11"/>
  <c r="L1157" i="11"/>
  <c r="L1159" i="11"/>
  <c r="L1161" i="11"/>
  <c r="L1060" i="11"/>
  <c r="L1062" i="11"/>
  <c r="L1064" i="11"/>
  <c r="L1066" i="11"/>
  <c r="L1068" i="11"/>
  <c r="L1070" i="11"/>
  <c r="L1072" i="11"/>
  <c r="L1074" i="11"/>
  <c r="L1076" i="11"/>
  <c r="L1078" i="11"/>
  <c r="L1080" i="11"/>
  <c r="L1082" i="11"/>
  <c r="L1084" i="11"/>
  <c r="L1086" i="11"/>
  <c r="L1088" i="11"/>
  <c r="L1090" i="11"/>
  <c r="L1092" i="11"/>
  <c r="L1094" i="11"/>
  <c r="L1096" i="11"/>
  <c r="L1098" i="11"/>
  <c r="L1100" i="11"/>
  <c r="L1102" i="11"/>
  <c r="L1104" i="11"/>
  <c r="L1106" i="11"/>
  <c r="L1108" i="11"/>
  <c r="L1110" i="11"/>
  <c r="L1112" i="11"/>
  <c r="L1114" i="11"/>
  <c r="L1116" i="11"/>
  <c r="L1118" i="11"/>
  <c r="L1120" i="11"/>
  <c r="L1122" i="11"/>
  <c r="L1124" i="11"/>
  <c r="L1126" i="11"/>
  <c r="L1128" i="11"/>
  <c r="L1130" i="11"/>
  <c r="L1132" i="11"/>
  <c r="L1134" i="11"/>
  <c r="L1136" i="11"/>
  <c r="L1138" i="11"/>
  <c r="L1140" i="11"/>
  <c r="L1142" i="11"/>
  <c r="L1144" i="11"/>
  <c r="L1146" i="11"/>
  <c r="L1148" i="11"/>
  <c r="L1150" i="11"/>
  <c r="L1152" i="11"/>
  <c r="L1154" i="11"/>
  <c r="L1156" i="11"/>
  <c r="L1158" i="11"/>
  <c r="L1160" i="11"/>
  <c r="L237" i="11"/>
  <c r="L239" i="11"/>
  <c r="L241" i="11"/>
  <c r="L243" i="11"/>
  <c r="L245" i="11"/>
  <c r="L247" i="11"/>
  <c r="L249" i="11"/>
  <c r="L251" i="11"/>
  <c r="L253" i="11"/>
  <c r="L255" i="11"/>
  <c r="L257" i="11"/>
  <c r="L259" i="11"/>
  <c r="L261" i="11"/>
  <c r="L263" i="11"/>
  <c r="L265" i="11"/>
  <c r="L267" i="11"/>
  <c r="L269" i="11"/>
  <c r="L271" i="11"/>
  <c r="L273" i="11"/>
  <c r="L275" i="11"/>
  <c r="L277" i="11"/>
  <c r="L279" i="11"/>
  <c r="L281" i="11"/>
  <c r="L283" i="11"/>
  <c r="L285" i="11"/>
  <c r="L287" i="11"/>
  <c r="L289" i="11"/>
  <c r="L297" i="11"/>
  <c r="L299" i="11"/>
  <c r="L301" i="11"/>
  <c r="L303" i="11"/>
  <c r="L305" i="11"/>
  <c r="L307" i="11"/>
  <c r="L309" i="11"/>
  <c r="L311" i="11"/>
  <c r="L313" i="11"/>
  <c r="L315" i="11"/>
  <c r="L317" i="11"/>
  <c r="L319" i="11"/>
  <c r="L321" i="11"/>
  <c r="L323" i="11"/>
  <c r="L325" i="11"/>
  <c r="L327" i="11"/>
  <c r="L329" i="11"/>
  <c r="L331" i="11"/>
  <c r="L333" i="11"/>
  <c r="L335" i="11"/>
  <c r="L337" i="11"/>
  <c r="L339" i="11"/>
  <c r="L341" i="11"/>
  <c r="L343" i="11"/>
  <c r="L345" i="11"/>
  <c r="L347" i="11"/>
  <c r="L349" i="11"/>
  <c r="L238" i="11"/>
  <c r="L240" i="11"/>
  <c r="L242" i="11"/>
  <c r="L244" i="11"/>
  <c r="L246" i="11"/>
  <c r="L248" i="11"/>
  <c r="L250" i="11"/>
  <c r="L252" i="11"/>
  <c r="L254" i="11"/>
  <c r="L256" i="11"/>
  <c r="L258" i="11"/>
  <c r="L260" i="11"/>
  <c r="L262" i="11"/>
  <c r="L264" i="11"/>
  <c r="L266" i="11"/>
  <c r="L268" i="11"/>
  <c r="L270" i="11"/>
  <c r="L272" i="11"/>
  <c r="L274" i="11"/>
  <c r="L276" i="11"/>
  <c r="L278" i="11"/>
  <c r="L280" i="11"/>
  <c r="L282" i="11"/>
  <c r="L284" i="11"/>
  <c r="L286" i="11"/>
  <c r="L288" i="11"/>
  <c r="L290" i="11"/>
  <c r="L296" i="11"/>
  <c r="L298" i="11"/>
  <c r="L300" i="11"/>
  <c r="L302" i="11"/>
  <c r="L304" i="11"/>
  <c r="L306" i="11"/>
  <c r="L308" i="11"/>
  <c r="L310" i="11"/>
  <c r="L312" i="11"/>
  <c r="L314" i="11"/>
  <c r="L316" i="11"/>
  <c r="L318" i="11"/>
  <c r="L320" i="11"/>
  <c r="L322" i="11"/>
  <c r="L324" i="11"/>
  <c r="L326" i="11"/>
  <c r="L328" i="11"/>
  <c r="L330" i="11"/>
  <c r="L332" i="11"/>
  <c r="L334" i="11"/>
  <c r="L336" i="11"/>
  <c r="L338" i="11"/>
  <c r="L340" i="11"/>
  <c r="L342" i="11"/>
  <c r="L344" i="11"/>
  <c r="L346" i="11"/>
  <c r="L348" i="11"/>
  <c r="L350" i="11"/>
  <c r="L352" i="11"/>
  <c r="L354" i="11"/>
  <c r="L356" i="11"/>
  <c r="L358" i="11"/>
  <c r="L360" i="11"/>
  <c r="L362" i="11"/>
  <c r="L364" i="11"/>
  <c r="L366" i="11"/>
  <c r="L368" i="11"/>
  <c r="L370" i="11"/>
  <c r="L372" i="11"/>
  <c r="L374" i="11"/>
  <c r="L376" i="11"/>
  <c r="L378" i="11"/>
  <c r="L380" i="11"/>
  <c r="L382" i="11"/>
  <c r="L384" i="11"/>
  <c r="L386" i="11"/>
  <c r="L388" i="11"/>
  <c r="L390" i="11"/>
  <c r="L392" i="11"/>
  <c r="L394" i="11"/>
  <c r="L396" i="11"/>
  <c r="L398" i="11"/>
  <c r="L400" i="11"/>
  <c r="L402" i="11"/>
  <c r="L404" i="11"/>
  <c r="L406" i="11"/>
  <c r="L408" i="11"/>
  <c r="L410" i="11"/>
  <c r="L412" i="11"/>
  <c r="L414" i="11"/>
  <c r="L416" i="11"/>
  <c r="L418" i="11"/>
  <c r="L420" i="11"/>
  <c r="L422" i="11"/>
  <c r="L424" i="11"/>
  <c r="L426" i="11"/>
  <c r="L351" i="11"/>
  <c r="L353" i="11"/>
  <c r="L355" i="11"/>
  <c r="L357" i="11"/>
  <c r="L359" i="11"/>
  <c r="L361" i="11"/>
  <c r="L363" i="11"/>
  <c r="L365" i="11"/>
  <c r="L367" i="11"/>
  <c r="L369" i="11"/>
  <c r="L371" i="11"/>
  <c r="L373" i="11"/>
  <c r="L375" i="11"/>
  <c r="L377" i="11"/>
  <c r="L379" i="11"/>
  <c r="L381" i="11"/>
  <c r="L383" i="11"/>
  <c r="L385" i="11"/>
  <c r="L387" i="11"/>
  <c r="L389" i="11"/>
  <c r="L391" i="11"/>
  <c r="L393" i="11"/>
  <c r="L395" i="11"/>
  <c r="L397" i="11"/>
  <c r="L399" i="11"/>
  <c r="L401" i="11"/>
  <c r="L403" i="11"/>
  <c r="L405" i="11"/>
  <c r="L407" i="11"/>
  <c r="L409" i="11"/>
  <c r="L411" i="11"/>
  <c r="L413" i="11"/>
  <c r="L415" i="11"/>
  <c r="L417" i="11"/>
  <c r="L419" i="11"/>
  <c r="L421" i="11"/>
  <c r="L423" i="11"/>
  <c r="L425" i="11"/>
  <c r="L427" i="11"/>
  <c r="L1647" i="11"/>
  <c r="L1649" i="11"/>
  <c r="L1651" i="11"/>
  <c r="L1653" i="11"/>
  <c r="L1655" i="11"/>
  <c r="L1657" i="11"/>
  <c r="L1659" i="11"/>
  <c r="L1661" i="11"/>
  <c r="L1663" i="11"/>
  <c r="L1665" i="11"/>
  <c r="L1667" i="11"/>
  <c r="L1669" i="11"/>
  <c r="L1671" i="11"/>
  <c r="L1673" i="11"/>
  <c r="L1675" i="11"/>
  <c r="L1677" i="11"/>
  <c r="L1679" i="11"/>
  <c r="L1681" i="11"/>
  <c r="L1683" i="11"/>
  <c r="L1685" i="11"/>
  <c r="L1687" i="11"/>
  <c r="L1689" i="11"/>
  <c r="L1691" i="11"/>
  <c r="L1693" i="11"/>
  <c r="L1695" i="11"/>
  <c r="L1697" i="11"/>
  <c r="L1699" i="11"/>
  <c r="L1701" i="11"/>
  <c r="L1703" i="11"/>
  <c r="L1705" i="11"/>
  <c r="L1707" i="11"/>
  <c r="L1709" i="11"/>
  <c r="L1711" i="11"/>
  <c r="L1713" i="11"/>
  <c r="L1715" i="11"/>
  <c r="L1717" i="11"/>
  <c r="L1719" i="11"/>
  <c r="L1721" i="11"/>
  <c r="L1723" i="11"/>
  <c r="L1725" i="11"/>
  <c r="L1727" i="11"/>
  <c r="L1729" i="11"/>
  <c r="L1731" i="11"/>
  <c r="L1733" i="11"/>
  <c r="L1735" i="11"/>
  <c r="L1737" i="11"/>
  <c r="L1739" i="11"/>
  <c r="L1646" i="11"/>
  <c r="L1648" i="11"/>
  <c r="L1650" i="11"/>
  <c r="L1652" i="11"/>
  <c r="L1654" i="11"/>
  <c r="L1656" i="11"/>
  <c r="L1658" i="11"/>
  <c r="L1660" i="11"/>
  <c r="L1662" i="11"/>
  <c r="L1664" i="11"/>
  <c r="L1666" i="11"/>
  <c r="L1668" i="11"/>
  <c r="L1670" i="11"/>
  <c r="L1672" i="11"/>
  <c r="L1674" i="11"/>
  <c r="L1676" i="11"/>
  <c r="L1678" i="11"/>
  <c r="L1680" i="11"/>
  <c r="L1682" i="11"/>
  <c r="L1684" i="11"/>
  <c r="L1686" i="11"/>
  <c r="L1688" i="11"/>
  <c r="L1690" i="11"/>
  <c r="L1692" i="11"/>
  <c r="L1694" i="11"/>
  <c r="L1696" i="11"/>
  <c r="L1698" i="11"/>
  <c r="L1700" i="11"/>
  <c r="L1702" i="11"/>
  <c r="L1704" i="11"/>
  <c r="L1706" i="11"/>
  <c r="L1708" i="11"/>
  <c r="L1710" i="11"/>
  <c r="L1712" i="11"/>
  <c r="L1714" i="11"/>
  <c r="L1716" i="11"/>
  <c r="L1718" i="11"/>
  <c r="L1720" i="11"/>
  <c r="L1722" i="11"/>
  <c r="L1724" i="11"/>
  <c r="L1726" i="11"/>
  <c r="L1728" i="11"/>
  <c r="L1730" i="11"/>
  <c r="L1732" i="11"/>
  <c r="L1734" i="11"/>
  <c r="L1736" i="11"/>
  <c r="L1738" i="11"/>
  <c r="L1740" i="11"/>
  <c r="L910" i="11"/>
  <c r="L912" i="11"/>
  <c r="L914" i="11"/>
  <c r="L922" i="11"/>
  <c r="L924" i="11"/>
  <c r="L926" i="11"/>
  <c r="L936" i="11"/>
  <c r="L938" i="11"/>
  <c r="L940" i="11"/>
  <c r="L942" i="11"/>
  <c r="L952" i="11"/>
  <c r="L954" i="11"/>
  <c r="L956" i="11"/>
  <c r="L958" i="11"/>
  <c r="L960" i="11"/>
  <c r="L962" i="11"/>
  <c r="L964" i="11"/>
  <c r="L966" i="11"/>
  <c r="L968" i="11"/>
  <c r="L970" i="11"/>
  <c r="L972" i="11"/>
  <c r="L974" i="11"/>
  <c r="L909" i="11"/>
  <c r="L911" i="11"/>
  <c r="L913" i="11"/>
  <c r="L921" i="11"/>
  <c r="L923" i="11"/>
  <c r="L925" i="11"/>
  <c r="L935" i="11"/>
  <c r="L939" i="11"/>
  <c r="L951" i="11"/>
  <c r="L955" i="11"/>
  <c r="L959" i="11"/>
  <c r="L963" i="11"/>
  <c r="L967" i="11"/>
  <c r="L971" i="11"/>
  <c r="L937" i="11"/>
  <c r="L941" i="11"/>
  <c r="L953" i="11"/>
  <c r="L957" i="11"/>
  <c r="L961" i="11"/>
  <c r="L965" i="11"/>
  <c r="L969" i="11"/>
  <c r="L973" i="11"/>
  <c r="L53" i="11"/>
  <c r="L55" i="11"/>
  <c r="L57" i="11"/>
  <c r="L59" i="11"/>
  <c r="L61" i="11"/>
  <c r="L65" i="11"/>
  <c r="L67" i="11"/>
  <c r="L69" i="11"/>
  <c r="L71" i="11"/>
  <c r="L73" i="11"/>
  <c r="L75" i="11"/>
  <c r="L77" i="11"/>
  <c r="L79" i="11"/>
  <c r="L81" i="11"/>
  <c r="L83" i="11"/>
  <c r="L85" i="11"/>
  <c r="L87" i="11"/>
  <c r="L89" i="11"/>
  <c r="L91" i="11"/>
  <c r="L93" i="11"/>
  <c r="L95" i="11"/>
  <c r="L97" i="11"/>
  <c r="L99" i="11"/>
  <c r="L101" i="11"/>
  <c r="L103" i="11"/>
  <c r="L105" i="11"/>
  <c r="L107" i="11"/>
  <c r="L109" i="11"/>
  <c r="L121" i="11"/>
  <c r="L123" i="11"/>
  <c r="L125" i="11"/>
  <c r="L127" i="11"/>
  <c r="L129" i="11"/>
  <c r="L131" i="11"/>
  <c r="L133" i="11"/>
  <c r="L135" i="11"/>
  <c r="L137" i="11"/>
  <c r="L139" i="11"/>
  <c r="L141" i="11"/>
  <c r="L143" i="11"/>
  <c r="L145" i="11"/>
  <c r="L147" i="11"/>
  <c r="L149" i="11"/>
  <c r="L151" i="11"/>
  <c r="L153" i="11"/>
  <c r="L155" i="11"/>
  <c r="L157" i="11"/>
  <c r="L159" i="11"/>
  <c r="L161" i="11"/>
  <c r="L163" i="11"/>
  <c r="L165" i="11"/>
  <c r="L167" i="11"/>
  <c r="L173" i="11"/>
  <c r="L175" i="11"/>
  <c r="L177" i="11"/>
  <c r="L52" i="11"/>
  <c r="L54" i="11"/>
  <c r="L56" i="11"/>
  <c r="L58" i="11"/>
  <c r="L60" i="11"/>
  <c r="L62" i="11"/>
  <c r="L64" i="11"/>
  <c r="L66" i="11"/>
  <c r="L68" i="11"/>
  <c r="L70" i="11"/>
  <c r="L74" i="11"/>
  <c r="L76" i="11"/>
  <c r="L78" i="11"/>
  <c r="L80" i="11"/>
  <c r="L84" i="11"/>
  <c r="L86" i="11"/>
  <c r="L88" i="11"/>
  <c r="L90" i="11"/>
  <c r="L92" i="11"/>
  <c r="L94" i="11"/>
  <c r="L96" i="11"/>
  <c r="L98" i="11"/>
  <c r="L100" i="11"/>
  <c r="L102" i="11"/>
  <c r="L104" i="11"/>
  <c r="L106" i="11"/>
  <c r="L108" i="11"/>
  <c r="L122" i="11"/>
  <c r="L124" i="11"/>
  <c r="L126" i="11"/>
  <c r="L128" i="11"/>
  <c r="L130" i="11"/>
  <c r="L132" i="11"/>
  <c r="L134" i="11"/>
  <c r="L136" i="11"/>
  <c r="L138" i="11"/>
  <c r="L140" i="11"/>
  <c r="L142" i="11"/>
  <c r="L144" i="11"/>
  <c r="L146" i="11"/>
  <c r="L148" i="11"/>
  <c r="L150" i="11"/>
  <c r="L152" i="11"/>
  <c r="L154" i="11"/>
  <c r="L156" i="11"/>
  <c r="L158" i="11"/>
  <c r="L160" i="11"/>
  <c r="L162" i="11"/>
  <c r="L164" i="11"/>
  <c r="L168" i="11"/>
  <c r="L170" i="11"/>
  <c r="L172" i="11"/>
  <c r="L176" i="11"/>
  <c r="L179" i="11"/>
  <c r="L181" i="11"/>
  <c r="L183" i="11"/>
  <c r="L185" i="11"/>
  <c r="L187" i="11"/>
  <c r="L189" i="11"/>
  <c r="L191" i="11"/>
  <c r="L193" i="11"/>
  <c r="L195" i="11"/>
  <c r="L197" i="11"/>
  <c r="L199" i="11"/>
  <c r="L201" i="11"/>
  <c r="L203" i="11"/>
  <c r="L205" i="11"/>
  <c r="L207" i="11"/>
  <c r="L209" i="11"/>
  <c r="L211" i="11"/>
  <c r="L213" i="11"/>
  <c r="L215" i="11"/>
  <c r="L217" i="11"/>
  <c r="L219" i="11"/>
  <c r="L221" i="11"/>
  <c r="L223" i="11"/>
  <c r="L225" i="11"/>
  <c r="L227" i="11"/>
  <c r="L229" i="11"/>
  <c r="L231" i="11"/>
  <c r="L233" i="11"/>
  <c r="L235" i="11"/>
  <c r="L166" i="11"/>
  <c r="L174" i="11"/>
  <c r="L178" i="11"/>
  <c r="L180" i="11"/>
  <c r="L182" i="11"/>
  <c r="L184" i="11"/>
  <c r="L186" i="11"/>
  <c r="L188" i="11"/>
  <c r="L196" i="11"/>
  <c r="L198" i="11"/>
  <c r="L200" i="11"/>
  <c r="L202" i="11"/>
  <c r="L204" i="11"/>
  <c r="L206" i="11"/>
  <c r="L208" i="11"/>
  <c r="L210" i="11"/>
  <c r="L212" i="11"/>
  <c r="L214" i="11"/>
  <c r="L216" i="11"/>
  <c r="L218" i="11"/>
  <c r="L220" i="11"/>
  <c r="L222" i="11"/>
  <c r="L224" i="11"/>
  <c r="L226" i="11"/>
  <c r="L228" i="11"/>
  <c r="L230" i="11"/>
  <c r="L232" i="11"/>
  <c r="L234" i="11"/>
  <c r="L236" i="11"/>
  <c r="L111" i="11"/>
  <c r="L113" i="11"/>
  <c r="L115" i="11"/>
  <c r="L117" i="11"/>
  <c r="L119" i="11"/>
  <c r="L110" i="11"/>
  <c r="L112" i="11"/>
  <c r="L114" i="11"/>
  <c r="L116" i="11"/>
  <c r="L118" i="11"/>
  <c r="L120" i="11"/>
  <c r="L446" i="11"/>
  <c r="L462" i="11"/>
  <c r="L464" i="11"/>
  <c r="L472" i="11"/>
  <c r="L478" i="11"/>
  <c r="L449" i="11"/>
  <c r="L1344" i="11"/>
  <c r="L1346" i="11"/>
  <c r="L1348" i="11"/>
  <c r="L1350" i="11"/>
  <c r="L1352" i="11"/>
  <c r="L1354" i="11"/>
  <c r="L1356" i="11"/>
  <c r="L1358" i="11"/>
  <c r="L1360" i="11"/>
  <c r="L1362" i="11"/>
  <c r="L1364" i="11"/>
  <c r="L1366" i="11"/>
  <c r="L1368" i="11"/>
  <c r="L1370" i="11"/>
  <c r="L1372" i="11"/>
  <c r="L1374" i="11"/>
  <c r="L1376" i="11"/>
  <c r="L1378" i="11"/>
  <c r="L1380" i="11"/>
  <c r="L1382" i="11"/>
  <c r="L1384" i="11"/>
  <c r="L1386" i="11"/>
  <c r="L1388" i="11"/>
  <c r="L1390" i="11"/>
  <c r="L1392" i="11"/>
  <c r="L1394" i="11"/>
  <c r="L1396" i="11"/>
  <c r="L1398" i="11"/>
  <c r="L1400" i="11"/>
  <c r="L1402" i="11"/>
  <c r="L1404" i="11"/>
  <c r="L1406" i="11"/>
  <c r="L1408" i="11"/>
  <c r="L1410" i="11"/>
  <c r="L1412" i="11"/>
  <c r="L1414" i="11"/>
  <c r="L1416" i="11"/>
  <c r="L1418" i="11"/>
  <c r="L1420" i="11"/>
  <c r="L1422" i="11"/>
  <c r="L1424" i="11"/>
  <c r="L1426" i="11"/>
  <c r="L1428" i="11"/>
  <c r="L1430" i="11"/>
  <c r="L1432" i="11"/>
  <c r="L1434" i="11"/>
  <c r="L1436" i="11"/>
  <c r="L1438" i="11"/>
  <c r="L1440" i="11"/>
  <c r="L1442" i="11"/>
  <c r="L1444" i="11"/>
  <c r="L1446" i="11"/>
  <c r="L1448" i="11"/>
  <c r="L1450" i="11"/>
  <c r="L1452" i="11"/>
  <c r="L1454" i="11"/>
  <c r="L1347" i="11"/>
  <c r="L1351" i="11"/>
  <c r="L1355" i="11"/>
  <c r="L1359" i="11"/>
  <c r="L1363" i="11"/>
  <c r="L1367" i="11"/>
  <c r="L1371" i="11"/>
  <c r="L1375" i="11"/>
  <c r="L1379" i="11"/>
  <c r="L1383" i="11"/>
  <c r="L1387" i="11"/>
  <c r="L1391" i="11"/>
  <c r="L1395" i="11"/>
  <c r="L1399" i="11"/>
  <c r="L1403" i="11"/>
  <c r="L1407" i="11"/>
  <c r="L1411" i="11"/>
  <c r="L1415" i="11"/>
  <c r="L1419" i="11"/>
  <c r="L1423" i="11"/>
  <c r="L1427" i="11"/>
  <c r="L1431" i="11"/>
  <c r="L1435" i="11"/>
  <c r="L1439" i="11"/>
  <c r="L1443" i="11"/>
  <c r="L1447" i="11"/>
  <c r="L1451" i="11"/>
  <c r="L1455" i="11"/>
  <c r="L1457" i="11"/>
  <c r="L1459" i="11"/>
  <c r="L1461" i="11"/>
  <c r="L1463" i="11"/>
  <c r="L1465" i="11"/>
  <c r="L1467" i="11"/>
  <c r="L1469" i="11"/>
  <c r="L1471" i="11"/>
  <c r="L1473" i="11"/>
  <c r="L1475" i="11"/>
  <c r="L1477" i="11"/>
  <c r="L1479" i="11"/>
  <c r="L1481" i="11"/>
  <c r="L1483" i="11"/>
  <c r="L1485" i="11"/>
  <c r="L1487" i="11"/>
  <c r="L1489" i="11"/>
  <c r="L1491" i="11"/>
  <c r="L1493" i="11"/>
  <c r="L1495" i="11"/>
  <c r="L1497" i="11"/>
  <c r="L1499" i="11"/>
  <c r="L1501" i="11"/>
  <c r="L1503" i="11"/>
  <c r="L1505" i="11"/>
  <c r="L1507" i="11"/>
  <c r="L1509" i="11"/>
  <c r="L1511" i="11"/>
  <c r="L1513" i="11"/>
  <c r="L1515" i="11"/>
  <c r="L1517" i="11"/>
  <c r="L1519" i="11"/>
  <c r="L1521" i="11"/>
  <c r="L1523" i="11"/>
  <c r="L1525" i="11"/>
  <c r="L1527" i="11"/>
  <c r="L1529" i="11"/>
  <c r="L1531" i="11"/>
  <c r="L1533" i="11"/>
  <c r="L1535" i="11"/>
  <c r="L1537" i="11"/>
  <c r="L1539" i="11"/>
  <c r="L1541" i="11"/>
  <c r="L1543" i="11"/>
  <c r="L1545" i="11"/>
  <c r="L1547" i="11"/>
  <c r="L1549" i="11"/>
  <c r="L1551" i="11"/>
  <c r="L1553" i="11"/>
  <c r="L1555" i="11"/>
  <c r="L1557" i="11"/>
  <c r="L1559" i="11"/>
  <c r="L1561" i="11"/>
  <c r="L1563" i="11"/>
  <c r="L1565" i="11"/>
  <c r="L1567" i="11"/>
  <c r="L1569" i="11"/>
  <c r="L1571" i="11"/>
  <c r="L1573" i="11"/>
  <c r="L1575" i="11"/>
  <c r="L1577" i="11"/>
  <c r="L1579" i="11"/>
  <c r="L1581" i="11"/>
  <c r="L1583" i="11"/>
  <c r="L1585" i="11"/>
  <c r="L1587" i="11"/>
  <c r="L1589" i="11"/>
  <c r="L1591" i="11"/>
  <c r="L1593" i="11"/>
  <c r="L1595" i="11"/>
  <c r="L1597" i="11"/>
  <c r="L1599" i="11"/>
  <c r="L1601" i="11"/>
  <c r="L1603" i="11"/>
  <c r="L1605" i="11"/>
  <c r="L1607" i="11"/>
  <c r="L1609" i="11"/>
  <c r="L1611" i="11"/>
  <c r="L1613" i="11"/>
  <c r="L1615" i="11"/>
  <c r="L1617" i="11"/>
  <c r="L1619" i="11"/>
  <c r="L1621" i="11"/>
  <c r="L1623" i="11"/>
  <c r="L1625" i="11"/>
  <c r="L1627" i="11"/>
  <c r="L1629" i="11"/>
  <c r="L1631" i="11"/>
  <c r="L1633" i="11"/>
  <c r="L1635" i="11"/>
  <c r="L1637" i="11"/>
  <c r="L1639" i="11"/>
  <c r="L1641" i="11"/>
  <c r="L1643" i="11"/>
  <c r="L1645" i="11"/>
  <c r="L1345" i="11"/>
  <c r="L1349" i="11"/>
  <c r="L1353" i="11"/>
  <c r="L1357" i="11"/>
  <c r="L1361" i="11"/>
  <c r="L1365" i="11"/>
  <c r="L1369" i="11"/>
  <c r="L1373" i="11"/>
  <c r="L1377" i="11"/>
  <c r="L1381" i="11"/>
  <c r="L1385" i="11"/>
  <c r="L1389" i="11"/>
  <c r="L1393" i="11"/>
  <c r="L1397" i="11"/>
  <c r="L1401" i="11"/>
  <c r="L1405" i="11"/>
  <c r="L1409" i="11"/>
  <c r="L1413" i="11"/>
  <c r="L1417" i="11"/>
  <c r="L1421" i="11"/>
  <c r="L1425" i="11"/>
  <c r="L1429" i="11"/>
  <c r="L1433" i="11"/>
  <c r="L1437" i="11"/>
  <c r="L1441" i="11"/>
  <c r="L1445" i="11"/>
  <c r="L1449" i="11"/>
  <c r="L1453" i="11"/>
  <c r="L1456" i="11"/>
  <c r="L1458" i="11"/>
  <c r="L1460" i="11"/>
  <c r="L1462" i="11"/>
  <c r="L1464" i="11"/>
  <c r="L1466" i="11"/>
  <c r="L1468" i="11"/>
  <c r="L1470" i="11"/>
  <c r="L1472" i="11"/>
  <c r="L1474" i="11"/>
  <c r="L1476" i="11"/>
  <c r="L1478" i="11"/>
  <c r="L1480" i="11"/>
  <c r="L1482" i="11"/>
  <c r="L1484" i="11"/>
  <c r="L1486" i="11"/>
  <c r="L1488" i="11"/>
  <c r="L1490" i="11"/>
  <c r="L1492" i="11"/>
  <c r="L1494" i="11"/>
  <c r="L1496" i="11"/>
  <c r="L1498" i="11"/>
  <c r="L1500" i="11"/>
  <c r="L1502" i="11"/>
  <c r="L1504" i="11"/>
  <c r="L1506" i="11"/>
  <c r="L1508" i="11"/>
  <c r="L1510" i="11"/>
  <c r="L1512" i="11"/>
  <c r="L1514" i="11"/>
  <c r="L1516" i="11"/>
  <c r="L1518" i="11"/>
  <c r="L1520" i="11"/>
  <c r="L1522" i="11"/>
  <c r="L1524" i="11"/>
  <c r="L1526" i="11"/>
  <c r="L1528" i="11"/>
  <c r="L1530" i="11"/>
  <c r="L1532" i="11"/>
  <c r="L1534" i="11"/>
  <c r="L1536" i="11"/>
  <c r="L1538" i="11"/>
  <c r="L1540" i="11"/>
  <c r="L1542" i="11"/>
  <c r="L1544" i="11"/>
  <c r="L1546" i="11"/>
  <c r="L1548" i="11"/>
  <c r="L1550" i="11"/>
  <c r="L1552" i="11"/>
  <c r="L1554" i="11"/>
  <c r="L1556" i="11"/>
  <c r="L1558" i="11"/>
  <c r="L1560" i="11"/>
  <c r="L1562" i="11"/>
  <c r="L1564" i="11"/>
  <c r="L1566" i="11"/>
  <c r="L1568" i="11"/>
  <c r="L1570" i="11"/>
  <c r="L1572" i="11"/>
  <c r="L1574" i="11"/>
  <c r="L1576" i="11"/>
  <c r="L1578" i="11"/>
  <c r="L1580" i="11"/>
  <c r="L1582" i="11"/>
  <c r="L1584" i="11"/>
  <c r="L1586" i="11"/>
  <c r="L1588" i="11"/>
  <c r="L1590" i="11"/>
  <c r="L1592" i="11"/>
  <c r="L1594" i="11"/>
  <c r="L1596" i="11"/>
  <c r="L1598" i="11"/>
  <c r="L1600" i="11"/>
  <c r="L1602" i="11"/>
  <c r="L1604" i="11"/>
  <c r="L1606" i="11"/>
  <c r="L1608" i="11"/>
  <c r="L1610" i="11"/>
  <c r="L1612" i="11"/>
  <c r="L1614" i="11"/>
  <c r="L1616" i="11"/>
  <c r="L1618" i="11"/>
  <c r="L1620" i="11"/>
  <c r="L1622" i="11"/>
  <c r="L1624" i="11"/>
  <c r="L1626" i="11"/>
  <c r="L1628" i="11"/>
  <c r="L1630" i="11"/>
  <c r="L1632" i="11"/>
  <c r="L1634" i="11"/>
  <c r="L1636" i="11"/>
  <c r="L1638" i="11"/>
  <c r="L1640" i="11"/>
  <c r="L1642" i="11"/>
  <c r="L1644" i="11"/>
  <c r="L432" i="11"/>
  <c r="L434" i="11"/>
  <c r="L438" i="11"/>
  <c r="L444" i="11"/>
  <c r="L448" i="11"/>
  <c r="L452" i="11"/>
  <c r="L476" i="11"/>
  <c r="L445" i="11"/>
  <c r="L453" i="11"/>
  <c r="L457" i="11"/>
  <c r="L459" i="11"/>
  <c r="L477" i="11"/>
  <c r="L481" i="11"/>
  <c r="L483" i="11"/>
  <c r="L487" i="11"/>
  <c r="L430" i="11"/>
  <c r="L440" i="11"/>
  <c r="L460" i="11"/>
  <c r="L470" i="11"/>
  <c r="L474" i="11"/>
  <c r="L480" i="11"/>
  <c r="L482" i="11"/>
  <c r="L486" i="11"/>
  <c r="L431" i="11"/>
  <c r="L433" i="11"/>
  <c r="L435" i="11"/>
  <c r="L443" i="11"/>
  <c r="L447" i="11"/>
  <c r="L451" i="11"/>
  <c r="L463" i="11"/>
  <c r="L467" i="11"/>
  <c r="L479" i="11"/>
  <c r="L982" i="11"/>
  <c r="L984" i="11"/>
  <c r="L986" i="11"/>
  <c r="L988" i="11"/>
  <c r="L990" i="11"/>
  <c r="L992" i="11"/>
  <c r="L994" i="11"/>
  <c r="L996" i="11"/>
  <c r="L998" i="11"/>
  <c r="L1000" i="11"/>
  <c r="L1002" i="11"/>
  <c r="L1004" i="11"/>
  <c r="L1006" i="11"/>
  <c r="L1008" i="11"/>
  <c r="L1010" i="11"/>
  <c r="L1012" i="11"/>
  <c r="L1014" i="11"/>
  <c r="L1016" i="11"/>
  <c r="L981" i="11"/>
  <c r="L985" i="11"/>
  <c r="L989" i="11"/>
  <c r="L993" i="11"/>
  <c r="L997" i="11"/>
  <c r="L1001" i="11"/>
  <c r="L1005" i="11"/>
  <c r="L1009" i="11"/>
  <c r="L1013" i="11"/>
  <c r="L1017" i="11"/>
  <c r="L1019" i="11"/>
  <c r="L1021" i="11"/>
  <c r="L1023" i="11"/>
  <c r="L1025" i="11"/>
  <c r="L1027" i="11"/>
  <c r="L1029" i="11"/>
  <c r="L1031" i="11"/>
  <c r="L1033" i="11"/>
  <c r="L1035" i="11"/>
  <c r="L1037" i="11"/>
  <c r="L983" i="11"/>
  <c r="L987" i="11"/>
  <c r="L991" i="11"/>
  <c r="L995" i="11"/>
  <c r="L999" i="11"/>
  <c r="L1003" i="11"/>
  <c r="L1007" i="11"/>
  <c r="L1011" i="11"/>
  <c r="L1015" i="11"/>
  <c r="L1018" i="11"/>
  <c r="L1020" i="11"/>
  <c r="L1022" i="11"/>
  <c r="L1024" i="11"/>
  <c r="L1026" i="11"/>
  <c r="L1028" i="11"/>
  <c r="L1030" i="11"/>
  <c r="L1032" i="11"/>
  <c r="L1034" i="11"/>
  <c r="L1036" i="11"/>
  <c r="L1038" i="11"/>
  <c r="L876" i="11"/>
  <c r="L878" i="11"/>
  <c r="L880" i="11"/>
  <c r="L882" i="11"/>
  <c r="L884" i="11"/>
  <c r="L886" i="11"/>
  <c r="L888" i="11"/>
  <c r="L890" i="11"/>
  <c r="L892" i="11"/>
  <c r="L875" i="11"/>
  <c r="L877" i="11"/>
  <c r="L879" i="11"/>
  <c r="L881" i="11"/>
  <c r="L883" i="11"/>
  <c r="L885" i="11"/>
  <c r="L887" i="11"/>
  <c r="L889" i="11"/>
  <c r="L891" i="11"/>
  <c r="L850" i="11"/>
  <c r="L852" i="11"/>
  <c r="L854" i="11"/>
  <c r="L856" i="11"/>
  <c r="L858" i="11"/>
  <c r="L860" i="11"/>
  <c r="L862" i="11"/>
  <c r="L864" i="11"/>
  <c r="L866" i="11"/>
  <c r="L868" i="11"/>
  <c r="L870" i="11"/>
  <c r="L872" i="11"/>
  <c r="L874" i="11"/>
  <c r="L851" i="11"/>
  <c r="L853" i="11"/>
  <c r="L855" i="11"/>
  <c r="L857" i="11"/>
  <c r="L859" i="11"/>
  <c r="L861" i="11"/>
  <c r="L863" i="11"/>
  <c r="L865" i="11"/>
  <c r="L867" i="11"/>
  <c r="L869" i="11"/>
  <c r="L871" i="11"/>
  <c r="L873" i="11"/>
  <c r="L1274" i="11"/>
  <c r="L1276" i="11"/>
  <c r="L1278" i="11"/>
  <c r="L1280" i="11"/>
  <c r="L1282" i="11"/>
  <c r="L1284" i="11"/>
  <c r="L1286" i="11"/>
  <c r="L1288" i="11"/>
  <c r="L1290" i="11"/>
  <c r="L1292" i="11"/>
  <c r="L1294" i="11"/>
  <c r="L1296" i="11"/>
  <c r="L1298" i="11"/>
  <c r="L1300" i="11"/>
  <c r="L1302" i="11"/>
  <c r="L1304" i="11"/>
  <c r="L1306" i="11"/>
  <c r="L1308" i="11"/>
  <c r="L1310" i="11"/>
  <c r="L1312" i="11"/>
  <c r="L1314" i="11"/>
  <c r="L1316" i="11"/>
  <c r="L1318" i="11"/>
  <c r="L1320" i="11"/>
  <c r="L1322" i="11"/>
  <c r="L1324" i="11"/>
  <c r="L1326" i="11"/>
  <c r="L1328" i="11"/>
  <c r="L1330" i="11"/>
  <c r="L1332" i="11"/>
  <c r="L1334" i="11"/>
  <c r="L1336" i="11"/>
  <c r="L1338" i="11"/>
  <c r="L1340" i="11"/>
  <c r="L1342" i="11"/>
  <c r="L1275" i="11"/>
  <c r="L1279" i="11"/>
  <c r="L1283" i="11"/>
  <c r="L1287" i="11"/>
  <c r="L1291" i="11"/>
  <c r="L1295" i="11"/>
  <c r="L1299" i="11"/>
  <c r="L1303" i="11"/>
  <c r="L1307" i="11"/>
  <c r="L1311" i="11"/>
  <c r="L1315" i="11"/>
  <c r="L1319" i="11"/>
  <c r="L1323" i="11"/>
  <c r="L1327" i="11"/>
  <c r="L1331" i="11"/>
  <c r="L1335" i="11"/>
  <c r="L1339" i="11"/>
  <c r="L1343" i="11"/>
  <c r="L1273" i="11"/>
  <c r="L1277" i="11"/>
  <c r="L1281" i="11"/>
  <c r="L1285" i="11"/>
  <c r="L1289" i="11"/>
  <c r="L1293" i="11"/>
  <c r="L1297" i="11"/>
  <c r="L1301" i="11"/>
  <c r="L1305" i="11"/>
  <c r="L1309" i="11"/>
  <c r="L1313" i="11"/>
  <c r="L1317" i="11"/>
  <c r="L1321" i="11"/>
  <c r="L1325" i="11"/>
  <c r="L1329" i="11"/>
  <c r="L1333" i="11"/>
  <c r="L1337" i="11"/>
  <c r="L1341" i="11"/>
  <c r="L524" i="11"/>
  <c r="L526" i="11"/>
  <c r="L528" i="11"/>
  <c r="L530" i="11"/>
  <c r="L532" i="11"/>
  <c r="L534" i="11"/>
  <c r="L536" i="11"/>
  <c r="L538" i="11"/>
  <c r="L540" i="11"/>
  <c r="L542" i="11"/>
  <c r="L544" i="11"/>
  <c r="L546" i="11"/>
  <c r="L548" i="11"/>
  <c r="L550" i="11"/>
  <c r="L552" i="11"/>
  <c r="L554" i="11"/>
  <c r="L556" i="11"/>
  <c r="L558" i="11"/>
  <c r="L560" i="11"/>
  <c r="L562" i="11"/>
  <c r="L564" i="11"/>
  <c r="L566" i="11"/>
  <c r="L568" i="11"/>
  <c r="L570" i="11"/>
  <c r="L572" i="11"/>
  <c r="L574" i="11"/>
  <c r="L576" i="11"/>
  <c r="L578" i="11"/>
  <c r="L580" i="11"/>
  <c r="L582" i="11"/>
  <c r="L523" i="11"/>
  <c r="L525" i="11"/>
  <c r="L527" i="11"/>
  <c r="L529" i="11"/>
  <c r="L531" i="11"/>
  <c r="L533" i="11"/>
  <c r="L535" i="11"/>
  <c r="L537" i="11"/>
  <c r="L539" i="11"/>
  <c r="L541" i="11"/>
  <c r="L543" i="11"/>
  <c r="L545" i="11"/>
  <c r="L547" i="11"/>
  <c r="L549" i="11"/>
  <c r="L551" i="11"/>
  <c r="L553" i="11"/>
  <c r="L555" i="11"/>
  <c r="L557" i="11"/>
  <c r="L559" i="11"/>
  <c r="L561" i="11"/>
  <c r="L563" i="11"/>
  <c r="L565" i="11"/>
  <c r="L567" i="11"/>
  <c r="L569" i="11"/>
  <c r="L571" i="11"/>
  <c r="L573" i="11"/>
  <c r="L575" i="11"/>
  <c r="L577" i="11"/>
  <c r="L579" i="11"/>
  <c r="L581" i="11"/>
  <c r="L35" i="10" a="1"/>
  <c r="L35" i="10" s="1"/>
  <c r="L39" i="10" a="1"/>
  <c r="L39" i="10" s="1"/>
  <c r="L41" i="10" a="1"/>
  <c r="L41" i="10" s="1"/>
  <c r="L43" i="10" a="1"/>
  <c r="L43" i="10" s="1"/>
  <c r="L45" i="10" a="1"/>
  <c r="L45" i="10" s="1"/>
  <c r="L47" i="10" a="1"/>
  <c r="L47" i="10" s="1"/>
  <c r="L34" i="10" a="1"/>
  <c r="L34" i="10" s="1"/>
  <c r="L30" i="10" a="1"/>
  <c r="L30" i="10" s="1"/>
  <c r="L23" i="10" a="1"/>
  <c r="L23" i="10" s="1"/>
  <c r="L25" i="10" a="1"/>
  <c r="L25" i="10" s="1"/>
  <c r="L27" i="10" a="1"/>
  <c r="L27" i="10" s="1"/>
  <c r="L16" i="10" a="1"/>
  <c r="L16" i="10" s="1"/>
  <c r="L15" i="10" a="1"/>
  <c r="L15" i="10" s="1"/>
  <c r="L11" i="10" a="1"/>
  <c r="L11" i="10" s="1"/>
  <c r="L10" i="10" a="1"/>
  <c r="L10" i="10" s="1"/>
  <c r="L4" i="10" a="1"/>
  <c r="L4" i="10" s="1"/>
  <c r="L36" i="10" a="1"/>
  <c r="L36" i="10" s="1"/>
  <c r="L40" i="10" a="1"/>
  <c r="L40" i="10" s="1"/>
  <c r="L42" i="10" a="1"/>
  <c r="L42" i="10" s="1"/>
  <c r="L44" i="10" a="1"/>
  <c r="L44" i="10" s="1"/>
  <c r="L46" i="10" a="1"/>
  <c r="L46" i="10" s="1"/>
  <c r="L48" i="10" a="1"/>
  <c r="L48" i="10" s="1"/>
  <c r="L31" i="10" a="1"/>
  <c r="L31" i="10" s="1"/>
  <c r="L22" i="10" a="1"/>
  <c r="L22" i="10" s="1"/>
  <c r="L24" i="10" a="1"/>
  <c r="L24" i="10" s="1"/>
  <c r="L26" i="10" a="1"/>
  <c r="L26" i="10" s="1"/>
  <c r="L17" i="10" a="1"/>
  <c r="L17" i="10" s="1"/>
  <c r="L14" i="10" a="1"/>
  <c r="L14" i="10" s="1"/>
  <c r="L13" i="10" a="1"/>
  <c r="L13" i="10" s="1"/>
  <c r="L9" i="10" a="1"/>
  <c r="L9" i="10" s="1"/>
  <c r="L8" i="10" a="1"/>
  <c r="L8" i="10" s="1"/>
  <c r="L5" i="10" a="1"/>
  <c r="L5" i="10" s="1"/>
  <c r="L6" i="10" a="1"/>
  <c r="L6" i="10" s="1"/>
  <c r="L3" i="11"/>
  <c r="L5" i="11"/>
  <c r="L7" i="11"/>
  <c r="L9" i="11"/>
  <c r="L11" i="11"/>
  <c r="L13" i="11"/>
  <c r="L15" i="11"/>
  <c r="L17" i="11"/>
  <c r="L19" i="11"/>
  <c r="L21" i="11"/>
  <c r="L23" i="11"/>
  <c r="L25" i="11"/>
  <c r="L27" i="11"/>
  <c r="L29" i="11"/>
  <c r="L31" i="11"/>
  <c r="L33" i="11"/>
  <c r="L35" i="11"/>
  <c r="L37" i="11"/>
  <c r="L39" i="11"/>
  <c r="L41" i="11"/>
  <c r="L43" i="11"/>
  <c r="L45" i="11"/>
  <c r="L47" i="11"/>
  <c r="L49" i="11"/>
  <c r="L51" i="11"/>
  <c r="L4" i="11"/>
  <c r="L6" i="11"/>
  <c r="L8" i="11"/>
  <c r="L10" i="11"/>
  <c r="L12" i="11"/>
  <c r="L14" i="11"/>
  <c r="L16" i="11"/>
  <c r="L18" i="11"/>
  <c r="L20" i="11"/>
  <c r="L22" i="11"/>
  <c r="L24" i="11"/>
  <c r="L26" i="11"/>
  <c r="L28" i="11"/>
  <c r="L30" i="11"/>
  <c r="L32" i="11"/>
  <c r="L34" i="11"/>
  <c r="L36" i="11"/>
  <c r="L38" i="11"/>
  <c r="L40" i="11"/>
  <c r="L42" i="11"/>
  <c r="L44" i="11"/>
  <c r="L46" i="11"/>
  <c r="L48" i="11"/>
  <c r="L50" i="11"/>
  <c r="H23" i="10" a="1"/>
  <c r="H23" i="10" s="1"/>
  <c r="H22" i="10" a="1"/>
  <c r="H22" i="10" s="1"/>
  <c r="J22" i="10" a="1"/>
  <c r="J22" i="10" s="1"/>
  <c r="G23" i="10" a="1"/>
  <c r="G23" i="10" s="1"/>
  <c r="L2" i="11"/>
  <c r="G22" i="10" a="1"/>
  <c r="G22" i="10" s="1"/>
  <c r="I22" i="10" a="1"/>
  <c r="I22" i="10" s="1"/>
  <c r="K22" i="10" a="1"/>
  <c r="K22" i="10" s="1"/>
  <c r="I23" i="10" a="1"/>
  <c r="I23" i="10" s="1"/>
  <c r="K23" i="10" a="1"/>
  <c r="K23" i="10" s="1"/>
  <c r="J23" i="10" a="1"/>
  <c r="J23" i="10" s="1"/>
  <c r="G44" i="10" a="1"/>
  <c r="G44" i="10" s="1"/>
  <c r="I44" i="10" a="1"/>
  <c r="I44" i="10" s="1"/>
  <c r="K44" i="10" a="1"/>
  <c r="K44" i="10" s="1"/>
  <c r="H44" i="10" a="1"/>
  <c r="H44" i="10" s="1"/>
  <c r="J44" i="10" a="1"/>
  <c r="J44" i="10" s="1"/>
  <c r="G42" i="10" a="1"/>
  <c r="G42" i="10" s="1"/>
  <c r="H11" i="10" a="1"/>
  <c r="H11" i="10" s="1"/>
  <c r="J11" i="10" a="1"/>
  <c r="J11" i="10" s="1"/>
  <c r="G11" i="10" a="1"/>
  <c r="G11" i="10" s="1"/>
  <c r="I11" i="10"/>
  <c r="K11" i="10" a="1"/>
  <c r="K11" i="10" s="1"/>
  <c r="K17" i="10" a="1"/>
  <c r="K17" i="10" s="1"/>
  <c r="J17" i="10" a="1"/>
  <c r="J17" i="10" s="1"/>
  <c r="H17" i="10" a="1"/>
  <c r="H17" i="10" s="1"/>
  <c r="K16" i="10" a="1"/>
  <c r="K16" i="10" s="1"/>
  <c r="J16" i="10" a="1"/>
  <c r="J16" i="10" s="1"/>
  <c r="H16" i="10" a="1"/>
  <c r="H16" i="10" s="1"/>
  <c r="G17" i="10" a="1"/>
  <c r="G17" i="10" s="1"/>
  <c r="G16" i="10" a="1"/>
  <c r="G16" i="10" s="1"/>
  <c r="I16" i="10" a="1"/>
  <c r="I16" i="10" s="1"/>
  <c r="I17" i="10"/>
  <c r="I10" i="10"/>
  <c r="I14" i="10"/>
  <c r="H15" i="10" a="1"/>
  <c r="H15" i="10" s="1"/>
  <c r="J15" i="10" a="1"/>
  <c r="J15" i="10" s="1"/>
  <c r="G15" i="10" a="1"/>
  <c r="G15" i="10" s="1"/>
  <c r="I15" i="10" a="1"/>
  <c r="I15" i="10" s="1"/>
  <c r="K15" i="10" a="1"/>
  <c r="K15" i="10" s="1"/>
  <c r="E3" i="10" l="1"/>
  <c r="E7" i="10" l="1"/>
  <c r="A15" i="2"/>
  <c r="M3" i="11" l="1"/>
  <c r="M14" i="11"/>
  <c r="M11" i="11"/>
  <c r="M4" i="11"/>
  <c r="M5" i="11"/>
  <c r="M6" i="11"/>
  <c r="M7" i="11"/>
  <c r="M10" i="11"/>
  <c r="M12" i="11"/>
  <c r="M17" i="11"/>
  <c r="M21" i="11"/>
  <c r="M25" i="11"/>
  <c r="M26" i="11"/>
  <c r="M27" i="11"/>
  <c r="M28" i="11"/>
  <c r="M29" i="11"/>
  <c r="M33" i="11"/>
  <c r="M36" i="11"/>
  <c r="M37" i="11"/>
  <c r="M38" i="11"/>
  <c r="M39" i="11"/>
  <c r="M40" i="11"/>
  <c r="M41" i="11"/>
  <c r="M42" i="11"/>
  <c r="M43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199" i="11"/>
  <c r="M200" i="11"/>
  <c r="M201" i="11"/>
  <c r="M202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286" i="11"/>
  <c r="M287" i="1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M300" i="11"/>
  <c r="M301" i="11"/>
  <c r="M302" i="11"/>
  <c r="M303" i="11"/>
  <c r="M304" i="11"/>
  <c r="M305" i="11"/>
  <c r="M306" i="11"/>
  <c r="M307" i="11"/>
  <c r="M308" i="11"/>
  <c r="M309" i="11"/>
  <c r="M310" i="11"/>
  <c r="M311" i="11"/>
  <c r="M312" i="11"/>
  <c r="M313" i="11"/>
  <c r="M314" i="11"/>
  <c r="M315" i="11"/>
  <c r="M316" i="11"/>
  <c r="M317" i="11"/>
  <c r="M318" i="11"/>
  <c r="M319" i="11"/>
  <c r="M320" i="11"/>
  <c r="M321" i="11"/>
  <c r="M322" i="11"/>
  <c r="M323" i="11"/>
  <c r="M324" i="11"/>
  <c r="M325" i="11"/>
  <c r="M326" i="11"/>
  <c r="M327" i="11"/>
  <c r="M328" i="11"/>
  <c r="M329" i="11"/>
  <c r="M330" i="11"/>
  <c r="M331" i="11"/>
  <c r="M332" i="11"/>
  <c r="M333" i="11"/>
  <c r="M334" i="11"/>
  <c r="M335" i="11"/>
  <c r="M336" i="11"/>
  <c r="M337" i="11"/>
  <c r="M338" i="11"/>
  <c r="M339" i="11"/>
  <c r="M340" i="11"/>
  <c r="M341" i="11"/>
  <c r="M342" i="11"/>
  <c r="M343" i="11"/>
  <c r="M344" i="11"/>
  <c r="M345" i="11"/>
  <c r="M346" i="11"/>
  <c r="M347" i="11"/>
  <c r="M348" i="11"/>
  <c r="M349" i="11"/>
  <c r="M350" i="11"/>
  <c r="M351" i="11"/>
  <c r="M352" i="11"/>
  <c r="M353" i="11"/>
  <c r="M354" i="11"/>
  <c r="M355" i="11"/>
  <c r="M356" i="11"/>
  <c r="M357" i="11"/>
  <c r="M358" i="11"/>
  <c r="M359" i="11"/>
  <c r="M360" i="11"/>
  <c r="M361" i="11"/>
  <c r="M362" i="11"/>
  <c r="M363" i="11"/>
  <c r="M364" i="11"/>
  <c r="M365" i="11"/>
  <c r="M366" i="11"/>
  <c r="M367" i="11"/>
  <c r="M368" i="11"/>
  <c r="M369" i="11"/>
  <c r="M370" i="11"/>
  <c r="M371" i="11"/>
  <c r="M372" i="11"/>
  <c r="M373" i="11"/>
  <c r="M374" i="11"/>
  <c r="M375" i="11"/>
  <c r="M376" i="11"/>
  <c r="M377" i="11"/>
  <c r="M378" i="11"/>
  <c r="M379" i="11"/>
  <c r="M380" i="11"/>
  <c r="M381" i="11"/>
  <c r="M382" i="11"/>
  <c r="M383" i="11"/>
  <c r="M384" i="11"/>
  <c r="M385" i="11"/>
  <c r="M386" i="11"/>
  <c r="M387" i="11"/>
  <c r="M388" i="11"/>
  <c r="M389" i="11"/>
  <c r="M390" i="11"/>
  <c r="M391" i="11"/>
  <c r="M392" i="11"/>
  <c r="M393" i="11"/>
  <c r="M394" i="11"/>
  <c r="M395" i="11"/>
  <c r="M396" i="11"/>
  <c r="M397" i="11"/>
  <c r="M398" i="11"/>
  <c r="M399" i="11"/>
  <c r="M400" i="11"/>
  <c r="M401" i="11"/>
  <c r="M402" i="11"/>
  <c r="M403" i="11"/>
  <c r="M404" i="11"/>
  <c r="M405" i="11"/>
  <c r="M406" i="11"/>
  <c r="M407" i="11"/>
  <c r="M408" i="11"/>
  <c r="M409" i="11"/>
  <c r="M410" i="11"/>
  <c r="M411" i="11"/>
  <c r="M412" i="11"/>
  <c r="M413" i="11"/>
  <c r="M414" i="11"/>
  <c r="M415" i="11"/>
  <c r="M416" i="11"/>
  <c r="M417" i="11"/>
  <c r="M418" i="11"/>
  <c r="M419" i="11"/>
  <c r="M420" i="11"/>
  <c r="M421" i="11"/>
  <c r="M422" i="11"/>
  <c r="M423" i="11"/>
  <c r="M424" i="11"/>
  <c r="M425" i="11"/>
  <c r="M426" i="11"/>
  <c r="M427" i="11"/>
  <c r="M428" i="11"/>
  <c r="M429" i="11"/>
  <c r="M430" i="11"/>
  <c r="M431" i="11"/>
  <c r="M432" i="11"/>
  <c r="M433" i="11"/>
  <c r="M434" i="11"/>
  <c r="M435" i="11"/>
  <c r="M436" i="11"/>
  <c r="M437" i="11"/>
  <c r="M438" i="11"/>
  <c r="M439" i="11"/>
  <c r="M440" i="11"/>
  <c r="M441" i="11"/>
  <c r="M442" i="11"/>
  <c r="M443" i="11"/>
  <c r="M444" i="11"/>
  <c r="M445" i="11"/>
  <c r="M446" i="11"/>
  <c r="M447" i="11"/>
  <c r="M448" i="11"/>
  <c r="M449" i="11"/>
  <c r="M450" i="11"/>
  <c r="M451" i="11"/>
  <c r="M452" i="11"/>
  <c r="M453" i="11"/>
  <c r="M454" i="11"/>
  <c r="M455" i="11"/>
  <c r="M456" i="11"/>
  <c r="M457" i="11"/>
  <c r="M458" i="11"/>
  <c r="M459" i="11"/>
  <c r="M460" i="11"/>
  <c r="M461" i="11"/>
  <c r="M462" i="11"/>
  <c r="M463" i="11"/>
  <c r="M464" i="11"/>
  <c r="M465" i="11"/>
  <c r="M466" i="11"/>
  <c r="M467" i="11"/>
  <c r="M468" i="11"/>
  <c r="M469" i="11"/>
  <c r="M470" i="11"/>
  <c r="M471" i="11"/>
  <c r="M472" i="11"/>
  <c r="M473" i="11"/>
  <c r="M474" i="11"/>
  <c r="M475" i="11"/>
  <c r="M476" i="11"/>
  <c r="M477" i="11"/>
  <c r="M478" i="11"/>
  <c r="M479" i="11"/>
  <c r="M480" i="11"/>
  <c r="M481" i="11"/>
  <c r="M482" i="11"/>
  <c r="M483" i="11"/>
  <c r="M484" i="11"/>
  <c r="M485" i="11"/>
  <c r="M486" i="11"/>
  <c r="M487" i="11"/>
  <c r="M488" i="11"/>
  <c r="M489" i="11"/>
  <c r="M490" i="11"/>
  <c r="M491" i="11"/>
  <c r="M492" i="11"/>
  <c r="M493" i="11"/>
  <c r="M494" i="11"/>
  <c r="M495" i="11"/>
  <c r="M496" i="11"/>
  <c r="M497" i="11"/>
  <c r="M498" i="11"/>
  <c r="M499" i="11"/>
  <c r="M500" i="11"/>
  <c r="M501" i="11"/>
  <c r="M502" i="11"/>
  <c r="M503" i="11"/>
  <c r="M504" i="11"/>
  <c r="M505" i="11"/>
  <c r="M506" i="11"/>
  <c r="M507" i="11"/>
  <c r="M508" i="11"/>
  <c r="M509" i="11"/>
  <c r="M510" i="11"/>
  <c r="M511" i="11"/>
  <c r="M512" i="11"/>
  <c r="M513" i="11"/>
  <c r="M514" i="11"/>
  <c r="M515" i="11"/>
  <c r="M516" i="11"/>
  <c r="M517" i="11"/>
  <c r="M518" i="11"/>
  <c r="M519" i="11"/>
  <c r="M520" i="11"/>
  <c r="M521" i="11"/>
  <c r="M522" i="11"/>
  <c r="M523" i="11"/>
  <c r="M524" i="11"/>
  <c r="M525" i="11"/>
  <c r="M526" i="11"/>
  <c r="M527" i="11"/>
  <c r="M528" i="11"/>
  <c r="M529" i="11"/>
  <c r="M530" i="11"/>
  <c r="M531" i="11"/>
  <c r="M532" i="11"/>
  <c r="M533" i="11"/>
  <c r="M534" i="11"/>
  <c r="M535" i="11"/>
  <c r="M536" i="11"/>
  <c r="M537" i="11"/>
  <c r="M538" i="11"/>
  <c r="M539" i="11"/>
  <c r="M540" i="11"/>
  <c r="M541" i="11"/>
  <c r="M542" i="11"/>
  <c r="M543" i="11"/>
  <c r="M544" i="11"/>
  <c r="M545" i="11"/>
  <c r="M546" i="11"/>
  <c r="M547" i="11"/>
  <c r="M548" i="11"/>
  <c r="M549" i="11"/>
  <c r="M550" i="11"/>
  <c r="M551" i="11"/>
  <c r="M552" i="11"/>
  <c r="M553" i="11"/>
  <c r="M554" i="11"/>
  <c r="M555" i="11"/>
  <c r="M556" i="11"/>
  <c r="M557" i="11"/>
  <c r="M558" i="11"/>
  <c r="M559" i="11"/>
  <c r="M560" i="11"/>
  <c r="M561" i="11"/>
  <c r="M562" i="11"/>
  <c r="M563" i="11"/>
  <c r="M564" i="11"/>
  <c r="M565" i="11"/>
  <c r="M566" i="11"/>
  <c r="M567" i="11"/>
  <c r="M568" i="11"/>
  <c r="M569" i="11"/>
  <c r="M570" i="11"/>
  <c r="M571" i="11"/>
  <c r="M572" i="11"/>
  <c r="M573" i="11"/>
  <c r="M574" i="11"/>
  <c r="M575" i="11"/>
  <c r="M576" i="11"/>
  <c r="M577" i="11"/>
  <c r="M578" i="11"/>
  <c r="M579" i="11"/>
  <c r="M580" i="11"/>
  <c r="M581" i="11"/>
  <c r="M582" i="11"/>
  <c r="M583" i="11"/>
  <c r="M584" i="11"/>
  <c r="M585" i="11"/>
  <c r="M586" i="11"/>
  <c r="M587" i="11"/>
  <c r="M588" i="11"/>
  <c r="M589" i="11"/>
  <c r="M590" i="11"/>
  <c r="M591" i="11"/>
  <c r="M592" i="11"/>
  <c r="M593" i="11"/>
  <c r="M594" i="11"/>
  <c r="M595" i="11"/>
  <c r="M596" i="11"/>
  <c r="M597" i="11"/>
  <c r="M598" i="11"/>
  <c r="M599" i="11"/>
  <c r="M600" i="11"/>
  <c r="M601" i="11"/>
  <c r="M602" i="11"/>
  <c r="M603" i="11"/>
  <c r="M604" i="11"/>
  <c r="M605" i="11"/>
  <c r="M606" i="11"/>
  <c r="M607" i="11"/>
  <c r="M608" i="11"/>
  <c r="M609" i="11"/>
  <c r="M610" i="11"/>
  <c r="M611" i="11"/>
  <c r="M612" i="11"/>
  <c r="M613" i="11"/>
  <c r="M614" i="11"/>
  <c r="M615" i="11"/>
  <c r="M616" i="11"/>
  <c r="M617" i="11"/>
  <c r="M618" i="11"/>
  <c r="M619" i="11"/>
  <c r="M620" i="11"/>
  <c r="M621" i="11"/>
  <c r="M622" i="11"/>
  <c r="M623" i="11"/>
  <c r="M624" i="11"/>
  <c r="M625" i="11"/>
  <c r="M626" i="11"/>
  <c r="M627" i="11"/>
  <c r="M628" i="11"/>
  <c r="M629" i="11"/>
  <c r="M630" i="11"/>
  <c r="M631" i="11"/>
  <c r="M632" i="11"/>
  <c r="M633" i="11"/>
  <c r="M634" i="11"/>
  <c r="M635" i="11"/>
  <c r="M636" i="11"/>
  <c r="M637" i="11"/>
  <c r="M638" i="11"/>
  <c r="M639" i="11"/>
  <c r="M640" i="11"/>
  <c r="M641" i="11"/>
  <c r="M642" i="11"/>
  <c r="M643" i="11"/>
  <c r="M644" i="11"/>
  <c r="M645" i="11"/>
  <c r="M646" i="11"/>
  <c r="M647" i="11"/>
  <c r="M648" i="11"/>
  <c r="M649" i="11"/>
  <c r="M650" i="11"/>
  <c r="M651" i="11"/>
  <c r="M652" i="11"/>
  <c r="M653" i="11"/>
  <c r="M654" i="11"/>
  <c r="M655" i="11"/>
  <c r="M656" i="11"/>
  <c r="M657" i="11"/>
  <c r="M658" i="11"/>
  <c r="M659" i="11"/>
  <c r="M660" i="11"/>
  <c r="M661" i="11"/>
  <c r="M662" i="11"/>
  <c r="M663" i="11"/>
  <c r="M664" i="11"/>
  <c r="M665" i="11"/>
  <c r="M666" i="11"/>
  <c r="M667" i="11"/>
  <c r="M668" i="11"/>
  <c r="M669" i="11"/>
  <c r="M670" i="11"/>
  <c r="M671" i="11"/>
  <c r="M672" i="11"/>
  <c r="M673" i="11"/>
  <c r="M674" i="11"/>
  <c r="M675" i="11"/>
  <c r="M676" i="11"/>
  <c r="M677" i="11"/>
  <c r="M678" i="11"/>
  <c r="M679" i="11"/>
  <c r="M680" i="11"/>
  <c r="M681" i="11"/>
  <c r="M682" i="11"/>
  <c r="M683" i="11"/>
  <c r="M684" i="11"/>
  <c r="M685" i="11"/>
  <c r="M686" i="11"/>
  <c r="M687" i="11"/>
  <c r="M688" i="11"/>
  <c r="M689" i="11"/>
  <c r="M690" i="11"/>
  <c r="M691" i="11"/>
  <c r="M692" i="11"/>
  <c r="M693" i="11"/>
  <c r="M694" i="11"/>
  <c r="M695" i="11"/>
  <c r="M696" i="11"/>
  <c r="M697" i="11"/>
  <c r="M698" i="11"/>
  <c r="M699" i="11"/>
  <c r="M700" i="11"/>
  <c r="M701" i="11"/>
  <c r="M702" i="11"/>
  <c r="M703" i="11"/>
  <c r="M704" i="11"/>
  <c r="M705" i="11"/>
  <c r="M706" i="11"/>
  <c r="M707" i="11"/>
  <c r="M708" i="11"/>
  <c r="M709" i="11"/>
  <c r="M710" i="11"/>
  <c r="M711" i="11"/>
  <c r="M712" i="11"/>
  <c r="M713" i="11"/>
  <c r="M714" i="11"/>
  <c r="M715" i="11"/>
  <c r="M716" i="11"/>
  <c r="M717" i="11"/>
  <c r="M718" i="11"/>
  <c r="M719" i="11"/>
  <c r="M720" i="11"/>
  <c r="M721" i="11"/>
  <c r="M722" i="11"/>
  <c r="M723" i="11"/>
  <c r="M724" i="11"/>
  <c r="M725" i="11"/>
  <c r="M726" i="11"/>
  <c r="M727" i="11"/>
  <c r="M728" i="11"/>
  <c r="M729" i="11"/>
  <c r="M730" i="11"/>
  <c r="M731" i="11"/>
  <c r="M732" i="11"/>
  <c r="M733" i="11"/>
  <c r="M734" i="11"/>
  <c r="M735" i="11"/>
  <c r="M736" i="11"/>
  <c r="M737" i="11"/>
  <c r="M738" i="11"/>
  <c r="M739" i="11"/>
  <c r="M740" i="11"/>
  <c r="M741" i="11"/>
  <c r="M742" i="11"/>
  <c r="M743" i="11"/>
  <c r="M744" i="11"/>
  <c r="M745" i="11"/>
  <c r="M746" i="11"/>
  <c r="M747" i="11"/>
  <c r="M748" i="11"/>
  <c r="M749" i="11"/>
  <c r="M750" i="11"/>
  <c r="M751" i="11"/>
  <c r="M752" i="11"/>
  <c r="M753" i="11"/>
  <c r="M754" i="11"/>
  <c r="M755" i="11"/>
  <c r="M756" i="11"/>
  <c r="M757" i="11"/>
  <c r="M758" i="11"/>
  <c r="M759" i="11"/>
  <c r="M760" i="11"/>
  <c r="M761" i="11"/>
  <c r="M762" i="11"/>
  <c r="M763" i="11"/>
  <c r="M764" i="11"/>
  <c r="M765" i="11"/>
  <c r="M766" i="11"/>
  <c r="M767" i="11"/>
  <c r="M768" i="11"/>
  <c r="M769" i="11"/>
  <c r="M770" i="11"/>
  <c r="M771" i="11"/>
  <c r="M772" i="11"/>
  <c r="M773" i="11"/>
  <c r="M774" i="11"/>
  <c r="M775" i="11"/>
  <c r="M776" i="11"/>
  <c r="M777" i="11"/>
  <c r="M778" i="11"/>
  <c r="M779" i="11"/>
  <c r="M780" i="11"/>
  <c r="M781" i="11"/>
  <c r="M782" i="11"/>
  <c r="M783" i="11"/>
  <c r="M784" i="11"/>
  <c r="M785" i="11"/>
  <c r="M786" i="11"/>
  <c r="M787" i="11"/>
  <c r="M788" i="11"/>
  <c r="M789" i="11"/>
  <c r="M790" i="11"/>
  <c r="M791" i="11"/>
  <c r="M792" i="11"/>
  <c r="M793" i="11"/>
  <c r="M794" i="11"/>
  <c r="M795" i="11"/>
  <c r="M796" i="11"/>
  <c r="M797" i="11"/>
  <c r="M798" i="11"/>
  <c r="M799" i="11"/>
  <c r="M800" i="11"/>
  <c r="M801" i="11"/>
  <c r="M802" i="11"/>
  <c r="M803" i="11"/>
  <c r="M804" i="11"/>
  <c r="M805" i="11"/>
  <c r="M806" i="11"/>
  <c r="M807" i="11"/>
  <c r="M808" i="11"/>
  <c r="M809" i="11"/>
  <c r="M810" i="11"/>
  <c r="M811" i="11"/>
  <c r="M812" i="11"/>
  <c r="M813" i="11"/>
  <c r="M814" i="11"/>
  <c r="M815" i="11"/>
  <c r="M816" i="11"/>
  <c r="M817" i="11"/>
  <c r="M818" i="11"/>
  <c r="M819" i="11"/>
  <c r="M820" i="11"/>
  <c r="M821" i="11"/>
  <c r="M822" i="11"/>
  <c r="M823" i="11"/>
  <c r="M824" i="11"/>
  <c r="M825" i="11"/>
  <c r="M826" i="11"/>
  <c r="M827" i="11"/>
  <c r="M828" i="11"/>
  <c r="M829" i="11"/>
  <c r="M830" i="11"/>
  <c r="M831" i="11"/>
  <c r="M832" i="11"/>
  <c r="M833" i="11"/>
  <c r="M834" i="11"/>
  <c r="M835" i="11"/>
  <c r="M836" i="11"/>
  <c r="M837" i="11"/>
  <c r="M838" i="11"/>
  <c r="M839" i="11"/>
  <c r="M840" i="11"/>
  <c r="M841" i="11"/>
  <c r="M842" i="11"/>
  <c r="M843" i="11"/>
  <c r="M844" i="11"/>
  <c r="M845" i="11"/>
  <c r="M846" i="11"/>
  <c r="M847" i="11"/>
  <c r="M848" i="11"/>
  <c r="M849" i="11"/>
  <c r="M850" i="11"/>
  <c r="M851" i="11"/>
  <c r="M852" i="11"/>
  <c r="M853" i="11"/>
  <c r="M854" i="11"/>
  <c r="M855" i="11"/>
  <c r="M856" i="11"/>
  <c r="M857" i="11"/>
  <c r="M858" i="11"/>
  <c r="M859" i="11"/>
  <c r="M860" i="11"/>
  <c r="M861" i="11"/>
  <c r="M862" i="11"/>
  <c r="M863" i="11"/>
  <c r="M864" i="11"/>
  <c r="M865" i="11"/>
  <c r="M866" i="11"/>
  <c r="M867" i="11"/>
  <c r="M868" i="11"/>
  <c r="M869" i="11"/>
  <c r="M870" i="11"/>
  <c r="M871" i="11"/>
  <c r="M872" i="11"/>
  <c r="M873" i="11"/>
  <c r="M874" i="11"/>
  <c r="M875" i="11"/>
  <c r="M876" i="11"/>
  <c r="M877" i="11"/>
  <c r="M878" i="11"/>
  <c r="M879" i="11"/>
  <c r="M880" i="11"/>
  <c r="M881" i="11"/>
  <c r="M882" i="11"/>
  <c r="M883" i="11"/>
  <c r="M884" i="11"/>
  <c r="M885" i="11"/>
  <c r="M886" i="11"/>
  <c r="M887" i="11"/>
  <c r="M888" i="11"/>
  <c r="M889" i="11"/>
  <c r="M890" i="11"/>
  <c r="M891" i="11"/>
  <c r="M892" i="11"/>
  <c r="M893" i="11"/>
  <c r="M894" i="11"/>
  <c r="M895" i="11"/>
  <c r="M896" i="11"/>
  <c r="M897" i="11"/>
  <c r="M898" i="11"/>
  <c r="M899" i="11"/>
  <c r="M900" i="11"/>
  <c r="M901" i="11"/>
  <c r="M902" i="11"/>
  <c r="M903" i="11"/>
  <c r="M904" i="11"/>
  <c r="M905" i="11"/>
  <c r="M906" i="11"/>
  <c r="M907" i="11"/>
  <c r="M908" i="11"/>
  <c r="M909" i="11"/>
  <c r="M910" i="11"/>
  <c r="M911" i="11"/>
  <c r="M912" i="11"/>
  <c r="M913" i="11"/>
  <c r="M914" i="11"/>
  <c r="M915" i="11"/>
  <c r="M916" i="11"/>
  <c r="M917" i="11"/>
  <c r="M918" i="11"/>
  <c r="M919" i="11"/>
  <c r="M920" i="11"/>
  <c r="M921" i="11"/>
  <c r="M922" i="11"/>
  <c r="M923" i="11"/>
  <c r="M924" i="11"/>
  <c r="M925" i="11"/>
  <c r="M926" i="11"/>
  <c r="M927" i="11"/>
  <c r="M928" i="11"/>
  <c r="M929" i="11"/>
  <c r="M930" i="11"/>
  <c r="M931" i="11"/>
  <c r="M932" i="11"/>
  <c r="M933" i="11"/>
  <c r="M934" i="11"/>
  <c r="M935" i="11"/>
  <c r="M936" i="11"/>
  <c r="M937" i="11"/>
  <c r="M938" i="11"/>
  <c r="M939" i="11"/>
  <c r="M940" i="11"/>
  <c r="M941" i="11"/>
  <c r="M942" i="11"/>
  <c r="M943" i="11"/>
  <c r="M944" i="11"/>
  <c r="M945" i="11"/>
  <c r="M946" i="11"/>
  <c r="M947" i="11"/>
  <c r="M948" i="11"/>
  <c r="M949" i="11"/>
  <c r="M950" i="11"/>
  <c r="M951" i="11"/>
  <c r="M952" i="11"/>
  <c r="M953" i="11"/>
  <c r="M954" i="11"/>
  <c r="M955" i="11"/>
  <c r="M956" i="11"/>
  <c r="M957" i="11"/>
  <c r="M958" i="11"/>
  <c r="M959" i="11"/>
  <c r="M960" i="11"/>
  <c r="M961" i="11"/>
  <c r="M962" i="11"/>
  <c r="M963" i="11"/>
  <c r="M964" i="11"/>
  <c r="M965" i="11"/>
  <c r="M966" i="11"/>
  <c r="M967" i="11"/>
  <c r="M968" i="11"/>
  <c r="M969" i="11"/>
  <c r="M970" i="11"/>
  <c r="M971" i="11"/>
  <c r="M972" i="11"/>
  <c r="M973" i="11"/>
  <c r="M974" i="11"/>
  <c r="M975" i="11"/>
  <c r="M976" i="11"/>
  <c r="M977" i="11"/>
  <c r="M978" i="11"/>
  <c r="M979" i="11"/>
  <c r="M980" i="11"/>
  <c r="M981" i="11"/>
  <c r="M982" i="11"/>
  <c r="M983" i="11"/>
  <c r="M984" i="11"/>
  <c r="M985" i="11"/>
  <c r="M986" i="11"/>
  <c r="M987" i="11"/>
  <c r="M988" i="11"/>
  <c r="M989" i="11"/>
  <c r="M990" i="11"/>
  <c r="M991" i="11"/>
  <c r="M992" i="11"/>
  <c r="M993" i="11"/>
  <c r="M994" i="11"/>
  <c r="M995" i="11"/>
  <c r="M996" i="11"/>
  <c r="M997" i="11"/>
  <c r="M998" i="11"/>
  <c r="M999" i="11"/>
  <c r="M1000" i="11"/>
  <c r="M1001" i="11"/>
  <c r="M1002" i="11"/>
  <c r="M1003" i="11"/>
  <c r="M1004" i="11"/>
  <c r="M1005" i="11"/>
  <c r="M1006" i="11"/>
  <c r="M1007" i="11"/>
  <c r="M1008" i="11"/>
  <c r="M1009" i="11"/>
  <c r="M1010" i="11"/>
  <c r="M1011" i="11"/>
  <c r="M1012" i="11"/>
  <c r="M1013" i="11"/>
  <c r="M1014" i="11"/>
  <c r="M1015" i="11"/>
  <c r="M1016" i="11"/>
  <c r="M1017" i="11"/>
  <c r="M1018" i="11"/>
  <c r="M1019" i="11"/>
  <c r="M1020" i="11"/>
  <c r="M1021" i="11"/>
  <c r="M1022" i="11"/>
  <c r="M1023" i="11"/>
  <c r="M1024" i="11"/>
  <c r="M1025" i="11"/>
  <c r="M1026" i="11"/>
  <c r="M1027" i="11"/>
  <c r="M1028" i="11"/>
  <c r="M1029" i="11"/>
  <c r="M1030" i="11"/>
  <c r="M1031" i="11"/>
  <c r="M1032" i="11"/>
  <c r="M1033" i="11"/>
  <c r="M1034" i="11"/>
  <c r="M1035" i="11"/>
  <c r="M1036" i="11"/>
  <c r="M1037" i="11"/>
  <c r="M1038" i="11"/>
  <c r="M1039" i="11"/>
  <c r="M1040" i="11"/>
  <c r="M1041" i="11"/>
  <c r="M1042" i="11"/>
  <c r="M1043" i="11"/>
  <c r="M1044" i="11"/>
  <c r="M1045" i="11"/>
  <c r="M1046" i="11"/>
  <c r="M1047" i="11"/>
  <c r="M1048" i="11"/>
  <c r="M1049" i="11"/>
  <c r="M1050" i="11"/>
  <c r="M1051" i="11"/>
  <c r="M1052" i="11"/>
  <c r="M1053" i="11"/>
  <c r="M1054" i="11"/>
  <c r="M1055" i="11"/>
  <c r="M1056" i="11"/>
  <c r="M1057" i="11"/>
  <c r="M1058" i="11"/>
  <c r="M1059" i="11"/>
  <c r="M1060" i="11"/>
  <c r="M1061" i="11"/>
  <c r="M1062" i="11"/>
  <c r="M1063" i="11"/>
  <c r="M1064" i="11"/>
  <c r="M1065" i="11"/>
  <c r="M1066" i="11"/>
  <c r="M1067" i="11"/>
  <c r="M1068" i="11"/>
  <c r="M1069" i="11"/>
  <c r="M1070" i="11"/>
  <c r="M1071" i="11"/>
  <c r="M1072" i="11"/>
  <c r="M1073" i="11"/>
  <c r="M1074" i="11"/>
  <c r="M1075" i="11"/>
  <c r="M1076" i="11"/>
  <c r="M1077" i="11"/>
  <c r="M1078" i="11"/>
  <c r="M1079" i="11"/>
  <c r="M1080" i="11"/>
  <c r="M1081" i="11"/>
  <c r="M1082" i="11"/>
  <c r="M1083" i="11"/>
  <c r="M1084" i="11"/>
  <c r="M1085" i="11"/>
  <c r="M1086" i="11"/>
  <c r="M1087" i="11"/>
  <c r="M1088" i="11"/>
  <c r="M1089" i="11"/>
  <c r="M1090" i="11"/>
  <c r="M1091" i="11"/>
  <c r="M1092" i="11"/>
  <c r="M1093" i="11"/>
  <c r="M1094" i="11"/>
  <c r="M1095" i="11"/>
  <c r="M1096" i="11"/>
  <c r="M1097" i="11"/>
  <c r="M1098" i="11"/>
  <c r="M1099" i="11"/>
  <c r="M1100" i="11"/>
  <c r="M1101" i="11"/>
  <c r="M1102" i="11"/>
  <c r="M1103" i="11"/>
  <c r="M1104" i="11"/>
  <c r="M1105" i="11"/>
  <c r="M1106" i="11"/>
  <c r="M1107" i="11"/>
  <c r="M1108" i="11"/>
  <c r="M1109" i="11"/>
  <c r="M1110" i="11"/>
  <c r="M1111" i="11"/>
  <c r="M1112" i="11"/>
  <c r="M1113" i="11"/>
  <c r="M1114" i="11"/>
  <c r="M1115" i="11"/>
  <c r="M1116" i="11"/>
  <c r="M1117" i="11"/>
  <c r="M1118" i="11"/>
  <c r="M1119" i="11"/>
  <c r="M1120" i="11"/>
  <c r="M1121" i="11"/>
  <c r="M1122" i="11"/>
  <c r="M1123" i="11"/>
  <c r="M1124" i="11"/>
  <c r="M1125" i="11"/>
  <c r="M1126" i="11"/>
  <c r="M1127" i="11"/>
  <c r="M1128" i="11"/>
  <c r="M1129" i="11"/>
  <c r="M1130" i="11"/>
  <c r="M1131" i="11"/>
  <c r="M1132" i="11"/>
  <c r="M1133" i="11"/>
  <c r="M1134" i="11"/>
  <c r="M1135" i="11"/>
  <c r="M1136" i="11"/>
  <c r="M1137" i="11"/>
  <c r="M1138" i="11"/>
  <c r="M1139" i="11"/>
  <c r="M1140" i="11"/>
  <c r="M1141" i="11"/>
  <c r="M1142" i="11"/>
  <c r="M1143" i="11"/>
  <c r="M1144" i="11"/>
  <c r="M1145" i="11"/>
  <c r="M1146" i="11"/>
  <c r="M1147" i="11"/>
  <c r="M1148" i="11"/>
  <c r="M1149" i="11"/>
  <c r="M1150" i="11"/>
  <c r="M1151" i="11"/>
  <c r="M1152" i="11"/>
  <c r="M1153" i="11"/>
  <c r="M1154" i="11"/>
  <c r="M1155" i="11"/>
  <c r="M1156" i="11"/>
  <c r="M1157" i="11"/>
  <c r="M1158" i="11"/>
  <c r="M1159" i="11"/>
  <c r="M1160" i="11"/>
  <c r="M1161" i="11"/>
  <c r="M1162" i="11"/>
  <c r="M1163" i="11"/>
  <c r="M1164" i="11"/>
  <c r="M1165" i="11"/>
  <c r="M1166" i="11"/>
  <c r="M1167" i="11"/>
  <c r="M1168" i="11"/>
  <c r="M1169" i="11"/>
  <c r="M1170" i="11"/>
  <c r="M1171" i="11"/>
  <c r="M1172" i="11"/>
  <c r="M1173" i="11"/>
  <c r="M1174" i="11"/>
  <c r="M1175" i="11"/>
  <c r="M1176" i="11"/>
  <c r="M1177" i="11"/>
  <c r="M1178" i="11"/>
  <c r="M1179" i="11"/>
  <c r="M1180" i="11"/>
  <c r="M1181" i="11"/>
  <c r="M1182" i="11"/>
  <c r="M1183" i="11"/>
  <c r="M1184" i="11"/>
  <c r="M1185" i="11"/>
  <c r="M1186" i="11"/>
  <c r="M1187" i="11"/>
  <c r="M1188" i="11"/>
  <c r="M1189" i="11"/>
  <c r="M1190" i="11"/>
  <c r="M1191" i="11"/>
  <c r="M1192" i="11"/>
  <c r="M1193" i="11"/>
  <c r="M1194" i="11"/>
  <c r="M1195" i="11"/>
  <c r="M1196" i="11"/>
  <c r="M1197" i="11"/>
  <c r="M1198" i="11"/>
  <c r="M1199" i="11"/>
  <c r="M1200" i="11"/>
  <c r="M1201" i="11"/>
  <c r="M1202" i="11"/>
  <c r="M1203" i="11"/>
  <c r="M1204" i="11"/>
  <c r="M1205" i="11"/>
  <c r="M1206" i="11"/>
  <c r="M1207" i="11"/>
  <c r="M1208" i="11"/>
  <c r="M1209" i="11"/>
  <c r="M1210" i="11"/>
  <c r="M1211" i="11"/>
  <c r="M1212" i="11"/>
  <c r="M1213" i="11"/>
  <c r="M1214" i="11"/>
  <c r="M1215" i="11"/>
  <c r="M1216" i="11"/>
  <c r="M1217" i="11"/>
  <c r="M1218" i="11"/>
  <c r="M1219" i="11"/>
  <c r="M1220" i="11"/>
  <c r="M1221" i="11"/>
  <c r="M1222" i="11"/>
  <c r="M1223" i="11"/>
  <c r="M1224" i="11"/>
  <c r="M1225" i="11"/>
  <c r="M1226" i="11"/>
  <c r="M1227" i="11"/>
  <c r="M1228" i="11"/>
  <c r="M1229" i="11"/>
  <c r="M1230" i="11"/>
  <c r="M1231" i="11"/>
  <c r="M1232" i="11"/>
  <c r="M1233" i="11"/>
  <c r="M1234" i="11"/>
  <c r="M1235" i="11"/>
  <c r="M1236" i="11"/>
  <c r="M1237" i="11"/>
  <c r="M1238" i="11"/>
  <c r="M1239" i="11"/>
  <c r="M1240" i="11"/>
  <c r="M1241" i="11"/>
  <c r="M1242" i="11"/>
  <c r="M1243" i="11"/>
  <c r="M1244" i="11"/>
  <c r="M1245" i="11"/>
  <c r="M1246" i="11"/>
  <c r="M1247" i="11"/>
  <c r="M1248" i="11"/>
  <c r="M1249" i="11"/>
  <c r="M1250" i="11"/>
  <c r="M1251" i="11"/>
  <c r="M1252" i="11"/>
  <c r="M1253" i="11"/>
  <c r="M1254" i="11"/>
  <c r="M1255" i="11"/>
  <c r="M1256" i="11"/>
  <c r="M1257" i="11"/>
  <c r="M1258" i="11"/>
  <c r="M1259" i="11"/>
  <c r="M1260" i="11"/>
  <c r="M1261" i="11"/>
  <c r="M1262" i="11"/>
  <c r="M1263" i="11"/>
  <c r="M1264" i="11"/>
  <c r="M1265" i="11"/>
  <c r="M1266" i="11"/>
  <c r="M1267" i="11"/>
  <c r="M1268" i="11"/>
  <c r="M1269" i="11"/>
  <c r="M1270" i="11"/>
  <c r="M1271" i="11"/>
  <c r="M1272" i="11"/>
  <c r="M1273" i="11"/>
  <c r="M1274" i="11"/>
  <c r="M1275" i="11"/>
  <c r="M1276" i="11"/>
  <c r="M1277" i="11"/>
  <c r="M1278" i="11"/>
  <c r="M1279" i="11"/>
  <c r="M1280" i="11"/>
  <c r="M1281" i="11"/>
  <c r="M1282" i="11"/>
  <c r="M1283" i="11"/>
  <c r="M1284" i="11"/>
  <c r="M1285" i="11"/>
  <c r="M1286" i="11"/>
  <c r="M1287" i="11"/>
  <c r="M1288" i="11"/>
  <c r="M1289" i="11"/>
  <c r="M1290" i="11"/>
  <c r="M1291" i="11"/>
  <c r="M1292" i="11"/>
  <c r="M1293" i="11"/>
  <c r="M1294" i="11"/>
  <c r="M1295" i="11"/>
  <c r="M1296" i="11"/>
  <c r="M1297" i="11"/>
  <c r="M1298" i="11"/>
  <c r="M1299" i="11"/>
  <c r="M1300" i="11"/>
  <c r="M1301" i="11"/>
  <c r="M1302" i="11"/>
  <c r="M1303" i="11"/>
  <c r="M1304" i="11"/>
  <c r="M1305" i="11"/>
  <c r="M1306" i="11"/>
  <c r="M1307" i="11"/>
  <c r="M1308" i="11"/>
  <c r="M1309" i="11"/>
  <c r="M1310" i="11"/>
  <c r="M1311" i="11"/>
  <c r="M1312" i="11"/>
  <c r="M1313" i="11"/>
  <c r="M1314" i="11"/>
  <c r="M1315" i="11"/>
  <c r="M1316" i="11"/>
  <c r="M1317" i="11"/>
  <c r="M1318" i="11"/>
  <c r="M1319" i="11"/>
  <c r="M1320" i="11"/>
  <c r="M1321" i="11"/>
  <c r="M1322" i="11"/>
  <c r="M1323" i="11"/>
  <c r="M1324" i="11"/>
  <c r="M1325" i="11"/>
  <c r="M1326" i="11"/>
  <c r="M1327" i="11"/>
  <c r="M1328" i="11"/>
  <c r="M1329" i="11"/>
  <c r="M1330" i="11"/>
  <c r="M1331" i="11"/>
  <c r="M1332" i="11"/>
  <c r="M1333" i="11"/>
  <c r="M1334" i="11"/>
  <c r="M1335" i="11"/>
  <c r="M1336" i="11"/>
  <c r="M1337" i="11"/>
  <c r="M1338" i="11"/>
  <c r="M1339" i="11"/>
  <c r="M1340" i="11"/>
  <c r="M1341" i="11"/>
  <c r="M1342" i="11"/>
  <c r="M1343" i="11"/>
  <c r="M1344" i="11"/>
  <c r="M1345" i="11"/>
  <c r="M1346" i="11"/>
  <c r="M1347" i="11"/>
  <c r="M1348" i="11"/>
  <c r="M1349" i="11"/>
  <c r="M1350" i="11"/>
  <c r="M1351" i="11"/>
  <c r="M1352" i="11"/>
  <c r="M1353" i="11"/>
  <c r="M1354" i="11"/>
  <c r="M1355" i="11"/>
  <c r="M1356" i="11"/>
  <c r="M1357" i="11"/>
  <c r="M1358" i="11"/>
  <c r="M1359" i="11"/>
  <c r="M1360" i="11"/>
  <c r="M1361" i="11"/>
  <c r="M1362" i="11"/>
  <c r="M1363" i="11"/>
  <c r="M1364" i="11"/>
  <c r="M1365" i="11"/>
  <c r="M1366" i="11"/>
  <c r="M1367" i="11"/>
  <c r="M1368" i="11"/>
  <c r="M1369" i="11"/>
  <c r="M1370" i="11"/>
  <c r="M1371" i="11"/>
  <c r="M1372" i="11"/>
  <c r="M1373" i="11"/>
  <c r="M1374" i="11"/>
  <c r="M1375" i="11"/>
  <c r="M1376" i="11"/>
  <c r="M1377" i="11"/>
  <c r="M1378" i="11"/>
  <c r="M1379" i="11"/>
  <c r="M1380" i="11"/>
  <c r="M1381" i="11"/>
  <c r="M1382" i="11"/>
  <c r="M1383" i="11"/>
  <c r="M1384" i="11"/>
  <c r="M1385" i="11"/>
  <c r="M1386" i="11"/>
  <c r="M1387" i="11"/>
  <c r="M1388" i="11"/>
  <c r="M1389" i="11"/>
  <c r="M1390" i="11"/>
  <c r="M1391" i="11"/>
  <c r="M1392" i="11"/>
  <c r="M1393" i="11"/>
  <c r="M1394" i="11"/>
  <c r="M1395" i="11"/>
  <c r="M1396" i="11"/>
  <c r="M1397" i="11"/>
  <c r="M1398" i="11"/>
  <c r="M1399" i="11"/>
  <c r="M1400" i="11"/>
  <c r="M1401" i="11"/>
  <c r="M1402" i="11"/>
  <c r="M1403" i="11"/>
  <c r="M1404" i="11"/>
  <c r="M1405" i="11"/>
  <c r="M1406" i="11"/>
  <c r="M1407" i="11"/>
  <c r="M1408" i="11"/>
  <c r="M1409" i="11"/>
  <c r="M1410" i="11"/>
  <c r="M1411" i="11"/>
  <c r="M1412" i="11"/>
  <c r="M1413" i="11"/>
  <c r="M1414" i="11"/>
  <c r="M1415" i="11"/>
  <c r="M1416" i="11"/>
  <c r="M1417" i="11"/>
  <c r="M1418" i="11"/>
  <c r="M1419" i="11"/>
  <c r="M1420" i="11"/>
  <c r="M1421" i="11"/>
  <c r="M1422" i="11"/>
  <c r="M1423" i="11"/>
  <c r="M1424" i="11"/>
  <c r="M1425" i="11"/>
  <c r="M1426" i="11"/>
  <c r="M1427" i="11"/>
  <c r="M1428" i="11"/>
  <c r="M1429" i="11"/>
  <c r="M1430" i="11"/>
  <c r="M1431" i="11"/>
  <c r="M1432" i="11"/>
  <c r="M1433" i="11"/>
  <c r="M1434" i="11"/>
  <c r="M1435" i="11"/>
  <c r="M1436" i="11"/>
  <c r="M1437" i="11"/>
  <c r="M1438" i="11"/>
  <c r="M1439" i="11"/>
  <c r="M1440" i="11"/>
  <c r="M1441" i="11"/>
  <c r="M1442" i="11"/>
  <c r="M1443" i="11"/>
  <c r="M1444" i="11"/>
  <c r="M1445" i="11"/>
  <c r="M1446" i="11"/>
  <c r="M1447" i="11"/>
  <c r="M1448" i="11"/>
  <c r="M1449" i="11"/>
  <c r="M1450" i="11"/>
  <c r="M1451" i="11"/>
  <c r="M1452" i="11"/>
  <c r="M1453" i="11"/>
  <c r="M1454" i="11"/>
  <c r="M1455" i="11"/>
  <c r="M1456" i="11"/>
  <c r="M1457" i="11"/>
  <c r="M1458" i="11"/>
  <c r="M1459" i="11"/>
  <c r="M1460" i="11"/>
  <c r="M1461" i="11"/>
  <c r="M1462" i="11"/>
  <c r="M1463" i="11"/>
  <c r="M1464" i="11"/>
  <c r="M1465" i="11"/>
  <c r="M1466" i="11"/>
  <c r="M1467" i="11"/>
  <c r="M1468" i="11"/>
  <c r="M1469" i="11"/>
  <c r="M1470" i="11"/>
  <c r="M1471" i="11"/>
  <c r="M1472" i="11"/>
  <c r="M1473" i="11"/>
  <c r="M1474" i="11"/>
  <c r="M1475" i="11"/>
  <c r="M1476" i="11"/>
  <c r="M1477" i="11"/>
  <c r="M1478" i="11"/>
  <c r="M1479" i="11"/>
  <c r="M1480" i="11"/>
  <c r="M1481" i="11"/>
  <c r="M1482" i="11"/>
  <c r="M1483" i="11"/>
  <c r="M1484" i="11"/>
  <c r="M1485" i="11"/>
  <c r="M1486" i="11"/>
  <c r="M1487" i="11"/>
  <c r="M1488" i="11"/>
  <c r="M1489" i="11"/>
  <c r="M1490" i="11"/>
  <c r="M1491" i="11"/>
  <c r="M1492" i="11"/>
  <c r="M1493" i="11"/>
  <c r="M1494" i="11"/>
  <c r="M1495" i="11"/>
  <c r="M1496" i="11"/>
  <c r="M1497" i="11"/>
  <c r="M1498" i="11"/>
  <c r="M1499" i="11"/>
  <c r="M1500" i="11"/>
  <c r="M1501" i="11"/>
  <c r="M1502" i="11"/>
  <c r="M1503" i="11"/>
  <c r="M1504" i="11"/>
  <c r="M1505" i="11"/>
  <c r="M1506" i="11"/>
  <c r="M1507" i="11"/>
  <c r="M1508" i="11"/>
  <c r="M1509" i="11"/>
  <c r="M1510" i="11"/>
  <c r="M1511" i="11"/>
  <c r="M1512" i="11"/>
  <c r="M1513" i="11"/>
  <c r="M1514" i="11"/>
  <c r="M1515" i="11"/>
  <c r="M1516" i="11"/>
  <c r="M1517" i="11"/>
  <c r="M1518" i="11"/>
  <c r="M1519" i="11"/>
  <c r="M1520" i="11"/>
  <c r="M1521" i="11"/>
  <c r="M1522" i="11"/>
  <c r="M1523" i="11"/>
  <c r="M1524" i="11"/>
  <c r="M1525" i="11"/>
  <c r="M1526" i="11"/>
  <c r="M1527" i="11"/>
  <c r="M1528" i="11"/>
  <c r="M1529" i="11"/>
  <c r="M1530" i="11"/>
  <c r="M1531" i="11"/>
  <c r="M1532" i="11"/>
  <c r="M1533" i="11"/>
  <c r="M1534" i="11"/>
  <c r="M1535" i="11"/>
  <c r="M1536" i="11"/>
  <c r="M1537" i="11"/>
  <c r="M1538" i="11"/>
  <c r="M1539" i="11"/>
  <c r="M1540" i="11"/>
  <c r="M1541" i="11"/>
  <c r="M1542" i="11"/>
  <c r="M1543" i="11"/>
  <c r="M1544" i="11"/>
  <c r="M1545" i="11"/>
  <c r="M1546" i="11"/>
  <c r="M1547" i="11"/>
  <c r="M1548" i="11"/>
  <c r="M1549" i="11"/>
  <c r="M1550" i="11"/>
  <c r="M1551" i="11"/>
  <c r="M1552" i="11"/>
  <c r="M1553" i="11"/>
  <c r="M1554" i="11"/>
  <c r="M1555" i="11"/>
  <c r="M1556" i="11"/>
  <c r="M1557" i="11"/>
  <c r="M1558" i="11"/>
  <c r="M1559" i="11"/>
  <c r="M1560" i="11"/>
  <c r="M1561" i="11"/>
  <c r="M1562" i="11"/>
  <c r="M1563" i="11"/>
  <c r="M1564" i="11"/>
  <c r="M1565" i="11"/>
  <c r="M1566" i="11"/>
  <c r="M1567" i="11"/>
  <c r="M1568" i="11"/>
  <c r="M1569" i="11"/>
  <c r="M1570" i="11"/>
  <c r="M1571" i="11"/>
  <c r="M1572" i="11"/>
  <c r="M1573" i="11"/>
  <c r="M1574" i="11"/>
  <c r="M1575" i="11"/>
  <c r="M1576" i="11"/>
  <c r="M1577" i="11"/>
  <c r="M1578" i="11"/>
  <c r="M1579" i="11"/>
  <c r="M1580" i="11"/>
  <c r="M1581" i="11"/>
  <c r="M1582" i="11"/>
  <c r="M1583" i="11"/>
  <c r="M1584" i="11"/>
  <c r="M1585" i="11"/>
  <c r="M1586" i="11"/>
  <c r="M1587" i="11"/>
  <c r="M1588" i="11"/>
  <c r="M1589" i="11"/>
  <c r="M1590" i="11"/>
  <c r="M1591" i="11"/>
  <c r="M1592" i="11"/>
  <c r="M1593" i="11"/>
  <c r="M1594" i="11"/>
  <c r="M1595" i="11"/>
  <c r="M1596" i="11"/>
  <c r="M1597" i="11"/>
  <c r="M1598" i="11"/>
  <c r="M1599" i="11"/>
  <c r="M1600" i="11"/>
  <c r="M1601" i="11"/>
  <c r="M1602" i="11"/>
  <c r="M1603" i="11"/>
  <c r="M1604" i="11"/>
  <c r="M1605" i="11"/>
  <c r="M1606" i="11"/>
  <c r="M1607" i="11"/>
  <c r="M1608" i="11"/>
  <c r="M1609" i="11"/>
  <c r="M1610" i="11"/>
  <c r="M1611" i="11"/>
  <c r="M1612" i="11"/>
  <c r="M1613" i="11"/>
  <c r="M1614" i="11"/>
  <c r="M1615" i="11"/>
  <c r="M1616" i="11"/>
  <c r="M1617" i="11"/>
  <c r="M1618" i="11"/>
  <c r="M1619" i="11"/>
  <c r="M1620" i="11"/>
  <c r="M1621" i="11"/>
  <c r="M1622" i="11"/>
  <c r="M1623" i="11"/>
  <c r="M1624" i="11"/>
  <c r="M1625" i="11"/>
  <c r="M1626" i="11"/>
  <c r="M1627" i="11"/>
  <c r="M1628" i="11"/>
  <c r="M1629" i="11"/>
  <c r="M1630" i="11"/>
  <c r="M1631" i="11"/>
  <c r="M1632" i="11"/>
  <c r="M1633" i="11"/>
  <c r="M1634" i="11"/>
  <c r="M1635" i="11"/>
  <c r="M1636" i="11"/>
  <c r="M1637" i="11"/>
  <c r="M1638" i="11"/>
  <c r="M1639" i="11"/>
  <c r="M1640" i="11"/>
  <c r="M1641" i="11"/>
  <c r="M1642" i="11"/>
  <c r="M1643" i="11"/>
  <c r="M1644" i="11"/>
  <c r="M1645" i="11"/>
  <c r="M1646" i="11"/>
  <c r="M1647" i="11"/>
  <c r="M1648" i="11"/>
  <c r="M1649" i="11"/>
  <c r="M1650" i="11"/>
  <c r="M1651" i="11"/>
  <c r="M1652" i="11"/>
  <c r="M1653" i="11"/>
  <c r="M1654" i="11"/>
  <c r="M1655" i="11"/>
  <c r="M1656" i="11"/>
  <c r="M1657" i="11"/>
  <c r="M1658" i="11"/>
  <c r="M1659" i="11"/>
  <c r="M1660" i="11"/>
  <c r="M1661" i="11"/>
  <c r="M1662" i="11"/>
  <c r="M1663" i="11"/>
  <c r="M1664" i="11"/>
  <c r="M1665" i="11"/>
  <c r="M1666" i="11"/>
  <c r="M1667" i="11"/>
  <c r="M1668" i="11"/>
  <c r="M1669" i="11"/>
  <c r="M1670" i="11"/>
  <c r="M1671" i="11"/>
  <c r="M1672" i="11"/>
  <c r="M1673" i="11"/>
  <c r="M1674" i="11"/>
  <c r="M1675" i="11"/>
  <c r="M1676" i="11"/>
  <c r="M1677" i="11"/>
  <c r="M1678" i="11"/>
  <c r="M1679" i="11"/>
  <c r="M1680" i="11"/>
  <c r="M1681" i="11"/>
  <c r="M1682" i="11"/>
  <c r="M1683" i="11"/>
  <c r="M1684" i="11"/>
  <c r="M1685" i="11"/>
  <c r="M1686" i="11"/>
  <c r="M1687" i="11"/>
  <c r="M1688" i="11"/>
  <c r="M1689" i="11"/>
  <c r="M1690" i="11"/>
  <c r="M1691" i="11"/>
  <c r="M1692" i="11"/>
  <c r="M1693" i="11"/>
  <c r="M1694" i="11"/>
  <c r="M1695" i="11"/>
  <c r="M1696" i="11"/>
  <c r="M1697" i="11"/>
  <c r="M1698" i="11"/>
  <c r="M1699" i="11"/>
  <c r="M1700" i="11"/>
  <c r="M1701" i="11"/>
  <c r="M1702" i="11"/>
  <c r="M1703" i="11"/>
  <c r="M1704" i="11"/>
  <c r="M1705" i="11"/>
  <c r="M1706" i="11"/>
  <c r="M1707" i="11"/>
  <c r="M1708" i="11"/>
  <c r="M1709" i="11"/>
  <c r="M1710" i="11"/>
  <c r="M1711" i="11"/>
  <c r="M1712" i="11"/>
  <c r="M1713" i="11"/>
  <c r="M1714" i="11"/>
  <c r="M1715" i="11"/>
  <c r="M1716" i="11"/>
  <c r="M1717" i="11"/>
  <c r="M1718" i="11"/>
  <c r="M1719" i="11"/>
  <c r="M1720" i="11"/>
  <c r="M1721" i="11"/>
  <c r="M1722" i="11"/>
  <c r="M1723" i="11"/>
  <c r="M1724" i="11"/>
  <c r="M1725" i="11"/>
  <c r="M1726" i="11"/>
  <c r="M1727" i="11"/>
  <c r="M1728" i="11"/>
  <c r="M1729" i="11"/>
  <c r="M1730" i="11"/>
  <c r="M1731" i="11"/>
  <c r="M1732" i="11"/>
  <c r="M1733" i="11"/>
  <c r="M1734" i="11"/>
  <c r="M1735" i="11"/>
  <c r="M1736" i="11"/>
  <c r="M1737" i="11"/>
  <c r="M1738" i="11"/>
  <c r="M1739" i="11"/>
  <c r="M1740" i="11"/>
  <c r="M1741" i="11"/>
  <c r="M1742" i="11"/>
  <c r="M1743" i="11"/>
  <c r="M1744" i="11"/>
  <c r="M1745" i="11"/>
  <c r="M1746" i="11"/>
  <c r="M1747" i="11"/>
  <c r="M1748" i="11"/>
  <c r="M1749" i="11"/>
  <c r="M1750" i="11"/>
  <c r="M1751" i="11"/>
  <c r="M1752" i="11"/>
  <c r="M1753" i="11"/>
  <c r="M1754" i="11"/>
  <c r="M1755" i="11"/>
  <c r="M1756" i="11"/>
  <c r="M1757" i="11"/>
  <c r="M1758" i="11"/>
  <c r="M1759" i="11"/>
  <c r="M1760" i="11"/>
  <c r="M1761" i="11"/>
  <c r="M1762" i="11"/>
  <c r="M1763" i="11"/>
  <c r="M1764" i="11"/>
  <c r="M1765" i="11"/>
  <c r="M1766" i="11"/>
  <c r="M1767" i="11"/>
  <c r="M1768" i="11"/>
  <c r="M1769" i="11"/>
  <c r="M1770" i="11"/>
  <c r="M1771" i="11"/>
  <c r="M1772" i="11"/>
  <c r="M1773" i="11"/>
  <c r="M1774" i="11"/>
  <c r="M1775" i="11"/>
  <c r="M1776" i="11"/>
  <c r="M1777" i="11"/>
  <c r="M1778" i="11"/>
  <c r="M1779" i="11"/>
  <c r="M1780" i="11"/>
  <c r="M1781" i="11"/>
  <c r="M1782" i="11"/>
  <c r="M1783" i="11"/>
  <c r="M1784" i="11"/>
  <c r="M1785" i="11"/>
  <c r="M1786" i="11"/>
  <c r="M1787" i="11"/>
  <c r="M1788" i="11"/>
  <c r="M1789" i="11"/>
  <c r="M1790" i="11"/>
  <c r="M1791" i="11"/>
  <c r="M1792" i="11"/>
  <c r="M1793" i="11"/>
  <c r="M1794" i="11"/>
  <c r="M1795" i="11"/>
  <c r="M1796" i="11"/>
  <c r="M1797" i="11"/>
  <c r="M1798" i="11"/>
  <c r="M1799" i="11"/>
  <c r="M1800" i="11"/>
  <c r="M1801" i="11"/>
  <c r="M1802" i="11"/>
  <c r="M1803" i="11"/>
  <c r="M1804" i="11"/>
  <c r="M1805" i="11"/>
  <c r="M1806" i="11"/>
  <c r="M1807" i="11"/>
  <c r="M1808" i="11"/>
  <c r="M1809" i="11"/>
  <c r="M1810" i="11"/>
  <c r="M1811" i="11"/>
  <c r="M1812" i="11"/>
  <c r="M1813" i="11"/>
  <c r="M1814" i="11"/>
  <c r="M1815" i="11"/>
  <c r="M1816" i="11"/>
  <c r="M1817" i="11"/>
  <c r="M1818" i="11"/>
  <c r="M1819" i="11"/>
  <c r="M1820" i="11"/>
  <c r="M1821" i="11"/>
  <c r="M1822" i="11"/>
  <c r="M1823" i="11"/>
  <c r="M1824" i="11"/>
  <c r="M1825" i="11"/>
  <c r="M1826" i="11"/>
  <c r="M1827" i="11"/>
  <c r="M1828" i="11"/>
  <c r="M1829" i="11"/>
  <c r="M1830" i="11"/>
  <c r="M1831" i="11"/>
  <c r="M1832" i="11"/>
  <c r="M1833" i="11"/>
  <c r="M1834" i="11"/>
  <c r="M1835" i="11"/>
  <c r="M1836" i="11"/>
  <c r="M1837" i="11"/>
  <c r="M1838" i="11"/>
  <c r="M1839" i="11"/>
  <c r="M1840" i="11"/>
  <c r="M1841" i="11"/>
  <c r="M1842" i="11"/>
  <c r="M1843" i="11"/>
  <c r="M1844" i="11"/>
  <c r="M1845" i="11"/>
  <c r="M1846" i="11"/>
  <c r="M1847" i="11"/>
  <c r="M1848" i="11"/>
  <c r="M1849" i="11"/>
  <c r="M1850" i="11"/>
  <c r="M1851" i="11"/>
  <c r="M1852" i="11"/>
  <c r="M1853" i="11"/>
  <c r="M1854" i="11"/>
  <c r="M1855" i="11"/>
  <c r="M1856" i="11"/>
  <c r="M1857" i="11"/>
  <c r="M1858" i="11"/>
  <c r="M1859" i="11"/>
  <c r="M1860" i="11"/>
  <c r="M1861" i="11"/>
  <c r="M1862" i="11"/>
  <c r="M1863" i="11"/>
  <c r="M1864" i="11"/>
  <c r="M1865" i="11"/>
  <c r="M1866" i="11"/>
  <c r="M1867" i="11"/>
  <c r="M1868" i="11"/>
  <c r="M1869" i="11"/>
  <c r="M1870" i="11"/>
  <c r="M1871" i="11"/>
  <c r="M1872" i="11"/>
  <c r="M1873" i="11"/>
  <c r="M1874" i="11"/>
  <c r="M1875" i="11"/>
  <c r="M1876" i="11"/>
  <c r="M1877" i="11"/>
  <c r="M1878" i="11"/>
  <c r="M1879" i="11"/>
  <c r="M1880" i="11"/>
  <c r="M1881" i="11"/>
  <c r="M1882" i="11"/>
  <c r="M1883" i="11"/>
  <c r="M1884" i="11"/>
  <c r="M1885" i="11"/>
  <c r="M1886" i="11"/>
  <c r="M1887" i="11"/>
  <c r="M1888" i="11"/>
  <c r="M1889" i="11"/>
  <c r="M1890" i="11"/>
  <c r="M1891" i="11"/>
  <c r="M1892" i="11"/>
  <c r="M1893" i="11"/>
  <c r="M1894" i="11"/>
  <c r="M1895" i="11"/>
  <c r="M1896" i="11"/>
  <c r="M1897" i="11"/>
  <c r="M1898" i="11"/>
  <c r="M1899" i="11"/>
  <c r="M1900" i="11"/>
  <c r="M1901" i="11"/>
  <c r="M1902" i="11"/>
  <c r="M1903" i="11"/>
  <c r="M1904" i="11"/>
  <c r="M1905" i="11"/>
  <c r="M1906" i="11"/>
  <c r="M1907" i="11"/>
  <c r="M1908" i="11"/>
  <c r="M1909" i="11"/>
  <c r="M1910" i="11"/>
  <c r="M1911" i="11"/>
  <c r="M1912" i="11"/>
  <c r="M1913" i="11"/>
  <c r="M1914" i="11"/>
  <c r="M1915" i="11"/>
  <c r="M1916" i="11"/>
  <c r="M1917" i="11"/>
  <c r="M1918" i="11"/>
  <c r="M1919" i="11"/>
  <c r="M1920" i="11"/>
  <c r="M1921" i="11"/>
  <c r="M1922" i="11"/>
  <c r="M1923" i="11"/>
  <c r="M1924" i="11"/>
  <c r="M1925" i="11"/>
  <c r="M1926" i="11"/>
  <c r="M1927" i="11"/>
  <c r="M1928" i="11"/>
  <c r="M1929" i="11"/>
  <c r="M1930" i="11"/>
  <c r="M1931" i="11"/>
  <c r="M1932" i="11"/>
  <c r="M1933" i="11"/>
  <c r="M1934" i="11"/>
  <c r="M1935" i="11"/>
  <c r="M1936" i="11"/>
  <c r="M1937" i="11"/>
  <c r="M1938" i="11"/>
  <c r="M1939" i="11"/>
  <c r="M1940" i="11"/>
  <c r="M1941" i="11"/>
  <c r="M1942" i="11"/>
  <c r="M1943" i="11"/>
  <c r="M1944" i="11"/>
  <c r="M1945" i="11"/>
  <c r="M1946" i="11"/>
  <c r="M1947" i="11"/>
  <c r="M1948" i="11"/>
  <c r="M1949" i="11"/>
  <c r="M1950" i="11"/>
  <c r="M1951" i="11"/>
  <c r="M1952" i="11"/>
  <c r="M1953" i="11"/>
  <c r="M1954" i="11"/>
  <c r="M1955" i="11"/>
  <c r="M1956" i="11"/>
  <c r="M1957" i="11"/>
  <c r="M1958" i="11"/>
  <c r="M1959" i="11"/>
  <c r="M1960" i="11"/>
  <c r="M1961" i="11"/>
  <c r="M1962" i="11"/>
  <c r="M1963" i="11"/>
  <c r="M1964" i="11"/>
  <c r="M1965" i="11"/>
  <c r="M1966" i="11"/>
  <c r="M1967" i="11"/>
  <c r="M1968" i="11"/>
  <c r="M1969" i="11"/>
  <c r="M1970" i="11"/>
  <c r="M1971" i="11"/>
  <c r="M1972" i="11"/>
  <c r="M1973" i="11"/>
  <c r="M1974" i="11"/>
  <c r="M1975" i="11"/>
  <c r="M1976" i="11"/>
  <c r="M1977" i="11"/>
  <c r="M1978" i="11"/>
  <c r="M1979" i="11"/>
  <c r="M1980" i="11"/>
  <c r="M1981" i="11"/>
  <c r="M1982" i="11"/>
  <c r="M1983" i="11"/>
  <c r="M1984" i="11"/>
  <c r="M1985" i="11"/>
  <c r="M1986" i="11"/>
  <c r="M1987" i="11"/>
  <c r="M1988" i="11"/>
  <c r="M1989" i="11"/>
  <c r="M1990" i="11"/>
  <c r="M1991" i="11"/>
  <c r="M1992" i="11"/>
  <c r="M1993" i="11"/>
  <c r="M1994" i="11"/>
  <c r="M1995" i="11"/>
  <c r="M1996" i="11"/>
  <c r="M1997" i="11"/>
  <c r="M1998" i="11"/>
  <c r="M1999" i="11"/>
  <c r="M2000" i="11"/>
  <c r="M2001" i="11"/>
  <c r="M2002" i="11"/>
  <c r="M2003" i="11"/>
  <c r="M2004" i="11"/>
  <c r="M2005" i="11"/>
  <c r="M2006" i="11"/>
  <c r="M2007" i="11"/>
  <c r="M2008" i="11"/>
  <c r="M2009" i="11"/>
  <c r="M2010" i="11"/>
  <c r="M2011" i="11"/>
  <c r="M2012" i="11"/>
  <c r="M2013" i="11"/>
  <c r="M2014" i="11"/>
  <c r="M2015" i="11"/>
  <c r="M2016" i="11"/>
  <c r="M2017" i="11"/>
  <c r="M2018" i="11"/>
  <c r="M2019" i="11"/>
  <c r="M2020" i="11"/>
  <c r="M2021" i="11"/>
  <c r="M2022" i="11"/>
  <c r="M2023" i="11"/>
  <c r="M2024" i="11"/>
  <c r="M2025" i="11"/>
  <c r="M2026" i="11"/>
  <c r="M2027" i="11"/>
  <c r="M2028" i="11"/>
  <c r="M2029" i="11"/>
  <c r="M2030" i="11"/>
  <c r="M2031" i="11"/>
  <c r="M2032" i="11"/>
  <c r="M2033" i="11"/>
  <c r="M2034" i="11"/>
  <c r="M2035" i="11"/>
  <c r="M2036" i="11"/>
  <c r="M2037" i="11"/>
  <c r="M2038" i="11"/>
  <c r="M2039" i="11"/>
  <c r="M2040" i="11"/>
  <c r="M2041" i="11"/>
  <c r="M2042" i="11"/>
  <c r="M2043" i="11"/>
  <c r="M2044" i="11"/>
  <c r="M2045" i="11"/>
  <c r="M2046" i="11"/>
  <c r="M2047" i="11"/>
  <c r="M2048" i="11"/>
  <c r="M2049" i="11"/>
  <c r="M2050" i="11"/>
  <c r="M2051" i="11"/>
  <c r="M2052" i="11"/>
  <c r="M2053" i="11"/>
  <c r="M2054" i="11"/>
  <c r="M2055" i="11"/>
  <c r="M2056" i="11"/>
  <c r="M2057" i="11"/>
  <c r="M2058" i="11"/>
  <c r="M2059" i="11"/>
  <c r="M2060" i="11"/>
  <c r="M2061" i="11"/>
  <c r="M2062" i="11"/>
  <c r="M2063" i="11"/>
  <c r="M2064" i="11"/>
  <c r="M2065" i="11"/>
  <c r="M2066" i="11"/>
  <c r="M2067" i="11"/>
  <c r="M2068" i="11"/>
  <c r="M2069" i="11"/>
  <c r="M2070" i="11"/>
  <c r="M2071" i="11"/>
  <c r="M2072" i="11"/>
  <c r="M2073" i="11"/>
  <c r="M2074" i="11"/>
  <c r="M2075" i="11"/>
  <c r="M2076" i="11"/>
  <c r="M2077" i="11"/>
  <c r="M2078" i="11"/>
  <c r="M2079" i="11"/>
  <c r="M2080" i="11"/>
  <c r="M2081" i="11"/>
  <c r="M2082" i="11"/>
  <c r="M2083" i="11"/>
  <c r="M2084" i="11"/>
  <c r="M2085" i="11"/>
  <c r="M2086" i="11"/>
  <c r="M2087" i="11"/>
  <c r="M2088" i="11"/>
  <c r="M2089" i="11"/>
  <c r="M2090" i="11"/>
  <c r="M2091" i="11"/>
  <c r="M2092" i="11"/>
  <c r="M2093" i="11"/>
  <c r="M2094" i="11"/>
  <c r="M2095" i="11"/>
  <c r="M2096" i="11"/>
  <c r="M2097" i="11"/>
  <c r="M2098" i="11"/>
  <c r="M2099" i="11"/>
  <c r="M2100" i="11"/>
  <c r="M2101" i="11"/>
  <c r="M2102" i="11"/>
  <c r="M2103" i="11"/>
  <c r="M2104" i="11"/>
  <c r="M2105" i="11"/>
  <c r="M2106" i="11"/>
  <c r="M2107" i="11"/>
  <c r="M2108" i="11"/>
  <c r="M2109" i="11"/>
  <c r="M2110" i="11"/>
  <c r="M2111" i="11"/>
  <c r="M2112" i="11"/>
  <c r="M2113" i="11"/>
  <c r="M2114" i="11"/>
  <c r="M2115" i="11"/>
  <c r="M2116" i="11"/>
  <c r="M2117" i="11"/>
  <c r="M2118" i="11"/>
  <c r="M2119" i="11"/>
  <c r="M2120" i="11"/>
  <c r="M2121" i="11"/>
  <c r="M2122" i="11"/>
  <c r="M2123" i="11"/>
  <c r="M2124" i="11"/>
  <c r="M2125" i="11"/>
  <c r="M2126" i="11"/>
  <c r="M2127" i="11"/>
  <c r="M2128" i="11"/>
  <c r="M2129" i="11"/>
  <c r="M2130" i="11"/>
  <c r="M2131" i="11"/>
  <c r="M2132" i="11"/>
  <c r="M2133" i="11"/>
  <c r="M2134" i="11"/>
  <c r="M2135" i="11"/>
  <c r="M2136" i="11"/>
  <c r="M2137" i="11"/>
  <c r="M2138" i="11"/>
  <c r="M2139" i="11"/>
  <c r="M2140" i="11"/>
  <c r="M2141" i="11"/>
  <c r="M2142" i="11"/>
  <c r="M2143" i="11"/>
  <c r="M2144" i="11"/>
  <c r="M2145" i="11"/>
  <c r="M2146" i="11"/>
  <c r="M2147" i="11"/>
  <c r="M2148" i="11"/>
  <c r="M2149" i="11"/>
  <c r="M2150" i="11"/>
  <c r="M2151" i="11"/>
  <c r="M2152" i="11"/>
  <c r="M2153" i="11"/>
  <c r="M2154" i="11"/>
  <c r="M2155" i="11"/>
  <c r="M2156" i="11"/>
  <c r="M2157" i="11"/>
  <c r="M2158" i="11"/>
  <c r="M2159" i="11"/>
  <c r="M2160" i="11"/>
  <c r="M2161" i="11"/>
  <c r="M2162" i="11"/>
  <c r="M2163" i="11"/>
  <c r="M2164" i="11"/>
  <c r="M2165" i="11"/>
  <c r="M2166" i="11"/>
  <c r="M2167" i="11"/>
  <c r="M2168" i="11"/>
  <c r="M2169" i="11"/>
  <c r="M2170" i="11"/>
  <c r="M2171" i="11"/>
  <c r="M2172" i="11"/>
  <c r="M2173" i="11"/>
  <c r="M2174" i="11"/>
  <c r="M2175" i="11"/>
  <c r="M2176" i="11"/>
  <c r="M2177" i="11"/>
  <c r="M2178" i="11"/>
  <c r="M2179" i="11"/>
  <c r="M2180" i="11"/>
  <c r="M2181" i="11"/>
  <c r="M2182" i="11"/>
  <c r="M2183" i="11"/>
  <c r="M2184" i="11"/>
  <c r="M2185" i="11"/>
  <c r="M2186" i="11"/>
  <c r="M2187" i="11"/>
  <c r="M2188" i="11"/>
  <c r="M2189" i="11"/>
  <c r="M2190" i="11"/>
  <c r="M2191" i="11"/>
  <c r="M2192" i="11"/>
  <c r="M2193" i="11"/>
  <c r="M2194" i="11"/>
  <c r="M2195" i="11"/>
  <c r="M2196" i="11"/>
  <c r="M2197" i="11"/>
  <c r="M2198" i="11"/>
  <c r="M2199" i="11"/>
  <c r="M2200" i="11"/>
  <c r="M2201" i="11"/>
  <c r="M2202" i="11"/>
  <c r="M2203" i="11"/>
  <c r="M2204" i="11"/>
  <c r="M2205" i="11"/>
  <c r="M2206" i="11"/>
  <c r="M2207" i="11"/>
  <c r="M2208" i="11"/>
  <c r="M2209" i="11"/>
  <c r="M2210" i="11"/>
  <c r="M2211" i="11"/>
  <c r="M2212" i="11"/>
  <c r="M2213" i="11"/>
  <c r="M2214" i="11"/>
  <c r="M2215" i="11"/>
  <c r="M2216" i="11"/>
  <c r="M2217" i="11"/>
  <c r="M2218" i="11"/>
  <c r="M2219" i="11"/>
  <c r="M2220" i="11"/>
  <c r="M2221" i="11"/>
  <c r="M2222" i="11"/>
  <c r="M2223" i="11"/>
  <c r="M2224" i="11"/>
  <c r="M2225" i="11"/>
  <c r="M2226" i="11"/>
  <c r="M2227" i="11"/>
  <c r="M2228" i="11"/>
  <c r="M2229" i="11"/>
  <c r="M2230" i="11"/>
  <c r="M2231" i="11"/>
  <c r="M2232" i="11"/>
  <c r="M2233" i="11"/>
  <c r="M2234" i="11"/>
  <c r="M2235" i="11"/>
  <c r="M2236" i="11"/>
  <c r="M2237" i="11"/>
  <c r="M2238" i="11"/>
  <c r="M2239" i="11"/>
  <c r="M2240" i="11"/>
  <c r="M2241" i="11"/>
  <c r="M2242" i="11"/>
  <c r="M2243" i="11"/>
  <c r="M2244" i="11"/>
  <c r="M2245" i="11"/>
  <c r="M2246" i="11"/>
  <c r="M2247" i="11"/>
  <c r="M2248" i="11"/>
  <c r="M2249" i="11"/>
  <c r="M2250" i="11"/>
  <c r="M2251" i="11"/>
  <c r="M2252" i="11"/>
  <c r="M2253" i="11"/>
  <c r="M2254" i="11"/>
  <c r="M2255" i="11"/>
  <c r="M2256" i="11"/>
  <c r="M2257" i="11"/>
  <c r="M2258" i="11"/>
  <c r="M2259" i="11"/>
  <c r="M2260" i="11"/>
  <c r="M2261" i="11"/>
  <c r="M2262" i="11"/>
  <c r="M2263" i="11"/>
  <c r="M2264" i="11"/>
  <c r="M2265" i="11"/>
  <c r="M2266" i="11"/>
  <c r="M2267" i="11"/>
  <c r="M2268" i="11"/>
  <c r="M2269" i="11"/>
  <c r="M2270" i="11"/>
  <c r="M2271" i="11"/>
  <c r="M2272" i="11"/>
  <c r="M2273" i="11"/>
  <c r="M2274" i="11"/>
  <c r="M2275" i="11"/>
  <c r="M2276" i="11"/>
  <c r="M2277" i="11"/>
  <c r="M2278" i="11"/>
  <c r="M2279" i="11"/>
  <c r="M2280" i="11"/>
  <c r="M2281" i="11"/>
  <c r="M2282" i="11"/>
  <c r="M2283" i="11"/>
  <c r="M2284" i="11"/>
  <c r="M2285" i="11"/>
  <c r="M2286" i="11"/>
  <c r="M2287" i="11"/>
  <c r="M2288" i="11"/>
  <c r="M2289" i="11"/>
  <c r="M2290" i="11"/>
  <c r="M2291" i="11"/>
  <c r="M2292" i="11"/>
  <c r="M2293" i="11"/>
  <c r="M2294" i="11"/>
  <c r="M2295" i="11"/>
  <c r="M2296" i="11"/>
  <c r="M2297" i="11"/>
  <c r="M2298" i="11"/>
  <c r="M2299" i="11"/>
  <c r="M2300" i="11"/>
  <c r="M2301" i="11"/>
  <c r="M2302" i="11"/>
  <c r="M2303" i="11"/>
  <c r="M2304" i="11"/>
  <c r="M2305" i="11"/>
  <c r="M2306" i="11"/>
  <c r="M2307" i="11"/>
  <c r="M2308" i="11"/>
  <c r="M2309" i="11"/>
  <c r="M2310" i="11"/>
  <c r="M2311" i="11"/>
  <c r="M2312" i="11"/>
  <c r="M2313" i="11"/>
  <c r="M2314" i="11"/>
  <c r="M2315" i="11"/>
  <c r="M2316" i="11"/>
  <c r="M2317" i="11"/>
  <c r="M2318" i="11"/>
  <c r="M2319" i="11"/>
  <c r="M2320" i="11"/>
  <c r="M2321" i="11"/>
  <c r="M2322" i="11"/>
  <c r="M2323" i="11"/>
  <c r="M2324" i="11"/>
  <c r="M2325" i="11"/>
  <c r="M2326" i="11"/>
  <c r="M2327" i="11"/>
  <c r="M2328" i="11"/>
  <c r="M2329" i="11"/>
  <c r="M2330" i="11"/>
  <c r="M2331" i="11"/>
  <c r="M2332" i="11"/>
  <c r="M2333" i="11"/>
  <c r="M2334" i="11"/>
  <c r="M2335" i="11"/>
  <c r="M2336" i="11"/>
  <c r="M2337" i="11"/>
  <c r="M2338" i="11"/>
  <c r="M2339" i="11"/>
  <c r="M2340" i="11"/>
  <c r="M2341" i="11"/>
  <c r="M2342" i="11"/>
  <c r="M2343" i="11"/>
  <c r="M2344" i="11"/>
  <c r="M2345" i="11"/>
  <c r="M2346" i="11"/>
  <c r="M2347" i="11"/>
  <c r="M2348" i="11"/>
  <c r="M2349" i="11"/>
  <c r="M2350" i="11"/>
  <c r="M2351" i="11"/>
  <c r="M2352" i="11"/>
  <c r="M2353" i="11"/>
  <c r="M2354" i="11"/>
  <c r="M2355" i="11"/>
  <c r="M2356" i="11"/>
  <c r="M2357" i="11"/>
  <c r="M2358" i="11"/>
  <c r="M2359" i="11"/>
  <c r="M2360" i="11"/>
  <c r="M2361" i="11"/>
  <c r="M2362" i="11"/>
  <c r="M2363" i="11"/>
  <c r="M2364" i="11"/>
  <c r="M2365" i="11"/>
  <c r="M2366" i="11"/>
  <c r="M2367" i="11"/>
  <c r="M2368" i="11"/>
  <c r="M2369" i="11"/>
  <c r="M2370" i="11"/>
  <c r="M2371" i="11"/>
  <c r="M2372" i="11"/>
  <c r="M2373" i="11"/>
  <c r="M2374" i="11"/>
  <c r="M2375" i="11"/>
  <c r="M2376" i="11"/>
  <c r="M2377" i="11"/>
  <c r="M2378" i="11"/>
  <c r="M2379" i="11"/>
  <c r="M2380" i="11"/>
  <c r="M2381" i="11"/>
  <c r="M2382" i="11"/>
  <c r="M2383" i="11"/>
  <c r="M2384" i="11"/>
  <c r="M2385" i="11"/>
  <c r="M2386" i="11"/>
  <c r="M2387" i="11"/>
  <c r="M2388" i="11"/>
  <c r="M2389" i="11"/>
  <c r="M2390" i="11"/>
  <c r="M2391" i="11"/>
  <c r="M2392" i="11"/>
  <c r="M2393" i="11"/>
  <c r="M2394" i="11"/>
  <c r="M2395" i="11"/>
  <c r="M2396" i="11"/>
  <c r="M2397" i="11"/>
  <c r="M2398" i="11"/>
  <c r="M2399" i="11"/>
  <c r="M2400" i="11"/>
  <c r="M2401" i="11"/>
  <c r="M2402" i="11"/>
  <c r="M2403" i="11"/>
  <c r="M2404" i="11"/>
  <c r="M2405" i="11"/>
  <c r="M2406" i="11"/>
  <c r="M2407" i="11"/>
  <c r="M2408" i="11"/>
  <c r="M2409" i="11"/>
  <c r="M2410" i="11"/>
  <c r="M2411" i="11"/>
  <c r="M2412" i="11"/>
  <c r="M2413" i="11"/>
  <c r="M2414" i="11"/>
  <c r="M2415" i="11"/>
  <c r="M2416" i="11"/>
  <c r="M2417" i="11"/>
  <c r="M2418" i="11"/>
  <c r="M2419" i="11"/>
  <c r="M2420" i="11"/>
  <c r="M2421" i="11"/>
  <c r="M2422" i="11"/>
  <c r="M2423" i="11"/>
  <c r="M2424" i="11"/>
  <c r="M2425" i="11"/>
  <c r="M2426" i="11"/>
  <c r="M2427" i="11"/>
  <c r="M2428" i="11"/>
  <c r="M2429" i="11"/>
  <c r="M2430" i="11"/>
  <c r="M2431" i="11"/>
  <c r="M2432" i="11"/>
  <c r="M2433" i="11"/>
  <c r="M2434" i="11"/>
  <c r="M2435" i="11"/>
  <c r="M2436" i="11"/>
  <c r="M2437" i="11"/>
  <c r="M2438" i="11"/>
  <c r="M2439" i="11"/>
  <c r="M2440" i="11"/>
  <c r="M2441" i="11"/>
  <c r="M2442" i="11"/>
  <c r="M2443" i="11"/>
  <c r="M2444" i="11"/>
  <c r="M2445" i="11"/>
  <c r="M2446" i="11"/>
  <c r="M2447" i="11"/>
  <c r="M2448" i="11"/>
  <c r="M2449" i="11"/>
  <c r="M2450" i="11"/>
  <c r="M2451" i="11"/>
  <c r="M2452" i="11"/>
  <c r="M2453" i="11"/>
  <c r="M2454" i="11"/>
  <c r="M2455" i="11"/>
  <c r="M2456" i="11"/>
  <c r="M2457" i="11"/>
  <c r="M2458" i="11"/>
  <c r="M2459" i="11"/>
  <c r="M2460" i="11"/>
  <c r="M2461" i="11"/>
  <c r="M2462" i="11"/>
  <c r="M2463" i="11"/>
  <c r="M2464" i="11"/>
  <c r="M2465" i="11"/>
  <c r="M2466" i="11"/>
  <c r="M2467" i="11"/>
  <c r="M2468" i="11"/>
  <c r="M2469" i="11"/>
  <c r="M2470" i="11"/>
  <c r="M2471" i="11"/>
  <c r="M2472" i="11"/>
  <c r="M2473" i="11"/>
  <c r="M2474" i="11"/>
  <c r="M2475" i="11"/>
  <c r="M2476" i="11"/>
  <c r="M2477" i="11"/>
  <c r="M2478" i="11"/>
  <c r="M2479" i="11"/>
  <c r="M2480" i="11"/>
  <c r="M2481" i="11"/>
  <c r="M2482" i="11"/>
  <c r="M2483" i="11"/>
  <c r="M2484" i="11"/>
  <c r="M2485" i="11"/>
  <c r="M2486" i="11"/>
  <c r="M2487" i="11"/>
  <c r="M2488" i="11"/>
  <c r="M2489" i="11"/>
  <c r="M2490" i="11"/>
  <c r="M2491" i="11"/>
  <c r="M2492" i="11"/>
  <c r="M2493" i="11"/>
  <c r="M2494" i="11"/>
  <c r="M2495" i="11"/>
  <c r="M2496" i="11"/>
  <c r="M2497" i="11"/>
  <c r="M2498" i="11"/>
  <c r="M2499" i="11"/>
  <c r="M2500" i="11"/>
  <c r="M2501" i="11"/>
  <c r="M2502" i="11"/>
  <c r="M2503" i="11"/>
  <c r="M2504" i="11"/>
  <c r="M2505" i="11"/>
  <c r="M2506" i="11"/>
  <c r="M2507" i="11"/>
  <c r="M2508" i="11"/>
  <c r="M2509" i="11"/>
  <c r="M2510" i="11"/>
  <c r="M2511" i="11"/>
  <c r="M2512" i="11"/>
  <c r="M2513" i="11"/>
  <c r="M2514" i="11"/>
  <c r="M2515" i="11"/>
  <c r="M2516" i="11"/>
  <c r="M2517" i="11"/>
  <c r="M2518" i="11"/>
  <c r="M2519" i="11"/>
  <c r="M2520" i="11"/>
  <c r="M2521" i="11"/>
  <c r="M2522" i="11"/>
  <c r="M2523" i="11"/>
  <c r="M2524" i="11"/>
  <c r="M2525" i="11"/>
  <c r="M2526" i="11"/>
  <c r="M2527" i="11"/>
  <c r="M2528" i="11"/>
  <c r="M2529" i="11"/>
  <c r="M2530" i="11"/>
  <c r="M2531" i="11"/>
  <c r="M2532" i="11"/>
  <c r="M2533" i="11"/>
  <c r="M2534" i="11"/>
  <c r="M2535" i="11"/>
  <c r="M2536" i="11"/>
  <c r="M2537" i="11"/>
  <c r="M2538" i="11"/>
  <c r="M2539" i="11"/>
  <c r="M2540" i="11"/>
  <c r="M2541" i="11"/>
  <c r="M2542" i="11"/>
  <c r="M2543" i="11"/>
  <c r="M2544" i="11"/>
  <c r="M2545" i="11"/>
  <c r="M2546" i="11"/>
  <c r="M2547" i="11"/>
  <c r="M2548" i="11"/>
  <c r="M2549" i="11"/>
  <c r="M2550" i="11"/>
  <c r="M2551" i="11"/>
  <c r="M2552" i="11"/>
  <c r="M2553" i="11"/>
  <c r="M2554" i="11"/>
  <c r="M2555" i="11"/>
  <c r="M2556" i="11"/>
  <c r="M2557" i="11"/>
  <c r="M2558" i="11"/>
  <c r="M2559" i="11"/>
  <c r="M2560" i="11"/>
  <c r="M2561" i="11"/>
  <c r="M2562" i="11"/>
  <c r="M2563" i="11"/>
  <c r="M2564" i="11"/>
  <c r="M2565" i="11"/>
  <c r="M2566" i="11"/>
  <c r="M2567" i="11"/>
  <c r="M2568" i="11"/>
  <c r="M2569" i="11"/>
  <c r="M2570" i="11"/>
  <c r="M2571" i="11"/>
  <c r="M2572" i="11"/>
  <c r="M2573" i="11"/>
  <c r="M2574" i="11"/>
  <c r="M2575" i="11"/>
  <c r="M2576" i="11"/>
  <c r="M2577" i="11"/>
  <c r="M2578" i="11"/>
  <c r="M2579" i="11"/>
  <c r="M2580" i="11"/>
  <c r="M2581" i="11"/>
  <c r="M2582" i="11"/>
  <c r="M2583" i="11"/>
  <c r="M2584" i="11"/>
  <c r="M2585" i="11"/>
  <c r="M2586" i="11"/>
  <c r="M2587" i="11"/>
  <c r="M2588" i="11"/>
  <c r="M2589" i="11"/>
  <c r="M2590" i="11"/>
  <c r="M2591" i="11"/>
  <c r="M2592" i="11"/>
  <c r="M2593" i="11"/>
  <c r="M2594" i="11"/>
  <c r="M2595" i="11"/>
  <c r="M2596" i="11"/>
  <c r="M2597" i="11"/>
  <c r="M2598" i="11"/>
  <c r="M2599" i="11"/>
  <c r="M2600" i="11"/>
  <c r="M2601" i="11"/>
  <c r="M2602" i="11"/>
  <c r="M2603" i="11"/>
  <c r="M2604" i="11"/>
  <c r="M2605" i="11"/>
  <c r="M2606" i="11"/>
  <c r="M2607" i="11"/>
  <c r="M2608" i="11"/>
  <c r="M2609" i="11"/>
  <c r="M2610" i="11"/>
  <c r="M2611" i="11"/>
  <c r="M2612" i="11"/>
  <c r="M2613" i="11"/>
  <c r="M2614" i="11"/>
  <c r="M2615" i="11"/>
  <c r="M2616" i="11"/>
  <c r="M2617" i="11"/>
  <c r="M2618" i="11"/>
  <c r="M2619" i="11"/>
  <c r="M2620" i="11"/>
  <c r="M2621" i="11"/>
  <c r="M2622" i="11"/>
  <c r="M2623" i="11"/>
  <c r="M2624" i="11"/>
  <c r="M2625" i="11"/>
  <c r="M2626" i="11"/>
  <c r="M2627" i="11"/>
  <c r="M2628" i="11"/>
  <c r="M2629" i="11"/>
  <c r="M2630" i="11"/>
  <c r="M2631" i="11"/>
  <c r="M2632" i="11"/>
  <c r="M2633" i="11"/>
  <c r="M2634" i="11"/>
  <c r="M2635" i="11"/>
  <c r="M2636" i="11"/>
  <c r="M2637" i="11"/>
  <c r="M2638" i="11"/>
  <c r="M2639" i="11"/>
  <c r="M2640" i="11"/>
  <c r="M2641" i="11"/>
  <c r="M2642" i="11"/>
  <c r="M2643" i="11"/>
  <c r="M2644" i="11"/>
  <c r="M2645" i="11"/>
  <c r="M2646" i="11"/>
  <c r="M2647" i="11"/>
  <c r="M2648" i="11"/>
  <c r="M2649" i="11"/>
  <c r="M2650" i="11"/>
  <c r="M2651" i="11"/>
  <c r="M2652" i="11"/>
  <c r="M2653" i="11"/>
  <c r="M2654" i="11"/>
  <c r="M2655" i="11"/>
  <c r="M2656" i="11"/>
  <c r="M2657" i="11"/>
  <c r="M2658" i="11"/>
  <c r="M2659" i="11"/>
  <c r="M2660" i="11"/>
  <c r="M2661" i="11"/>
  <c r="M2662" i="11"/>
  <c r="M2663" i="11"/>
  <c r="M2664" i="11"/>
  <c r="M2665" i="11"/>
  <c r="M2666" i="11"/>
  <c r="M2667" i="11"/>
  <c r="M2668" i="11"/>
  <c r="M2669" i="11"/>
  <c r="M2670" i="11"/>
  <c r="M2671" i="11"/>
  <c r="M2672" i="11"/>
  <c r="M2673" i="11"/>
  <c r="M2674" i="11"/>
  <c r="M2675" i="11"/>
  <c r="M2676" i="11"/>
  <c r="M2677" i="11"/>
  <c r="M2678" i="11"/>
  <c r="M2679" i="11"/>
  <c r="M2680" i="11"/>
  <c r="M2681" i="11"/>
  <c r="M2682" i="11"/>
  <c r="M2683" i="11"/>
  <c r="M2684" i="11"/>
  <c r="M2685" i="11"/>
  <c r="M2686" i="11"/>
  <c r="M2687" i="11"/>
  <c r="M2688" i="11"/>
  <c r="M2689" i="11"/>
  <c r="M2690" i="11"/>
  <c r="M2691" i="11"/>
  <c r="M2692" i="11"/>
  <c r="M2693" i="11"/>
  <c r="M2694" i="11"/>
  <c r="M2695" i="11"/>
  <c r="M2696" i="11"/>
  <c r="M2697" i="11"/>
  <c r="M2698" i="11"/>
  <c r="M2699" i="11"/>
  <c r="M2700" i="11"/>
  <c r="M2701" i="11"/>
  <c r="M2702" i="11"/>
  <c r="M2703" i="11"/>
  <c r="M2704" i="11"/>
  <c r="M2705" i="11"/>
  <c r="M2706" i="11"/>
  <c r="M2707" i="11"/>
  <c r="M2708" i="11"/>
  <c r="M2709" i="11"/>
  <c r="M2710" i="11"/>
  <c r="M2711" i="11"/>
  <c r="M2712" i="11"/>
  <c r="M2713" i="11"/>
  <c r="M2714" i="11"/>
  <c r="M2715" i="11"/>
  <c r="M2716" i="11"/>
  <c r="M2717" i="11"/>
  <c r="M2718" i="11"/>
  <c r="M2719" i="11"/>
  <c r="M2720" i="11"/>
  <c r="M2721" i="11"/>
  <c r="M2722" i="11"/>
  <c r="M2723" i="11"/>
  <c r="M2724" i="11"/>
  <c r="M2725" i="11"/>
  <c r="M2726" i="11"/>
  <c r="M2727" i="11"/>
  <c r="M2728" i="11"/>
  <c r="M2729" i="11"/>
  <c r="M2730" i="11"/>
  <c r="M2731" i="11"/>
  <c r="M2732" i="11"/>
  <c r="M2733" i="11"/>
  <c r="M2734" i="11"/>
  <c r="M2735" i="11"/>
  <c r="M2736" i="11"/>
  <c r="M2737" i="11"/>
  <c r="M2738" i="11"/>
  <c r="M2739" i="11"/>
  <c r="M2740" i="11"/>
  <c r="M2741" i="11"/>
  <c r="M2742" i="11"/>
  <c r="M2743" i="11"/>
  <c r="M2744" i="11"/>
  <c r="M2745" i="11"/>
  <c r="M2746" i="11"/>
  <c r="M2747" i="11"/>
  <c r="M2748" i="11"/>
  <c r="M2749" i="11"/>
  <c r="M2750" i="11"/>
  <c r="M2751" i="11"/>
  <c r="M2752" i="11"/>
  <c r="M2753" i="11"/>
  <c r="M2754" i="11"/>
  <c r="M2755" i="11"/>
  <c r="M2756" i="11"/>
  <c r="M2757" i="11"/>
  <c r="M2758" i="11"/>
  <c r="M2759" i="11"/>
  <c r="M2760" i="11"/>
  <c r="M2761" i="11"/>
  <c r="M2762" i="11"/>
  <c r="M2763" i="11"/>
  <c r="M2764" i="11"/>
  <c r="M2765" i="11"/>
  <c r="M2766" i="11"/>
  <c r="M2767" i="11"/>
  <c r="M2768" i="11"/>
  <c r="M2769" i="11"/>
  <c r="M2770" i="11"/>
  <c r="M2771" i="11"/>
  <c r="M2772" i="11"/>
  <c r="M2773" i="11"/>
  <c r="M2774" i="11"/>
  <c r="M2775" i="11"/>
  <c r="M2776" i="11"/>
  <c r="M2777" i="11"/>
  <c r="M2778" i="11"/>
  <c r="M2779" i="11"/>
  <c r="M2780" i="11"/>
  <c r="M2781" i="11"/>
  <c r="M2782" i="11"/>
  <c r="M2783" i="11"/>
  <c r="M2784" i="11"/>
  <c r="M2785" i="11"/>
  <c r="M2786" i="11"/>
  <c r="M2787" i="11"/>
  <c r="M2788" i="11"/>
  <c r="M2789" i="11"/>
  <c r="M2790" i="11"/>
  <c r="M2791" i="11"/>
  <c r="M2792" i="11"/>
  <c r="M2793" i="11"/>
  <c r="M2794" i="11"/>
  <c r="M2795" i="11"/>
  <c r="M2796" i="11"/>
  <c r="M2797" i="11"/>
  <c r="M2798" i="11"/>
  <c r="M2799" i="11"/>
  <c r="M2800" i="11"/>
  <c r="M2801" i="11"/>
  <c r="M2802" i="11"/>
  <c r="M2803" i="11"/>
  <c r="M2804" i="11"/>
  <c r="M2805" i="11"/>
  <c r="M2806" i="11"/>
  <c r="M2807" i="11"/>
  <c r="M2808" i="11"/>
  <c r="M2809" i="11"/>
  <c r="M2810" i="11"/>
  <c r="M2811" i="11"/>
  <c r="M2812" i="11"/>
  <c r="M2813" i="11"/>
  <c r="M2814" i="11"/>
  <c r="M2815" i="11"/>
  <c r="M2816" i="11"/>
  <c r="M2817" i="11"/>
  <c r="M2818" i="11"/>
  <c r="M2819" i="11"/>
  <c r="M2820" i="11"/>
  <c r="M2821" i="11"/>
  <c r="M2822" i="11"/>
  <c r="M2823" i="11"/>
  <c r="M2824" i="11"/>
  <c r="M2825" i="11"/>
  <c r="M2826" i="11"/>
  <c r="M2827" i="11"/>
  <c r="M2828" i="11"/>
  <c r="M2829" i="11"/>
  <c r="M2830" i="11"/>
  <c r="M2831" i="11"/>
  <c r="M2832" i="11"/>
  <c r="M2833" i="11"/>
  <c r="M2834" i="11"/>
  <c r="M2835" i="11"/>
  <c r="M2836" i="11"/>
  <c r="M2837" i="11"/>
  <c r="M2838" i="11"/>
  <c r="M2839" i="11"/>
  <c r="M2840" i="11"/>
  <c r="M2841" i="11"/>
  <c r="M2842" i="11"/>
  <c r="M2843" i="11"/>
  <c r="M2844" i="11"/>
  <c r="M2845" i="11"/>
  <c r="M2846" i="11"/>
  <c r="M2847" i="11"/>
  <c r="M2848" i="11"/>
  <c r="M2849" i="11"/>
  <c r="M2850" i="11"/>
  <c r="M2851" i="11"/>
  <c r="M2852" i="11"/>
  <c r="M2853" i="11"/>
  <c r="M2854" i="11"/>
  <c r="M2855" i="11"/>
  <c r="M2856" i="11"/>
  <c r="M2857" i="11"/>
  <c r="M2858" i="11"/>
  <c r="M2859" i="11"/>
  <c r="M2860" i="11"/>
  <c r="M2861" i="11"/>
  <c r="M2862" i="11"/>
  <c r="M2863" i="11"/>
  <c r="M2864" i="11"/>
  <c r="M2865" i="11"/>
  <c r="M2866" i="11"/>
  <c r="M2867" i="11"/>
  <c r="M2868" i="11"/>
  <c r="M2869" i="11"/>
  <c r="M2870" i="11"/>
  <c r="M2871" i="11"/>
  <c r="M2872" i="11"/>
  <c r="M2873" i="11"/>
  <c r="M2874" i="11"/>
  <c r="M2875" i="11"/>
  <c r="M2876" i="11"/>
  <c r="M2877" i="11"/>
  <c r="M2878" i="11"/>
  <c r="M2879" i="11"/>
  <c r="M2880" i="11"/>
  <c r="M2881" i="11"/>
  <c r="M2882" i="11"/>
  <c r="M2883" i="11"/>
  <c r="M2884" i="11"/>
  <c r="M2885" i="11"/>
  <c r="M2886" i="11"/>
  <c r="M2887" i="11"/>
  <c r="M2888" i="11"/>
  <c r="M2889" i="11"/>
  <c r="M2890" i="11"/>
  <c r="M2891" i="11"/>
  <c r="M2892" i="11"/>
  <c r="M2893" i="11"/>
  <c r="M2894" i="11"/>
  <c r="M2895" i="11"/>
  <c r="M2896" i="11"/>
  <c r="M2897" i="11"/>
  <c r="M2898" i="11"/>
  <c r="M2899" i="11"/>
  <c r="M2900" i="11"/>
  <c r="M2901" i="11"/>
  <c r="M2902" i="11"/>
  <c r="M2903" i="11"/>
  <c r="M2904" i="11"/>
  <c r="M2905" i="11"/>
  <c r="M2906" i="11"/>
  <c r="M2907" i="11"/>
  <c r="M2908" i="11"/>
  <c r="M2909" i="11"/>
  <c r="M2910" i="11"/>
  <c r="M2911" i="11"/>
  <c r="M2912" i="11"/>
  <c r="M2913" i="11"/>
  <c r="M2914" i="11"/>
  <c r="M2915" i="11"/>
  <c r="M2916" i="11"/>
  <c r="M2917" i="11"/>
  <c r="M2918" i="11"/>
  <c r="M2919" i="11"/>
  <c r="M2920" i="11"/>
  <c r="M2921" i="11"/>
  <c r="M2922" i="11"/>
  <c r="M2923" i="11"/>
  <c r="M2924" i="11"/>
  <c r="M2925" i="11"/>
  <c r="M2926" i="11"/>
  <c r="M2927" i="11"/>
  <c r="M2928" i="11"/>
  <c r="M2929" i="11"/>
  <c r="M2930" i="11"/>
  <c r="M2931" i="11"/>
  <c r="M2932" i="11"/>
  <c r="M2933" i="11"/>
  <c r="M2934" i="11"/>
  <c r="M2935" i="11"/>
  <c r="M2936" i="11"/>
  <c r="M2937" i="11"/>
  <c r="M2938" i="11"/>
  <c r="M2939" i="11"/>
  <c r="M2940" i="11"/>
  <c r="M2941" i="11"/>
  <c r="M2942" i="11"/>
  <c r="M2943" i="11"/>
  <c r="M2944" i="11"/>
  <c r="M2945" i="11"/>
  <c r="M2946" i="11"/>
  <c r="M2947" i="11"/>
  <c r="M2948" i="11"/>
  <c r="M2949" i="11"/>
  <c r="M2950" i="11"/>
  <c r="M2951" i="11"/>
  <c r="M2952" i="11"/>
  <c r="M2953" i="11"/>
  <c r="M2954" i="11"/>
  <c r="M2955" i="11"/>
  <c r="M2956" i="11"/>
  <c r="M2957" i="11"/>
  <c r="M2958" i="11"/>
  <c r="M2959" i="11"/>
  <c r="M2960" i="11"/>
  <c r="M2961" i="11"/>
  <c r="M2962" i="11"/>
  <c r="M2963" i="11"/>
  <c r="M2964" i="11"/>
  <c r="M2965" i="11"/>
  <c r="M2966" i="11"/>
  <c r="M2967" i="11"/>
  <c r="M2968" i="11"/>
  <c r="M2969" i="11"/>
  <c r="M2970" i="11"/>
  <c r="M2971" i="11"/>
  <c r="M2972" i="11"/>
  <c r="M2973" i="11"/>
  <c r="M2974" i="11"/>
  <c r="M2975" i="11"/>
  <c r="M2976" i="11"/>
  <c r="M2977" i="11"/>
  <c r="M2978" i="11"/>
  <c r="M2979" i="11"/>
  <c r="M2980" i="11"/>
  <c r="M2981" i="11"/>
  <c r="M2982" i="11"/>
  <c r="M2983" i="11"/>
  <c r="M2984" i="11"/>
  <c r="M2985" i="11"/>
  <c r="M2986" i="11"/>
  <c r="M2987" i="11"/>
  <c r="M2988" i="11"/>
  <c r="M2989" i="11"/>
  <c r="M2990" i="11"/>
  <c r="M2991" i="11"/>
  <c r="M2992" i="11"/>
  <c r="M2993" i="11"/>
  <c r="M2994" i="11"/>
  <c r="M2995" i="11"/>
  <c r="M2996" i="11"/>
  <c r="M2997" i="11"/>
  <c r="M2998" i="11"/>
  <c r="M2999" i="11"/>
  <c r="M3000" i="11"/>
  <c r="M3001" i="11"/>
  <c r="M3002" i="11"/>
  <c r="M3003" i="11"/>
  <c r="M3004" i="11"/>
  <c r="M3005" i="11"/>
  <c r="M3006" i="11"/>
  <c r="M3007" i="11"/>
  <c r="M3008" i="11"/>
  <c r="M3009" i="11"/>
  <c r="M3010" i="11"/>
  <c r="M3011" i="11"/>
  <c r="M3012" i="11"/>
  <c r="M3013" i="11"/>
  <c r="M3014" i="11"/>
  <c r="M3015" i="11"/>
  <c r="M3016" i="11"/>
  <c r="M3017" i="11"/>
  <c r="M3018" i="11"/>
  <c r="M3019" i="11"/>
  <c r="M3020" i="11"/>
  <c r="M3021" i="11"/>
  <c r="M3022" i="11"/>
  <c r="M3023" i="11"/>
  <c r="M3024" i="11"/>
  <c r="M3025" i="11"/>
  <c r="M3026" i="11"/>
  <c r="M3027" i="11"/>
  <c r="M3028" i="11"/>
  <c r="M3029" i="11"/>
  <c r="M3030" i="11"/>
  <c r="M3031" i="11"/>
  <c r="M3032" i="11"/>
  <c r="M3033" i="11"/>
  <c r="M3034" i="11"/>
  <c r="M3035" i="11"/>
  <c r="M3036" i="11"/>
  <c r="M3037" i="11"/>
  <c r="M3038" i="11"/>
  <c r="M3039" i="11"/>
  <c r="M3040" i="11"/>
  <c r="M3041" i="11"/>
  <c r="M3042" i="11"/>
  <c r="M3043" i="11"/>
  <c r="M3044" i="11"/>
  <c r="M3045" i="11"/>
  <c r="M3046" i="11"/>
  <c r="M3047" i="11"/>
  <c r="M3048" i="11"/>
  <c r="M3049" i="11"/>
  <c r="M3050" i="11"/>
  <c r="M3051" i="11"/>
  <c r="M3052" i="11"/>
  <c r="M3053" i="11"/>
  <c r="M3054" i="11"/>
  <c r="M3055" i="11"/>
  <c r="M3056" i="11"/>
  <c r="M3057" i="11"/>
  <c r="M3058" i="11"/>
  <c r="M3059" i="11"/>
  <c r="M3060" i="11"/>
  <c r="M3061" i="11"/>
  <c r="M3062" i="11"/>
  <c r="M3063" i="11"/>
  <c r="M3064" i="11"/>
  <c r="M3065" i="11"/>
  <c r="M3066" i="11"/>
  <c r="M3067" i="11"/>
  <c r="M3068" i="11"/>
  <c r="M3069" i="11"/>
  <c r="M3070" i="11"/>
  <c r="M3071" i="11"/>
  <c r="M3072" i="11"/>
  <c r="M3073" i="11"/>
  <c r="M3074" i="11"/>
  <c r="M3075" i="11"/>
  <c r="M3076" i="11"/>
  <c r="M3077" i="11"/>
  <c r="M3078" i="11"/>
  <c r="M3079" i="11"/>
  <c r="M3080" i="11"/>
  <c r="M3081" i="11"/>
  <c r="M3082" i="11"/>
  <c r="M3083" i="11"/>
  <c r="M3084" i="11"/>
  <c r="M3085" i="11"/>
  <c r="M3086" i="11"/>
  <c r="M3087" i="11"/>
  <c r="M3088" i="11"/>
  <c r="M3089" i="11"/>
  <c r="M3090" i="11"/>
  <c r="M3091" i="11"/>
  <c r="M3092" i="11"/>
  <c r="M3093" i="11"/>
  <c r="M3094" i="11"/>
  <c r="M3095" i="11"/>
  <c r="M3096" i="11"/>
  <c r="M3097" i="11"/>
  <c r="M3098" i="11"/>
  <c r="M3099" i="11"/>
  <c r="M3100" i="11"/>
  <c r="M3101" i="11"/>
  <c r="M3102" i="11"/>
  <c r="M3103" i="11"/>
  <c r="M3104" i="11"/>
  <c r="M3105" i="11"/>
  <c r="M3106" i="11"/>
  <c r="M3107" i="11"/>
  <c r="M3108" i="11"/>
  <c r="M3109" i="11"/>
  <c r="M3110" i="11"/>
  <c r="M3111" i="11"/>
  <c r="M3112" i="11"/>
  <c r="M3113" i="11"/>
  <c r="M3114" i="11"/>
  <c r="M3115" i="11"/>
  <c r="M3116" i="11"/>
  <c r="M3117" i="11"/>
  <c r="M3118" i="11"/>
  <c r="M3119" i="11"/>
  <c r="M3120" i="11"/>
  <c r="M3121" i="11"/>
  <c r="M3122" i="11"/>
  <c r="M3123" i="11"/>
  <c r="M3124" i="11"/>
  <c r="M3125" i="11"/>
  <c r="M3126" i="11"/>
  <c r="M3127" i="11"/>
  <c r="M3128" i="11"/>
  <c r="M3129" i="11"/>
  <c r="M3130" i="11"/>
  <c r="M3131" i="11"/>
  <c r="M3132" i="11"/>
  <c r="M3133" i="11"/>
  <c r="M3134" i="11"/>
  <c r="M3135" i="11"/>
  <c r="M3136" i="11"/>
  <c r="M3137" i="11"/>
  <c r="M3138" i="11"/>
  <c r="M3139" i="11"/>
  <c r="M3140" i="11"/>
  <c r="M3141" i="11"/>
  <c r="M3142" i="11"/>
  <c r="M3143" i="11"/>
  <c r="M3144" i="11"/>
  <c r="M3145" i="11"/>
  <c r="M3146" i="11"/>
  <c r="M3147" i="11"/>
  <c r="M3148" i="11"/>
  <c r="M3149" i="11"/>
  <c r="M3150" i="11"/>
  <c r="M3151" i="11"/>
  <c r="M3152" i="11"/>
  <c r="M3153" i="11"/>
  <c r="M3154" i="11"/>
  <c r="M3155" i="11"/>
  <c r="M3156" i="11"/>
  <c r="M3157" i="11"/>
  <c r="M3158" i="11"/>
  <c r="M3159" i="11"/>
  <c r="M3160" i="11"/>
  <c r="M3161" i="11"/>
  <c r="M3162" i="11"/>
  <c r="M3163" i="11"/>
  <c r="M3164" i="11"/>
  <c r="M3165" i="11"/>
  <c r="M3166" i="11"/>
  <c r="M3167" i="11"/>
  <c r="M3168" i="11"/>
  <c r="M3169" i="11"/>
  <c r="M3170" i="11"/>
  <c r="M3171" i="11"/>
  <c r="M3172" i="11"/>
  <c r="M3173" i="11"/>
  <c r="M3174" i="11"/>
  <c r="M3175" i="11"/>
  <c r="M3176" i="11"/>
  <c r="M3177" i="11"/>
  <c r="M3178" i="11"/>
  <c r="M3179" i="11"/>
  <c r="M3180" i="11"/>
  <c r="M3181" i="11"/>
  <c r="M3182" i="11"/>
  <c r="M3183" i="11"/>
  <c r="M3184" i="11"/>
  <c r="M3185" i="11"/>
  <c r="M3186" i="11"/>
  <c r="M3187" i="11"/>
  <c r="M3188" i="11"/>
  <c r="M3189" i="11"/>
  <c r="M3190" i="11"/>
  <c r="M3191" i="11"/>
  <c r="M3192" i="11"/>
  <c r="M3193" i="11"/>
  <c r="M3194" i="11"/>
  <c r="M3195" i="11"/>
  <c r="M3196" i="11"/>
  <c r="M3197" i="11"/>
  <c r="M3198" i="11"/>
  <c r="M3199" i="11"/>
  <c r="M3200" i="11"/>
  <c r="M3201" i="11"/>
  <c r="M3202" i="11"/>
  <c r="M3203" i="11"/>
  <c r="M3204" i="11"/>
  <c r="M3205" i="11"/>
  <c r="M3206" i="11"/>
  <c r="M3207" i="11"/>
  <c r="M3208" i="11"/>
  <c r="M3209" i="11"/>
  <c r="M3210" i="11"/>
  <c r="M3211" i="11"/>
  <c r="M3212" i="11"/>
  <c r="M3213" i="11"/>
  <c r="M3214" i="11"/>
  <c r="M3215" i="11"/>
  <c r="M3216" i="11"/>
  <c r="M3217" i="11"/>
  <c r="M3218" i="11"/>
  <c r="M3219" i="11"/>
  <c r="M3220" i="11"/>
  <c r="M3221" i="11"/>
  <c r="M3222" i="11"/>
  <c r="M3223" i="11"/>
  <c r="M3224" i="11"/>
  <c r="M3225" i="11"/>
  <c r="M3226" i="11"/>
  <c r="M3227" i="11"/>
  <c r="M3228" i="11"/>
  <c r="M3229" i="11"/>
  <c r="M3230" i="11"/>
  <c r="M3231" i="11"/>
  <c r="M3232" i="11"/>
  <c r="M3233" i="11"/>
  <c r="M3234" i="11"/>
  <c r="M3235" i="11"/>
  <c r="M3236" i="11"/>
  <c r="M3237" i="11"/>
  <c r="M3238" i="11"/>
  <c r="M3239" i="11"/>
  <c r="M3240" i="11"/>
  <c r="M3241" i="11"/>
  <c r="M3242" i="11"/>
  <c r="M3243" i="11"/>
  <c r="M3244" i="11"/>
  <c r="M3245" i="11"/>
  <c r="M3246" i="11"/>
  <c r="M3247" i="11"/>
  <c r="M3248" i="11"/>
  <c r="M3249" i="11"/>
  <c r="M3250" i="11"/>
  <c r="M3251" i="11"/>
  <c r="M3252" i="11"/>
  <c r="M3253" i="11"/>
  <c r="M3254" i="11"/>
  <c r="M3255" i="11"/>
  <c r="M3256" i="11"/>
  <c r="M3257" i="11"/>
  <c r="M3258" i="11"/>
  <c r="M3259" i="11"/>
  <c r="M3260" i="11"/>
  <c r="M3261" i="11"/>
  <c r="M3262" i="11"/>
  <c r="M3263" i="11"/>
  <c r="M3264" i="11"/>
  <c r="M3265" i="11"/>
  <c r="M3266" i="11"/>
  <c r="M3267" i="11"/>
  <c r="M3268" i="11"/>
  <c r="M3269" i="11"/>
  <c r="M3270" i="11"/>
  <c r="M3271" i="11"/>
  <c r="M3272" i="11"/>
  <c r="M3273" i="11"/>
  <c r="M3274" i="11"/>
  <c r="M3275" i="11"/>
  <c r="M3276" i="11"/>
  <c r="M3277" i="11"/>
  <c r="M3278" i="11"/>
  <c r="M3279" i="11"/>
  <c r="M3280" i="11"/>
  <c r="M3281" i="11"/>
  <c r="M3282" i="11"/>
  <c r="M3283" i="11"/>
  <c r="M3284" i="11"/>
  <c r="M3285" i="11"/>
  <c r="M3286" i="11"/>
  <c r="M3287" i="11"/>
  <c r="M3288" i="11"/>
  <c r="M3289" i="11"/>
  <c r="M3290" i="11"/>
  <c r="M3291" i="11"/>
  <c r="M3292" i="11"/>
  <c r="M3293" i="11"/>
  <c r="M3294" i="11"/>
  <c r="M3295" i="11"/>
  <c r="M3296" i="11"/>
  <c r="M3297" i="11"/>
  <c r="M3298" i="11"/>
  <c r="M3299" i="11"/>
  <c r="M3300" i="11"/>
  <c r="M3301" i="11"/>
  <c r="M3302" i="11"/>
  <c r="M3303" i="11"/>
  <c r="M3304" i="11"/>
  <c r="M3305" i="11"/>
  <c r="M3306" i="11"/>
  <c r="M3307" i="11"/>
  <c r="M3308" i="11"/>
  <c r="M3309" i="11"/>
  <c r="M3310" i="11"/>
  <c r="M3311" i="11"/>
  <c r="M3312" i="11"/>
  <c r="M3313" i="11"/>
  <c r="M3314" i="11"/>
  <c r="M3315" i="11"/>
  <c r="M3316" i="11"/>
  <c r="M3317" i="11"/>
  <c r="M3318" i="11"/>
  <c r="M3319" i="11"/>
  <c r="M3320" i="11"/>
  <c r="M3321" i="11"/>
  <c r="M3322" i="11"/>
  <c r="M3323" i="11"/>
  <c r="M3324" i="11"/>
  <c r="M3325" i="11"/>
  <c r="M3326" i="11"/>
  <c r="M3327" i="11"/>
  <c r="M3328" i="11"/>
  <c r="M3329" i="11"/>
  <c r="M3330" i="11"/>
  <c r="M3331" i="11"/>
  <c r="M3332" i="11"/>
  <c r="M3333" i="11"/>
  <c r="M3334" i="11"/>
  <c r="M3335" i="11"/>
  <c r="M3336" i="11"/>
  <c r="M3337" i="11"/>
  <c r="M3338" i="11"/>
  <c r="M3339" i="11"/>
  <c r="M3340" i="11"/>
  <c r="M3341" i="11"/>
  <c r="M3342" i="11"/>
  <c r="M3343" i="11"/>
  <c r="M3344" i="11"/>
  <c r="M3345" i="11"/>
  <c r="M3346" i="11"/>
  <c r="M3347" i="11"/>
  <c r="M3348" i="11"/>
  <c r="M3349" i="11"/>
  <c r="M3350" i="11"/>
  <c r="M3351" i="11"/>
  <c r="M3352" i="11"/>
  <c r="M3353" i="11"/>
  <c r="M3354" i="11"/>
  <c r="M3355" i="11"/>
  <c r="M3356" i="11"/>
  <c r="M3357" i="11"/>
  <c r="M3358" i="11"/>
  <c r="M3359" i="11"/>
  <c r="M3360" i="11"/>
  <c r="M3361" i="11"/>
  <c r="M3362" i="11"/>
  <c r="M3363" i="11"/>
  <c r="M3364" i="11"/>
  <c r="M3365" i="11"/>
  <c r="M3366" i="11"/>
  <c r="M3367" i="11"/>
  <c r="M3368" i="11"/>
  <c r="M3369" i="11"/>
  <c r="M3370" i="11"/>
  <c r="M3371" i="11"/>
  <c r="M3372" i="11"/>
  <c r="M3373" i="11"/>
  <c r="M3374" i="11"/>
  <c r="M3375" i="11"/>
  <c r="M3376" i="11"/>
  <c r="M3377" i="11"/>
  <c r="M3378" i="11"/>
  <c r="M3379" i="11"/>
  <c r="M3380" i="11"/>
  <c r="M3381" i="11"/>
  <c r="M3382" i="11"/>
  <c r="M3383" i="11"/>
  <c r="M3384" i="11"/>
  <c r="M3385" i="11"/>
  <c r="M3386" i="11"/>
  <c r="M3387" i="11"/>
  <c r="M3388" i="11"/>
  <c r="M3389" i="11"/>
  <c r="M3390" i="11"/>
  <c r="M3391" i="11"/>
  <c r="M3392" i="11"/>
  <c r="M3393" i="11"/>
  <c r="M3394" i="11"/>
  <c r="M3395" i="11"/>
  <c r="M3396" i="11"/>
  <c r="M3397" i="11"/>
  <c r="M3398" i="11"/>
  <c r="M3399" i="11"/>
  <c r="M3400" i="11"/>
  <c r="M3401" i="11"/>
  <c r="M3402" i="11"/>
  <c r="M3403" i="11"/>
  <c r="M3404" i="11"/>
  <c r="M3405" i="11"/>
  <c r="M3406" i="11"/>
  <c r="M3407" i="11"/>
  <c r="M3408" i="11"/>
  <c r="M3409" i="11"/>
  <c r="M3410" i="11"/>
  <c r="M3411" i="11"/>
  <c r="M3412" i="11"/>
  <c r="M3413" i="11"/>
  <c r="M3414" i="11"/>
  <c r="M3415" i="11"/>
  <c r="M3416" i="11"/>
  <c r="M3417" i="11"/>
  <c r="M3418" i="11"/>
  <c r="M3419" i="11"/>
  <c r="M3420" i="11"/>
  <c r="M3421" i="11"/>
  <c r="M3422" i="11"/>
  <c r="M3423" i="11"/>
  <c r="M3424" i="11"/>
  <c r="M3425" i="11"/>
  <c r="M3426" i="11"/>
  <c r="M3427" i="11"/>
  <c r="M3428" i="11"/>
  <c r="M3429" i="11"/>
  <c r="M3430" i="11"/>
  <c r="M3431" i="11"/>
  <c r="M3432" i="11"/>
  <c r="M3433" i="11"/>
  <c r="M3434" i="11"/>
  <c r="M3435" i="11"/>
  <c r="M3436" i="11"/>
  <c r="M3437" i="11"/>
  <c r="M3438" i="11"/>
  <c r="M3439" i="11"/>
  <c r="M3440" i="11"/>
  <c r="M3441" i="11"/>
  <c r="M3442" i="11"/>
  <c r="M3443" i="11"/>
  <c r="M3444" i="11"/>
  <c r="M3445" i="11"/>
  <c r="M3446" i="11"/>
  <c r="M3447" i="11"/>
  <c r="M3448" i="11"/>
  <c r="M3449" i="11"/>
  <c r="M3450" i="11"/>
  <c r="M3451" i="11"/>
  <c r="M3452" i="11"/>
  <c r="M3453" i="11"/>
  <c r="M3454" i="11"/>
  <c r="M3455" i="11"/>
  <c r="M3456" i="11"/>
  <c r="M3457" i="11"/>
  <c r="M3458" i="11"/>
  <c r="M3459" i="11"/>
  <c r="M3460" i="11"/>
  <c r="M3461" i="11"/>
  <c r="M3462" i="11"/>
  <c r="M3463" i="11"/>
  <c r="M3464" i="11"/>
  <c r="M3465" i="11"/>
  <c r="M3466" i="11"/>
  <c r="M3467" i="11"/>
  <c r="M3468" i="11"/>
  <c r="M3469" i="11"/>
  <c r="M3470" i="11"/>
  <c r="M3471" i="11"/>
  <c r="M3472" i="11"/>
  <c r="M3473" i="11"/>
  <c r="M3474" i="11"/>
  <c r="M3475" i="11"/>
  <c r="M3476" i="11"/>
  <c r="M3477" i="11"/>
  <c r="M3478" i="11"/>
  <c r="M3479" i="11"/>
  <c r="M3480" i="11"/>
  <c r="M3481" i="11"/>
  <c r="M3482" i="11"/>
  <c r="M3483" i="11"/>
  <c r="M3484" i="11"/>
  <c r="M3485" i="11"/>
  <c r="M3486" i="11"/>
  <c r="M3487" i="11"/>
  <c r="M3488" i="11"/>
  <c r="M3489" i="11"/>
  <c r="M3490" i="11"/>
  <c r="M3491" i="11"/>
  <c r="M3492" i="11"/>
  <c r="M3493" i="11"/>
  <c r="M3494" i="11"/>
  <c r="M3495" i="11"/>
  <c r="M3496" i="11"/>
  <c r="M3497" i="11"/>
  <c r="M3498" i="11"/>
  <c r="M3499" i="11"/>
  <c r="M3500" i="11"/>
  <c r="M3501" i="11"/>
  <c r="M3502" i="11"/>
  <c r="M3503" i="11"/>
  <c r="M3504" i="11"/>
  <c r="M3505" i="11"/>
  <c r="M3506" i="11"/>
  <c r="M3507" i="11"/>
  <c r="M3508" i="11"/>
  <c r="M3509" i="11"/>
  <c r="M3510" i="11"/>
  <c r="M3511" i="11"/>
  <c r="M3512" i="11"/>
  <c r="M3513" i="11"/>
  <c r="M3514" i="11"/>
  <c r="M3515" i="11"/>
  <c r="M3516" i="11"/>
  <c r="M3517" i="11"/>
  <c r="M3518" i="11"/>
  <c r="M3519" i="11"/>
  <c r="M3520" i="11"/>
  <c r="M3521" i="11"/>
  <c r="M3522" i="11"/>
  <c r="M3523" i="11"/>
  <c r="M3524" i="11"/>
  <c r="M3525" i="11"/>
  <c r="M3526" i="11"/>
  <c r="M3527" i="11"/>
  <c r="M3528" i="11"/>
  <c r="M3529" i="11"/>
  <c r="M3530" i="11"/>
  <c r="M3531" i="11"/>
  <c r="M3532" i="11"/>
  <c r="M3533" i="11"/>
  <c r="M3534" i="11"/>
  <c r="M3535" i="11"/>
  <c r="M3536" i="11"/>
  <c r="M3537" i="11"/>
  <c r="M3538" i="11"/>
  <c r="M3539" i="11"/>
  <c r="M3540" i="11"/>
  <c r="M3541" i="11"/>
  <c r="M3542" i="11"/>
  <c r="M3543" i="11"/>
  <c r="M3544" i="11"/>
  <c r="M3545" i="11"/>
  <c r="M3546" i="11"/>
  <c r="M3547" i="11"/>
  <c r="M3548" i="11"/>
  <c r="M3549" i="11"/>
  <c r="M3550" i="11"/>
  <c r="M3551" i="11"/>
  <c r="M3552" i="11"/>
  <c r="M3553" i="11"/>
  <c r="M3554" i="11"/>
  <c r="M3555" i="11"/>
  <c r="M3556" i="11"/>
  <c r="M3557" i="11"/>
  <c r="M3558" i="11"/>
  <c r="M3559" i="11"/>
  <c r="M3560" i="11"/>
  <c r="M3561" i="11"/>
  <c r="M3562" i="11"/>
  <c r="M3563" i="11"/>
  <c r="M3564" i="11"/>
  <c r="M3565" i="11"/>
  <c r="M3566" i="11"/>
  <c r="M3567" i="11"/>
  <c r="M3568" i="11"/>
  <c r="M3569" i="11"/>
  <c r="M3570" i="11"/>
  <c r="M3571" i="11"/>
  <c r="M3572" i="11"/>
  <c r="M3573" i="11"/>
  <c r="M3574" i="11"/>
  <c r="M3575" i="11"/>
  <c r="M3576" i="11"/>
  <c r="M3577" i="11"/>
  <c r="M3578" i="11"/>
  <c r="M3579" i="11"/>
  <c r="M3580" i="11"/>
  <c r="M3581" i="11"/>
  <c r="M3582" i="11"/>
  <c r="M3583" i="11"/>
  <c r="M3584" i="11"/>
  <c r="M3585" i="11"/>
  <c r="M3586" i="11"/>
  <c r="M3587" i="11"/>
  <c r="M3588" i="11"/>
  <c r="M3589" i="11"/>
  <c r="M3590" i="11"/>
  <c r="M3591" i="11"/>
  <c r="M3592" i="11"/>
  <c r="M3593" i="11"/>
  <c r="M3594" i="11"/>
  <c r="M3595" i="11"/>
  <c r="M3596" i="11"/>
  <c r="M3597" i="11"/>
  <c r="M3598" i="11"/>
  <c r="M3599" i="11"/>
  <c r="M3600" i="11"/>
  <c r="M3601" i="11"/>
  <c r="M3602" i="11"/>
  <c r="M3603" i="11"/>
  <c r="M3604" i="11"/>
  <c r="M3605" i="11"/>
  <c r="M3606" i="11"/>
  <c r="M3607" i="11"/>
  <c r="M3608" i="11"/>
  <c r="M3609" i="11"/>
  <c r="M3610" i="11"/>
  <c r="M3611" i="11"/>
  <c r="M3612" i="11"/>
  <c r="M3613" i="11"/>
  <c r="M3614" i="11"/>
  <c r="M3615" i="11"/>
  <c r="M3616" i="11"/>
  <c r="M3617" i="11"/>
  <c r="M3618" i="11"/>
  <c r="M3619" i="11"/>
  <c r="M3620" i="11"/>
  <c r="M3621" i="11"/>
  <c r="M3622" i="11"/>
  <c r="M3623" i="11"/>
  <c r="M3624" i="11"/>
  <c r="M3625" i="11"/>
  <c r="M3626" i="11"/>
  <c r="M3627" i="11"/>
  <c r="M3628" i="11"/>
  <c r="M3629" i="11"/>
  <c r="M3630" i="11"/>
  <c r="M3631" i="11"/>
  <c r="M3632" i="11"/>
  <c r="M3633" i="11"/>
  <c r="M3634" i="11"/>
  <c r="M3635" i="11"/>
  <c r="M3636" i="11"/>
  <c r="M3637" i="11"/>
  <c r="M3638" i="11"/>
  <c r="M3639" i="11"/>
  <c r="M3640" i="11"/>
  <c r="M3641" i="11"/>
  <c r="M3642" i="11"/>
  <c r="M3643" i="11"/>
  <c r="M3644" i="11"/>
  <c r="M3645" i="11"/>
  <c r="M3646" i="11"/>
  <c r="M3647" i="11"/>
  <c r="M3648" i="11"/>
  <c r="M3649" i="11"/>
  <c r="M3650" i="11"/>
  <c r="M3651" i="11"/>
  <c r="M3652" i="11"/>
  <c r="M3653" i="11"/>
  <c r="M3654" i="11"/>
  <c r="M3655" i="11"/>
  <c r="M3656" i="11"/>
  <c r="M3657" i="11"/>
  <c r="M3658" i="11"/>
  <c r="M3659" i="11"/>
  <c r="M3660" i="11"/>
  <c r="M3661" i="11"/>
  <c r="M3662" i="11"/>
  <c r="M3663" i="11"/>
  <c r="M3664" i="11"/>
  <c r="M3665" i="11"/>
  <c r="M3666" i="11"/>
  <c r="M3667" i="11"/>
  <c r="M3668" i="11"/>
  <c r="M3669" i="11"/>
  <c r="M3670" i="11"/>
  <c r="M3671" i="11"/>
  <c r="M3672" i="11"/>
  <c r="M3673" i="11"/>
  <c r="M3674" i="11"/>
  <c r="M3675" i="11"/>
  <c r="M3676" i="11"/>
  <c r="M3677" i="11"/>
  <c r="M3678" i="11"/>
  <c r="M3679" i="11"/>
  <c r="M3680" i="11"/>
  <c r="M3681" i="11"/>
  <c r="M3682" i="11"/>
  <c r="M3683" i="11"/>
  <c r="M3684" i="11"/>
  <c r="M3685" i="11"/>
  <c r="M3686" i="11"/>
  <c r="M3687" i="11"/>
  <c r="M3688" i="11"/>
  <c r="M3689" i="11"/>
  <c r="M3690" i="11"/>
  <c r="M3691" i="11"/>
  <c r="M3692" i="11"/>
  <c r="M3693" i="11"/>
  <c r="M3694" i="11"/>
  <c r="M3695" i="11"/>
  <c r="M3696" i="11"/>
  <c r="M3697" i="11"/>
  <c r="M3698" i="11"/>
  <c r="M3699" i="11"/>
  <c r="M3700" i="11"/>
  <c r="M3701" i="11"/>
  <c r="M3702" i="11"/>
  <c r="M3703" i="11"/>
  <c r="M3704" i="11"/>
  <c r="M3705" i="11"/>
  <c r="M3706" i="11"/>
  <c r="M3707" i="11"/>
  <c r="M3708" i="11"/>
  <c r="M3709" i="11"/>
  <c r="M3710" i="11"/>
  <c r="M3711" i="11"/>
  <c r="M3712" i="11"/>
  <c r="M3713" i="11"/>
  <c r="M3714" i="11"/>
  <c r="M3715" i="11"/>
  <c r="M3716" i="11"/>
  <c r="M3717" i="11"/>
  <c r="M3718" i="11"/>
  <c r="M3719" i="11"/>
  <c r="M3720" i="11"/>
  <c r="M3721" i="11"/>
  <c r="M3722" i="11"/>
  <c r="M3723" i="11"/>
  <c r="M3724" i="11"/>
  <c r="M3725" i="11"/>
  <c r="M3726" i="11"/>
  <c r="M3727" i="11"/>
  <c r="M3728" i="11"/>
  <c r="M3729" i="11"/>
  <c r="M3730" i="11"/>
  <c r="M3731" i="11"/>
  <c r="M3732" i="11"/>
  <c r="M3733" i="11"/>
  <c r="M3734" i="11"/>
  <c r="M3735" i="11"/>
  <c r="M3736" i="11"/>
  <c r="M3737" i="11"/>
  <c r="M3738" i="11"/>
  <c r="M3739" i="11"/>
  <c r="M3740" i="11"/>
  <c r="M3741" i="11"/>
  <c r="M3742" i="11"/>
  <c r="M3743" i="11"/>
  <c r="M3744" i="11"/>
  <c r="M3745" i="11"/>
  <c r="M3746" i="11"/>
  <c r="M3747" i="11"/>
  <c r="M3748" i="11"/>
  <c r="M3749" i="11"/>
  <c r="M3750" i="11"/>
  <c r="M3751" i="11"/>
  <c r="M3752" i="11"/>
  <c r="M3753" i="11"/>
  <c r="M3754" i="11"/>
  <c r="M3755" i="11"/>
  <c r="M3756" i="11"/>
  <c r="M3757" i="11"/>
  <c r="M3758" i="11"/>
  <c r="M3759" i="11"/>
  <c r="M3760" i="11"/>
  <c r="M3761" i="11"/>
  <c r="M3762" i="11"/>
  <c r="M3763" i="11"/>
  <c r="M3764" i="11"/>
  <c r="M3765" i="11"/>
  <c r="M3766" i="11"/>
  <c r="M3767" i="11"/>
  <c r="M3768" i="11"/>
  <c r="M3769" i="11"/>
  <c r="M3770" i="11"/>
  <c r="M3771" i="11"/>
  <c r="M3772" i="11"/>
  <c r="M3773" i="11"/>
  <c r="M3774" i="11"/>
  <c r="M3775" i="11"/>
  <c r="M3776" i="11"/>
  <c r="M3777" i="11"/>
  <c r="M3778" i="11"/>
  <c r="M3779" i="11"/>
  <c r="M3780" i="11"/>
  <c r="M3781" i="11"/>
  <c r="M3782" i="11"/>
  <c r="M3783" i="11"/>
  <c r="M3784" i="11"/>
  <c r="M3785" i="11"/>
  <c r="M3786" i="11"/>
  <c r="M3787" i="11"/>
  <c r="M3788" i="11"/>
  <c r="M3789" i="11"/>
  <c r="M3790" i="11"/>
  <c r="M3791" i="11"/>
  <c r="M3792" i="11"/>
  <c r="M3793" i="11"/>
  <c r="M3794" i="11"/>
  <c r="M3795" i="11"/>
  <c r="M3796" i="11"/>
  <c r="M3797" i="11"/>
  <c r="M3798" i="11"/>
  <c r="M3799" i="11"/>
  <c r="M3800" i="11"/>
  <c r="M3801" i="11"/>
  <c r="M3802" i="11"/>
  <c r="M3803" i="11"/>
  <c r="M3804" i="11"/>
  <c r="M3805" i="11"/>
  <c r="M3806" i="11"/>
  <c r="M3807" i="11"/>
  <c r="M3808" i="11"/>
  <c r="M3809" i="11"/>
  <c r="M3810" i="11"/>
  <c r="M3811" i="11"/>
  <c r="M3812" i="11"/>
  <c r="M3813" i="11"/>
  <c r="M3814" i="11"/>
  <c r="M3815" i="11"/>
  <c r="M3816" i="11"/>
  <c r="M3817" i="11"/>
  <c r="M3818" i="11"/>
  <c r="M3819" i="11"/>
  <c r="M3820" i="11"/>
  <c r="M3821" i="11"/>
  <c r="M3822" i="11"/>
  <c r="M3823" i="11"/>
  <c r="M3824" i="11"/>
  <c r="M3825" i="11"/>
  <c r="M3826" i="11"/>
  <c r="M3827" i="11"/>
  <c r="M3828" i="11"/>
  <c r="M3829" i="11"/>
  <c r="M3830" i="11"/>
  <c r="M3831" i="11"/>
  <c r="M3832" i="11"/>
  <c r="M3833" i="11"/>
  <c r="M3834" i="11"/>
  <c r="M3835" i="11"/>
  <c r="M3836" i="11"/>
  <c r="M3837" i="11"/>
  <c r="M3838" i="11"/>
  <c r="M3839" i="11"/>
  <c r="M3840" i="11"/>
  <c r="M3841" i="11"/>
  <c r="M3842" i="11"/>
  <c r="M3843" i="11"/>
  <c r="M3844" i="11"/>
  <c r="M3845" i="11"/>
  <c r="M3846" i="11"/>
  <c r="M3847" i="11"/>
  <c r="M3848" i="11"/>
  <c r="M3849" i="11"/>
  <c r="M3850" i="11"/>
  <c r="M3851" i="11"/>
  <c r="M3852" i="11"/>
  <c r="M3853" i="11"/>
  <c r="M3854" i="11"/>
  <c r="M3855" i="11"/>
  <c r="M3856" i="11"/>
  <c r="M3857" i="11"/>
  <c r="M3858" i="11"/>
  <c r="M3859" i="11"/>
  <c r="M3860" i="11"/>
  <c r="M3861" i="11"/>
  <c r="M3862" i="11"/>
  <c r="M3863" i="11"/>
  <c r="M3864" i="11"/>
  <c r="M3865" i="11"/>
  <c r="M3866" i="11"/>
  <c r="M3867" i="11"/>
  <c r="M3868" i="11"/>
  <c r="M3869" i="11"/>
  <c r="M3870" i="11"/>
  <c r="M3871" i="11"/>
  <c r="M3872" i="11"/>
  <c r="M3873" i="11"/>
  <c r="M3874" i="11"/>
  <c r="M3875" i="11"/>
  <c r="M3876" i="11"/>
  <c r="M3877" i="11"/>
  <c r="M3878" i="11"/>
  <c r="M3879" i="11"/>
  <c r="M3880" i="11"/>
  <c r="M3881" i="11"/>
  <c r="M3882" i="11"/>
  <c r="M3883" i="11"/>
  <c r="M3884" i="11"/>
  <c r="M3885" i="11"/>
  <c r="M3886" i="11"/>
  <c r="M3887" i="11"/>
  <c r="M3888" i="11"/>
  <c r="M3889" i="11"/>
  <c r="M3890" i="11"/>
  <c r="M3891" i="11"/>
  <c r="M3892" i="11"/>
  <c r="M3893" i="11"/>
  <c r="M3894" i="11"/>
  <c r="M3895" i="11"/>
  <c r="M3896" i="11"/>
  <c r="M3897" i="11"/>
  <c r="M3898" i="11"/>
  <c r="M3899" i="11"/>
  <c r="M3900" i="11"/>
  <c r="M3901" i="11"/>
  <c r="M3902" i="11"/>
  <c r="M3903" i="11"/>
  <c r="M3904" i="11"/>
  <c r="M3905" i="11"/>
  <c r="M3906" i="11"/>
  <c r="M3907" i="11"/>
  <c r="M3908" i="11"/>
  <c r="M3909" i="11"/>
  <c r="M3910" i="11"/>
  <c r="M3911" i="11"/>
  <c r="M3912" i="11"/>
  <c r="M3913" i="11"/>
  <c r="M3914" i="11"/>
  <c r="M3915" i="11"/>
  <c r="M3916" i="11"/>
  <c r="M3917" i="11"/>
  <c r="M3918" i="11"/>
  <c r="M3919" i="11"/>
  <c r="M3920" i="11"/>
  <c r="M3921" i="11"/>
  <c r="M3922" i="11"/>
  <c r="M3923" i="11"/>
  <c r="M3924" i="11"/>
  <c r="M3925" i="11"/>
  <c r="M3926" i="11"/>
  <c r="M3927" i="11"/>
  <c r="M3928" i="11"/>
  <c r="M3929" i="11"/>
  <c r="M3930" i="11"/>
  <c r="M3931" i="11"/>
  <c r="M3932" i="11"/>
  <c r="M3933" i="11"/>
  <c r="M3934" i="11"/>
  <c r="M3935" i="11"/>
  <c r="M3936" i="11"/>
  <c r="M3937" i="11"/>
  <c r="M3938" i="11"/>
  <c r="M3939" i="11"/>
  <c r="M3940" i="11"/>
  <c r="M3941" i="11"/>
  <c r="M3942" i="11"/>
  <c r="M3943" i="11"/>
  <c r="M3944" i="11"/>
  <c r="M3945" i="11"/>
  <c r="M3946" i="11"/>
  <c r="M3947" i="11"/>
  <c r="M3948" i="11"/>
  <c r="M3949" i="11"/>
  <c r="M3950" i="11"/>
  <c r="M3951" i="11"/>
  <c r="M3952" i="11"/>
  <c r="M3953" i="11"/>
  <c r="M3954" i="11"/>
  <c r="M3955" i="11"/>
  <c r="M3956" i="11"/>
  <c r="M3957" i="11"/>
  <c r="M3958" i="11"/>
  <c r="M3959" i="11"/>
  <c r="M3960" i="11"/>
  <c r="M3961" i="11"/>
  <c r="M3962" i="11"/>
  <c r="M3963" i="11"/>
  <c r="M3964" i="11"/>
  <c r="M3965" i="11"/>
  <c r="M3966" i="11"/>
  <c r="M3967" i="11"/>
  <c r="M3968" i="11"/>
  <c r="M3969" i="11"/>
  <c r="M3970" i="11"/>
  <c r="M3971" i="11"/>
  <c r="M3972" i="11"/>
  <c r="M3973" i="11"/>
  <c r="M3974" i="11"/>
  <c r="M3975" i="11"/>
  <c r="M3976" i="11"/>
  <c r="M3977" i="11"/>
  <c r="M3978" i="11"/>
  <c r="M3979" i="11"/>
  <c r="M3980" i="11"/>
  <c r="M3981" i="11"/>
  <c r="M3982" i="11"/>
  <c r="M3983" i="11"/>
  <c r="M3984" i="11"/>
  <c r="M3985" i="11"/>
  <c r="M3986" i="11"/>
  <c r="M3987" i="11"/>
  <c r="M3988" i="11"/>
  <c r="M3989" i="11"/>
  <c r="M3990" i="11"/>
  <c r="M3991" i="11"/>
  <c r="M3992" i="11"/>
  <c r="M3993" i="11"/>
  <c r="M3994" i="11"/>
  <c r="M3995" i="11"/>
  <c r="M3996" i="11"/>
  <c r="M3997" i="11"/>
  <c r="M3998" i="11"/>
  <c r="M3999" i="11"/>
  <c r="M4000" i="11"/>
  <c r="M4001" i="11"/>
  <c r="M4002" i="11"/>
  <c r="M4003" i="11"/>
  <c r="M4004" i="11"/>
  <c r="M4005" i="11"/>
  <c r="M4006" i="11"/>
  <c r="M4007" i="11"/>
  <c r="M4008" i="11"/>
  <c r="M4009" i="11"/>
  <c r="M4010" i="11"/>
  <c r="M4011" i="11"/>
  <c r="M4012" i="11"/>
  <c r="M4013" i="11"/>
  <c r="M4014" i="11"/>
  <c r="M4015" i="11"/>
  <c r="M4016" i="11"/>
  <c r="M4017" i="11"/>
  <c r="M4018" i="11"/>
  <c r="M4019" i="11"/>
  <c r="M4020" i="11"/>
  <c r="M4021" i="11"/>
  <c r="M4022" i="11"/>
  <c r="M4023" i="11"/>
  <c r="M4024" i="11"/>
  <c r="M4025" i="11"/>
  <c r="M4026" i="11"/>
  <c r="M4027" i="11"/>
  <c r="M4028" i="11"/>
  <c r="M4029" i="11"/>
  <c r="M4030" i="11"/>
  <c r="M4031" i="11"/>
  <c r="M4032" i="11"/>
  <c r="M4033" i="11"/>
  <c r="M4034" i="11"/>
  <c r="M4035" i="11"/>
  <c r="M4036" i="11"/>
  <c r="M4037" i="11"/>
  <c r="M4038" i="11"/>
  <c r="M4039" i="11"/>
  <c r="M4040" i="11"/>
  <c r="M4041" i="11"/>
  <c r="M4042" i="11"/>
  <c r="M4043" i="11"/>
  <c r="M4044" i="11"/>
  <c r="M4045" i="11"/>
  <c r="M4046" i="11"/>
  <c r="M4047" i="11"/>
  <c r="M4048" i="11"/>
  <c r="M4049" i="11"/>
  <c r="M4050" i="11"/>
  <c r="M4051" i="11"/>
  <c r="M4052" i="11"/>
  <c r="M4053" i="11"/>
  <c r="M4054" i="11"/>
  <c r="M4055" i="11"/>
  <c r="M4056" i="11"/>
  <c r="M4057" i="11"/>
  <c r="M4058" i="11"/>
  <c r="M4059" i="11"/>
  <c r="M4060" i="11"/>
  <c r="M4061" i="11"/>
  <c r="M4062" i="11"/>
  <c r="M4063" i="11"/>
  <c r="M4064" i="11"/>
  <c r="M4065" i="11"/>
  <c r="M4066" i="11"/>
  <c r="M4067" i="11"/>
  <c r="M4068" i="11"/>
  <c r="M4069" i="11"/>
  <c r="M4070" i="11"/>
  <c r="M4071" i="11"/>
  <c r="M4072" i="11"/>
  <c r="M4073" i="11"/>
  <c r="M4074" i="11"/>
  <c r="M4075" i="11"/>
  <c r="M4076" i="11"/>
  <c r="M4077" i="11"/>
  <c r="M4078" i="11"/>
  <c r="M4079" i="11"/>
  <c r="M4080" i="11"/>
  <c r="M4081" i="11"/>
  <c r="M4082" i="11"/>
  <c r="M4083" i="11"/>
  <c r="M4084" i="11"/>
  <c r="M4085" i="11"/>
  <c r="M4086" i="11"/>
  <c r="M4087" i="11"/>
  <c r="M4088" i="11"/>
  <c r="M4089" i="11"/>
  <c r="M4090" i="11"/>
  <c r="M4091" i="11"/>
  <c r="M4092" i="11"/>
  <c r="M4093" i="11"/>
  <c r="M4094" i="11"/>
  <c r="M4095" i="11"/>
  <c r="M4096" i="11"/>
  <c r="M4097" i="11"/>
  <c r="M4098" i="11"/>
  <c r="M4099" i="11"/>
  <c r="M4100" i="11"/>
  <c r="M4101" i="11"/>
  <c r="M4102" i="11"/>
  <c r="M4103" i="11"/>
  <c r="M4104" i="11"/>
  <c r="M4105" i="11"/>
  <c r="M4106" i="11"/>
  <c r="M4107" i="11"/>
  <c r="M4108" i="11"/>
  <c r="M4109" i="11"/>
  <c r="M4110" i="11"/>
  <c r="M4111" i="11"/>
  <c r="M4112" i="11"/>
  <c r="M4113" i="11"/>
  <c r="M4114" i="11"/>
  <c r="M4115" i="11"/>
  <c r="M4116" i="11"/>
  <c r="M4117" i="11"/>
  <c r="M4118" i="11"/>
  <c r="M4119" i="11"/>
  <c r="M4120" i="11"/>
  <c r="M4121" i="11"/>
  <c r="M4122" i="11"/>
  <c r="M4123" i="11"/>
  <c r="M4124" i="11"/>
  <c r="M4125" i="11"/>
  <c r="M4126" i="11"/>
  <c r="M4127" i="11"/>
  <c r="M4128" i="11"/>
  <c r="M4129" i="11"/>
  <c r="M4130" i="11"/>
  <c r="M4131" i="11"/>
  <c r="M4132" i="11"/>
  <c r="M4133" i="11"/>
  <c r="M4134" i="11"/>
  <c r="M4135" i="11"/>
  <c r="M4136" i="11"/>
  <c r="M4137" i="11"/>
  <c r="M4138" i="11"/>
  <c r="M4139" i="11"/>
  <c r="M4140" i="11"/>
  <c r="M4141" i="11"/>
  <c r="M4142" i="11"/>
  <c r="M4143" i="11"/>
  <c r="M4144" i="11"/>
  <c r="M4145" i="11"/>
  <c r="M4146" i="11"/>
  <c r="M4147" i="11"/>
  <c r="M4148" i="11"/>
  <c r="M4149" i="11"/>
  <c r="M4150" i="11"/>
  <c r="M4151" i="11"/>
  <c r="M4152" i="11"/>
  <c r="M4153" i="11"/>
  <c r="M4154" i="11"/>
  <c r="M4155" i="11"/>
  <c r="M4156" i="11"/>
  <c r="M4157" i="11"/>
  <c r="M4158" i="11"/>
  <c r="M4159" i="11"/>
  <c r="M4160" i="11"/>
  <c r="M4161" i="11"/>
  <c r="M4162" i="11"/>
  <c r="M4163" i="11"/>
  <c r="M4164" i="11"/>
  <c r="M4165" i="11"/>
  <c r="M4166" i="11"/>
  <c r="M4167" i="11"/>
  <c r="M4168" i="11"/>
  <c r="M4169" i="11"/>
  <c r="M4170" i="11"/>
  <c r="M4171" i="11"/>
  <c r="M4172" i="11"/>
  <c r="M4173" i="11"/>
  <c r="M4174" i="11"/>
  <c r="M4175" i="11"/>
  <c r="M4176" i="11"/>
  <c r="M4177" i="11"/>
  <c r="M4178" i="11"/>
  <c r="M4179" i="11"/>
  <c r="M4180" i="11"/>
  <c r="M4181" i="11"/>
  <c r="M4182" i="11"/>
  <c r="M4183" i="11"/>
  <c r="M4184" i="11"/>
  <c r="M4185" i="11"/>
  <c r="M4186" i="11"/>
  <c r="M4187" i="11"/>
  <c r="M4188" i="11"/>
  <c r="M4189" i="11"/>
  <c r="M4190" i="11"/>
  <c r="M4191" i="11"/>
  <c r="M4192" i="11"/>
  <c r="M4193" i="11"/>
  <c r="M4194" i="11"/>
  <c r="M4195" i="11"/>
  <c r="M4196" i="11"/>
  <c r="M4197" i="11"/>
  <c r="M4198" i="11"/>
  <c r="M4199" i="11"/>
  <c r="M4200" i="11"/>
  <c r="M4201" i="11"/>
  <c r="M4202" i="11"/>
  <c r="M4203" i="11"/>
  <c r="M4204" i="11"/>
  <c r="M4205" i="11"/>
  <c r="M4206" i="11"/>
  <c r="M4207" i="11"/>
  <c r="M4208" i="11"/>
  <c r="M4209" i="11"/>
  <c r="M4210" i="11"/>
  <c r="M4211" i="11"/>
  <c r="M4212" i="11"/>
  <c r="M4213" i="11"/>
  <c r="M4214" i="11"/>
  <c r="M4215" i="11"/>
  <c r="M4216" i="11"/>
  <c r="M4217" i="11"/>
  <c r="M4218" i="11"/>
  <c r="M4219" i="11"/>
  <c r="M4220" i="11"/>
  <c r="M4221" i="11"/>
  <c r="M4222" i="11"/>
  <c r="M4223" i="11"/>
  <c r="M4224" i="11"/>
  <c r="M4225" i="11"/>
  <c r="M4226" i="11"/>
  <c r="M4227" i="11"/>
  <c r="M4228" i="11"/>
  <c r="M4229" i="11"/>
  <c r="M4230" i="11"/>
  <c r="M4231" i="11"/>
  <c r="M4232" i="11"/>
  <c r="M4233" i="11"/>
  <c r="M4234" i="11"/>
  <c r="M4235" i="11"/>
  <c r="M4236" i="11"/>
  <c r="M4237" i="11"/>
  <c r="M4238" i="11"/>
  <c r="M4239" i="11"/>
  <c r="M4240" i="11"/>
  <c r="M4241" i="11"/>
  <c r="M4242" i="11"/>
  <c r="M4243" i="11"/>
  <c r="M4244" i="11"/>
  <c r="M4245" i="11"/>
  <c r="M4246" i="11"/>
  <c r="M4247" i="11"/>
  <c r="M4248" i="11"/>
  <c r="M4249" i="11"/>
  <c r="M4250" i="11"/>
  <c r="M4251" i="11"/>
  <c r="M4252" i="11"/>
  <c r="M4253" i="11"/>
  <c r="M4254" i="11"/>
  <c r="M4255" i="11"/>
  <c r="M4256" i="11"/>
  <c r="M4257" i="11"/>
  <c r="M4258" i="11"/>
  <c r="M4259" i="11"/>
  <c r="M4260" i="11"/>
  <c r="M4261" i="11"/>
  <c r="M4262" i="11"/>
  <c r="M4263" i="11"/>
  <c r="M4264" i="11"/>
  <c r="M4265" i="11"/>
  <c r="M4266" i="11"/>
  <c r="M4267" i="11"/>
  <c r="M4268" i="11"/>
  <c r="M4269" i="11"/>
  <c r="M4270" i="11"/>
  <c r="M4271" i="11"/>
  <c r="M4272" i="11"/>
  <c r="M4273" i="11"/>
  <c r="M4274" i="11"/>
  <c r="M4275" i="11"/>
  <c r="M4276" i="11"/>
  <c r="M4277" i="11"/>
  <c r="M4278" i="11"/>
  <c r="M4279" i="11"/>
  <c r="M4280" i="11"/>
  <c r="M4281" i="11"/>
  <c r="M4282" i="11"/>
  <c r="M4283" i="11"/>
  <c r="M4284" i="11"/>
  <c r="M4285" i="11"/>
  <c r="M4286" i="11"/>
  <c r="M4287" i="11"/>
  <c r="M4288" i="11"/>
  <c r="M4289" i="11"/>
  <c r="M4290" i="11"/>
  <c r="M4291" i="11"/>
  <c r="M4292" i="11"/>
  <c r="M4293" i="11"/>
  <c r="M4294" i="11"/>
  <c r="M4295" i="11"/>
  <c r="M4296" i="11"/>
  <c r="M4297" i="11"/>
  <c r="M4298" i="11"/>
  <c r="M4299" i="11"/>
  <c r="M4300" i="11"/>
  <c r="M4301" i="11"/>
  <c r="M4302" i="11"/>
  <c r="M4303" i="11"/>
  <c r="M4304" i="11"/>
  <c r="M4305" i="11"/>
  <c r="M4306" i="11"/>
  <c r="M4307" i="11"/>
  <c r="M4308" i="11"/>
  <c r="M4309" i="11"/>
  <c r="M4310" i="11"/>
  <c r="M4311" i="11"/>
  <c r="M4312" i="11"/>
  <c r="M4313" i="11"/>
  <c r="M4314" i="11"/>
  <c r="M4315" i="11"/>
  <c r="M4316" i="11"/>
  <c r="M4317" i="11"/>
  <c r="M4318" i="11"/>
  <c r="M4319" i="11"/>
  <c r="M4320" i="11"/>
  <c r="M4321" i="11"/>
  <c r="M4322" i="11"/>
  <c r="M4323" i="11"/>
  <c r="M4324" i="11"/>
  <c r="M4325" i="11"/>
  <c r="M4326" i="11"/>
  <c r="M4327" i="11"/>
  <c r="M4328" i="11"/>
  <c r="M4329" i="11"/>
  <c r="M4330" i="11"/>
  <c r="M4331" i="11"/>
  <c r="M4332" i="11"/>
  <c r="M4333" i="11"/>
  <c r="M4334" i="11"/>
  <c r="M4335" i="11"/>
  <c r="M4336" i="11"/>
  <c r="M4337" i="11"/>
  <c r="M4338" i="11"/>
  <c r="M4339" i="11"/>
  <c r="M4340" i="11"/>
  <c r="M4341" i="11"/>
  <c r="M4342" i="11"/>
  <c r="M4343" i="11"/>
  <c r="M4344" i="11"/>
  <c r="M4345" i="11"/>
  <c r="M4346" i="11"/>
  <c r="M4347" i="11"/>
  <c r="M4348" i="11"/>
  <c r="M4349" i="11"/>
  <c r="M4350" i="11"/>
  <c r="M4351" i="11"/>
  <c r="M4352" i="11"/>
  <c r="M4353" i="11"/>
  <c r="M4354" i="11"/>
  <c r="M4355" i="11"/>
  <c r="M4356" i="11"/>
  <c r="M4357" i="11"/>
  <c r="M4358" i="11"/>
  <c r="M4359" i="11"/>
  <c r="M4360" i="11"/>
  <c r="M4361" i="11"/>
  <c r="M4362" i="11"/>
  <c r="M4363" i="11"/>
  <c r="M4364" i="11"/>
  <c r="M4365" i="11"/>
  <c r="M4366" i="11"/>
  <c r="M4367" i="11"/>
  <c r="M4368" i="11"/>
  <c r="M4369" i="11"/>
  <c r="M4370" i="11"/>
  <c r="M4371" i="11"/>
  <c r="M4372" i="11"/>
  <c r="M4373" i="11"/>
  <c r="M4374" i="11"/>
  <c r="M4375" i="11"/>
  <c r="M4376" i="11"/>
  <c r="M4377" i="11"/>
  <c r="M4378" i="11"/>
  <c r="M4379" i="11"/>
  <c r="M4380" i="11"/>
  <c r="M4381" i="11"/>
  <c r="M4382" i="11"/>
  <c r="M4383" i="11"/>
  <c r="M4384" i="11"/>
  <c r="M4385" i="11"/>
  <c r="M4386" i="11"/>
  <c r="M4387" i="11"/>
  <c r="M4388" i="11"/>
  <c r="M4389" i="11"/>
  <c r="M4390" i="11"/>
  <c r="M4391" i="11"/>
  <c r="M4392" i="11"/>
  <c r="M4393" i="11"/>
  <c r="M4394" i="11"/>
  <c r="M4395" i="11"/>
  <c r="M4396" i="11"/>
  <c r="M4397" i="11"/>
  <c r="M4398" i="11"/>
  <c r="M4399" i="11"/>
  <c r="M4400" i="11"/>
  <c r="M4401" i="11"/>
  <c r="M4402" i="11"/>
  <c r="M4403" i="11"/>
  <c r="M4404" i="11"/>
  <c r="M4405" i="11"/>
  <c r="M4406" i="11"/>
  <c r="M4407" i="11"/>
  <c r="M4408" i="11"/>
  <c r="M4409" i="11"/>
  <c r="M4410" i="11"/>
  <c r="M4411" i="11"/>
  <c r="M4412" i="11"/>
  <c r="M4413" i="11"/>
  <c r="M4414" i="11"/>
  <c r="M4415" i="11"/>
  <c r="M4416" i="11"/>
  <c r="M4417" i="11"/>
  <c r="M4418" i="11"/>
  <c r="M4419" i="11"/>
  <c r="M4420" i="11"/>
  <c r="M4421" i="11"/>
  <c r="M4422" i="11"/>
  <c r="M4423" i="11"/>
  <c r="M4424" i="11"/>
  <c r="M4425" i="11"/>
  <c r="M4426" i="11"/>
  <c r="M4427" i="11"/>
  <c r="M4428" i="11"/>
  <c r="M4429" i="11"/>
  <c r="M4430" i="11"/>
  <c r="M4431" i="11"/>
  <c r="M4432" i="11"/>
  <c r="M4433" i="11"/>
  <c r="M4434" i="11"/>
  <c r="M4435" i="11"/>
  <c r="M4436" i="11"/>
  <c r="M4437" i="11"/>
  <c r="M4438" i="11"/>
  <c r="M4439" i="11"/>
  <c r="M4440" i="11"/>
  <c r="M4441" i="11"/>
  <c r="M4442" i="11"/>
  <c r="M4443" i="11"/>
  <c r="M4444" i="11"/>
  <c r="M4445" i="11"/>
  <c r="M4446" i="11"/>
  <c r="M4447" i="11"/>
  <c r="M4448" i="11"/>
  <c r="M4449" i="11"/>
  <c r="M4450" i="11"/>
  <c r="M4451" i="11"/>
  <c r="M4452" i="11"/>
  <c r="M4453" i="11"/>
  <c r="M4454" i="11"/>
  <c r="M4455" i="11"/>
  <c r="M4456" i="11"/>
  <c r="M4457" i="11"/>
  <c r="M4458" i="11"/>
  <c r="M4459" i="11"/>
  <c r="M4460" i="11"/>
  <c r="M4461" i="11"/>
  <c r="M4462" i="11"/>
  <c r="M4463" i="11"/>
  <c r="M4464" i="11"/>
  <c r="M4465" i="11"/>
  <c r="M4466" i="11"/>
  <c r="M4467" i="11"/>
  <c r="M4468" i="11"/>
  <c r="M4469" i="11"/>
  <c r="M4470" i="11"/>
  <c r="M4471" i="11"/>
  <c r="M4472" i="11"/>
  <c r="M4473" i="11"/>
  <c r="M4474" i="11"/>
  <c r="M4475" i="11"/>
  <c r="M4476" i="11"/>
  <c r="M4477" i="11"/>
  <c r="M4478" i="11"/>
  <c r="M4479" i="11"/>
  <c r="M4480" i="11"/>
  <c r="M4481" i="11"/>
  <c r="M4482" i="11"/>
  <c r="M4483" i="11"/>
  <c r="M4484" i="11"/>
  <c r="M4485" i="11"/>
  <c r="M4486" i="11"/>
  <c r="M4487" i="11"/>
  <c r="M4488" i="11"/>
  <c r="M4489" i="11"/>
  <c r="M4490" i="11"/>
  <c r="M4491" i="11"/>
  <c r="M4492" i="11"/>
  <c r="M4493" i="11"/>
  <c r="M4494" i="11"/>
  <c r="M4495" i="11"/>
  <c r="M4496" i="11"/>
  <c r="M4497" i="11"/>
  <c r="M4498" i="11"/>
  <c r="M4499" i="11"/>
  <c r="M4500" i="11"/>
  <c r="M4501" i="11"/>
  <c r="M4502" i="11"/>
  <c r="M4503" i="11"/>
  <c r="M4504" i="11"/>
  <c r="M4505" i="11"/>
  <c r="M4506" i="11"/>
  <c r="M4507" i="11"/>
  <c r="M4508" i="11"/>
  <c r="M4509" i="11"/>
  <c r="M4510" i="11"/>
  <c r="M4511" i="11"/>
  <c r="M4512" i="11"/>
  <c r="M4513" i="11"/>
  <c r="M4514" i="11"/>
  <c r="M4515" i="11"/>
  <c r="M4516" i="11"/>
  <c r="M4517" i="11"/>
  <c r="M4518" i="11"/>
  <c r="M4519" i="11"/>
  <c r="M4520" i="11"/>
  <c r="M4521" i="11"/>
  <c r="M4522" i="11"/>
  <c r="M4523" i="11"/>
  <c r="M4524" i="11"/>
  <c r="M4525" i="11"/>
  <c r="M4526" i="11"/>
  <c r="M4527" i="11"/>
  <c r="M4528" i="11"/>
  <c r="M4529" i="11"/>
  <c r="M4530" i="11"/>
  <c r="M4531" i="11"/>
  <c r="M4532" i="11"/>
  <c r="M4533" i="11"/>
  <c r="M4534" i="11"/>
  <c r="M4535" i="11"/>
  <c r="M4536" i="11"/>
  <c r="M4537" i="11"/>
  <c r="M4538" i="11"/>
  <c r="M4539" i="11"/>
  <c r="M4540" i="11"/>
  <c r="M4541" i="11"/>
  <c r="M4542" i="11"/>
  <c r="M4543" i="11"/>
  <c r="M4544" i="11"/>
  <c r="M4545" i="11"/>
  <c r="M4546" i="11"/>
  <c r="M4547" i="11"/>
  <c r="M4548" i="11"/>
  <c r="M4549" i="11"/>
  <c r="M4550" i="11"/>
  <c r="M4551" i="11"/>
  <c r="M4552" i="11"/>
  <c r="M4553" i="11"/>
  <c r="M4554" i="11"/>
  <c r="M4555" i="11"/>
  <c r="M4556" i="11"/>
  <c r="M4557" i="11"/>
  <c r="M4558" i="11"/>
  <c r="M4559" i="11"/>
  <c r="M4560" i="11"/>
  <c r="M4561" i="11"/>
  <c r="M4562" i="11"/>
  <c r="M4563" i="11"/>
  <c r="M4564" i="11"/>
  <c r="M4565" i="11"/>
  <c r="M4566" i="11"/>
  <c r="M4567" i="11"/>
  <c r="M4568" i="11"/>
  <c r="M4569" i="11"/>
  <c r="M4570" i="11"/>
  <c r="M4571" i="11"/>
  <c r="M4572" i="11"/>
  <c r="M4573" i="11"/>
  <c r="M4574" i="11"/>
  <c r="M4575" i="11"/>
  <c r="M4576" i="11"/>
  <c r="M4577" i="11"/>
  <c r="M4578" i="11"/>
  <c r="M4579" i="11"/>
  <c r="M4580" i="11"/>
  <c r="M4581" i="11"/>
  <c r="M4582" i="11"/>
  <c r="M4583" i="11"/>
  <c r="M4584" i="11"/>
  <c r="M4585" i="11"/>
  <c r="M4586" i="11"/>
  <c r="M4587" i="11"/>
  <c r="M4588" i="11"/>
  <c r="M4589" i="11"/>
  <c r="M4590" i="11"/>
  <c r="M4591" i="11"/>
  <c r="M4592" i="11"/>
  <c r="M4593" i="11"/>
  <c r="M4594" i="11"/>
  <c r="M4595" i="11"/>
  <c r="M4596" i="11"/>
  <c r="M4597" i="11"/>
  <c r="M4598" i="11"/>
  <c r="M4599" i="11"/>
  <c r="M4600" i="11"/>
  <c r="M4601" i="11"/>
  <c r="M4602" i="11"/>
  <c r="M4603" i="11"/>
  <c r="M4604" i="11"/>
  <c r="M4605" i="11"/>
  <c r="M4606" i="11"/>
  <c r="M4607" i="11"/>
  <c r="M4608" i="11"/>
  <c r="M4609" i="11"/>
  <c r="M4610" i="11"/>
  <c r="M4611" i="11"/>
  <c r="M4612" i="11"/>
  <c r="M4613" i="11"/>
  <c r="M4614" i="11"/>
  <c r="M4615" i="11"/>
  <c r="M4616" i="11"/>
  <c r="M4617" i="11"/>
  <c r="M4618" i="11"/>
  <c r="M4619" i="11"/>
  <c r="M4620" i="11"/>
  <c r="M4621" i="11"/>
  <c r="M4622" i="11"/>
  <c r="M4623" i="11"/>
  <c r="M4624" i="11"/>
  <c r="M4625" i="11"/>
  <c r="M4626" i="11"/>
  <c r="M4627" i="11"/>
  <c r="M4628" i="11"/>
  <c r="M4629" i="11"/>
  <c r="M4630" i="11"/>
  <c r="M4631" i="11"/>
  <c r="M4632" i="11"/>
  <c r="M4633" i="11"/>
  <c r="M4634" i="11"/>
  <c r="M4635" i="11"/>
  <c r="M4636" i="11"/>
  <c r="M4637" i="11"/>
  <c r="M4638" i="11"/>
  <c r="M4639" i="11"/>
  <c r="M4640" i="11"/>
  <c r="M4641" i="11"/>
  <c r="M4642" i="11"/>
  <c r="M4643" i="11"/>
  <c r="M4644" i="11"/>
  <c r="M4645" i="11"/>
  <c r="M4646" i="11"/>
  <c r="M4647" i="11"/>
  <c r="M4648" i="11"/>
  <c r="M4649" i="11"/>
  <c r="M4650" i="11"/>
  <c r="M4651" i="11"/>
  <c r="M4652" i="11"/>
  <c r="M4653" i="11"/>
  <c r="M4654" i="11"/>
  <c r="M4655" i="11"/>
  <c r="M4656" i="11"/>
  <c r="M4657" i="11"/>
  <c r="M4658" i="11"/>
  <c r="M4659" i="11"/>
  <c r="M4660" i="11"/>
  <c r="M4661" i="11"/>
  <c r="M4662" i="11"/>
  <c r="M4663" i="11"/>
  <c r="M4664" i="11"/>
  <c r="M4665" i="11"/>
  <c r="M4666" i="11"/>
  <c r="M4667" i="11"/>
  <c r="M4668" i="11"/>
  <c r="M4669" i="11"/>
  <c r="M4670" i="11"/>
  <c r="M4671" i="11"/>
  <c r="M4672" i="11"/>
  <c r="M4673" i="11"/>
  <c r="M4674" i="11"/>
  <c r="M4675" i="11"/>
  <c r="M4676" i="11"/>
  <c r="M4677" i="11"/>
  <c r="M4678" i="11"/>
  <c r="M4679" i="11"/>
  <c r="M4680" i="11"/>
  <c r="M4681" i="11"/>
  <c r="M4682" i="11"/>
  <c r="M4683" i="11"/>
  <c r="M4684" i="11"/>
  <c r="M4685" i="11"/>
  <c r="M4686" i="11"/>
  <c r="M4687" i="11"/>
  <c r="M4688" i="11"/>
  <c r="M4689" i="11"/>
  <c r="M4690" i="11"/>
  <c r="M4691" i="11"/>
  <c r="M4692" i="11"/>
  <c r="M4693" i="11"/>
  <c r="M4694" i="11"/>
  <c r="M4695" i="11"/>
  <c r="M4696" i="11"/>
  <c r="M4697" i="11"/>
  <c r="M4698" i="11"/>
  <c r="M4699" i="11"/>
  <c r="M4700" i="11"/>
  <c r="M4701" i="11"/>
  <c r="M4702" i="11"/>
  <c r="M4703" i="11"/>
  <c r="M4704" i="11"/>
  <c r="M4705" i="11"/>
  <c r="M4706" i="11"/>
  <c r="M4707" i="11"/>
  <c r="M4708" i="11"/>
  <c r="M4709" i="11"/>
  <c r="M4710" i="11"/>
  <c r="M4711" i="11"/>
  <c r="M4712" i="11"/>
  <c r="M4713" i="11"/>
  <c r="M4714" i="11"/>
  <c r="M4715" i="11"/>
  <c r="M4716" i="11"/>
  <c r="M4717" i="11"/>
  <c r="M4718" i="11"/>
  <c r="M4719" i="11"/>
  <c r="M4720" i="11"/>
  <c r="M4721" i="11"/>
  <c r="M4722" i="11"/>
  <c r="M4723" i="11"/>
  <c r="M4724" i="11"/>
  <c r="M4725" i="11"/>
  <c r="M4726" i="11"/>
  <c r="M4727" i="11"/>
  <c r="M4728" i="11"/>
  <c r="M4729" i="11"/>
  <c r="M4730" i="11"/>
  <c r="M4731" i="11"/>
  <c r="M4732" i="11"/>
  <c r="M4733" i="11"/>
  <c r="M4734" i="11"/>
  <c r="M4735" i="11"/>
  <c r="M4736" i="11"/>
  <c r="M4737" i="11"/>
  <c r="M4738" i="11"/>
  <c r="M4739" i="11"/>
  <c r="M4740" i="11"/>
  <c r="M4741" i="11"/>
  <c r="M4742" i="11"/>
  <c r="M4743" i="11"/>
  <c r="M4744" i="11"/>
  <c r="M4745" i="11"/>
  <c r="M4746" i="11"/>
  <c r="M4747" i="11"/>
  <c r="M4748" i="11"/>
  <c r="M4749" i="11"/>
  <c r="M4750" i="11"/>
  <c r="M4751" i="11"/>
  <c r="M4752" i="11"/>
  <c r="M4753" i="11"/>
  <c r="M4754" i="11"/>
  <c r="M4755" i="11"/>
  <c r="M4756" i="11"/>
  <c r="M4757" i="11"/>
  <c r="M4758" i="11"/>
  <c r="M4759" i="11"/>
  <c r="M4760" i="11"/>
  <c r="M4761" i="11"/>
  <c r="M4762" i="11"/>
  <c r="M4763" i="11"/>
  <c r="M4764" i="11"/>
  <c r="M4765" i="11"/>
  <c r="M4766" i="11"/>
  <c r="M4767" i="11"/>
  <c r="M4768" i="11"/>
  <c r="M4769" i="11"/>
  <c r="M4770" i="11"/>
  <c r="M4771" i="11"/>
  <c r="M4772" i="11"/>
  <c r="M4773" i="11"/>
  <c r="M4774" i="11"/>
  <c r="M4775" i="11"/>
  <c r="M4776" i="11"/>
  <c r="M4777" i="11"/>
  <c r="M4778" i="11"/>
  <c r="M4779" i="11"/>
  <c r="M4780" i="11"/>
  <c r="M4781" i="11"/>
  <c r="M4782" i="11"/>
  <c r="M4783" i="11"/>
  <c r="M4784" i="11"/>
  <c r="M4785" i="11"/>
  <c r="M4786" i="11"/>
  <c r="M4787" i="11"/>
  <c r="M4788" i="11"/>
  <c r="M4789" i="11"/>
  <c r="M4790" i="11"/>
  <c r="M4791" i="11"/>
  <c r="M4792" i="11"/>
  <c r="M4793" i="11"/>
  <c r="M4794" i="11"/>
  <c r="M4795" i="11"/>
  <c r="M4796" i="11"/>
  <c r="M4797" i="11"/>
  <c r="M4798" i="11"/>
  <c r="M4799" i="11"/>
  <c r="M4800" i="11"/>
  <c r="M4801" i="11"/>
  <c r="M4802" i="11"/>
  <c r="M4803" i="11"/>
  <c r="M4804" i="11"/>
  <c r="M4805" i="11"/>
  <c r="M4806" i="11"/>
  <c r="M4807" i="11"/>
  <c r="M4808" i="11"/>
  <c r="M4809" i="11"/>
  <c r="M4810" i="11"/>
  <c r="M4811" i="11"/>
  <c r="M4812" i="11"/>
  <c r="M4813" i="11"/>
  <c r="M4814" i="11"/>
  <c r="M4815" i="11"/>
  <c r="M4816" i="11"/>
  <c r="M4817" i="11"/>
  <c r="M4818" i="11"/>
  <c r="M4819" i="11"/>
  <c r="M4820" i="11"/>
  <c r="M4821" i="11"/>
  <c r="M4822" i="11"/>
  <c r="M4823" i="11"/>
  <c r="M4824" i="11"/>
  <c r="M4825" i="11"/>
  <c r="M4826" i="11"/>
  <c r="M4827" i="11"/>
  <c r="M4828" i="11"/>
  <c r="M4829" i="11"/>
  <c r="M4830" i="11"/>
  <c r="M4831" i="11"/>
  <c r="M4832" i="11"/>
  <c r="M4833" i="11"/>
  <c r="M4834" i="11"/>
  <c r="M4835" i="11"/>
  <c r="M4836" i="11"/>
  <c r="M4837" i="11"/>
  <c r="M4838" i="11"/>
  <c r="M4839" i="11"/>
  <c r="M4840" i="11"/>
  <c r="M4841" i="11"/>
  <c r="M4842" i="11"/>
  <c r="M4843" i="11"/>
  <c r="M4844" i="11"/>
  <c r="M4845" i="11"/>
  <c r="M4846" i="11"/>
  <c r="M4847" i="11"/>
  <c r="M4848" i="11"/>
  <c r="M4849" i="11"/>
  <c r="M4850" i="11"/>
  <c r="M4851" i="11"/>
  <c r="M4852" i="11"/>
  <c r="M4853" i="11"/>
  <c r="M4854" i="11"/>
  <c r="M4855" i="11"/>
  <c r="M4856" i="11"/>
  <c r="M4857" i="11"/>
  <c r="M4858" i="11"/>
  <c r="M4859" i="11"/>
  <c r="M4860" i="11"/>
  <c r="M4861" i="11"/>
  <c r="M4862" i="11"/>
  <c r="M4863" i="11"/>
  <c r="M4864" i="11"/>
  <c r="M4865" i="11"/>
  <c r="M4866" i="11"/>
  <c r="M4867" i="11"/>
  <c r="M4868" i="11"/>
  <c r="M4869" i="11"/>
  <c r="M4870" i="11"/>
  <c r="M4871" i="11"/>
  <c r="M4872" i="11"/>
  <c r="M4873" i="11"/>
  <c r="M4874" i="11"/>
  <c r="M4875" i="11"/>
  <c r="M4876" i="11"/>
  <c r="M4877" i="11"/>
  <c r="M4878" i="11"/>
  <c r="M4879" i="11"/>
  <c r="M4880" i="11"/>
  <c r="M4881" i="11"/>
  <c r="M4882" i="11"/>
  <c r="M4883" i="11"/>
  <c r="M4884" i="11"/>
  <c r="M4885" i="11"/>
  <c r="M4886" i="11"/>
  <c r="M4887" i="11"/>
  <c r="M4888" i="11"/>
  <c r="M4889" i="11"/>
  <c r="M4890" i="11"/>
  <c r="M4891" i="11"/>
  <c r="M4892" i="11"/>
  <c r="M4893" i="11"/>
  <c r="M4894" i="11"/>
  <c r="M4895" i="11"/>
  <c r="M4896" i="11"/>
  <c r="M4897" i="11"/>
  <c r="M4898" i="11"/>
  <c r="M4899" i="11"/>
  <c r="M4900" i="11"/>
  <c r="M4901" i="11"/>
  <c r="M4902" i="11"/>
  <c r="M4903" i="11"/>
  <c r="M4904" i="11"/>
  <c r="M4905" i="11"/>
  <c r="M4906" i="11"/>
  <c r="M4907" i="11"/>
  <c r="M4908" i="11"/>
  <c r="M4909" i="11"/>
  <c r="M4910" i="11"/>
  <c r="M4911" i="11"/>
  <c r="M4912" i="11"/>
  <c r="M4913" i="11"/>
  <c r="M4914" i="11"/>
  <c r="M4915" i="11"/>
  <c r="M4916" i="11"/>
  <c r="M4917" i="11"/>
  <c r="M4918" i="11"/>
  <c r="M4919" i="11"/>
  <c r="M4920" i="11"/>
  <c r="M4921" i="11"/>
  <c r="M4922" i="11"/>
  <c r="M4923" i="11"/>
  <c r="M4924" i="11"/>
  <c r="M4925" i="11"/>
  <c r="M4926" i="11"/>
  <c r="M4927" i="11"/>
  <c r="M4928" i="11"/>
  <c r="M4929" i="11"/>
  <c r="M4930" i="11"/>
  <c r="M4931" i="11"/>
  <c r="M4932" i="11"/>
  <c r="M4933" i="11"/>
  <c r="M4934" i="11"/>
  <c r="M4935" i="11"/>
  <c r="M4936" i="11"/>
  <c r="M4937" i="11"/>
  <c r="M4938" i="11"/>
  <c r="M4939" i="11"/>
  <c r="M4940" i="11"/>
  <c r="M4941" i="11"/>
  <c r="M4942" i="11"/>
  <c r="M4943" i="11"/>
  <c r="M4944" i="11"/>
  <c r="M4945" i="11"/>
  <c r="M4946" i="11"/>
  <c r="M4947" i="11"/>
  <c r="M4948" i="11"/>
  <c r="M4949" i="11"/>
  <c r="M4950" i="11"/>
  <c r="M4951" i="11"/>
  <c r="M4952" i="11"/>
  <c r="M4953" i="11"/>
  <c r="M4954" i="11"/>
  <c r="M4955" i="11"/>
  <c r="M4956" i="11"/>
  <c r="M4957" i="11"/>
  <c r="M4958" i="11"/>
  <c r="M4959" i="11"/>
  <c r="M4960" i="11"/>
  <c r="M4961" i="11"/>
  <c r="M4962" i="11"/>
  <c r="M4963" i="11"/>
  <c r="M4964" i="11"/>
  <c r="M4965" i="11"/>
  <c r="M4966" i="11"/>
  <c r="M4967" i="11"/>
  <c r="M4968" i="11"/>
  <c r="M4969" i="11"/>
  <c r="M4970" i="11"/>
  <c r="M4971" i="11"/>
  <c r="M4972" i="11"/>
  <c r="M4973" i="11"/>
  <c r="M4974" i="11"/>
  <c r="M4975" i="11"/>
  <c r="M4976" i="11"/>
  <c r="M4977" i="11"/>
  <c r="M4978" i="11"/>
  <c r="M4979" i="11"/>
  <c r="M4980" i="11"/>
  <c r="M4981" i="11"/>
  <c r="M4982" i="11"/>
  <c r="M4983" i="11"/>
  <c r="M4984" i="11"/>
  <c r="M4985" i="11"/>
  <c r="M4986" i="11"/>
  <c r="M4987" i="11"/>
  <c r="M4988" i="11"/>
  <c r="M4989" i="11"/>
  <c r="M4990" i="11"/>
  <c r="M4991" i="11"/>
  <c r="M4992" i="11"/>
  <c r="M4993" i="11"/>
  <c r="M4994" i="11"/>
  <c r="M4995" i="11"/>
  <c r="M4996" i="11"/>
  <c r="M4997" i="11"/>
  <c r="M4998" i="11"/>
  <c r="M4999" i="11"/>
  <c r="M5000" i="11"/>
  <c r="M5001" i="11"/>
  <c r="M5002" i="11"/>
  <c r="M5003" i="11"/>
  <c r="M5004" i="11"/>
  <c r="M5005" i="11"/>
  <c r="M5006" i="11"/>
  <c r="M5007" i="11"/>
  <c r="M5008" i="11"/>
  <c r="M5009" i="11"/>
  <c r="M5010" i="11"/>
  <c r="M5011" i="11"/>
  <c r="M5012" i="11"/>
  <c r="M5013" i="11"/>
  <c r="M5014" i="11"/>
  <c r="M5015" i="11"/>
  <c r="M5016" i="11"/>
  <c r="M5017" i="11"/>
  <c r="M5018" i="11"/>
  <c r="M5019" i="11"/>
  <c r="M5020" i="11"/>
  <c r="M5021" i="11"/>
  <c r="M5022" i="11"/>
  <c r="M5023" i="11"/>
  <c r="M5024" i="11"/>
  <c r="M5025" i="11"/>
  <c r="M5026" i="11"/>
  <c r="M5027" i="11"/>
  <c r="M5028" i="11"/>
  <c r="M5029" i="11"/>
  <c r="M5030" i="11"/>
  <c r="M5031" i="11"/>
  <c r="M5032" i="11"/>
  <c r="M5033" i="11"/>
  <c r="M5034" i="11"/>
  <c r="M5035" i="11"/>
  <c r="M5036" i="11"/>
  <c r="M5037" i="11"/>
  <c r="M5038" i="11"/>
  <c r="M5039" i="11"/>
  <c r="M5040" i="11"/>
  <c r="M5041" i="11"/>
  <c r="M5042" i="11"/>
  <c r="M5043" i="11"/>
  <c r="M5044" i="11"/>
  <c r="M5045" i="11"/>
  <c r="M5046" i="11"/>
  <c r="M5047" i="11"/>
  <c r="M5048" i="11"/>
  <c r="M5049" i="11"/>
  <c r="M5050" i="11"/>
  <c r="M5051" i="11"/>
  <c r="M5052" i="11"/>
  <c r="M5053" i="11"/>
  <c r="M5054" i="11"/>
  <c r="M5055" i="11"/>
  <c r="M5056" i="11"/>
  <c r="M5057" i="11"/>
  <c r="M5058" i="11"/>
  <c r="M5059" i="11"/>
  <c r="M5060" i="11"/>
  <c r="M5061" i="11"/>
  <c r="M5062" i="11"/>
  <c r="M5063" i="11"/>
  <c r="M5064" i="11"/>
  <c r="M5065" i="11"/>
  <c r="M5066" i="11"/>
  <c r="M5067" i="11"/>
  <c r="M5068" i="11"/>
  <c r="M5069" i="11"/>
  <c r="M5070" i="11"/>
  <c r="M5071" i="11"/>
  <c r="M5072" i="11"/>
  <c r="M5073" i="11"/>
  <c r="M5074" i="11"/>
  <c r="M5075" i="11"/>
  <c r="M5076" i="11"/>
  <c r="M5077" i="11"/>
  <c r="M5078" i="11"/>
  <c r="M5079" i="11"/>
  <c r="M5080" i="11"/>
  <c r="M5081" i="11"/>
  <c r="M5082" i="11"/>
  <c r="M5083" i="11"/>
  <c r="M5084" i="11"/>
  <c r="M5085" i="11"/>
  <c r="M5086" i="11"/>
  <c r="M5087" i="11"/>
  <c r="M5088" i="11"/>
  <c r="M5089" i="11"/>
  <c r="M5090" i="11"/>
  <c r="M5091" i="11"/>
  <c r="M5092" i="11"/>
  <c r="M5093" i="11"/>
  <c r="M5094" i="11"/>
  <c r="M5095" i="11"/>
  <c r="M5096" i="11"/>
  <c r="M5097" i="11"/>
  <c r="M5098" i="11"/>
  <c r="M5099" i="11"/>
  <c r="M5100" i="11"/>
  <c r="M5101" i="11"/>
  <c r="M5102" i="11"/>
  <c r="M5103" i="11"/>
  <c r="M5104" i="11"/>
  <c r="M5105" i="11"/>
  <c r="M5106" i="11"/>
  <c r="M5107" i="11"/>
  <c r="M5108" i="11"/>
  <c r="M5109" i="11"/>
  <c r="M5110" i="11"/>
  <c r="M5111" i="11"/>
  <c r="M5112" i="11"/>
  <c r="M5113" i="11"/>
  <c r="M5114" i="11"/>
  <c r="M5115" i="11"/>
  <c r="M5116" i="11"/>
  <c r="M5117" i="11"/>
  <c r="M5118" i="11"/>
  <c r="M5119" i="11"/>
  <c r="M5120" i="11"/>
  <c r="M5121" i="11"/>
  <c r="M5122" i="11"/>
  <c r="M5123" i="11"/>
  <c r="M5124" i="11"/>
  <c r="M5125" i="11"/>
  <c r="M5126" i="11"/>
  <c r="M5127" i="11"/>
  <c r="M5128" i="11"/>
  <c r="M5129" i="11"/>
  <c r="M5130" i="11"/>
  <c r="M5131" i="11"/>
  <c r="M5132" i="11"/>
  <c r="M5133" i="11"/>
  <c r="M5134" i="11"/>
  <c r="M5135" i="11"/>
  <c r="M5136" i="11"/>
  <c r="M5137" i="11"/>
  <c r="M5138" i="11"/>
  <c r="M5139" i="11"/>
  <c r="M5140" i="11"/>
  <c r="M5141" i="11"/>
  <c r="M5142" i="11"/>
  <c r="M5143" i="11"/>
  <c r="M5144" i="11"/>
  <c r="M5145" i="11"/>
  <c r="M5146" i="11"/>
  <c r="M5147" i="11"/>
  <c r="M5148" i="11"/>
  <c r="M5149" i="11"/>
  <c r="M5150" i="11"/>
  <c r="M5151" i="11"/>
  <c r="M5152" i="11"/>
  <c r="M5153" i="11"/>
  <c r="M5154" i="11"/>
  <c r="M5155" i="11"/>
  <c r="M5156" i="11"/>
  <c r="M5157" i="11"/>
  <c r="M5158" i="11"/>
  <c r="M5159" i="11"/>
  <c r="M5160" i="11"/>
  <c r="M5161" i="11"/>
  <c r="M5162" i="11"/>
  <c r="M5163" i="11"/>
  <c r="M5164" i="11"/>
  <c r="M5165" i="11"/>
  <c r="M5166" i="11"/>
  <c r="M5167" i="11"/>
  <c r="M5168" i="11"/>
  <c r="M5169" i="11"/>
  <c r="M5170" i="11"/>
  <c r="M5171" i="11"/>
  <c r="M5172" i="11"/>
  <c r="M5173" i="11"/>
  <c r="M5174" i="11"/>
  <c r="M5175" i="11"/>
  <c r="M5176" i="11"/>
  <c r="M5177" i="11"/>
  <c r="M5178" i="11"/>
  <c r="M5179" i="11"/>
  <c r="M5180" i="11"/>
  <c r="M5181" i="11"/>
  <c r="M5182" i="11"/>
  <c r="M5183" i="11"/>
  <c r="M5184" i="11"/>
  <c r="M5185" i="11"/>
  <c r="M5186" i="11"/>
  <c r="M5187" i="11"/>
  <c r="M5188" i="11"/>
  <c r="M5189" i="11"/>
  <c r="M5190" i="11"/>
  <c r="M5191" i="11"/>
  <c r="M5192" i="11"/>
  <c r="M5193" i="11"/>
  <c r="M5194" i="11"/>
  <c r="M5195" i="11"/>
  <c r="M5196" i="11"/>
  <c r="M5197" i="11"/>
  <c r="M5198" i="11"/>
  <c r="M5199" i="11"/>
  <c r="M5200" i="11"/>
  <c r="M5201" i="11"/>
  <c r="M5202" i="11"/>
  <c r="M5203" i="11"/>
  <c r="M5204" i="11"/>
  <c r="M5205" i="11"/>
  <c r="M5206" i="11"/>
  <c r="M5207" i="11"/>
  <c r="M5208" i="11"/>
  <c r="M5209" i="11"/>
  <c r="M5210" i="11"/>
  <c r="M5211" i="11"/>
  <c r="M5212" i="11"/>
  <c r="M5213" i="11"/>
  <c r="M5214" i="11"/>
  <c r="M5215" i="11"/>
  <c r="M5216" i="11"/>
  <c r="M5217" i="11"/>
  <c r="M5218" i="11"/>
  <c r="M5219" i="11"/>
  <c r="M5220" i="11"/>
  <c r="M5221" i="11"/>
  <c r="M5222" i="11"/>
  <c r="M5223" i="11"/>
  <c r="M5224" i="11"/>
  <c r="M5225" i="11"/>
  <c r="M5226" i="11"/>
  <c r="M5227" i="11"/>
  <c r="M5228" i="11"/>
  <c r="M5229" i="11"/>
  <c r="M5230" i="11"/>
  <c r="M5231" i="11"/>
  <c r="M5232" i="11"/>
  <c r="M5233" i="11"/>
  <c r="M5234" i="11"/>
  <c r="M5235" i="11"/>
  <c r="M5236" i="11"/>
  <c r="M5237" i="11"/>
  <c r="M5238" i="11"/>
  <c r="M5239" i="11"/>
  <c r="M5240" i="11"/>
  <c r="M5241" i="11"/>
  <c r="M5242" i="11"/>
  <c r="M5243" i="11"/>
  <c r="M5244" i="11"/>
  <c r="M5245" i="11"/>
  <c r="M5246" i="11"/>
  <c r="M5247" i="11"/>
  <c r="M5248" i="11"/>
  <c r="M5249" i="11"/>
  <c r="M5250" i="11"/>
  <c r="M5251" i="11"/>
  <c r="M5252" i="11"/>
  <c r="M5253" i="11"/>
  <c r="M5254" i="11"/>
  <c r="M5255" i="11"/>
  <c r="M5256" i="11"/>
  <c r="M5257" i="11"/>
  <c r="M5258" i="11"/>
  <c r="M5259" i="11"/>
  <c r="M5260" i="11"/>
  <c r="M5261" i="11"/>
  <c r="M5262" i="11"/>
  <c r="M5263" i="11"/>
  <c r="M5264" i="11"/>
  <c r="M5265" i="11"/>
  <c r="M5266" i="11"/>
  <c r="M5267" i="11"/>
  <c r="M5268" i="11"/>
  <c r="M5269" i="11"/>
  <c r="M5270" i="11"/>
  <c r="M5271" i="11"/>
  <c r="M5272" i="11"/>
  <c r="M5273" i="11"/>
  <c r="M5274" i="11"/>
  <c r="M5275" i="11"/>
  <c r="M5276" i="11"/>
  <c r="M5277" i="11"/>
  <c r="M5278" i="11"/>
  <c r="M5279" i="11"/>
  <c r="M5280" i="11"/>
  <c r="M5281" i="11"/>
  <c r="M5282" i="11"/>
  <c r="M5283" i="11"/>
  <c r="M5284" i="11"/>
  <c r="M5285" i="11"/>
  <c r="M5286" i="11"/>
  <c r="M5287" i="11"/>
  <c r="M5288" i="11"/>
  <c r="M5289" i="11"/>
  <c r="M5290" i="11"/>
  <c r="M5291" i="11"/>
  <c r="M5292" i="11"/>
  <c r="M5293" i="11"/>
  <c r="M5294" i="11"/>
  <c r="M5295" i="11"/>
  <c r="M5296" i="11"/>
  <c r="M5297" i="11"/>
  <c r="M5298" i="11"/>
  <c r="M5299" i="11"/>
  <c r="M5300" i="11"/>
  <c r="M5301" i="11"/>
  <c r="M5302" i="11"/>
  <c r="M5303" i="11"/>
  <c r="M5304" i="11"/>
  <c r="M5305" i="11"/>
  <c r="M5306" i="11"/>
  <c r="M5307" i="11"/>
  <c r="M5308" i="11"/>
  <c r="M5309" i="11"/>
  <c r="M5310" i="11"/>
  <c r="M5311" i="11"/>
  <c r="M5312" i="11"/>
  <c r="M5313" i="11"/>
  <c r="M5314" i="11"/>
  <c r="M5315" i="11"/>
  <c r="M5316" i="11"/>
  <c r="M5317" i="11"/>
  <c r="M5318" i="11"/>
  <c r="M5319" i="11"/>
  <c r="M5320" i="11"/>
  <c r="M5321" i="11"/>
  <c r="M5322" i="11"/>
  <c r="M5323" i="11"/>
  <c r="M5324" i="11"/>
  <c r="M5325" i="11"/>
  <c r="M5326" i="11"/>
  <c r="M5327" i="11"/>
  <c r="M5328" i="11"/>
  <c r="M5329" i="11"/>
  <c r="M5330" i="11"/>
  <c r="M5331" i="11"/>
  <c r="M5332" i="11"/>
  <c r="M5333" i="11"/>
  <c r="M5334" i="11"/>
  <c r="M5335" i="11"/>
  <c r="M5336" i="11"/>
  <c r="M5337" i="11"/>
  <c r="M5338" i="11"/>
  <c r="M5339" i="11"/>
  <c r="M5340" i="11"/>
  <c r="M5341" i="11"/>
  <c r="M5342" i="11"/>
  <c r="M5343" i="11"/>
  <c r="M5344" i="11"/>
  <c r="M5345" i="11"/>
  <c r="M5346" i="11"/>
  <c r="M5347" i="11"/>
  <c r="M5348" i="11"/>
  <c r="M5349" i="11"/>
  <c r="M5350" i="11"/>
  <c r="M5351" i="11"/>
  <c r="M5352" i="11"/>
  <c r="M5353" i="11"/>
  <c r="M5354" i="11"/>
  <c r="M5355" i="11"/>
  <c r="M5356" i="11"/>
  <c r="M5357" i="11"/>
  <c r="M5358" i="11"/>
  <c r="M5359" i="11"/>
  <c r="M5360" i="11"/>
  <c r="M5361" i="11"/>
  <c r="M5362" i="11"/>
  <c r="M5363" i="11"/>
  <c r="M5364" i="11"/>
  <c r="M5365" i="11"/>
  <c r="M5366" i="11"/>
  <c r="M5367" i="11"/>
  <c r="M5368" i="11"/>
  <c r="M5369" i="11"/>
  <c r="M5370" i="11"/>
  <c r="M5371" i="11"/>
  <c r="M5372" i="11"/>
  <c r="M5373" i="11"/>
  <c r="M5374" i="11"/>
  <c r="M5375" i="11"/>
  <c r="M5376" i="11"/>
  <c r="M5377" i="11"/>
  <c r="M5378" i="11"/>
  <c r="M5379" i="11"/>
  <c r="M5380" i="11"/>
  <c r="M5381" i="11"/>
  <c r="M5382" i="11"/>
  <c r="M5383" i="11"/>
  <c r="M5384" i="11"/>
  <c r="M5385" i="11"/>
  <c r="M5386" i="11"/>
  <c r="M5387" i="11"/>
  <c r="M5388" i="11"/>
  <c r="M5389" i="11"/>
  <c r="M5390" i="11"/>
  <c r="M5391" i="11"/>
  <c r="M5392" i="11"/>
  <c r="M5393" i="11"/>
  <c r="M5394" i="11"/>
  <c r="M5395" i="11"/>
  <c r="M5396" i="11"/>
  <c r="M5397" i="11"/>
  <c r="M5398" i="11"/>
  <c r="M5399" i="11"/>
  <c r="M5400" i="11"/>
  <c r="M5401" i="11"/>
  <c r="M5402" i="11"/>
  <c r="M5403" i="11"/>
  <c r="M5404" i="11"/>
  <c r="M5405" i="11"/>
  <c r="M5406" i="11"/>
  <c r="M5407" i="11"/>
  <c r="M5408" i="11"/>
  <c r="M5409" i="11"/>
  <c r="M5410" i="11"/>
  <c r="M5411" i="11"/>
  <c r="M5412" i="11"/>
  <c r="M5413" i="11"/>
  <c r="M5414" i="11"/>
  <c r="M5415" i="11"/>
  <c r="M5416" i="11"/>
  <c r="M5417" i="11"/>
  <c r="M5418" i="11"/>
  <c r="M5419" i="11"/>
  <c r="M5420" i="11"/>
  <c r="M5421" i="11"/>
  <c r="M5422" i="11"/>
  <c r="M5423" i="11"/>
  <c r="M5424" i="11"/>
  <c r="M5425" i="11"/>
  <c r="M5426" i="11"/>
  <c r="M5427" i="11"/>
  <c r="M5428" i="11"/>
  <c r="M5429" i="11"/>
  <c r="M5430" i="11"/>
  <c r="M5431" i="11"/>
  <c r="M5432" i="11"/>
  <c r="M5433" i="11"/>
  <c r="M5434" i="11"/>
  <c r="M5435" i="11"/>
  <c r="M5436" i="11"/>
  <c r="M5437" i="11"/>
  <c r="M5438" i="11"/>
  <c r="M5439" i="11"/>
  <c r="M5440" i="11"/>
  <c r="M5441" i="11"/>
  <c r="M5442" i="11"/>
  <c r="M5443" i="11"/>
  <c r="M5444" i="11"/>
  <c r="M5445" i="11"/>
  <c r="M5446" i="11"/>
  <c r="M5447" i="11"/>
  <c r="M5448" i="11"/>
  <c r="M5449" i="11"/>
  <c r="M5450" i="11"/>
  <c r="M5451" i="11"/>
  <c r="M5452" i="11"/>
  <c r="M5453" i="11"/>
  <c r="M5454" i="11"/>
  <c r="M5455" i="11"/>
  <c r="M5456" i="11"/>
  <c r="M5457" i="11"/>
  <c r="M5458" i="11"/>
  <c r="M5459" i="11"/>
  <c r="M5460" i="11"/>
  <c r="M5461" i="11"/>
  <c r="M5462" i="11"/>
  <c r="M5463" i="11"/>
  <c r="M5464" i="11"/>
  <c r="M5465" i="11"/>
  <c r="M5466" i="11"/>
  <c r="M5467" i="11"/>
  <c r="M5468" i="11"/>
  <c r="M5469" i="11"/>
  <c r="M5470" i="11"/>
  <c r="M5471" i="11"/>
  <c r="M5472" i="11"/>
  <c r="M5473" i="11"/>
  <c r="M5474" i="11"/>
  <c r="M5475" i="11"/>
  <c r="M5476" i="11"/>
  <c r="M5477" i="11"/>
  <c r="M5478" i="11"/>
  <c r="M5479" i="11"/>
  <c r="M5480" i="11"/>
  <c r="M5481" i="11"/>
  <c r="M5482" i="11"/>
  <c r="M5483" i="11"/>
  <c r="M5484" i="11"/>
  <c r="M5485" i="11"/>
  <c r="M5486" i="11"/>
  <c r="M5487" i="11"/>
  <c r="M5488" i="11"/>
  <c r="M5489" i="11"/>
  <c r="M5490" i="11"/>
  <c r="M5491" i="11"/>
  <c r="M5492" i="11"/>
  <c r="M5493" i="11"/>
  <c r="M5494" i="11"/>
  <c r="M5495" i="11"/>
  <c r="M5496" i="11"/>
  <c r="M5497" i="11"/>
  <c r="M5498" i="11"/>
  <c r="M5499" i="11"/>
  <c r="M5500" i="11"/>
  <c r="M5501" i="11"/>
  <c r="M5502" i="11"/>
  <c r="M5503" i="11"/>
  <c r="M5504" i="11"/>
  <c r="M5505" i="11"/>
  <c r="M5506" i="11"/>
  <c r="M5507" i="11"/>
  <c r="M5508" i="11"/>
  <c r="M5509" i="11"/>
  <c r="M5510" i="11"/>
  <c r="M5511" i="11"/>
  <c r="M5512" i="11"/>
  <c r="M5513" i="11"/>
  <c r="M5514" i="11"/>
  <c r="M5515" i="11"/>
  <c r="M5516" i="11"/>
  <c r="M5517" i="11"/>
  <c r="M5518" i="11"/>
  <c r="M5519" i="11"/>
  <c r="M5520" i="11"/>
  <c r="M5521" i="11"/>
  <c r="M5522" i="11"/>
  <c r="M5523" i="11"/>
  <c r="M5524" i="11"/>
  <c r="M5525" i="11"/>
  <c r="M5526" i="11"/>
  <c r="M5527" i="11"/>
  <c r="M5528" i="11"/>
  <c r="M5529" i="11"/>
  <c r="M5530" i="11"/>
  <c r="M5531" i="11"/>
  <c r="M5532" i="11"/>
  <c r="M5533" i="11"/>
  <c r="M5534" i="11"/>
  <c r="M5535" i="11"/>
  <c r="M5536" i="11"/>
  <c r="M5537" i="11"/>
  <c r="M5538" i="11"/>
  <c r="M5539" i="11"/>
  <c r="M5540" i="11"/>
  <c r="M5541" i="11"/>
  <c r="M5542" i="11"/>
  <c r="M5543" i="11"/>
  <c r="M5544" i="11"/>
  <c r="M5545" i="11"/>
  <c r="M5546" i="11"/>
  <c r="M5547" i="11"/>
  <c r="M5548" i="11"/>
  <c r="M5549" i="11"/>
  <c r="M5550" i="11"/>
  <c r="M5551" i="11"/>
  <c r="M5552" i="11"/>
  <c r="M5553" i="11"/>
  <c r="M5554" i="11"/>
  <c r="M5555" i="11"/>
  <c r="M5556" i="11"/>
  <c r="M5557" i="11"/>
  <c r="M5558" i="11"/>
  <c r="M5559" i="11"/>
  <c r="M5560" i="11"/>
  <c r="M5561" i="11"/>
  <c r="M5562" i="11"/>
  <c r="M5563" i="11"/>
  <c r="M5564" i="11"/>
  <c r="M5565" i="11"/>
  <c r="M5566" i="11"/>
  <c r="M5567" i="11"/>
  <c r="M5568" i="11"/>
  <c r="M5569" i="11"/>
  <c r="M5570" i="11"/>
  <c r="M5571" i="11"/>
  <c r="M5572" i="11"/>
  <c r="M5573" i="11"/>
  <c r="M5574" i="11"/>
  <c r="M5575" i="11"/>
  <c r="M5576" i="11"/>
  <c r="M5577" i="11"/>
  <c r="M5578" i="11"/>
  <c r="M5579" i="11"/>
  <c r="M5580" i="11"/>
  <c r="M5581" i="11"/>
  <c r="M5582" i="11"/>
  <c r="M5583" i="11"/>
  <c r="M5584" i="11"/>
  <c r="M5585" i="11"/>
  <c r="M5586" i="11"/>
  <c r="M5587" i="11"/>
  <c r="M5588" i="11"/>
  <c r="M5589" i="11"/>
  <c r="M5590" i="11"/>
  <c r="M5591" i="11"/>
  <c r="M5592" i="11"/>
  <c r="M5593" i="11"/>
  <c r="M5594" i="11"/>
  <c r="M5595" i="11"/>
  <c r="M5596" i="11"/>
  <c r="M5597" i="11"/>
  <c r="M5598" i="11"/>
  <c r="M5599" i="11"/>
  <c r="M5600" i="11"/>
  <c r="M5601" i="11"/>
  <c r="M5602" i="11"/>
  <c r="M5603" i="11"/>
  <c r="M5604" i="11"/>
  <c r="M5605" i="11"/>
  <c r="M5606" i="11"/>
  <c r="M5607" i="11"/>
  <c r="M5608" i="11"/>
  <c r="M5609" i="11"/>
  <c r="M5610" i="11"/>
  <c r="M5611" i="11"/>
  <c r="M5612" i="11"/>
  <c r="M5613" i="11"/>
  <c r="M5614" i="11"/>
  <c r="M5615" i="11"/>
  <c r="M5616" i="11"/>
  <c r="M5617" i="11"/>
  <c r="M5618" i="11"/>
  <c r="M5619" i="11"/>
  <c r="M5620" i="11"/>
  <c r="M5621" i="11"/>
  <c r="M5622" i="11"/>
  <c r="M5623" i="11"/>
  <c r="M5624" i="11"/>
  <c r="M5625" i="11"/>
  <c r="M5626" i="11"/>
  <c r="M5627" i="11"/>
  <c r="M5628" i="11"/>
  <c r="M5629" i="11"/>
  <c r="M5630" i="11"/>
  <c r="M5631" i="11"/>
  <c r="M5632" i="11"/>
  <c r="M5633" i="11"/>
  <c r="M5634" i="11"/>
  <c r="M5635" i="11"/>
  <c r="M5636" i="11"/>
  <c r="M5637" i="11"/>
  <c r="M5638" i="11"/>
  <c r="M5639" i="11"/>
  <c r="M5640" i="11"/>
  <c r="M5641" i="11"/>
  <c r="M5642" i="11"/>
  <c r="M5643" i="11"/>
  <c r="M5644" i="11"/>
  <c r="M5645" i="11"/>
  <c r="M5646" i="11"/>
  <c r="M5647" i="11"/>
  <c r="M5648" i="11"/>
  <c r="M5649" i="11"/>
  <c r="M5650" i="11"/>
  <c r="M5651" i="11"/>
  <c r="M5652" i="11"/>
  <c r="M5653" i="11"/>
  <c r="M5654" i="11"/>
  <c r="M5655" i="11"/>
  <c r="M5656" i="11"/>
  <c r="M5657" i="11"/>
  <c r="M5658" i="11"/>
  <c r="M5659" i="11"/>
  <c r="M5660" i="11"/>
  <c r="M5661" i="11"/>
  <c r="M5662" i="11"/>
  <c r="M5663" i="11"/>
  <c r="M5664" i="11"/>
  <c r="M5665" i="11"/>
  <c r="M5666" i="11"/>
  <c r="M5667" i="11"/>
  <c r="M5668" i="11"/>
  <c r="M5669" i="11"/>
  <c r="M5670" i="11"/>
  <c r="M5671" i="11"/>
  <c r="M5672" i="11"/>
  <c r="M5673" i="11"/>
  <c r="M5674" i="11"/>
  <c r="M5675" i="11"/>
  <c r="M5676" i="11"/>
  <c r="M5677" i="11"/>
  <c r="M5678" i="11"/>
  <c r="M5679" i="11"/>
  <c r="M5680" i="11"/>
  <c r="M5681" i="11"/>
  <c r="M5682" i="11"/>
  <c r="M5683" i="11"/>
  <c r="M5684" i="11"/>
  <c r="M5685" i="11"/>
  <c r="M5686" i="11"/>
  <c r="M5687" i="11"/>
  <c r="M5688" i="11"/>
  <c r="M5689" i="11"/>
  <c r="M5690" i="11"/>
  <c r="M5691" i="11"/>
  <c r="M5692" i="11"/>
  <c r="M5693" i="11"/>
  <c r="M5694" i="11"/>
  <c r="M5695" i="11"/>
  <c r="M5696" i="11"/>
  <c r="M5697" i="11"/>
  <c r="M5698" i="11"/>
  <c r="M5699" i="11"/>
  <c r="M5700" i="11"/>
  <c r="M5701" i="11"/>
  <c r="M5702" i="11"/>
  <c r="M5703" i="11"/>
  <c r="M5704" i="11"/>
  <c r="M5705" i="11"/>
  <c r="M5706" i="11"/>
  <c r="M5707" i="11"/>
  <c r="M5708" i="11"/>
  <c r="M5709" i="11"/>
  <c r="M5710" i="11"/>
  <c r="M5711" i="11"/>
  <c r="M5712" i="11"/>
  <c r="M5713" i="11"/>
  <c r="M5714" i="11"/>
  <c r="M5715" i="11"/>
  <c r="M5716" i="11"/>
  <c r="M5717" i="11"/>
  <c r="M5718" i="11"/>
  <c r="M5719" i="11"/>
  <c r="M5720" i="11"/>
  <c r="M5721" i="11"/>
  <c r="M5722" i="11"/>
  <c r="M5723" i="11"/>
  <c r="M5724" i="11"/>
  <c r="M5725" i="11"/>
  <c r="M5726" i="11"/>
  <c r="M5727" i="11"/>
  <c r="M5728" i="11"/>
  <c r="M5729" i="11"/>
  <c r="M5730" i="11"/>
  <c r="M5731" i="11"/>
  <c r="M5732" i="11"/>
  <c r="M5733" i="11"/>
  <c r="M5734" i="11"/>
  <c r="M5735" i="11"/>
  <c r="M5736" i="11"/>
  <c r="M5737" i="11"/>
  <c r="M5738" i="11"/>
  <c r="M5739" i="11"/>
  <c r="M5740" i="11"/>
  <c r="M5741" i="11"/>
  <c r="M5742" i="11"/>
  <c r="M5743" i="11"/>
  <c r="M5744" i="11"/>
  <c r="M5745" i="11"/>
  <c r="M5746" i="11"/>
  <c r="M5747" i="11"/>
  <c r="M5748" i="11"/>
  <c r="M5749" i="11"/>
  <c r="M5750" i="11"/>
  <c r="M5751" i="11"/>
  <c r="M5752" i="11"/>
  <c r="M5753" i="11"/>
  <c r="M5754" i="11"/>
  <c r="M5755" i="11"/>
  <c r="M5756" i="11"/>
  <c r="M5757" i="11"/>
  <c r="M5758" i="11"/>
  <c r="M5759" i="11"/>
  <c r="M5760" i="11"/>
  <c r="M5761" i="11"/>
  <c r="M5762" i="11"/>
  <c r="M5763" i="11"/>
  <c r="M5764" i="11"/>
  <c r="M5765" i="11"/>
  <c r="M5766" i="11"/>
  <c r="M5767" i="11"/>
  <c r="M5768" i="11"/>
  <c r="M5769" i="11"/>
  <c r="M5770" i="11"/>
  <c r="M5771" i="11"/>
  <c r="M5772" i="11"/>
  <c r="M5773" i="11"/>
  <c r="M5774" i="11"/>
  <c r="M5775" i="11"/>
  <c r="M5776" i="11"/>
  <c r="M5777" i="11"/>
  <c r="M5778" i="11"/>
  <c r="M5779" i="11"/>
  <c r="M5780" i="11"/>
  <c r="M5781" i="11"/>
  <c r="M5782" i="11"/>
  <c r="M5783" i="11"/>
  <c r="M5784" i="11"/>
  <c r="M5785" i="11"/>
  <c r="M5786" i="11"/>
  <c r="M5787" i="11"/>
  <c r="M5788" i="11"/>
  <c r="M5789" i="11"/>
  <c r="M5790" i="11"/>
  <c r="M5791" i="11"/>
  <c r="M5792" i="11"/>
  <c r="M5793" i="11"/>
  <c r="M5794" i="11"/>
  <c r="M5795" i="11"/>
  <c r="M5796" i="11"/>
  <c r="M5797" i="11"/>
  <c r="M5798" i="11"/>
  <c r="M5799" i="11"/>
  <c r="M5800" i="11"/>
  <c r="M5801" i="11"/>
  <c r="M5802" i="11"/>
  <c r="M5803" i="11"/>
  <c r="M5804" i="11"/>
  <c r="M5805" i="11"/>
  <c r="M5806" i="11"/>
  <c r="M5807" i="11"/>
  <c r="M5808" i="11"/>
  <c r="M5809" i="11"/>
  <c r="M5810" i="11"/>
  <c r="M5811" i="11"/>
  <c r="M5812" i="11"/>
  <c r="M5813" i="11"/>
  <c r="M5814" i="11"/>
  <c r="M5815" i="11"/>
  <c r="M5816" i="11"/>
  <c r="M5817" i="11"/>
  <c r="M5818" i="11"/>
  <c r="M5819" i="11"/>
  <c r="M5820" i="11"/>
  <c r="M5821" i="11"/>
  <c r="M5822" i="11"/>
  <c r="M5823" i="11"/>
  <c r="M5824" i="11"/>
  <c r="M5825" i="11"/>
  <c r="M5826" i="11"/>
  <c r="M5827" i="11"/>
  <c r="M5828" i="11"/>
  <c r="M5829" i="11"/>
  <c r="M5830" i="11"/>
  <c r="M5831" i="11"/>
  <c r="M5832" i="11"/>
  <c r="M5833" i="11"/>
  <c r="M5834" i="11"/>
  <c r="M5835" i="11"/>
  <c r="M5836" i="11"/>
  <c r="M5837" i="11"/>
  <c r="M5838" i="11"/>
  <c r="M5839" i="11"/>
  <c r="M5840" i="11"/>
  <c r="M5841" i="11"/>
  <c r="M5842" i="11"/>
  <c r="M5843" i="11"/>
  <c r="M5844" i="11"/>
  <c r="M5845" i="11"/>
  <c r="M5846" i="11"/>
  <c r="M5847" i="11"/>
  <c r="M5848" i="11"/>
  <c r="M5849" i="11"/>
  <c r="M5850" i="11"/>
  <c r="M5851" i="11"/>
  <c r="M5852" i="11"/>
  <c r="M5853" i="11"/>
  <c r="M5854" i="11"/>
  <c r="M5855" i="11"/>
  <c r="M5856" i="11"/>
  <c r="M5857" i="11"/>
  <c r="M5858" i="11"/>
  <c r="M5859" i="11"/>
  <c r="M5860" i="11"/>
  <c r="M5861" i="11"/>
  <c r="M5862" i="11"/>
  <c r="M5863" i="11"/>
  <c r="M5864" i="11"/>
  <c r="M5865" i="11"/>
  <c r="M5866" i="11"/>
  <c r="M5867" i="11"/>
  <c r="M5868" i="11"/>
  <c r="M5869" i="11"/>
  <c r="M5870" i="11"/>
  <c r="M5871" i="11"/>
  <c r="M5872" i="11"/>
  <c r="M5873" i="11"/>
  <c r="M5874" i="11"/>
  <c r="M5875" i="11"/>
  <c r="M5876" i="11"/>
  <c r="M5877" i="11"/>
  <c r="M5878" i="11"/>
  <c r="M5879" i="11"/>
  <c r="M5880" i="11"/>
  <c r="M5881" i="11"/>
  <c r="M5882" i="11"/>
  <c r="M5883" i="11"/>
  <c r="M5884" i="11"/>
  <c r="M5885" i="11"/>
  <c r="M5886" i="11"/>
  <c r="M5887" i="11"/>
  <c r="M5888" i="11"/>
  <c r="M5889" i="11"/>
  <c r="M5890" i="11"/>
  <c r="M5891" i="11"/>
  <c r="M5892" i="11"/>
  <c r="M5893" i="11"/>
  <c r="M5894" i="11"/>
  <c r="M5895" i="11"/>
  <c r="M5896" i="11"/>
  <c r="M5897" i="11"/>
  <c r="M5898" i="11"/>
  <c r="M5899" i="11"/>
  <c r="M5900" i="11"/>
  <c r="M5901" i="11"/>
  <c r="M5902" i="11"/>
  <c r="M5903" i="11"/>
  <c r="M5904" i="11"/>
  <c r="M5905" i="11"/>
  <c r="M5906" i="11"/>
  <c r="M5907" i="11"/>
  <c r="M5908" i="11"/>
  <c r="M5909" i="11"/>
  <c r="M5910" i="11"/>
  <c r="M5911" i="11"/>
  <c r="M5912" i="11"/>
  <c r="M5913" i="11"/>
  <c r="M5914" i="11"/>
  <c r="M5915" i="11"/>
  <c r="M5916" i="11"/>
  <c r="M5917" i="11"/>
  <c r="M5918" i="11"/>
  <c r="M5919" i="11"/>
  <c r="M5920" i="11"/>
  <c r="M5921" i="11"/>
  <c r="M5922" i="11"/>
  <c r="M5923" i="11"/>
  <c r="M5924" i="11"/>
  <c r="M5925" i="11"/>
  <c r="M5926" i="11"/>
  <c r="M5927" i="11"/>
  <c r="M5928" i="11"/>
  <c r="M5929" i="11"/>
  <c r="M5930" i="11"/>
  <c r="M5931" i="11"/>
  <c r="M5932" i="11"/>
  <c r="M5933" i="11"/>
  <c r="M5934" i="11"/>
  <c r="M5935" i="11"/>
  <c r="M5936" i="11"/>
  <c r="M5937" i="11"/>
  <c r="M5938" i="11"/>
  <c r="M5939" i="11"/>
  <c r="M5940" i="11"/>
  <c r="M5941" i="11"/>
  <c r="M5942" i="11"/>
  <c r="M5943" i="11"/>
  <c r="M5944" i="11"/>
  <c r="M5945" i="11"/>
  <c r="M5946" i="11"/>
  <c r="M5947" i="11"/>
  <c r="M5948" i="11"/>
  <c r="M5949" i="11"/>
  <c r="M5950" i="11"/>
  <c r="M5951" i="11"/>
  <c r="M5952" i="11"/>
  <c r="M5953" i="11"/>
  <c r="M5954" i="11"/>
  <c r="M5955" i="11"/>
  <c r="M5956" i="11"/>
  <c r="M5957" i="11"/>
  <c r="M5958" i="11"/>
  <c r="M5959" i="11"/>
  <c r="M5960" i="11"/>
  <c r="M5961" i="11"/>
  <c r="M5962" i="11"/>
  <c r="M5963" i="11"/>
  <c r="M5964" i="11"/>
  <c r="M5965" i="11"/>
  <c r="M5966" i="11"/>
  <c r="M5967" i="11"/>
  <c r="M5968" i="11"/>
  <c r="M5969" i="11"/>
  <c r="M5970" i="11"/>
  <c r="M5971" i="11"/>
  <c r="M5972" i="11"/>
  <c r="M5973" i="11"/>
  <c r="M5974" i="11"/>
  <c r="M5975" i="11"/>
  <c r="M5976" i="11"/>
  <c r="M5977" i="11"/>
  <c r="M5978" i="11"/>
  <c r="M5979" i="11"/>
  <c r="M5980" i="11"/>
  <c r="M5981" i="11"/>
  <c r="M5982" i="11"/>
  <c r="M5983" i="11"/>
  <c r="M5984" i="11"/>
  <c r="M5985" i="11"/>
  <c r="M5986" i="11"/>
  <c r="M5987" i="11"/>
  <c r="M5988" i="11"/>
  <c r="M5989" i="11"/>
  <c r="M5990" i="11"/>
  <c r="M5991" i="11"/>
  <c r="M5992" i="11"/>
  <c r="M5993" i="11"/>
  <c r="M5994" i="11"/>
  <c r="M5995" i="11"/>
  <c r="M5996" i="11"/>
  <c r="M5997" i="11"/>
  <c r="M5998" i="11"/>
  <c r="M5999" i="11"/>
  <c r="M6000" i="11"/>
  <c r="M6001" i="11"/>
  <c r="M6002" i="11"/>
  <c r="M6003" i="11"/>
  <c r="M6004" i="11"/>
  <c r="M6005" i="11"/>
  <c r="M6006" i="11"/>
  <c r="M6007" i="11"/>
  <c r="M6008" i="11"/>
  <c r="M6009" i="11"/>
  <c r="M6010" i="11"/>
  <c r="M6011" i="11"/>
  <c r="M6012" i="11"/>
  <c r="M6013" i="11"/>
  <c r="M6014" i="11"/>
  <c r="M6015" i="11"/>
  <c r="M6016" i="11"/>
  <c r="M6017" i="11"/>
  <c r="M6018" i="11"/>
  <c r="M6019" i="11"/>
  <c r="M6020" i="11"/>
  <c r="M6021" i="11"/>
  <c r="M6022" i="11"/>
  <c r="M6023" i="11"/>
  <c r="M6024" i="11"/>
  <c r="M6025" i="11"/>
  <c r="M6026" i="11"/>
  <c r="M6027" i="11"/>
  <c r="M6028" i="11"/>
  <c r="M6029" i="11"/>
  <c r="M6030" i="11"/>
  <c r="M6031" i="11"/>
  <c r="M6032" i="11"/>
  <c r="M6033" i="11"/>
  <c r="M6034" i="11"/>
  <c r="M6035" i="11"/>
  <c r="M6036" i="11"/>
  <c r="M6037" i="11"/>
  <c r="M6038" i="11"/>
  <c r="M6039" i="11"/>
  <c r="M6040" i="11"/>
  <c r="M6041" i="11"/>
  <c r="M6042" i="11"/>
  <c r="M6043" i="11"/>
  <c r="M6044" i="11"/>
  <c r="M6045" i="11"/>
  <c r="M6046" i="11"/>
  <c r="M6047" i="11"/>
  <c r="M6048" i="11"/>
  <c r="M6049" i="11"/>
  <c r="M6050" i="11"/>
  <c r="M6051" i="11"/>
  <c r="M6052" i="11"/>
  <c r="M6053" i="11"/>
  <c r="M6054" i="11"/>
  <c r="M6055" i="11"/>
  <c r="M6056" i="11"/>
  <c r="M6057" i="11"/>
  <c r="M6058" i="11"/>
  <c r="M6059" i="11"/>
  <c r="M6060" i="11"/>
  <c r="M6061" i="11"/>
  <c r="M6062" i="11"/>
  <c r="M6063" i="11"/>
  <c r="M6064" i="11"/>
  <c r="M6065" i="11"/>
  <c r="M6066" i="11"/>
  <c r="M6067" i="11"/>
  <c r="M6068" i="11"/>
  <c r="M6069" i="11"/>
  <c r="M6070" i="11"/>
  <c r="M6071" i="11"/>
  <c r="M6072" i="11"/>
  <c r="M6073" i="11"/>
  <c r="M6074" i="11"/>
  <c r="M6075" i="11"/>
  <c r="M6076" i="11"/>
  <c r="M6077" i="11"/>
  <c r="M6078" i="11"/>
  <c r="M6079" i="11"/>
  <c r="M6080" i="11"/>
  <c r="M6081" i="11"/>
  <c r="M6082" i="11"/>
  <c r="M6083" i="11"/>
  <c r="M6084" i="11"/>
  <c r="M6085" i="11"/>
  <c r="M6086" i="11"/>
  <c r="M6087" i="11"/>
  <c r="M6088" i="11"/>
  <c r="M6089" i="11"/>
  <c r="M6090" i="11"/>
  <c r="M6091" i="11"/>
  <c r="M6092" i="11"/>
  <c r="M6093" i="11"/>
  <c r="M6094" i="11"/>
  <c r="M6095" i="11"/>
  <c r="M6096" i="11"/>
  <c r="M6097" i="11"/>
  <c r="M6098" i="11"/>
  <c r="M6099" i="11"/>
  <c r="M6100" i="11"/>
  <c r="M6101" i="11"/>
  <c r="M6102" i="11"/>
  <c r="M6103" i="11"/>
  <c r="M6104" i="11"/>
  <c r="M6105" i="11"/>
  <c r="M6106" i="11"/>
  <c r="M6107" i="11"/>
  <c r="M6108" i="11"/>
  <c r="M6109" i="11"/>
  <c r="M6110" i="11"/>
  <c r="M6111" i="11"/>
  <c r="M6112" i="11"/>
  <c r="M6113" i="11"/>
  <c r="M6114" i="11"/>
  <c r="M6115" i="11"/>
  <c r="M6116" i="11"/>
  <c r="M6117" i="11"/>
  <c r="M6118" i="11"/>
  <c r="M6119" i="11"/>
  <c r="M6120" i="11"/>
  <c r="M6121" i="11"/>
  <c r="M6122" i="11"/>
  <c r="M6123" i="11"/>
  <c r="M6124" i="11"/>
  <c r="M6125" i="11"/>
  <c r="M6126" i="11"/>
  <c r="M6127" i="11"/>
  <c r="M6128" i="11"/>
  <c r="M6129" i="11"/>
  <c r="M6130" i="11"/>
  <c r="M6131" i="11"/>
  <c r="M6132" i="11"/>
  <c r="M6133" i="11"/>
  <c r="M6134" i="11"/>
  <c r="M6135" i="11"/>
  <c r="M6136" i="11"/>
  <c r="M6137" i="11"/>
  <c r="M6138" i="11"/>
  <c r="M6139" i="11"/>
  <c r="M6140" i="11"/>
  <c r="M6141" i="11"/>
  <c r="M6142" i="11"/>
  <c r="M6143" i="11"/>
  <c r="M6144" i="11"/>
  <c r="M6145" i="11"/>
  <c r="M6146" i="11"/>
  <c r="M6147" i="11"/>
  <c r="M6148" i="11"/>
  <c r="M6149" i="11"/>
  <c r="M6150" i="11"/>
  <c r="M6151" i="11"/>
  <c r="M6152" i="11"/>
  <c r="M6153" i="11"/>
  <c r="M6154" i="11"/>
  <c r="M6155" i="11"/>
  <c r="M6156" i="11"/>
  <c r="M6157" i="11"/>
  <c r="M6158" i="11"/>
  <c r="M6159" i="11"/>
  <c r="M6160" i="11"/>
  <c r="M6161" i="11"/>
  <c r="M6162" i="11"/>
  <c r="M6163" i="11"/>
  <c r="M6164" i="11"/>
  <c r="M6165" i="11"/>
  <c r="M6166" i="11"/>
  <c r="M6167" i="11"/>
  <c r="M6168" i="11"/>
  <c r="M6169" i="11"/>
  <c r="M6170" i="11"/>
  <c r="M6171" i="11"/>
  <c r="M6172" i="11"/>
  <c r="M6173" i="11"/>
  <c r="M6174" i="11"/>
  <c r="M6175" i="11"/>
  <c r="M6176" i="11"/>
  <c r="M6177" i="11"/>
  <c r="M6178" i="11"/>
  <c r="M6179" i="11"/>
  <c r="M6180" i="11"/>
  <c r="M6181" i="11"/>
  <c r="M6182" i="11"/>
  <c r="M6183" i="11"/>
  <c r="M6184" i="11"/>
  <c r="M6185" i="11"/>
  <c r="M6186" i="11"/>
  <c r="M6187" i="11"/>
  <c r="M6188" i="11"/>
  <c r="M6189" i="11"/>
  <c r="M6190" i="11"/>
  <c r="M6191" i="11"/>
  <c r="M6192" i="11"/>
  <c r="M6193" i="11"/>
  <c r="M6194" i="11"/>
  <c r="M6195" i="11"/>
  <c r="M6196" i="11"/>
  <c r="M6197" i="11"/>
  <c r="M6198" i="11"/>
  <c r="M6199" i="11"/>
  <c r="M6200" i="11"/>
  <c r="M6201" i="11"/>
  <c r="M6202" i="11"/>
  <c r="M6203" i="11"/>
  <c r="M6204" i="11"/>
  <c r="M6205" i="11"/>
  <c r="M6206" i="11"/>
  <c r="M6207" i="11"/>
  <c r="M6208" i="11"/>
  <c r="M6209" i="11"/>
  <c r="M6210" i="11"/>
  <c r="M6211" i="11"/>
  <c r="M6212" i="11"/>
  <c r="M6213" i="11"/>
  <c r="M6214" i="11"/>
  <c r="M6215" i="11"/>
  <c r="M6216" i="11"/>
  <c r="M6217" i="11"/>
  <c r="M6218" i="11"/>
  <c r="M6219" i="11"/>
  <c r="M6220" i="11"/>
  <c r="M6221" i="11"/>
  <c r="M6222" i="11"/>
  <c r="M6223" i="11"/>
  <c r="M6224" i="11"/>
  <c r="M6225" i="11"/>
  <c r="M6226" i="11"/>
  <c r="M6227" i="11"/>
  <c r="M6228" i="11"/>
  <c r="M6229" i="11"/>
  <c r="M6230" i="11"/>
  <c r="M6231" i="11"/>
  <c r="M6232" i="11"/>
  <c r="M6233" i="11"/>
  <c r="M6234" i="11"/>
  <c r="M6235" i="11"/>
  <c r="M6236" i="11"/>
  <c r="M6237" i="11"/>
  <c r="M6238" i="11"/>
  <c r="M6239" i="11"/>
  <c r="M6240" i="11"/>
  <c r="M6241" i="11"/>
  <c r="M6242" i="11"/>
  <c r="M6243" i="11"/>
  <c r="M6244" i="11"/>
  <c r="M6245" i="11"/>
  <c r="M6246" i="11"/>
  <c r="M6247" i="11"/>
  <c r="M6248" i="11"/>
  <c r="M6249" i="11"/>
  <c r="M6250" i="11"/>
  <c r="M6251" i="11"/>
  <c r="M6252" i="11"/>
  <c r="M6253" i="11"/>
  <c r="M6254" i="11"/>
  <c r="M6255" i="11"/>
  <c r="M6256" i="11"/>
  <c r="M6257" i="11"/>
  <c r="M6258" i="11"/>
  <c r="M6259" i="11"/>
  <c r="M6260" i="11"/>
  <c r="M6261" i="11"/>
  <c r="M6262" i="11"/>
  <c r="M6263" i="11"/>
  <c r="M6264" i="11"/>
  <c r="M6265" i="11"/>
  <c r="M6266" i="11"/>
  <c r="M6267" i="11"/>
  <c r="M6268" i="11"/>
  <c r="M6269" i="11"/>
  <c r="M6270" i="11"/>
  <c r="M6271" i="11"/>
  <c r="M6272" i="11"/>
  <c r="M6273" i="11"/>
  <c r="M6274" i="11"/>
  <c r="M6275" i="11"/>
  <c r="M6276" i="11"/>
  <c r="M6277" i="11"/>
  <c r="M6278" i="11"/>
  <c r="M6279" i="11"/>
  <c r="M6280" i="11"/>
  <c r="M6281" i="11"/>
  <c r="M6282" i="11"/>
  <c r="M6283" i="11"/>
  <c r="M6284" i="11"/>
  <c r="M6285" i="11"/>
  <c r="M6286" i="11"/>
  <c r="M6287" i="11"/>
  <c r="M6288" i="11"/>
  <c r="M6289" i="11"/>
  <c r="M6290" i="11"/>
  <c r="M6291" i="11"/>
  <c r="M6292" i="11"/>
  <c r="M6293" i="11"/>
  <c r="M6294" i="11"/>
  <c r="M6295" i="11"/>
  <c r="M6296" i="11"/>
  <c r="M6297" i="11"/>
  <c r="M6298" i="11"/>
  <c r="M6299" i="11"/>
  <c r="M6300" i="11"/>
  <c r="M6301" i="11"/>
  <c r="M6302" i="11"/>
  <c r="M6303" i="11"/>
  <c r="M6304" i="11"/>
  <c r="M6305" i="11"/>
  <c r="M6306" i="11"/>
  <c r="M6307" i="11"/>
  <c r="M6308" i="11"/>
  <c r="M6309" i="11"/>
  <c r="M6310" i="11"/>
  <c r="M6311" i="11"/>
  <c r="M6312" i="11"/>
  <c r="M6313" i="11"/>
  <c r="M6314" i="11"/>
  <c r="M6315" i="11"/>
  <c r="M6316" i="11"/>
  <c r="M6317" i="11"/>
  <c r="M6318" i="11"/>
  <c r="M6319" i="11"/>
  <c r="M6320" i="11"/>
  <c r="M6321" i="11"/>
  <c r="M6322" i="11"/>
  <c r="M6323" i="11"/>
  <c r="M6324" i="11"/>
  <c r="M6325" i="11"/>
  <c r="M6326" i="11"/>
  <c r="M6327" i="11"/>
  <c r="M6328" i="11"/>
  <c r="M6329" i="11"/>
  <c r="M6330" i="11"/>
  <c r="M6331" i="11"/>
  <c r="M6332" i="11"/>
  <c r="M6333" i="11"/>
  <c r="M6334" i="11"/>
  <c r="M6335" i="11"/>
  <c r="M6336" i="11"/>
  <c r="M6337" i="11"/>
  <c r="M6338" i="11"/>
  <c r="M6339" i="11"/>
  <c r="M6340" i="11"/>
  <c r="M6341" i="11"/>
  <c r="M6342" i="11"/>
  <c r="M6343" i="11"/>
  <c r="M6344" i="11"/>
  <c r="M6345" i="11"/>
  <c r="M6346" i="11"/>
  <c r="M6347" i="11"/>
  <c r="M6348" i="11"/>
  <c r="M6349" i="11"/>
  <c r="M6350" i="11"/>
  <c r="M6351" i="11"/>
  <c r="M6352" i="11"/>
  <c r="M6353" i="11"/>
  <c r="M6354" i="11"/>
  <c r="M6355" i="11"/>
  <c r="M6356" i="11"/>
  <c r="M6357" i="11"/>
  <c r="M6358" i="11"/>
  <c r="M6359" i="11"/>
  <c r="M6360" i="11"/>
  <c r="M6361" i="11"/>
  <c r="M6362" i="11"/>
  <c r="M6363" i="11"/>
  <c r="M6364" i="11"/>
  <c r="M6365" i="11"/>
  <c r="M6366" i="11"/>
  <c r="M6367" i="11"/>
  <c r="M6368" i="11"/>
  <c r="M6369" i="11"/>
  <c r="M6370" i="11"/>
  <c r="M6371" i="11"/>
  <c r="M6372" i="11"/>
  <c r="M6373" i="11"/>
  <c r="M6374" i="11"/>
  <c r="M6375" i="11"/>
  <c r="M6376" i="11"/>
  <c r="M6377" i="11"/>
  <c r="M6378" i="11"/>
  <c r="M6379" i="11"/>
  <c r="M6380" i="11"/>
  <c r="M6381" i="11"/>
  <c r="M6382" i="11"/>
  <c r="M6383" i="11"/>
  <c r="M6384" i="11"/>
  <c r="M6385" i="11"/>
  <c r="M6386" i="11"/>
  <c r="M6387" i="11"/>
  <c r="M6388" i="11"/>
  <c r="M6389" i="11"/>
  <c r="M6390" i="11"/>
  <c r="M6391" i="11"/>
  <c r="M6392" i="11"/>
  <c r="M6393" i="11"/>
  <c r="M6394" i="11"/>
  <c r="M6395" i="11"/>
  <c r="M6396" i="11"/>
  <c r="M6397" i="11"/>
  <c r="M6398" i="11"/>
  <c r="M6399" i="11"/>
  <c r="M6400" i="11"/>
  <c r="M6401" i="11"/>
  <c r="M6402" i="11"/>
  <c r="M6403" i="11"/>
  <c r="M6404" i="11"/>
  <c r="M6405" i="11"/>
  <c r="M6406" i="11"/>
  <c r="M6407" i="11"/>
  <c r="M6408" i="11"/>
  <c r="M6409" i="11"/>
  <c r="M6410" i="11"/>
  <c r="M6411" i="11"/>
  <c r="M6412" i="11"/>
  <c r="M6413" i="11"/>
  <c r="M6414" i="11"/>
  <c r="M6415" i="11"/>
  <c r="M6416" i="11"/>
  <c r="M6417" i="11"/>
  <c r="M6418" i="11"/>
  <c r="M6419" i="11"/>
  <c r="M6420" i="11"/>
  <c r="M6421" i="11"/>
  <c r="M6422" i="11"/>
  <c r="M6423" i="11"/>
  <c r="M6424" i="11"/>
  <c r="M6425" i="11"/>
  <c r="M6426" i="11"/>
  <c r="M6427" i="11"/>
  <c r="M6428" i="11"/>
  <c r="M6429" i="11"/>
  <c r="M6430" i="11"/>
  <c r="M6431" i="11"/>
  <c r="M6432" i="11"/>
  <c r="M6433" i="11"/>
  <c r="M6434" i="11"/>
  <c r="M6435" i="11"/>
  <c r="M6436" i="11"/>
  <c r="M6437" i="11"/>
  <c r="M6438" i="11"/>
  <c r="M6439" i="11"/>
  <c r="M6440" i="11"/>
  <c r="M6441" i="11"/>
  <c r="M6442" i="11"/>
  <c r="M6443" i="11"/>
  <c r="M6444" i="11"/>
  <c r="M6445" i="11"/>
  <c r="M6446" i="11"/>
  <c r="M6447" i="11"/>
  <c r="M6448" i="11"/>
  <c r="M6449" i="11"/>
  <c r="M6450" i="11"/>
  <c r="M6451" i="11"/>
  <c r="M6452" i="11"/>
  <c r="M6453" i="11"/>
  <c r="M6454" i="11"/>
  <c r="M6455" i="11"/>
  <c r="M6456" i="11"/>
  <c r="M6457" i="11"/>
  <c r="M6458" i="11"/>
  <c r="M6459" i="11"/>
  <c r="M6460" i="11"/>
  <c r="M6461" i="11"/>
  <c r="M6462" i="11"/>
  <c r="M6463" i="11"/>
  <c r="M6464" i="11"/>
  <c r="M6465" i="11"/>
  <c r="M6466" i="11"/>
  <c r="M6467" i="11"/>
  <c r="M6468" i="11"/>
  <c r="M6469" i="11"/>
  <c r="M6470" i="11"/>
  <c r="M6471" i="11"/>
  <c r="M6472" i="11"/>
  <c r="M6473" i="11"/>
  <c r="M6474" i="11"/>
  <c r="M6475" i="11"/>
  <c r="M6476" i="11"/>
  <c r="M6477" i="11"/>
  <c r="M6478" i="11"/>
  <c r="M6479" i="11"/>
  <c r="M6480" i="11"/>
  <c r="M6481" i="11"/>
  <c r="M6482" i="11"/>
  <c r="M6483" i="11"/>
  <c r="M6484" i="11"/>
  <c r="M6485" i="11"/>
  <c r="M6486" i="11"/>
  <c r="M6487" i="11"/>
  <c r="M6488" i="11"/>
  <c r="M6489" i="11"/>
  <c r="M6490" i="11"/>
  <c r="M6491" i="11"/>
  <c r="M6492" i="11"/>
  <c r="M6493" i="11"/>
  <c r="M6494" i="11"/>
  <c r="M6495" i="11"/>
  <c r="M6496" i="11"/>
  <c r="M6497" i="11"/>
  <c r="M6498" i="11"/>
  <c r="M6499" i="11"/>
  <c r="M6500" i="11"/>
  <c r="M6501" i="11"/>
  <c r="M6502" i="11"/>
  <c r="M6503" i="11"/>
  <c r="M6504" i="11"/>
  <c r="M6505" i="11"/>
  <c r="M6506" i="11"/>
  <c r="M6507" i="11"/>
  <c r="M6508" i="11"/>
  <c r="M6509" i="11"/>
  <c r="M6510" i="11"/>
  <c r="M6511" i="11"/>
  <c r="M6512" i="11"/>
  <c r="M6513" i="11"/>
  <c r="M6514" i="11"/>
  <c r="M6515" i="11"/>
  <c r="M6516" i="11"/>
  <c r="M6517" i="11"/>
  <c r="M6518" i="11"/>
  <c r="M6519" i="11"/>
  <c r="M6520" i="11"/>
  <c r="M6521" i="11"/>
  <c r="M6522" i="11"/>
  <c r="M6523" i="11"/>
  <c r="M6524" i="11"/>
  <c r="M6525" i="11"/>
  <c r="M6526" i="11"/>
  <c r="M6527" i="11"/>
  <c r="M6528" i="11"/>
  <c r="M6529" i="11"/>
  <c r="M6530" i="11"/>
  <c r="M6531" i="11"/>
  <c r="M6532" i="11"/>
  <c r="M6533" i="11"/>
  <c r="M6534" i="11"/>
  <c r="M6535" i="11"/>
  <c r="M6536" i="11"/>
  <c r="M6537" i="11"/>
  <c r="M6538" i="11"/>
  <c r="M6539" i="11"/>
  <c r="M6540" i="11"/>
  <c r="M6541" i="11"/>
  <c r="M6542" i="11"/>
  <c r="M6543" i="11"/>
  <c r="M6544" i="11"/>
  <c r="M6545" i="11"/>
  <c r="M6546" i="11"/>
  <c r="M6547" i="11"/>
  <c r="M6548" i="11"/>
  <c r="M6549" i="11"/>
  <c r="M6550" i="11"/>
  <c r="M6551" i="11"/>
  <c r="M6552" i="11"/>
  <c r="M6553" i="11"/>
  <c r="M6554" i="11"/>
  <c r="M6555" i="11"/>
  <c r="M6556" i="11"/>
  <c r="M6557" i="11"/>
  <c r="M6558" i="11"/>
  <c r="M6559" i="11"/>
  <c r="M6560" i="11"/>
  <c r="M6561" i="11"/>
  <c r="M6562" i="11"/>
  <c r="M6563" i="11"/>
  <c r="M6564" i="11"/>
  <c r="M6565" i="11"/>
  <c r="M6566" i="11"/>
  <c r="M6567" i="11"/>
  <c r="M6568" i="11"/>
  <c r="M6569" i="11"/>
  <c r="M6570" i="11"/>
  <c r="M6571" i="11"/>
  <c r="M6572" i="11"/>
  <c r="M6573" i="11"/>
  <c r="M6574" i="11"/>
  <c r="M6575" i="11"/>
  <c r="M6576" i="11"/>
  <c r="M6577" i="11"/>
  <c r="M6578" i="11"/>
  <c r="M6579" i="11"/>
  <c r="M6580" i="11"/>
  <c r="M6581" i="11"/>
  <c r="M6582" i="11"/>
  <c r="M6583" i="11"/>
  <c r="M6584" i="11"/>
  <c r="M6585" i="11"/>
  <c r="M6586" i="11"/>
  <c r="M6587" i="11"/>
  <c r="M6588" i="11"/>
  <c r="M6589" i="11"/>
  <c r="M6590" i="11"/>
  <c r="M6591" i="11"/>
  <c r="M6592" i="11"/>
  <c r="M6593" i="11"/>
  <c r="M6594" i="11"/>
  <c r="M6595" i="11"/>
  <c r="M6596" i="11"/>
  <c r="M6597" i="11"/>
  <c r="M6598" i="11"/>
  <c r="M6599" i="11"/>
  <c r="M6600" i="11"/>
  <c r="M6601" i="11"/>
  <c r="M6602" i="11"/>
  <c r="M6603" i="11"/>
  <c r="M6604" i="11"/>
  <c r="M6605" i="11"/>
  <c r="M6606" i="11"/>
  <c r="M6607" i="11"/>
  <c r="M6608" i="11"/>
  <c r="M6609" i="11"/>
  <c r="M6610" i="11"/>
  <c r="M6611" i="11"/>
  <c r="M6612" i="11"/>
  <c r="M6613" i="11"/>
  <c r="M6614" i="11"/>
  <c r="M6615" i="11"/>
  <c r="M6616" i="11"/>
  <c r="M6617" i="11"/>
  <c r="M6618" i="11"/>
  <c r="M6619" i="11"/>
  <c r="M6620" i="11"/>
  <c r="M6621" i="11"/>
  <c r="M6622" i="11"/>
  <c r="M6623" i="11"/>
  <c r="M6624" i="11"/>
  <c r="M6625" i="11"/>
  <c r="M6626" i="11"/>
  <c r="M6627" i="11"/>
  <c r="M6628" i="11"/>
  <c r="M6629" i="11"/>
  <c r="M6630" i="11"/>
  <c r="M6631" i="11"/>
  <c r="M6632" i="11"/>
  <c r="M6633" i="11"/>
  <c r="M6634" i="11"/>
  <c r="M6635" i="11"/>
  <c r="M6636" i="11"/>
  <c r="M6637" i="11"/>
  <c r="M6638" i="11"/>
  <c r="M6639" i="11"/>
  <c r="M6640" i="11"/>
  <c r="M6641" i="11"/>
  <c r="M6642" i="11"/>
  <c r="M6643" i="11"/>
  <c r="M6644" i="11"/>
  <c r="M6645" i="11"/>
  <c r="M6646" i="11"/>
  <c r="M6647" i="11"/>
  <c r="M6648" i="11"/>
  <c r="M6649" i="11"/>
  <c r="M6650" i="11"/>
  <c r="M6651" i="11"/>
  <c r="M6652" i="11"/>
  <c r="M6653" i="11"/>
  <c r="M6654" i="11"/>
  <c r="M6655" i="11"/>
  <c r="M6656" i="11"/>
  <c r="M6657" i="11"/>
  <c r="M6658" i="11"/>
  <c r="M6659" i="11"/>
  <c r="M6660" i="11"/>
  <c r="M6661" i="11"/>
  <c r="M6662" i="11"/>
  <c r="M6663" i="11"/>
  <c r="M6664" i="11"/>
  <c r="M6665" i="11"/>
  <c r="M6666" i="11"/>
  <c r="M6667" i="11"/>
  <c r="M6668" i="11"/>
  <c r="M6669" i="11"/>
  <c r="M6670" i="11"/>
  <c r="M6671" i="11"/>
  <c r="M6672" i="11"/>
  <c r="M6673" i="11"/>
  <c r="M6674" i="11"/>
  <c r="M6675" i="11"/>
  <c r="M6676" i="11"/>
  <c r="M6677" i="11"/>
  <c r="M6678" i="11"/>
  <c r="M6679" i="11"/>
  <c r="M6680" i="11"/>
  <c r="M6681" i="11"/>
  <c r="M6682" i="11"/>
  <c r="M6683" i="11"/>
  <c r="M6684" i="11"/>
  <c r="M6685" i="11"/>
  <c r="M6686" i="11"/>
  <c r="M6687" i="11"/>
  <c r="M6688" i="11"/>
  <c r="M6689" i="11"/>
  <c r="M6690" i="11"/>
  <c r="M6691" i="11"/>
  <c r="M6692" i="11"/>
  <c r="M6693" i="11"/>
  <c r="M6694" i="11"/>
  <c r="M6695" i="11"/>
  <c r="M6696" i="11"/>
  <c r="M6697" i="11"/>
  <c r="M6698" i="11"/>
  <c r="M6699" i="11"/>
  <c r="M6700" i="11"/>
  <c r="M6701" i="11"/>
  <c r="M6702" i="11"/>
  <c r="M6703" i="11"/>
  <c r="M6704" i="11"/>
  <c r="M6705" i="11"/>
  <c r="M6706" i="11"/>
  <c r="M6707" i="11"/>
  <c r="M6708" i="11"/>
  <c r="M6709" i="11"/>
  <c r="M6710" i="11"/>
  <c r="M6711" i="11"/>
  <c r="M6712" i="11"/>
  <c r="M6713" i="11"/>
  <c r="M6714" i="11"/>
  <c r="M6715" i="11"/>
  <c r="M6716" i="11"/>
  <c r="M6717" i="11"/>
  <c r="M6718" i="11"/>
  <c r="M6719" i="11"/>
  <c r="M6720" i="11"/>
  <c r="M6721" i="11"/>
  <c r="M6722" i="11"/>
  <c r="M6723" i="11"/>
  <c r="M6724" i="11"/>
  <c r="M6725" i="11"/>
  <c r="M6726" i="11"/>
  <c r="M6727" i="11"/>
  <c r="M6728" i="11"/>
  <c r="M6729" i="11"/>
  <c r="M6730" i="11"/>
  <c r="M6731" i="11"/>
  <c r="M6732" i="11"/>
  <c r="M6733" i="11"/>
  <c r="M6734" i="11"/>
  <c r="M6735" i="11"/>
  <c r="M6736" i="11"/>
  <c r="M6737" i="11"/>
  <c r="M6738" i="11"/>
  <c r="M6739" i="11"/>
  <c r="M6740" i="11"/>
  <c r="M6741" i="11"/>
  <c r="M6742" i="11"/>
  <c r="M6743" i="11"/>
  <c r="M6744" i="11"/>
  <c r="M6745" i="11"/>
  <c r="M6746" i="11"/>
  <c r="M6747" i="11"/>
  <c r="M6748" i="11"/>
  <c r="M6749" i="11"/>
  <c r="M6750" i="11"/>
  <c r="M6751" i="11"/>
  <c r="M6752" i="11"/>
  <c r="M6753" i="11"/>
  <c r="M6754" i="11"/>
  <c r="M6755" i="11"/>
  <c r="M6756" i="11"/>
  <c r="M6757" i="11"/>
  <c r="M6758" i="11"/>
  <c r="M6759" i="11"/>
  <c r="M6760" i="11"/>
  <c r="M6761" i="11"/>
  <c r="M6762" i="11"/>
  <c r="M6763" i="11"/>
  <c r="M6764" i="11"/>
  <c r="M6765" i="11"/>
  <c r="M6766" i="11"/>
  <c r="M6767" i="11"/>
  <c r="M6768" i="11"/>
  <c r="M6769" i="11"/>
  <c r="M6770" i="11"/>
  <c r="M6771" i="11"/>
  <c r="M6772" i="11"/>
  <c r="M6773" i="11"/>
  <c r="M6774" i="11"/>
  <c r="M6775" i="11"/>
  <c r="M6776" i="11"/>
  <c r="M6777" i="11"/>
  <c r="M6778" i="11"/>
  <c r="M6779" i="11"/>
  <c r="M6780" i="11"/>
  <c r="M6781" i="11"/>
  <c r="M6782" i="11"/>
  <c r="M6783" i="11"/>
  <c r="M6784" i="11"/>
  <c r="M6785" i="11"/>
  <c r="M6786" i="11"/>
  <c r="M6787" i="11"/>
  <c r="M6788" i="11"/>
  <c r="M6789" i="11"/>
  <c r="M6790" i="11"/>
  <c r="M6791" i="11"/>
  <c r="M6792" i="11"/>
  <c r="M6793" i="11"/>
  <c r="M6794" i="11"/>
  <c r="M6795" i="11"/>
  <c r="M6796" i="11"/>
  <c r="M6797" i="11"/>
  <c r="M6798" i="11"/>
  <c r="M6799" i="11"/>
  <c r="M6800" i="11"/>
  <c r="M6801" i="11"/>
  <c r="M6802" i="11"/>
  <c r="M6803" i="11"/>
  <c r="M6804" i="11"/>
  <c r="M6805" i="11"/>
  <c r="M6806" i="11"/>
  <c r="M6807" i="11"/>
  <c r="M6808" i="11"/>
  <c r="M6809" i="11"/>
  <c r="M6810" i="11"/>
  <c r="M6811" i="11"/>
  <c r="M6812" i="11"/>
  <c r="M6813" i="11"/>
  <c r="M6814" i="11"/>
  <c r="M6815" i="11"/>
  <c r="M6816" i="11"/>
  <c r="M6817" i="11"/>
  <c r="M6818" i="11"/>
  <c r="M6819" i="11"/>
  <c r="M6820" i="11"/>
  <c r="M6821" i="11"/>
  <c r="M6822" i="11"/>
  <c r="M6823" i="11"/>
  <c r="M6824" i="11"/>
  <c r="M6825" i="11"/>
  <c r="M6826" i="11"/>
  <c r="M6827" i="11"/>
  <c r="M6828" i="11"/>
  <c r="M6829" i="11"/>
  <c r="M6830" i="11"/>
  <c r="M6831" i="11"/>
  <c r="M6832" i="11"/>
  <c r="M6833" i="11"/>
  <c r="M6834" i="11"/>
  <c r="M6835" i="11"/>
  <c r="M6836" i="11"/>
  <c r="M6837" i="11"/>
  <c r="M6838" i="11"/>
  <c r="M6839" i="11"/>
  <c r="M6840" i="11"/>
  <c r="M6841" i="11"/>
  <c r="M6842" i="11"/>
  <c r="M6843" i="11"/>
  <c r="M6844" i="11"/>
  <c r="M6845" i="11"/>
  <c r="M6846" i="11"/>
  <c r="M6847" i="11"/>
  <c r="M6848" i="11"/>
  <c r="M6849" i="11"/>
  <c r="M6850" i="11"/>
  <c r="M6851" i="11"/>
  <c r="M6852" i="11"/>
  <c r="M6853" i="11"/>
  <c r="M6854" i="11"/>
  <c r="M6855" i="11"/>
  <c r="M6856" i="11"/>
  <c r="M6857" i="11"/>
  <c r="M6858" i="11"/>
  <c r="M6859" i="11"/>
  <c r="M6860" i="11"/>
  <c r="M6861" i="11"/>
  <c r="M6862" i="11"/>
  <c r="M6863" i="11"/>
  <c r="M6864" i="11"/>
  <c r="M6865" i="11"/>
  <c r="M6866" i="11"/>
  <c r="M6867" i="11"/>
  <c r="M6868" i="11"/>
  <c r="M6869" i="11"/>
  <c r="M6870" i="11"/>
  <c r="M6871" i="11"/>
  <c r="M6872" i="11"/>
  <c r="M6873" i="11"/>
  <c r="M6874" i="11"/>
  <c r="M6875" i="11"/>
  <c r="M6876" i="11"/>
  <c r="M6877" i="11"/>
  <c r="M6878" i="11"/>
  <c r="M6879" i="11"/>
  <c r="M6880" i="11"/>
  <c r="M6881" i="11"/>
  <c r="M6882" i="11"/>
  <c r="M6883" i="11"/>
  <c r="M6884" i="11"/>
  <c r="M6885" i="11"/>
  <c r="M6886" i="11"/>
  <c r="M6887" i="11"/>
  <c r="M6888" i="11"/>
  <c r="M6889" i="11"/>
  <c r="M6890" i="11"/>
  <c r="M6891" i="11"/>
  <c r="M6892" i="11"/>
  <c r="M6893" i="11"/>
  <c r="M6894" i="11"/>
  <c r="M6895" i="11"/>
  <c r="M6896" i="11"/>
  <c r="M6897" i="11"/>
  <c r="M6898" i="11"/>
  <c r="M6899" i="11"/>
  <c r="M6900" i="11"/>
  <c r="M6901" i="11"/>
  <c r="M6902" i="11"/>
  <c r="M6903" i="11"/>
  <c r="M6904" i="11"/>
  <c r="M6905" i="11"/>
  <c r="M6906" i="11"/>
  <c r="M6907" i="11"/>
  <c r="M6908" i="11"/>
  <c r="M6909" i="11"/>
  <c r="M6910" i="11"/>
  <c r="M6911" i="11"/>
  <c r="M6912" i="11"/>
  <c r="M6913" i="11"/>
  <c r="M6914" i="11"/>
  <c r="M6915" i="11"/>
  <c r="M6916" i="11"/>
  <c r="M6917" i="11"/>
  <c r="M6918" i="11"/>
  <c r="M6919" i="11"/>
  <c r="M6920" i="11"/>
  <c r="M6921" i="11"/>
  <c r="M6922" i="11"/>
  <c r="M6923" i="11"/>
  <c r="M6924" i="11"/>
  <c r="M6925" i="11"/>
  <c r="M6926" i="11"/>
  <c r="M6927" i="11"/>
  <c r="M6928" i="11"/>
  <c r="M6929" i="11"/>
  <c r="M6930" i="11"/>
  <c r="M6931" i="11"/>
  <c r="M6932" i="11"/>
  <c r="M6933" i="11"/>
  <c r="M6934" i="11"/>
  <c r="M6935" i="11"/>
  <c r="M6936" i="11"/>
  <c r="M6937" i="11"/>
  <c r="M6938" i="11"/>
  <c r="M6939" i="11"/>
  <c r="M6940" i="11"/>
  <c r="M6941" i="11"/>
  <c r="M6942" i="11"/>
  <c r="M6943" i="11"/>
  <c r="M6944" i="11"/>
  <c r="M6945" i="11"/>
  <c r="M6946" i="11"/>
  <c r="M6947" i="11"/>
  <c r="M6948" i="11"/>
  <c r="M6949" i="11"/>
  <c r="M6950" i="11"/>
  <c r="M6951" i="11"/>
  <c r="M6952" i="11"/>
  <c r="M6953" i="11"/>
  <c r="M6954" i="11"/>
  <c r="M6955" i="11"/>
  <c r="M6956" i="11"/>
  <c r="M6957" i="11"/>
  <c r="M6958" i="11"/>
  <c r="M6959" i="11"/>
  <c r="M6960" i="11"/>
  <c r="M6961" i="11"/>
  <c r="M6962" i="11"/>
  <c r="M6963" i="11"/>
  <c r="M6964" i="11"/>
  <c r="M6965" i="11"/>
  <c r="M6966" i="11"/>
  <c r="M6967" i="11"/>
  <c r="M6968" i="11"/>
  <c r="M6969" i="11"/>
  <c r="M6970" i="11"/>
  <c r="M6971" i="11"/>
  <c r="M6972" i="11"/>
  <c r="M6973" i="11"/>
  <c r="M6974" i="11"/>
  <c r="M6975" i="11"/>
  <c r="M6976" i="11"/>
  <c r="M6977" i="11"/>
  <c r="M6978" i="11"/>
  <c r="M6979" i="11"/>
  <c r="M6980" i="11"/>
  <c r="M6981" i="11"/>
  <c r="M6982" i="11"/>
  <c r="M6983" i="11"/>
  <c r="M6984" i="11"/>
  <c r="M6985" i="11"/>
  <c r="M6986" i="11"/>
  <c r="M6987" i="11"/>
  <c r="M6988" i="11"/>
  <c r="M6989" i="11"/>
  <c r="M6990" i="11"/>
  <c r="M6991" i="11"/>
  <c r="M6992" i="11"/>
  <c r="M6993" i="11"/>
  <c r="M6994" i="11"/>
  <c r="M6995" i="11"/>
  <c r="M6996" i="11"/>
  <c r="M6997" i="11"/>
  <c r="M6998" i="11"/>
  <c r="M6999" i="11"/>
  <c r="M7000" i="11"/>
  <c r="M7001" i="11"/>
  <c r="M7002" i="11"/>
  <c r="M7003" i="11"/>
  <c r="M7004" i="11"/>
  <c r="M7005" i="11"/>
  <c r="M7006" i="11"/>
  <c r="M7007" i="11"/>
  <c r="M7008" i="11"/>
  <c r="M7009" i="11"/>
  <c r="M7010" i="11"/>
  <c r="M7011" i="11"/>
  <c r="M7012" i="11"/>
  <c r="M7013" i="11"/>
  <c r="M7014" i="11"/>
  <c r="M7015" i="11"/>
  <c r="M7016" i="11"/>
  <c r="M7017" i="11"/>
  <c r="M7018" i="11"/>
  <c r="M7019" i="11"/>
  <c r="M7020" i="11"/>
  <c r="M7021" i="11"/>
  <c r="M7022" i="11"/>
  <c r="M7023" i="11"/>
  <c r="M7024" i="11"/>
  <c r="M7025" i="11"/>
  <c r="M7026" i="11"/>
  <c r="M7027" i="11"/>
  <c r="M7028" i="11"/>
  <c r="M7029" i="11"/>
  <c r="M7030" i="11"/>
  <c r="M7031" i="11"/>
  <c r="M7032" i="11"/>
  <c r="M7033" i="11"/>
  <c r="M7034" i="11"/>
  <c r="M7035" i="11"/>
  <c r="M7036" i="11"/>
  <c r="M7037" i="11"/>
  <c r="M7038" i="11"/>
  <c r="M7039" i="11"/>
  <c r="M7040" i="11"/>
  <c r="M7041" i="11"/>
  <c r="M7042" i="11"/>
  <c r="M7043" i="11"/>
  <c r="M7044" i="11"/>
  <c r="M7045" i="11"/>
  <c r="M7046" i="11"/>
  <c r="M7047" i="11"/>
  <c r="M7048" i="11"/>
  <c r="M7049" i="11"/>
  <c r="M7050" i="11"/>
  <c r="M7051" i="11"/>
  <c r="M7052" i="11"/>
  <c r="M7053" i="11"/>
  <c r="M7054" i="11"/>
  <c r="M7055" i="11"/>
  <c r="M7056" i="11"/>
  <c r="M7057" i="11"/>
  <c r="M7058" i="11"/>
  <c r="M7059" i="11"/>
  <c r="M7060" i="11"/>
  <c r="M7061" i="11"/>
  <c r="M7062" i="11"/>
  <c r="M7063" i="11"/>
  <c r="M7064" i="11"/>
  <c r="M7065" i="11"/>
  <c r="M7066" i="11"/>
  <c r="M7067" i="11"/>
  <c r="M7068" i="11"/>
  <c r="M7069" i="11"/>
  <c r="M7070" i="11"/>
  <c r="M7071" i="11"/>
  <c r="M7072" i="11"/>
  <c r="M7073" i="11"/>
  <c r="M7074" i="11"/>
  <c r="M7075" i="11"/>
  <c r="M7076" i="11"/>
  <c r="M7077" i="11"/>
  <c r="M7078" i="11"/>
  <c r="M7079" i="11"/>
  <c r="M7080" i="11"/>
  <c r="M7081" i="11"/>
  <c r="M7082" i="11"/>
  <c r="M7083" i="11"/>
  <c r="M7084" i="11"/>
  <c r="M7085" i="11"/>
  <c r="M7086" i="11"/>
  <c r="M7087" i="11"/>
  <c r="M7088" i="11"/>
  <c r="M7089" i="11"/>
  <c r="M7090" i="11"/>
  <c r="M7091" i="11"/>
  <c r="M7092" i="11"/>
  <c r="M7093" i="11"/>
  <c r="M7094" i="11"/>
  <c r="M7095" i="11"/>
  <c r="M7096" i="11"/>
  <c r="M7097" i="11"/>
  <c r="M7098" i="11"/>
  <c r="M7099" i="11"/>
  <c r="M7100" i="11"/>
  <c r="M7101" i="11"/>
  <c r="M7102" i="11"/>
  <c r="M7103" i="11"/>
  <c r="M7104" i="11"/>
  <c r="M7105" i="11"/>
  <c r="M7106" i="11"/>
  <c r="M7107" i="11"/>
  <c r="M7108" i="11"/>
  <c r="M7109" i="11"/>
  <c r="M7110" i="11"/>
  <c r="M7111" i="11"/>
  <c r="M7112" i="11"/>
  <c r="M7113" i="11"/>
  <c r="M7114" i="11"/>
  <c r="M7115" i="11"/>
  <c r="M7116" i="11"/>
  <c r="M7117" i="11"/>
  <c r="M7118" i="11"/>
  <c r="M7119" i="11"/>
  <c r="M7120" i="11"/>
  <c r="M7121" i="11"/>
  <c r="M7122" i="11"/>
  <c r="M7123" i="11"/>
  <c r="M7124" i="11"/>
  <c r="M7125" i="11"/>
  <c r="M7126" i="11"/>
  <c r="M7127" i="11"/>
  <c r="M7128" i="11"/>
  <c r="M7129" i="11"/>
  <c r="M7130" i="11"/>
  <c r="M7131" i="11"/>
  <c r="M7132" i="11"/>
  <c r="M7133" i="11"/>
  <c r="M7134" i="11"/>
  <c r="M7135" i="11"/>
  <c r="M7136" i="11"/>
  <c r="M7137" i="11"/>
  <c r="M7138" i="11"/>
  <c r="M7139" i="11"/>
  <c r="M7140" i="11"/>
  <c r="M7141" i="11"/>
  <c r="M7142" i="11"/>
  <c r="M7143" i="11"/>
  <c r="M7144" i="11"/>
  <c r="M7145" i="11"/>
  <c r="M7146" i="11"/>
  <c r="M7147" i="11"/>
  <c r="M7148" i="11"/>
  <c r="M7149" i="11"/>
  <c r="M7150" i="11"/>
  <c r="M7151" i="11"/>
  <c r="M7152" i="11"/>
  <c r="M7153" i="11"/>
  <c r="M7154" i="11"/>
  <c r="M7155" i="11"/>
  <c r="M7156" i="11"/>
  <c r="M7157" i="11"/>
  <c r="M7158" i="11"/>
  <c r="M7159" i="11"/>
  <c r="M7160" i="11"/>
  <c r="M7161" i="11"/>
  <c r="M7162" i="11"/>
  <c r="M7163" i="11"/>
  <c r="M7164" i="11"/>
  <c r="M7165" i="11"/>
  <c r="M7166" i="11"/>
  <c r="M7167" i="11"/>
  <c r="M7168" i="11"/>
  <c r="M7169" i="11"/>
  <c r="M7170" i="11"/>
  <c r="M7171" i="11"/>
  <c r="M7172" i="11"/>
  <c r="M7173" i="11"/>
  <c r="M7174" i="11"/>
  <c r="M7175" i="11"/>
  <c r="M7176" i="11"/>
  <c r="M7177" i="11"/>
  <c r="M7178" i="11"/>
  <c r="M7179" i="11"/>
  <c r="M7180" i="11"/>
  <c r="M7181" i="11"/>
  <c r="M7182" i="11"/>
  <c r="M7183" i="11"/>
  <c r="M7184" i="11"/>
  <c r="M7185" i="11"/>
  <c r="M7186" i="11"/>
  <c r="M7187" i="11"/>
  <c r="M7188" i="11"/>
  <c r="M7189" i="11"/>
  <c r="M7190" i="11"/>
  <c r="M7191" i="11"/>
  <c r="M7192" i="11"/>
  <c r="M7193" i="11"/>
  <c r="M7194" i="11"/>
  <c r="M7195" i="11"/>
  <c r="M7196" i="11"/>
  <c r="M7197" i="11"/>
  <c r="M7198" i="11"/>
  <c r="M7199" i="11"/>
  <c r="M7200" i="11"/>
  <c r="M7201" i="11"/>
  <c r="M7202" i="11"/>
  <c r="M7203" i="11"/>
  <c r="M7204" i="11"/>
  <c r="M7205" i="11"/>
  <c r="M7206" i="11"/>
  <c r="M7207" i="11"/>
  <c r="M7208" i="11"/>
  <c r="M7209" i="11"/>
  <c r="M7210" i="11"/>
  <c r="M7211" i="11"/>
  <c r="M7212" i="11"/>
  <c r="M7213" i="11"/>
  <c r="M7214" i="11"/>
  <c r="M7215" i="11"/>
  <c r="M7216" i="11"/>
  <c r="M7217" i="11"/>
  <c r="M7218" i="11"/>
  <c r="M7219" i="11"/>
  <c r="M7220" i="11"/>
  <c r="M7221" i="11"/>
  <c r="M7222" i="11"/>
  <c r="M7223" i="11"/>
  <c r="M7224" i="11"/>
  <c r="M7225" i="11"/>
  <c r="M7226" i="11"/>
  <c r="M7227" i="11"/>
  <c r="M7228" i="11"/>
  <c r="M7229" i="11"/>
  <c r="M7230" i="11"/>
  <c r="M7231" i="11"/>
  <c r="M7232" i="11"/>
  <c r="M7233" i="11"/>
  <c r="M7234" i="11"/>
  <c r="M7235" i="11"/>
  <c r="M7236" i="11"/>
  <c r="M7237" i="11"/>
  <c r="M7238" i="11"/>
  <c r="M7239" i="11"/>
  <c r="M7240" i="11"/>
  <c r="M7241" i="11"/>
  <c r="M7242" i="11"/>
  <c r="M7243" i="11"/>
  <c r="M7244" i="11"/>
  <c r="M7245" i="11"/>
  <c r="M7246" i="11"/>
  <c r="M7247" i="11"/>
  <c r="M7248" i="11"/>
  <c r="M7249" i="11"/>
  <c r="M7250" i="11"/>
  <c r="M7251" i="11"/>
  <c r="M7252" i="11"/>
  <c r="M7253" i="11"/>
  <c r="M7254" i="11"/>
  <c r="M7255" i="11"/>
  <c r="M7256" i="11"/>
  <c r="M7257" i="11"/>
  <c r="M7258" i="11"/>
  <c r="M7259" i="11"/>
  <c r="M7260" i="11"/>
  <c r="M7261" i="11"/>
  <c r="M7262" i="11"/>
  <c r="M7263" i="11"/>
  <c r="M7264" i="11"/>
  <c r="M7265" i="11"/>
  <c r="M7266" i="11"/>
  <c r="M7267" i="11"/>
  <c r="M7268" i="11"/>
  <c r="M7269" i="11"/>
  <c r="M7270" i="11"/>
  <c r="M7271" i="11"/>
  <c r="M7272" i="11"/>
  <c r="M7273" i="11"/>
  <c r="M7274" i="11"/>
  <c r="M7275" i="11"/>
  <c r="M7276" i="11"/>
  <c r="M7277" i="11"/>
  <c r="M7278" i="11"/>
  <c r="M7279" i="11"/>
  <c r="M7280" i="11"/>
  <c r="M7281" i="11"/>
  <c r="M7282" i="11"/>
  <c r="M7283" i="11"/>
  <c r="M7284" i="11"/>
  <c r="M7285" i="11"/>
  <c r="M7286" i="11"/>
  <c r="M7287" i="11"/>
  <c r="M7288" i="11"/>
  <c r="M7289" i="11"/>
  <c r="M7290" i="11"/>
  <c r="M7291" i="11"/>
  <c r="M7292" i="11"/>
  <c r="M7293" i="11"/>
  <c r="M7294" i="11"/>
  <c r="M7295" i="11"/>
  <c r="M7296" i="11"/>
  <c r="M7297" i="11"/>
  <c r="M7298" i="11"/>
  <c r="M7299" i="11"/>
  <c r="M7300" i="11"/>
  <c r="M7301" i="11"/>
  <c r="M7302" i="11"/>
  <c r="M7303" i="11"/>
  <c r="M7304" i="11"/>
  <c r="M7305" i="11"/>
  <c r="M7306" i="11"/>
  <c r="M7307" i="11"/>
  <c r="M7308" i="11"/>
  <c r="M7309" i="11"/>
  <c r="M7310" i="11"/>
  <c r="M7311" i="11"/>
  <c r="M7312" i="11"/>
  <c r="M7313" i="11"/>
  <c r="M7314" i="11"/>
  <c r="M7315" i="11"/>
  <c r="M7316" i="11"/>
  <c r="M7317" i="11"/>
  <c r="M7318" i="11"/>
  <c r="M7319" i="11"/>
  <c r="M7320" i="11"/>
  <c r="M7321" i="11"/>
  <c r="M7322" i="11"/>
  <c r="M7323" i="11"/>
  <c r="M7324" i="11"/>
  <c r="M7325" i="11"/>
  <c r="M7326" i="11"/>
  <c r="M7327" i="11"/>
  <c r="M7328" i="11"/>
  <c r="M7329" i="11"/>
  <c r="M7330" i="11"/>
  <c r="M7331" i="11"/>
  <c r="M7332" i="11"/>
  <c r="M7333" i="11"/>
  <c r="M7334" i="11"/>
  <c r="M7335" i="11"/>
  <c r="M7336" i="11"/>
  <c r="M7337" i="11"/>
  <c r="M7338" i="11"/>
  <c r="M7339" i="11"/>
  <c r="M7340" i="11"/>
  <c r="M7341" i="11"/>
  <c r="M7342" i="11"/>
  <c r="M7343" i="11"/>
  <c r="M7344" i="11"/>
  <c r="M7345" i="11"/>
  <c r="M7346" i="11"/>
  <c r="M7347" i="11"/>
  <c r="M7348" i="11"/>
  <c r="M7349" i="11"/>
  <c r="M7350" i="11"/>
  <c r="M7351" i="11"/>
  <c r="M7352" i="11"/>
  <c r="M7353" i="11"/>
  <c r="M7354" i="11"/>
  <c r="M7355" i="11"/>
  <c r="M7356" i="11"/>
  <c r="M7357" i="11"/>
  <c r="M7358" i="11"/>
  <c r="M7359" i="11"/>
  <c r="M7360" i="11"/>
  <c r="M7361" i="11"/>
  <c r="M7362" i="11"/>
  <c r="M7363" i="11"/>
  <c r="M7364" i="11"/>
  <c r="M7365" i="11"/>
  <c r="M7366" i="11"/>
  <c r="M7367" i="11"/>
  <c r="M7368" i="11"/>
  <c r="M7369" i="11"/>
  <c r="M7370" i="11"/>
  <c r="M7371" i="11"/>
  <c r="M7372" i="11"/>
  <c r="M7373" i="11"/>
  <c r="M7374" i="11"/>
  <c r="M7375" i="11"/>
  <c r="M7376" i="11"/>
  <c r="M7377" i="11"/>
  <c r="M7378" i="11"/>
  <c r="M7379" i="11"/>
  <c r="M7380" i="11"/>
  <c r="M7381" i="11"/>
  <c r="M7382" i="11"/>
  <c r="M7383" i="11"/>
  <c r="M7384" i="11"/>
  <c r="M7385" i="11"/>
  <c r="M7386" i="11"/>
  <c r="M7387" i="11"/>
  <c r="M7388" i="11"/>
  <c r="M7389" i="11"/>
  <c r="M7390" i="11"/>
  <c r="M7391" i="11"/>
  <c r="M7392" i="11"/>
  <c r="M7393" i="11"/>
  <c r="M7394" i="11"/>
  <c r="M7395" i="11"/>
  <c r="M7396" i="11"/>
  <c r="M7397" i="11"/>
  <c r="M7398" i="11"/>
  <c r="M7399" i="11"/>
  <c r="M7400" i="11"/>
  <c r="M7401" i="11"/>
  <c r="M7402" i="11"/>
  <c r="M7403" i="11"/>
  <c r="M7404" i="11"/>
  <c r="M7405" i="11"/>
  <c r="M7406" i="11"/>
  <c r="M7407" i="11"/>
  <c r="M7408" i="11"/>
  <c r="M7409" i="11"/>
  <c r="M7410" i="11"/>
  <c r="M7411" i="11"/>
  <c r="M7412" i="11"/>
  <c r="M7413" i="11"/>
  <c r="M7414" i="11"/>
  <c r="M7415" i="11"/>
  <c r="M7416" i="11"/>
  <c r="M7417" i="11"/>
  <c r="M7418" i="11"/>
  <c r="M7419" i="11"/>
  <c r="M7420" i="11"/>
  <c r="M7421" i="11"/>
  <c r="M7422" i="11"/>
  <c r="M7423" i="11"/>
  <c r="M7424" i="11"/>
  <c r="M7425" i="11"/>
  <c r="M7426" i="11"/>
  <c r="M7427" i="11"/>
  <c r="M7428" i="11"/>
  <c r="M7429" i="11"/>
  <c r="M7430" i="11"/>
  <c r="M7431" i="11"/>
  <c r="M7432" i="11"/>
  <c r="M7433" i="11"/>
  <c r="M7434" i="11"/>
  <c r="M7435" i="11"/>
  <c r="M7436" i="11"/>
  <c r="M7437" i="11"/>
  <c r="M7438" i="11"/>
  <c r="M7439" i="11"/>
  <c r="M7440" i="11"/>
  <c r="M7441" i="11"/>
  <c r="M7442" i="11"/>
  <c r="M7443" i="11"/>
  <c r="M7444" i="11"/>
  <c r="M7445" i="11"/>
  <c r="M7446" i="11"/>
  <c r="M7447" i="11"/>
  <c r="M7448" i="11"/>
  <c r="M7449" i="11"/>
  <c r="M7450" i="11"/>
  <c r="M7451" i="11"/>
  <c r="M7452" i="11"/>
  <c r="M7453" i="11"/>
  <c r="M7454" i="11"/>
  <c r="M7455" i="11"/>
  <c r="M7456" i="11"/>
  <c r="M7457" i="11"/>
  <c r="M7458" i="11"/>
  <c r="M7459" i="11"/>
  <c r="M7460" i="11"/>
  <c r="M7461" i="11"/>
  <c r="M7462" i="11"/>
  <c r="M7463" i="11"/>
  <c r="M7464" i="11"/>
  <c r="M7465" i="11"/>
  <c r="M7466" i="11"/>
  <c r="M7467" i="11"/>
  <c r="M7468" i="11"/>
  <c r="M7469" i="11"/>
  <c r="M7470" i="11"/>
  <c r="M7471" i="11"/>
  <c r="M7472" i="11"/>
  <c r="M7473" i="11"/>
  <c r="M7474" i="11"/>
  <c r="M7475" i="11"/>
  <c r="M7476" i="11"/>
  <c r="M7477" i="11"/>
  <c r="M7478" i="11"/>
  <c r="M7479" i="11"/>
  <c r="M7480" i="11"/>
  <c r="M7481" i="11"/>
  <c r="M7482" i="11"/>
  <c r="M7483" i="11"/>
  <c r="M7484" i="11"/>
  <c r="M7485" i="11"/>
  <c r="M7486" i="11"/>
  <c r="M7487" i="11"/>
  <c r="M7488" i="11"/>
  <c r="M7489" i="11"/>
  <c r="M7490" i="11"/>
  <c r="M7491" i="11"/>
  <c r="M7492" i="11"/>
  <c r="M7493" i="11"/>
  <c r="M7494" i="11"/>
  <c r="M7495" i="11"/>
  <c r="M7496" i="11"/>
  <c r="M7497" i="11"/>
  <c r="M7498" i="11"/>
  <c r="M7499" i="11"/>
  <c r="M7500" i="11"/>
  <c r="M7501" i="11"/>
  <c r="M7502" i="11"/>
  <c r="M7503" i="11"/>
  <c r="M7504" i="11"/>
  <c r="M7505" i="11"/>
  <c r="M7506" i="11"/>
  <c r="M7507" i="11"/>
  <c r="M7508" i="11"/>
  <c r="M7509" i="11"/>
  <c r="M7510" i="11"/>
  <c r="M7511" i="11"/>
  <c r="M7512" i="11"/>
  <c r="M7513" i="11"/>
  <c r="M7514" i="11"/>
  <c r="M7515" i="11"/>
  <c r="M7516" i="11"/>
  <c r="M7517" i="11"/>
  <c r="M7518" i="11"/>
  <c r="M7519" i="11"/>
  <c r="M7520" i="11"/>
  <c r="M7521" i="11"/>
  <c r="M7522" i="11"/>
  <c r="M7523" i="11"/>
  <c r="M7524" i="11"/>
  <c r="M7525" i="11"/>
  <c r="M7526" i="11"/>
  <c r="M7527" i="11"/>
  <c r="M7528" i="11"/>
  <c r="M7529" i="11"/>
  <c r="M7530" i="11"/>
  <c r="M7531" i="11"/>
  <c r="M7532" i="11"/>
  <c r="M7533" i="11"/>
  <c r="M7534" i="11"/>
  <c r="M7535" i="11"/>
  <c r="M7536" i="11"/>
  <c r="M7537" i="11"/>
  <c r="M7538" i="11"/>
  <c r="M7539" i="11"/>
  <c r="M7540" i="11"/>
  <c r="M7541" i="11"/>
  <c r="M7542" i="11"/>
  <c r="M7543" i="11"/>
  <c r="M7544" i="11"/>
  <c r="M7545" i="11"/>
  <c r="M7546" i="11"/>
  <c r="M7547" i="11"/>
  <c r="M7548" i="11"/>
  <c r="M7549" i="11"/>
  <c r="M7550" i="11"/>
  <c r="M7551" i="11"/>
  <c r="M7552" i="11"/>
  <c r="M7553" i="11"/>
  <c r="M7554" i="11"/>
  <c r="M7555" i="11"/>
  <c r="M7556" i="11"/>
  <c r="M7557" i="11"/>
  <c r="M7558" i="11"/>
  <c r="M7559" i="11"/>
  <c r="M7560" i="11"/>
  <c r="M7561" i="11"/>
  <c r="M7562" i="11"/>
  <c r="M7563" i="11"/>
  <c r="M7564" i="11"/>
  <c r="M7565" i="11"/>
  <c r="M7566" i="11"/>
  <c r="M7567" i="11"/>
  <c r="M7568" i="11"/>
  <c r="M7569" i="11"/>
  <c r="M7570" i="11"/>
  <c r="M7571" i="11"/>
  <c r="M7572" i="11"/>
  <c r="M7573" i="11"/>
  <c r="M7574" i="11"/>
  <c r="M7575" i="11"/>
  <c r="M7576" i="11"/>
  <c r="M7577" i="11"/>
  <c r="M7578" i="11"/>
  <c r="M7579" i="11"/>
  <c r="M7580" i="11"/>
  <c r="M7581" i="11"/>
  <c r="M7582" i="11"/>
  <c r="M7583" i="11"/>
  <c r="M7584" i="11"/>
  <c r="M7585" i="11"/>
  <c r="M7586" i="11"/>
  <c r="M7587" i="11"/>
  <c r="M7588" i="11"/>
  <c r="M7589" i="11"/>
  <c r="M7590" i="11"/>
  <c r="M7591" i="11"/>
  <c r="M7592" i="11"/>
  <c r="M7593" i="11"/>
  <c r="M7594" i="11"/>
  <c r="M7595" i="11"/>
  <c r="M7596" i="11"/>
  <c r="M7597" i="11"/>
  <c r="M7598" i="11"/>
  <c r="M7599" i="11"/>
  <c r="M7600" i="11"/>
  <c r="M7601" i="11"/>
  <c r="M7602" i="11"/>
  <c r="M7603" i="11"/>
  <c r="M7604" i="11"/>
  <c r="M7605" i="11"/>
  <c r="M7606" i="11"/>
  <c r="M7607" i="11"/>
  <c r="M7608" i="11"/>
  <c r="M7609" i="11"/>
  <c r="M7610" i="11"/>
  <c r="M7611" i="11"/>
  <c r="M7612" i="11"/>
  <c r="M7613" i="11"/>
  <c r="M7614" i="11"/>
  <c r="M7615" i="11"/>
  <c r="M7616" i="11"/>
  <c r="M7617" i="11"/>
  <c r="M7618" i="11"/>
  <c r="M7619" i="11"/>
  <c r="M7620" i="11"/>
  <c r="M7621" i="11"/>
  <c r="M7622" i="11"/>
  <c r="M7623" i="11"/>
  <c r="M7624" i="11"/>
  <c r="M7625" i="11"/>
  <c r="M7626" i="11"/>
  <c r="M7627" i="11"/>
  <c r="M7628" i="11"/>
  <c r="M7629" i="11"/>
  <c r="M7630" i="11"/>
  <c r="M7631" i="11"/>
  <c r="M7632" i="11"/>
  <c r="M7633" i="11"/>
  <c r="M7634" i="11"/>
  <c r="M7635" i="11"/>
  <c r="M7636" i="11"/>
  <c r="M7637" i="11"/>
  <c r="M7638" i="11"/>
  <c r="M7639" i="11"/>
  <c r="M7640" i="11"/>
  <c r="M7641" i="11"/>
  <c r="M7642" i="11"/>
  <c r="M7643" i="11"/>
  <c r="M7644" i="11"/>
  <c r="M7645" i="11"/>
  <c r="M7646" i="11"/>
  <c r="M7647" i="11"/>
  <c r="M7648" i="11"/>
  <c r="M7649" i="11"/>
  <c r="M7650" i="11"/>
  <c r="M7651" i="11"/>
  <c r="M7652" i="11"/>
  <c r="M7653" i="11"/>
  <c r="M7654" i="11"/>
  <c r="M7655" i="11"/>
  <c r="M7656" i="11"/>
  <c r="M7657" i="11"/>
  <c r="M7658" i="11"/>
  <c r="M7659" i="11"/>
  <c r="M7660" i="11"/>
  <c r="M7661" i="11"/>
  <c r="M7662" i="11"/>
  <c r="M7663" i="11"/>
  <c r="M7664" i="11"/>
  <c r="M7665" i="11"/>
  <c r="M7666" i="11"/>
  <c r="M7667" i="11"/>
  <c r="M7668" i="11"/>
  <c r="M7669" i="11"/>
  <c r="M7670" i="11"/>
  <c r="M7671" i="11"/>
  <c r="M7672" i="11"/>
  <c r="M7673" i="11"/>
  <c r="M7674" i="11"/>
  <c r="M7675" i="11"/>
  <c r="M7676" i="11"/>
  <c r="M7677" i="11"/>
  <c r="M7678" i="11"/>
  <c r="M7679" i="11"/>
  <c r="M7680" i="11"/>
  <c r="M7681" i="11"/>
  <c r="M7682" i="11"/>
  <c r="M7683" i="11"/>
  <c r="M7684" i="11"/>
  <c r="M7685" i="11"/>
  <c r="M7686" i="11"/>
  <c r="M7687" i="11"/>
  <c r="M7688" i="11"/>
  <c r="M7689" i="11"/>
  <c r="M7690" i="11"/>
  <c r="M7691" i="11"/>
  <c r="M7692" i="11"/>
  <c r="M7693" i="11"/>
  <c r="M7694" i="11"/>
  <c r="M7695" i="11"/>
  <c r="M7696" i="11"/>
  <c r="M7697" i="11"/>
  <c r="M7698" i="11"/>
  <c r="M7699" i="11"/>
  <c r="M7700" i="11"/>
  <c r="M7701" i="11"/>
  <c r="M7702" i="11"/>
  <c r="M7703" i="11"/>
  <c r="M7704" i="11"/>
  <c r="M7705" i="11"/>
  <c r="M7706" i="11"/>
  <c r="M7707" i="11"/>
  <c r="M7708" i="11"/>
  <c r="M7709" i="11"/>
  <c r="M7710" i="11"/>
  <c r="M7711" i="11"/>
  <c r="M7712" i="11"/>
  <c r="M7713" i="11"/>
  <c r="M7714" i="11"/>
  <c r="M7715" i="11"/>
  <c r="M7716" i="11"/>
  <c r="M7717" i="11"/>
  <c r="M7718" i="11"/>
  <c r="M7719" i="11"/>
  <c r="M7720" i="11"/>
  <c r="M7721" i="11"/>
  <c r="M7722" i="11"/>
  <c r="M7723" i="11"/>
  <c r="M7724" i="11"/>
  <c r="M7725" i="11"/>
  <c r="M7726" i="11"/>
  <c r="M7727" i="11"/>
  <c r="M7728" i="11"/>
  <c r="M7729" i="11"/>
  <c r="M7730" i="11"/>
  <c r="M7731" i="11"/>
  <c r="M7732" i="11"/>
  <c r="M7733" i="11"/>
  <c r="M7734" i="11"/>
  <c r="M7735" i="11"/>
  <c r="M7736" i="11"/>
  <c r="M7737" i="11"/>
  <c r="M7738" i="11"/>
  <c r="M7739" i="11"/>
  <c r="M7740" i="11"/>
  <c r="M7741" i="11"/>
  <c r="M7742" i="11"/>
  <c r="M7743" i="11"/>
  <c r="M7744" i="11"/>
  <c r="M7745" i="11"/>
  <c r="M7746" i="11"/>
  <c r="M7747" i="11"/>
  <c r="M7748" i="11"/>
  <c r="M7749" i="11"/>
  <c r="M7750" i="11"/>
  <c r="M7751" i="11"/>
  <c r="M7752" i="11"/>
  <c r="M7753" i="11"/>
  <c r="M7754" i="11"/>
  <c r="M7755" i="11"/>
  <c r="M7756" i="11"/>
  <c r="M7757" i="11"/>
  <c r="M7758" i="11"/>
  <c r="M7759" i="11"/>
  <c r="M7760" i="11"/>
  <c r="M7761" i="11"/>
  <c r="M7762" i="11"/>
  <c r="M7763" i="11"/>
  <c r="M7764" i="11"/>
  <c r="M7765" i="11"/>
  <c r="M7766" i="11"/>
  <c r="M7767" i="11"/>
  <c r="M7768" i="11"/>
  <c r="M7769" i="11"/>
  <c r="M7770" i="11"/>
  <c r="M7771" i="11"/>
  <c r="M7772" i="11"/>
  <c r="M7773" i="11"/>
  <c r="M7774" i="11"/>
  <c r="M7775" i="11"/>
  <c r="M7776" i="11"/>
  <c r="M7777" i="11"/>
  <c r="M7778" i="11"/>
  <c r="M7779" i="11"/>
  <c r="M7780" i="11"/>
  <c r="M7781" i="11"/>
  <c r="M7782" i="11"/>
  <c r="M7783" i="11"/>
  <c r="M7784" i="11"/>
  <c r="M7785" i="11"/>
  <c r="M7786" i="11"/>
  <c r="M7787" i="11"/>
  <c r="M7788" i="11"/>
  <c r="M7789" i="11"/>
  <c r="M7790" i="11"/>
  <c r="M7791" i="11"/>
  <c r="M7792" i="11"/>
  <c r="M7793" i="11"/>
  <c r="M7794" i="11"/>
  <c r="M7795" i="11"/>
  <c r="M7796" i="11"/>
  <c r="M7797" i="11"/>
  <c r="M7798" i="11"/>
  <c r="M7799" i="11"/>
  <c r="M7800" i="11"/>
  <c r="M7801" i="11"/>
  <c r="M7802" i="11"/>
  <c r="M7803" i="11"/>
  <c r="M7804" i="11"/>
  <c r="M7805" i="11"/>
  <c r="M7806" i="11"/>
  <c r="M7807" i="11"/>
  <c r="M7808" i="11"/>
  <c r="M7809" i="11"/>
  <c r="M7810" i="11"/>
  <c r="M7811" i="11"/>
  <c r="M7812" i="11"/>
  <c r="M7813" i="11"/>
  <c r="M7814" i="11"/>
  <c r="M7815" i="11"/>
  <c r="M7816" i="11"/>
  <c r="M7817" i="11"/>
  <c r="M7818" i="11"/>
  <c r="M7819" i="11"/>
  <c r="M7820" i="11"/>
  <c r="M7821" i="11"/>
  <c r="M7822" i="11"/>
  <c r="M7823" i="11"/>
  <c r="M7824" i="11"/>
  <c r="M7825" i="11"/>
  <c r="M7826" i="11"/>
  <c r="M7827" i="11"/>
  <c r="M7828" i="11"/>
  <c r="M7829" i="11"/>
  <c r="M7830" i="11"/>
  <c r="M7831" i="11"/>
  <c r="M7832" i="11"/>
  <c r="M7833" i="11"/>
  <c r="M7834" i="11"/>
  <c r="M7835" i="11"/>
  <c r="M7836" i="11"/>
  <c r="M7837" i="11"/>
  <c r="M7838" i="11"/>
  <c r="M7839" i="11"/>
  <c r="M7840" i="11"/>
  <c r="M7841" i="11"/>
  <c r="M7842" i="11"/>
  <c r="M7843" i="11"/>
  <c r="M7844" i="11"/>
  <c r="M7845" i="11"/>
  <c r="M7846" i="11"/>
  <c r="M7847" i="11"/>
  <c r="M7848" i="11"/>
  <c r="M7849" i="11"/>
  <c r="M7850" i="11"/>
  <c r="M7851" i="11"/>
  <c r="M7852" i="11"/>
  <c r="M7853" i="11"/>
  <c r="M7854" i="11"/>
  <c r="M7855" i="11"/>
  <c r="M7856" i="11"/>
  <c r="M7857" i="11"/>
  <c r="M7858" i="11"/>
  <c r="M7859" i="11"/>
  <c r="M7860" i="11"/>
  <c r="M7861" i="11"/>
  <c r="M7862" i="11"/>
  <c r="M7863" i="11"/>
  <c r="M7864" i="11"/>
  <c r="M7865" i="11"/>
  <c r="M7866" i="11"/>
  <c r="M7867" i="11"/>
  <c r="M7868" i="11"/>
  <c r="M7869" i="11"/>
  <c r="M7870" i="11"/>
  <c r="M7871" i="11"/>
  <c r="M7872" i="11"/>
  <c r="M7873" i="11"/>
  <c r="M7874" i="11"/>
  <c r="M7875" i="11"/>
  <c r="M7876" i="11"/>
  <c r="M7877" i="11"/>
  <c r="M7878" i="11"/>
  <c r="M7879" i="11"/>
  <c r="M7880" i="11"/>
  <c r="M7881" i="11"/>
  <c r="M7882" i="11"/>
  <c r="M7883" i="11"/>
  <c r="M7884" i="11"/>
  <c r="M7885" i="11"/>
  <c r="M7886" i="11"/>
  <c r="M7887" i="11"/>
  <c r="M7888" i="11"/>
  <c r="M7889" i="11"/>
  <c r="M7890" i="11"/>
  <c r="M7891" i="11"/>
  <c r="M7892" i="11"/>
  <c r="M7893" i="11"/>
  <c r="M7894" i="11"/>
  <c r="M7895" i="11"/>
  <c r="M7896" i="11"/>
  <c r="M7897" i="11"/>
  <c r="M7898" i="11"/>
  <c r="M7899" i="11"/>
  <c r="M7900" i="11"/>
  <c r="M7901" i="11"/>
  <c r="M7902" i="11"/>
  <c r="M7903" i="11"/>
  <c r="M7904" i="11"/>
  <c r="M7905" i="11"/>
  <c r="M7906" i="11"/>
  <c r="M7907" i="11"/>
  <c r="M7908" i="11"/>
  <c r="M7909" i="11"/>
  <c r="M7910" i="11"/>
  <c r="M7911" i="11"/>
  <c r="M7912" i="11"/>
  <c r="M7913" i="11"/>
  <c r="M7914" i="11"/>
  <c r="M7915" i="11"/>
  <c r="M7916" i="11"/>
  <c r="M7917" i="11"/>
  <c r="M7918" i="11"/>
  <c r="M7919" i="11"/>
  <c r="M7920" i="11"/>
  <c r="M7921" i="11"/>
  <c r="M7922" i="11"/>
  <c r="M7923" i="11"/>
  <c r="M7924" i="11"/>
  <c r="M7925" i="11"/>
  <c r="M7926" i="11"/>
  <c r="M7927" i="11"/>
  <c r="M7928" i="11"/>
  <c r="M7929" i="11"/>
  <c r="M7930" i="11"/>
  <c r="M7931" i="11"/>
  <c r="M7932" i="11"/>
  <c r="M7933" i="11"/>
  <c r="M7934" i="11"/>
  <c r="M7935" i="11"/>
  <c r="M7936" i="11"/>
  <c r="M7937" i="11"/>
  <c r="M7938" i="11"/>
  <c r="M7939" i="11"/>
  <c r="M7940" i="11"/>
  <c r="M7941" i="11"/>
  <c r="M7942" i="11"/>
  <c r="M7943" i="11"/>
  <c r="M7944" i="11"/>
  <c r="M7945" i="11"/>
  <c r="M7946" i="11"/>
  <c r="M7947" i="11"/>
  <c r="M7948" i="11"/>
  <c r="M7949" i="11"/>
  <c r="M7950" i="11"/>
  <c r="M7951" i="11"/>
  <c r="M7952" i="11"/>
  <c r="M7953" i="11"/>
  <c r="M7954" i="11"/>
  <c r="M7955" i="11"/>
  <c r="M7956" i="11"/>
  <c r="M7957" i="11"/>
  <c r="M7958" i="11"/>
  <c r="M7959" i="11"/>
  <c r="M7960" i="11"/>
  <c r="M7961" i="11"/>
  <c r="M7962" i="11"/>
  <c r="M7963" i="11"/>
  <c r="M7964" i="11"/>
  <c r="M7965" i="11"/>
  <c r="M7966" i="11"/>
  <c r="M7967" i="11"/>
  <c r="M7968" i="11"/>
  <c r="M7969" i="11"/>
  <c r="M7970" i="11"/>
  <c r="M7971" i="11"/>
  <c r="M7972" i="11"/>
  <c r="M7973" i="11"/>
  <c r="M7974" i="11"/>
  <c r="M7975" i="11"/>
  <c r="M7976" i="11"/>
  <c r="M7977" i="11"/>
  <c r="M7978" i="11"/>
  <c r="M7979" i="11"/>
  <c r="M7980" i="11"/>
  <c r="M7981" i="11"/>
  <c r="M7982" i="11"/>
  <c r="M7983" i="11"/>
  <c r="M7984" i="11"/>
  <c r="M7985" i="11"/>
  <c r="M7986" i="11"/>
  <c r="M7987" i="11"/>
  <c r="M7988" i="11"/>
  <c r="M7989" i="11"/>
  <c r="M7990" i="11"/>
  <c r="M7991" i="11"/>
  <c r="M7992" i="11"/>
  <c r="M7993" i="11"/>
  <c r="M7994" i="11"/>
  <c r="M7995" i="11"/>
  <c r="M7996" i="11"/>
  <c r="M7997" i="11"/>
  <c r="M7998" i="11"/>
  <c r="M7999" i="11"/>
  <c r="M8000" i="11"/>
  <c r="M8001" i="11"/>
  <c r="M8002" i="11"/>
  <c r="M8003" i="11"/>
  <c r="M8004" i="11"/>
  <c r="M8005" i="11"/>
  <c r="M8006" i="11"/>
  <c r="M8007" i="11"/>
  <c r="M8008" i="11"/>
  <c r="M8009" i="11"/>
  <c r="M8010" i="11"/>
  <c r="M8011" i="11"/>
  <c r="M8012" i="11"/>
  <c r="M8013" i="11"/>
  <c r="M8014" i="11"/>
  <c r="M8015" i="11"/>
  <c r="M8016" i="11"/>
  <c r="M8017" i="11"/>
  <c r="M8018" i="11"/>
  <c r="M8019" i="11"/>
  <c r="M8020" i="11"/>
  <c r="M8021" i="11"/>
  <c r="M8022" i="11"/>
  <c r="M8023" i="11"/>
  <c r="M8024" i="11"/>
  <c r="M8025" i="11"/>
  <c r="M8026" i="11"/>
  <c r="M8027" i="11"/>
  <c r="M8028" i="11"/>
  <c r="M8029" i="11"/>
  <c r="M8030" i="11"/>
  <c r="M8031" i="11"/>
  <c r="M8032" i="11"/>
  <c r="M8033" i="11"/>
  <c r="M8034" i="11"/>
  <c r="M8035" i="11"/>
  <c r="M8036" i="11"/>
  <c r="M8037" i="11"/>
  <c r="M8038" i="11"/>
  <c r="M8039" i="11"/>
  <c r="M8040" i="11"/>
  <c r="M8041" i="11"/>
  <c r="M8042" i="11"/>
  <c r="M8043" i="11"/>
  <c r="M8044" i="11"/>
  <c r="M8045" i="11"/>
  <c r="M8046" i="11"/>
  <c r="M8047" i="11"/>
  <c r="M8048" i="11"/>
  <c r="M8049" i="11"/>
  <c r="M8050" i="11"/>
  <c r="M8051" i="11"/>
  <c r="M8052" i="11"/>
  <c r="M8053" i="11"/>
  <c r="M8054" i="11"/>
  <c r="M8055" i="11"/>
  <c r="M8056" i="11"/>
  <c r="M8057" i="11"/>
  <c r="M8058" i="11"/>
  <c r="M8059" i="11"/>
  <c r="M8060" i="11"/>
  <c r="M8061" i="11"/>
  <c r="M8062" i="11"/>
  <c r="M8063" i="11"/>
  <c r="M8064" i="11"/>
  <c r="M8065" i="11"/>
  <c r="M8066" i="11"/>
  <c r="M8067" i="11"/>
  <c r="M8068" i="11"/>
  <c r="M8069" i="11"/>
  <c r="M8070" i="11"/>
  <c r="M8071" i="11"/>
  <c r="M8072" i="11"/>
  <c r="M8073" i="11"/>
  <c r="M8074" i="11"/>
  <c r="M8075" i="11"/>
  <c r="M8076" i="11"/>
  <c r="M8077" i="11"/>
  <c r="M8078" i="11"/>
  <c r="M8079" i="11"/>
  <c r="M8080" i="11"/>
  <c r="M8081" i="11"/>
  <c r="M8082" i="11"/>
  <c r="M8083" i="11"/>
  <c r="M8084" i="11"/>
  <c r="M8085" i="11"/>
  <c r="M8086" i="11"/>
  <c r="M8087" i="11"/>
  <c r="M8088" i="11"/>
  <c r="M8089" i="11"/>
  <c r="M8090" i="11"/>
  <c r="M8091" i="11"/>
  <c r="M8092" i="11"/>
  <c r="M8093" i="11"/>
  <c r="M8094" i="11"/>
  <c r="M8095" i="11"/>
  <c r="M8096" i="11"/>
  <c r="M8097" i="11"/>
  <c r="M8098" i="11"/>
  <c r="M8099" i="11"/>
  <c r="M8100" i="11"/>
  <c r="M8101" i="11"/>
  <c r="M8102" i="11"/>
  <c r="M8103" i="11"/>
  <c r="M8104" i="11"/>
  <c r="M8105" i="11"/>
  <c r="M8106" i="11"/>
  <c r="M8107" i="11"/>
  <c r="M8108" i="11"/>
  <c r="M8109" i="11"/>
  <c r="M8110" i="11"/>
  <c r="M8111" i="11"/>
  <c r="M8112" i="11"/>
  <c r="M8113" i="11"/>
  <c r="M8114" i="11"/>
  <c r="M8115" i="11"/>
  <c r="M8116" i="11"/>
  <c r="M8117" i="11"/>
  <c r="M8118" i="11"/>
  <c r="M8119" i="11"/>
  <c r="M8120" i="11"/>
  <c r="M8121" i="11"/>
  <c r="M8122" i="11"/>
  <c r="M8123" i="11"/>
  <c r="M8124" i="11"/>
  <c r="M8125" i="11"/>
  <c r="M8126" i="11"/>
  <c r="M8127" i="11"/>
  <c r="M8128" i="11"/>
  <c r="M8129" i="11"/>
  <c r="M8130" i="11"/>
  <c r="M8131" i="11"/>
  <c r="M8132" i="11"/>
  <c r="M8133" i="11"/>
  <c r="M8134" i="11"/>
  <c r="M8135" i="11"/>
  <c r="M8136" i="11"/>
  <c r="M8137" i="11"/>
  <c r="M8138" i="11"/>
  <c r="M8139" i="11"/>
  <c r="M8140" i="11"/>
  <c r="M8141" i="11"/>
  <c r="M8142" i="11"/>
  <c r="M8143" i="11"/>
  <c r="M8144" i="11"/>
  <c r="M8145" i="11"/>
  <c r="M8146" i="11"/>
  <c r="M8147" i="11"/>
  <c r="M8148" i="11"/>
  <c r="M8149" i="11"/>
  <c r="M8150" i="11"/>
  <c r="M8151" i="11"/>
  <c r="M8152" i="11"/>
  <c r="M8153" i="11"/>
  <c r="M8154" i="11"/>
  <c r="M8155" i="11"/>
  <c r="M8156" i="11"/>
  <c r="M8157" i="11"/>
  <c r="M8158" i="11"/>
  <c r="M8159" i="11"/>
  <c r="M8160" i="11"/>
  <c r="M8161" i="11"/>
  <c r="M8162" i="11"/>
  <c r="M8163" i="11"/>
  <c r="M8164" i="11"/>
  <c r="M8165" i="11"/>
  <c r="M8166" i="11"/>
  <c r="M8167" i="11"/>
  <c r="M8168" i="11"/>
  <c r="M8169" i="11"/>
  <c r="M8170" i="11"/>
  <c r="M8171" i="11"/>
  <c r="M8172" i="11"/>
  <c r="M8173" i="11"/>
  <c r="M8174" i="11"/>
  <c r="M8175" i="11"/>
  <c r="M8176" i="11"/>
  <c r="M8177" i="11"/>
  <c r="M8178" i="11"/>
  <c r="M8179" i="11"/>
  <c r="M8180" i="11"/>
  <c r="M8181" i="11"/>
  <c r="M8182" i="11"/>
  <c r="M8183" i="11"/>
  <c r="M8184" i="11"/>
  <c r="M8185" i="11"/>
  <c r="M8186" i="11"/>
  <c r="M8187" i="11"/>
  <c r="M8188" i="11"/>
  <c r="M8189" i="11"/>
  <c r="M8190" i="11"/>
  <c r="M8191" i="11"/>
  <c r="M8192" i="11"/>
  <c r="M8193" i="11"/>
  <c r="M8194" i="11"/>
  <c r="M8195" i="11"/>
  <c r="M8196" i="11"/>
  <c r="M8197" i="11"/>
  <c r="M8198" i="11"/>
  <c r="M8199" i="11"/>
  <c r="M8200" i="11"/>
  <c r="M8201" i="11"/>
  <c r="M8202" i="11"/>
  <c r="M8203" i="11"/>
  <c r="M8204" i="11"/>
  <c r="M8205" i="11"/>
  <c r="M8206" i="11"/>
  <c r="M8207" i="11"/>
  <c r="M8208" i="11"/>
  <c r="M8209" i="11"/>
  <c r="M8210" i="11"/>
  <c r="M8211" i="11"/>
  <c r="M8212" i="11"/>
  <c r="M8213" i="11"/>
  <c r="M8214" i="11"/>
  <c r="M8215" i="11"/>
  <c r="M8216" i="11"/>
  <c r="M8217" i="11"/>
  <c r="M8218" i="11"/>
  <c r="M8219" i="11"/>
  <c r="M8220" i="11"/>
  <c r="M8221" i="11"/>
  <c r="M8222" i="11"/>
  <c r="M8223" i="11"/>
  <c r="M8224" i="11"/>
  <c r="M8225" i="11"/>
  <c r="M8226" i="11"/>
  <c r="M8227" i="11"/>
  <c r="M8228" i="11"/>
  <c r="M8229" i="11"/>
  <c r="M8230" i="11"/>
  <c r="M8231" i="11"/>
  <c r="M8232" i="11"/>
  <c r="M8233" i="11"/>
  <c r="M8234" i="11"/>
  <c r="M8235" i="11"/>
  <c r="M8236" i="11"/>
  <c r="M8237" i="11"/>
  <c r="M8238" i="11"/>
  <c r="M8239" i="11"/>
  <c r="M8240" i="11"/>
  <c r="M8241" i="11"/>
  <c r="M8242" i="11"/>
  <c r="M8243" i="11"/>
  <c r="M8244" i="11"/>
  <c r="M8245" i="11"/>
  <c r="M8246" i="11"/>
  <c r="M8247" i="11"/>
  <c r="M8248" i="11"/>
  <c r="M8249" i="11"/>
  <c r="M8250" i="11"/>
  <c r="M8251" i="11"/>
  <c r="M8252" i="11"/>
  <c r="M8253" i="11"/>
  <c r="M8254" i="11"/>
  <c r="M8255" i="11"/>
  <c r="M8256" i="11"/>
  <c r="M8257" i="11"/>
  <c r="M8258" i="11"/>
  <c r="M8259" i="11"/>
  <c r="M8260" i="11"/>
  <c r="M8261" i="11"/>
  <c r="M8262" i="11"/>
  <c r="M8263" i="11"/>
  <c r="M8264" i="11"/>
  <c r="M8265" i="11"/>
  <c r="M8266" i="11"/>
  <c r="M8267" i="11"/>
  <c r="M8268" i="11"/>
  <c r="M8269" i="11"/>
  <c r="M8270" i="11"/>
  <c r="M8271" i="11"/>
  <c r="M8272" i="11"/>
  <c r="M8273" i="11"/>
  <c r="M8274" i="11"/>
  <c r="M8275" i="11"/>
  <c r="M8276" i="11"/>
  <c r="M8277" i="11"/>
  <c r="M8278" i="11"/>
  <c r="M8279" i="11"/>
  <c r="M8280" i="11"/>
  <c r="M8281" i="11"/>
  <c r="M8282" i="11"/>
  <c r="M8283" i="11"/>
  <c r="M8284" i="11"/>
  <c r="M8285" i="11"/>
  <c r="M8286" i="11"/>
  <c r="M8287" i="11"/>
  <c r="M8288" i="11"/>
  <c r="M8289" i="11"/>
  <c r="M8290" i="11"/>
  <c r="M8291" i="11"/>
  <c r="M8292" i="11"/>
  <c r="M8293" i="11"/>
  <c r="M8294" i="11"/>
  <c r="M8295" i="11"/>
  <c r="M8296" i="11"/>
  <c r="M8297" i="11"/>
  <c r="M8298" i="11"/>
  <c r="M8299" i="11"/>
  <c r="M8300" i="11"/>
  <c r="M8301" i="11"/>
  <c r="M8302" i="11"/>
  <c r="M8303" i="11"/>
  <c r="M8304" i="11"/>
  <c r="M8305" i="11"/>
  <c r="M8306" i="11"/>
  <c r="M8307" i="11"/>
  <c r="M8308" i="11"/>
  <c r="M8309" i="11"/>
  <c r="M8310" i="11"/>
  <c r="M8311" i="11"/>
  <c r="M8312" i="11"/>
  <c r="M8313" i="11"/>
  <c r="M8314" i="11"/>
  <c r="M8315" i="11"/>
  <c r="M8316" i="11"/>
  <c r="M8317" i="11"/>
  <c r="M8318" i="11"/>
  <c r="M8319" i="11"/>
  <c r="M8320" i="11"/>
  <c r="M8321" i="11"/>
  <c r="M8322" i="11"/>
  <c r="M8323" i="11"/>
  <c r="M8324" i="11"/>
  <c r="M8325" i="11"/>
  <c r="M8326" i="11"/>
  <c r="M8327" i="11"/>
  <c r="M8328" i="11"/>
  <c r="M8329" i="11"/>
  <c r="M8330" i="11"/>
  <c r="M8331" i="11"/>
  <c r="M8332" i="11"/>
  <c r="M8333" i="11"/>
  <c r="M8334" i="11"/>
  <c r="M8335" i="11"/>
  <c r="M8336" i="11"/>
  <c r="M8337" i="11"/>
  <c r="M8338" i="11"/>
  <c r="M8339" i="11"/>
  <c r="M8340" i="11"/>
  <c r="M8341" i="11"/>
  <c r="M8342" i="11"/>
  <c r="M8343" i="11"/>
  <c r="M8344" i="11"/>
  <c r="M8345" i="11"/>
  <c r="M8346" i="11"/>
  <c r="M8347" i="11"/>
  <c r="M8348" i="11"/>
  <c r="M8349" i="11"/>
  <c r="M8350" i="11"/>
  <c r="M8351" i="11"/>
  <c r="M8352" i="11"/>
  <c r="M8353" i="11"/>
  <c r="M8354" i="11"/>
  <c r="M8355" i="11"/>
  <c r="M8356" i="11"/>
  <c r="M8357" i="11"/>
  <c r="M8358" i="11"/>
  <c r="M8359" i="11"/>
  <c r="M8360" i="11"/>
  <c r="M8361" i="11"/>
  <c r="M8362" i="11"/>
  <c r="M8363" i="11"/>
  <c r="M8364" i="11"/>
  <c r="M8365" i="11"/>
  <c r="M8366" i="11"/>
  <c r="M8367" i="11"/>
  <c r="M8368" i="11"/>
  <c r="M8369" i="11"/>
  <c r="M8370" i="11"/>
  <c r="M8371" i="11"/>
  <c r="M8372" i="11"/>
  <c r="M8373" i="11"/>
  <c r="M8374" i="11"/>
  <c r="M8375" i="11"/>
  <c r="M8376" i="11"/>
  <c r="M8377" i="11"/>
  <c r="M8378" i="11"/>
  <c r="M8379" i="11"/>
  <c r="M8380" i="11"/>
  <c r="M8381" i="11"/>
  <c r="M8382" i="11"/>
  <c r="M8383" i="11"/>
  <c r="M8384" i="11"/>
  <c r="M8385" i="11"/>
  <c r="M8386" i="11"/>
  <c r="M8387" i="11"/>
  <c r="M8388" i="11"/>
  <c r="M8389" i="11"/>
  <c r="M8390" i="11"/>
  <c r="M8391" i="11"/>
  <c r="M8392" i="11"/>
  <c r="M8393" i="11"/>
  <c r="M8394" i="11"/>
  <c r="M8395" i="11"/>
  <c r="M8396" i="11"/>
  <c r="M8397" i="11"/>
  <c r="M8398" i="11"/>
  <c r="M8399" i="11"/>
  <c r="M8400" i="11"/>
  <c r="M8401" i="11"/>
  <c r="M8402" i="11"/>
  <c r="M8403" i="11"/>
  <c r="M8404" i="11"/>
  <c r="M8405" i="11"/>
  <c r="M8406" i="11"/>
  <c r="M8407" i="11"/>
  <c r="M8408" i="11"/>
  <c r="M8409" i="11"/>
  <c r="M8410" i="11"/>
  <c r="M8411" i="11"/>
  <c r="M8412" i="11"/>
  <c r="M8413" i="11"/>
  <c r="M8414" i="11"/>
  <c r="M8415" i="11"/>
  <c r="M8416" i="11"/>
  <c r="M8417" i="11"/>
  <c r="M8418" i="11"/>
  <c r="M8419" i="11"/>
  <c r="M8420" i="11"/>
  <c r="M8421" i="11"/>
  <c r="M8422" i="11"/>
  <c r="M8423" i="11"/>
  <c r="M8424" i="11"/>
  <c r="M8425" i="11"/>
  <c r="M8426" i="11"/>
  <c r="M8427" i="11"/>
  <c r="M8428" i="11"/>
  <c r="M8429" i="11"/>
  <c r="M8430" i="11"/>
  <c r="M8431" i="11"/>
  <c r="M8432" i="11"/>
  <c r="M8433" i="11"/>
  <c r="M8434" i="11"/>
  <c r="M8435" i="11"/>
  <c r="M8436" i="11"/>
  <c r="M8437" i="11"/>
  <c r="M8438" i="11"/>
  <c r="M8439" i="11"/>
  <c r="M8440" i="11"/>
  <c r="M8441" i="11"/>
  <c r="M8442" i="11"/>
  <c r="M8443" i="11"/>
  <c r="M8444" i="11"/>
  <c r="M8445" i="11"/>
  <c r="M8446" i="11"/>
  <c r="M8447" i="11"/>
  <c r="M8448" i="11"/>
  <c r="M8449" i="11"/>
  <c r="M8450" i="11"/>
  <c r="M8451" i="11"/>
  <c r="M8452" i="11"/>
  <c r="M8453" i="11"/>
  <c r="M8454" i="11"/>
  <c r="M8455" i="11"/>
  <c r="M8456" i="11"/>
  <c r="M8457" i="11"/>
  <c r="M8458" i="11"/>
  <c r="M8459" i="11"/>
  <c r="M8460" i="11"/>
  <c r="M8461" i="11"/>
  <c r="M8462" i="11"/>
  <c r="M8463" i="11"/>
  <c r="M8464" i="11"/>
  <c r="M8465" i="11"/>
  <c r="M8466" i="11"/>
  <c r="M8467" i="11"/>
  <c r="M8468" i="11"/>
  <c r="M8469" i="11"/>
  <c r="M8470" i="11"/>
  <c r="M8471" i="11"/>
  <c r="M8472" i="11"/>
  <c r="M8473" i="11"/>
  <c r="M8474" i="11"/>
  <c r="M8475" i="11"/>
  <c r="M8476" i="11"/>
  <c r="M8477" i="11"/>
  <c r="M8478" i="11"/>
  <c r="M8479" i="11"/>
  <c r="M8480" i="11"/>
  <c r="M8481" i="11"/>
  <c r="M8482" i="11"/>
  <c r="M8483" i="11"/>
  <c r="M8484" i="11"/>
  <c r="M8485" i="11"/>
  <c r="M8486" i="11"/>
  <c r="M8487" i="11"/>
  <c r="M8488" i="11"/>
  <c r="M8489" i="11"/>
  <c r="M8490" i="11"/>
  <c r="M8491" i="11"/>
  <c r="M8492" i="11"/>
  <c r="M8493" i="11"/>
  <c r="M8494" i="11"/>
  <c r="M8495" i="11"/>
  <c r="M8496" i="11"/>
  <c r="M8497" i="11"/>
  <c r="M8498" i="11"/>
  <c r="M8499" i="11"/>
  <c r="M8500" i="11"/>
  <c r="M8501" i="11"/>
  <c r="M8502" i="11"/>
  <c r="M8503" i="11"/>
  <c r="M8504" i="11"/>
  <c r="M8505" i="11"/>
  <c r="M8506" i="11"/>
  <c r="M8507" i="11"/>
  <c r="M8508" i="11"/>
  <c r="M8509" i="11"/>
  <c r="M8510" i="11"/>
  <c r="M8511" i="11"/>
  <c r="M8512" i="11"/>
  <c r="M8513" i="11"/>
  <c r="M8514" i="11"/>
  <c r="M8515" i="11"/>
  <c r="M8516" i="11"/>
  <c r="M8517" i="11"/>
  <c r="M8518" i="11"/>
  <c r="M8519" i="11"/>
  <c r="M8520" i="11"/>
  <c r="M8521" i="11"/>
  <c r="M8522" i="11"/>
  <c r="M8523" i="11"/>
  <c r="M8524" i="11"/>
  <c r="M8525" i="11"/>
  <c r="M8526" i="11"/>
  <c r="M8527" i="11"/>
  <c r="M8528" i="11"/>
  <c r="M8529" i="11"/>
  <c r="M8530" i="11"/>
  <c r="M8531" i="11"/>
  <c r="M8532" i="11"/>
  <c r="M8533" i="11"/>
  <c r="M8534" i="11"/>
  <c r="M8535" i="11"/>
  <c r="M8536" i="11"/>
  <c r="M8537" i="11"/>
  <c r="M8538" i="11"/>
  <c r="M8539" i="11"/>
  <c r="M8540" i="11"/>
  <c r="M8541" i="11"/>
  <c r="M8542" i="11"/>
  <c r="M8543" i="11"/>
  <c r="M8544" i="11"/>
  <c r="M8545" i="11"/>
  <c r="M8546" i="11"/>
  <c r="M8547" i="11"/>
  <c r="M8548" i="11"/>
  <c r="M8549" i="11"/>
  <c r="M8550" i="11"/>
  <c r="M8551" i="11"/>
  <c r="M8552" i="11"/>
  <c r="M8553" i="11"/>
  <c r="M8554" i="11"/>
  <c r="M8555" i="11"/>
  <c r="M8556" i="11"/>
  <c r="M8557" i="11"/>
  <c r="M8558" i="11"/>
  <c r="M8559" i="11"/>
  <c r="M8560" i="11"/>
  <c r="M8561" i="11"/>
  <c r="M8562" i="11"/>
  <c r="M8563" i="11"/>
  <c r="M8564" i="11"/>
  <c r="M8565" i="11"/>
  <c r="M8566" i="11"/>
  <c r="M8567" i="11"/>
  <c r="M8568" i="11"/>
  <c r="M8569" i="11"/>
  <c r="M8570" i="11"/>
  <c r="M8571" i="11"/>
  <c r="M8572" i="11"/>
  <c r="M8573" i="11"/>
  <c r="M8574" i="11"/>
  <c r="M8575" i="11"/>
  <c r="M8576" i="11"/>
  <c r="M8577" i="11"/>
  <c r="M8578" i="11"/>
  <c r="M8579" i="11"/>
  <c r="M8580" i="11"/>
  <c r="M8581" i="11"/>
  <c r="M8582" i="11"/>
  <c r="M8583" i="11"/>
  <c r="M8584" i="11"/>
  <c r="M8585" i="11"/>
  <c r="M8586" i="11"/>
  <c r="M8587" i="11"/>
  <c r="M8588" i="11"/>
  <c r="M8589" i="11"/>
  <c r="M8590" i="11"/>
  <c r="M8591" i="11"/>
  <c r="M8592" i="11"/>
  <c r="M8593" i="11"/>
  <c r="M8594" i="11"/>
  <c r="M8595" i="11"/>
  <c r="M8596" i="11"/>
  <c r="M8597" i="11"/>
  <c r="M8598" i="11"/>
  <c r="M8599" i="11"/>
  <c r="M8600" i="11"/>
  <c r="M8601" i="11"/>
  <c r="M8602" i="11"/>
  <c r="M8603" i="11"/>
  <c r="M8604" i="11"/>
  <c r="M8605" i="11"/>
  <c r="M8606" i="11"/>
  <c r="M8607" i="11"/>
  <c r="M8608" i="11"/>
  <c r="M8609" i="11"/>
  <c r="M8610" i="11"/>
  <c r="M8611" i="11"/>
  <c r="M8612" i="11"/>
  <c r="M8613" i="11"/>
  <c r="M8614" i="11"/>
  <c r="M8615" i="11"/>
  <c r="M8616" i="11"/>
  <c r="M8617" i="11"/>
  <c r="M8618" i="11"/>
  <c r="M8619" i="11"/>
  <c r="M8620" i="11"/>
  <c r="M8621" i="11"/>
  <c r="M8622" i="11"/>
  <c r="M8623" i="11"/>
  <c r="M8624" i="11"/>
  <c r="M8625" i="11"/>
  <c r="M8626" i="11"/>
  <c r="M8627" i="11"/>
  <c r="M8628" i="11"/>
  <c r="M8629" i="11"/>
  <c r="M8630" i="11"/>
  <c r="M8631" i="11"/>
  <c r="M8632" i="11"/>
  <c r="M8633" i="11"/>
  <c r="M8634" i="11"/>
  <c r="M8635" i="11"/>
  <c r="M8636" i="11"/>
  <c r="M8637" i="11"/>
  <c r="M8638" i="11"/>
  <c r="M8639" i="11"/>
  <c r="M8640" i="11"/>
  <c r="M8641" i="11"/>
  <c r="M8642" i="11"/>
  <c r="M8643" i="11"/>
  <c r="M8644" i="11"/>
  <c r="M8645" i="11"/>
  <c r="M8646" i="11"/>
  <c r="M8647" i="11"/>
  <c r="M8648" i="11"/>
  <c r="M8649" i="11"/>
  <c r="M8650" i="11"/>
  <c r="M8651" i="11"/>
  <c r="M8652" i="11"/>
  <c r="M8653" i="11"/>
  <c r="M8654" i="11"/>
  <c r="M8655" i="11"/>
  <c r="M8656" i="11"/>
  <c r="M8657" i="11"/>
  <c r="M8658" i="11"/>
  <c r="M8659" i="11"/>
  <c r="M8660" i="11"/>
  <c r="M8661" i="11"/>
  <c r="M8662" i="11"/>
  <c r="M8663" i="11"/>
  <c r="M8664" i="11"/>
  <c r="M8665" i="11"/>
  <c r="M8666" i="11"/>
  <c r="M8667" i="11"/>
  <c r="M8668" i="11"/>
  <c r="M8669" i="11"/>
  <c r="M8670" i="11"/>
  <c r="M8671" i="11"/>
  <c r="M8672" i="11"/>
  <c r="M8673" i="11"/>
  <c r="M8674" i="11"/>
  <c r="M8675" i="11"/>
  <c r="M8676" i="11"/>
  <c r="M8677" i="11"/>
  <c r="M8678" i="11"/>
  <c r="M8679" i="11"/>
  <c r="M8680" i="11"/>
  <c r="M8681" i="11"/>
  <c r="M8682" i="11"/>
  <c r="M8683" i="11"/>
  <c r="M8684" i="11"/>
  <c r="M8685" i="11"/>
  <c r="M8686" i="11"/>
  <c r="M8687" i="11"/>
  <c r="M8688" i="11"/>
  <c r="M8689" i="11"/>
  <c r="M8690" i="11"/>
  <c r="M8691" i="11"/>
  <c r="M8692" i="11"/>
  <c r="M8693" i="11"/>
  <c r="M8694" i="11"/>
  <c r="M8695" i="11"/>
  <c r="M8696" i="11"/>
  <c r="M8697" i="11"/>
  <c r="M8698" i="11"/>
  <c r="M8699" i="11"/>
  <c r="M8700" i="11"/>
  <c r="M8701" i="11"/>
  <c r="M8702" i="11"/>
  <c r="M8703" i="11"/>
  <c r="M8704" i="11"/>
  <c r="M8705" i="11"/>
  <c r="M8706" i="11"/>
  <c r="M8707" i="11"/>
  <c r="M8708" i="11"/>
  <c r="M8709" i="11"/>
  <c r="M8710" i="11"/>
  <c r="M8711" i="11"/>
  <c r="M8712" i="11"/>
  <c r="M8713" i="11"/>
  <c r="M8714" i="11"/>
  <c r="M8715" i="11"/>
  <c r="M8716" i="11"/>
  <c r="M8717" i="11"/>
  <c r="M8718" i="11"/>
  <c r="M8719" i="11"/>
  <c r="M8720" i="11"/>
  <c r="M8721" i="11"/>
  <c r="M8722" i="11"/>
  <c r="M8723" i="11"/>
  <c r="M8724" i="11"/>
  <c r="M8725" i="11"/>
  <c r="M8726" i="11"/>
  <c r="M8727" i="11"/>
  <c r="M8728" i="11"/>
  <c r="M8729" i="11"/>
  <c r="M8730" i="11"/>
  <c r="M8731" i="11"/>
  <c r="M8732" i="11"/>
  <c r="M8733" i="11"/>
  <c r="M8734" i="11"/>
  <c r="M8735" i="11"/>
  <c r="M8736" i="11"/>
  <c r="M8737" i="11"/>
  <c r="M8738" i="11"/>
  <c r="M8739" i="11"/>
  <c r="M8740" i="11"/>
  <c r="M8741" i="11"/>
  <c r="M8742" i="11"/>
  <c r="M8743" i="11"/>
  <c r="M8744" i="11"/>
  <c r="M8745" i="11"/>
  <c r="M8746" i="11"/>
  <c r="M8747" i="11"/>
  <c r="M8748" i="11"/>
  <c r="M8749" i="11"/>
  <c r="M8750" i="11"/>
  <c r="M8751" i="11"/>
  <c r="M8752" i="11"/>
  <c r="M8753" i="11"/>
  <c r="M8754" i="11"/>
  <c r="M8755" i="11"/>
  <c r="M8756" i="11"/>
  <c r="M8757" i="11"/>
  <c r="M8758" i="11"/>
  <c r="M8759" i="11"/>
  <c r="M8760" i="11"/>
  <c r="M8761" i="11"/>
  <c r="M8762" i="11"/>
  <c r="M8763" i="11"/>
  <c r="M8764" i="11"/>
  <c r="M8765" i="11"/>
  <c r="M8766" i="11"/>
  <c r="M8767" i="11"/>
  <c r="M8768" i="11"/>
  <c r="M8769" i="11"/>
  <c r="M8770" i="11"/>
  <c r="M8771" i="11"/>
  <c r="M8772" i="11"/>
  <c r="M8773" i="11"/>
  <c r="M8774" i="11"/>
  <c r="M8775" i="11"/>
  <c r="M8776" i="11"/>
  <c r="M8777" i="11"/>
  <c r="M8778" i="11"/>
  <c r="M8779" i="11"/>
  <c r="M8780" i="11"/>
  <c r="M8781" i="11"/>
  <c r="M8782" i="11"/>
  <c r="M8783" i="11"/>
  <c r="M8784" i="11"/>
  <c r="M8785" i="11"/>
  <c r="M8786" i="11"/>
  <c r="M8787" i="11"/>
  <c r="M8788" i="11"/>
  <c r="M8789" i="11"/>
  <c r="M8790" i="11"/>
  <c r="M8791" i="11"/>
  <c r="M8792" i="11"/>
  <c r="M8793" i="11"/>
  <c r="M8794" i="11"/>
  <c r="M8795" i="11"/>
  <c r="M8796" i="11"/>
  <c r="M8797" i="11"/>
  <c r="M8798" i="11"/>
  <c r="M8799" i="11"/>
  <c r="M8800" i="11"/>
  <c r="M8801" i="11"/>
  <c r="M8802" i="11"/>
  <c r="M8803" i="11"/>
  <c r="M8804" i="11"/>
  <c r="M8805" i="11"/>
  <c r="M8806" i="11"/>
  <c r="M8807" i="11"/>
  <c r="M8808" i="11"/>
  <c r="M8809" i="11"/>
  <c r="M8810" i="11"/>
  <c r="M8811" i="11"/>
  <c r="M8812" i="11"/>
  <c r="M8813" i="11"/>
  <c r="M8814" i="11"/>
  <c r="M8815" i="11"/>
  <c r="M8816" i="11"/>
  <c r="M8817" i="11"/>
  <c r="M8818" i="11"/>
  <c r="M8819" i="11"/>
  <c r="M8820" i="11"/>
  <c r="M8821" i="11"/>
  <c r="M8822" i="11"/>
  <c r="M8823" i="11"/>
  <c r="M8824" i="11"/>
  <c r="M8825" i="11"/>
  <c r="M8826" i="11"/>
  <c r="M8827" i="11"/>
  <c r="M8828" i="11"/>
  <c r="M8829" i="11"/>
  <c r="M8830" i="11"/>
  <c r="M8831" i="11"/>
  <c r="M8832" i="11"/>
  <c r="M8833" i="11"/>
  <c r="M8834" i="11"/>
  <c r="M8835" i="11"/>
  <c r="M8836" i="11"/>
  <c r="M8837" i="11"/>
  <c r="M8838" i="11"/>
  <c r="M8839" i="11"/>
  <c r="M8840" i="11"/>
  <c r="M8841" i="11"/>
  <c r="M8842" i="11"/>
  <c r="M8843" i="11"/>
  <c r="M8844" i="11"/>
  <c r="M8845" i="11"/>
  <c r="M8846" i="11"/>
  <c r="M8847" i="11"/>
  <c r="M8848" i="11"/>
  <c r="M8849" i="11"/>
  <c r="M8850" i="11"/>
  <c r="M8851" i="11"/>
  <c r="M8852" i="11"/>
  <c r="M8853" i="11"/>
  <c r="M8854" i="11"/>
  <c r="M8855" i="11"/>
  <c r="M8856" i="11"/>
  <c r="M8857" i="11"/>
  <c r="M8858" i="11"/>
  <c r="M8859" i="11"/>
  <c r="M8860" i="11"/>
  <c r="M8861" i="11"/>
  <c r="M8862" i="11"/>
  <c r="M8863" i="11"/>
  <c r="M8864" i="11"/>
  <c r="M8865" i="11"/>
  <c r="M8866" i="11"/>
  <c r="M8867" i="11"/>
  <c r="M8868" i="11"/>
  <c r="M8869" i="11"/>
  <c r="M8870" i="11"/>
  <c r="M8871" i="11"/>
  <c r="M8872" i="11"/>
  <c r="M8873" i="11"/>
  <c r="M8874" i="11"/>
  <c r="M8875" i="11"/>
  <c r="M8876" i="11"/>
  <c r="M8877" i="11"/>
  <c r="M8878" i="11"/>
  <c r="M8879" i="11"/>
  <c r="M8880" i="11"/>
  <c r="M8881" i="11"/>
  <c r="M8882" i="11"/>
  <c r="M8883" i="11"/>
  <c r="M8884" i="11"/>
  <c r="M8885" i="11"/>
  <c r="M8886" i="11"/>
  <c r="M8887" i="11"/>
  <c r="M8888" i="11"/>
  <c r="M8889" i="11"/>
  <c r="M8890" i="11"/>
  <c r="M8891" i="11"/>
  <c r="M8892" i="11"/>
  <c r="M8893" i="11"/>
  <c r="M8894" i="11"/>
  <c r="M8895" i="11"/>
  <c r="M8896" i="11"/>
  <c r="M8897" i="11"/>
  <c r="M8898" i="11"/>
  <c r="M8899" i="11"/>
  <c r="M8900" i="11"/>
  <c r="M8901" i="11"/>
  <c r="M8902" i="11"/>
  <c r="M8903" i="11"/>
  <c r="M8904" i="11"/>
  <c r="M8905" i="11"/>
  <c r="M8906" i="11"/>
  <c r="M8907" i="11"/>
  <c r="M8908" i="11"/>
  <c r="M8909" i="11"/>
  <c r="M8910" i="11"/>
  <c r="M8911" i="11"/>
  <c r="M8912" i="11"/>
  <c r="M8913" i="11"/>
  <c r="M8914" i="11"/>
  <c r="M8915" i="11"/>
  <c r="M8916" i="11"/>
  <c r="M8917" i="11"/>
  <c r="M8918" i="11"/>
  <c r="M8919" i="11"/>
  <c r="M8920" i="11"/>
  <c r="M8921" i="11"/>
  <c r="M8922" i="11"/>
  <c r="M8923" i="11"/>
  <c r="M8924" i="11"/>
  <c r="M8925" i="11"/>
  <c r="M8926" i="11"/>
  <c r="M8927" i="11"/>
  <c r="M8928" i="11"/>
  <c r="M8929" i="11"/>
  <c r="M8930" i="11"/>
  <c r="M8931" i="11"/>
  <c r="M8932" i="11"/>
  <c r="M8933" i="11"/>
  <c r="M8934" i="11"/>
  <c r="M8935" i="11"/>
  <c r="M8936" i="11"/>
  <c r="M8937" i="11"/>
  <c r="M8938" i="11"/>
  <c r="M8939" i="11"/>
  <c r="M8940" i="11"/>
  <c r="M8941" i="11"/>
  <c r="M8942" i="11"/>
  <c r="M8943" i="11"/>
  <c r="M8944" i="11"/>
  <c r="M8945" i="11"/>
  <c r="M8946" i="11"/>
  <c r="M8947" i="11"/>
  <c r="M8948" i="11"/>
  <c r="M8949" i="11"/>
  <c r="M8950" i="11"/>
  <c r="M8951" i="11"/>
  <c r="M8952" i="11"/>
  <c r="M8953" i="11"/>
  <c r="M8954" i="11"/>
  <c r="M8955" i="11"/>
  <c r="M8956" i="11"/>
  <c r="M8957" i="11"/>
  <c r="M8958" i="11"/>
  <c r="M8959" i="11"/>
  <c r="M8960" i="11"/>
  <c r="M8961" i="11"/>
  <c r="M8962" i="11"/>
  <c r="M8963" i="11"/>
  <c r="M8964" i="11"/>
  <c r="M8965" i="11"/>
  <c r="M8966" i="11"/>
  <c r="M8967" i="11"/>
  <c r="M8968" i="11"/>
  <c r="M8969" i="11"/>
  <c r="M8970" i="11"/>
  <c r="M8971" i="11"/>
  <c r="M8972" i="11"/>
  <c r="M8973" i="11"/>
  <c r="M8974" i="11"/>
  <c r="M8975" i="11"/>
  <c r="M8976" i="11"/>
  <c r="M8977" i="11"/>
  <c r="M8978" i="11"/>
  <c r="M8979" i="11"/>
  <c r="M8980" i="11"/>
  <c r="M8981" i="11"/>
  <c r="M8982" i="11"/>
  <c r="M8983" i="11"/>
  <c r="M8984" i="11"/>
  <c r="M8985" i="11"/>
  <c r="M8986" i="11"/>
  <c r="M8987" i="11"/>
  <c r="M8988" i="11"/>
  <c r="M8989" i="11"/>
  <c r="M8990" i="11"/>
  <c r="M8991" i="11"/>
  <c r="M8992" i="11"/>
  <c r="M8993" i="11"/>
  <c r="M8994" i="11"/>
  <c r="M8995" i="11"/>
  <c r="M8996" i="11"/>
  <c r="M8997" i="11"/>
  <c r="M8998" i="11"/>
  <c r="M8999" i="11"/>
  <c r="M9000" i="11"/>
  <c r="M9001" i="11"/>
  <c r="M9002" i="11"/>
  <c r="M9003" i="11"/>
  <c r="M9004" i="11"/>
  <c r="M9005" i="11"/>
  <c r="M9006" i="11"/>
  <c r="M9007" i="11"/>
  <c r="M9008" i="11"/>
  <c r="M9009" i="11"/>
  <c r="M9010" i="11"/>
  <c r="M9011" i="11"/>
  <c r="M9012" i="11"/>
  <c r="M9013" i="11"/>
  <c r="M9014" i="11"/>
  <c r="M9015" i="11"/>
  <c r="M9016" i="11"/>
  <c r="M9017" i="11"/>
  <c r="M9018" i="11"/>
  <c r="M9019" i="11"/>
  <c r="M9020" i="11"/>
  <c r="M9021" i="11"/>
  <c r="M9022" i="11"/>
  <c r="M9023" i="11"/>
  <c r="M9024" i="11"/>
  <c r="M9025" i="11"/>
  <c r="M9026" i="11"/>
  <c r="M9027" i="11"/>
  <c r="M9028" i="11"/>
  <c r="M9029" i="11"/>
  <c r="M9030" i="11"/>
  <c r="M9031" i="11"/>
  <c r="M9032" i="11"/>
  <c r="M9033" i="11"/>
  <c r="M9034" i="11"/>
  <c r="M9035" i="11"/>
  <c r="M9036" i="11"/>
  <c r="M9037" i="11"/>
  <c r="M9038" i="11"/>
  <c r="M9039" i="11"/>
  <c r="M9040" i="11"/>
  <c r="M9041" i="11"/>
  <c r="M9042" i="11"/>
  <c r="M9043" i="11"/>
  <c r="M9044" i="11"/>
  <c r="M9045" i="11"/>
  <c r="M9046" i="11"/>
  <c r="M9047" i="11"/>
  <c r="M9048" i="11"/>
  <c r="M9049" i="11"/>
  <c r="M9050" i="11"/>
  <c r="M9051" i="11"/>
  <c r="M9052" i="11"/>
  <c r="M9053" i="11"/>
  <c r="M9054" i="11"/>
  <c r="M9055" i="11"/>
  <c r="M9056" i="11"/>
  <c r="M9057" i="11"/>
  <c r="M9058" i="11"/>
  <c r="M9059" i="11"/>
  <c r="M9060" i="11"/>
  <c r="M9061" i="11"/>
  <c r="M9062" i="11"/>
  <c r="M9063" i="11"/>
  <c r="M9064" i="11"/>
  <c r="M9065" i="11"/>
  <c r="M9066" i="11"/>
  <c r="M9067" i="11"/>
  <c r="M9068" i="11"/>
  <c r="M9069" i="11"/>
  <c r="M9070" i="11"/>
  <c r="M9071" i="11"/>
  <c r="M9072" i="11"/>
  <c r="M9073" i="11"/>
  <c r="M9074" i="11"/>
  <c r="M9075" i="11"/>
  <c r="M9076" i="11"/>
  <c r="M9077" i="11"/>
  <c r="M9078" i="11"/>
  <c r="M9079" i="11"/>
  <c r="M9080" i="11"/>
  <c r="M9081" i="11"/>
  <c r="M9082" i="11"/>
  <c r="M9083" i="11"/>
  <c r="M9084" i="11"/>
  <c r="M9085" i="11"/>
  <c r="M9086" i="11"/>
  <c r="M9087" i="11"/>
  <c r="M9088" i="11"/>
  <c r="M9089" i="11"/>
  <c r="M9090" i="11"/>
  <c r="M9091" i="11"/>
  <c r="M9092" i="11"/>
  <c r="M9093" i="11"/>
  <c r="M9094" i="11"/>
  <c r="M9095" i="11"/>
  <c r="M9096" i="11"/>
  <c r="M9097" i="11"/>
  <c r="M9098" i="11"/>
  <c r="M9099" i="11"/>
  <c r="M9100" i="11"/>
  <c r="M9101" i="11"/>
  <c r="M9102" i="11"/>
  <c r="M9103" i="11"/>
  <c r="M9104" i="11"/>
  <c r="M9105" i="11"/>
  <c r="M9106" i="11"/>
  <c r="M9107" i="11"/>
  <c r="M9108" i="11"/>
  <c r="M9109" i="11"/>
  <c r="M9110" i="11"/>
  <c r="M9111" i="11"/>
  <c r="M9112" i="11"/>
  <c r="M9113" i="11"/>
  <c r="M9114" i="11"/>
  <c r="M9115" i="11"/>
  <c r="M9116" i="11"/>
  <c r="M9117" i="11"/>
  <c r="M9118" i="11"/>
  <c r="M9119" i="11"/>
  <c r="M9120" i="11"/>
  <c r="M9121" i="11"/>
  <c r="M9122" i="11"/>
  <c r="M9123" i="11"/>
  <c r="M9124" i="11"/>
  <c r="M9125" i="11"/>
  <c r="M9126" i="11"/>
  <c r="M9127" i="11"/>
  <c r="M9128" i="11"/>
  <c r="M9129" i="11"/>
  <c r="M9130" i="11"/>
  <c r="M9131" i="11"/>
  <c r="M9132" i="11"/>
  <c r="M9133" i="11"/>
  <c r="M9134" i="11"/>
  <c r="M9135" i="11"/>
  <c r="M9136" i="11"/>
  <c r="M9137" i="11"/>
  <c r="M9138" i="11"/>
  <c r="M9139" i="11"/>
  <c r="M9140" i="11"/>
  <c r="M9141" i="11"/>
  <c r="M9142" i="11"/>
  <c r="M9143" i="11"/>
  <c r="M9144" i="11"/>
  <c r="M9145" i="11"/>
  <c r="M9146" i="11"/>
  <c r="M9147" i="11"/>
  <c r="M9148" i="11"/>
  <c r="M9149" i="11"/>
  <c r="M9150" i="11"/>
  <c r="M9151" i="11"/>
  <c r="M9152" i="11"/>
  <c r="M9153" i="11"/>
  <c r="M9154" i="11"/>
  <c r="M9155" i="11"/>
  <c r="M9156" i="11"/>
  <c r="M9157" i="11"/>
  <c r="M9158" i="11"/>
  <c r="M9159" i="11"/>
  <c r="M9160" i="11"/>
  <c r="M9161" i="11"/>
  <c r="M9162" i="11"/>
  <c r="M9163" i="11"/>
  <c r="M9164" i="11"/>
  <c r="M9165" i="11"/>
  <c r="M9166" i="11"/>
  <c r="M9167" i="11"/>
  <c r="M9168" i="11"/>
  <c r="M9169" i="11"/>
  <c r="M9170" i="11"/>
  <c r="M9171" i="11"/>
  <c r="M9172" i="11"/>
  <c r="M9173" i="11"/>
  <c r="M9174" i="11"/>
  <c r="M9175" i="11"/>
  <c r="M9176" i="11"/>
  <c r="M9177" i="11"/>
  <c r="M9178" i="11"/>
  <c r="M9179" i="11"/>
  <c r="M9180" i="11"/>
  <c r="M9181" i="11"/>
  <c r="M9182" i="11"/>
  <c r="M9183" i="11"/>
  <c r="M9184" i="11"/>
  <c r="M9185" i="11"/>
  <c r="M9186" i="11"/>
  <c r="M9187" i="11"/>
  <c r="M9188" i="11"/>
  <c r="M9189" i="11"/>
  <c r="M9190" i="11"/>
  <c r="M9191" i="11"/>
  <c r="M9192" i="11"/>
  <c r="M9193" i="11"/>
  <c r="M9194" i="11"/>
  <c r="M9195" i="11"/>
  <c r="M9196" i="11"/>
  <c r="M9197" i="11"/>
  <c r="M9198" i="11"/>
  <c r="M9199" i="11"/>
  <c r="M9200" i="11"/>
  <c r="M9201" i="11"/>
  <c r="M9202" i="11"/>
  <c r="M9203" i="11"/>
  <c r="M9204" i="11"/>
  <c r="M9205" i="11"/>
  <c r="M9206" i="11"/>
  <c r="M9207" i="11"/>
  <c r="M9208" i="11"/>
  <c r="M9209" i="11"/>
  <c r="M9210" i="11"/>
  <c r="M9211" i="11"/>
  <c r="M9212" i="11"/>
  <c r="M9213" i="11"/>
  <c r="M9214" i="11"/>
  <c r="M9215" i="11"/>
  <c r="M9216" i="11"/>
  <c r="M9217" i="11"/>
  <c r="M9218" i="11"/>
  <c r="M9219" i="11"/>
  <c r="M9220" i="11"/>
  <c r="M9221" i="11"/>
  <c r="M9222" i="11"/>
  <c r="M9223" i="11"/>
  <c r="M9224" i="11"/>
  <c r="M9225" i="11"/>
  <c r="M9226" i="11"/>
  <c r="M9227" i="11"/>
  <c r="M9228" i="11"/>
  <c r="M9229" i="11"/>
  <c r="M9230" i="11"/>
  <c r="M9231" i="11"/>
  <c r="M9232" i="11"/>
  <c r="M9233" i="11"/>
  <c r="M9234" i="11"/>
  <c r="M9235" i="11"/>
  <c r="M9236" i="11"/>
  <c r="M9237" i="11"/>
  <c r="M9238" i="11"/>
  <c r="M9239" i="11"/>
  <c r="M9240" i="11"/>
  <c r="M9241" i="11"/>
  <c r="M9242" i="11"/>
  <c r="M9243" i="11"/>
  <c r="M9244" i="11"/>
  <c r="M9245" i="11"/>
  <c r="M9246" i="11"/>
  <c r="M9247" i="11"/>
  <c r="M9248" i="11"/>
  <c r="M9249" i="11"/>
  <c r="M9250" i="11"/>
  <c r="M9251" i="11"/>
  <c r="M9252" i="11"/>
  <c r="M9253" i="11"/>
  <c r="M9254" i="11"/>
  <c r="M9255" i="11"/>
  <c r="M9256" i="11"/>
  <c r="M9257" i="11"/>
  <c r="M9258" i="11"/>
  <c r="M9259" i="11"/>
  <c r="M9260" i="11"/>
  <c r="M9261" i="11"/>
  <c r="M9262" i="11"/>
  <c r="M9263" i="11"/>
  <c r="M9264" i="11"/>
  <c r="M9265" i="11"/>
  <c r="M9266" i="11"/>
  <c r="M9267" i="11"/>
  <c r="M9268" i="11"/>
  <c r="M9269" i="11"/>
  <c r="M9270" i="11"/>
  <c r="M9271" i="11"/>
  <c r="M9272" i="11"/>
  <c r="M9273" i="11"/>
  <c r="M9274" i="11"/>
  <c r="M9275" i="11"/>
  <c r="M9276" i="11"/>
  <c r="M9277" i="11"/>
  <c r="M9278" i="11"/>
  <c r="M9279" i="11"/>
  <c r="M9280" i="11"/>
  <c r="M9281" i="11"/>
  <c r="M9282" i="11"/>
  <c r="M9283" i="11"/>
  <c r="M9284" i="11"/>
  <c r="M9285" i="11"/>
  <c r="M9286" i="11"/>
  <c r="M9287" i="11"/>
  <c r="M9288" i="11"/>
  <c r="M9289" i="11"/>
  <c r="M9290" i="11"/>
  <c r="M9291" i="11"/>
  <c r="M9292" i="11"/>
  <c r="M9293" i="11"/>
  <c r="M9294" i="11"/>
  <c r="M9295" i="11"/>
  <c r="M9296" i="11"/>
  <c r="M9297" i="11"/>
  <c r="M9298" i="11"/>
  <c r="M9299" i="11"/>
  <c r="M9300" i="11"/>
  <c r="M9301" i="11"/>
  <c r="M9302" i="11"/>
  <c r="M9303" i="11"/>
  <c r="M9304" i="11"/>
  <c r="M9305" i="11"/>
  <c r="M9306" i="11"/>
  <c r="M9307" i="11"/>
  <c r="M9308" i="11"/>
  <c r="M9309" i="11"/>
  <c r="M9310" i="11"/>
  <c r="M9311" i="11"/>
  <c r="M9312" i="11"/>
  <c r="M9313" i="11"/>
  <c r="M9314" i="11"/>
  <c r="M9315" i="11"/>
  <c r="M9316" i="11"/>
  <c r="M9317" i="11"/>
  <c r="M9318" i="11"/>
  <c r="M9319" i="11"/>
  <c r="M9320" i="11"/>
  <c r="M9321" i="11"/>
  <c r="M9322" i="11"/>
  <c r="M9323" i="11"/>
  <c r="M9324" i="11"/>
  <c r="M9325" i="11"/>
  <c r="M9326" i="11"/>
  <c r="M9327" i="11"/>
  <c r="M9328" i="11"/>
  <c r="M9329" i="11"/>
  <c r="M9330" i="11"/>
  <c r="M9331" i="11"/>
  <c r="M9332" i="11"/>
  <c r="M9333" i="11"/>
  <c r="M9334" i="11"/>
  <c r="M9335" i="11"/>
  <c r="M9336" i="11"/>
  <c r="M9337" i="11"/>
  <c r="M9338" i="11"/>
  <c r="M9339" i="11"/>
  <c r="M9340" i="11"/>
  <c r="M9341" i="11"/>
  <c r="M9342" i="11"/>
  <c r="M9343" i="11"/>
  <c r="M9344" i="11"/>
  <c r="M9345" i="11"/>
  <c r="M9346" i="11"/>
  <c r="M9347" i="11"/>
  <c r="M9348" i="11"/>
  <c r="M9349" i="11"/>
  <c r="M9350" i="11"/>
  <c r="M9351" i="11"/>
  <c r="M9352" i="11"/>
  <c r="M9353" i="11"/>
  <c r="M9354" i="11"/>
  <c r="M9355" i="11"/>
  <c r="M9356" i="11"/>
  <c r="M9357" i="11"/>
  <c r="M9358" i="11"/>
  <c r="M9359" i="11"/>
  <c r="M9360" i="11"/>
  <c r="M9361" i="11"/>
  <c r="M9362" i="11"/>
  <c r="M9363" i="11"/>
  <c r="M9364" i="11"/>
  <c r="M9365" i="11"/>
  <c r="M9366" i="11"/>
  <c r="M9367" i="11"/>
  <c r="M9368" i="11"/>
  <c r="M9369" i="11"/>
  <c r="M9370" i="11"/>
  <c r="M9371" i="11"/>
  <c r="M9372" i="11"/>
  <c r="M9373" i="11"/>
  <c r="M9374" i="11"/>
  <c r="M9375" i="11"/>
  <c r="M9376" i="11"/>
  <c r="M9377" i="11"/>
  <c r="M9378" i="11"/>
  <c r="M9379" i="11"/>
  <c r="M9380" i="11"/>
  <c r="M9381" i="11"/>
  <c r="M9382" i="11"/>
  <c r="M9383" i="11"/>
  <c r="M9384" i="11"/>
  <c r="M9385" i="11"/>
  <c r="M9386" i="11"/>
  <c r="M9387" i="11"/>
  <c r="M9388" i="11"/>
  <c r="M9389" i="11"/>
  <c r="M9390" i="11"/>
  <c r="M9391" i="11"/>
  <c r="M9392" i="11"/>
  <c r="M9393" i="11"/>
  <c r="M9394" i="11"/>
  <c r="M9395" i="11"/>
  <c r="M9396" i="11"/>
  <c r="M9397" i="11"/>
  <c r="M9398" i="11"/>
  <c r="M9399" i="11"/>
  <c r="M9400" i="11"/>
  <c r="M9401" i="11"/>
  <c r="M9402" i="11"/>
  <c r="M9403" i="11"/>
  <c r="M9404" i="11"/>
  <c r="M9405" i="11"/>
  <c r="M9406" i="11"/>
  <c r="M9407" i="11"/>
  <c r="M9408" i="11"/>
  <c r="M9409" i="11"/>
  <c r="M9410" i="11"/>
  <c r="M9411" i="11"/>
  <c r="M9412" i="11"/>
  <c r="M9413" i="11"/>
  <c r="M9414" i="11"/>
  <c r="M9415" i="11"/>
  <c r="M9416" i="11"/>
  <c r="M9417" i="11"/>
  <c r="M9418" i="11"/>
  <c r="M9419" i="11"/>
  <c r="M9420" i="11"/>
  <c r="M9421" i="11"/>
  <c r="M9422" i="11"/>
  <c r="M9423" i="11"/>
  <c r="M9424" i="11"/>
  <c r="M9425" i="11"/>
  <c r="M9426" i="11"/>
  <c r="M9427" i="11"/>
  <c r="M9428" i="11"/>
  <c r="M9429" i="11"/>
  <c r="M9430" i="11"/>
  <c r="M9431" i="11"/>
  <c r="M9432" i="11"/>
  <c r="M9433" i="11"/>
  <c r="M9434" i="11"/>
  <c r="M9435" i="11"/>
  <c r="M9436" i="11"/>
  <c r="M9437" i="11"/>
  <c r="M9438" i="11"/>
  <c r="M9439" i="11"/>
  <c r="M9440" i="11"/>
  <c r="M9441" i="11"/>
  <c r="M9442" i="11"/>
  <c r="M9443" i="11"/>
  <c r="M9444" i="11"/>
  <c r="M9445" i="11"/>
  <c r="M9446" i="11"/>
  <c r="M9447" i="11"/>
  <c r="M9448" i="11"/>
  <c r="M9449" i="11"/>
  <c r="M9450" i="11"/>
  <c r="M9451" i="11"/>
  <c r="M9452" i="11"/>
  <c r="M9453" i="11"/>
  <c r="M9454" i="11"/>
  <c r="M9455" i="11"/>
  <c r="M9456" i="11"/>
  <c r="M9457" i="11"/>
  <c r="M9458" i="11"/>
  <c r="M9459" i="11"/>
  <c r="M9460" i="11"/>
  <c r="M9461" i="11"/>
  <c r="M9462" i="11"/>
  <c r="M9463" i="11"/>
  <c r="M9464" i="11"/>
  <c r="M9465" i="11"/>
  <c r="M9466" i="11"/>
  <c r="M9467" i="11"/>
  <c r="M9468" i="11"/>
  <c r="M9469" i="11"/>
  <c r="M9470" i="11"/>
  <c r="M9471" i="11"/>
  <c r="M9472" i="11"/>
  <c r="M9473" i="11"/>
  <c r="M9474" i="11"/>
  <c r="M9475" i="11"/>
  <c r="M9476" i="11"/>
  <c r="M9477" i="11"/>
  <c r="M9478" i="11"/>
  <c r="M9479" i="11"/>
  <c r="M9480" i="11"/>
  <c r="M9481" i="11"/>
  <c r="M9482" i="11"/>
  <c r="M9483" i="11"/>
  <c r="M9484" i="11"/>
  <c r="M9485" i="11"/>
  <c r="M9486" i="11"/>
  <c r="M9487" i="11"/>
  <c r="M9488" i="11"/>
  <c r="M9489" i="11"/>
  <c r="M9490" i="11"/>
  <c r="M9491" i="11"/>
  <c r="M9492" i="11"/>
  <c r="M9493" i="11"/>
  <c r="M9494" i="11"/>
  <c r="M9495" i="11"/>
  <c r="M9496" i="11"/>
  <c r="M9497" i="11"/>
  <c r="M9498" i="11"/>
  <c r="M9499" i="11"/>
  <c r="M9500" i="11"/>
  <c r="M9501" i="11"/>
  <c r="M9502" i="11"/>
  <c r="M9503" i="11"/>
  <c r="M9504" i="11"/>
  <c r="M9505" i="11"/>
  <c r="M9506" i="11"/>
  <c r="M9507" i="11"/>
  <c r="M9508" i="11"/>
  <c r="M9509" i="11"/>
  <c r="M9510" i="11"/>
  <c r="M9511" i="11"/>
  <c r="M9512" i="11"/>
  <c r="M9513" i="11"/>
  <c r="M9514" i="11"/>
  <c r="M9515" i="11"/>
  <c r="M9516" i="11"/>
  <c r="M9517" i="11"/>
  <c r="M9518" i="11"/>
  <c r="M9519" i="11"/>
  <c r="M9520" i="11"/>
  <c r="M9521" i="11"/>
  <c r="M9522" i="11"/>
  <c r="M9523" i="11"/>
  <c r="M9524" i="11"/>
  <c r="M9525" i="11"/>
  <c r="M9526" i="11"/>
  <c r="M9527" i="11"/>
  <c r="M9528" i="11"/>
  <c r="M9529" i="11"/>
  <c r="M9530" i="11"/>
  <c r="M9531" i="11"/>
  <c r="M9532" i="11"/>
  <c r="M9533" i="11"/>
  <c r="M9534" i="11"/>
  <c r="M9535" i="11"/>
  <c r="M9536" i="11"/>
  <c r="M9537" i="11"/>
  <c r="M9538" i="11"/>
  <c r="M9539" i="11"/>
  <c r="M9540" i="11"/>
  <c r="M9541" i="11"/>
  <c r="M9542" i="11"/>
  <c r="M9543" i="11"/>
  <c r="M9544" i="11"/>
  <c r="M9545" i="11"/>
  <c r="M9546" i="11"/>
  <c r="M9547" i="11"/>
  <c r="M9548" i="11"/>
  <c r="M9549" i="11"/>
  <c r="M9550" i="11"/>
  <c r="M9551" i="11"/>
  <c r="M9552" i="11"/>
  <c r="M9553" i="11"/>
  <c r="M9554" i="11"/>
  <c r="M9555" i="11"/>
  <c r="M9556" i="11"/>
  <c r="M9557" i="11"/>
  <c r="M9558" i="11"/>
  <c r="M9559" i="11"/>
  <c r="M9560" i="11"/>
  <c r="M9561" i="11"/>
  <c r="M9562" i="11"/>
  <c r="M9563" i="11"/>
  <c r="M9564" i="11"/>
  <c r="M9565" i="11"/>
  <c r="M9566" i="11"/>
  <c r="M9567" i="11"/>
  <c r="M9568" i="11"/>
  <c r="M9569" i="11"/>
  <c r="M9570" i="11"/>
  <c r="M9571" i="11"/>
  <c r="M9572" i="11"/>
  <c r="M9573" i="11"/>
  <c r="M9574" i="11"/>
  <c r="M9575" i="11"/>
  <c r="M9576" i="11"/>
  <c r="M9577" i="11"/>
  <c r="M9578" i="11"/>
  <c r="M9579" i="11"/>
  <c r="M9580" i="11"/>
  <c r="M9581" i="11"/>
  <c r="M9582" i="11"/>
  <c r="M9583" i="11"/>
  <c r="M9584" i="11"/>
  <c r="M9585" i="11"/>
  <c r="M9586" i="11"/>
  <c r="M9587" i="11"/>
  <c r="M9588" i="11"/>
  <c r="M9589" i="11"/>
  <c r="M9590" i="11"/>
  <c r="M9591" i="11"/>
  <c r="M9592" i="11"/>
  <c r="M9593" i="11"/>
  <c r="M9594" i="11"/>
  <c r="M9595" i="11"/>
  <c r="M9596" i="11"/>
  <c r="M9597" i="11"/>
  <c r="M9598" i="11"/>
  <c r="M9599" i="11"/>
  <c r="M9600" i="11"/>
  <c r="M9601" i="11"/>
  <c r="M9602" i="11"/>
  <c r="M9603" i="11"/>
  <c r="M9604" i="11"/>
  <c r="M9605" i="11"/>
  <c r="M9606" i="11"/>
  <c r="M9607" i="11"/>
  <c r="M9608" i="11"/>
  <c r="M9609" i="11"/>
  <c r="M9610" i="11"/>
  <c r="M9611" i="11"/>
  <c r="M9612" i="11"/>
  <c r="M9613" i="11"/>
  <c r="M9614" i="11"/>
  <c r="M9615" i="11"/>
  <c r="M9616" i="11"/>
  <c r="M9617" i="11"/>
  <c r="M9618" i="11"/>
  <c r="M9619" i="11"/>
  <c r="M9620" i="11"/>
  <c r="M9621" i="11"/>
  <c r="M9622" i="11"/>
  <c r="M9623" i="11"/>
  <c r="M9624" i="11"/>
  <c r="M9625" i="11"/>
  <c r="M9626" i="11"/>
  <c r="M9627" i="11"/>
  <c r="M9628" i="11"/>
  <c r="M9629" i="11"/>
  <c r="M9630" i="11"/>
  <c r="M9631" i="11"/>
  <c r="M9632" i="11"/>
  <c r="M9633" i="11"/>
  <c r="M9634" i="11"/>
  <c r="M9635" i="11"/>
  <c r="M9636" i="11"/>
  <c r="M9637" i="11"/>
  <c r="M9638" i="11"/>
  <c r="M9639" i="11"/>
  <c r="M9640" i="11"/>
  <c r="M9641" i="11"/>
  <c r="M9642" i="11"/>
  <c r="M9643" i="11"/>
  <c r="M9644" i="11"/>
  <c r="M9645" i="11"/>
  <c r="M9646" i="11"/>
  <c r="M9647" i="11"/>
  <c r="M9648" i="11"/>
  <c r="M9649" i="11"/>
  <c r="M9650" i="11"/>
  <c r="M9651" i="11"/>
  <c r="M9652" i="11"/>
  <c r="M9653" i="11"/>
  <c r="M9654" i="11"/>
  <c r="M9655" i="11"/>
  <c r="M9656" i="11"/>
  <c r="M9657" i="11"/>
  <c r="M9658" i="11"/>
  <c r="M9659" i="11"/>
  <c r="M9660" i="11"/>
  <c r="M9661" i="11"/>
  <c r="M9662" i="11"/>
  <c r="M9663" i="11"/>
  <c r="M9664" i="11"/>
  <c r="M9665" i="11"/>
  <c r="M9666" i="11"/>
  <c r="M9667" i="11"/>
  <c r="M9668" i="11"/>
  <c r="M9669" i="11"/>
  <c r="M9670" i="11"/>
  <c r="M9671" i="11"/>
  <c r="M9672" i="11"/>
  <c r="M9673" i="11"/>
  <c r="M9674" i="11"/>
  <c r="M9675" i="11"/>
  <c r="M9676" i="11"/>
  <c r="M9677" i="11"/>
  <c r="M9678" i="11"/>
  <c r="M9679" i="11"/>
  <c r="M9680" i="11"/>
  <c r="M9681" i="11"/>
  <c r="M9682" i="11"/>
  <c r="M9683" i="11"/>
  <c r="M9684" i="11"/>
  <c r="M9685" i="11"/>
  <c r="M9686" i="11"/>
  <c r="M9687" i="11"/>
  <c r="M9688" i="11"/>
  <c r="M9689" i="11"/>
  <c r="M9690" i="11"/>
  <c r="M9691" i="11"/>
  <c r="M9692" i="11"/>
  <c r="M9693" i="11"/>
  <c r="M9694" i="11"/>
  <c r="M9695" i="11"/>
  <c r="M9696" i="11"/>
  <c r="M9697" i="11"/>
  <c r="M9698" i="11"/>
  <c r="M9699" i="11"/>
  <c r="M9700" i="11"/>
  <c r="M9701" i="11"/>
  <c r="M9702" i="11"/>
  <c r="M9703" i="11"/>
  <c r="M9704" i="11"/>
  <c r="M9705" i="11"/>
  <c r="M9706" i="11"/>
  <c r="M9707" i="11"/>
  <c r="M9708" i="11"/>
  <c r="M9709" i="11"/>
  <c r="M9710" i="11"/>
  <c r="M9711" i="11"/>
  <c r="M9712" i="11"/>
  <c r="M9713" i="11"/>
  <c r="M9714" i="11"/>
  <c r="M9715" i="11"/>
  <c r="M9716" i="11"/>
  <c r="M9717" i="11"/>
  <c r="M9718" i="11"/>
  <c r="M9719" i="11"/>
  <c r="M9720" i="11"/>
  <c r="M9721" i="11"/>
  <c r="M9722" i="11"/>
  <c r="M9723" i="11"/>
  <c r="M9724" i="11"/>
  <c r="M9725" i="11"/>
  <c r="M9726" i="11"/>
  <c r="M9727" i="11"/>
  <c r="M9728" i="11"/>
  <c r="M9729" i="11"/>
  <c r="M9730" i="11"/>
  <c r="M9731" i="11"/>
  <c r="M9732" i="11"/>
  <c r="M9733" i="11"/>
  <c r="M9734" i="11"/>
  <c r="M9735" i="11"/>
  <c r="M9736" i="11"/>
  <c r="M9737" i="11"/>
  <c r="M9738" i="11"/>
  <c r="M9739" i="11"/>
  <c r="M9740" i="11"/>
  <c r="M9741" i="11"/>
  <c r="M9742" i="11"/>
  <c r="M9743" i="11"/>
  <c r="M9744" i="11"/>
  <c r="M9745" i="11"/>
  <c r="M9746" i="11"/>
  <c r="M9747" i="11"/>
  <c r="M9748" i="11"/>
  <c r="M9749" i="11"/>
  <c r="M9750" i="11"/>
  <c r="M9751" i="11"/>
  <c r="M9752" i="11"/>
  <c r="M9753" i="11"/>
  <c r="M9754" i="11"/>
  <c r="M9755" i="11"/>
  <c r="M9756" i="11"/>
  <c r="M9757" i="11"/>
  <c r="M9758" i="11"/>
  <c r="M9759" i="11"/>
  <c r="M9760" i="11"/>
  <c r="M9761" i="11"/>
  <c r="M9762" i="11"/>
  <c r="M9763" i="11"/>
  <c r="M9764" i="11"/>
  <c r="M9765" i="11"/>
  <c r="M9766" i="11"/>
  <c r="M9767" i="11"/>
  <c r="M9768" i="11"/>
  <c r="M9769" i="11"/>
  <c r="M9770" i="11"/>
  <c r="M9771" i="11"/>
  <c r="M9772" i="11"/>
  <c r="M9773" i="11"/>
  <c r="M9774" i="11"/>
  <c r="M9775" i="11"/>
  <c r="M9776" i="11"/>
  <c r="M9777" i="11"/>
  <c r="M9778" i="11"/>
  <c r="M9779" i="11"/>
  <c r="M9780" i="11"/>
  <c r="M9781" i="11"/>
  <c r="M9782" i="11"/>
  <c r="M9783" i="11"/>
  <c r="M9784" i="11"/>
  <c r="M9785" i="11"/>
  <c r="M9786" i="11"/>
  <c r="M9787" i="11"/>
  <c r="M9788" i="11"/>
  <c r="M9789" i="11"/>
  <c r="M9790" i="11"/>
  <c r="M9791" i="11"/>
  <c r="M9792" i="11"/>
  <c r="M9793" i="11"/>
  <c r="M9794" i="11"/>
  <c r="M9795" i="11"/>
  <c r="M9796" i="11"/>
  <c r="M9797" i="11"/>
  <c r="M9798" i="11"/>
  <c r="M9799" i="11"/>
  <c r="M9800" i="11"/>
  <c r="M9801" i="11"/>
  <c r="M9802" i="11"/>
  <c r="M9803" i="11"/>
  <c r="M9804" i="11"/>
  <c r="M9805" i="11"/>
  <c r="M9806" i="11"/>
  <c r="M9807" i="11"/>
  <c r="M9808" i="11"/>
  <c r="M9809" i="11"/>
  <c r="M9810" i="11"/>
  <c r="M9811" i="11"/>
  <c r="M9812" i="11"/>
  <c r="M9813" i="11"/>
  <c r="M9814" i="11"/>
  <c r="M9815" i="11"/>
  <c r="M9816" i="11"/>
  <c r="M9817" i="11"/>
  <c r="M9818" i="11"/>
  <c r="M9819" i="11"/>
  <c r="M9820" i="11"/>
  <c r="M9821" i="11"/>
  <c r="M9822" i="11"/>
  <c r="M9823" i="11"/>
  <c r="M9824" i="11"/>
  <c r="M9825" i="11"/>
  <c r="M9826" i="11"/>
  <c r="M9827" i="11"/>
  <c r="M9828" i="11"/>
  <c r="M9829" i="11"/>
  <c r="M9830" i="11"/>
  <c r="M9831" i="11"/>
  <c r="M9832" i="11"/>
  <c r="M9833" i="11"/>
  <c r="M9834" i="11"/>
  <c r="M9835" i="11"/>
  <c r="M9836" i="11"/>
  <c r="M9837" i="11"/>
  <c r="M9838" i="11"/>
  <c r="M9839" i="11"/>
  <c r="M9840" i="11"/>
  <c r="M9841" i="11"/>
  <c r="M9842" i="11"/>
  <c r="M9843" i="11"/>
  <c r="M9844" i="11"/>
  <c r="M9845" i="11"/>
  <c r="M9846" i="11"/>
  <c r="M9847" i="11"/>
  <c r="M9848" i="11"/>
  <c r="M9849" i="11"/>
  <c r="M9850" i="11"/>
  <c r="M9851" i="11"/>
  <c r="M9852" i="11"/>
  <c r="M9853" i="11"/>
  <c r="M9854" i="11"/>
  <c r="M9855" i="11"/>
  <c r="M9856" i="11"/>
  <c r="M9857" i="11"/>
  <c r="M9858" i="11"/>
  <c r="M9859" i="11"/>
  <c r="M9860" i="11"/>
  <c r="M9861" i="11"/>
  <c r="M9862" i="11"/>
  <c r="M9863" i="11"/>
  <c r="M9864" i="11"/>
  <c r="M9865" i="11"/>
  <c r="M9866" i="11"/>
  <c r="M9867" i="11"/>
  <c r="M9868" i="11"/>
  <c r="M9869" i="11"/>
  <c r="M9870" i="11"/>
  <c r="M9871" i="11"/>
  <c r="M9872" i="11"/>
  <c r="M9873" i="11"/>
  <c r="M9874" i="11"/>
  <c r="M9875" i="11"/>
  <c r="M9876" i="11"/>
  <c r="M9877" i="11"/>
  <c r="M9878" i="11"/>
  <c r="M9879" i="11"/>
  <c r="M9880" i="11"/>
  <c r="M9881" i="11"/>
  <c r="M9882" i="11"/>
  <c r="M9883" i="11"/>
  <c r="M9884" i="11"/>
  <c r="M9885" i="11"/>
  <c r="M9886" i="11"/>
  <c r="M9887" i="11"/>
  <c r="M9888" i="11"/>
  <c r="M9889" i="11"/>
  <c r="M9890" i="11"/>
  <c r="M9891" i="11"/>
  <c r="M9892" i="11"/>
  <c r="M9893" i="11"/>
  <c r="M9894" i="11"/>
  <c r="M9895" i="11"/>
  <c r="M9896" i="11"/>
  <c r="M9897" i="11"/>
  <c r="M9898" i="11"/>
  <c r="M9899" i="11"/>
  <c r="M9900" i="11"/>
  <c r="M9901" i="11"/>
  <c r="M9902" i="11"/>
  <c r="M9903" i="11"/>
  <c r="M9904" i="11"/>
  <c r="M9905" i="11"/>
  <c r="M9906" i="11"/>
  <c r="M9907" i="11"/>
  <c r="M9908" i="11"/>
  <c r="M9909" i="11"/>
  <c r="M9910" i="11"/>
  <c r="M9911" i="11"/>
  <c r="M9912" i="11"/>
  <c r="M9913" i="11"/>
  <c r="M9914" i="11"/>
  <c r="M9915" i="11"/>
  <c r="M9916" i="11"/>
  <c r="M9917" i="11"/>
  <c r="M9918" i="11"/>
  <c r="M9919" i="11"/>
  <c r="M9920" i="11"/>
  <c r="M9921" i="11"/>
  <c r="M9922" i="11"/>
  <c r="M9923" i="11"/>
  <c r="M9924" i="11"/>
  <c r="M9925" i="11"/>
  <c r="M9926" i="11"/>
  <c r="M9927" i="11"/>
  <c r="M9928" i="11"/>
  <c r="M9929" i="11"/>
  <c r="M9930" i="11"/>
  <c r="M9931" i="11"/>
  <c r="M9932" i="11"/>
  <c r="M9933" i="11"/>
  <c r="M9934" i="11"/>
  <c r="M9935" i="11"/>
  <c r="M9936" i="11"/>
  <c r="M9937" i="11"/>
  <c r="M9938" i="11"/>
  <c r="M9939" i="11"/>
  <c r="M9940" i="11"/>
  <c r="M9941" i="11"/>
  <c r="M9942" i="11"/>
  <c r="M9943" i="11"/>
  <c r="M9944" i="11"/>
  <c r="M9945" i="11"/>
  <c r="M9946" i="11"/>
  <c r="M9947" i="11"/>
  <c r="M9948" i="11"/>
  <c r="M9949" i="11"/>
  <c r="M9950" i="11"/>
  <c r="M9951" i="11"/>
  <c r="M9952" i="11"/>
  <c r="M9953" i="11"/>
  <c r="M9954" i="11"/>
  <c r="M9955" i="11"/>
  <c r="M9956" i="11"/>
  <c r="M9957" i="11"/>
  <c r="M9958" i="11"/>
  <c r="M9959" i="11"/>
  <c r="M9960" i="11"/>
  <c r="M9961" i="11"/>
  <c r="M9962" i="11"/>
  <c r="M9963" i="11"/>
  <c r="M9964" i="11"/>
  <c r="M9965" i="11"/>
  <c r="M9966" i="11"/>
  <c r="M9967" i="11"/>
  <c r="M9968" i="11"/>
  <c r="M9969" i="11"/>
  <c r="M9970" i="11"/>
  <c r="M9971" i="11"/>
  <c r="M9972" i="11"/>
  <c r="M9973" i="11"/>
  <c r="M9974" i="11"/>
  <c r="M9975" i="11"/>
  <c r="M9976" i="11"/>
  <c r="M9977" i="11"/>
  <c r="M9978" i="11"/>
  <c r="M9979" i="11"/>
  <c r="M9980" i="11"/>
  <c r="M9981" i="11"/>
  <c r="M9982" i="11"/>
  <c r="M9983" i="11"/>
  <c r="M9984" i="11"/>
  <c r="M9985" i="11"/>
  <c r="M9986" i="11"/>
  <c r="M9987" i="11"/>
  <c r="M9988" i="11"/>
  <c r="M9989" i="11"/>
  <c r="M9990" i="11"/>
  <c r="M9991" i="11"/>
  <c r="M9992" i="11"/>
  <c r="M9993" i="11"/>
  <c r="M9994" i="11"/>
  <c r="M9995" i="11"/>
  <c r="M9996" i="11"/>
  <c r="M9997" i="11"/>
  <c r="M9998" i="11"/>
  <c r="M9999" i="11"/>
  <c r="M10000" i="11"/>
  <c r="M10001" i="11"/>
  <c r="M10002" i="11"/>
  <c r="M10003" i="11"/>
  <c r="M10004" i="11"/>
  <c r="M10005" i="11"/>
  <c r="M10006" i="11"/>
  <c r="M10007" i="11"/>
  <c r="M10008" i="11"/>
  <c r="M10009" i="11"/>
  <c r="M10010" i="11"/>
  <c r="M10011" i="11"/>
  <c r="M10012" i="11"/>
  <c r="M10013" i="11"/>
  <c r="M10014" i="11"/>
  <c r="M10015" i="11"/>
  <c r="M10016" i="11"/>
  <c r="M10017" i="11"/>
  <c r="M10018" i="11"/>
  <c r="M10019" i="11"/>
  <c r="M10020" i="11"/>
  <c r="M10021" i="11"/>
  <c r="M10022" i="11"/>
  <c r="M10023" i="11"/>
  <c r="M10024" i="11"/>
  <c r="M10025" i="11"/>
  <c r="M10026" i="11"/>
  <c r="M10027" i="11"/>
  <c r="M10028" i="11"/>
  <c r="M10029" i="11"/>
  <c r="M10030" i="11"/>
  <c r="M10031" i="11"/>
  <c r="M10032" i="11"/>
  <c r="M10033" i="11"/>
  <c r="M10034" i="11"/>
  <c r="M10035" i="11"/>
  <c r="M10036" i="11"/>
  <c r="M10037" i="11"/>
  <c r="M10038" i="11"/>
  <c r="M10039" i="11"/>
  <c r="M10040" i="11"/>
  <c r="M10041" i="11"/>
  <c r="M10042" i="11"/>
  <c r="M10043" i="11"/>
  <c r="M10044" i="11"/>
  <c r="M10045" i="11"/>
  <c r="M10046" i="11"/>
  <c r="M10047" i="11"/>
  <c r="M10048" i="11"/>
  <c r="M10049" i="11"/>
  <c r="M10050" i="11"/>
  <c r="M10051" i="11"/>
  <c r="M10052" i="11"/>
  <c r="M10053" i="11"/>
  <c r="M10054" i="11"/>
  <c r="M10055" i="11"/>
  <c r="M10056" i="11"/>
  <c r="M10057" i="11"/>
  <c r="M10058" i="11"/>
  <c r="M10059" i="11"/>
  <c r="M10060" i="11"/>
  <c r="M10061" i="11"/>
  <c r="M10062" i="11"/>
  <c r="M10063" i="11"/>
  <c r="M10064" i="11"/>
  <c r="M10065" i="11"/>
  <c r="M10066" i="11"/>
  <c r="M10067" i="11"/>
  <c r="M10068" i="11"/>
  <c r="M10069" i="11"/>
  <c r="M10070" i="11"/>
  <c r="M10071" i="11"/>
  <c r="M10072" i="11"/>
  <c r="M10073" i="11"/>
  <c r="M10074" i="11"/>
  <c r="M10075" i="11"/>
  <c r="M10076" i="11"/>
  <c r="M10077" i="11"/>
  <c r="M10078" i="11"/>
  <c r="M10079" i="11"/>
  <c r="M10080" i="11"/>
  <c r="M10081" i="11"/>
  <c r="M10082" i="11"/>
  <c r="M10083" i="11"/>
  <c r="M10084" i="11"/>
  <c r="M10085" i="11"/>
  <c r="M10086" i="11"/>
  <c r="M10087" i="11"/>
  <c r="M10088" i="11"/>
  <c r="M10089" i="11"/>
  <c r="M10090" i="11"/>
  <c r="M10091" i="11"/>
  <c r="M10092" i="11"/>
  <c r="M10093" i="11"/>
  <c r="M10094" i="11"/>
  <c r="M10095" i="11"/>
  <c r="M10096" i="11"/>
  <c r="M10097" i="11"/>
  <c r="M10098" i="11"/>
  <c r="M10099" i="11"/>
  <c r="M10100" i="11"/>
  <c r="M10101" i="11"/>
  <c r="M10102" i="11"/>
  <c r="M10103" i="11"/>
  <c r="M10104" i="11"/>
  <c r="M10105" i="11"/>
  <c r="M10106" i="11"/>
  <c r="M10107" i="11"/>
  <c r="M10108" i="11"/>
  <c r="M10109" i="11"/>
  <c r="M10110" i="11"/>
  <c r="M10111" i="11"/>
  <c r="M10112" i="11"/>
  <c r="M10113" i="11"/>
  <c r="M10114" i="11"/>
  <c r="M10115" i="11"/>
  <c r="M10116" i="11"/>
  <c r="M10117" i="11"/>
  <c r="M10118" i="11"/>
  <c r="M10119" i="11"/>
  <c r="M10120" i="11"/>
  <c r="M10121" i="11"/>
  <c r="M10122" i="11"/>
  <c r="M10123" i="11"/>
  <c r="M10124" i="11"/>
  <c r="M10125" i="11"/>
  <c r="M10126" i="11"/>
  <c r="M10127" i="11"/>
  <c r="M10128" i="11"/>
  <c r="M10129" i="11"/>
  <c r="M10130" i="11"/>
  <c r="M10131" i="11"/>
  <c r="M10132" i="11"/>
  <c r="M10133" i="11"/>
  <c r="M10134" i="11"/>
  <c r="M10135" i="11"/>
  <c r="M10136" i="11"/>
  <c r="M10137" i="11"/>
  <c r="M10138" i="11"/>
  <c r="M10139" i="11"/>
  <c r="M10140" i="11"/>
  <c r="M10141" i="11"/>
  <c r="M10142" i="11"/>
  <c r="M10143" i="11"/>
  <c r="M10144" i="11"/>
  <c r="M10145" i="11"/>
  <c r="M10146" i="11"/>
  <c r="M10147" i="11"/>
  <c r="M10148" i="11"/>
  <c r="M10149" i="11"/>
  <c r="M10150" i="11"/>
  <c r="M10151" i="11"/>
  <c r="M10152" i="11"/>
  <c r="M10153" i="11"/>
  <c r="M10154" i="11"/>
  <c r="M10155" i="11"/>
  <c r="M10156" i="11"/>
  <c r="M10157" i="11"/>
  <c r="M10158" i="11"/>
  <c r="M10159" i="11"/>
  <c r="M10160" i="11"/>
  <c r="M10161" i="11"/>
  <c r="M10162" i="11"/>
  <c r="M10163" i="11"/>
  <c r="M10164" i="11"/>
  <c r="M10165" i="11"/>
  <c r="M10166" i="11"/>
  <c r="M10167" i="11"/>
  <c r="M10168" i="11"/>
  <c r="M10169" i="11"/>
  <c r="M10170" i="11"/>
  <c r="M10171" i="11"/>
  <c r="M10172" i="11"/>
  <c r="M10173" i="11"/>
  <c r="M10174" i="11"/>
  <c r="M10175" i="11"/>
  <c r="M10176" i="11"/>
  <c r="M10177" i="11"/>
  <c r="M10178" i="11"/>
  <c r="M10179" i="11"/>
  <c r="M10180" i="11"/>
  <c r="M10181" i="11"/>
  <c r="M10182" i="11"/>
  <c r="M10183" i="11"/>
  <c r="M10184" i="11"/>
  <c r="M10185" i="11"/>
  <c r="M10186" i="11"/>
  <c r="M10187" i="11"/>
  <c r="M10188" i="11"/>
  <c r="M10189" i="11"/>
  <c r="M10190" i="11"/>
  <c r="M10191" i="11"/>
  <c r="M10192" i="11"/>
  <c r="M10193" i="11"/>
  <c r="M10194" i="11"/>
  <c r="M10195" i="11"/>
  <c r="M10196" i="11"/>
  <c r="M10197" i="11"/>
  <c r="M10198" i="11"/>
  <c r="M10199" i="11"/>
  <c r="M10200" i="11"/>
  <c r="M10201" i="11"/>
  <c r="M10202" i="11"/>
  <c r="M10203" i="11"/>
  <c r="M10204" i="11"/>
  <c r="M10205" i="11"/>
  <c r="M10206" i="11"/>
  <c r="M10207" i="11"/>
  <c r="M10208" i="11"/>
  <c r="M10209" i="11"/>
  <c r="M10210" i="11"/>
  <c r="M10211" i="11"/>
  <c r="M10212" i="11"/>
  <c r="M10213" i="11"/>
  <c r="M10214" i="11"/>
  <c r="M10215" i="11"/>
  <c r="M10216" i="11"/>
  <c r="M10217" i="11"/>
  <c r="M10218" i="11"/>
  <c r="M10219" i="11"/>
  <c r="M10220" i="11"/>
  <c r="M10221" i="11"/>
  <c r="M10222" i="11"/>
  <c r="M10223" i="11"/>
  <c r="M10224" i="11"/>
  <c r="M10225" i="11"/>
  <c r="M10226" i="11"/>
  <c r="M10227" i="11"/>
  <c r="M10228" i="11"/>
  <c r="M10229" i="11"/>
  <c r="M10230" i="11"/>
  <c r="M10231" i="11"/>
  <c r="M10232" i="11"/>
  <c r="M10233" i="11"/>
  <c r="M10234" i="11"/>
  <c r="M10235" i="11"/>
  <c r="M10236" i="11"/>
  <c r="M10237" i="11"/>
  <c r="M10238" i="11"/>
  <c r="M10239" i="11"/>
  <c r="M10240" i="11"/>
  <c r="M10241" i="11"/>
  <c r="M10242" i="11"/>
  <c r="M10243" i="11"/>
  <c r="M10244" i="11"/>
  <c r="M10245" i="11"/>
  <c r="M10246" i="11"/>
  <c r="M10247" i="11"/>
  <c r="M10248" i="11"/>
  <c r="M10249" i="11"/>
  <c r="M10250" i="11"/>
  <c r="M10251" i="11"/>
  <c r="M10252" i="11"/>
  <c r="M10253" i="11"/>
  <c r="M10254" i="11"/>
  <c r="M10255" i="11"/>
  <c r="M10256" i="11"/>
  <c r="M10257" i="11"/>
  <c r="M10258" i="11"/>
  <c r="M10259" i="11"/>
  <c r="M10260" i="11"/>
  <c r="M10261" i="11"/>
  <c r="M10262" i="11"/>
  <c r="M10263" i="11"/>
  <c r="M10264" i="11"/>
  <c r="M10265" i="11"/>
  <c r="M10266" i="11"/>
  <c r="M10267" i="11"/>
  <c r="M10268" i="11"/>
  <c r="M10269" i="11"/>
  <c r="M10270" i="11"/>
  <c r="M10271" i="11"/>
  <c r="M10272" i="11"/>
  <c r="M10273" i="11"/>
  <c r="M10274" i="11"/>
  <c r="M10275" i="11"/>
  <c r="M10276" i="11"/>
  <c r="M10277" i="11"/>
  <c r="M10278" i="11"/>
  <c r="M10279" i="11"/>
  <c r="M10280" i="11"/>
  <c r="M10281" i="11"/>
  <c r="M10282" i="11"/>
  <c r="M10283" i="11"/>
  <c r="M10284" i="11"/>
  <c r="M10285" i="11"/>
  <c r="M10286" i="11"/>
  <c r="M10287" i="11"/>
  <c r="M10288" i="11"/>
  <c r="M10289" i="11"/>
  <c r="M10290" i="11"/>
  <c r="M10291" i="11"/>
  <c r="M10292" i="11"/>
  <c r="M10293" i="11"/>
  <c r="M10294" i="11"/>
  <c r="M10295" i="11"/>
  <c r="M10296" i="11"/>
  <c r="M10297" i="11"/>
  <c r="M10298" i="11"/>
  <c r="M10299" i="11"/>
  <c r="M10300" i="11"/>
  <c r="M10301" i="11"/>
  <c r="M10302" i="11"/>
  <c r="M10303" i="11"/>
  <c r="M10304" i="11"/>
  <c r="M10305" i="11"/>
  <c r="M10306" i="11"/>
  <c r="M10307" i="11"/>
  <c r="M10308" i="11"/>
  <c r="M10309" i="11"/>
  <c r="M10310" i="11"/>
  <c r="M10311" i="11"/>
  <c r="M10312" i="11"/>
  <c r="M10313" i="11"/>
  <c r="M10314" i="11"/>
  <c r="M10315" i="11"/>
  <c r="M10316" i="11"/>
  <c r="M10317" i="11"/>
  <c r="M10318" i="11"/>
  <c r="M10319" i="11"/>
  <c r="M10320" i="11"/>
  <c r="M10321" i="11"/>
  <c r="M10322" i="11"/>
  <c r="M10323" i="11"/>
  <c r="M10324" i="11"/>
  <c r="M10325" i="11"/>
  <c r="M10326" i="11"/>
  <c r="M10327" i="11"/>
  <c r="M10328" i="11"/>
  <c r="M10329" i="11"/>
  <c r="M10330" i="11"/>
  <c r="M10331" i="11"/>
  <c r="M10332" i="11"/>
  <c r="M10333" i="11"/>
  <c r="M10334" i="11"/>
  <c r="M10335" i="11"/>
  <c r="M10336" i="11"/>
  <c r="M10337" i="11"/>
  <c r="M10338" i="11"/>
  <c r="M10339" i="11"/>
  <c r="M10340" i="11"/>
  <c r="M10341" i="11"/>
  <c r="M10342" i="11"/>
  <c r="M10343" i="11"/>
  <c r="M10344" i="11"/>
  <c r="M10345" i="11"/>
  <c r="M10346" i="11"/>
  <c r="M10347" i="11"/>
  <c r="M10348" i="11"/>
  <c r="M10349" i="11"/>
  <c r="M10350" i="11"/>
  <c r="M10351" i="11"/>
  <c r="M10352" i="11"/>
  <c r="M10353" i="11"/>
  <c r="M10354" i="11"/>
  <c r="M10355" i="11"/>
  <c r="M10356" i="11"/>
  <c r="M10357" i="11"/>
  <c r="M10358" i="11"/>
  <c r="M10359" i="11"/>
  <c r="M10360" i="11"/>
  <c r="M10361" i="11"/>
  <c r="M10362" i="11"/>
  <c r="M10363" i="11"/>
  <c r="M10364" i="11"/>
  <c r="M10365" i="11"/>
  <c r="M10366" i="11"/>
  <c r="M10367" i="11"/>
  <c r="M10368" i="11"/>
  <c r="M10369" i="11"/>
  <c r="M10370" i="11"/>
  <c r="M10371" i="11"/>
  <c r="M10372" i="11"/>
  <c r="M10373" i="11"/>
  <c r="M10374" i="11"/>
  <c r="M10375" i="11"/>
  <c r="M10376" i="11"/>
  <c r="M10377" i="11"/>
  <c r="M10378" i="11"/>
  <c r="M10379" i="11"/>
  <c r="M10380" i="11"/>
  <c r="M10381" i="11"/>
  <c r="M10382" i="11"/>
  <c r="M10383" i="11"/>
  <c r="M10384" i="11"/>
  <c r="M10385" i="11"/>
  <c r="M10386" i="11"/>
  <c r="M10387" i="11"/>
  <c r="M10388" i="11"/>
  <c r="M10389" i="11"/>
  <c r="M10390" i="11"/>
  <c r="M10391" i="11"/>
  <c r="M10392" i="11"/>
  <c r="M10393" i="11"/>
  <c r="M10394" i="11"/>
  <c r="M10395" i="11"/>
  <c r="M10396" i="11"/>
  <c r="M10397" i="11"/>
  <c r="M10398" i="11"/>
  <c r="M10399" i="11"/>
  <c r="M10400" i="11"/>
  <c r="M10401" i="11"/>
  <c r="M10402" i="11"/>
  <c r="M10403" i="11"/>
  <c r="M10404" i="11"/>
  <c r="M10405" i="11"/>
  <c r="M10406" i="11"/>
  <c r="M10407" i="11"/>
  <c r="M10408" i="11"/>
  <c r="M10409" i="11"/>
  <c r="M10410" i="11"/>
  <c r="M10411" i="11"/>
  <c r="M10412" i="11"/>
  <c r="M10413" i="11"/>
  <c r="M10414" i="11"/>
  <c r="M10415" i="11"/>
  <c r="M10416" i="11"/>
  <c r="M10417" i="11"/>
  <c r="M10418" i="11"/>
  <c r="M10419" i="11"/>
  <c r="M10420" i="11"/>
  <c r="M10421" i="11"/>
  <c r="M10422" i="11"/>
  <c r="M10423" i="11"/>
  <c r="M10424" i="11"/>
  <c r="M10425" i="11"/>
  <c r="M10426" i="11"/>
  <c r="M10427" i="11"/>
  <c r="M10428" i="11"/>
  <c r="M10429" i="11"/>
  <c r="M10430" i="11"/>
  <c r="M10431" i="11"/>
  <c r="M10432" i="11"/>
  <c r="M10433" i="11"/>
  <c r="M10434" i="11"/>
  <c r="M10435" i="11"/>
  <c r="M10436" i="11"/>
  <c r="M10437" i="11"/>
  <c r="M10438" i="11"/>
  <c r="M10439" i="11"/>
  <c r="M10440" i="11"/>
  <c r="M10441" i="11"/>
  <c r="M10442" i="11"/>
  <c r="M10443" i="11"/>
  <c r="M10444" i="11"/>
  <c r="M10445" i="11"/>
  <c r="M10446" i="11"/>
  <c r="M10447" i="11"/>
  <c r="M10448" i="11"/>
  <c r="M10449" i="11"/>
  <c r="M10450" i="11"/>
  <c r="M10451" i="11"/>
  <c r="M10452" i="11"/>
  <c r="M10453" i="11"/>
  <c r="M10454" i="11"/>
  <c r="M10455" i="11"/>
  <c r="M10456" i="11"/>
  <c r="M10457" i="11"/>
  <c r="M10458" i="11"/>
  <c r="M10459" i="11"/>
  <c r="M10460" i="11"/>
  <c r="M10461" i="11"/>
  <c r="M10462" i="11"/>
  <c r="M10463" i="11"/>
  <c r="M10464" i="11"/>
  <c r="M10465" i="11"/>
  <c r="M10466" i="11"/>
  <c r="M10467" i="11"/>
  <c r="M10468" i="11"/>
  <c r="M10469" i="11"/>
  <c r="M10470" i="11"/>
  <c r="M10471" i="11"/>
  <c r="M10472" i="11"/>
  <c r="M10473" i="11"/>
  <c r="M10474" i="11"/>
  <c r="M10475" i="11"/>
  <c r="M10476" i="11"/>
  <c r="M10477" i="11"/>
  <c r="M10478" i="11"/>
  <c r="M10479" i="11"/>
  <c r="M10480" i="11"/>
  <c r="M10481" i="11"/>
  <c r="M10482" i="11"/>
  <c r="M10483" i="11"/>
  <c r="M10484" i="11"/>
  <c r="M10485" i="11"/>
  <c r="M10486" i="11"/>
  <c r="M10487" i="11"/>
  <c r="M10488" i="11"/>
  <c r="M10489" i="11"/>
  <c r="M10490" i="11"/>
  <c r="M10491" i="11"/>
  <c r="M10492" i="11"/>
  <c r="M10493" i="11"/>
  <c r="M10494" i="11"/>
  <c r="M10495" i="11"/>
  <c r="M10496" i="11"/>
  <c r="M10497" i="11"/>
  <c r="M10498" i="11"/>
  <c r="M10499" i="11"/>
  <c r="M10500" i="11"/>
  <c r="M10501" i="11"/>
  <c r="M10502" i="11"/>
  <c r="M10503" i="11"/>
  <c r="M10504" i="11"/>
  <c r="M10505" i="11"/>
  <c r="M10506" i="11"/>
  <c r="M10507" i="11"/>
  <c r="M10508" i="11"/>
  <c r="M10509" i="11"/>
  <c r="M10510" i="11"/>
  <c r="M10511" i="11"/>
  <c r="M10512" i="11"/>
  <c r="M10513" i="11"/>
  <c r="M10514" i="11"/>
  <c r="M10515" i="11"/>
  <c r="M10516" i="11"/>
  <c r="M10517" i="11"/>
  <c r="M10518" i="11"/>
  <c r="M10519" i="11"/>
  <c r="M10520" i="11"/>
  <c r="M10521" i="11"/>
  <c r="M10522" i="11"/>
  <c r="M10523" i="11"/>
  <c r="M10524" i="11"/>
  <c r="M10525" i="11"/>
  <c r="M10526" i="11"/>
  <c r="M10527" i="11"/>
  <c r="M10528" i="11"/>
  <c r="M10529" i="11"/>
  <c r="M10530" i="11"/>
  <c r="M10531" i="11"/>
  <c r="M10532" i="11"/>
  <c r="M10533" i="11"/>
  <c r="M10534" i="11"/>
  <c r="M10535" i="11"/>
  <c r="M10536" i="11"/>
  <c r="M10537" i="11"/>
  <c r="M10538" i="11"/>
  <c r="M10539" i="11"/>
  <c r="M10540" i="11"/>
  <c r="M10541" i="11"/>
  <c r="M10542" i="11"/>
  <c r="M10543" i="11"/>
  <c r="M10544" i="11"/>
  <c r="M10545" i="11"/>
  <c r="M10546" i="11"/>
  <c r="M10547" i="11"/>
  <c r="M10548" i="11"/>
  <c r="M10549" i="11"/>
  <c r="M10550" i="11"/>
  <c r="M10551" i="11"/>
  <c r="M10552" i="11"/>
  <c r="M10553" i="11"/>
  <c r="M10554" i="11"/>
  <c r="M10555" i="11"/>
  <c r="M10556" i="11"/>
  <c r="M10557" i="11"/>
  <c r="M10558" i="11"/>
  <c r="M10559" i="11"/>
  <c r="M10560" i="11"/>
  <c r="M10561" i="11"/>
  <c r="M10562" i="11"/>
  <c r="M10563" i="11"/>
  <c r="M10564" i="11"/>
  <c r="M10565" i="11"/>
  <c r="M10566" i="11"/>
  <c r="M10567" i="11"/>
  <c r="M10568" i="11"/>
  <c r="M10569" i="11"/>
  <c r="M10570" i="11"/>
  <c r="M10571" i="11"/>
  <c r="M10572" i="11"/>
  <c r="M10573" i="11"/>
  <c r="M10574" i="11"/>
  <c r="M10575" i="11"/>
  <c r="M10576" i="11"/>
  <c r="M10577" i="11"/>
  <c r="M10578" i="11"/>
  <c r="M10579" i="11"/>
  <c r="M10580" i="11"/>
  <c r="M10581" i="11"/>
  <c r="M10582" i="11"/>
  <c r="M10583" i="11"/>
  <c r="M10584" i="11"/>
  <c r="M10585" i="11"/>
  <c r="M10586" i="11"/>
  <c r="M10587" i="11"/>
  <c r="M10588" i="11"/>
  <c r="M10589" i="11"/>
  <c r="M10590" i="11"/>
  <c r="M10591" i="11"/>
  <c r="M10592" i="11"/>
  <c r="M10593" i="11"/>
  <c r="M10594" i="11"/>
  <c r="M10595" i="11"/>
  <c r="M10596" i="11"/>
  <c r="M10597" i="11"/>
  <c r="M10598" i="11"/>
  <c r="M10599" i="11"/>
  <c r="M10600" i="11"/>
  <c r="M10601" i="11"/>
  <c r="K3" i="10" l="1"/>
  <c r="G3" i="10"/>
  <c r="M44" i="11"/>
  <c r="M32" i="11"/>
  <c r="M24" i="11"/>
  <c r="M20" i="11"/>
  <c r="M16" i="11"/>
  <c r="M35" i="11"/>
  <c r="M31" i="11"/>
  <c r="M23" i="11"/>
  <c r="M19" i="11"/>
  <c r="M15" i="11"/>
  <c r="M110" i="11"/>
  <c r="M34" i="11"/>
  <c r="M30" i="11"/>
  <c r="M22" i="11"/>
  <c r="M18" i="11"/>
  <c r="M13" i="11"/>
  <c r="M9" i="11"/>
  <c r="M8" i="11"/>
  <c r="A47" i="10" l="1"/>
  <c r="E47" i="10"/>
  <c r="A48" i="10"/>
  <c r="E48" i="10"/>
  <c r="A40" i="10"/>
  <c r="E40" i="10"/>
  <c r="A41" i="10"/>
  <c r="E41" i="10"/>
  <c r="A42" i="10"/>
  <c r="E42" i="10"/>
  <c r="A43" i="10"/>
  <c r="E43" i="10"/>
  <c r="A45" i="10"/>
  <c r="E45" i="10"/>
  <c r="A46" i="10"/>
  <c r="E46" i="10"/>
  <c r="A161" i="13"/>
  <c r="B161" i="13"/>
  <c r="A162" i="13"/>
  <c r="B162" i="13"/>
  <c r="A163" i="13"/>
  <c r="B163" i="13"/>
  <c r="A164" i="13"/>
  <c r="B164" i="13"/>
  <c r="A152" i="13"/>
  <c r="B152" i="13"/>
  <c r="A153" i="13"/>
  <c r="B153" i="13"/>
  <c r="A154" i="13"/>
  <c r="B154" i="13"/>
  <c r="A155" i="13"/>
  <c r="B155" i="13"/>
  <c r="A157" i="13"/>
  <c r="B157" i="13"/>
  <c r="A158" i="13"/>
  <c r="B158" i="13"/>
  <c r="A159" i="13"/>
  <c r="B159" i="13"/>
  <c r="A160" i="13"/>
  <c r="B160" i="13"/>
  <c r="A42" i="13"/>
  <c r="B42" i="13"/>
  <c r="A43" i="13"/>
  <c r="B43" i="13"/>
  <c r="A44" i="13"/>
  <c r="B44" i="13"/>
  <c r="A45" i="13"/>
  <c r="B45" i="13"/>
  <c r="A47" i="13"/>
  <c r="B47" i="13"/>
  <c r="A48" i="13"/>
  <c r="B48" i="13"/>
  <c r="A49" i="13"/>
  <c r="B49" i="13"/>
  <c r="A50" i="13"/>
  <c r="B50" i="13"/>
  <c r="A51" i="13"/>
  <c r="B51" i="13"/>
  <c r="A52" i="13"/>
  <c r="B52" i="13"/>
  <c r="A96" i="13"/>
  <c r="B96" i="13"/>
  <c r="A97" i="13"/>
  <c r="B97" i="13"/>
  <c r="A98" i="13"/>
  <c r="B98" i="13"/>
  <c r="A99" i="13"/>
  <c r="B99" i="13"/>
  <c r="A101" i="13"/>
  <c r="B101" i="13"/>
  <c r="A102" i="13"/>
  <c r="B102" i="13"/>
  <c r="A103" i="13"/>
  <c r="B103" i="13"/>
  <c r="A104" i="13"/>
  <c r="B104" i="13"/>
  <c r="A105" i="13"/>
  <c r="B105" i="13"/>
  <c r="A106" i="13"/>
  <c r="B106" i="13"/>
  <c r="E4" i="10" l="1"/>
  <c r="E5" i="10"/>
  <c r="E6" i="10"/>
  <c r="E8" i="10"/>
  <c r="E9" i="10"/>
  <c r="E10" i="10"/>
  <c r="E12" i="10"/>
  <c r="E13" i="10"/>
  <c r="E14" i="10"/>
  <c r="E18" i="10"/>
  <c r="E20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D3" i="13" l="1"/>
  <c r="D46" i="13" s="1"/>
  <c r="E3" i="13"/>
  <c r="S9" i="4"/>
  <c r="U9" i="4"/>
  <c r="T9" i="4"/>
  <c r="T38" i="4" s="1"/>
  <c r="F9" i="4"/>
  <c r="G9" i="4"/>
  <c r="E45" i="13" l="1"/>
  <c r="E46" i="13"/>
  <c r="D100" i="13"/>
  <c r="D45" i="13"/>
  <c r="E100" i="13"/>
  <c r="E156" i="13"/>
  <c r="D190" i="13"/>
  <c r="D156" i="13"/>
  <c r="U38" i="4"/>
  <c r="U39" i="4"/>
  <c r="U41" i="4"/>
  <c r="U43" i="4"/>
  <c r="U40" i="4"/>
  <c r="U42" i="4"/>
  <c r="S38" i="4"/>
  <c r="S39" i="4"/>
  <c r="S41" i="4"/>
  <c r="S43" i="4"/>
  <c r="S40" i="4"/>
  <c r="S42" i="4"/>
  <c r="F38" i="4"/>
  <c r="F39" i="4"/>
  <c r="F41" i="4"/>
  <c r="F43" i="4"/>
  <c r="F40" i="4"/>
  <c r="F42" i="4"/>
  <c r="G32" i="4"/>
  <c r="G38" i="4"/>
  <c r="U33" i="4"/>
  <c r="U34" i="4"/>
  <c r="S33" i="4"/>
  <c r="S34" i="4"/>
  <c r="T18" i="4"/>
  <c r="T32" i="4"/>
  <c r="U18" i="4"/>
  <c r="U32" i="4"/>
  <c r="S18" i="4"/>
  <c r="S32" i="4"/>
  <c r="F32" i="4"/>
  <c r="F33" i="4"/>
  <c r="F34" i="4"/>
  <c r="G29" i="4"/>
  <c r="G18" i="4"/>
  <c r="F29" i="4"/>
  <c r="F18" i="4"/>
  <c r="U22" i="4"/>
  <c r="U24" i="4"/>
  <c r="U26" i="4"/>
  <c r="U28" i="4"/>
  <c r="U23" i="4"/>
  <c r="U25" i="4"/>
  <c r="U27" i="4"/>
  <c r="T21" i="4"/>
  <c r="U21" i="4"/>
  <c r="S22" i="4"/>
  <c r="S24" i="4"/>
  <c r="S26" i="4"/>
  <c r="S28" i="4"/>
  <c r="S23" i="4"/>
  <c r="S25" i="4"/>
  <c r="S27" i="4"/>
  <c r="S21" i="4"/>
  <c r="G21" i="4"/>
  <c r="F21" i="4"/>
  <c r="F22" i="4"/>
  <c r="F24" i="4"/>
  <c r="F26" i="4"/>
  <c r="F28" i="4"/>
  <c r="F23" i="4"/>
  <c r="F25" i="4"/>
  <c r="F27" i="4"/>
  <c r="U12" i="4"/>
  <c r="U14" i="4"/>
  <c r="U16" i="4"/>
  <c r="U13" i="4"/>
  <c r="U15" i="4"/>
  <c r="U17" i="4"/>
  <c r="T28" i="4"/>
  <c r="T11" i="4"/>
  <c r="U11" i="4"/>
  <c r="S11" i="4"/>
  <c r="S12" i="4"/>
  <c r="S14" i="4"/>
  <c r="S16" i="4"/>
  <c r="S13" i="4"/>
  <c r="S15" i="4"/>
  <c r="S17" i="4"/>
  <c r="F17" i="4"/>
  <c r="F12" i="4"/>
  <c r="F14" i="4"/>
  <c r="F16" i="4"/>
  <c r="F13" i="4"/>
  <c r="F15" i="4"/>
  <c r="F11" i="4"/>
  <c r="E189" i="13"/>
  <c r="E190" i="13"/>
  <c r="D134" i="13"/>
  <c r="D189" i="13"/>
  <c r="E133" i="13"/>
  <c r="E134" i="13"/>
  <c r="D78" i="13"/>
  <c r="D133" i="13"/>
  <c r="E77" i="13"/>
  <c r="E78" i="13"/>
  <c r="D24" i="13"/>
  <c r="D77" i="13"/>
  <c r="E23" i="13"/>
  <c r="E24" i="13"/>
  <c r="D185" i="13"/>
  <c r="D23" i="13"/>
  <c r="T26" i="4"/>
  <c r="T27" i="4"/>
  <c r="T24" i="4"/>
  <c r="T25" i="4"/>
  <c r="G27" i="4"/>
  <c r="G28" i="4"/>
  <c r="G17" i="4"/>
  <c r="G26" i="4"/>
  <c r="E184" i="13"/>
  <c r="E185" i="13"/>
  <c r="D129" i="13"/>
  <c r="D184" i="13"/>
  <c r="E128" i="13"/>
  <c r="E129" i="13"/>
  <c r="D73" i="13"/>
  <c r="D128" i="13"/>
  <c r="E72" i="13"/>
  <c r="E73" i="13"/>
  <c r="D18" i="13"/>
  <c r="D72" i="13"/>
  <c r="E18" i="13"/>
  <c r="E19" i="13"/>
  <c r="D19" i="13"/>
  <c r="E215" i="13"/>
  <c r="E214" i="13"/>
  <c r="E216" i="13"/>
  <c r="E213" i="13"/>
  <c r="D213" i="13"/>
  <c r="D214" i="13"/>
  <c r="D215" i="13"/>
  <c r="D216" i="13"/>
  <c r="E212" i="13"/>
  <c r="E211" i="13"/>
  <c r="E210" i="13"/>
  <c r="E209" i="13"/>
  <c r="E208" i="13"/>
  <c r="D208" i="13"/>
  <c r="D209" i="13"/>
  <c r="D210" i="13"/>
  <c r="D211" i="13"/>
  <c r="D212" i="13"/>
  <c r="D179" i="13"/>
  <c r="E123" i="13"/>
  <c r="E179" i="13"/>
  <c r="D67" i="13"/>
  <c r="D123" i="13"/>
  <c r="E13" i="13"/>
  <c r="E67" i="13"/>
  <c r="D13" i="13"/>
  <c r="E131" i="13"/>
  <c r="E187" i="13"/>
  <c r="D131" i="13"/>
  <c r="D187" i="13"/>
  <c r="E21" i="13"/>
  <c r="E75" i="13"/>
  <c r="D21" i="13"/>
  <c r="D75" i="13"/>
  <c r="D74" i="13"/>
  <c r="E74" i="13"/>
  <c r="D71" i="13"/>
  <c r="D183" i="13"/>
  <c r="E71" i="13"/>
  <c r="E183" i="13"/>
  <c r="D127" i="13"/>
  <c r="D17" i="13"/>
  <c r="E127" i="13"/>
  <c r="E17" i="13"/>
  <c r="I47" i="10" a="1"/>
  <c r="I47" i="10" s="1"/>
  <c r="I43" i="10" a="1"/>
  <c r="I43" i="10" s="1"/>
  <c r="I39" i="10" a="1"/>
  <c r="I39" i="10" s="1"/>
  <c r="I34" i="10" a="1"/>
  <c r="I34" i="10" s="1"/>
  <c r="I42" i="10" a="1"/>
  <c r="I42" i="10" s="1"/>
  <c r="I35" i="10" a="1"/>
  <c r="I35" i="10" s="1"/>
  <c r="I30" i="10" a="1"/>
  <c r="I30" i="10" s="1"/>
  <c r="I48" i="10"/>
  <c r="I41" i="10" a="1"/>
  <c r="I41" i="10" s="1"/>
  <c r="I36" i="10" a="1"/>
  <c r="I36" i="10" s="1"/>
  <c r="I31" i="10" a="1"/>
  <c r="I31" i="10" s="1"/>
  <c r="I45" i="10" a="1"/>
  <c r="I45" i="10" s="1"/>
  <c r="I40" i="10" a="1"/>
  <c r="I40" i="10" s="1"/>
  <c r="I8" i="10" a="1"/>
  <c r="I8" i="10" s="1"/>
  <c r="I24" i="10"/>
  <c r="I4" i="10" a="1"/>
  <c r="I4" i="10" s="1"/>
  <c r="I25" i="10" a="1"/>
  <c r="I25" i="10" s="1"/>
  <c r="I5" i="10" a="1"/>
  <c r="I5" i="10" s="1"/>
  <c r="I27" i="10" a="1"/>
  <c r="I27" i="10" s="1"/>
  <c r="I26" i="10" a="1"/>
  <c r="I26" i="10" s="1"/>
  <c r="I6" i="10" a="1"/>
  <c r="I6" i="10" s="1"/>
  <c r="I13" i="10" a="1"/>
  <c r="I13" i="10" s="1"/>
  <c r="I9" i="10" a="1"/>
  <c r="I9" i="10" s="1"/>
  <c r="E164" i="13"/>
  <c r="E161" i="13"/>
  <c r="E162" i="13"/>
  <c r="E163" i="13"/>
  <c r="D161" i="13"/>
  <c r="D162" i="13"/>
  <c r="D163" i="13"/>
  <c r="D164" i="13"/>
  <c r="E158" i="13"/>
  <c r="E153" i="13"/>
  <c r="E157" i="13"/>
  <c r="E152" i="13"/>
  <c r="E160" i="13"/>
  <c r="E155" i="13"/>
  <c r="E159" i="13"/>
  <c r="E154" i="13"/>
  <c r="D159" i="13"/>
  <c r="D157" i="13"/>
  <c r="D154" i="13"/>
  <c r="D152" i="13"/>
  <c r="D160" i="13"/>
  <c r="D158" i="13"/>
  <c r="D155" i="13"/>
  <c r="D153" i="13"/>
  <c r="E51" i="13"/>
  <c r="E47" i="13"/>
  <c r="E42" i="13"/>
  <c r="E52" i="13"/>
  <c r="E50" i="13"/>
  <c r="E48" i="13"/>
  <c r="E49" i="13"/>
  <c r="E44" i="13"/>
  <c r="E43" i="13"/>
  <c r="D52" i="13"/>
  <c r="D50" i="13"/>
  <c r="D48" i="13"/>
  <c r="D43" i="13"/>
  <c r="D51" i="13"/>
  <c r="D49" i="13"/>
  <c r="D47" i="13"/>
  <c r="D44" i="13"/>
  <c r="D42" i="13"/>
  <c r="E106" i="13"/>
  <c r="E102" i="13"/>
  <c r="E97" i="13"/>
  <c r="E103" i="13"/>
  <c r="E105" i="13"/>
  <c r="E101" i="13"/>
  <c r="E96" i="13"/>
  <c r="E104" i="13"/>
  <c r="E99" i="13"/>
  <c r="E98" i="13"/>
  <c r="D104" i="13"/>
  <c r="D97" i="13"/>
  <c r="D105" i="13"/>
  <c r="D103" i="13"/>
  <c r="D101" i="13"/>
  <c r="D98" i="13"/>
  <c r="D96" i="13"/>
  <c r="D106" i="13"/>
  <c r="D99" i="13"/>
  <c r="D102" i="13"/>
  <c r="H9" i="4"/>
  <c r="J9" i="4"/>
  <c r="I9" i="4"/>
  <c r="AS40" i="4" l="1"/>
  <c r="AU40" i="4"/>
  <c r="AU42" i="4"/>
  <c r="AU43" i="4"/>
  <c r="AU39" i="4"/>
  <c r="AU41" i="4"/>
  <c r="AU38" i="4"/>
  <c r="AV38" i="4" s="1"/>
  <c r="AS42" i="4"/>
  <c r="AS43" i="4"/>
  <c r="AS39" i="4"/>
  <c r="AS41" i="4"/>
  <c r="AS38" i="4"/>
  <c r="AT38" i="4" s="1"/>
  <c r="AF40" i="4"/>
  <c r="AF42" i="4"/>
  <c r="AF43" i="4"/>
  <c r="AF39" i="4"/>
  <c r="AF41" i="4"/>
  <c r="AF38" i="4"/>
  <c r="AG38" i="4" s="1"/>
  <c r="AU32" i="4"/>
  <c r="AV32" i="4" s="1"/>
  <c r="AU34" i="4"/>
  <c r="AU33" i="4"/>
  <c r="AS32" i="4"/>
  <c r="AT32" i="4" s="1"/>
  <c r="AS34" i="4"/>
  <c r="AS33" i="4"/>
  <c r="AF34" i="4"/>
  <c r="AF33" i="4"/>
  <c r="AF32" i="4"/>
  <c r="AG32" i="4" s="1"/>
  <c r="AU25" i="4"/>
  <c r="AU27" i="4"/>
  <c r="AU23" i="4"/>
  <c r="AU26" i="4"/>
  <c r="AU22" i="4"/>
  <c r="AU28" i="4"/>
  <c r="AU24" i="4"/>
  <c r="AU21" i="4"/>
  <c r="AV21" i="4" s="1"/>
  <c r="AS25" i="4"/>
  <c r="AS28" i="4"/>
  <c r="AS24" i="4"/>
  <c r="AF27" i="4"/>
  <c r="AS27" i="4"/>
  <c r="AS23" i="4"/>
  <c r="AS26" i="4"/>
  <c r="AS22" i="4"/>
  <c r="AS21" i="4"/>
  <c r="AT21" i="4" s="1"/>
  <c r="AF25" i="4"/>
  <c r="AF28" i="4"/>
  <c r="AF24" i="4"/>
  <c r="AF23" i="4"/>
  <c r="AF26" i="4"/>
  <c r="AF22" i="4"/>
  <c r="AF21" i="4"/>
  <c r="AG21" i="4" s="1"/>
  <c r="AF15" i="4"/>
  <c r="AF13" i="4"/>
  <c r="AF14" i="4"/>
  <c r="AF17" i="4"/>
  <c r="AF16" i="4"/>
  <c r="AF12" i="4"/>
  <c r="AF11" i="4"/>
  <c r="AG11" i="4" s="1"/>
  <c r="AU17" i="4"/>
  <c r="AU11" i="4"/>
  <c r="AV11" i="4" s="1"/>
  <c r="AU15" i="4"/>
  <c r="AU16" i="4"/>
  <c r="AU12" i="4"/>
  <c r="AU13" i="4"/>
  <c r="AU14" i="4"/>
  <c r="AS15" i="4"/>
  <c r="AS16" i="4"/>
  <c r="AS12" i="4"/>
  <c r="AS17" i="4"/>
  <c r="AS13" i="4"/>
  <c r="AS14" i="4"/>
  <c r="AS11" i="4"/>
  <c r="AT11" i="4" s="1"/>
  <c r="BW33" i="4"/>
  <c r="BW34" i="4"/>
  <c r="BW30" i="4"/>
  <c r="BW31" i="4"/>
  <c r="BW32" i="4"/>
  <c r="BW29" i="4"/>
  <c r="BW28" i="4"/>
  <c r="BW27" i="4"/>
  <c r="BW26" i="4"/>
  <c r="BW24" i="4"/>
  <c r="BW20" i="4"/>
  <c r="BW23" i="4"/>
  <c r="BW19" i="4"/>
  <c r="BW22" i="4"/>
  <c r="BW25" i="4"/>
  <c r="BW21" i="4"/>
  <c r="BW18" i="4"/>
  <c r="BU33" i="4"/>
  <c r="BU34" i="4"/>
  <c r="BU30" i="4"/>
  <c r="BU31" i="4"/>
  <c r="BU32" i="4"/>
  <c r="BU29" i="4"/>
  <c r="BU28" i="4"/>
  <c r="BU27" i="4"/>
  <c r="BU26" i="4"/>
  <c r="BU22" i="4"/>
  <c r="BU25" i="4"/>
  <c r="BU21" i="4"/>
  <c r="BU24" i="4"/>
  <c r="BU20" i="4"/>
  <c r="BU23" i="4"/>
  <c r="BU19" i="4"/>
  <c r="BU18" i="4"/>
  <c r="BU17" i="4"/>
  <c r="BW15" i="4"/>
  <c r="BW16" i="4"/>
  <c r="BW12" i="4"/>
  <c r="BW17" i="4"/>
  <c r="BW13" i="4"/>
  <c r="BW14" i="4"/>
  <c r="BW11" i="4"/>
  <c r="BX11" i="4" s="1"/>
  <c r="BU15" i="4"/>
  <c r="BU16" i="4"/>
  <c r="BU12" i="4"/>
  <c r="BU13" i="4"/>
  <c r="BU14" i="4"/>
  <c r="BU11" i="4"/>
  <c r="BV11" i="4" s="1"/>
  <c r="BH33" i="4"/>
  <c r="BH34" i="4"/>
  <c r="BH30" i="4"/>
  <c r="BH31" i="4"/>
  <c r="BH32" i="4"/>
  <c r="BH29" i="4"/>
  <c r="BH27" i="4"/>
  <c r="BH28" i="4"/>
  <c r="BH26" i="4"/>
  <c r="BH22" i="4"/>
  <c r="BH25" i="4"/>
  <c r="BH21" i="4"/>
  <c r="BH24" i="4"/>
  <c r="BH20" i="4"/>
  <c r="BH23" i="4"/>
  <c r="BH19" i="4"/>
  <c r="BH18" i="4"/>
  <c r="BH15" i="4"/>
  <c r="BH13" i="4"/>
  <c r="BH14" i="4"/>
  <c r="BH17" i="4"/>
  <c r="BH16" i="4"/>
  <c r="BH12" i="4"/>
  <c r="BH11" i="4"/>
  <c r="BI11" i="4" s="1"/>
  <c r="J38" i="4"/>
  <c r="J39" i="4"/>
  <c r="J41" i="4"/>
  <c r="J43" i="4"/>
  <c r="J40" i="4"/>
  <c r="J42" i="4"/>
  <c r="H38" i="4"/>
  <c r="H39" i="4"/>
  <c r="H41" i="4"/>
  <c r="H43" i="4"/>
  <c r="H40" i="4"/>
  <c r="H42" i="4"/>
  <c r="I32" i="4"/>
  <c r="I38" i="4"/>
  <c r="J32" i="4"/>
  <c r="J33" i="4"/>
  <c r="J34" i="4"/>
  <c r="H33" i="4"/>
  <c r="H34" i="4"/>
  <c r="H35" i="4"/>
  <c r="H32" i="4"/>
  <c r="J29" i="4"/>
  <c r="J18" i="4"/>
  <c r="I29" i="4"/>
  <c r="I18" i="4"/>
  <c r="H29" i="4"/>
  <c r="H18" i="4"/>
  <c r="J21" i="4"/>
  <c r="J22" i="4"/>
  <c r="J24" i="4"/>
  <c r="J26" i="4"/>
  <c r="J28" i="4"/>
  <c r="J23" i="4"/>
  <c r="J25" i="4"/>
  <c r="J27" i="4"/>
  <c r="H21" i="4"/>
  <c r="H22" i="4"/>
  <c r="H24" i="4"/>
  <c r="H26" i="4"/>
  <c r="H28" i="4"/>
  <c r="H23" i="4"/>
  <c r="H25" i="4"/>
  <c r="H27" i="4"/>
  <c r="I11" i="4"/>
  <c r="I21" i="4"/>
  <c r="J11" i="4"/>
  <c r="J12" i="4"/>
  <c r="J14" i="4"/>
  <c r="J16" i="4"/>
  <c r="J13" i="4"/>
  <c r="J15" i="4"/>
  <c r="J17" i="4"/>
  <c r="H12" i="4"/>
  <c r="H14" i="4"/>
  <c r="H16" i="4"/>
  <c r="H13" i="4"/>
  <c r="H15" i="4"/>
  <c r="H17" i="4"/>
  <c r="H11" i="4"/>
  <c r="I27" i="4"/>
  <c r="I28" i="4"/>
  <c r="I17" i="4"/>
  <c r="I26" i="4"/>
  <c r="H3" i="13"/>
  <c r="G3" i="13"/>
  <c r="G46" i="13" s="1"/>
  <c r="F3" i="13"/>
  <c r="W9" i="4"/>
  <c r="X9" i="4"/>
  <c r="X38" i="4" s="1"/>
  <c r="K9" i="4"/>
  <c r="F45" i="13" l="1"/>
  <c r="F46" i="13"/>
  <c r="H45" i="13"/>
  <c r="H46" i="13"/>
  <c r="G156" i="13"/>
  <c r="G45" i="13"/>
  <c r="F100" i="13"/>
  <c r="F156" i="13"/>
  <c r="H100" i="13"/>
  <c r="H156" i="13"/>
  <c r="G133" i="13"/>
  <c r="G100" i="13"/>
  <c r="AJ40" i="4"/>
  <c r="AJ41" i="4"/>
  <c r="AJ42" i="4"/>
  <c r="AJ43" i="4"/>
  <c r="AJ39" i="4"/>
  <c r="AJ34" i="4"/>
  <c r="AH40" i="4"/>
  <c r="AJ38" i="4"/>
  <c r="AK38" i="4" s="1"/>
  <c r="AH41" i="4"/>
  <c r="AH42" i="4"/>
  <c r="AH43" i="4"/>
  <c r="AH39" i="4"/>
  <c r="AH38" i="4"/>
  <c r="AI38" i="4" s="1"/>
  <c r="AJ33" i="4"/>
  <c r="AH33" i="4"/>
  <c r="AJ32" i="4"/>
  <c r="AK32" i="4" s="1"/>
  <c r="AH32" i="4"/>
  <c r="AI32" i="4" s="1"/>
  <c r="AH34" i="4"/>
  <c r="AJ21" i="4"/>
  <c r="AK21" i="4" s="1"/>
  <c r="AJ25" i="4"/>
  <c r="AH27" i="4"/>
  <c r="AJ27" i="4"/>
  <c r="AJ23" i="4"/>
  <c r="AJ26" i="4"/>
  <c r="AJ22" i="4"/>
  <c r="AJ28" i="4"/>
  <c r="AJ24" i="4"/>
  <c r="AH23" i="4"/>
  <c r="AH26" i="4"/>
  <c r="AH22" i="4"/>
  <c r="AH25" i="4"/>
  <c r="AH28" i="4"/>
  <c r="AH24" i="4"/>
  <c r="AH21" i="4"/>
  <c r="AI21" i="4" s="1"/>
  <c r="AJ17" i="4"/>
  <c r="AJ13" i="4"/>
  <c r="AJ14" i="4"/>
  <c r="AJ15" i="4"/>
  <c r="AJ16" i="4"/>
  <c r="AJ12" i="4"/>
  <c r="AH17" i="4"/>
  <c r="AJ11" i="4"/>
  <c r="AK11" i="4" s="1"/>
  <c r="AH13" i="4"/>
  <c r="AH14" i="4"/>
  <c r="AH11" i="4"/>
  <c r="AI11" i="4" s="1"/>
  <c r="AH15" i="4"/>
  <c r="AH16" i="4"/>
  <c r="AH12" i="4"/>
  <c r="BL33" i="4"/>
  <c r="BL34" i="4"/>
  <c r="BL30" i="4"/>
  <c r="BL31" i="4"/>
  <c r="BL32" i="4"/>
  <c r="BL29" i="4"/>
  <c r="BL27" i="4"/>
  <c r="BL28" i="4"/>
  <c r="BL26" i="4"/>
  <c r="BL22" i="4"/>
  <c r="BL25" i="4"/>
  <c r="BL21" i="4"/>
  <c r="BL24" i="4"/>
  <c r="BL20" i="4"/>
  <c r="BL23" i="4"/>
  <c r="BL19" i="4"/>
  <c r="BL18" i="4"/>
  <c r="BL15" i="4"/>
  <c r="BL17" i="4"/>
  <c r="BL13" i="4"/>
  <c r="BL14" i="4"/>
  <c r="BL16" i="4"/>
  <c r="BL12" i="4"/>
  <c r="BL11" i="4"/>
  <c r="BM11" i="4" s="1"/>
  <c r="BJ11" i="4"/>
  <c r="BK11" i="4" s="1"/>
  <c r="BJ17" i="4"/>
  <c r="BJ13" i="4"/>
  <c r="BJ14" i="4"/>
  <c r="BJ15" i="4"/>
  <c r="BJ16" i="4"/>
  <c r="BJ12" i="4"/>
  <c r="W38" i="4"/>
  <c r="W39" i="4"/>
  <c r="W41" i="4"/>
  <c r="W43" i="4"/>
  <c r="W40" i="4"/>
  <c r="W42" i="4"/>
  <c r="K32" i="4"/>
  <c r="K38" i="4"/>
  <c r="W33" i="4"/>
  <c r="W34" i="4"/>
  <c r="X18" i="4"/>
  <c r="X32" i="4"/>
  <c r="W18" i="4"/>
  <c r="W32" i="4"/>
  <c r="K29" i="4"/>
  <c r="K18" i="4"/>
  <c r="W22" i="4"/>
  <c r="W24" i="4"/>
  <c r="W26" i="4"/>
  <c r="W28" i="4"/>
  <c r="W23" i="4"/>
  <c r="W25" i="4"/>
  <c r="W27" i="4"/>
  <c r="W21" i="4"/>
  <c r="X21" i="4"/>
  <c r="K11" i="4"/>
  <c r="K21" i="4"/>
  <c r="W12" i="4"/>
  <c r="W14" i="4"/>
  <c r="W16" i="4"/>
  <c r="W13" i="4"/>
  <c r="W15" i="4"/>
  <c r="W17" i="4"/>
  <c r="W11" i="4"/>
  <c r="X28" i="4"/>
  <c r="X11" i="4"/>
  <c r="G189" i="13"/>
  <c r="G190" i="13"/>
  <c r="F189" i="13"/>
  <c r="F190" i="13"/>
  <c r="H189" i="13"/>
  <c r="H190" i="13"/>
  <c r="G134" i="13"/>
  <c r="F133" i="13"/>
  <c r="F134" i="13"/>
  <c r="H133" i="13"/>
  <c r="H134" i="13"/>
  <c r="G77" i="13"/>
  <c r="G78" i="13"/>
  <c r="F77" i="13"/>
  <c r="F78" i="13"/>
  <c r="H77" i="13"/>
  <c r="H78" i="13"/>
  <c r="G23" i="13"/>
  <c r="G24" i="13"/>
  <c r="F23" i="13"/>
  <c r="F24" i="13"/>
  <c r="H23" i="13"/>
  <c r="H24" i="13"/>
  <c r="X26" i="4"/>
  <c r="X27" i="4"/>
  <c r="X24" i="4"/>
  <c r="X25" i="4"/>
  <c r="K27" i="4"/>
  <c r="K28" i="4"/>
  <c r="K17" i="4"/>
  <c r="K26" i="4"/>
  <c r="G184" i="13"/>
  <c r="G185" i="13"/>
  <c r="F184" i="13"/>
  <c r="F185" i="13"/>
  <c r="H184" i="13"/>
  <c r="H185" i="13"/>
  <c r="G128" i="13"/>
  <c r="G129" i="13"/>
  <c r="F128" i="13"/>
  <c r="F129" i="13"/>
  <c r="H128" i="13"/>
  <c r="H129" i="13"/>
  <c r="G72" i="13"/>
  <c r="G73" i="13"/>
  <c r="F72" i="13"/>
  <c r="F73" i="13"/>
  <c r="H72" i="13"/>
  <c r="H73" i="13"/>
  <c r="G18" i="13"/>
  <c r="G19" i="13"/>
  <c r="F18" i="13"/>
  <c r="F19" i="13"/>
  <c r="H18" i="13"/>
  <c r="H19" i="13"/>
  <c r="F213" i="13"/>
  <c r="F214" i="13"/>
  <c r="F215" i="13"/>
  <c r="F216" i="13"/>
  <c r="H213" i="13"/>
  <c r="H214" i="13"/>
  <c r="H215" i="13"/>
  <c r="H216" i="13"/>
  <c r="G216" i="13"/>
  <c r="G215" i="13"/>
  <c r="G214" i="13"/>
  <c r="G213" i="13"/>
  <c r="G212" i="13"/>
  <c r="G211" i="13"/>
  <c r="G210" i="13"/>
  <c r="G209" i="13"/>
  <c r="G208" i="13"/>
  <c r="F208" i="13"/>
  <c r="F209" i="13"/>
  <c r="F210" i="13"/>
  <c r="F211" i="13"/>
  <c r="F212" i="13"/>
  <c r="H208" i="13"/>
  <c r="H209" i="13"/>
  <c r="H210" i="13"/>
  <c r="H211" i="13"/>
  <c r="H212" i="13"/>
  <c r="F179" i="13"/>
  <c r="H179" i="13"/>
  <c r="G179" i="13"/>
  <c r="G67" i="13"/>
  <c r="G123" i="13"/>
  <c r="F67" i="13"/>
  <c r="F123" i="13"/>
  <c r="H67" i="13"/>
  <c r="H123" i="13"/>
  <c r="F13" i="13"/>
  <c r="H13" i="13"/>
  <c r="G13" i="13"/>
  <c r="G131" i="13"/>
  <c r="G187" i="13"/>
  <c r="F131" i="13"/>
  <c r="F187" i="13"/>
  <c r="H131" i="13"/>
  <c r="H187" i="13"/>
  <c r="G21" i="13"/>
  <c r="G75" i="13"/>
  <c r="F21" i="13"/>
  <c r="F75" i="13"/>
  <c r="H21" i="13"/>
  <c r="H75" i="13"/>
  <c r="G74" i="13"/>
  <c r="F74" i="13"/>
  <c r="H74" i="13"/>
  <c r="G71" i="13"/>
  <c r="G183" i="13"/>
  <c r="F71" i="13"/>
  <c r="F183" i="13"/>
  <c r="H71" i="13"/>
  <c r="H183" i="13"/>
  <c r="G127" i="13"/>
  <c r="G17" i="13"/>
  <c r="F127" i="13"/>
  <c r="F17" i="13"/>
  <c r="H127" i="13"/>
  <c r="H17" i="13"/>
  <c r="G164" i="13"/>
  <c r="G161" i="13"/>
  <c r="G162" i="13"/>
  <c r="G163" i="13"/>
  <c r="H161" i="13"/>
  <c r="H162" i="13"/>
  <c r="H163" i="13"/>
  <c r="H164" i="13"/>
  <c r="F161" i="13"/>
  <c r="F162" i="13"/>
  <c r="F164" i="13"/>
  <c r="F163" i="13"/>
  <c r="F152" i="13"/>
  <c r="F153" i="13"/>
  <c r="F154" i="13"/>
  <c r="F155" i="13"/>
  <c r="F157" i="13"/>
  <c r="F158" i="13"/>
  <c r="F159" i="13"/>
  <c r="F160" i="13"/>
  <c r="G158" i="13"/>
  <c r="G153" i="13"/>
  <c r="G157" i="13"/>
  <c r="G152" i="13"/>
  <c r="G160" i="13"/>
  <c r="G155" i="13"/>
  <c r="G159" i="13"/>
  <c r="G154" i="13"/>
  <c r="H159" i="13"/>
  <c r="H157" i="13"/>
  <c r="H154" i="13"/>
  <c r="H152" i="13"/>
  <c r="H160" i="13"/>
  <c r="H158" i="13"/>
  <c r="H155" i="13"/>
  <c r="H153" i="13"/>
  <c r="G50" i="13"/>
  <c r="G51" i="13"/>
  <c r="G49" i="13"/>
  <c r="G44" i="13"/>
  <c r="G42" i="13"/>
  <c r="G52" i="13"/>
  <c r="G48" i="13"/>
  <c r="G43" i="13"/>
  <c r="G47" i="13"/>
  <c r="H52" i="13"/>
  <c r="H51" i="13"/>
  <c r="H49" i="13"/>
  <c r="H47" i="13"/>
  <c r="H44" i="13"/>
  <c r="H42" i="13"/>
  <c r="H48" i="13"/>
  <c r="H50" i="13"/>
  <c r="H43" i="13"/>
  <c r="F42" i="13"/>
  <c r="F43" i="13"/>
  <c r="F44" i="13"/>
  <c r="F47" i="13"/>
  <c r="F48" i="13"/>
  <c r="F49" i="13"/>
  <c r="F50" i="13"/>
  <c r="F51" i="13"/>
  <c r="F52" i="13"/>
  <c r="F96" i="13"/>
  <c r="F97" i="13"/>
  <c r="F98" i="13"/>
  <c r="F99" i="13"/>
  <c r="F101" i="13"/>
  <c r="F102" i="13"/>
  <c r="F103" i="13"/>
  <c r="F104" i="13"/>
  <c r="F105" i="13"/>
  <c r="F106" i="13"/>
  <c r="G104" i="13"/>
  <c r="G99" i="13"/>
  <c r="G102" i="13"/>
  <c r="G96" i="13"/>
  <c r="G103" i="13"/>
  <c r="G98" i="13"/>
  <c r="G101" i="13"/>
  <c r="G106" i="13"/>
  <c r="G97" i="13"/>
  <c r="G105" i="13"/>
  <c r="H105" i="13"/>
  <c r="H103" i="13"/>
  <c r="H101" i="13"/>
  <c r="H98" i="13"/>
  <c r="H96" i="13"/>
  <c r="H106" i="13"/>
  <c r="H104" i="13"/>
  <c r="H102" i="13"/>
  <c r="H99" i="13"/>
  <c r="H97" i="13"/>
  <c r="Y9" i="4"/>
  <c r="Z9" i="4"/>
  <c r="Z38" i="4" s="1"/>
  <c r="L9" i="4"/>
  <c r="M9" i="4"/>
  <c r="AW27" i="4" l="1"/>
  <c r="AW23" i="4"/>
  <c r="AW26" i="4"/>
  <c r="AW22" i="4"/>
  <c r="AW25" i="4"/>
  <c r="AW28" i="4"/>
  <c r="AW24" i="4"/>
  <c r="AW40" i="4"/>
  <c r="AW42" i="4"/>
  <c r="AW43" i="4"/>
  <c r="AW39" i="4"/>
  <c r="AW41" i="4"/>
  <c r="AW38" i="4"/>
  <c r="AX38" i="4" s="1"/>
  <c r="AW34" i="4"/>
  <c r="AW33" i="4"/>
  <c r="AW32" i="4"/>
  <c r="AX32" i="4" s="1"/>
  <c r="AW21" i="4"/>
  <c r="AX21" i="4" s="1"/>
  <c r="AW15" i="4"/>
  <c r="AW16" i="4"/>
  <c r="AW12" i="4"/>
  <c r="AW17" i="4"/>
  <c r="AW13" i="4"/>
  <c r="AW14" i="4"/>
  <c r="AW11" i="4"/>
  <c r="AX11" i="4" s="1"/>
  <c r="BY31" i="4"/>
  <c r="BY32" i="4"/>
  <c r="BY33" i="4"/>
  <c r="BY34" i="4"/>
  <c r="BY30" i="4"/>
  <c r="BY29" i="4"/>
  <c r="BY27" i="4"/>
  <c r="BY28" i="4"/>
  <c r="BY26" i="4"/>
  <c r="BY24" i="4"/>
  <c r="BY20" i="4"/>
  <c r="BY23" i="4"/>
  <c r="BY19" i="4"/>
  <c r="BY22" i="4"/>
  <c r="BY25" i="4"/>
  <c r="BY21" i="4"/>
  <c r="BY18" i="4"/>
  <c r="BY17" i="4"/>
  <c r="BY13" i="4"/>
  <c r="BY14" i="4"/>
  <c r="BY15" i="4"/>
  <c r="BY16" i="4"/>
  <c r="BY12" i="4"/>
  <c r="BY11" i="4"/>
  <c r="BZ11" i="4" s="1"/>
  <c r="Y38" i="4"/>
  <c r="Y39" i="4"/>
  <c r="Y41" i="4"/>
  <c r="Y43" i="4"/>
  <c r="Y40" i="4"/>
  <c r="Y42" i="4"/>
  <c r="L38" i="4"/>
  <c r="L39" i="4"/>
  <c r="L41" i="4"/>
  <c r="L43" i="4"/>
  <c r="L40" i="4"/>
  <c r="L42" i="4"/>
  <c r="M32" i="4"/>
  <c r="M38" i="4"/>
  <c r="Y33" i="4"/>
  <c r="Y34" i="4"/>
  <c r="Y18" i="4"/>
  <c r="Y32" i="4"/>
  <c r="Z18" i="4"/>
  <c r="Z32" i="4"/>
  <c r="L32" i="4"/>
  <c r="L33" i="4"/>
  <c r="L34" i="4"/>
  <c r="L29" i="4"/>
  <c r="L18" i="4"/>
  <c r="M29" i="4"/>
  <c r="M18" i="4"/>
  <c r="Y22" i="4"/>
  <c r="Y24" i="4"/>
  <c r="Y26" i="4"/>
  <c r="Y28" i="4"/>
  <c r="Y23" i="4"/>
  <c r="Y25" i="4"/>
  <c r="Y27" i="4"/>
  <c r="Y21" i="4"/>
  <c r="Z21" i="4"/>
  <c r="L21" i="4"/>
  <c r="L22" i="4"/>
  <c r="L24" i="4"/>
  <c r="L26" i="4"/>
  <c r="L28" i="4"/>
  <c r="L23" i="4"/>
  <c r="L25" i="4"/>
  <c r="L27" i="4"/>
  <c r="M11" i="4"/>
  <c r="M21" i="4"/>
  <c r="Y12" i="4"/>
  <c r="Y14" i="4"/>
  <c r="Y16" i="4"/>
  <c r="Y13" i="4"/>
  <c r="Y15" i="4"/>
  <c r="Y17" i="4"/>
  <c r="Z28" i="4"/>
  <c r="Z11" i="4"/>
  <c r="Y11" i="4"/>
  <c r="L11" i="4"/>
  <c r="L12" i="4"/>
  <c r="L14" i="4"/>
  <c r="L16" i="4"/>
  <c r="L13" i="4"/>
  <c r="L15" i="4"/>
  <c r="L17" i="4"/>
  <c r="Z26" i="4"/>
  <c r="Z27" i="4"/>
  <c r="Z24" i="4"/>
  <c r="Z25" i="4"/>
  <c r="M27" i="4"/>
  <c r="M28" i="4"/>
  <c r="M17" i="4"/>
  <c r="M26" i="4"/>
  <c r="A176" i="13"/>
  <c r="B176" i="13"/>
  <c r="A177" i="13"/>
  <c r="B177" i="13"/>
  <c r="A178" i="13"/>
  <c r="B178" i="13"/>
  <c r="A180" i="13"/>
  <c r="B180" i="13"/>
  <c r="A181" i="13"/>
  <c r="B181" i="13"/>
  <c r="A182" i="13"/>
  <c r="B182" i="13"/>
  <c r="A186" i="13"/>
  <c r="B186" i="13"/>
  <c r="A188" i="13"/>
  <c r="B188" i="13"/>
  <c r="A191" i="13"/>
  <c r="B191" i="13"/>
  <c r="A192" i="13"/>
  <c r="B192" i="13"/>
  <c r="A193" i="13"/>
  <c r="B193" i="13"/>
  <c r="A194" i="13"/>
  <c r="B194" i="13"/>
  <c r="A195" i="13"/>
  <c r="B195" i="13"/>
  <c r="A196" i="13"/>
  <c r="B196" i="13"/>
  <c r="A197" i="13"/>
  <c r="B197" i="13"/>
  <c r="A198" i="13"/>
  <c r="B198" i="13"/>
  <c r="A199" i="13"/>
  <c r="B199" i="13"/>
  <c r="A200" i="13"/>
  <c r="B200" i="13"/>
  <c r="A201" i="13"/>
  <c r="B201" i="13"/>
  <c r="A202" i="13"/>
  <c r="B202" i="13"/>
  <c r="A203" i="13"/>
  <c r="B203" i="13"/>
  <c r="A204" i="13"/>
  <c r="B204" i="13"/>
  <c r="A205" i="13"/>
  <c r="B205" i="13"/>
  <c r="A206" i="13"/>
  <c r="B206" i="13"/>
  <c r="A207" i="13"/>
  <c r="B207" i="13"/>
  <c r="A172" i="13"/>
  <c r="B172" i="13"/>
  <c r="A173" i="13"/>
  <c r="B173" i="13"/>
  <c r="A174" i="13"/>
  <c r="B174" i="13"/>
  <c r="A175" i="13"/>
  <c r="B175" i="13"/>
  <c r="B171" i="13"/>
  <c r="A171" i="13"/>
  <c r="H169" i="13"/>
  <c r="H170" i="13" s="1"/>
  <c r="G169" i="13"/>
  <c r="G170" i="13" s="1"/>
  <c r="F169" i="13"/>
  <c r="F170" i="13" s="1"/>
  <c r="E169" i="13"/>
  <c r="E170" i="13" s="1"/>
  <c r="D169" i="13"/>
  <c r="D170" i="13" s="1"/>
  <c r="AY27" i="4" l="1"/>
  <c r="AY23" i="4"/>
  <c r="AY26" i="4"/>
  <c r="AY22" i="4"/>
  <c r="AY25" i="4"/>
  <c r="AY28" i="4"/>
  <c r="AY24" i="4"/>
  <c r="AY40" i="4"/>
  <c r="AY42" i="4"/>
  <c r="AY43" i="4"/>
  <c r="AY39" i="4"/>
  <c r="AY41" i="4"/>
  <c r="AY38" i="4"/>
  <c r="AZ38" i="4" s="1"/>
  <c r="AL42" i="4"/>
  <c r="AL43" i="4"/>
  <c r="AL39" i="4"/>
  <c r="AL40" i="4"/>
  <c r="AL41" i="4"/>
  <c r="AL38" i="4"/>
  <c r="AM38" i="4" s="1"/>
  <c r="AL34" i="4"/>
  <c r="AY33" i="4"/>
  <c r="AY32" i="4"/>
  <c r="AZ32" i="4" s="1"/>
  <c r="AY34" i="4"/>
  <c r="AL33" i="4"/>
  <c r="AL32" i="4"/>
  <c r="AM32" i="4" s="1"/>
  <c r="AY21" i="4"/>
  <c r="AZ21" i="4" s="1"/>
  <c r="AL25" i="4"/>
  <c r="AL27" i="4"/>
  <c r="AL23" i="4"/>
  <c r="AL26" i="4"/>
  <c r="AL22" i="4"/>
  <c r="AL28" i="4"/>
  <c r="AL24" i="4"/>
  <c r="AL21" i="4"/>
  <c r="AM21" i="4" s="1"/>
  <c r="AL15" i="4"/>
  <c r="AL17" i="4"/>
  <c r="AL13" i="4"/>
  <c r="AL14" i="4"/>
  <c r="AL16" i="4"/>
  <c r="AL12" i="4"/>
  <c r="AL11" i="4"/>
  <c r="AM11" i="4" s="1"/>
  <c r="AY17" i="4"/>
  <c r="AY13" i="4"/>
  <c r="AY14" i="4"/>
  <c r="AY11" i="4"/>
  <c r="AZ11" i="4" s="1"/>
  <c r="AY15" i="4"/>
  <c r="AY16" i="4"/>
  <c r="AY12" i="4"/>
  <c r="CA33" i="4"/>
  <c r="CA34" i="4"/>
  <c r="CA30" i="4"/>
  <c r="CA31" i="4"/>
  <c r="CA32" i="4"/>
  <c r="CA29" i="4"/>
  <c r="CA28" i="4"/>
  <c r="CA27" i="4"/>
  <c r="CA26" i="4"/>
  <c r="CA24" i="4"/>
  <c r="CA20" i="4"/>
  <c r="CA23" i="4"/>
  <c r="CA19" i="4"/>
  <c r="CA22" i="4"/>
  <c r="CA25" i="4"/>
  <c r="CA21" i="4"/>
  <c r="CA18" i="4"/>
  <c r="CA17" i="4"/>
  <c r="CA13" i="4"/>
  <c r="CA14" i="4"/>
  <c r="CA11" i="4"/>
  <c r="CB11" i="4" s="1"/>
  <c r="CA15" i="4"/>
  <c r="CA16" i="4"/>
  <c r="CA12" i="4"/>
  <c r="BN15" i="4"/>
  <c r="BN33" i="4"/>
  <c r="BN34" i="4"/>
  <c r="BN30" i="4"/>
  <c r="BN31" i="4"/>
  <c r="BN32" i="4"/>
  <c r="BN29" i="4"/>
  <c r="BN27" i="4"/>
  <c r="BN28" i="4"/>
  <c r="BN26" i="4"/>
  <c r="BN24" i="4"/>
  <c r="BN20" i="4"/>
  <c r="BN23" i="4"/>
  <c r="BN19" i="4"/>
  <c r="BN22" i="4"/>
  <c r="BN25" i="4"/>
  <c r="BN21" i="4"/>
  <c r="BN18" i="4"/>
  <c r="BN17" i="4"/>
  <c r="BN13" i="4"/>
  <c r="BN14" i="4"/>
  <c r="BN16" i="4"/>
  <c r="BN12" i="4"/>
  <c r="BN11" i="4"/>
  <c r="BO11" i="4" s="1"/>
  <c r="CM12" i="4"/>
  <c r="CM13" i="4"/>
  <c r="CM14" i="4"/>
  <c r="CM15" i="4"/>
  <c r="CM16" i="4"/>
  <c r="CM17" i="4"/>
  <c r="CM18" i="4"/>
  <c r="CM19" i="4"/>
  <c r="CM20" i="4"/>
  <c r="CM21" i="4"/>
  <c r="CM22" i="4"/>
  <c r="CM23" i="4"/>
  <c r="CM24" i="4"/>
  <c r="CM25" i="4"/>
  <c r="CM26" i="4"/>
  <c r="CM27" i="4"/>
  <c r="CM28" i="4"/>
  <c r="CM29" i="4"/>
  <c r="CM30" i="4"/>
  <c r="CM31" i="4"/>
  <c r="CM32" i="4"/>
  <c r="CM33" i="4"/>
  <c r="CM34" i="4"/>
  <c r="CM11" i="4"/>
  <c r="CI18" i="4"/>
  <c r="CI12" i="4"/>
  <c r="CI13" i="4"/>
  <c r="CI14" i="4"/>
  <c r="CI15" i="4"/>
  <c r="CI16" i="4"/>
  <c r="CI17" i="4"/>
  <c r="CI19" i="4"/>
  <c r="CI20" i="4"/>
  <c r="CI21" i="4"/>
  <c r="CI22" i="4"/>
  <c r="CI23" i="4"/>
  <c r="CI24" i="4"/>
  <c r="CI25" i="4"/>
  <c r="CI26" i="4"/>
  <c r="CI27" i="4"/>
  <c r="CI28" i="4"/>
  <c r="CI29" i="4"/>
  <c r="CI30" i="4"/>
  <c r="CI31" i="4"/>
  <c r="CI32" i="4"/>
  <c r="CI33" i="4"/>
  <c r="CI34" i="4"/>
  <c r="CI11" i="4"/>
  <c r="AC11" i="4"/>
  <c r="A5" i="2" l="1"/>
  <c r="A6" i="2"/>
  <c r="A7" i="2"/>
  <c r="A8" i="2"/>
  <c r="A9" i="2"/>
  <c r="A10" i="2"/>
  <c r="A11" i="2"/>
  <c r="A12" i="2"/>
  <c r="A13" i="2"/>
  <c r="A14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L1" i="2"/>
  <c r="H1" i="6" s="1"/>
  <c r="A38" i="10"/>
  <c r="A39" i="10"/>
  <c r="A4" i="10"/>
  <c r="A5" i="10"/>
  <c r="A6" i="10"/>
  <c r="A7" i="10"/>
  <c r="A8" i="10"/>
  <c r="A9" i="10"/>
  <c r="A10" i="10"/>
  <c r="A12" i="10"/>
  <c r="A13" i="10"/>
  <c r="A14" i="10"/>
  <c r="A18" i="10"/>
  <c r="A20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" i="10"/>
  <c r="B11" i="13" l="1"/>
  <c r="A149" i="13"/>
  <c r="B149" i="13"/>
  <c r="A150" i="13"/>
  <c r="B150" i="13"/>
  <c r="A151" i="13"/>
  <c r="B151" i="13"/>
  <c r="A116" i="13"/>
  <c r="B116" i="13"/>
  <c r="A117" i="13"/>
  <c r="B117" i="13"/>
  <c r="A118" i="13"/>
  <c r="B118" i="13"/>
  <c r="A119" i="13"/>
  <c r="B119" i="13"/>
  <c r="A120" i="13"/>
  <c r="B120" i="13"/>
  <c r="A121" i="13"/>
  <c r="B121" i="13"/>
  <c r="A122" i="13"/>
  <c r="B122" i="13"/>
  <c r="A124" i="13"/>
  <c r="B124" i="13"/>
  <c r="A125" i="13"/>
  <c r="B125" i="13"/>
  <c r="A126" i="13"/>
  <c r="B126" i="13"/>
  <c r="A130" i="13"/>
  <c r="B130" i="13"/>
  <c r="A132" i="13"/>
  <c r="B132" i="13"/>
  <c r="A135" i="13"/>
  <c r="B135" i="13"/>
  <c r="A136" i="13"/>
  <c r="B136" i="13"/>
  <c r="A137" i="13"/>
  <c r="B137" i="13"/>
  <c r="A138" i="13"/>
  <c r="B138" i="13"/>
  <c r="A139" i="13"/>
  <c r="B139" i="13"/>
  <c r="A140" i="13"/>
  <c r="B140" i="13"/>
  <c r="A141" i="13"/>
  <c r="B141" i="13"/>
  <c r="A142" i="13"/>
  <c r="B142" i="13"/>
  <c r="A143" i="13"/>
  <c r="B143" i="13"/>
  <c r="A144" i="13"/>
  <c r="B144" i="13"/>
  <c r="A145" i="13"/>
  <c r="B145" i="13"/>
  <c r="A146" i="13"/>
  <c r="B146" i="13"/>
  <c r="A147" i="13"/>
  <c r="B147" i="13"/>
  <c r="A148" i="13"/>
  <c r="B148" i="13"/>
  <c r="B115" i="13"/>
  <c r="A115" i="13"/>
  <c r="H113" i="13"/>
  <c r="H114" i="13" s="1"/>
  <c r="G113" i="13"/>
  <c r="G114" i="13" s="1"/>
  <c r="F113" i="13"/>
  <c r="F114" i="13" s="1"/>
  <c r="E113" i="13"/>
  <c r="E114" i="13" s="1"/>
  <c r="D113" i="13"/>
  <c r="D114" i="13" s="1"/>
  <c r="A93" i="13"/>
  <c r="B93" i="13"/>
  <c r="A94" i="13"/>
  <c r="B94" i="13"/>
  <c r="A95" i="13"/>
  <c r="B95" i="13"/>
  <c r="A60" i="13"/>
  <c r="B60" i="13"/>
  <c r="A61" i="13"/>
  <c r="B61" i="13"/>
  <c r="A62" i="13"/>
  <c r="B62" i="13"/>
  <c r="A63" i="13"/>
  <c r="B63" i="13"/>
  <c r="A64" i="13"/>
  <c r="B64" i="13"/>
  <c r="A65" i="13"/>
  <c r="B65" i="13"/>
  <c r="A66" i="13"/>
  <c r="B66" i="13"/>
  <c r="A68" i="13"/>
  <c r="B68" i="13"/>
  <c r="A69" i="13"/>
  <c r="B69" i="13"/>
  <c r="A70" i="13"/>
  <c r="B70" i="13"/>
  <c r="A76" i="13"/>
  <c r="B76" i="13"/>
  <c r="A79" i="13"/>
  <c r="B79" i="13"/>
  <c r="A80" i="13"/>
  <c r="B80" i="13"/>
  <c r="A81" i="13"/>
  <c r="B81" i="13"/>
  <c r="A82" i="13"/>
  <c r="B82" i="13"/>
  <c r="A83" i="13"/>
  <c r="B83" i="13"/>
  <c r="A84" i="13"/>
  <c r="B84" i="13"/>
  <c r="A85" i="13"/>
  <c r="B85" i="13"/>
  <c r="A86" i="13"/>
  <c r="B86" i="13"/>
  <c r="A87" i="13"/>
  <c r="B87" i="13"/>
  <c r="A88" i="13"/>
  <c r="B88" i="13"/>
  <c r="A89" i="13"/>
  <c r="B89" i="13"/>
  <c r="A90" i="13"/>
  <c r="B90" i="13"/>
  <c r="A91" i="13"/>
  <c r="B91" i="13"/>
  <c r="A92" i="13"/>
  <c r="B92" i="13"/>
  <c r="B59" i="13"/>
  <c r="A59" i="13"/>
  <c r="A6" i="13"/>
  <c r="B6" i="13"/>
  <c r="A7" i="13"/>
  <c r="B7" i="13"/>
  <c r="A8" i="13"/>
  <c r="B8" i="13"/>
  <c r="A9" i="13"/>
  <c r="B9" i="13"/>
  <c r="A10" i="13"/>
  <c r="B10" i="13"/>
  <c r="A11" i="13"/>
  <c r="A12" i="13"/>
  <c r="B12" i="13"/>
  <c r="A14" i="13"/>
  <c r="B14" i="13"/>
  <c r="A15" i="13"/>
  <c r="B15" i="13"/>
  <c r="A16" i="13"/>
  <c r="B16" i="13"/>
  <c r="A20" i="13"/>
  <c r="B20" i="13"/>
  <c r="A22" i="13"/>
  <c r="B22" i="13"/>
  <c r="A25" i="13"/>
  <c r="B25" i="13"/>
  <c r="A26" i="13"/>
  <c r="B26" i="13"/>
  <c r="A27" i="13"/>
  <c r="B27" i="13"/>
  <c r="A28" i="13"/>
  <c r="B28" i="13"/>
  <c r="A29" i="13"/>
  <c r="B29" i="13"/>
  <c r="A30" i="13"/>
  <c r="B30" i="13"/>
  <c r="A31" i="13"/>
  <c r="B31" i="13"/>
  <c r="A32" i="13"/>
  <c r="B32" i="13"/>
  <c r="A33" i="13"/>
  <c r="B33" i="13"/>
  <c r="A34" i="13"/>
  <c r="B34" i="13"/>
  <c r="A35" i="13"/>
  <c r="B35" i="13"/>
  <c r="A36" i="13"/>
  <c r="B36" i="13"/>
  <c r="A37" i="13"/>
  <c r="B37" i="13"/>
  <c r="A38" i="13"/>
  <c r="B38" i="13"/>
  <c r="A39" i="13"/>
  <c r="B39" i="13"/>
  <c r="A40" i="13"/>
  <c r="B40" i="13"/>
  <c r="A41" i="13"/>
  <c r="B41" i="13"/>
  <c r="B5" i="13"/>
  <c r="A5" i="13"/>
  <c r="H57" i="13"/>
  <c r="H58" i="13" s="1"/>
  <c r="G57" i="13"/>
  <c r="G58" i="13" s="1"/>
  <c r="F57" i="13"/>
  <c r="F58" i="13" s="1"/>
  <c r="E57" i="13"/>
  <c r="E58" i="13" s="1"/>
  <c r="D57" i="13"/>
  <c r="D58" i="13" s="1"/>
  <c r="C118" i="13" l="1"/>
  <c r="H9" i="13"/>
  <c r="H20" i="13"/>
  <c r="H14" i="13"/>
  <c r="K47" i="10" a="1"/>
  <c r="K47" i="10" s="1"/>
  <c r="H48" i="10" a="1"/>
  <c r="H48" i="10" s="1"/>
  <c r="H47" i="10" a="1"/>
  <c r="H47" i="10" s="1"/>
  <c r="H46" i="10" a="1"/>
  <c r="H46" i="10" s="1"/>
  <c r="J45" i="10" a="1"/>
  <c r="J45" i="10" s="1"/>
  <c r="J48" i="10" a="1"/>
  <c r="J48" i="10" s="1"/>
  <c r="K48" i="10" a="1"/>
  <c r="K48" i="10" s="1"/>
  <c r="K45" i="10" a="1"/>
  <c r="K45" i="10" s="1"/>
  <c r="K46" i="10" a="1"/>
  <c r="K46" i="10" s="1"/>
  <c r="J46" i="10" a="1"/>
  <c r="J46" i="10" s="1"/>
  <c r="J47" i="10" a="1"/>
  <c r="J47" i="10" s="1"/>
  <c r="G47" i="10" a="1"/>
  <c r="G47" i="10" s="1"/>
  <c r="H45" i="10" a="1"/>
  <c r="H45" i="10" s="1"/>
  <c r="G46" i="10" a="1"/>
  <c r="G46" i="10" s="1"/>
  <c r="G48" i="10" a="1"/>
  <c r="G48" i="10" s="1"/>
  <c r="G45" i="10" a="1"/>
  <c r="G45" i="10" s="1"/>
  <c r="H40" i="10" a="1"/>
  <c r="H40" i="10" s="1"/>
  <c r="J43" i="10" a="1"/>
  <c r="J43" i="10" s="1"/>
  <c r="G43" i="10" a="1"/>
  <c r="G43" i="10" s="1"/>
  <c r="J42" i="10" a="1"/>
  <c r="J42" i="10" s="1"/>
  <c r="K43" i="10" a="1"/>
  <c r="K43" i="10" s="1"/>
  <c r="J40" i="10" a="1"/>
  <c r="J40" i="10" s="1"/>
  <c r="J41" i="10" a="1"/>
  <c r="J41" i="10" s="1"/>
  <c r="K41" i="10" a="1"/>
  <c r="K41" i="10" s="1"/>
  <c r="H41" i="10" a="1"/>
  <c r="H41" i="10" s="1"/>
  <c r="K40" i="10" a="1"/>
  <c r="K40" i="10" s="1"/>
  <c r="K42" i="10" a="1"/>
  <c r="K42" i="10" s="1"/>
  <c r="H42" i="10" a="1"/>
  <c r="H42" i="10" s="1"/>
  <c r="G40" i="10" a="1"/>
  <c r="G40" i="10" s="1"/>
  <c r="G41" i="10" a="1"/>
  <c r="G41" i="10" s="1"/>
  <c r="H43" i="10" a="1"/>
  <c r="H43" i="10" s="1"/>
  <c r="M2" i="11"/>
  <c r="G35" i="10" a="1"/>
  <c r="G35" i="10" s="1"/>
  <c r="K35" i="10" a="1"/>
  <c r="K35" i="10" s="1"/>
  <c r="H39" i="10" a="1"/>
  <c r="H39" i="10" s="1"/>
  <c r="J34" i="10" a="1"/>
  <c r="J34" i="10" s="1"/>
  <c r="H35" i="10" a="1"/>
  <c r="H35" i="10" s="1"/>
  <c r="J36" i="10" a="1"/>
  <c r="J36" i="10" s="1"/>
  <c r="J39" i="10" a="1"/>
  <c r="J39" i="10" s="1"/>
  <c r="G34" i="10" a="1"/>
  <c r="G34" i="10" s="1"/>
  <c r="K34" i="10" a="1"/>
  <c r="K34" i="10" s="1"/>
  <c r="G36" i="10" a="1"/>
  <c r="G36" i="10" s="1"/>
  <c r="K36" i="10" a="1"/>
  <c r="K36" i="10" s="1"/>
  <c r="G39" i="10" a="1"/>
  <c r="G39" i="10" s="1"/>
  <c r="K39" i="10" a="1"/>
  <c r="K39" i="10" s="1"/>
  <c r="H34" i="10" a="1"/>
  <c r="H34" i="10" s="1"/>
  <c r="J35" i="10" a="1"/>
  <c r="J35" i="10" s="1"/>
  <c r="H36" i="10" a="1"/>
  <c r="H36" i="10" s="1"/>
  <c r="J31" i="10" a="1"/>
  <c r="J31" i="10" s="1"/>
  <c r="K30" i="10" a="1"/>
  <c r="K30" i="10" s="1"/>
  <c r="H31" i="10" a="1"/>
  <c r="H31" i="10" s="1"/>
  <c r="G30" i="10" a="1"/>
  <c r="G30" i="10" s="1"/>
  <c r="K31" i="10" a="1"/>
  <c r="K31" i="10" s="1"/>
  <c r="J30" i="10" a="1"/>
  <c r="J30" i="10" s="1"/>
  <c r="G31" i="10" a="1"/>
  <c r="G31" i="10" s="1"/>
  <c r="H30" i="10" a="1"/>
  <c r="H30" i="10" s="1"/>
  <c r="J24" i="10" a="1"/>
  <c r="J24" i="10" s="1"/>
  <c r="H25" i="10" a="1"/>
  <c r="H25" i="10" s="1"/>
  <c r="J26" i="10" a="1"/>
  <c r="J26" i="10" s="1"/>
  <c r="H4" i="10" a="1"/>
  <c r="H4" i="10" s="1"/>
  <c r="H8" i="10" a="1"/>
  <c r="H8" i="10" s="1"/>
  <c r="G24" i="10" a="1"/>
  <c r="G24" i="10" s="1"/>
  <c r="K24" i="10" a="1"/>
  <c r="K24" i="10" s="1"/>
  <c r="G26" i="10" a="1"/>
  <c r="G26" i="10" s="1"/>
  <c r="K26" i="10" a="1"/>
  <c r="K26" i="10" s="1"/>
  <c r="H5" i="10" a="1"/>
  <c r="H5" i="10" s="1"/>
  <c r="H9" i="10" a="1"/>
  <c r="H9" i="10" s="1"/>
  <c r="H24" i="10" a="1"/>
  <c r="H24" i="10" s="1"/>
  <c r="J25" i="10" a="1"/>
  <c r="J25" i="10" s="1"/>
  <c r="H26" i="10" a="1"/>
  <c r="H26" i="10" s="1"/>
  <c r="H6" i="10" a="1"/>
  <c r="H6" i="10" s="1"/>
  <c r="G25" i="10" a="1"/>
  <c r="G25" i="10" s="1"/>
  <c r="K25" i="10" a="1"/>
  <c r="K25" i="10" s="1"/>
  <c r="H10" i="10" a="1"/>
  <c r="H10" i="10" s="1"/>
  <c r="H13" i="10" a="1"/>
  <c r="H13" i="10" s="1"/>
  <c r="H14" i="10" a="1"/>
  <c r="H14" i="10" s="1"/>
  <c r="H27" i="10" a="1"/>
  <c r="H27" i="10" s="1"/>
  <c r="G27" i="10" a="1"/>
  <c r="G27" i="10" s="1"/>
  <c r="K27" i="10" a="1"/>
  <c r="K27" i="10" s="1"/>
  <c r="C123" i="13"/>
  <c r="J27" i="10" a="1"/>
  <c r="J27" i="10" s="1"/>
  <c r="L37" i="10" l="1" a="1"/>
  <c r="L37" i="10" s="1"/>
  <c r="L32" i="10" a="1"/>
  <c r="L32" i="10" s="1"/>
  <c r="L28" i="10" a="1"/>
  <c r="L28" i="10" s="1"/>
  <c r="L21" i="10" a="1"/>
  <c r="L21" i="10" s="1"/>
  <c r="L18" i="10" a="1"/>
  <c r="L18" i="10" s="1"/>
  <c r="L7" i="10" a="1"/>
  <c r="L7" i="10" s="1"/>
  <c r="L38" i="10" a="1"/>
  <c r="L38" i="10" s="1"/>
  <c r="L33" i="10" a="1"/>
  <c r="L33" i="10" s="1"/>
  <c r="L29" i="10" a="1"/>
  <c r="L29" i="10" s="1"/>
  <c r="L20" i="10" a="1"/>
  <c r="L20" i="10" s="1"/>
  <c r="L19" i="10" a="1"/>
  <c r="L19" i="10" s="1"/>
  <c r="L3" i="10" a="1"/>
  <c r="L3" i="10" s="1"/>
  <c r="G21" i="10" a="1"/>
  <c r="G21" i="10" s="1"/>
  <c r="I21" i="10" a="1"/>
  <c r="I21" i="10" s="1"/>
  <c r="K21" i="10" a="1"/>
  <c r="K21" i="10" s="1"/>
  <c r="H21" i="10" a="1"/>
  <c r="H21" i="10" s="1"/>
  <c r="J21" i="10" a="1"/>
  <c r="J21" i="10" s="1"/>
  <c r="J7" i="10" a="1"/>
  <c r="J7" i="10" s="1"/>
  <c r="G7" i="10" a="1"/>
  <c r="G7" i="10" s="1"/>
  <c r="K12" i="10" a="1"/>
  <c r="K12" i="10" s="1"/>
  <c r="I12" i="10" a="1"/>
  <c r="I12" i="10" s="1"/>
  <c r="G12" i="10" a="1"/>
  <c r="G12" i="10" s="1"/>
  <c r="K7" i="10" a="1"/>
  <c r="K7" i="10" s="1"/>
  <c r="I7" i="10" a="1"/>
  <c r="I7" i="10" s="1"/>
  <c r="H7" i="10" a="1"/>
  <c r="H7" i="10" s="1"/>
  <c r="L12" i="10" a="1"/>
  <c r="L12" i="10" s="1"/>
  <c r="J12" i="10" a="1"/>
  <c r="J12" i="10" s="1"/>
  <c r="H12" i="10" a="1"/>
  <c r="H12" i="10" s="1"/>
  <c r="C13" i="13"/>
  <c r="C67" i="13"/>
  <c r="C19" i="13"/>
  <c r="C73" i="13"/>
  <c r="C129" i="13"/>
  <c r="C185" i="13"/>
  <c r="C18" i="13"/>
  <c r="C72" i="13"/>
  <c r="C128" i="13"/>
  <c r="C184" i="13"/>
  <c r="I29" i="10"/>
  <c r="G28" i="10" a="1"/>
  <c r="G28" i="10" s="1"/>
  <c r="C131" i="13"/>
  <c r="C187" i="13"/>
  <c r="I3" i="10"/>
  <c r="H19" i="10" a="1"/>
  <c r="H19" i="10" s="1"/>
  <c r="J19" i="10" a="1"/>
  <c r="J19" i="10" s="1"/>
  <c r="G19" i="10" a="1"/>
  <c r="G19" i="10" s="1"/>
  <c r="I19" i="10" a="1"/>
  <c r="I19" i="10" s="1"/>
  <c r="K19" i="10" a="1"/>
  <c r="K19" i="10" s="1"/>
  <c r="C21" i="13"/>
  <c r="C75" i="13"/>
  <c r="C74" i="13"/>
  <c r="C71" i="13"/>
  <c r="C183" i="13"/>
  <c r="C127" i="13"/>
  <c r="C17" i="13"/>
  <c r="I38" i="10" a="1"/>
  <c r="I38" i="10" s="1"/>
  <c r="I37" i="10"/>
  <c r="J18" i="10" a="1"/>
  <c r="J18" i="10" s="1"/>
  <c r="I18" i="10" a="1"/>
  <c r="I18" i="10" s="1"/>
  <c r="J20" i="10" a="1"/>
  <c r="J20" i="10" s="1"/>
  <c r="I20" i="10" a="1"/>
  <c r="I20" i="10" s="1"/>
  <c r="I32" i="10" a="1"/>
  <c r="I32" i="10" s="1"/>
  <c r="C161" i="13"/>
  <c r="C164" i="13"/>
  <c r="C162" i="13"/>
  <c r="C163" i="13"/>
  <c r="C158" i="13"/>
  <c r="C152" i="13"/>
  <c r="C153" i="13"/>
  <c r="C160" i="13"/>
  <c r="C157" i="13"/>
  <c r="C155" i="13"/>
  <c r="C154" i="13"/>
  <c r="C159" i="13"/>
  <c r="C50" i="13"/>
  <c r="C49" i="13"/>
  <c r="C51" i="13"/>
  <c r="C52" i="13"/>
  <c r="C48" i="13"/>
  <c r="C47" i="13"/>
  <c r="C44" i="13"/>
  <c r="C42" i="13"/>
  <c r="C43" i="13"/>
  <c r="C37" i="13"/>
  <c r="C105" i="13"/>
  <c r="C96" i="13"/>
  <c r="C99" i="13"/>
  <c r="C103" i="13"/>
  <c r="C106" i="13"/>
  <c r="C97" i="13"/>
  <c r="C101" i="13"/>
  <c r="C104" i="13"/>
  <c r="C98" i="13"/>
  <c r="C102" i="13"/>
  <c r="C16" i="13"/>
  <c r="C29" i="13"/>
  <c r="C39" i="13"/>
  <c r="C5" i="13"/>
  <c r="C32" i="13"/>
  <c r="C40" i="13"/>
  <c r="C22" i="13"/>
  <c r="C31" i="13"/>
  <c r="C41" i="13"/>
  <c r="C12" i="13"/>
  <c r="C26" i="13"/>
  <c r="C34" i="13"/>
  <c r="C6" i="13"/>
  <c r="C11" i="13"/>
  <c r="C25" i="13"/>
  <c r="C33" i="13"/>
  <c r="C7" i="13"/>
  <c r="C15" i="13"/>
  <c r="C28" i="13"/>
  <c r="C36" i="13"/>
  <c r="C8" i="13"/>
  <c r="C14" i="13"/>
  <c r="C27" i="13"/>
  <c r="C35" i="13"/>
  <c r="C9" i="13"/>
  <c r="C20" i="13"/>
  <c r="C30" i="13"/>
  <c r="C38" i="13"/>
  <c r="C10" i="13"/>
  <c r="C174" i="13"/>
  <c r="C172" i="13"/>
  <c r="C206" i="13"/>
  <c r="C198" i="13"/>
  <c r="C176" i="13"/>
  <c r="C201" i="13"/>
  <c r="C193" i="13"/>
  <c r="C180" i="13"/>
  <c r="C171" i="13"/>
  <c r="C207" i="13"/>
  <c r="C177" i="13"/>
  <c r="C145" i="13"/>
  <c r="C89" i="13"/>
  <c r="C204" i="13"/>
  <c r="C196" i="13"/>
  <c r="C186" i="13"/>
  <c r="C199" i="13"/>
  <c r="C191" i="13"/>
  <c r="C88" i="13"/>
  <c r="C192" i="13"/>
  <c r="C178" i="13"/>
  <c r="C195" i="13"/>
  <c r="C182" i="13"/>
  <c r="C173" i="13"/>
  <c r="C202" i="13"/>
  <c r="C194" i="13"/>
  <c r="C181" i="13"/>
  <c r="C205" i="13"/>
  <c r="C197" i="13"/>
  <c r="C188" i="13"/>
  <c r="C175" i="13"/>
  <c r="C144" i="13"/>
  <c r="C203" i="13"/>
  <c r="C200" i="13"/>
  <c r="G207" i="13"/>
  <c r="G206" i="13"/>
  <c r="G176" i="13"/>
  <c r="G201" i="13"/>
  <c r="G193" i="13"/>
  <c r="G180" i="13"/>
  <c r="G200" i="13"/>
  <c r="G192" i="13"/>
  <c r="G178" i="13"/>
  <c r="G205" i="13"/>
  <c r="G197" i="13"/>
  <c r="G188" i="13"/>
  <c r="G204" i="13"/>
  <c r="G196" i="13"/>
  <c r="G186" i="13"/>
  <c r="G199" i="13"/>
  <c r="G191" i="13"/>
  <c r="G177" i="13"/>
  <c r="G202" i="13"/>
  <c r="G194" i="13"/>
  <c r="G181" i="13"/>
  <c r="G203" i="13"/>
  <c r="G195" i="13"/>
  <c r="G182" i="13"/>
  <c r="G198" i="13"/>
  <c r="F176" i="13"/>
  <c r="F178" i="13"/>
  <c r="F181" i="13"/>
  <c r="F186" i="13"/>
  <c r="F192" i="13"/>
  <c r="F194" i="13"/>
  <c r="F196" i="13"/>
  <c r="F198" i="13"/>
  <c r="F200" i="13"/>
  <c r="F202" i="13"/>
  <c r="F204" i="13"/>
  <c r="F206" i="13"/>
  <c r="F207" i="13"/>
  <c r="F199" i="13"/>
  <c r="F191" i="13"/>
  <c r="F177" i="13"/>
  <c r="F205" i="13"/>
  <c r="F197" i="13"/>
  <c r="F188" i="13"/>
  <c r="F201" i="13"/>
  <c r="F193" i="13"/>
  <c r="F180" i="13"/>
  <c r="F203" i="13"/>
  <c r="F195" i="13"/>
  <c r="F182" i="13"/>
  <c r="D177" i="13"/>
  <c r="D202" i="13"/>
  <c r="D194" i="13"/>
  <c r="D207" i="13"/>
  <c r="D203" i="13"/>
  <c r="D199" i="13"/>
  <c r="D195" i="13"/>
  <c r="D191" i="13"/>
  <c r="D182" i="13"/>
  <c r="D200" i="13"/>
  <c r="D192" i="13"/>
  <c r="D178" i="13"/>
  <c r="D205" i="13"/>
  <c r="D201" i="13"/>
  <c r="D197" i="13"/>
  <c r="D193" i="13"/>
  <c r="D188" i="13"/>
  <c r="D180" i="13"/>
  <c r="D204" i="13"/>
  <c r="D196" i="13"/>
  <c r="D186" i="13"/>
  <c r="D206" i="13"/>
  <c r="D198" i="13"/>
  <c r="D176" i="13"/>
  <c r="D181" i="13"/>
  <c r="H207" i="13"/>
  <c r="H203" i="13"/>
  <c r="H199" i="13"/>
  <c r="H195" i="13"/>
  <c r="H191" i="13"/>
  <c r="H182" i="13"/>
  <c r="H177" i="13"/>
  <c r="H204" i="13"/>
  <c r="H196" i="13"/>
  <c r="H202" i="13"/>
  <c r="H194" i="13"/>
  <c r="H181" i="13"/>
  <c r="H205" i="13"/>
  <c r="H201" i="13"/>
  <c r="H197" i="13"/>
  <c r="H193" i="13"/>
  <c r="H188" i="13"/>
  <c r="H180" i="13"/>
  <c r="H206" i="13"/>
  <c r="H198" i="13"/>
  <c r="H176" i="13"/>
  <c r="H200" i="13"/>
  <c r="H192" i="13"/>
  <c r="H178" i="13"/>
  <c r="H186" i="13"/>
  <c r="E201" i="13"/>
  <c r="E193" i="13"/>
  <c r="E180" i="13"/>
  <c r="E176" i="13"/>
  <c r="E207" i="13"/>
  <c r="E199" i="13"/>
  <c r="E191" i="13"/>
  <c r="E177" i="13"/>
  <c r="E204" i="13"/>
  <c r="E196" i="13"/>
  <c r="E186" i="13"/>
  <c r="E205" i="13"/>
  <c r="E197" i="13"/>
  <c r="E188" i="13"/>
  <c r="E203" i="13"/>
  <c r="E195" i="13"/>
  <c r="E182" i="13"/>
  <c r="E200" i="13"/>
  <c r="E192" i="13"/>
  <c r="E178" i="13"/>
  <c r="E202" i="13"/>
  <c r="E194" i="13"/>
  <c r="E181" i="13"/>
  <c r="E206" i="13"/>
  <c r="E198" i="13"/>
  <c r="D145" i="13"/>
  <c r="D173" i="13"/>
  <c r="D175" i="13"/>
  <c r="D172" i="13"/>
  <c r="D174" i="13"/>
  <c r="D171" i="13"/>
  <c r="H173" i="13"/>
  <c r="H171" i="13"/>
  <c r="H175" i="13"/>
  <c r="H172" i="13"/>
  <c r="H174" i="13"/>
  <c r="E172" i="13"/>
  <c r="E174" i="13"/>
  <c r="E173" i="13"/>
  <c r="E175" i="13"/>
  <c r="E171" i="13"/>
  <c r="F174" i="13"/>
  <c r="F172" i="13"/>
  <c r="F171" i="13"/>
  <c r="F173" i="13"/>
  <c r="F175" i="13"/>
  <c r="G173" i="13"/>
  <c r="G174" i="13"/>
  <c r="G171" i="13"/>
  <c r="G172" i="13"/>
  <c r="G175" i="13"/>
  <c r="H144" i="13"/>
  <c r="H145" i="13"/>
  <c r="E144" i="13"/>
  <c r="E145" i="13"/>
  <c r="F144" i="13"/>
  <c r="F145" i="13"/>
  <c r="G144" i="13"/>
  <c r="G145" i="13"/>
  <c r="D35" i="13"/>
  <c r="D144" i="13"/>
  <c r="H34" i="13"/>
  <c r="H35" i="13"/>
  <c r="E34" i="13"/>
  <c r="E35" i="13"/>
  <c r="F34" i="13"/>
  <c r="F35" i="13"/>
  <c r="G34" i="13"/>
  <c r="G35" i="13"/>
  <c r="D89" i="13"/>
  <c r="D34" i="13"/>
  <c r="F88" i="13"/>
  <c r="F89" i="13"/>
  <c r="H88" i="13"/>
  <c r="H89" i="13"/>
  <c r="E88" i="13"/>
  <c r="E89" i="13"/>
  <c r="G88" i="13"/>
  <c r="G89" i="13"/>
  <c r="D88" i="13"/>
  <c r="C143" i="13"/>
  <c r="C136" i="13"/>
  <c r="C119" i="13"/>
  <c r="C116" i="13"/>
  <c r="C146" i="13"/>
  <c r="C126" i="13"/>
  <c r="C120" i="13"/>
  <c r="C148" i="13"/>
  <c r="C132" i="13"/>
  <c r="C117" i="13"/>
  <c r="C139" i="13"/>
  <c r="C122" i="13"/>
  <c r="C125" i="13"/>
  <c r="C138" i="13"/>
  <c r="C149" i="13"/>
  <c r="C121" i="13"/>
  <c r="C135" i="13"/>
  <c r="C141" i="13"/>
  <c r="C142" i="13"/>
  <c r="C140" i="13"/>
  <c r="C85" i="13"/>
  <c r="C84" i="13"/>
  <c r="C150" i="13"/>
  <c r="C130" i="13"/>
  <c r="C151" i="13"/>
  <c r="C124" i="13"/>
  <c r="C137" i="13"/>
  <c r="C147" i="13"/>
  <c r="C115" i="13"/>
  <c r="E140" i="13"/>
  <c r="E141" i="13"/>
  <c r="F140" i="13"/>
  <c r="F141" i="13"/>
  <c r="G140" i="13"/>
  <c r="G141" i="13"/>
  <c r="H141" i="13"/>
  <c r="H140" i="13"/>
  <c r="D140" i="13"/>
  <c r="D141" i="13"/>
  <c r="G84" i="13"/>
  <c r="G85" i="13"/>
  <c r="H84" i="13"/>
  <c r="H85" i="13"/>
  <c r="E84" i="13"/>
  <c r="E85" i="13"/>
  <c r="F84" i="13"/>
  <c r="F85" i="13"/>
  <c r="D84" i="13"/>
  <c r="D85" i="13"/>
  <c r="G30" i="13"/>
  <c r="G31" i="13"/>
  <c r="H31" i="13"/>
  <c r="H30" i="13"/>
  <c r="E30" i="13"/>
  <c r="E31" i="13"/>
  <c r="F30" i="13"/>
  <c r="F31" i="13"/>
  <c r="D30" i="13"/>
  <c r="D31" i="13"/>
  <c r="D22" i="13"/>
  <c r="D115" i="13"/>
  <c r="D116" i="13"/>
  <c r="D118" i="13"/>
  <c r="D120" i="13"/>
  <c r="D122" i="13"/>
  <c r="D125" i="13"/>
  <c r="D130" i="13"/>
  <c r="D136" i="13"/>
  <c r="D138" i="13"/>
  <c r="D142" i="13"/>
  <c r="D146" i="13"/>
  <c r="D148" i="13"/>
  <c r="D150" i="13"/>
  <c r="D126" i="13"/>
  <c r="D132" i="13"/>
  <c r="D135" i="13"/>
  <c r="D139" i="13"/>
  <c r="D149" i="13"/>
  <c r="D151" i="13"/>
  <c r="D117" i="13"/>
  <c r="D119" i="13"/>
  <c r="D121" i="13"/>
  <c r="D124" i="13"/>
  <c r="D137" i="13"/>
  <c r="D143" i="13"/>
  <c r="D147" i="13"/>
  <c r="H29" i="13"/>
  <c r="H117" i="13"/>
  <c r="H116" i="13"/>
  <c r="H118" i="13"/>
  <c r="H120" i="13"/>
  <c r="H122" i="13"/>
  <c r="H125" i="13"/>
  <c r="H130" i="13"/>
  <c r="H136" i="13"/>
  <c r="H138" i="13"/>
  <c r="H142" i="13"/>
  <c r="H146" i="13"/>
  <c r="H148" i="13"/>
  <c r="H150" i="13"/>
  <c r="H119" i="13"/>
  <c r="H121" i="13"/>
  <c r="H124" i="13"/>
  <c r="H126" i="13"/>
  <c r="H137" i="13"/>
  <c r="H143" i="13"/>
  <c r="H147" i="13"/>
  <c r="H132" i="13"/>
  <c r="H135" i="13"/>
  <c r="H139" i="13"/>
  <c r="H149" i="13"/>
  <c r="H151" i="13"/>
  <c r="H115" i="13"/>
  <c r="E117" i="13"/>
  <c r="E119" i="13"/>
  <c r="E121" i="13"/>
  <c r="E124" i="13"/>
  <c r="E126" i="13"/>
  <c r="E132" i="13"/>
  <c r="E135" i="13"/>
  <c r="E137" i="13"/>
  <c r="E139" i="13"/>
  <c r="E143" i="13"/>
  <c r="E147" i="13"/>
  <c r="E149" i="13"/>
  <c r="E151" i="13"/>
  <c r="E115" i="13"/>
  <c r="E150" i="13"/>
  <c r="E116" i="13"/>
  <c r="E118" i="13"/>
  <c r="E120" i="13"/>
  <c r="E122" i="13"/>
  <c r="E125" i="13"/>
  <c r="E130" i="13"/>
  <c r="E136" i="13"/>
  <c r="E138" i="13"/>
  <c r="E142" i="13"/>
  <c r="E146" i="13"/>
  <c r="E148" i="13"/>
  <c r="G116" i="13"/>
  <c r="G118" i="13"/>
  <c r="G120" i="13"/>
  <c r="G122" i="13"/>
  <c r="G125" i="13"/>
  <c r="G130" i="13"/>
  <c r="G136" i="13"/>
  <c r="G138" i="13"/>
  <c r="G142" i="13"/>
  <c r="G146" i="13"/>
  <c r="G148" i="13"/>
  <c r="G150" i="13"/>
  <c r="G149" i="13"/>
  <c r="G117" i="13"/>
  <c r="G119" i="13"/>
  <c r="G121" i="13"/>
  <c r="G124" i="13"/>
  <c r="G126" i="13"/>
  <c r="G132" i="13"/>
  <c r="G135" i="13"/>
  <c r="G137" i="13"/>
  <c r="G139" i="13"/>
  <c r="G143" i="13"/>
  <c r="G147" i="13"/>
  <c r="G151" i="13"/>
  <c r="G115" i="13"/>
  <c r="F117" i="13"/>
  <c r="F119" i="13"/>
  <c r="F121" i="13"/>
  <c r="F124" i="13"/>
  <c r="F126" i="13"/>
  <c r="F132" i="13"/>
  <c r="F135" i="13"/>
  <c r="F137" i="13"/>
  <c r="F139" i="13"/>
  <c r="F143" i="13"/>
  <c r="F147" i="13"/>
  <c r="F149" i="13"/>
  <c r="F151" i="13"/>
  <c r="F115" i="13"/>
  <c r="F116" i="13"/>
  <c r="F118" i="13"/>
  <c r="F122" i="13"/>
  <c r="F136" i="13"/>
  <c r="F142" i="13"/>
  <c r="F146" i="13"/>
  <c r="F150" i="13"/>
  <c r="F120" i="13"/>
  <c r="F125" i="13"/>
  <c r="F130" i="13"/>
  <c r="F138" i="13"/>
  <c r="F148" i="13"/>
  <c r="F15" i="13"/>
  <c r="D28" i="13"/>
  <c r="E32" i="13"/>
  <c r="H12" i="13"/>
  <c r="F7" i="13"/>
  <c r="F38" i="13"/>
  <c r="F39" i="13"/>
  <c r="E94" i="13"/>
  <c r="F16" i="13"/>
  <c r="E14" i="13"/>
  <c r="D41" i="13"/>
  <c r="D15" i="13"/>
  <c r="F90" i="13"/>
  <c r="E40" i="13"/>
  <c r="F29" i="13"/>
  <c r="D33" i="13"/>
  <c r="D6" i="13"/>
  <c r="H93" i="13"/>
  <c r="H27" i="13"/>
  <c r="E25" i="13"/>
  <c r="D90" i="13"/>
  <c r="E10" i="13"/>
  <c r="H26" i="13"/>
  <c r="C90" i="13"/>
  <c r="C91" i="13"/>
  <c r="G8" i="13"/>
  <c r="G12" i="13"/>
  <c r="G20" i="13"/>
  <c r="G26" i="13"/>
  <c r="G38" i="13"/>
  <c r="G40" i="13"/>
  <c r="G32" i="13"/>
  <c r="G36" i="13"/>
  <c r="G28" i="13"/>
  <c r="G6" i="13"/>
  <c r="G95" i="13"/>
  <c r="G93" i="13"/>
  <c r="G27" i="13"/>
  <c r="G14" i="13"/>
  <c r="G92" i="13"/>
  <c r="G94" i="13"/>
  <c r="G10" i="13"/>
  <c r="G41" i="13"/>
  <c r="G37" i="13"/>
  <c r="G33" i="13"/>
  <c r="G29" i="13"/>
  <c r="G16" i="13"/>
  <c r="G7" i="13"/>
  <c r="G15" i="13"/>
  <c r="G22" i="13"/>
  <c r="G9" i="13"/>
  <c r="G90" i="13"/>
  <c r="G91" i="13"/>
  <c r="G39" i="13"/>
  <c r="G25" i="13"/>
  <c r="C93" i="13"/>
  <c r="C94" i="13"/>
  <c r="G11" i="13"/>
  <c r="C95" i="13"/>
  <c r="C92" i="13"/>
  <c r="D32" i="13"/>
  <c r="D36" i="13"/>
  <c r="D38" i="13"/>
  <c r="D40" i="13"/>
  <c r="H32" i="13"/>
  <c r="H36" i="13"/>
  <c r="H38" i="13"/>
  <c r="H40" i="13"/>
  <c r="H90" i="13"/>
  <c r="F92" i="13"/>
  <c r="E7" i="13"/>
  <c r="E29" i="13"/>
  <c r="F14" i="13"/>
  <c r="F27" i="13"/>
  <c r="H91" i="13"/>
  <c r="D93" i="13"/>
  <c r="D92" i="13"/>
  <c r="F93" i="13"/>
  <c r="F95" i="13"/>
  <c r="E9" i="13"/>
  <c r="H33" i="13"/>
  <c r="F36" i="13"/>
  <c r="D39" i="13"/>
  <c r="H41" i="13"/>
  <c r="E8" i="13"/>
  <c r="H10" i="13"/>
  <c r="D12" i="13"/>
  <c r="E20" i="13"/>
  <c r="D26" i="13"/>
  <c r="D9" i="13"/>
  <c r="F33" i="13"/>
  <c r="H7" i="13"/>
  <c r="D27" i="13"/>
  <c r="D7" i="13"/>
  <c r="D16" i="13"/>
  <c r="D29" i="13"/>
  <c r="E37" i="13"/>
  <c r="H92" i="13"/>
  <c r="E90" i="13"/>
  <c r="D95" i="13"/>
  <c r="E11" i="13"/>
  <c r="F11" i="13"/>
  <c r="F25" i="13"/>
  <c r="H95" i="13"/>
  <c r="F6" i="13"/>
  <c r="F28" i="13"/>
  <c r="E93" i="13"/>
  <c r="E95" i="13"/>
  <c r="D91" i="13"/>
  <c r="E27" i="13"/>
  <c r="D37" i="13"/>
  <c r="H39" i="13"/>
  <c r="E6" i="13"/>
  <c r="H8" i="13"/>
  <c r="D10" i="13"/>
  <c r="E15" i="13"/>
  <c r="E28" i="13"/>
  <c r="F91" i="13"/>
  <c r="D14" i="13"/>
  <c r="F37" i="13"/>
  <c r="E36" i="13"/>
  <c r="H11" i="13"/>
  <c r="H22" i="13"/>
  <c r="E39" i="13"/>
  <c r="F94" i="13"/>
  <c r="F8" i="13"/>
  <c r="F12" i="13"/>
  <c r="F20" i="13"/>
  <c r="F26" i="13"/>
  <c r="H94" i="13"/>
  <c r="E92" i="13"/>
  <c r="E16" i="13"/>
  <c r="F9" i="13"/>
  <c r="F22" i="13"/>
  <c r="D94" i="13"/>
  <c r="F10" i="13"/>
  <c r="E22" i="13"/>
  <c r="F32" i="13"/>
  <c r="H37" i="13"/>
  <c r="F40" i="13"/>
  <c r="H6" i="13"/>
  <c r="D8" i="13"/>
  <c r="E12" i="13"/>
  <c r="H15" i="13"/>
  <c r="D20" i="13"/>
  <c r="E26" i="13"/>
  <c r="H28" i="13"/>
  <c r="E91" i="13"/>
  <c r="H25" i="13"/>
  <c r="F41" i="13"/>
  <c r="E38" i="13"/>
  <c r="H16" i="13"/>
  <c r="D11" i="13"/>
  <c r="D25" i="13"/>
  <c r="E33" i="13"/>
  <c r="E41" i="13"/>
  <c r="C61" i="13"/>
  <c r="C63" i="13"/>
  <c r="C65" i="13"/>
  <c r="C68" i="13"/>
  <c r="C70" i="13"/>
  <c r="C76" i="13"/>
  <c r="C79" i="13"/>
  <c r="C81" i="13"/>
  <c r="C83" i="13"/>
  <c r="C87" i="13"/>
  <c r="C59" i="13"/>
  <c r="C62" i="13"/>
  <c r="C69" i="13"/>
  <c r="C60" i="13"/>
  <c r="C64" i="13"/>
  <c r="C66" i="13"/>
  <c r="C82" i="13"/>
  <c r="C80" i="13"/>
  <c r="C86" i="13"/>
  <c r="F61" i="13"/>
  <c r="F63" i="13"/>
  <c r="F65" i="13"/>
  <c r="F68" i="13"/>
  <c r="F70" i="13"/>
  <c r="F76" i="13"/>
  <c r="F79" i="13"/>
  <c r="F81" i="13"/>
  <c r="F83" i="13"/>
  <c r="F87" i="13"/>
  <c r="F60" i="13"/>
  <c r="F62" i="13"/>
  <c r="F64" i="13"/>
  <c r="F66" i="13"/>
  <c r="F69" i="13"/>
  <c r="F80" i="13"/>
  <c r="F82" i="13"/>
  <c r="F86" i="13"/>
  <c r="F59" i="13"/>
  <c r="D60" i="13"/>
  <c r="D62" i="13"/>
  <c r="D64" i="13"/>
  <c r="D66" i="13"/>
  <c r="D69" i="13"/>
  <c r="D80" i="13"/>
  <c r="D82" i="13"/>
  <c r="D86" i="13"/>
  <c r="D61" i="13"/>
  <c r="D63" i="13"/>
  <c r="D65" i="13"/>
  <c r="D68" i="13"/>
  <c r="D70" i="13"/>
  <c r="D76" i="13"/>
  <c r="D79" i="13"/>
  <c r="D81" i="13"/>
  <c r="D83" i="13"/>
  <c r="D87" i="13"/>
  <c r="D59" i="13"/>
  <c r="H60" i="13"/>
  <c r="H62" i="13"/>
  <c r="H64" i="13"/>
  <c r="H66" i="13"/>
  <c r="H69" i="13"/>
  <c r="H80" i="13"/>
  <c r="H82" i="13"/>
  <c r="H86" i="13"/>
  <c r="H59" i="13"/>
  <c r="H61" i="13"/>
  <c r="H63" i="13"/>
  <c r="H65" i="13"/>
  <c r="H68" i="13"/>
  <c r="H70" i="13"/>
  <c r="H76" i="13"/>
  <c r="H79" i="13"/>
  <c r="H81" i="13"/>
  <c r="H83" i="13"/>
  <c r="H87" i="13"/>
  <c r="E60" i="13"/>
  <c r="E62" i="13"/>
  <c r="E64" i="13"/>
  <c r="E66" i="13"/>
  <c r="E69" i="13"/>
  <c r="E80" i="13"/>
  <c r="E82" i="13"/>
  <c r="E86" i="13"/>
  <c r="E59" i="13"/>
  <c r="E63" i="13"/>
  <c r="E65" i="13"/>
  <c r="E70" i="13"/>
  <c r="E61" i="13"/>
  <c r="E68" i="13"/>
  <c r="E76" i="13"/>
  <c r="E79" i="13"/>
  <c r="E87" i="13"/>
  <c r="E83" i="13"/>
  <c r="E81" i="13"/>
  <c r="G61" i="13"/>
  <c r="G63" i="13"/>
  <c r="G65" i="13"/>
  <c r="G68" i="13"/>
  <c r="G70" i="13"/>
  <c r="G76" i="13"/>
  <c r="G79" i="13"/>
  <c r="G81" i="13"/>
  <c r="G83" i="13"/>
  <c r="G87" i="13"/>
  <c r="G60" i="13"/>
  <c r="G64" i="13"/>
  <c r="G66" i="13"/>
  <c r="G62" i="13"/>
  <c r="G69" i="13"/>
  <c r="G86" i="13"/>
  <c r="G82" i="13"/>
  <c r="G80" i="13"/>
  <c r="G59" i="13"/>
  <c r="G5" i="13"/>
  <c r="E5" i="13"/>
  <c r="F5" i="13"/>
  <c r="D5" i="13"/>
  <c r="H5" i="13"/>
  <c r="K14" i="10" a="1"/>
  <c r="K14" i="10" s="1"/>
  <c r="K9" i="10" a="1"/>
  <c r="K9" i="10" s="1"/>
  <c r="K5" i="10" a="1"/>
  <c r="K5" i="10" s="1"/>
  <c r="G9" i="10" a="1"/>
  <c r="G9" i="10" s="1"/>
  <c r="G5" i="10" a="1"/>
  <c r="G5" i="10" s="1"/>
  <c r="K13" i="10" a="1"/>
  <c r="K13" i="10" s="1"/>
  <c r="K8" i="10" a="1"/>
  <c r="K8" i="10" s="1"/>
  <c r="K4" i="10" a="1"/>
  <c r="K4" i="10" s="1"/>
  <c r="G13" i="10" a="1"/>
  <c r="G13" i="10" s="1"/>
  <c r="G8" i="10" a="1"/>
  <c r="G8" i="10" s="1"/>
  <c r="G4" i="10" a="1"/>
  <c r="G4" i="10" s="1"/>
  <c r="K10" i="10" a="1"/>
  <c r="K10" i="10" s="1"/>
  <c r="K6" i="10" a="1"/>
  <c r="K6" i="10" s="1"/>
  <c r="G10" i="10" a="1"/>
  <c r="G10" i="10" s="1"/>
  <c r="G6" i="10" a="1"/>
  <c r="G6" i="10" s="1"/>
  <c r="D4" i="13"/>
  <c r="E4" i="13"/>
  <c r="H4" i="13"/>
  <c r="F4" i="13"/>
  <c r="G4" i="13"/>
  <c r="Q15" i="2" l="1"/>
  <c r="Q11" i="2"/>
  <c r="T15" i="2"/>
  <c r="R15" i="2"/>
  <c r="S15" i="2"/>
  <c r="Q20" i="2"/>
  <c r="J33" i="10" a="1"/>
  <c r="J33" i="10" s="1"/>
  <c r="G38" i="10" a="1"/>
  <c r="G38" i="10" s="1"/>
  <c r="K38" i="10" a="1"/>
  <c r="K38" i="10" s="1"/>
  <c r="J37" i="10" a="1"/>
  <c r="J37" i="10" s="1"/>
  <c r="G37" i="10" a="1"/>
  <c r="G37" i="10" s="1"/>
  <c r="H38" i="10" a="1"/>
  <c r="H38" i="10" s="1"/>
  <c r="K37" i="10" a="1"/>
  <c r="K37" i="10" s="1"/>
  <c r="H37" i="10" a="1"/>
  <c r="H37" i="10" s="1"/>
  <c r="J38" i="10" a="1"/>
  <c r="J38" i="10" s="1"/>
  <c r="H33" i="10" a="1"/>
  <c r="H33" i="10" s="1"/>
  <c r="G32" i="10" a="1"/>
  <c r="G32" i="10" s="1"/>
  <c r="J29" i="10" a="1"/>
  <c r="J29" i="10" s="1"/>
  <c r="I28" i="10" a="1"/>
  <c r="I28" i="10" s="1"/>
  <c r="J32" i="10" a="1"/>
  <c r="J32" i="10" s="1"/>
  <c r="H29" i="10" a="1"/>
  <c r="H29" i="10" s="1"/>
  <c r="K33" i="10" a="1"/>
  <c r="K33" i="10" s="1"/>
  <c r="I33" i="10" a="1"/>
  <c r="I33" i="10" s="1"/>
  <c r="G33" i="10" a="1"/>
  <c r="G33" i="10" s="1"/>
  <c r="H32" i="10" a="1"/>
  <c r="H32" i="10" s="1"/>
  <c r="K29" i="10" a="1"/>
  <c r="K29" i="10" s="1"/>
  <c r="H28" i="10" a="1"/>
  <c r="H28" i="10" s="1"/>
  <c r="G29" i="10" a="1"/>
  <c r="G29" i="10" s="1"/>
  <c r="K28" i="10" a="1"/>
  <c r="K28" i="10" s="1"/>
  <c r="K32" i="10" a="1"/>
  <c r="K32" i="10" s="1"/>
  <c r="J28" i="10" a="1"/>
  <c r="J28" i="10" s="1"/>
  <c r="H3" i="10" a="1"/>
  <c r="H3" i="10" s="1"/>
  <c r="H20" i="10" a="1"/>
  <c r="H20" i="10" s="1"/>
  <c r="H18" i="10" a="1"/>
  <c r="H18" i="10" s="1"/>
  <c r="G18" i="10" a="1"/>
  <c r="G18" i="10" s="1"/>
  <c r="K18" i="10" a="1"/>
  <c r="K18" i="10" s="1"/>
  <c r="G20" i="10" a="1"/>
  <c r="G20" i="10" s="1"/>
  <c r="K20" i="10" a="1"/>
  <c r="K20" i="10" s="1"/>
  <c r="J5" i="10" a="1"/>
  <c r="J5" i="10" s="1"/>
  <c r="J9" i="10" a="1"/>
  <c r="J9" i="10" s="1"/>
  <c r="J14" i="10" a="1"/>
  <c r="J14" i="10" s="1"/>
  <c r="J6" i="10" a="1"/>
  <c r="J6" i="10" s="1"/>
  <c r="J10" i="10" a="1"/>
  <c r="J10" i="10" s="1"/>
  <c r="J4" i="10" a="1"/>
  <c r="J4" i="10" s="1"/>
  <c r="J8" i="10" a="1"/>
  <c r="J8" i="10" s="1"/>
  <c r="J13" i="10" a="1"/>
  <c r="J13" i="10" s="1"/>
  <c r="J3" i="10" a="1"/>
  <c r="J3" i="10" s="1"/>
  <c r="L1" i="10"/>
  <c r="AQ37" i="4"/>
  <c r="E30" i="4" l="1"/>
  <c r="F30" i="4"/>
  <c r="G30" i="4"/>
  <c r="H30" i="4"/>
  <c r="I30" i="4"/>
  <c r="J30" i="4"/>
  <c r="K30" i="4"/>
  <c r="L30" i="4"/>
  <c r="M30" i="4"/>
  <c r="N30" i="4"/>
  <c r="D30" i="4"/>
  <c r="R45" i="4"/>
  <c r="S45" i="4"/>
  <c r="T45" i="4"/>
  <c r="U45" i="4"/>
  <c r="V45" i="4"/>
  <c r="W45" i="4"/>
  <c r="X45" i="4"/>
  <c r="Y45" i="4"/>
  <c r="Z45" i="4"/>
  <c r="AA45" i="4"/>
  <c r="Q45" i="4"/>
  <c r="E45" i="4"/>
  <c r="F45" i="4"/>
  <c r="G45" i="4"/>
  <c r="H45" i="4"/>
  <c r="I45" i="4"/>
  <c r="J45" i="4"/>
  <c r="K45" i="4"/>
  <c r="L45" i="4"/>
  <c r="M45" i="4"/>
  <c r="N45" i="4"/>
  <c r="D45" i="4"/>
  <c r="R36" i="4"/>
  <c r="S36" i="4"/>
  <c r="T36" i="4"/>
  <c r="U36" i="4"/>
  <c r="V36" i="4"/>
  <c r="W36" i="4"/>
  <c r="X36" i="4"/>
  <c r="Y36" i="4"/>
  <c r="Z36" i="4"/>
  <c r="AA36" i="4"/>
  <c r="Q36" i="4"/>
  <c r="E36" i="4"/>
  <c r="F36" i="4"/>
  <c r="G36" i="4"/>
  <c r="H36" i="4"/>
  <c r="I36" i="4"/>
  <c r="J36" i="4"/>
  <c r="K36" i="4"/>
  <c r="L36" i="4"/>
  <c r="M36" i="4"/>
  <c r="N36" i="4"/>
  <c r="D36" i="4"/>
  <c r="R30" i="4"/>
  <c r="S30" i="4"/>
  <c r="T30" i="4"/>
  <c r="U30" i="4"/>
  <c r="V30" i="4"/>
  <c r="W30" i="4"/>
  <c r="X30" i="4"/>
  <c r="Y30" i="4"/>
  <c r="Z30" i="4"/>
  <c r="AA30" i="4"/>
  <c r="Q30" i="4"/>
  <c r="R88" i="4"/>
  <c r="S88" i="4"/>
  <c r="T88" i="4"/>
  <c r="U88" i="4"/>
  <c r="V88" i="4"/>
  <c r="W88" i="4"/>
  <c r="X88" i="4"/>
  <c r="Y88" i="4"/>
  <c r="Z88" i="4"/>
  <c r="AA88" i="4"/>
  <c r="R89" i="4"/>
  <c r="S89" i="4"/>
  <c r="T89" i="4"/>
  <c r="U89" i="4"/>
  <c r="V89" i="4"/>
  <c r="W89" i="4"/>
  <c r="X89" i="4"/>
  <c r="Y89" i="4"/>
  <c r="Z89" i="4"/>
  <c r="AA89" i="4"/>
  <c r="R90" i="4"/>
  <c r="S90" i="4"/>
  <c r="T90" i="4"/>
  <c r="U90" i="4"/>
  <c r="V90" i="4"/>
  <c r="W90" i="4"/>
  <c r="X90" i="4"/>
  <c r="Y90" i="4"/>
  <c r="Z90" i="4"/>
  <c r="AA90" i="4"/>
  <c r="R91" i="4"/>
  <c r="S91" i="4"/>
  <c r="T91" i="4"/>
  <c r="U91" i="4"/>
  <c r="V91" i="4"/>
  <c r="W91" i="4"/>
  <c r="X91" i="4"/>
  <c r="Y91" i="4"/>
  <c r="Z91" i="4"/>
  <c r="AA91" i="4"/>
  <c r="R92" i="4"/>
  <c r="S92" i="4"/>
  <c r="T92" i="4"/>
  <c r="U92" i="4"/>
  <c r="V92" i="4"/>
  <c r="W92" i="4"/>
  <c r="X92" i="4"/>
  <c r="Y92" i="4"/>
  <c r="Z92" i="4"/>
  <c r="AA92" i="4"/>
  <c r="R93" i="4"/>
  <c r="S93" i="4"/>
  <c r="T93" i="4"/>
  <c r="U93" i="4"/>
  <c r="V93" i="4"/>
  <c r="W93" i="4"/>
  <c r="X93" i="4"/>
  <c r="Y93" i="4"/>
  <c r="Z93" i="4"/>
  <c r="AA93" i="4"/>
  <c r="Q93" i="4"/>
  <c r="Q92" i="4"/>
  <c r="Q91" i="4"/>
  <c r="Q90" i="4"/>
  <c r="Q89" i="4"/>
  <c r="Q88" i="4"/>
  <c r="E88" i="4"/>
  <c r="F88" i="4"/>
  <c r="G88" i="4"/>
  <c r="H88" i="4"/>
  <c r="I88" i="4"/>
  <c r="J88" i="4"/>
  <c r="K88" i="4"/>
  <c r="L88" i="4"/>
  <c r="M88" i="4"/>
  <c r="N88" i="4"/>
  <c r="E89" i="4"/>
  <c r="F89" i="4"/>
  <c r="G89" i="4"/>
  <c r="H89" i="4"/>
  <c r="I89" i="4"/>
  <c r="J89" i="4"/>
  <c r="K89" i="4"/>
  <c r="L89" i="4"/>
  <c r="M89" i="4"/>
  <c r="N89" i="4"/>
  <c r="E90" i="4"/>
  <c r="F90" i="4"/>
  <c r="G90" i="4"/>
  <c r="H90" i="4"/>
  <c r="I90" i="4"/>
  <c r="J90" i="4"/>
  <c r="K90" i="4"/>
  <c r="L90" i="4"/>
  <c r="M90" i="4"/>
  <c r="N90" i="4"/>
  <c r="E91" i="4"/>
  <c r="F91" i="4"/>
  <c r="G91" i="4"/>
  <c r="H91" i="4"/>
  <c r="I91" i="4"/>
  <c r="J91" i="4"/>
  <c r="K91" i="4"/>
  <c r="L91" i="4"/>
  <c r="M91" i="4"/>
  <c r="N91" i="4"/>
  <c r="E92" i="4"/>
  <c r="F92" i="4"/>
  <c r="G92" i="4"/>
  <c r="H92" i="4"/>
  <c r="I92" i="4"/>
  <c r="J92" i="4"/>
  <c r="K92" i="4"/>
  <c r="L92" i="4"/>
  <c r="M92" i="4"/>
  <c r="N92" i="4"/>
  <c r="E93" i="4"/>
  <c r="F93" i="4"/>
  <c r="G93" i="4"/>
  <c r="H93" i="4"/>
  <c r="I93" i="4"/>
  <c r="J93" i="4"/>
  <c r="K93" i="4"/>
  <c r="L93" i="4"/>
  <c r="M93" i="4"/>
  <c r="N93" i="4"/>
  <c r="D93" i="4"/>
  <c r="D92" i="4"/>
  <c r="D91" i="4"/>
  <c r="D90" i="4"/>
  <c r="D89" i="4"/>
  <c r="D88" i="4"/>
  <c r="R82" i="4"/>
  <c r="S82" i="4"/>
  <c r="T82" i="4"/>
  <c r="U82" i="4"/>
  <c r="V82" i="4"/>
  <c r="W82" i="4"/>
  <c r="X82" i="4"/>
  <c r="Y82" i="4"/>
  <c r="Z82" i="4"/>
  <c r="AA82" i="4"/>
  <c r="R83" i="4"/>
  <c r="S83" i="4"/>
  <c r="T83" i="4"/>
  <c r="U83" i="4"/>
  <c r="V83" i="4"/>
  <c r="W83" i="4"/>
  <c r="X83" i="4"/>
  <c r="Y83" i="4"/>
  <c r="Z83" i="4"/>
  <c r="AA83" i="4"/>
  <c r="R84" i="4"/>
  <c r="S84" i="4"/>
  <c r="T84" i="4"/>
  <c r="U84" i="4"/>
  <c r="V84" i="4"/>
  <c r="W84" i="4"/>
  <c r="X84" i="4"/>
  <c r="Y84" i="4"/>
  <c r="Z84" i="4"/>
  <c r="AA84" i="4"/>
  <c r="Q84" i="4"/>
  <c r="Q83" i="4"/>
  <c r="Q82" i="4"/>
  <c r="E82" i="4"/>
  <c r="F82" i="4"/>
  <c r="G82" i="4"/>
  <c r="H82" i="4"/>
  <c r="I82" i="4"/>
  <c r="J82" i="4"/>
  <c r="K82" i="4"/>
  <c r="L82" i="4"/>
  <c r="M82" i="4"/>
  <c r="N82" i="4"/>
  <c r="O82" i="4"/>
  <c r="P82" i="4"/>
  <c r="E83" i="4"/>
  <c r="F83" i="4"/>
  <c r="G83" i="4"/>
  <c r="H83" i="4"/>
  <c r="I83" i="4"/>
  <c r="J83" i="4"/>
  <c r="K83" i="4"/>
  <c r="L83" i="4"/>
  <c r="M83" i="4"/>
  <c r="N83" i="4"/>
  <c r="O83" i="4"/>
  <c r="P83" i="4"/>
  <c r="E84" i="4"/>
  <c r="F84" i="4"/>
  <c r="G84" i="4"/>
  <c r="H84" i="4"/>
  <c r="I84" i="4"/>
  <c r="J84" i="4"/>
  <c r="K84" i="4"/>
  <c r="L84" i="4"/>
  <c r="M84" i="4"/>
  <c r="N84" i="4"/>
  <c r="O84" i="4"/>
  <c r="P84" i="4"/>
  <c r="D84" i="4"/>
  <c r="D83" i="4"/>
  <c r="D82" i="4"/>
  <c r="R71" i="4"/>
  <c r="S71" i="4"/>
  <c r="T71" i="4"/>
  <c r="U71" i="4"/>
  <c r="V71" i="4"/>
  <c r="W71" i="4"/>
  <c r="X71" i="4"/>
  <c r="Y71" i="4"/>
  <c r="Z71" i="4"/>
  <c r="AA71" i="4"/>
  <c r="R72" i="4"/>
  <c r="S72" i="4"/>
  <c r="T72" i="4"/>
  <c r="U72" i="4"/>
  <c r="V72" i="4"/>
  <c r="W72" i="4"/>
  <c r="X72" i="4"/>
  <c r="Y72" i="4"/>
  <c r="Z72" i="4"/>
  <c r="AA72" i="4"/>
  <c r="R73" i="4"/>
  <c r="S73" i="4"/>
  <c r="T73" i="4"/>
  <c r="U73" i="4"/>
  <c r="V73" i="4"/>
  <c r="W73" i="4"/>
  <c r="X73" i="4"/>
  <c r="Y73" i="4"/>
  <c r="Z73" i="4"/>
  <c r="AA73" i="4"/>
  <c r="R74" i="4"/>
  <c r="S74" i="4"/>
  <c r="T74" i="4"/>
  <c r="U74" i="4"/>
  <c r="V74" i="4"/>
  <c r="W74" i="4"/>
  <c r="X74" i="4"/>
  <c r="Y74" i="4"/>
  <c r="Z74" i="4"/>
  <c r="AA74" i="4"/>
  <c r="R75" i="4"/>
  <c r="S75" i="4"/>
  <c r="T75" i="4"/>
  <c r="U75" i="4"/>
  <c r="V75" i="4"/>
  <c r="W75" i="4"/>
  <c r="X75" i="4"/>
  <c r="Y75" i="4"/>
  <c r="Z75" i="4"/>
  <c r="AA75" i="4"/>
  <c r="R76" i="4"/>
  <c r="S76" i="4"/>
  <c r="T76" i="4"/>
  <c r="U76" i="4"/>
  <c r="V76" i="4"/>
  <c r="W76" i="4"/>
  <c r="X76" i="4"/>
  <c r="Y76" i="4"/>
  <c r="Z76" i="4"/>
  <c r="AA76" i="4"/>
  <c r="R77" i="4"/>
  <c r="S77" i="4"/>
  <c r="T77" i="4"/>
  <c r="U77" i="4"/>
  <c r="V77" i="4"/>
  <c r="W77" i="4"/>
  <c r="X77" i="4"/>
  <c r="Y77" i="4"/>
  <c r="Z77" i="4"/>
  <c r="AA77" i="4"/>
  <c r="R78" i="4"/>
  <c r="S78" i="4"/>
  <c r="T78" i="4"/>
  <c r="U78" i="4"/>
  <c r="V78" i="4"/>
  <c r="W78" i="4"/>
  <c r="X78" i="4"/>
  <c r="Y78" i="4"/>
  <c r="Z78" i="4"/>
  <c r="AA78" i="4"/>
  <c r="Q78" i="4"/>
  <c r="Q77" i="4"/>
  <c r="Q76" i="4"/>
  <c r="Q75" i="4"/>
  <c r="Q74" i="4"/>
  <c r="Q73" i="4"/>
  <c r="Q72" i="4"/>
  <c r="Q71" i="4"/>
  <c r="E71" i="4"/>
  <c r="F71" i="4"/>
  <c r="G71" i="4"/>
  <c r="H71" i="4"/>
  <c r="I71" i="4"/>
  <c r="J71" i="4"/>
  <c r="K71" i="4"/>
  <c r="L71" i="4"/>
  <c r="M71" i="4"/>
  <c r="N71" i="4"/>
  <c r="E72" i="4"/>
  <c r="F72" i="4"/>
  <c r="G72" i="4"/>
  <c r="H72" i="4"/>
  <c r="I72" i="4"/>
  <c r="J72" i="4"/>
  <c r="K72" i="4"/>
  <c r="L72" i="4"/>
  <c r="M72" i="4"/>
  <c r="N72" i="4"/>
  <c r="E73" i="4"/>
  <c r="F73" i="4"/>
  <c r="G73" i="4"/>
  <c r="H73" i="4"/>
  <c r="I73" i="4"/>
  <c r="J73" i="4"/>
  <c r="K73" i="4"/>
  <c r="L73" i="4"/>
  <c r="M73" i="4"/>
  <c r="N73" i="4"/>
  <c r="E74" i="4"/>
  <c r="F74" i="4"/>
  <c r="G74" i="4"/>
  <c r="H74" i="4"/>
  <c r="I74" i="4"/>
  <c r="J74" i="4"/>
  <c r="K74" i="4"/>
  <c r="L74" i="4"/>
  <c r="M74" i="4"/>
  <c r="N74" i="4"/>
  <c r="E75" i="4"/>
  <c r="F75" i="4"/>
  <c r="G75" i="4"/>
  <c r="H75" i="4"/>
  <c r="I75" i="4"/>
  <c r="J75" i="4"/>
  <c r="K75" i="4"/>
  <c r="L75" i="4"/>
  <c r="M75" i="4"/>
  <c r="N75" i="4"/>
  <c r="E76" i="4"/>
  <c r="F76" i="4"/>
  <c r="G76" i="4"/>
  <c r="H76" i="4"/>
  <c r="I76" i="4"/>
  <c r="J76" i="4"/>
  <c r="K76" i="4"/>
  <c r="L76" i="4"/>
  <c r="M76" i="4"/>
  <c r="N76" i="4"/>
  <c r="E77" i="4"/>
  <c r="F77" i="4"/>
  <c r="G77" i="4"/>
  <c r="H77" i="4"/>
  <c r="I77" i="4"/>
  <c r="J77" i="4"/>
  <c r="K77" i="4"/>
  <c r="L77" i="4"/>
  <c r="M77" i="4"/>
  <c r="N77" i="4"/>
  <c r="E78" i="4"/>
  <c r="F78" i="4"/>
  <c r="G78" i="4"/>
  <c r="H78" i="4"/>
  <c r="I78" i="4"/>
  <c r="J78" i="4"/>
  <c r="K78" i="4"/>
  <c r="L78" i="4"/>
  <c r="M78" i="4"/>
  <c r="N78" i="4"/>
  <c r="D78" i="4"/>
  <c r="D77" i="4"/>
  <c r="D76" i="4"/>
  <c r="D75" i="4"/>
  <c r="D74" i="4"/>
  <c r="D73" i="4"/>
  <c r="D72" i="4"/>
  <c r="D71" i="4"/>
  <c r="R62" i="4"/>
  <c r="S62" i="4"/>
  <c r="T62" i="4"/>
  <c r="U62" i="4"/>
  <c r="V62" i="4"/>
  <c r="W62" i="4"/>
  <c r="X62" i="4"/>
  <c r="Y62" i="4"/>
  <c r="Z62" i="4"/>
  <c r="AA62" i="4"/>
  <c r="R63" i="4"/>
  <c r="S63" i="4"/>
  <c r="T63" i="4"/>
  <c r="U63" i="4"/>
  <c r="V63" i="4"/>
  <c r="W63" i="4"/>
  <c r="X63" i="4"/>
  <c r="Y63" i="4"/>
  <c r="Z63" i="4"/>
  <c r="AA63" i="4"/>
  <c r="R64" i="4"/>
  <c r="S64" i="4"/>
  <c r="T64" i="4"/>
  <c r="U64" i="4"/>
  <c r="V64" i="4"/>
  <c r="W64" i="4"/>
  <c r="X64" i="4"/>
  <c r="Y64" i="4"/>
  <c r="Z64" i="4"/>
  <c r="AA64" i="4"/>
  <c r="R65" i="4"/>
  <c r="S65" i="4"/>
  <c r="T65" i="4"/>
  <c r="U65" i="4"/>
  <c r="V65" i="4"/>
  <c r="W65" i="4"/>
  <c r="X65" i="4"/>
  <c r="Y65" i="4"/>
  <c r="Z65" i="4"/>
  <c r="AA65" i="4"/>
  <c r="R66" i="4"/>
  <c r="S66" i="4"/>
  <c r="T66" i="4"/>
  <c r="U66" i="4"/>
  <c r="V66" i="4"/>
  <c r="W66" i="4"/>
  <c r="X66" i="4"/>
  <c r="Y66" i="4"/>
  <c r="Z66" i="4"/>
  <c r="AA66" i="4"/>
  <c r="R67" i="4"/>
  <c r="S67" i="4"/>
  <c r="T67" i="4"/>
  <c r="U67" i="4"/>
  <c r="V67" i="4"/>
  <c r="W67" i="4"/>
  <c r="X67" i="4"/>
  <c r="Y67" i="4"/>
  <c r="Z67" i="4"/>
  <c r="AA67" i="4"/>
  <c r="Q67" i="4"/>
  <c r="Q66" i="4"/>
  <c r="Q65" i="4"/>
  <c r="Q64" i="4"/>
  <c r="Q63" i="4"/>
  <c r="Q62" i="4"/>
  <c r="E63" i="4"/>
  <c r="F63" i="4"/>
  <c r="G63" i="4"/>
  <c r="H63" i="4"/>
  <c r="I63" i="4"/>
  <c r="J63" i="4"/>
  <c r="K63" i="4"/>
  <c r="L63" i="4"/>
  <c r="M63" i="4"/>
  <c r="N63" i="4"/>
  <c r="E64" i="4"/>
  <c r="F64" i="4"/>
  <c r="G64" i="4"/>
  <c r="H64" i="4"/>
  <c r="I64" i="4"/>
  <c r="J64" i="4"/>
  <c r="K64" i="4"/>
  <c r="L64" i="4"/>
  <c r="M64" i="4"/>
  <c r="N64" i="4"/>
  <c r="E65" i="4"/>
  <c r="F65" i="4"/>
  <c r="G65" i="4"/>
  <c r="H65" i="4"/>
  <c r="I65" i="4"/>
  <c r="J65" i="4"/>
  <c r="K65" i="4"/>
  <c r="L65" i="4"/>
  <c r="M65" i="4"/>
  <c r="N65" i="4"/>
  <c r="E66" i="4"/>
  <c r="F66" i="4"/>
  <c r="G66" i="4"/>
  <c r="H66" i="4"/>
  <c r="I66" i="4"/>
  <c r="J66" i="4"/>
  <c r="K66" i="4"/>
  <c r="L66" i="4"/>
  <c r="M66" i="4"/>
  <c r="N66" i="4"/>
  <c r="E67" i="4"/>
  <c r="F67" i="4"/>
  <c r="G67" i="4"/>
  <c r="H67" i="4"/>
  <c r="I67" i="4"/>
  <c r="J67" i="4"/>
  <c r="K67" i="4"/>
  <c r="L67" i="4"/>
  <c r="M67" i="4"/>
  <c r="N67" i="4"/>
  <c r="D67" i="4"/>
  <c r="D66" i="4"/>
  <c r="D65" i="4"/>
  <c r="D64" i="4"/>
  <c r="D63" i="4"/>
  <c r="D62" i="4"/>
  <c r="E62" i="4"/>
  <c r="F62" i="4"/>
  <c r="G62" i="4"/>
  <c r="H62" i="4"/>
  <c r="I62" i="4"/>
  <c r="J62" i="4"/>
  <c r="K62" i="4"/>
  <c r="L62" i="4"/>
  <c r="M62" i="4"/>
  <c r="N62" i="4"/>
  <c r="R61" i="4" l="1"/>
  <c r="S61" i="4"/>
  <c r="T61" i="4"/>
  <c r="U61" i="4"/>
  <c r="V61" i="4"/>
  <c r="W61" i="4"/>
  <c r="X61" i="4"/>
  <c r="Y61" i="4"/>
  <c r="Z61" i="4"/>
  <c r="AA61" i="4"/>
  <c r="Q61" i="4"/>
  <c r="E61" i="4"/>
  <c r="F61" i="4"/>
  <c r="G61" i="4"/>
  <c r="H61" i="4"/>
  <c r="I61" i="4"/>
  <c r="J61" i="4"/>
  <c r="K61" i="4"/>
  <c r="L61" i="4"/>
  <c r="M61" i="4"/>
  <c r="N61" i="4"/>
  <c r="D61" i="4"/>
  <c r="E55" i="4"/>
  <c r="G55" i="4"/>
  <c r="I55" i="4"/>
  <c r="K55" i="4"/>
  <c r="M55" i="4"/>
  <c r="O55" i="4"/>
  <c r="P55" i="4"/>
  <c r="R55" i="4"/>
  <c r="T55" i="4"/>
  <c r="V55" i="4"/>
  <c r="X55" i="4"/>
  <c r="Z55" i="4"/>
  <c r="E56" i="4"/>
  <c r="G56" i="4"/>
  <c r="I56" i="4"/>
  <c r="K56" i="4"/>
  <c r="M56" i="4"/>
  <c r="O56" i="4"/>
  <c r="P56" i="4"/>
  <c r="R56" i="4"/>
  <c r="T56" i="4"/>
  <c r="V56" i="4"/>
  <c r="X56" i="4"/>
  <c r="Z56" i="4"/>
  <c r="E57" i="4"/>
  <c r="G57" i="4"/>
  <c r="I57" i="4"/>
  <c r="K57" i="4"/>
  <c r="M57" i="4"/>
  <c r="O57" i="4"/>
  <c r="P57" i="4"/>
  <c r="R57" i="4"/>
  <c r="T57" i="4"/>
  <c r="V57" i="4"/>
  <c r="X57" i="4"/>
  <c r="Z57" i="4"/>
  <c r="E58" i="4"/>
  <c r="G58" i="4"/>
  <c r="I58" i="4"/>
  <c r="K58" i="4"/>
  <c r="M58" i="4"/>
  <c r="O58" i="4"/>
  <c r="P58" i="4"/>
  <c r="R58" i="4"/>
  <c r="T58" i="4"/>
  <c r="V58" i="4"/>
  <c r="X58" i="4"/>
  <c r="Z58" i="4"/>
  <c r="AA54" i="4"/>
  <c r="Z54" i="4"/>
  <c r="Y54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R19" i="4" l="1"/>
  <c r="S19" i="4"/>
  <c r="T19" i="4"/>
  <c r="U19" i="4"/>
  <c r="V19" i="4"/>
  <c r="W19" i="4"/>
  <c r="X19" i="4"/>
  <c r="Y19" i="4"/>
  <c r="Z19" i="4"/>
  <c r="AA19" i="4"/>
  <c r="Q19" i="4"/>
  <c r="E19" i="4"/>
  <c r="F19" i="4"/>
  <c r="G19" i="4"/>
  <c r="H19" i="4"/>
  <c r="I19" i="4"/>
  <c r="J19" i="4"/>
  <c r="K19" i="4"/>
  <c r="L19" i="4"/>
  <c r="M19" i="4"/>
  <c r="N19" i="4"/>
  <c r="D19" i="4"/>
  <c r="R48" i="4"/>
  <c r="S48" i="4"/>
  <c r="T48" i="4"/>
  <c r="U48" i="4"/>
  <c r="V48" i="4"/>
  <c r="W48" i="4"/>
  <c r="X48" i="4"/>
  <c r="Y48" i="4"/>
  <c r="Z48" i="4"/>
  <c r="AA48" i="4"/>
  <c r="Q48" i="4"/>
  <c r="E48" i="4"/>
  <c r="F48" i="4"/>
  <c r="G48" i="4"/>
  <c r="H48" i="4"/>
  <c r="I48" i="4"/>
  <c r="J48" i="4"/>
  <c r="K48" i="4"/>
  <c r="L48" i="4"/>
  <c r="M48" i="4"/>
  <c r="N48" i="4"/>
  <c r="O48" i="4"/>
  <c r="P48" i="4"/>
  <c r="D48" i="4"/>
  <c r="P49" i="4"/>
  <c r="P50" i="4"/>
  <c r="P51" i="4"/>
  <c r="P52" i="4"/>
  <c r="AP38" i="4"/>
  <c r="AP39" i="4"/>
  <c r="AP40" i="4"/>
  <c r="AP41" i="4"/>
  <c r="AP42" i="4"/>
  <c r="AP43" i="4"/>
  <c r="AC39" i="4"/>
  <c r="AC40" i="4"/>
  <c r="AC41" i="4"/>
  <c r="AC42" i="4"/>
  <c r="AC43" i="4"/>
  <c r="AC38" i="4"/>
  <c r="AC32" i="4"/>
  <c r="AP33" i="4"/>
  <c r="AP34" i="4"/>
  <c r="AP32" i="4"/>
  <c r="AC33" i="4"/>
  <c r="AC34" i="4"/>
  <c r="AP20" i="4"/>
  <c r="AP31" i="4" s="1"/>
  <c r="AP37" i="4" s="1"/>
  <c r="AP22" i="4"/>
  <c r="AP23" i="4"/>
  <c r="AP24" i="4"/>
  <c r="AP25" i="4"/>
  <c r="AP26" i="4"/>
  <c r="AP27" i="4"/>
  <c r="AP28" i="4"/>
  <c r="AP21" i="4"/>
  <c r="AC22" i="4"/>
  <c r="AC23" i="4"/>
  <c r="AC25" i="4"/>
  <c r="AC26" i="4"/>
  <c r="AC27" i="4"/>
  <c r="AC28" i="4"/>
  <c r="AC21" i="4"/>
  <c r="AR10" i="4"/>
  <c r="BT10" i="4" s="1"/>
  <c r="AP12" i="4"/>
  <c r="AP13" i="4"/>
  <c r="AP14" i="4"/>
  <c r="AP15" i="4"/>
  <c r="AP16" i="4"/>
  <c r="AP17" i="4"/>
  <c r="AR20" i="4" l="1"/>
  <c r="AR31" i="4" s="1"/>
  <c r="AR37" i="4" s="1"/>
  <c r="H1" i="4"/>
  <c r="J1" i="4" s="1"/>
  <c r="AC12" i="4"/>
  <c r="AC13" i="4"/>
  <c r="AC14" i="4"/>
  <c r="AC15" i="4"/>
  <c r="AC16" i="4"/>
  <c r="AC17" i="4"/>
  <c r="AE10" i="4"/>
  <c r="Q44" i="4" l="1"/>
  <c r="Q29" i="4"/>
  <c r="Q35" i="4"/>
  <c r="D29" i="4"/>
  <c r="D56" i="4" s="1"/>
  <c r="D47" i="4"/>
  <c r="D35" i="4"/>
  <c r="D44" i="4"/>
  <c r="Q18" i="4"/>
  <c r="Q55" i="4" s="1"/>
  <c r="Q41" i="4"/>
  <c r="D39" i="4"/>
  <c r="D43" i="4"/>
  <c r="Q32" i="4"/>
  <c r="Q22" i="4"/>
  <c r="Q26" i="4"/>
  <c r="Q15" i="4"/>
  <c r="D18" i="4"/>
  <c r="D16" i="4"/>
  <c r="Q42" i="4"/>
  <c r="D38" i="4"/>
  <c r="Q23" i="4"/>
  <c r="Q39" i="4"/>
  <c r="Q43" i="4"/>
  <c r="D41" i="4"/>
  <c r="Q33" i="4"/>
  <c r="D33" i="4"/>
  <c r="Q24" i="4"/>
  <c r="Q28" i="4"/>
  <c r="Q13" i="4"/>
  <c r="Q17" i="4"/>
  <c r="D14" i="4"/>
  <c r="D12" i="4"/>
  <c r="Q16" i="4"/>
  <c r="Q40" i="4"/>
  <c r="Q38" i="4"/>
  <c r="D42" i="4"/>
  <c r="Q34" i="4"/>
  <c r="D32" i="4"/>
  <c r="Q25" i="4"/>
  <c r="Q14" i="4"/>
  <c r="Q11" i="4"/>
  <c r="D15" i="4"/>
  <c r="D11" i="4"/>
  <c r="D40" i="4"/>
  <c r="D34" i="4"/>
  <c r="Q27" i="4"/>
  <c r="Q12" i="4"/>
  <c r="D13" i="4"/>
  <c r="BG10" i="4"/>
  <c r="AE20" i="4"/>
  <c r="AE31" i="4" s="1"/>
  <c r="AE37" i="4" s="1"/>
  <c r="L10" i="4"/>
  <c r="L47" i="4"/>
  <c r="L35" i="4"/>
  <c r="L44" i="4"/>
  <c r="Q58" i="4"/>
  <c r="Q56" i="4"/>
  <c r="D57" i="4"/>
  <c r="Q57" i="4"/>
  <c r="Q47" i="4"/>
  <c r="AA9" i="4"/>
  <c r="N9" i="4"/>
  <c r="K1" i="6"/>
  <c r="AA38" i="4" l="1"/>
  <c r="AA39" i="4"/>
  <c r="AA41" i="4"/>
  <c r="AA43" i="4"/>
  <c r="CJ34" i="4" s="1"/>
  <c r="CK34" i="4" s="1"/>
  <c r="AA40" i="4"/>
  <c r="CJ31" i="4" s="1"/>
  <c r="CK31" i="4" s="1"/>
  <c r="AA42" i="4"/>
  <c r="CJ33" i="4" s="1"/>
  <c r="CK33" i="4" s="1"/>
  <c r="N38" i="4"/>
  <c r="CN29" i="4" s="1"/>
  <c r="CO29" i="4" s="1"/>
  <c r="N39" i="4"/>
  <c r="N41" i="4"/>
  <c r="CN32" i="4" s="1"/>
  <c r="CO32" i="4" s="1"/>
  <c r="N43" i="4"/>
  <c r="N40" i="4"/>
  <c r="CN31" i="4" s="1"/>
  <c r="CO31" i="4" s="1"/>
  <c r="N42" i="4"/>
  <c r="CN33" i="4" s="1"/>
  <c r="CO33" i="4" s="1"/>
  <c r="AA33" i="4"/>
  <c r="CJ27" i="4" s="1"/>
  <c r="CK27" i="4" s="1"/>
  <c r="AA34" i="4"/>
  <c r="CJ28" i="4" s="1"/>
  <c r="CK28" i="4" s="1"/>
  <c r="AA18" i="4"/>
  <c r="AA32" i="4"/>
  <c r="N32" i="4"/>
  <c r="N33" i="4"/>
  <c r="N34" i="4"/>
  <c r="N29" i="4"/>
  <c r="N18" i="4"/>
  <c r="AA22" i="4"/>
  <c r="AA24" i="4"/>
  <c r="AA26" i="4"/>
  <c r="AA28" i="4"/>
  <c r="AA23" i="4"/>
  <c r="AA25" i="4"/>
  <c r="CJ22" i="4" s="1"/>
  <c r="CK22" i="4" s="1"/>
  <c r="AA27" i="4"/>
  <c r="AA21" i="4"/>
  <c r="N21" i="4"/>
  <c r="N22" i="4"/>
  <c r="N24" i="4"/>
  <c r="N26" i="4"/>
  <c r="N28" i="4"/>
  <c r="N23" i="4"/>
  <c r="N25" i="4"/>
  <c r="N27" i="4"/>
  <c r="AA12" i="4"/>
  <c r="CJ12" i="4" s="1"/>
  <c r="CK12" i="4" s="1"/>
  <c r="AA14" i="4"/>
  <c r="CJ14" i="4" s="1"/>
  <c r="CK14" i="4" s="1"/>
  <c r="AA16" i="4"/>
  <c r="AA13" i="4"/>
  <c r="AA15" i="4"/>
  <c r="AA17" i="4"/>
  <c r="AA11" i="4"/>
  <c r="N11" i="4"/>
  <c r="N12" i="4"/>
  <c r="N14" i="4"/>
  <c r="N16" i="4"/>
  <c r="N13" i="4"/>
  <c r="N15" i="4"/>
  <c r="N17" i="4"/>
  <c r="AD22" i="4"/>
  <c r="AD24" i="4"/>
  <c r="AD28" i="4"/>
  <c r="AQ11" i="4"/>
  <c r="AR11" i="4" s="1"/>
  <c r="AD25" i="4"/>
  <c r="AD27" i="4"/>
  <c r="AD23" i="4"/>
  <c r="AD26" i="4"/>
  <c r="AD21" i="4"/>
  <c r="BS21" i="4"/>
  <c r="BT21" i="4" s="1"/>
  <c r="BS12" i="4"/>
  <c r="BT12" i="4" s="1"/>
  <c r="BS32" i="4"/>
  <c r="BT32" i="4" s="1"/>
  <c r="BS22" i="4"/>
  <c r="BT22" i="4" s="1"/>
  <c r="BS29" i="4"/>
  <c r="BT29" i="4" s="1"/>
  <c r="BS27" i="4"/>
  <c r="BT27" i="4" s="1"/>
  <c r="BS26" i="4"/>
  <c r="BT26" i="4" s="1"/>
  <c r="AD11" i="4"/>
  <c r="AE11" i="4" s="1"/>
  <c r="BS13" i="4"/>
  <c r="BT13" i="4" s="1"/>
  <c r="BS31" i="4"/>
  <c r="BT31" i="4" s="1"/>
  <c r="BS17" i="4"/>
  <c r="BT17" i="4" s="1"/>
  <c r="BS19" i="4"/>
  <c r="BT19" i="4" s="1"/>
  <c r="BS14" i="4"/>
  <c r="BT14" i="4" s="1"/>
  <c r="BS34" i="4"/>
  <c r="BT34" i="4" s="1"/>
  <c r="BS24" i="4"/>
  <c r="BT24" i="4" s="1"/>
  <c r="BF12" i="4"/>
  <c r="BG12" i="4" s="1"/>
  <c r="BS11" i="4"/>
  <c r="BT11" i="4" s="1"/>
  <c r="BS28" i="4"/>
  <c r="BT28" i="4" s="1"/>
  <c r="BS33" i="4"/>
  <c r="BT33" i="4" s="1"/>
  <c r="BS25" i="4"/>
  <c r="BT25" i="4" s="1"/>
  <c r="BS15" i="4"/>
  <c r="BT15" i="4" s="1"/>
  <c r="BS16" i="4"/>
  <c r="BT16" i="4" s="1"/>
  <c r="BS23" i="4"/>
  <c r="BT23" i="4" s="1"/>
  <c r="BS30" i="4"/>
  <c r="BT30" i="4" s="1"/>
  <c r="BS20" i="4"/>
  <c r="BT20" i="4" s="1"/>
  <c r="BS18" i="4"/>
  <c r="BT18" i="4" s="1"/>
  <c r="BO21" i="4"/>
  <c r="BO28" i="4"/>
  <c r="BO33" i="4"/>
  <c r="BO15" i="4"/>
  <c r="BO12" i="4"/>
  <c r="BO18" i="4"/>
  <c r="BO25" i="4"/>
  <c r="BO31" i="4"/>
  <c r="BO30" i="4"/>
  <c r="BO17" i="4"/>
  <c r="BO16" i="4"/>
  <c r="BO22" i="4"/>
  <c r="BO20" i="4"/>
  <c r="BO26" i="4"/>
  <c r="BO32" i="4"/>
  <c r="BO34" i="4"/>
  <c r="BO23" i="4"/>
  <c r="BO14" i="4"/>
  <c r="BO13" i="4"/>
  <c r="BO19" i="4"/>
  <c r="BO24" i="4"/>
  <c r="BO27" i="4"/>
  <c r="BO29" i="4"/>
  <c r="BF19" i="4"/>
  <c r="BG19" i="4" s="1"/>
  <c r="BF34" i="4"/>
  <c r="BG34" i="4" s="1"/>
  <c r="BF32" i="4"/>
  <c r="BG32" i="4" s="1"/>
  <c r="BF20" i="4"/>
  <c r="BG20" i="4" s="1"/>
  <c r="BF15" i="4"/>
  <c r="BG15" i="4" s="1"/>
  <c r="BF22" i="4"/>
  <c r="BG22" i="4" s="1"/>
  <c r="D58" i="4"/>
  <c r="AE44" i="4"/>
  <c r="BF21" i="4"/>
  <c r="BG21" i="4" s="1"/>
  <c r="BF17" i="4"/>
  <c r="BG17" i="4" s="1"/>
  <c r="BF29" i="4"/>
  <c r="BG29" i="4" s="1"/>
  <c r="BF30" i="4"/>
  <c r="BG30" i="4" s="1"/>
  <c r="BF25" i="4"/>
  <c r="BG25" i="4" s="1"/>
  <c r="BF33" i="4"/>
  <c r="BG33" i="4" s="1"/>
  <c r="BF13" i="4"/>
  <c r="BG13" i="4" s="1"/>
  <c r="BF27" i="4"/>
  <c r="BG27" i="4" s="1"/>
  <c r="BF14" i="4"/>
  <c r="BG14" i="4" s="1"/>
  <c r="BF24" i="4"/>
  <c r="BG24" i="4" s="1"/>
  <c r="BF16" i="4"/>
  <c r="BG16" i="4" s="1"/>
  <c r="BF23" i="4"/>
  <c r="BG23" i="4" s="1"/>
  <c r="BF11" i="4"/>
  <c r="BG11" i="4" s="1"/>
  <c r="BF28" i="4"/>
  <c r="BG28" i="4" s="1"/>
  <c r="BF31" i="4"/>
  <c r="BG31" i="4" s="1"/>
  <c r="BF18" i="4"/>
  <c r="BG18" i="4" s="1"/>
  <c r="BF26" i="4"/>
  <c r="BG26" i="4" s="1"/>
  <c r="D49" i="4"/>
  <c r="D55" i="4"/>
  <c r="AQ42" i="4"/>
  <c r="AR42" i="4" s="1"/>
  <c r="AD33" i="4"/>
  <c r="AE33" i="4" s="1"/>
  <c r="L49" i="4"/>
  <c r="L55" i="4"/>
  <c r="L52" i="4"/>
  <c r="L58" i="4"/>
  <c r="L51" i="4"/>
  <c r="L57" i="4"/>
  <c r="L50" i="4"/>
  <c r="L56" i="4"/>
  <c r="AQ24" i="4"/>
  <c r="AR24" i="4" s="1"/>
  <c r="AQ12" i="4"/>
  <c r="AR12" i="4" s="1"/>
  <c r="AQ25" i="4"/>
  <c r="AR25" i="4" s="1"/>
  <c r="AR44" i="4"/>
  <c r="Q52" i="4"/>
  <c r="Q51" i="4"/>
  <c r="AR35" i="4"/>
  <c r="D52" i="4"/>
  <c r="AE24" i="4"/>
  <c r="AD17" i="4"/>
  <c r="AE17" i="4" s="1"/>
  <c r="AD38" i="4"/>
  <c r="AE38" i="4" s="1"/>
  <c r="AQ16" i="4"/>
  <c r="AR16" i="4" s="1"/>
  <c r="AQ26" i="4"/>
  <c r="AR26" i="4" s="1"/>
  <c r="AD39" i="4"/>
  <c r="AE39" i="4" s="1"/>
  <c r="AE28" i="4"/>
  <c r="AQ39" i="4"/>
  <c r="AR39" i="4" s="1"/>
  <c r="AQ23" i="4"/>
  <c r="AR23" i="4" s="1"/>
  <c r="AQ21" i="4"/>
  <c r="AR21" i="4" s="1"/>
  <c r="AD42" i="4"/>
  <c r="AE42" i="4" s="1"/>
  <c r="D51" i="4"/>
  <c r="AE35" i="4"/>
  <c r="AQ41" i="4"/>
  <c r="AR41" i="4" s="1"/>
  <c r="AQ28" i="4"/>
  <c r="AR28" i="4" s="1"/>
  <c r="AQ15" i="4"/>
  <c r="AR15" i="4" s="1"/>
  <c r="AR29" i="4"/>
  <c r="Q50" i="4"/>
  <c r="AD14" i="4"/>
  <c r="AE14" i="4" s="1"/>
  <c r="AQ33" i="4"/>
  <c r="AR33" i="4" s="1"/>
  <c r="AE27" i="4"/>
  <c r="AD16" i="4"/>
  <c r="AE16" i="4" s="1"/>
  <c r="AE26" i="4"/>
  <c r="AQ32" i="4"/>
  <c r="AR32" i="4" s="1"/>
  <c r="AD34" i="4"/>
  <c r="AE34" i="4" s="1"/>
  <c r="AQ13" i="4"/>
  <c r="AR13" i="4" s="1"/>
  <c r="AD40" i="4"/>
  <c r="AE40" i="4" s="1"/>
  <c r="AE21" i="4"/>
  <c r="AD32" i="4"/>
  <c r="AE32" i="4" s="1"/>
  <c r="AQ40" i="4"/>
  <c r="AR40" i="4" s="1"/>
  <c r="D50" i="4"/>
  <c r="AE29" i="4"/>
  <c r="AQ17" i="4"/>
  <c r="AR17" i="4" s="1"/>
  <c r="AQ22" i="4"/>
  <c r="AR22" i="4" s="1"/>
  <c r="AD13" i="4"/>
  <c r="AE13" i="4" s="1"/>
  <c r="AQ38" i="4"/>
  <c r="Q49" i="4"/>
  <c r="AR18" i="4"/>
  <c r="AQ14" i="4"/>
  <c r="AR14" i="4" s="1"/>
  <c r="AQ43" i="4"/>
  <c r="AR43" i="4" s="1"/>
  <c r="AQ27" i="4"/>
  <c r="AR27" i="4" s="1"/>
  <c r="AD12" i="4"/>
  <c r="AE12" i="4" s="1"/>
  <c r="AE22" i="4"/>
  <c r="AD43" i="4"/>
  <c r="AE43" i="4" s="1"/>
  <c r="AD41" i="4"/>
  <c r="AE41" i="4" s="1"/>
  <c r="AE23" i="4"/>
  <c r="AD15" i="4"/>
  <c r="AE15" i="4" s="1"/>
  <c r="AE25" i="4"/>
  <c r="AQ34" i="4"/>
  <c r="AR34" i="4" s="1"/>
  <c r="AE18" i="4"/>
  <c r="AM29" i="4"/>
  <c r="AM35" i="4"/>
  <c r="AM18" i="4"/>
  <c r="AM44" i="4"/>
  <c r="AM42" i="4"/>
  <c r="AM40" i="4"/>
  <c r="AM39" i="4"/>
  <c r="AM41" i="4"/>
  <c r="AM43" i="4"/>
  <c r="AM33" i="4"/>
  <c r="AM34" i="4"/>
  <c r="AM22" i="4"/>
  <c r="AM26" i="4"/>
  <c r="AM24" i="4"/>
  <c r="AM28" i="4"/>
  <c r="AM27" i="4"/>
  <c r="AM25" i="4"/>
  <c r="AM23" i="4"/>
  <c r="AM15" i="4"/>
  <c r="AM17" i="4"/>
  <c r="AM12" i="4"/>
  <c r="AM13" i="4"/>
  <c r="AM14" i="4"/>
  <c r="AM16" i="4"/>
  <c r="CJ29" i="4"/>
  <c r="CK29" i="4" s="1"/>
  <c r="CJ32" i="4"/>
  <c r="CK32" i="4" s="1"/>
  <c r="CN34" i="4"/>
  <c r="CO34" i="4" s="1"/>
  <c r="CJ21" i="4"/>
  <c r="S47" i="4"/>
  <c r="F47" i="4"/>
  <c r="Y44" i="4"/>
  <c r="Y47" i="4"/>
  <c r="AA44" i="4"/>
  <c r="AA47" i="4"/>
  <c r="W44" i="4"/>
  <c r="W47" i="4"/>
  <c r="U44" i="4"/>
  <c r="U47" i="4"/>
  <c r="N44" i="4"/>
  <c r="N47" i="4"/>
  <c r="H44" i="4"/>
  <c r="H47" i="4"/>
  <c r="J44" i="4"/>
  <c r="J47" i="4"/>
  <c r="S35" i="4"/>
  <c r="S44" i="4"/>
  <c r="F35" i="4"/>
  <c r="F44" i="4"/>
  <c r="Y29" i="4"/>
  <c r="Y35" i="4"/>
  <c r="AA29" i="4"/>
  <c r="AA35" i="4"/>
  <c r="W29" i="4"/>
  <c r="W35" i="4"/>
  <c r="U29" i="4"/>
  <c r="U35" i="4"/>
  <c r="N35" i="4"/>
  <c r="J35" i="4"/>
  <c r="S29" i="4"/>
  <c r="Y10" i="4"/>
  <c r="AZ10" i="4" s="1"/>
  <c r="W10" i="4"/>
  <c r="AX10" i="4" s="1"/>
  <c r="AA10" i="4"/>
  <c r="BB10" i="4" s="1"/>
  <c r="U10" i="4"/>
  <c r="AV10" i="4" s="1"/>
  <c r="S10" i="4"/>
  <c r="AT10" i="4" s="1"/>
  <c r="N10" i="4"/>
  <c r="AO10" i="4" s="1"/>
  <c r="J10" i="4"/>
  <c r="AK10" i="4" s="1"/>
  <c r="AM10" i="4"/>
  <c r="H10" i="4"/>
  <c r="AI10" i="4" s="1"/>
  <c r="F10" i="4"/>
  <c r="AG10" i="4" s="1"/>
  <c r="R16" i="2"/>
  <c r="T6" i="2"/>
  <c r="T23" i="2"/>
  <c r="T19" i="2"/>
  <c r="T16" i="2"/>
  <c r="R23" i="2"/>
  <c r="R26" i="2"/>
  <c r="R19" i="2"/>
  <c r="R14" i="2"/>
  <c r="T21" i="2"/>
  <c r="T18" i="2"/>
  <c r="T14" i="2"/>
  <c r="T11" i="2"/>
  <c r="T26" i="2"/>
  <c r="T25" i="2"/>
  <c r="T17" i="2"/>
  <c r="T13" i="2"/>
  <c r="T20" i="2"/>
  <c r="T12" i="2"/>
  <c r="T22" i="2"/>
  <c r="T24" i="2"/>
  <c r="T27" i="2"/>
  <c r="S26" i="2"/>
  <c r="S18" i="2"/>
  <c r="S6" i="2"/>
  <c r="T5" i="2"/>
  <c r="S21" i="2"/>
  <c r="S13" i="2"/>
  <c r="S5" i="2"/>
  <c r="S24" i="2"/>
  <c r="S16" i="2"/>
  <c r="S8" i="2"/>
  <c r="T7" i="2"/>
  <c r="S22" i="2"/>
  <c r="S14" i="2"/>
  <c r="S10" i="2"/>
  <c r="T9" i="2"/>
  <c r="S25" i="2"/>
  <c r="S17" i="2"/>
  <c r="S9" i="2"/>
  <c r="T8" i="2"/>
  <c r="S4" i="2"/>
  <c r="S20" i="2"/>
  <c r="S12" i="2"/>
  <c r="T4" i="2"/>
  <c r="S27" i="2"/>
  <c r="S23" i="2"/>
  <c r="S19" i="2"/>
  <c r="S11" i="2"/>
  <c r="S7" i="2"/>
  <c r="T10" i="2"/>
  <c r="R18" i="2"/>
  <c r="R8" i="2"/>
  <c r="R21" i="2"/>
  <c r="R13" i="2"/>
  <c r="R20" i="2"/>
  <c r="R25" i="2"/>
  <c r="R17" i="2"/>
  <c r="R12" i="2"/>
  <c r="R22" i="2"/>
  <c r="R24" i="2"/>
  <c r="R11" i="2"/>
  <c r="R27" i="2"/>
  <c r="Q25" i="2"/>
  <c r="Q21" i="2"/>
  <c r="Q17" i="2"/>
  <c r="Q13" i="2"/>
  <c r="Q9" i="2"/>
  <c r="Q5" i="2"/>
  <c r="R7" i="2"/>
  <c r="R4" i="2"/>
  <c r="Q24" i="2"/>
  <c r="Q16" i="2"/>
  <c r="Q12" i="2"/>
  <c r="Q8" i="2"/>
  <c r="R10" i="2"/>
  <c r="R6" i="2"/>
  <c r="Q4" i="2"/>
  <c r="Q23" i="2"/>
  <c r="Q19" i="2"/>
  <c r="Q7" i="2"/>
  <c r="R9" i="2"/>
  <c r="R5" i="2"/>
  <c r="Q27" i="2"/>
  <c r="Q26" i="2"/>
  <c r="Q22" i="2"/>
  <c r="Q18" i="2"/>
  <c r="Q14" i="2"/>
  <c r="Q10" i="2"/>
  <c r="Q6" i="2"/>
  <c r="BA32" i="4" l="1"/>
  <c r="BA27" i="4"/>
  <c r="BB27" i="4" s="1"/>
  <c r="BA23" i="4"/>
  <c r="BB23" i="4" s="1"/>
  <c r="BA26" i="4"/>
  <c r="BB26" i="4" s="1"/>
  <c r="BA22" i="4"/>
  <c r="BB22" i="4" s="1"/>
  <c r="AN27" i="4"/>
  <c r="AO27" i="4" s="1"/>
  <c r="BA25" i="4"/>
  <c r="BB25" i="4" s="1"/>
  <c r="BA28" i="4"/>
  <c r="BB28" i="4" s="1"/>
  <c r="BA24" i="4"/>
  <c r="BB24" i="4" s="1"/>
  <c r="AN25" i="4"/>
  <c r="AO25" i="4" s="1"/>
  <c r="AN28" i="4"/>
  <c r="AO28" i="4" s="1"/>
  <c r="AN24" i="4"/>
  <c r="AO24" i="4" s="1"/>
  <c r="AN23" i="4"/>
  <c r="AO23" i="4" s="1"/>
  <c r="AN26" i="4"/>
  <c r="AO26" i="4" s="1"/>
  <c r="AN22" i="4"/>
  <c r="AO22" i="4" s="1"/>
  <c r="BA40" i="4"/>
  <c r="BB40" i="4" s="1"/>
  <c r="BA42" i="4"/>
  <c r="BB42" i="4" s="1"/>
  <c r="BA43" i="4"/>
  <c r="BB43" i="4" s="1"/>
  <c r="CJ30" i="4"/>
  <c r="CK30" i="4" s="1"/>
  <c r="BA39" i="4"/>
  <c r="BB39" i="4" s="1"/>
  <c r="BA41" i="4"/>
  <c r="BB41" i="4" s="1"/>
  <c r="BA38" i="4"/>
  <c r="BB38" i="4" s="1"/>
  <c r="CJ26" i="4"/>
  <c r="CK26" i="4" s="1"/>
  <c r="AN34" i="4"/>
  <c r="AO34" i="4" s="1"/>
  <c r="AN40" i="4"/>
  <c r="AO40" i="4" s="1"/>
  <c r="BA21" i="4"/>
  <c r="BB21" i="4" s="1"/>
  <c r="AN42" i="4"/>
  <c r="AO42" i="4" s="1"/>
  <c r="AN43" i="4"/>
  <c r="AO43" i="4" s="1"/>
  <c r="CN30" i="4"/>
  <c r="CO30" i="4" s="1"/>
  <c r="AN39" i="4"/>
  <c r="AO39" i="4" s="1"/>
  <c r="AN41" i="4"/>
  <c r="AO41" i="4" s="1"/>
  <c r="AN38" i="4"/>
  <c r="AO38" i="4" s="1"/>
  <c r="BA34" i="4"/>
  <c r="BB34" i="4" s="1"/>
  <c r="BA33" i="4"/>
  <c r="BB33" i="4" s="1"/>
  <c r="AN33" i="4"/>
  <c r="AO33" i="4" s="1"/>
  <c r="AN32" i="4"/>
  <c r="AO32" i="4" s="1"/>
  <c r="AN21" i="4"/>
  <c r="AO21" i="4" s="1"/>
  <c r="AI44" i="4"/>
  <c r="AN17" i="4"/>
  <c r="AO17" i="4" s="1"/>
  <c r="AN15" i="4"/>
  <c r="AO15" i="4" s="1"/>
  <c r="AN16" i="4"/>
  <c r="AO16" i="4" s="1"/>
  <c r="CN12" i="4"/>
  <c r="CO12" i="4" s="1"/>
  <c r="AN12" i="4"/>
  <c r="AO12" i="4" s="1"/>
  <c r="AN13" i="4"/>
  <c r="AO13" i="4" s="1"/>
  <c r="AN14" i="4"/>
  <c r="AO14" i="4" s="1"/>
  <c r="CN20" i="4"/>
  <c r="CO20" i="4" s="1"/>
  <c r="CN19" i="4"/>
  <c r="CO19" i="4" s="1"/>
  <c r="CN11" i="4"/>
  <c r="CO11" i="4" s="1"/>
  <c r="AN11" i="4"/>
  <c r="AO11" i="4" s="1"/>
  <c r="BA44" i="4"/>
  <c r="BB32" i="4"/>
  <c r="CJ18" i="4"/>
  <c r="CK18" i="4" s="1"/>
  <c r="CJ25" i="4"/>
  <c r="CK25" i="4" s="1"/>
  <c r="BA15" i="4"/>
  <c r="BB15" i="4" s="1"/>
  <c r="BA16" i="4"/>
  <c r="BB16" i="4" s="1"/>
  <c r="BA12" i="4"/>
  <c r="BB12" i="4" s="1"/>
  <c r="CJ17" i="4"/>
  <c r="CK17" i="4" s="1"/>
  <c r="BA17" i="4"/>
  <c r="BB17" i="4" s="1"/>
  <c r="BA13" i="4"/>
  <c r="BB13" i="4" s="1"/>
  <c r="BA14" i="4"/>
  <c r="BB14" i="4" s="1"/>
  <c r="BA11" i="4"/>
  <c r="BB11" i="4" s="1"/>
  <c r="CC33" i="4"/>
  <c r="CC34" i="4"/>
  <c r="CC30" i="4"/>
  <c r="CC31" i="4"/>
  <c r="CC32" i="4"/>
  <c r="CC28" i="4"/>
  <c r="CC27" i="4"/>
  <c r="CC29" i="4"/>
  <c r="CC26" i="4"/>
  <c r="CC24" i="4"/>
  <c r="CC20" i="4"/>
  <c r="CC23" i="4"/>
  <c r="CC19" i="4"/>
  <c r="CC22" i="4"/>
  <c r="CC25" i="4"/>
  <c r="CC21" i="4"/>
  <c r="CC18" i="4"/>
  <c r="CC17" i="4"/>
  <c r="CJ15" i="4"/>
  <c r="CK15" i="4" s="1"/>
  <c r="CC15" i="4"/>
  <c r="CJ16" i="4"/>
  <c r="CK16" i="4" s="1"/>
  <c r="CC16" i="4"/>
  <c r="CC12" i="4"/>
  <c r="CJ24" i="4"/>
  <c r="CK24" i="4" s="1"/>
  <c r="CJ20" i="4"/>
  <c r="CK20" i="4" s="1"/>
  <c r="CJ23" i="4"/>
  <c r="CK23" i="4" s="1"/>
  <c r="CJ19" i="4"/>
  <c r="CK19" i="4" s="1"/>
  <c r="CJ13" i="4"/>
  <c r="CK13" i="4" s="1"/>
  <c r="CC13" i="4"/>
  <c r="CC14" i="4"/>
  <c r="CC11" i="4"/>
  <c r="BP33" i="4"/>
  <c r="BP34" i="4"/>
  <c r="BP30" i="4"/>
  <c r="BP31" i="4"/>
  <c r="BP32" i="4"/>
  <c r="BP29" i="4"/>
  <c r="BP27" i="4"/>
  <c r="BP28" i="4"/>
  <c r="BP26" i="4"/>
  <c r="BP22" i="4"/>
  <c r="BP25" i="4"/>
  <c r="BP21" i="4"/>
  <c r="BP24" i="4"/>
  <c r="BP20" i="4"/>
  <c r="BP23" i="4"/>
  <c r="BP19" i="4"/>
  <c r="BP18" i="4"/>
  <c r="BP12" i="4"/>
  <c r="CN17" i="4"/>
  <c r="CO17" i="4" s="1"/>
  <c r="BP17" i="4"/>
  <c r="CN15" i="4"/>
  <c r="CO15" i="4" s="1"/>
  <c r="BP15" i="4"/>
  <c r="CN13" i="4"/>
  <c r="CO13" i="4" s="1"/>
  <c r="BP13" i="4"/>
  <c r="CN16" i="4"/>
  <c r="CO16" i="4" s="1"/>
  <c r="BP16" i="4"/>
  <c r="CN14" i="4"/>
  <c r="CO14" i="4" s="1"/>
  <c r="BP14" i="4"/>
  <c r="CN21" i="4"/>
  <c r="CO21" i="4" s="1"/>
  <c r="BP11" i="4"/>
  <c r="BK16" i="4"/>
  <c r="BK12" i="4"/>
  <c r="BK13" i="4"/>
  <c r="BI16" i="4"/>
  <c r="BI13" i="4"/>
  <c r="BH8" i="4"/>
  <c r="I4" i="2"/>
  <c r="AG24" i="4"/>
  <c r="AI24" i="4"/>
  <c r="CJ11" i="4"/>
  <c r="CK11" i="4" s="1"/>
  <c r="CK21" i="4"/>
  <c r="M4" i="2"/>
  <c r="K28" i="2"/>
  <c r="G28" i="2"/>
  <c r="I11" i="2"/>
  <c r="I19" i="2"/>
  <c r="CN27" i="4"/>
  <c r="CO27" i="4" s="1"/>
  <c r="CN28" i="4"/>
  <c r="CO28" i="4" s="1"/>
  <c r="CN26" i="4"/>
  <c r="CO26" i="4" s="1"/>
  <c r="CN23" i="4"/>
  <c r="CO23" i="4" s="1"/>
  <c r="CN25" i="4"/>
  <c r="CO25" i="4" s="1"/>
  <c r="CN22" i="4"/>
  <c r="CO22" i="4" s="1"/>
  <c r="CN24" i="4"/>
  <c r="CO24" i="4" s="1"/>
  <c r="CN18" i="4"/>
  <c r="CO18" i="4" s="1"/>
  <c r="CB12" i="4"/>
  <c r="CB22" i="4"/>
  <c r="CB14" i="4"/>
  <c r="CB16" i="4"/>
  <c r="CB19" i="4"/>
  <c r="CB24" i="4"/>
  <c r="CB26" i="4"/>
  <c r="CB31" i="4"/>
  <c r="CB30" i="4"/>
  <c r="CB20" i="4"/>
  <c r="CB13" i="4"/>
  <c r="CB23" i="4"/>
  <c r="CB21" i="4"/>
  <c r="CB27" i="4"/>
  <c r="CB32" i="4"/>
  <c r="CB34" i="4"/>
  <c r="CB15" i="4"/>
  <c r="CB17" i="4"/>
  <c r="CB18" i="4"/>
  <c r="CB25" i="4"/>
  <c r="CB28" i="4"/>
  <c r="CB29" i="4"/>
  <c r="CB33" i="4"/>
  <c r="BZ17" i="4"/>
  <c r="BZ20" i="4"/>
  <c r="BZ12" i="4"/>
  <c r="BZ22" i="4"/>
  <c r="BZ24" i="4"/>
  <c r="BZ29" i="4"/>
  <c r="BZ18" i="4"/>
  <c r="BZ14" i="4"/>
  <c r="BZ16" i="4"/>
  <c r="BZ19" i="4"/>
  <c r="BZ21" i="4"/>
  <c r="BZ26" i="4"/>
  <c r="BZ33" i="4"/>
  <c r="BZ15" i="4"/>
  <c r="BZ13" i="4"/>
  <c r="BZ23" i="4"/>
  <c r="BZ25" i="4"/>
  <c r="BZ27" i="4"/>
  <c r="BZ31" i="4"/>
  <c r="BZ30" i="4"/>
  <c r="BZ28" i="4"/>
  <c r="BZ32" i="4"/>
  <c r="BZ34" i="4"/>
  <c r="BX31" i="4"/>
  <c r="BX30" i="4"/>
  <c r="BX15" i="4"/>
  <c r="BX24" i="4"/>
  <c r="BX19" i="4"/>
  <c r="BX21" i="4"/>
  <c r="BX32" i="4"/>
  <c r="BX34" i="4"/>
  <c r="BX28" i="4"/>
  <c r="BX12" i="4"/>
  <c r="BX14" i="4"/>
  <c r="BX16" i="4"/>
  <c r="BX23" i="4"/>
  <c r="BX25" i="4"/>
  <c r="BX26" i="4"/>
  <c r="BX29" i="4"/>
  <c r="BX17" i="4"/>
  <c r="BX22" i="4"/>
  <c r="BX13" i="4"/>
  <c r="BX18" i="4"/>
  <c r="BX20" i="4"/>
  <c r="BX27" i="4"/>
  <c r="BX33" i="4"/>
  <c r="BV14" i="4"/>
  <c r="BV16" i="4"/>
  <c r="BV22" i="4"/>
  <c r="BV20" i="4"/>
  <c r="BV27" i="4"/>
  <c r="BV31" i="4"/>
  <c r="BV15" i="4"/>
  <c r="BV12" i="4"/>
  <c r="BV25" i="4"/>
  <c r="BV23" i="4"/>
  <c r="BV26" i="4"/>
  <c r="BV34" i="4"/>
  <c r="BV17" i="4"/>
  <c r="BV18" i="4"/>
  <c r="BV21" i="4"/>
  <c r="BV19" i="4"/>
  <c r="BV33" i="4"/>
  <c r="BV30" i="4"/>
  <c r="BV13" i="4"/>
  <c r="BV24" i="4"/>
  <c r="BV28" i="4"/>
  <c r="BV32" i="4"/>
  <c r="BV29" i="4"/>
  <c r="BM14" i="4"/>
  <c r="BM16" i="4"/>
  <c r="BM18" i="4"/>
  <c r="BM25" i="4"/>
  <c r="BM26" i="4"/>
  <c r="BM33" i="4"/>
  <c r="BM21" i="4"/>
  <c r="BM13" i="4"/>
  <c r="BM22" i="4"/>
  <c r="BM20" i="4"/>
  <c r="BM27" i="4"/>
  <c r="BM31" i="4"/>
  <c r="BM30" i="4"/>
  <c r="BM12" i="4"/>
  <c r="BM23" i="4"/>
  <c r="BM15" i="4"/>
  <c r="BM17" i="4"/>
  <c r="BM19" i="4"/>
  <c r="BM24" i="4"/>
  <c r="BM28" i="4"/>
  <c r="BM32" i="4"/>
  <c r="BM34" i="4"/>
  <c r="BM29" i="4"/>
  <c r="BK14" i="4"/>
  <c r="BK15" i="4"/>
  <c r="BI14" i="4"/>
  <c r="BI12" i="4"/>
  <c r="BI15" i="4"/>
  <c r="AO20" i="4"/>
  <c r="AO31" i="4" s="1"/>
  <c r="AO37" i="4" s="1"/>
  <c r="BQ10" i="4"/>
  <c r="AG20" i="4"/>
  <c r="AG31" i="4" s="1"/>
  <c r="AG37" i="4" s="1"/>
  <c r="BI10" i="4"/>
  <c r="AI20" i="4"/>
  <c r="AI31" i="4" s="1"/>
  <c r="AI37" i="4" s="1"/>
  <c r="BK10" i="4"/>
  <c r="AT20" i="4"/>
  <c r="AT31" i="4" s="1"/>
  <c r="AT37" i="4" s="1"/>
  <c r="BV10" i="4"/>
  <c r="AZ20" i="4"/>
  <c r="AZ31" i="4" s="1"/>
  <c r="AZ37" i="4" s="1"/>
  <c r="CB10" i="4"/>
  <c r="AX20" i="4"/>
  <c r="AX31" i="4" s="1"/>
  <c r="AX37" i="4" s="1"/>
  <c r="BZ10" i="4"/>
  <c r="AM20" i="4"/>
  <c r="AM31" i="4" s="1"/>
  <c r="AM37" i="4" s="1"/>
  <c r="BO10" i="4"/>
  <c r="AV20" i="4"/>
  <c r="AV31" i="4" s="1"/>
  <c r="AV37" i="4" s="1"/>
  <c r="BX10" i="4"/>
  <c r="AK20" i="4"/>
  <c r="AK31" i="4" s="1"/>
  <c r="AK37" i="4" s="1"/>
  <c r="BM10" i="4"/>
  <c r="BB20" i="4"/>
  <c r="BB31" i="4" s="1"/>
  <c r="BB37" i="4" s="1"/>
  <c r="CD10" i="4"/>
  <c r="S49" i="4"/>
  <c r="S55" i="4"/>
  <c r="AA50" i="4"/>
  <c r="AA56" i="4"/>
  <c r="N52" i="4"/>
  <c r="N58" i="4"/>
  <c r="H49" i="4"/>
  <c r="H55" i="4"/>
  <c r="J51" i="4"/>
  <c r="J57" i="4"/>
  <c r="N51" i="4"/>
  <c r="N57" i="4"/>
  <c r="W51" i="4"/>
  <c r="W57" i="4"/>
  <c r="Y51" i="4"/>
  <c r="Y57" i="4"/>
  <c r="S52" i="4"/>
  <c r="S58" i="4"/>
  <c r="W49" i="4"/>
  <c r="W55" i="4"/>
  <c r="U50" i="4"/>
  <c r="U56" i="4"/>
  <c r="F51" i="4"/>
  <c r="F57" i="4"/>
  <c r="W52" i="4"/>
  <c r="W58" i="4"/>
  <c r="F50" i="4"/>
  <c r="F56" i="4"/>
  <c r="N49" i="4"/>
  <c r="N55" i="4"/>
  <c r="AA49" i="4"/>
  <c r="AA55" i="4"/>
  <c r="F49" i="4"/>
  <c r="F55" i="4"/>
  <c r="J50" i="4"/>
  <c r="J56" i="4"/>
  <c r="N50" i="4"/>
  <c r="N56" i="4"/>
  <c r="W50" i="4"/>
  <c r="W56" i="4"/>
  <c r="Y50" i="4"/>
  <c r="Y56" i="4"/>
  <c r="S51" i="4"/>
  <c r="S57" i="4"/>
  <c r="H52" i="4"/>
  <c r="H58" i="4"/>
  <c r="U52" i="4"/>
  <c r="U58" i="4"/>
  <c r="AA52" i="4"/>
  <c r="AA58" i="4"/>
  <c r="J49" i="4"/>
  <c r="J55" i="4"/>
  <c r="H50" i="4"/>
  <c r="H56" i="4"/>
  <c r="J52" i="4"/>
  <c r="J58" i="4"/>
  <c r="Y52" i="4"/>
  <c r="Y58" i="4"/>
  <c r="U49" i="4"/>
  <c r="U55" i="4"/>
  <c r="Y49" i="4"/>
  <c r="Y55" i="4"/>
  <c r="S50" i="4"/>
  <c r="S56" i="4"/>
  <c r="H51" i="4"/>
  <c r="H57" i="4"/>
  <c r="U51" i="4"/>
  <c r="U57" i="4"/>
  <c r="AA51" i="4"/>
  <c r="AA57" i="4"/>
  <c r="F52" i="4"/>
  <c r="F58" i="4"/>
  <c r="AT29" i="4"/>
  <c r="AV35" i="4"/>
  <c r="AG44" i="4"/>
  <c r="AK18" i="4"/>
  <c r="AT18" i="4"/>
  <c r="AI29" i="4"/>
  <c r="AV29" i="4"/>
  <c r="BB29" i="4"/>
  <c r="AG35" i="4"/>
  <c r="AK44" i="4"/>
  <c r="AO44" i="4"/>
  <c r="AX44" i="4"/>
  <c r="AZ44" i="4"/>
  <c r="AV18" i="4"/>
  <c r="AZ18" i="4"/>
  <c r="AI35" i="4"/>
  <c r="BB35" i="4"/>
  <c r="AX18" i="4"/>
  <c r="AI18" i="4"/>
  <c r="AG29" i="4"/>
  <c r="AK35" i="4"/>
  <c r="AO35" i="4"/>
  <c r="AX35" i="4"/>
  <c r="AZ35" i="4"/>
  <c r="AT44" i="4"/>
  <c r="AO18" i="4"/>
  <c r="BB18" i="4"/>
  <c r="AG18" i="4"/>
  <c r="AK29" i="4"/>
  <c r="AO29" i="4"/>
  <c r="AX29" i="4"/>
  <c r="AZ29" i="4"/>
  <c r="AT35" i="4"/>
  <c r="AV44" i="4"/>
  <c r="BB44" i="4"/>
  <c r="AZ39" i="4"/>
  <c r="AZ41" i="4"/>
  <c r="AZ43" i="4"/>
  <c r="AZ40" i="4"/>
  <c r="AZ42" i="4"/>
  <c r="AX42" i="4"/>
  <c r="AX40" i="4"/>
  <c r="AX39" i="4"/>
  <c r="AX41" i="4"/>
  <c r="AX43" i="4"/>
  <c r="AV40" i="4"/>
  <c r="AV39" i="4"/>
  <c r="AV41" i="4"/>
  <c r="AV43" i="4"/>
  <c r="AV42" i="4"/>
  <c r="AT40" i="4"/>
  <c r="AT43" i="4"/>
  <c r="AT42" i="4"/>
  <c r="AT39" i="4"/>
  <c r="AT41" i="4"/>
  <c r="AK40" i="4"/>
  <c r="AK41" i="4"/>
  <c r="AK43" i="4"/>
  <c r="AK39" i="4"/>
  <c r="AK42" i="4"/>
  <c r="AI42" i="4"/>
  <c r="AI40" i="4"/>
  <c r="AI39" i="4"/>
  <c r="AI41" i="4"/>
  <c r="AI43" i="4"/>
  <c r="AG39" i="4"/>
  <c r="AG41" i="4"/>
  <c r="AG40" i="4"/>
  <c r="AG42" i="4"/>
  <c r="AG43" i="4"/>
  <c r="AZ34" i="4"/>
  <c r="AZ33" i="4"/>
  <c r="AX34" i="4"/>
  <c r="AX33" i="4"/>
  <c r="AV33" i="4"/>
  <c r="AV34" i="4"/>
  <c r="AT34" i="4"/>
  <c r="AT33" i="4"/>
  <c r="AK34" i="4"/>
  <c r="AK33" i="4"/>
  <c r="AI33" i="4"/>
  <c r="AI34" i="4"/>
  <c r="AG33" i="4"/>
  <c r="AG34" i="4"/>
  <c r="AZ22" i="4"/>
  <c r="AZ27" i="4"/>
  <c r="AZ25" i="4"/>
  <c r="AZ26" i="4"/>
  <c r="AZ24" i="4"/>
  <c r="AZ23" i="4"/>
  <c r="AZ28" i="4"/>
  <c r="AX23" i="4"/>
  <c r="AX25" i="4"/>
  <c r="AX27" i="4"/>
  <c r="AX22" i="4"/>
  <c r="AX24" i="4"/>
  <c r="AX26" i="4"/>
  <c r="AX28" i="4"/>
  <c r="AV25" i="4"/>
  <c r="AV27" i="4"/>
  <c r="AV22" i="4"/>
  <c r="AV24" i="4"/>
  <c r="AV23" i="4"/>
  <c r="AV26" i="4"/>
  <c r="AV28" i="4"/>
  <c r="AT27" i="4"/>
  <c r="AT25" i="4"/>
  <c r="AT23" i="4"/>
  <c r="AT28" i="4"/>
  <c r="AT26" i="4"/>
  <c r="AT24" i="4"/>
  <c r="AT22" i="4"/>
  <c r="AK27" i="4"/>
  <c r="AK26" i="4"/>
  <c r="AK24" i="4"/>
  <c r="AK22" i="4"/>
  <c r="AK28" i="4"/>
  <c r="AK25" i="4"/>
  <c r="AK23" i="4"/>
  <c r="AI22" i="4"/>
  <c r="AI26" i="4"/>
  <c r="AI28" i="4"/>
  <c r="AI27" i="4"/>
  <c r="AI25" i="4"/>
  <c r="AI23" i="4"/>
  <c r="AG27" i="4"/>
  <c r="AG23" i="4"/>
  <c r="AG22" i="4"/>
  <c r="AG25" i="4"/>
  <c r="AG26" i="4"/>
  <c r="AG28" i="4"/>
  <c r="AZ14" i="4"/>
  <c r="AZ16" i="4"/>
  <c r="AZ12" i="4"/>
  <c r="AZ13" i="4"/>
  <c r="AZ15" i="4"/>
  <c r="AZ17" i="4"/>
  <c r="AX15" i="4"/>
  <c r="AX12" i="4"/>
  <c r="AX17" i="4"/>
  <c r="AX14" i="4"/>
  <c r="AX16" i="4"/>
  <c r="AX13" i="4"/>
  <c r="AV15" i="4"/>
  <c r="AV17" i="4"/>
  <c r="AV13" i="4"/>
  <c r="AV12" i="4"/>
  <c r="AV14" i="4"/>
  <c r="AV16" i="4"/>
  <c r="AT13" i="4"/>
  <c r="AT16" i="4"/>
  <c r="AT14" i="4"/>
  <c r="AT15" i="4"/>
  <c r="AT12" i="4"/>
  <c r="AT17" i="4"/>
  <c r="AK16" i="4"/>
  <c r="AK15" i="4"/>
  <c r="AK17" i="4"/>
  <c r="AK14" i="4"/>
  <c r="AK13" i="4"/>
  <c r="AK12" i="4"/>
  <c r="AI14" i="4"/>
  <c r="AI16" i="4"/>
  <c r="AI13" i="4"/>
  <c r="AI12" i="4"/>
  <c r="AI15" i="4"/>
  <c r="AI17" i="4"/>
  <c r="AG17" i="4"/>
  <c r="AG12" i="4"/>
  <c r="AG13" i="4"/>
  <c r="AG14" i="4"/>
  <c r="AG15" i="4"/>
  <c r="AG16" i="4"/>
  <c r="M19" i="2"/>
  <c r="M11" i="2"/>
  <c r="M22" i="2"/>
  <c r="I22" i="2"/>
  <c r="BJ30" i="4" l="1"/>
  <c r="BJ31" i="4"/>
  <c r="BJ33" i="4"/>
  <c r="BJ34" i="4"/>
  <c r="BK34" i="4" s="1"/>
  <c r="BJ29" i="4"/>
  <c r="BJ32" i="4"/>
  <c r="BK32" i="4" s="1"/>
  <c r="BJ24" i="4"/>
  <c r="BK24" i="4" s="1"/>
  <c r="BJ25" i="4"/>
  <c r="BJ26" i="4"/>
  <c r="BJ27" i="4"/>
  <c r="BK27" i="4" s="1"/>
  <c r="BJ28" i="4"/>
  <c r="BK28" i="4" s="1"/>
  <c r="BJ23" i="4"/>
  <c r="BK23" i="4" s="1"/>
  <c r="BJ20" i="4"/>
  <c r="BK20" i="4" s="1"/>
  <c r="BJ21" i="4"/>
  <c r="BK21" i="4" s="1"/>
  <c r="BJ22" i="4"/>
  <c r="BK22" i="4" s="1"/>
  <c r="BJ18" i="4"/>
  <c r="BK18" i="4" s="1"/>
  <c r="BJ19" i="4"/>
  <c r="BK19" i="4" s="1"/>
  <c r="BI18" i="4"/>
  <c r="BK30" i="4"/>
  <c r="BK31" i="4"/>
  <c r="BK29" i="4"/>
  <c r="BK25" i="4"/>
  <c r="BK26" i="4"/>
  <c r="BI31" i="4"/>
  <c r="BK33" i="4"/>
  <c r="BK17" i="4"/>
  <c r="BI29" i="4"/>
  <c r="BI24" i="4"/>
  <c r="BI32" i="4"/>
  <c r="BI34" i="4"/>
  <c r="BI23" i="4"/>
  <c r="BI28" i="4"/>
  <c r="BI26" i="4"/>
  <c r="BI33" i="4"/>
  <c r="BI19" i="4"/>
  <c r="BI25" i="4"/>
  <c r="BI17" i="4"/>
  <c r="BI30" i="4"/>
  <c r="BI22" i="4"/>
  <c r="BI27" i="4"/>
  <c r="BI21" i="4"/>
  <c r="BI20" i="4"/>
  <c r="BQ28" i="4"/>
  <c r="E169" i="6" s="1"/>
  <c r="BQ27" i="4"/>
  <c r="E168" i="6" s="1"/>
  <c r="BQ24" i="4"/>
  <c r="E165" i="6" s="1"/>
  <c r="BQ25" i="4"/>
  <c r="E166" i="6" s="1"/>
  <c r="BQ12" i="4"/>
  <c r="E153" i="6" s="1"/>
  <c r="BQ30" i="4"/>
  <c r="E171" i="6" s="1"/>
  <c r="BQ23" i="4"/>
  <c r="E164" i="6" s="1"/>
  <c r="BQ18" i="4"/>
  <c r="E159" i="6" s="1"/>
  <c r="BQ11" i="4"/>
  <c r="E152" i="6" s="1"/>
  <c r="BQ33" i="4"/>
  <c r="E174" i="6" s="1"/>
  <c r="BQ22" i="4"/>
  <c r="E163" i="6" s="1"/>
  <c r="BQ20" i="4"/>
  <c r="E161" i="6" s="1"/>
  <c r="BQ34" i="4"/>
  <c r="E175" i="6" s="1"/>
  <c r="BQ31" i="4"/>
  <c r="E172" i="6" s="1"/>
  <c r="BQ16" i="4"/>
  <c r="E157" i="6" s="1"/>
  <c r="BQ19" i="4"/>
  <c r="E160" i="6" s="1"/>
  <c r="BQ15" i="4"/>
  <c r="E156" i="6" s="1"/>
  <c r="BQ21" i="4"/>
  <c r="E162" i="6" s="1"/>
  <c r="BQ29" i="4"/>
  <c r="E170" i="6" s="1"/>
  <c r="BQ17" i="4"/>
  <c r="E158" i="6" s="1"/>
  <c r="BQ13" i="4"/>
  <c r="E154" i="6" s="1"/>
  <c r="BQ32" i="4"/>
  <c r="E173" i="6" s="1"/>
  <c r="BQ26" i="4"/>
  <c r="E167" i="6" s="1"/>
  <c r="BQ14" i="4"/>
  <c r="E155" i="6" s="1"/>
  <c r="CD32" i="4"/>
  <c r="F173" i="6" s="1"/>
  <c r="CD28" i="4"/>
  <c r="F169" i="6" s="1"/>
  <c r="CD26" i="4"/>
  <c r="F167" i="6" s="1"/>
  <c r="CD15" i="4"/>
  <c r="F156" i="6" s="1"/>
  <c r="CD18" i="4"/>
  <c r="F159" i="6" s="1"/>
  <c r="CD21" i="4"/>
  <c r="F162" i="6" s="1"/>
  <c r="CD29" i="4"/>
  <c r="F170" i="6" s="1"/>
  <c r="CD13" i="4"/>
  <c r="F154" i="6" s="1"/>
  <c r="CD25" i="4"/>
  <c r="F166" i="6" s="1"/>
  <c r="CD19" i="4"/>
  <c r="F160" i="6" s="1"/>
  <c r="CD20" i="4"/>
  <c r="F161" i="6" s="1"/>
  <c r="CD30" i="4"/>
  <c r="F171" i="6" s="1"/>
  <c r="CD14" i="4"/>
  <c r="F155" i="6" s="1"/>
  <c r="CD23" i="4"/>
  <c r="F164" i="6" s="1"/>
  <c r="CD27" i="4"/>
  <c r="F168" i="6" s="1"/>
  <c r="CD12" i="4"/>
  <c r="F153" i="6" s="1"/>
  <c r="CD11" i="4"/>
  <c r="F152" i="6" s="1"/>
  <c r="CD16" i="4"/>
  <c r="F157" i="6" s="1"/>
  <c r="CD34" i="4"/>
  <c r="F175" i="6" s="1"/>
  <c r="CD22" i="4"/>
  <c r="F163" i="6" s="1"/>
  <c r="CD31" i="4"/>
  <c r="F172" i="6" s="1"/>
  <c r="CD33" i="4"/>
  <c r="F174" i="6" s="1"/>
  <c r="CD17" i="4"/>
  <c r="F158" i="6" s="1"/>
  <c r="CD24" i="4"/>
  <c r="F165" i="6" s="1"/>
  <c r="A7" i="4"/>
  <c r="A6" i="4"/>
  <c r="A5" i="4"/>
  <c r="A4" i="4"/>
  <c r="A3" i="4"/>
  <c r="AR38" i="4"/>
  <c r="BR14" i="4" l="1"/>
  <c r="BR19" i="4"/>
  <c r="BR25" i="4"/>
  <c r="BR26" i="4"/>
  <c r="BR29" i="4"/>
  <c r="BR16" i="4"/>
  <c r="BR22" i="4"/>
  <c r="BR23" i="4"/>
  <c r="BR24" i="4"/>
  <c r="BR20" i="4"/>
  <c r="BR32" i="4"/>
  <c r="BR21" i="4"/>
  <c r="BR31" i="4"/>
  <c r="BR33" i="4"/>
  <c r="BR30" i="4"/>
  <c r="BR27" i="4"/>
  <c r="BR17" i="4"/>
  <c r="BR18" i="4"/>
  <c r="BR13" i="4"/>
  <c r="BR15" i="4"/>
  <c r="BR34" i="4"/>
  <c r="BR11" i="4"/>
  <c r="BR12" i="4"/>
  <c r="BR28" i="4"/>
</calcChain>
</file>

<file path=xl/comments1.xml><?xml version="1.0" encoding="utf-8"?>
<comments xmlns="http://schemas.openxmlformats.org/spreadsheetml/2006/main">
  <authors>
    <author>cpugacz</author>
  </authors>
  <commentList>
    <comment ref="F2" authorId="0" shapeId="0">
      <text>
        <r>
          <rPr>
            <b/>
            <sz val="9"/>
            <color indexed="81"/>
            <rFont val="Tahoma"/>
            <family val="2"/>
          </rPr>
          <t>cpugacz:</t>
        </r>
        <r>
          <rPr>
            <sz val="9"/>
            <color indexed="81"/>
            <rFont val="Tahoma"/>
            <family val="2"/>
          </rPr>
          <t xml:space="preserve">
Colocar la línea mas utilizada, y enclavar con fórmula l inea_ID2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</rPr>
          <t>cpugacz:</t>
        </r>
        <r>
          <rPr>
            <sz val="9"/>
            <color indexed="81"/>
            <rFont val="Tahoma"/>
            <family val="2"/>
          </rPr>
          <t xml:space="preserve">
Tiene formula especial para segregar oleina y estearina
</t>
        </r>
      </text>
    </comment>
  </commentList>
</comments>
</file>

<file path=xl/comments2.xml><?xml version="1.0" encoding="utf-8"?>
<comments xmlns="http://schemas.openxmlformats.org/spreadsheetml/2006/main">
  <authors>
    <author>cpugacz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cpugacz:</t>
        </r>
        <r>
          <rPr>
            <sz val="9"/>
            <color indexed="81"/>
            <rFont val="Tahoma"/>
            <family val="2"/>
          </rPr>
          <t xml:space="preserve">
Colocar la línea mas utilizada, y enclavar con fórmula l inea_ID2</t>
        </r>
      </text>
    </comment>
  </commentList>
</comments>
</file>

<file path=xl/sharedStrings.xml><?xml version="1.0" encoding="utf-8"?>
<sst xmlns="http://schemas.openxmlformats.org/spreadsheetml/2006/main" count="25317" uniqueCount="368">
  <si>
    <t>SECTOR</t>
  </si>
  <si>
    <t>SUBSECTOR</t>
  </si>
  <si>
    <t>Envase</t>
  </si>
  <si>
    <t>Bisignano</t>
  </si>
  <si>
    <t>-</t>
  </si>
  <si>
    <t>Carlini</t>
  </si>
  <si>
    <t>Fase Grasa</t>
  </si>
  <si>
    <t>Resting Pilones</t>
  </si>
  <si>
    <t>Cocción</t>
  </si>
  <si>
    <t>Envasadora HC</t>
  </si>
  <si>
    <t>Sebo Fusion</t>
  </si>
  <si>
    <t>Levadura</t>
  </si>
  <si>
    <t>Envasado Prensada</t>
  </si>
  <si>
    <t>Esterilización Melaza</t>
  </si>
  <si>
    <t>Fermentación</t>
  </si>
  <si>
    <t>Fermentación PCP</t>
  </si>
  <si>
    <t>Filtro Rotativo Levadura</t>
  </si>
  <si>
    <t>Ingredientes Leva</t>
  </si>
  <si>
    <t>Blanqueo Continuo</t>
  </si>
  <si>
    <t>Deso DeSmet</t>
  </si>
  <si>
    <t>Deso Gianazza</t>
  </si>
  <si>
    <t>Fraccionamiento AVI</t>
  </si>
  <si>
    <t>Hidrogenado</t>
  </si>
  <si>
    <t>Interesterificado</t>
  </si>
  <si>
    <t>Refinación de Aceite</t>
  </si>
  <si>
    <t xml:space="preserve">Planta </t>
  </si>
  <si>
    <t>Ponderación IC</t>
  </si>
  <si>
    <t>Refinerías</t>
  </si>
  <si>
    <t>Fusión</t>
  </si>
  <si>
    <t>Global</t>
  </si>
  <si>
    <t>Índice de calidad</t>
  </si>
  <si>
    <t>Semana</t>
  </si>
  <si>
    <t>Acumulado</t>
  </si>
  <si>
    <t>Bock &amp; Sohn PLACAS</t>
  </si>
  <si>
    <t>Bock&amp;Sohn</t>
  </si>
  <si>
    <t>Rolo</t>
  </si>
  <si>
    <t>Sin Envasadora</t>
  </si>
  <si>
    <t>Ponderación IP</t>
  </si>
  <si>
    <t>Valor IC</t>
  </si>
  <si>
    <t>Valor IP</t>
  </si>
  <si>
    <t>Índice de proceso</t>
  </si>
  <si>
    <t>Observaciones IC</t>
  </si>
  <si>
    <t>Observaciones IP</t>
  </si>
  <si>
    <t>Obj planta IC</t>
  </si>
  <si>
    <t>Obj Nov IP</t>
  </si>
  <si>
    <t>Obj Nov IC</t>
  </si>
  <si>
    <t>Obj planta IP</t>
  </si>
  <si>
    <t>Línea</t>
  </si>
  <si>
    <t>Índice de proceso y calidad</t>
  </si>
  <si>
    <t>Reponderación global IC</t>
  </si>
  <si>
    <t>Reponderación por planta IC</t>
  </si>
  <si>
    <t>Reponderación global IP</t>
  </si>
  <si>
    <t>Reponderación por planta IP</t>
  </si>
  <si>
    <t>IC</t>
  </si>
  <si>
    <t>IP</t>
  </si>
  <si>
    <t>Color Rojo</t>
  </si>
  <si>
    <t>Acidez</t>
  </si>
  <si>
    <t>Punto de Fusión C.A.</t>
  </si>
  <si>
    <t>Contenido de solidos a 10º C</t>
  </si>
  <si>
    <t>Contenido de solidos a 21º C</t>
  </si>
  <si>
    <t>Contenido de solidos a 27º C</t>
  </si>
  <si>
    <t>Contenido de solidos a 33º C</t>
  </si>
  <si>
    <t>Contenido de solidos a 38º C</t>
  </si>
  <si>
    <t>Contenido de solidos a 45º C</t>
  </si>
  <si>
    <t>Bacterias Acido Lacticas</t>
  </si>
  <si>
    <t>Coliformes Totales</t>
  </si>
  <si>
    <t>E. Coli</t>
  </si>
  <si>
    <t>ml Totales de CO2 / 2 Hs.</t>
  </si>
  <si>
    <t>Salmonella</t>
  </si>
  <si>
    <t>Acidez (ml de alcali 1N / 100 g).</t>
  </si>
  <si>
    <t>Proteína S / S.S.</t>
  </si>
  <si>
    <t>Humedad</t>
  </si>
  <si>
    <t>Jabones</t>
  </si>
  <si>
    <t>Impurezas por Centrifugacion</t>
  </si>
  <si>
    <t>Proteina Hidrosoluble</t>
  </si>
  <si>
    <t>Informe general IC e IP</t>
  </si>
  <si>
    <t>Noviembre</t>
  </si>
  <si>
    <t>Diciembre</t>
  </si>
  <si>
    <t>Enero</t>
  </si>
  <si>
    <t>Febrero</t>
  </si>
  <si>
    <t>Marzo</t>
  </si>
  <si>
    <t>Mayo</t>
  </si>
  <si>
    <t>Junio</t>
  </si>
  <si>
    <t>Abril</t>
  </si>
  <si>
    <t>Julio</t>
  </si>
  <si>
    <t>Agosto</t>
  </si>
  <si>
    <t>Septiembre</t>
  </si>
  <si>
    <t>Octubre</t>
  </si>
  <si>
    <t>Seleccionar Mes</t>
  </si>
  <si>
    <t>Pond</t>
  </si>
  <si>
    <t>6800 - Materia Seca</t>
  </si>
  <si>
    <t>6800 - Textura</t>
  </si>
  <si>
    <t>6000 - Caudal de Agua</t>
  </si>
  <si>
    <t>6000 - Caudal de Melaza Bruta</t>
  </si>
  <si>
    <t>6000 - Densidad de ingreso al decanter</t>
  </si>
  <si>
    <t>6000 - Densidad Melaza Tratada</t>
  </si>
  <si>
    <t>6000 - Presión de Esterilización</t>
  </si>
  <si>
    <t>6000 - Ratio Ingredientes/Melaza</t>
  </si>
  <si>
    <t>6000 - Tº de Esterilización</t>
  </si>
  <si>
    <t>6000 - Tº de tanque 11-B-05</t>
  </si>
  <si>
    <t>6000 - Velocidad diferencial</t>
  </si>
  <si>
    <t>6900 - Presión de Vapor de Baja (VB)</t>
  </si>
  <si>
    <t>6900 - Tº de Agua Caliente (AC)</t>
  </si>
  <si>
    <t>6900 - Tº maxima de Agua de Refrigeración</t>
  </si>
  <si>
    <t>6400 - Tº de crema</t>
  </si>
  <si>
    <t>6900 - Tº de Agua Fría</t>
  </si>
  <si>
    <t>6100 - Nivel de tanque 17-B-01 (Sal)</t>
  </si>
  <si>
    <t>6500 - Nivel de termo 15-B-01/02/11/12/13</t>
  </si>
  <si>
    <t>6600 - Caudal de crema a presalado</t>
  </si>
  <si>
    <t>6600 - Conductividad de crema a presalado</t>
  </si>
  <si>
    <t>6600 - Nivel en tanque 19-B-01 (Presalado)</t>
  </si>
  <si>
    <t>6600 - Tº en tanque 19-B-01 (Presalado)</t>
  </si>
  <si>
    <t>6600 - Variador de frecuencia de bomba de presalado a FRV</t>
  </si>
  <si>
    <t>302 - Caudal de procesamiento</t>
  </si>
  <si>
    <t>302 - Dosificación tierra ST#1</t>
  </si>
  <si>
    <t>302 - Dosificación tierra ST#2</t>
  </si>
  <si>
    <t>302 - Presión de vacío B#2</t>
  </si>
  <si>
    <t>302 - T intercambiador #1</t>
  </si>
  <si>
    <t>302 - T intercambiador #2</t>
  </si>
  <si>
    <t>304 - Carga por piso</t>
  </si>
  <si>
    <t>304 - Caudal de ácidos grasos</t>
  </si>
  <si>
    <t>304 - Presión de ácidos grasos en lluvias</t>
  </si>
  <si>
    <t>304 - Presión de vacío</t>
  </si>
  <si>
    <t>304 - Presión de vapor directo</t>
  </si>
  <si>
    <t>304 - T de ácidos grasos</t>
  </si>
  <si>
    <t>304 - T de carga al 802M</t>
  </si>
  <si>
    <t>304 - T vapor directo</t>
  </si>
  <si>
    <t>304 - Tiempo de calentamiento piso 2</t>
  </si>
  <si>
    <t>404 - Presión de vacío</t>
  </si>
  <si>
    <t>404 - Presión de vapor directo</t>
  </si>
  <si>
    <t>602 - Caudal de carga a HT-101</t>
  </si>
  <si>
    <t>602 - Planilla de reacción completa (0=NOOK; 1=OK)</t>
  </si>
  <si>
    <t>602 - T de carga a HT-101</t>
  </si>
  <si>
    <t>602 - T de salida a tanque TNL</t>
  </si>
  <si>
    <t>PLANTA REFINERÍAS</t>
  </si>
  <si>
    <t>Observaciones generales de planta</t>
  </si>
  <si>
    <t>Observaciones generales de Refinerías</t>
  </si>
  <si>
    <t>BLANQUEO CONTÍNUO</t>
  </si>
  <si>
    <t>Observaciones generales de Blanqueo Contínuo</t>
  </si>
  <si>
    <t>GRÁFICO POR VARIABLE DE CALDIAD Y PROCESO
STEP 2</t>
  </si>
  <si>
    <t>Observaciones generales de Deso DeSmet</t>
  </si>
  <si>
    <t>Observaciones generales de Deso Gianazza</t>
  </si>
  <si>
    <t>Observaciones generales de Fraccionamiento AVI</t>
  </si>
  <si>
    <t>Observaciones generales de Hidrogenado</t>
  </si>
  <si>
    <t>Observaciones generales de Interesterificado</t>
  </si>
  <si>
    <t>Observaciones generales de Refinación de Aceite</t>
  </si>
  <si>
    <t>PLANTA ENVASES</t>
  </si>
  <si>
    <t>Observaciones generales de Envases</t>
  </si>
  <si>
    <t>Objetivo planta</t>
  </si>
  <si>
    <t>Objetivo global</t>
  </si>
  <si>
    <t>Objetivos líneas</t>
  </si>
  <si>
    <t>Observaciones generales de Bisignano</t>
  </si>
  <si>
    <t>Observaciones generales de Bock &amp; Sohn PLACAS</t>
  </si>
  <si>
    <t>Observaciones generales de Bock &amp; Sohn</t>
  </si>
  <si>
    <t>Observaciones generales de Carlini</t>
  </si>
  <si>
    <t>Observaciones generales de Fase Grasa</t>
  </si>
  <si>
    <t>Observaciones generales de Resting Pilones</t>
  </si>
  <si>
    <t>Observaciones generales de Rolo</t>
  </si>
  <si>
    <t>Observaciones generales de Sin Envasadora</t>
  </si>
  <si>
    <t>PLANTA FUSIÓN</t>
  </si>
  <si>
    <t>Observaciones generales de Fusión</t>
  </si>
  <si>
    <t>Observaciones generales de Cocción</t>
  </si>
  <si>
    <t>Observaciones generales de Envasadora HC</t>
  </si>
  <si>
    <t>Observaciones generales de Sebo Fusion</t>
  </si>
  <si>
    <t>PLANTA LEVADURA</t>
  </si>
  <si>
    <t>Observaciones generales de Levadura</t>
  </si>
  <si>
    <t>Observaciones generales de Envasado Prensada</t>
  </si>
  <si>
    <t>Observaciones generales de Esterilización Melaza</t>
  </si>
  <si>
    <t>Observaciones generales de Fermentación</t>
  </si>
  <si>
    <t>Observaciones generales de Fermentación PCP</t>
  </si>
  <si>
    <t>Observaciones generales de Filtro Rotativo Levadura</t>
  </si>
  <si>
    <t>Observaciones generales de Ingredientes Leva</t>
  </si>
  <si>
    <t>Para completar con prioridades de planta de envases después de la reunión</t>
  </si>
  <si>
    <t>Para completar con prioridades de planta de fusión después de la reunión</t>
  </si>
  <si>
    <t>Para completar con prioridades de planta de levadura después de la reunión</t>
  </si>
  <si>
    <t>Punto de control</t>
  </si>
  <si>
    <t>Indicador</t>
  </si>
  <si>
    <t>Textura</t>
  </si>
  <si>
    <t>PQ ( A.F. / Brix)</t>
  </si>
  <si>
    <t>604 - P de hinchado de membranas</t>
  </si>
  <si>
    <t>604 - T de filtración</t>
  </si>
  <si>
    <t>Valor de IC o IP</t>
  </si>
  <si>
    <t>Máx</t>
  </si>
  <si>
    <t>Min</t>
  </si>
  <si>
    <t xml:space="preserve">Desviación estándar </t>
  </si>
  <si>
    <t xml:space="preserve">Promedio </t>
  </si>
  <si>
    <t>LINEA_ID</t>
  </si>
  <si>
    <t>75 - Deso DeSmet</t>
  </si>
  <si>
    <t>55 - Blanqueo Continuo</t>
  </si>
  <si>
    <t>90 - Hidrogenación</t>
  </si>
  <si>
    <t>530 - Filtro Rotativo Levadura N°1</t>
  </si>
  <si>
    <t>540 - Envasado Prensada</t>
  </si>
  <si>
    <t>552 - Esterilizacion Melaza</t>
  </si>
  <si>
    <t>73 - Deso DeSmet Pre-Deso</t>
  </si>
  <si>
    <t>301 - Cristalizador Nº1 AVI</t>
  </si>
  <si>
    <t>303 - Cristalizador Nº3 AVI</t>
  </si>
  <si>
    <t>86 - Interesterificado</t>
  </si>
  <si>
    <t>305 - Cristalizador Nº5 AVI</t>
  </si>
  <si>
    <t>304 - Cristalizador Nº4 AVI</t>
  </si>
  <si>
    <t>302 - Cristalizador Nº2 AVI</t>
  </si>
  <si>
    <t>51 - Purga-Purga de sebo</t>
  </si>
  <si>
    <t>LINEA_ID2</t>
  </si>
  <si>
    <t>Min Estándar</t>
  </si>
  <si>
    <t>Máx Estándar</t>
  </si>
  <si>
    <t>Unidad</t>
  </si>
  <si>
    <t>Promedio</t>
  </si>
  <si>
    <t>MIN</t>
  </si>
  <si>
    <t>MAX</t>
  </si>
  <si>
    <t>Detalle principales variables críticas</t>
  </si>
  <si>
    <t>Subsector</t>
  </si>
  <si>
    <t/>
  </si>
  <si>
    <t>604 - Presión de fin de ciclo</t>
  </si>
  <si>
    <t>604 - Tiempo de hinchado de membranas</t>
  </si>
  <si>
    <t>Objt</t>
  </si>
  <si>
    <t>Dif</t>
  </si>
  <si>
    <t>Max de la semana</t>
  </si>
  <si>
    <t>Impacto en el global</t>
  </si>
  <si>
    <t>Desvíos en color, dosificación alta de tierra y bajo caudal para trtar de dosificar mayor tierra. Sebo con baja blanqueabilidad. Esta semana debería mejorar blanqueabilidad. Se aprovecha para probar tierras específicas con el sebo</t>
  </si>
  <si>
    <t>Refinerias</t>
  </si>
  <si>
    <t>Fusion/Molino</t>
  </si>
  <si>
    <t>404 - Caudal a desodorizar</t>
  </si>
  <si>
    <t>404 - Caudal de ácido graso a lluvia</t>
  </si>
  <si>
    <t>404 - Caudal de ácido graso a relleno</t>
  </si>
  <si>
    <t>404 - T desodorización</t>
  </si>
  <si>
    <t>404 - Temperatura de ácidos grasos</t>
  </si>
  <si>
    <t>76 - Deso Gianazza</t>
  </si>
  <si>
    <t>304 - Presión de vapor direct</t>
  </si>
  <si>
    <t>404 - Presión de vapor direct</t>
  </si>
  <si>
    <t>604 - P de hinchado de mem</t>
  </si>
  <si>
    <t>6600 - Tº en tanque 19-B-01</t>
  </si>
  <si>
    <t>6600 - Conductividad de cre</t>
  </si>
  <si>
    <t>6600 - Nivel en tanque 19-B-</t>
  </si>
  <si>
    <t>101 - Caudal cocinador continuo</t>
  </si>
  <si>
    <t>101 - Humedad Sebo</t>
  </si>
  <si>
    <t>101 - Temperatura Entrada Cocinador Continuo</t>
  </si>
  <si>
    <t>101 - Temperatura Salida Cocinador Continuo</t>
  </si>
  <si>
    <t>510 - Fermentacion</t>
  </si>
  <si>
    <t>512 - Fermentacion</t>
  </si>
  <si>
    <t>Aroma</t>
  </si>
  <si>
    <t>5 - Kombinator - Bisignano</t>
  </si>
  <si>
    <t>603 - Presión de vacío del blanqueador (PT101)</t>
  </si>
  <si>
    <t>603 - Presión de vacío del reactor al cargar (PT100)</t>
  </si>
  <si>
    <t>603 - T de Inicio de Reacción (TT100)</t>
  </si>
  <si>
    <t>6700 - Caudal Agua de Lavado 1º</t>
  </si>
  <si>
    <t>6700 - Caudal Agua de Lavado 2º</t>
  </si>
  <si>
    <t>6700 - Caudal Agua de Lavado en Bandeja</t>
  </si>
  <si>
    <t>6700 - Caudal de crema</t>
  </si>
  <si>
    <t>6700 - Conductividad de crema</t>
  </si>
  <si>
    <t>6700 - Espesor de precapa</t>
  </si>
  <si>
    <t>6700 - Filtrabilidad</t>
  </si>
  <si>
    <t>6700 - Presión de vacío</t>
  </si>
  <si>
    <t>6700 - Tº de Agua de Lavado</t>
  </si>
  <si>
    <t>6700 - Velocidad de avance de cuchilla [h/min]</t>
  </si>
  <si>
    <t>6700 - Velocidad de tambor</t>
  </si>
  <si>
    <t>6800 - Extrusabilidad</t>
  </si>
  <si>
    <t>6800 - Nivel de tolva</t>
  </si>
  <si>
    <t>6800 - Paquetes/minuto [1/min]</t>
  </si>
  <si>
    <t>6800 - Tamaño del paquete</t>
  </si>
  <si>
    <t>6800 - Tº de Paquete</t>
  </si>
  <si>
    <t>6800 - Tº Resistencia Longitudinal</t>
  </si>
  <si>
    <t>6800 - Velocidad de amasado</t>
  </si>
  <si>
    <t>6800 - Vencimiento [dia]</t>
  </si>
  <si>
    <t>Caudal Bomba Pistón:</t>
  </si>
  <si>
    <t>golpes x minuto Critica</t>
  </si>
  <si>
    <t>Tº  Salida Tubo 4  critica mayor al maximo</t>
  </si>
  <si>
    <t>Tº Salida Tubo 6:critica mayor al maximo</t>
  </si>
  <si>
    <t>603 - Cantidad de Catalizador cargada</t>
  </si>
  <si>
    <t>603 - Jabones fin de reaccion</t>
  </si>
  <si>
    <t xml:space="preserve">602 - Temperatura de inicio de rección </t>
  </si>
  <si>
    <t>602 - Temperatura máxima de reacción</t>
  </si>
  <si>
    <t>T° Salida Tubo 8 Critica mayor al maximo</t>
  </si>
  <si>
    <t>Velocidad Pin rotor 1  C</t>
  </si>
  <si>
    <t>Deso Desmet</t>
  </si>
  <si>
    <t>Cenizas</t>
  </si>
  <si>
    <t>Granulometría Tamiz Nº 10</t>
  </si>
  <si>
    <t>Indice de Peroxido</t>
  </si>
  <si>
    <t>Materia Grasa</t>
  </si>
  <si>
    <t>Proteina</t>
  </si>
  <si>
    <t>Indice de Iodo</t>
  </si>
  <si>
    <t>% de Celulas en Crema</t>
  </si>
  <si>
    <t>102 - Amperaje molino Nº1</t>
  </si>
  <si>
    <t>102 - Amperaje Molino Nº2</t>
  </si>
  <si>
    <t>102 - Granulometría Harina de Carne</t>
  </si>
  <si>
    <t>102 - Humedad Harina de Carne</t>
  </si>
  <si>
    <t>102 - Ingreso molino Nº1</t>
  </si>
  <si>
    <t>102 - Ingreso Molino Nº2</t>
  </si>
  <si>
    <t>102 - Proteína Harina de Carne</t>
  </si>
  <si>
    <t>6400 - Caudal de agua de lavado</t>
  </si>
  <si>
    <t>6400 - Caudal de crema</t>
  </si>
  <si>
    <t>29 - Envasadora HC</t>
  </si>
  <si>
    <t>553 - Preparacion Soluciones</t>
  </si>
  <si>
    <t>520 - Separacion</t>
  </si>
  <si>
    <t>550 - Dilucion Melaza</t>
  </si>
  <si>
    <t>57 - Blanqueo Batch AVI</t>
  </si>
  <si>
    <t>85 - Interesterificado-Pre Blend</t>
  </si>
  <si>
    <t>56 - Blanqueo Batch AVH</t>
  </si>
  <si>
    <t>80 - Produccion-Mezcla Grasa</t>
  </si>
  <si>
    <t>pH</t>
  </si>
  <si>
    <t>14 - PFT0 - Bock&amp;Sohn</t>
  </si>
  <si>
    <t>Velocidad de PFT 2: Critica</t>
  </si>
  <si>
    <t>6800 - Peso del paquete</t>
  </si>
  <si>
    <t>Obj MAY</t>
  </si>
  <si>
    <t>508 - Fermentacion PCP</t>
  </si>
  <si>
    <t>Rev pin  rotor 1Critica</t>
  </si>
  <si>
    <r>
      <t>1.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Ingresar a la página de Qlik con el usuario y contraseña correspondiente.</t>
    </r>
  </si>
  <si>
    <r>
      <t>2.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Ingresar a 3_REF Producción 2.0</t>
    </r>
  </si>
  <si>
    <r>
      <t>3.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Ingresar a Análisis de Calidad.</t>
    </r>
  </si>
  <si>
    <r>
      <t>6.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En fecha colocar la semana anterior.</t>
    </r>
  </si>
  <si>
    <r>
      <t>5.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En periodo colocar el mes corriente.</t>
    </r>
  </si>
  <si>
    <r>
      <t>4.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Colocar los filtros en el siguiente orden para que se descarguen los datos de manera correcta, tanto en IC como IP.</t>
    </r>
  </si>
  <si>
    <r>
      <t>7.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Expandir y exportar en Excel tanto en IC como en IP.</t>
    </r>
  </si>
  <si>
    <r>
      <t>8.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Abrir IC e IP tabla y filtrar por fecha (la semana anterior, por ejemplo última semana de Mayo 2022)</t>
    </r>
  </si>
  <si>
    <r>
      <t>9.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Descargar los datos para Excel.</t>
    </r>
  </si>
  <si>
    <r>
      <t>10.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Una vez descargados los 4 archivos necesarios (IC% ICtabla IP% IPtabla), abrir el archivo editable de IC e IP.</t>
    </r>
  </si>
  <si>
    <r>
      <t>11.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Copiar los datos tanto de IC% como IP% y pegarlos en las pestañas correspondientes (tal como están), asegurarse de que quede bien.</t>
    </r>
  </si>
  <si>
    <r>
      <t>12.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Para copiar los datos de ICtabla e IPtabla se deben acomodar las columnas tal como se encuentran en el archivo editable de IC e IP, para que se apliquen las formulas correctamente.</t>
    </r>
  </si>
  <si>
    <r>
      <t>13.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Observar en la pestaña “Resultado” si hay algún valor de 0% en IC e IP.</t>
    </r>
  </si>
  <si>
    <r>
      <t>15.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Luego de revisar todo, presionar Guardar BD y Guardar en BDVar, en las pestañas de Resultado y ResultadoVar respectivamente.</t>
    </r>
  </si>
  <si>
    <r>
      <t>16.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Presionar Botón 1 en Informe para imprimir el PDF.</t>
    </r>
  </si>
  <si>
    <t>Procedimiento para realizar el informe de IC e IP</t>
  </si>
  <si>
    <t>31 - Cocinador Nº1</t>
  </si>
  <si>
    <t>Fosforo Total</t>
  </si>
  <si>
    <t>402 - Caudal de aceite a neutralizado</t>
  </si>
  <si>
    <t>402 - Caudal de ácido fosfórico</t>
  </si>
  <si>
    <t>402 - Caudal de agua</t>
  </si>
  <si>
    <t>402 - Caudal de soda cáustica</t>
  </si>
  <si>
    <t>402 - Diferencial de A en descarga parcial</t>
  </si>
  <si>
    <t>402 - T de ingreso a centrífuga</t>
  </si>
  <si>
    <t>403 - Presión de vacío</t>
  </si>
  <si>
    <t>95 - Blanqueador Aceite</t>
  </si>
  <si>
    <t>94 - Centrífuga S2201</t>
  </si>
  <si>
    <t>% IC</t>
  </si>
  <si>
    <t>PONDERACION_IC</t>
  </si>
  <si>
    <t>% IP</t>
  </si>
  <si>
    <t>PONDERACION_IP</t>
  </si>
  <si>
    <t>DDP_ID</t>
  </si>
  <si>
    <t>LINEA</t>
  </si>
  <si>
    <t>FECHA</t>
  </si>
  <si>
    <t>TIPO_CONTROL_AC_ID</t>
  </si>
  <si>
    <t>TIPO_CONTROL_AC</t>
  </si>
  <si>
    <t>VALOR_MINIMO_AC</t>
  </si>
  <si>
    <t>VALOR_MAXIMO_AC</t>
  </si>
  <si>
    <t>VALOR_OBSERVADO_AC</t>
  </si>
  <si>
    <t>PUNTAJE_AC</t>
  </si>
  <si>
    <t>1</t>
  </si>
  <si>
    <t>0</t>
  </si>
  <si>
    <t>TIPO_CONTROL_CP_ID</t>
  </si>
  <si>
    <t>TIPO_CONTROL_CP</t>
  </si>
  <si>
    <t>VALOR_MINIMO_CP</t>
  </si>
  <si>
    <t>VALOR_MAXIMO_CP</t>
  </si>
  <si>
    <t>VALOR_OBSERVADO_CP</t>
  </si>
  <si>
    <t>PUNTAJE_CP</t>
  </si>
  <si>
    <t>ml Totales de CO2 / 2 Hs. F.P.</t>
  </si>
  <si>
    <r>
      <t>14.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Si existe algún valor de 0%, buscar en ICQlick% o   IPQlick% si está esa línea. De ser asi, buscar en IC tabla o IP tabla si está la línea (en este caso no modificar nada). En caso de que no se encuentre la línea, borrar los datos en ICQlick% de ese 0% que afecta el resultado.</t>
    </r>
  </si>
  <si>
    <t>32 - Cocinador Nº2</t>
  </si>
  <si>
    <t>6 - SPX - Bock&amp;Sohn PLACAS</t>
  </si>
  <si>
    <t>Clorofila</t>
  </si>
  <si>
    <t>403 - Caudal de aceite a blanqueo</t>
  </si>
  <si>
    <t>403 - T de ingreso a tanque de TriSyl</t>
  </si>
  <si>
    <t>403 - T filtración de TriSyl</t>
  </si>
  <si>
    <t>Rev pin  rotor 2 Critica</t>
  </si>
  <si>
    <t>1 - VMC - Carlini</t>
  </si>
  <si>
    <t>74 - Deso DeSmet Re-Deso</t>
  </si>
  <si>
    <t>502 - Fermentacion PCL</t>
  </si>
  <si>
    <t>Rev. Pin Rotor¨s 1</t>
  </si>
  <si>
    <t>Vel. Plastificador Motor 1: Critica</t>
  </si>
  <si>
    <t>Vel. Plastificador Motor 2:Critica</t>
  </si>
  <si>
    <t>Vel. Plastificador Motor 3:Critica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</si>
</sst>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#.0#############E+###"/>
    <numFmt numFmtId="165" formatCode="d\/m\/yyyy"/>
    <numFmt numFmtId="166" formatCode="0.0%"/>
    <numFmt numFmtId="167" formatCode="mmm"/>
    <numFmt numFmtId="168" formatCode="##############"/>
    <numFmt numFmtId="169" formatCode="0.0"/>
    <numFmt numFmtId="170" formatCode="#,##0.00%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20"/>
      <color theme="0" tint="-0.34998626667073579"/>
      <name val="Calibri"/>
      <family val="2"/>
      <scheme val="minor"/>
    </font>
    <font>
      <sz val="2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7"/>
      <color theme="1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59999389629810485"/>
        <bgColor indexed="64"/>
      </patternFill>
    </fill>
    <fill>
      <gradientFill degree="180">
        <stop position="0">
          <color theme="0"/>
        </stop>
        <stop position="1">
          <color rgb="FF6E2220"/>
        </stop>
      </gradient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07">
    <xf numFmtId="0" fontId="0" fillId="0" borderId="0" xfId="0"/>
    <xf numFmtId="0" fontId="0" fillId="0" borderId="0" xfId="0"/>
    <xf numFmtId="167" fontId="0" fillId="0" borderId="1" xfId="0" applyNumberFormat="1" applyBorder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9" fontId="0" fillId="0" borderId="0" xfId="1" applyFont="1"/>
    <xf numFmtId="0" fontId="0" fillId="0" borderId="0" xfId="0" applyAlignment="1">
      <alignment horizontal="center" vertical="center"/>
    </xf>
    <xf numFmtId="0" fontId="0" fillId="0" borderId="0" xfId="0"/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0" xfId="0"/>
    <xf numFmtId="0" fontId="0" fillId="0" borderId="0" xfId="0"/>
    <xf numFmtId="0" fontId="0" fillId="2" borderId="1" xfId="0" applyFill="1" applyBorder="1" applyAlignment="1">
      <alignment horizontal="center" vertical="center" wrapText="1"/>
    </xf>
    <xf numFmtId="166" fontId="3" fillId="3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Border="1"/>
    <xf numFmtId="0" fontId="0" fillId="0" borderId="8" xfId="0" applyBorder="1" applyAlignment="1">
      <alignment wrapText="1"/>
    </xf>
    <xf numFmtId="167" fontId="0" fillId="2" borderId="6" xfId="0" applyNumberFormat="1" applyFill="1" applyBorder="1" applyAlignment="1">
      <alignment horizontal="center" vertical="center"/>
    </xf>
    <xf numFmtId="167" fontId="0" fillId="0" borderId="7" xfId="0" applyNumberForma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5" fillId="4" borderId="18" xfId="0" applyFont="1" applyFill="1" applyBorder="1" applyAlignment="1"/>
    <xf numFmtId="0" fontId="0" fillId="0" borderId="1" xfId="0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9" fontId="0" fillId="2" borderId="6" xfId="0" applyNumberForma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9" fontId="0" fillId="2" borderId="6" xfId="1" applyFont="1" applyFill="1" applyBorder="1" applyAlignment="1">
      <alignment horizontal="center" vertical="center"/>
    </xf>
    <xf numFmtId="9" fontId="0" fillId="2" borderId="16" xfId="1" applyFont="1" applyFill="1" applyBorder="1" applyAlignment="1">
      <alignment horizontal="center" vertical="center"/>
    </xf>
    <xf numFmtId="9" fontId="5" fillId="6" borderId="17" xfId="1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0" fillId="0" borderId="21" xfId="0" applyBorder="1"/>
    <xf numFmtId="0" fontId="1" fillId="0" borderId="23" xfId="0" applyFont="1" applyBorder="1" applyAlignment="1">
      <alignment horizontal="center" vertical="center" wrapText="1"/>
    </xf>
    <xf numFmtId="0" fontId="5" fillId="4" borderId="18" xfId="0" applyFont="1" applyFill="1" applyBorder="1" applyAlignment="1">
      <alignment horizontal="left" vertical="center"/>
    </xf>
    <xf numFmtId="0" fontId="0" fillId="2" borderId="9" xfId="0" applyFill="1" applyBorder="1" applyAlignment="1">
      <alignment vertical="center" wrapText="1"/>
    </xf>
    <xf numFmtId="0" fontId="0" fillId="2" borderId="9" xfId="0" applyFill="1" applyBorder="1" applyAlignment="1">
      <alignment vertical="center"/>
    </xf>
    <xf numFmtId="166" fontId="3" fillId="3" borderId="9" xfId="0" applyNumberFormat="1" applyFont="1" applyFill="1" applyBorder="1" applyAlignment="1">
      <alignment vertical="center" wrapText="1"/>
    </xf>
    <xf numFmtId="166" fontId="3" fillId="3" borderId="22" xfId="0" applyNumberFormat="1" applyFont="1" applyFill="1" applyBorder="1" applyAlignment="1">
      <alignment vertical="center" wrapText="1"/>
    </xf>
    <xf numFmtId="0" fontId="0" fillId="0" borderId="0" xfId="0"/>
    <xf numFmtId="0" fontId="0" fillId="2" borderId="2" xfId="0" applyFill="1" applyBorder="1" applyAlignment="1">
      <alignment vertical="center" wrapText="1"/>
    </xf>
    <xf numFmtId="0" fontId="0" fillId="2" borderId="1" xfId="0" applyFill="1" applyBorder="1" applyAlignment="1">
      <alignment horizontal="left" vertical="center"/>
    </xf>
    <xf numFmtId="9" fontId="0" fillId="2" borderId="0" xfId="1" applyFont="1" applyFill="1"/>
    <xf numFmtId="0" fontId="0" fillId="0" borderId="3" xfId="0" applyFill="1" applyBorder="1" applyAlignment="1">
      <alignment horizontal="left" vertical="center"/>
    </xf>
    <xf numFmtId="0" fontId="0" fillId="8" borderId="3" xfId="0" applyFill="1" applyBorder="1" applyAlignment="1">
      <alignment vertical="center" wrapText="1"/>
    </xf>
    <xf numFmtId="0" fontId="0" fillId="8" borderId="3" xfId="0" applyFill="1" applyBorder="1" applyAlignment="1">
      <alignment horizontal="left" vertical="center"/>
    </xf>
    <xf numFmtId="9" fontId="0" fillId="8" borderId="0" xfId="1" applyFont="1" applyFill="1"/>
    <xf numFmtId="0" fontId="0" fillId="2" borderId="0" xfId="0" applyFill="1" applyBorder="1" applyAlignment="1">
      <alignment vertical="center" wrapText="1"/>
    </xf>
    <xf numFmtId="0" fontId="0" fillId="2" borderId="0" xfId="0" applyFill="1" applyBorder="1" applyAlignment="1">
      <alignment horizontal="left" vertical="center"/>
    </xf>
    <xf numFmtId="9" fontId="0" fillId="0" borderId="0" xfId="0" applyNumberFormat="1"/>
    <xf numFmtId="14" fontId="0" fillId="0" borderId="0" xfId="0" applyNumberFormat="1"/>
    <xf numFmtId="167" fontId="0" fillId="0" borderId="0" xfId="0" applyNumberFormat="1"/>
    <xf numFmtId="0" fontId="9" fillId="0" borderId="0" xfId="0" applyFont="1"/>
    <xf numFmtId="14" fontId="1" fillId="0" borderId="0" xfId="0" applyNumberFormat="1" applyFont="1"/>
    <xf numFmtId="0" fontId="0" fillId="0" borderId="0" xfId="0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0" fillId="8" borderId="0" xfId="0" applyFill="1" applyBorder="1" applyAlignment="1">
      <alignment horizontal="left" vertical="center"/>
    </xf>
    <xf numFmtId="0" fontId="0" fillId="0" borderId="8" xfId="0" applyBorder="1" applyAlignment="1"/>
    <xf numFmtId="0" fontId="0" fillId="0" borderId="25" xfId="0" applyBorder="1"/>
    <xf numFmtId="9" fontId="0" fillId="0" borderId="25" xfId="1" applyFont="1" applyBorder="1"/>
    <xf numFmtId="9" fontId="0" fillId="0" borderId="0" xfId="1" applyFont="1" applyBorder="1"/>
    <xf numFmtId="9" fontId="0" fillId="2" borderId="25" xfId="1" applyFont="1" applyFill="1" applyBorder="1"/>
    <xf numFmtId="9" fontId="0" fillId="2" borderId="0" xfId="1" applyFont="1" applyFill="1" applyBorder="1"/>
    <xf numFmtId="9" fontId="0" fillId="0" borderId="25" xfId="0" applyNumberFormat="1" applyBorder="1"/>
    <xf numFmtId="9" fontId="0" fillId="0" borderId="0" xfId="0" applyNumberFormat="1" applyBorder="1"/>
    <xf numFmtId="0" fontId="0" fillId="0" borderId="20" xfId="0" applyBorder="1"/>
    <xf numFmtId="9" fontId="0" fillId="0" borderId="20" xfId="0" applyNumberFormat="1" applyBorder="1"/>
    <xf numFmtId="0" fontId="13" fillId="0" borderId="0" xfId="0" applyFont="1" applyBorder="1"/>
    <xf numFmtId="0" fontId="0" fillId="0" borderId="6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5" fillId="4" borderId="17" xfId="0" applyFont="1" applyFill="1" applyBorder="1" applyAlignment="1"/>
    <xf numFmtId="0" fontId="5" fillId="0" borderId="0" xfId="0" applyFont="1" applyBorder="1" applyAlignment="1">
      <alignment horizontal="center" vertical="center" wrapText="1"/>
    </xf>
    <xf numFmtId="0" fontId="0" fillId="0" borderId="0" xfId="0"/>
    <xf numFmtId="0" fontId="0" fillId="10" borderId="1" xfId="0" applyFont="1" applyFill="1" applyBorder="1" applyAlignment="1">
      <alignment horizontal="center" vertical="center" wrapText="1"/>
    </xf>
    <xf numFmtId="0" fontId="0" fillId="10" borderId="1" xfId="0" applyFont="1" applyFill="1" applyBorder="1" applyAlignment="1">
      <alignment vertical="center" wrapText="1"/>
    </xf>
    <xf numFmtId="0" fontId="0" fillId="10" borderId="1" xfId="0" applyFont="1" applyFill="1" applyBorder="1" applyAlignment="1">
      <alignment vertical="center"/>
    </xf>
    <xf numFmtId="167" fontId="0" fillId="10" borderId="1" xfId="0" applyNumberFormat="1" applyFont="1" applyFill="1" applyBorder="1" applyAlignment="1">
      <alignment horizontal="center" vertical="center" wrapText="1"/>
    </xf>
    <xf numFmtId="168" fontId="0" fillId="0" borderId="0" xfId="0" applyNumberFormat="1"/>
    <xf numFmtId="0" fontId="0" fillId="10" borderId="1" xfId="0" applyNumberFormat="1" applyFont="1" applyFill="1" applyBorder="1" applyAlignment="1">
      <alignment vertical="center"/>
    </xf>
    <xf numFmtId="0" fontId="0" fillId="0" borderId="0" xfId="0"/>
    <xf numFmtId="0" fontId="0" fillId="0" borderId="0" xfId="0"/>
    <xf numFmtId="0" fontId="0" fillId="0" borderId="0" xfId="0" applyAlignment="1"/>
    <xf numFmtId="0" fontId="9" fillId="0" borderId="0" xfId="0" applyFont="1" applyAlignment="1"/>
    <xf numFmtId="0" fontId="0" fillId="0" borderId="0" xfId="1" applyNumberFormat="1" applyFont="1"/>
    <xf numFmtId="0" fontId="1" fillId="0" borderId="0" xfId="0" applyFont="1"/>
    <xf numFmtId="0" fontId="1" fillId="0" borderId="0" xfId="0" applyFont="1" applyAlignment="1"/>
    <xf numFmtId="0" fontId="12" fillId="0" borderId="5" xfId="0" applyFont="1" applyBorder="1" applyAlignment="1">
      <alignment vertical="center" textRotation="45" wrapText="1"/>
    </xf>
    <xf numFmtId="0" fontId="12" fillId="0" borderId="0" xfId="0" applyFont="1" applyBorder="1" applyAlignment="1">
      <alignment vertical="center" textRotation="45" wrapText="1"/>
    </xf>
    <xf numFmtId="2" fontId="0" fillId="0" borderId="0" xfId="1" applyNumberFormat="1" applyFont="1"/>
    <xf numFmtId="0" fontId="0" fillId="0" borderId="0" xfId="0"/>
    <xf numFmtId="166" fontId="0" fillId="8" borderId="0" xfId="1" applyNumberFormat="1" applyFont="1" applyFill="1"/>
    <xf numFmtId="166" fontId="0" fillId="8" borderId="25" xfId="1" applyNumberFormat="1" applyFont="1" applyFill="1" applyBorder="1"/>
    <xf numFmtId="166" fontId="0" fillId="8" borderId="0" xfId="1" applyNumberFormat="1" applyFont="1" applyFill="1" applyBorder="1"/>
    <xf numFmtId="166" fontId="0" fillId="2" borderId="0" xfId="1" applyNumberFormat="1" applyFont="1" applyFill="1"/>
    <xf numFmtId="166" fontId="0" fillId="2" borderId="25" xfId="1" applyNumberFormat="1" applyFont="1" applyFill="1" applyBorder="1"/>
    <xf numFmtId="166" fontId="0" fillId="2" borderId="0" xfId="1" applyNumberFormat="1" applyFont="1" applyFill="1" applyBorder="1"/>
    <xf numFmtId="0" fontId="0" fillId="0" borderId="0" xfId="0"/>
    <xf numFmtId="2" fontId="0" fillId="0" borderId="0" xfId="0" applyNumberFormat="1"/>
    <xf numFmtId="0" fontId="0" fillId="0" borderId="0" xfId="0"/>
    <xf numFmtId="169" fontId="0" fillId="0" borderId="0" xfId="1" applyNumberFormat="1" applyFont="1"/>
    <xf numFmtId="166" fontId="0" fillId="0" borderId="0" xfId="1" applyNumberFormat="1" applyFont="1"/>
    <xf numFmtId="9" fontId="0" fillId="0" borderId="0" xfId="1" applyFont="1" applyFill="1"/>
    <xf numFmtId="166" fontId="0" fillId="0" borderId="1" xfId="1" applyNumberFormat="1" applyFont="1" applyFill="1" applyBorder="1"/>
    <xf numFmtId="0" fontId="1" fillId="0" borderId="1" xfId="0" applyFont="1" applyBorder="1" applyAlignment="1">
      <alignment horizontal="center" vertical="center"/>
    </xf>
    <xf numFmtId="166" fontId="0" fillId="0" borderId="1" xfId="1" applyNumberFormat="1" applyFont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1" fontId="0" fillId="0" borderId="0" xfId="0" applyNumberFormat="1"/>
    <xf numFmtId="0" fontId="0" fillId="10" borderId="0" xfId="0" applyFont="1" applyFill="1" applyBorder="1" applyAlignment="1">
      <alignment vertical="center" wrapText="1"/>
    </xf>
    <xf numFmtId="0" fontId="0" fillId="0" borderId="0" xfId="0" applyFill="1"/>
    <xf numFmtId="0" fontId="18" fillId="0" borderId="0" xfId="0" applyFont="1" applyFill="1"/>
    <xf numFmtId="165" fontId="0" fillId="0" borderId="0" xfId="0" applyNumberFormat="1"/>
    <xf numFmtId="170" fontId="0" fillId="0" borderId="0" xfId="0" applyNumberFormat="1"/>
    <xf numFmtId="9" fontId="5" fillId="6" borderId="17" xfId="1" applyNumberFormat="1" applyFont="1" applyFill="1" applyBorder="1" applyAlignment="1">
      <alignment horizontal="center" vertical="center"/>
    </xf>
    <xf numFmtId="0" fontId="0" fillId="0" borderId="0" xfId="0" applyFill="1" applyBorder="1"/>
    <xf numFmtId="0" fontId="13" fillId="0" borderId="0" xfId="0" applyFont="1" applyFill="1" applyBorder="1"/>
    <xf numFmtId="0" fontId="0" fillId="0" borderId="1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vertical="center" wrapText="1"/>
    </xf>
    <xf numFmtId="0" fontId="0" fillId="0" borderId="1" xfId="0" applyFont="1" applyFill="1" applyBorder="1" applyAlignment="1">
      <alignment vertical="center"/>
    </xf>
    <xf numFmtId="167" fontId="0" fillId="0" borderId="1" xfId="0" applyNumberFormat="1" applyFont="1" applyFill="1" applyBorder="1" applyAlignment="1">
      <alignment horizontal="center" vertical="center" wrapText="1"/>
    </xf>
    <xf numFmtId="0" fontId="0" fillId="0" borderId="1" xfId="0" applyNumberFormat="1" applyFont="1" applyFill="1" applyBorder="1" applyAlignment="1">
      <alignment vertical="center"/>
    </xf>
    <xf numFmtId="167" fontId="16" fillId="0" borderId="1" xfId="0" applyNumberFormat="1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horizontal="left" vertical="center"/>
    </xf>
    <xf numFmtId="9" fontId="0" fillId="0" borderId="1" xfId="0" applyNumberFormat="1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Font="1" applyFill="1" applyBorder="1" applyAlignment="1"/>
    <xf numFmtId="0" fontId="0" fillId="0" borderId="0" xfId="0" applyFill="1" applyAlignment="1">
      <alignment wrapText="1"/>
    </xf>
    <xf numFmtId="0" fontId="0" fillId="0" borderId="0" xfId="0" applyNumberFormat="1" applyFill="1"/>
    <xf numFmtId="0" fontId="0" fillId="0" borderId="0" xfId="0" applyNumberFormat="1" applyFill="1" applyAlignment="1">
      <alignment wrapText="1"/>
    </xf>
    <xf numFmtId="0" fontId="0" fillId="0" borderId="0" xfId="0"/>
    <xf numFmtId="0" fontId="0" fillId="0" borderId="0" xfId="0" applyAlignment="1">
      <alignment horizontal="left" vertical="center" indent="5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/>
    <xf numFmtId="0" fontId="0" fillId="6" borderId="1" xfId="0" applyFont="1" applyFill="1" applyBorder="1" applyAlignment="1">
      <alignment vertical="center" wrapText="1"/>
    </xf>
    <xf numFmtId="0" fontId="0" fillId="6" borderId="0" xfId="1" applyNumberFormat="1" applyFont="1" applyFill="1"/>
    <xf numFmtId="2" fontId="0" fillId="6" borderId="0" xfId="1" applyNumberFormat="1" applyFont="1" applyFill="1"/>
    <xf numFmtId="1" fontId="0" fillId="0" borderId="0" xfId="0" applyNumberFormat="1"/>
    <xf numFmtId="166" fontId="0" fillId="0" borderId="1" xfId="0" applyNumberFormat="1" applyBorder="1" applyAlignment="1">
      <alignment horizontal="center" vertical="center"/>
    </xf>
    <xf numFmtId="0" fontId="0" fillId="0" borderId="0" xfId="0"/>
    <xf numFmtId="0" fontId="0" fillId="10" borderId="1" xfId="0" applyFont="1" applyFill="1" applyBorder="1" applyAlignment="1">
      <alignment horizontal="left" vertical="center"/>
    </xf>
    <xf numFmtId="164" fontId="0" fillId="0" borderId="0" xfId="0" applyNumberFormat="1"/>
    <xf numFmtId="0" fontId="0" fillId="0" borderId="0" xfId="0"/>
    <xf numFmtId="0" fontId="18" fillId="10" borderId="0" xfId="0" applyFont="1" applyFill="1"/>
    <xf numFmtId="0" fontId="0" fillId="10" borderId="0" xfId="0" applyFill="1"/>
    <xf numFmtId="0" fontId="0" fillId="11" borderId="1" xfId="0" applyFont="1" applyFill="1" applyBorder="1" applyAlignment="1">
      <alignment vertical="center" wrapText="1"/>
    </xf>
    <xf numFmtId="0" fontId="0" fillId="11" borderId="0" xfId="1" applyNumberFormat="1" applyFont="1" applyFill="1"/>
    <xf numFmtId="2" fontId="0" fillId="11" borderId="0" xfId="1" applyNumberFormat="1" applyFont="1" applyFill="1"/>
    <xf numFmtId="0" fontId="0" fillId="0" borderId="0" xfId="0" applyAlignment="1">
      <alignment vertical="center"/>
    </xf>
    <xf numFmtId="9" fontId="0" fillId="12" borderId="0" xfId="1" applyFont="1" applyFill="1"/>
    <xf numFmtId="0" fontId="0" fillId="13" borderId="0" xfId="0" applyFill="1"/>
    <xf numFmtId="0" fontId="0" fillId="2" borderId="0" xfId="0" applyFill="1"/>
    <xf numFmtId="9" fontId="0" fillId="0" borderId="0" xfId="0" applyNumberFormat="1" applyFill="1"/>
    <xf numFmtId="9" fontId="0" fillId="0" borderId="0" xfId="1" applyNumberFormat="1" applyFont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9" fontId="0" fillId="0" borderId="11" xfId="0" applyNumberFormat="1" applyBorder="1" applyAlignment="1">
      <alignment horizontal="center" vertical="center"/>
    </xf>
    <xf numFmtId="9" fontId="0" fillId="0" borderId="24" xfId="0" applyNumberFormat="1" applyBorder="1" applyAlignment="1">
      <alignment horizontal="center" vertical="center"/>
    </xf>
    <xf numFmtId="9" fontId="0" fillId="0" borderId="10" xfId="0" applyNumberFormat="1" applyBorder="1" applyAlignment="1">
      <alignment horizontal="center" vertical="center"/>
    </xf>
    <xf numFmtId="166" fontId="7" fillId="3" borderId="13" xfId="0" applyNumberFormat="1" applyFont="1" applyFill="1" applyBorder="1" applyAlignment="1">
      <alignment horizontal="center" vertical="center" wrapText="1"/>
    </xf>
    <xf numFmtId="166" fontId="7" fillId="3" borderId="14" xfId="0" applyNumberFormat="1" applyFont="1" applyFill="1" applyBorder="1" applyAlignment="1">
      <alignment horizontal="center" vertical="center" wrapText="1"/>
    </xf>
    <xf numFmtId="166" fontId="7" fillId="3" borderId="15" xfId="0" applyNumberFormat="1" applyFont="1" applyFill="1" applyBorder="1" applyAlignment="1">
      <alignment horizontal="center" vertical="center" wrapText="1"/>
    </xf>
    <xf numFmtId="9" fontId="0" fillId="2" borderId="2" xfId="1" applyFont="1" applyFill="1" applyBorder="1" applyAlignment="1">
      <alignment horizontal="center" vertical="center"/>
    </xf>
    <xf numFmtId="9" fontId="0" fillId="2" borderId="3" xfId="1" applyFont="1" applyFill="1" applyBorder="1" applyAlignment="1">
      <alignment horizontal="center" vertical="center"/>
    </xf>
    <xf numFmtId="9" fontId="0" fillId="2" borderId="4" xfId="1" applyFont="1" applyFill="1" applyBorder="1" applyAlignment="1">
      <alignment horizontal="center" vertical="center"/>
    </xf>
    <xf numFmtId="9" fontId="5" fillId="4" borderId="18" xfId="1" applyNumberFormat="1" applyFont="1" applyFill="1" applyBorder="1" applyAlignment="1">
      <alignment horizontal="left" vertical="center"/>
    </xf>
    <xf numFmtId="0" fontId="0" fillId="2" borderId="26" xfId="0" applyFill="1" applyBorder="1" applyAlignment="1">
      <alignment horizontal="center" vertical="center" wrapText="1"/>
    </xf>
    <xf numFmtId="0" fontId="0" fillId="2" borderId="27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66" fontId="3" fillId="3" borderId="9" xfId="0" applyNumberFormat="1" applyFont="1" applyFill="1" applyBorder="1" applyAlignment="1">
      <alignment horizontal="center" vertical="center" wrapText="1"/>
    </xf>
    <xf numFmtId="166" fontId="3" fillId="3" borderId="4" xfId="0" applyNumberFormat="1" applyFont="1" applyFill="1" applyBorder="1" applyAlignment="1">
      <alignment horizontal="center" vertical="center" wrapText="1"/>
    </xf>
    <xf numFmtId="166" fontId="3" fillId="3" borderId="22" xfId="0" applyNumberFormat="1" applyFont="1" applyFill="1" applyBorder="1" applyAlignment="1">
      <alignment horizontal="center" vertical="center" wrapText="1"/>
    </xf>
    <xf numFmtId="166" fontId="3" fillId="3" borderId="12" xfId="0" applyNumberFormat="1" applyFont="1" applyFill="1" applyBorder="1" applyAlignment="1">
      <alignment horizontal="center" vertical="center" wrapText="1"/>
    </xf>
    <xf numFmtId="9" fontId="0" fillId="2" borderId="1" xfId="1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left" vertical="center"/>
    </xf>
    <xf numFmtId="0" fontId="5" fillId="0" borderId="0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9" fontId="0" fillId="2" borderId="2" xfId="1" applyNumberFormat="1" applyFont="1" applyFill="1" applyBorder="1" applyAlignment="1">
      <alignment horizontal="center" vertical="center"/>
    </xf>
    <xf numFmtId="9" fontId="0" fillId="2" borderId="3" xfId="1" applyNumberFormat="1" applyFont="1" applyFill="1" applyBorder="1" applyAlignment="1">
      <alignment horizontal="center" vertical="center"/>
    </xf>
    <xf numFmtId="9" fontId="0" fillId="2" borderId="4" xfId="1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center"/>
    </xf>
    <xf numFmtId="0" fontId="12" fillId="0" borderId="5" xfId="0" applyFont="1" applyBorder="1" applyAlignment="1">
      <alignment horizontal="center" vertical="center" textRotation="45" wrapText="1"/>
    </xf>
    <xf numFmtId="0" fontId="12" fillId="0" borderId="0" xfId="0" applyFont="1" applyBorder="1" applyAlignment="1">
      <alignment horizontal="center" vertical="center" textRotation="45" wrapText="1"/>
    </xf>
    <xf numFmtId="0" fontId="11" fillId="9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0" fillId="7" borderId="0" xfId="0" applyFont="1" applyFill="1" applyAlignment="1">
      <alignment horizontal="center"/>
    </xf>
    <xf numFmtId="0" fontId="0" fillId="0" borderId="5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 wrapText="1"/>
    </xf>
    <xf numFmtId="0" fontId="1" fillId="0" borderId="1" xfId="0" applyFont="1" applyBorder="1" applyAlignment="1"/>
    <xf numFmtId="0" fontId="4" fillId="0" borderId="1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0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left" vertical="center"/>
    </xf>
  </cellXfs>
  <cellStyles count="2">
    <cellStyle name="Normal" xfId="0" builtinId="0"/>
    <cellStyle name="Porcentaje" xfId="1" builtinId="5"/>
  </cellStyles>
  <dxfs count="72"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Global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Indicadores!$C$47:$N$47</c:f>
              <c:numCache>
                <c:formatCode>0.0%</c:formatCode>
                <c:ptCount val="6"/>
                <c:pt idx="0">
                  <c:v>0.79083333333333339</c:v>
                </c:pt>
                <c:pt idx="1">
                  <c:v>0.77</c:v>
                </c:pt>
                <c:pt idx="2">
                  <c:v>0.76</c:v>
                </c:pt>
                <c:pt idx="3">
                  <c:v>0.8</c:v>
                </c:pt>
                <c:pt idx="4">
                  <c:v>0.8</c:v>
                </c:pt>
                <c:pt idx="5">
                  <c:v>0.77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7A-4887-9156-4BD3029200F5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Indicadores!$Q$47:$AA$47</c:f>
              <c:numCache>
                <c:formatCode>0.0%</c:formatCode>
                <c:ptCount val="6"/>
                <c:pt idx="0">
                  <c:v>0.90750000000000008</c:v>
                </c:pt>
                <c:pt idx="1">
                  <c:v>0.92</c:v>
                </c:pt>
                <c:pt idx="2">
                  <c:v>0.91</c:v>
                </c:pt>
                <c:pt idx="3">
                  <c:v>0.9</c:v>
                </c:pt>
                <c:pt idx="4">
                  <c:v>0.92</c:v>
                </c:pt>
                <c:pt idx="5">
                  <c:v>0.88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7A-4887-9156-4BD3029200F5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Indicadores!$Q$48:$AA$48</c:f>
              <c:numCache>
                <c:formatCode>0%</c:formatCode>
                <c:ptCount val="6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7A-4887-9156-4BD3029200F5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Indicadores!$C$48:$N$48</c:f>
              <c:numCache>
                <c:formatCode>0%</c:formatCode>
                <c:ptCount val="6"/>
                <c:pt idx="0">
                  <c:v>0.79</c:v>
                </c:pt>
                <c:pt idx="1">
                  <c:v>0.79</c:v>
                </c:pt>
                <c:pt idx="2">
                  <c:v>0.79</c:v>
                </c:pt>
                <c:pt idx="3">
                  <c:v>0.79</c:v>
                </c:pt>
                <c:pt idx="4">
                  <c:v>0.79</c:v>
                </c:pt>
                <c:pt idx="5">
                  <c:v>0.79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7A-4887-9156-4BD3029200F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64366336"/>
        <c:axId val="-164386464"/>
      </c:lineChart>
      <c:catAx>
        <c:axId val="-16436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86464"/>
        <c:crosses val="autoZero"/>
        <c:auto val="1"/>
        <c:lblAlgn val="ctr"/>
        <c:lblOffset val="100"/>
        <c:noMultiLvlLbl val="0"/>
      </c:catAx>
      <c:valAx>
        <c:axId val="-164386464"/>
        <c:scaling>
          <c:orientation val="minMax"/>
          <c:max val="1"/>
          <c:min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66336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Índice de calidad:</a:t>
            </a:r>
            <a:r>
              <a:rPr lang="es-AR" baseline="0"/>
              <a:t> peso por planta</a:t>
            </a:r>
            <a:endParaRPr lang="es-A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Indicadores!$B$49</c:f>
              <c:strCache>
                <c:ptCount val="1"/>
                <c:pt idx="0">
                  <c:v>Refinerías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Indicadores!$D$49:$N$49</c:f>
              <c:numCache>
                <c:formatCode>0%</c:formatCode>
                <c:ptCount val="6"/>
                <c:pt idx="0">
                  <c:v>0.29071885847932133</c:v>
                </c:pt>
                <c:pt idx="1">
                  <c:v>0.28822502241636644</c:v>
                </c:pt>
                <c:pt idx="2">
                  <c:v>0.27970287923742121</c:v>
                </c:pt>
                <c:pt idx="3">
                  <c:v>0.2864103404800401</c:v>
                </c:pt>
                <c:pt idx="4">
                  <c:v>0.27297516510974251</c:v>
                </c:pt>
                <c:pt idx="5">
                  <c:v>0.27458862260881228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7C-4008-A9CA-CBC52CFB5869}"/>
            </c:ext>
          </c:extLst>
        </c:ser>
        <c:ser>
          <c:idx val="1"/>
          <c:order val="1"/>
          <c:tx>
            <c:strRef>
              <c:f>Indicadores!$B$50</c:f>
              <c:strCache>
                <c:ptCount val="1"/>
                <c:pt idx="0">
                  <c:v>Envase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Indicadores!$D$50:$N$50</c:f>
              <c:numCache>
                <c:formatCode>0%</c:formatCode>
                <c:ptCount val="6"/>
                <c:pt idx="0">
                  <c:v>0.37546668048868515</c:v>
                </c:pt>
                <c:pt idx="1">
                  <c:v>0.34958673623809838</c:v>
                </c:pt>
                <c:pt idx="2">
                  <c:v>0.3573343227027701</c:v>
                </c:pt>
                <c:pt idx="3">
                  <c:v>0.38136161450408629</c:v>
                </c:pt>
                <c:pt idx="4">
                  <c:v>0.39064577328238936</c:v>
                </c:pt>
                <c:pt idx="5">
                  <c:v>0.37385038095601425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7C-4008-A9CA-CBC52CFB5869}"/>
            </c:ext>
          </c:extLst>
        </c:ser>
        <c:ser>
          <c:idx val="2"/>
          <c:order val="2"/>
          <c:tx>
            <c:strRef>
              <c:f>Indicadores!$B$51</c:f>
              <c:strCache>
                <c:ptCount val="1"/>
                <c:pt idx="0">
                  <c:v>Fusión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Indicadores!$D$51:$N$51</c:f>
              <c:numCache>
                <c:formatCode>0%</c:formatCode>
                <c:ptCount val="6"/>
                <c:pt idx="0">
                  <c:v>3.9015195676357681E-2</c:v>
                </c:pt>
                <c:pt idx="1">
                  <c:v>3.6764667515522702E-2</c:v>
                </c:pt>
                <c:pt idx="2">
                  <c:v>3.3432832901262408E-2</c:v>
                </c:pt>
                <c:pt idx="3">
                  <c:v>4.2100639731140921E-2</c:v>
                </c:pt>
                <c:pt idx="4">
                  <c:v>4.1808199204699185E-2</c:v>
                </c:pt>
                <c:pt idx="5">
                  <c:v>3.4330983251992485E-2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7C-4008-A9CA-CBC52CFB5869}"/>
            </c:ext>
          </c:extLst>
        </c:ser>
        <c:ser>
          <c:idx val="3"/>
          <c:order val="3"/>
          <c:tx>
            <c:strRef>
              <c:f>Indicadores!$B$52</c:f>
              <c:strCache>
                <c:ptCount val="1"/>
                <c:pt idx="0">
                  <c:v>Levadura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Indicadores!$D$52:$N$52</c:f>
              <c:numCache>
                <c:formatCode>0%</c:formatCode>
                <c:ptCount val="6"/>
                <c:pt idx="0">
                  <c:v>9.510583034031668E-2</c:v>
                </c:pt>
                <c:pt idx="1">
                  <c:v>9.7504749701762927E-2</c:v>
                </c:pt>
                <c:pt idx="2">
                  <c:v>9.7143395914012137E-2</c:v>
                </c:pt>
                <c:pt idx="3">
                  <c:v>9.684652282975742E-2</c:v>
                </c:pt>
                <c:pt idx="4">
                  <c:v>9.8449510015009359E-2</c:v>
                </c:pt>
                <c:pt idx="5">
                  <c:v>9.6015252133727538E-2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7C-4008-A9CA-CBC52CFB58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-164390816"/>
        <c:axId val="-164367424"/>
      </c:barChart>
      <c:catAx>
        <c:axId val="-16439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67424"/>
        <c:crosses val="autoZero"/>
        <c:auto val="1"/>
        <c:lblAlgn val="ctr"/>
        <c:lblOffset val="100"/>
        <c:noMultiLvlLbl val="0"/>
      </c:catAx>
      <c:valAx>
        <c:axId val="-16436742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-16439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Índice de proceso:</a:t>
            </a:r>
            <a:r>
              <a:rPr lang="es-AR" baseline="0"/>
              <a:t> peso por planta</a:t>
            </a:r>
            <a:endParaRPr lang="es-A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Indicadores!$B$49</c:f>
              <c:strCache>
                <c:ptCount val="1"/>
                <c:pt idx="0">
                  <c:v>Refinerías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Indicadores!$Q$10:$AA$10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Indicadores!$Q$49:$AA$49</c:f>
              <c:numCache>
                <c:formatCode>0%</c:formatCode>
                <c:ptCount val="6"/>
                <c:pt idx="0">
                  <c:v>0.37275000000000008</c:v>
                </c:pt>
                <c:pt idx="1">
                  <c:v>0.378</c:v>
                </c:pt>
                <c:pt idx="2">
                  <c:v>0.36959999999999998</c:v>
                </c:pt>
                <c:pt idx="3">
                  <c:v>0.35699999999999998</c:v>
                </c:pt>
                <c:pt idx="4">
                  <c:v>0.37379999999999997</c:v>
                </c:pt>
                <c:pt idx="5">
                  <c:v>0.36959999999999998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AE-4944-AAE4-896132E6A541}"/>
            </c:ext>
          </c:extLst>
        </c:ser>
        <c:ser>
          <c:idx val="1"/>
          <c:order val="1"/>
          <c:tx>
            <c:strRef>
              <c:f>Indicadores!$B$50</c:f>
              <c:strCache>
                <c:ptCount val="1"/>
                <c:pt idx="0">
                  <c:v>Envase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Indicadores!$Q$10:$AA$10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Indicadores!$Q$50:$AA$50</c:f>
              <c:numCache>
                <c:formatCode>0%</c:formatCode>
                <c:ptCount val="6"/>
                <c:pt idx="0">
                  <c:v>0.40411861011274552</c:v>
                </c:pt>
                <c:pt idx="1">
                  <c:v>0.41258641189417627</c:v>
                </c:pt>
                <c:pt idx="2">
                  <c:v>0.41102897571700658</c:v>
                </c:pt>
                <c:pt idx="3">
                  <c:v>0.41951709157435646</c:v>
                </c:pt>
                <c:pt idx="4">
                  <c:v>0.41655842185128983</c:v>
                </c:pt>
                <c:pt idx="5">
                  <c:v>0.38214094150564915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AE-4944-AAE4-896132E6A541}"/>
            </c:ext>
          </c:extLst>
        </c:ser>
        <c:ser>
          <c:idx val="2"/>
          <c:order val="2"/>
          <c:tx>
            <c:strRef>
              <c:f>Indicadores!$B$51</c:f>
              <c:strCache>
                <c:ptCount val="1"/>
                <c:pt idx="0">
                  <c:v>Fusión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Indicadores!$Q$10:$AA$10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Indicadores!$Q$51:$AA$51</c:f>
              <c:numCache>
                <c:formatCode>0%</c:formatCode>
                <c:ptCount val="6"/>
                <c:pt idx="0">
                  <c:v>4.0956731760346782E-2</c:v>
                </c:pt>
                <c:pt idx="1">
                  <c:v>4.0014312758664738E-2</c:v>
                </c:pt>
                <c:pt idx="2">
                  <c:v>4.3037792823693743E-2</c:v>
                </c:pt>
                <c:pt idx="3">
                  <c:v>4.2844842094230597E-2</c:v>
                </c:pt>
                <c:pt idx="4">
                  <c:v>4.5079653985646582E-2</c:v>
                </c:pt>
                <c:pt idx="5">
                  <c:v>3.9340718850487046E-2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AE-4944-AAE4-896132E6A541}"/>
            </c:ext>
          </c:extLst>
        </c:ser>
        <c:ser>
          <c:idx val="3"/>
          <c:order val="3"/>
          <c:tx>
            <c:strRef>
              <c:f>Indicadores!$B$52</c:f>
              <c:strCache>
                <c:ptCount val="1"/>
                <c:pt idx="0">
                  <c:v>Levadura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Indicadores!$Q$10:$AA$10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Indicadores!$Q$52:$AA$52</c:f>
              <c:numCache>
                <c:formatCode>0%</c:formatCode>
                <c:ptCount val="6"/>
                <c:pt idx="0">
                  <c:v>9.7279116904650423E-2</c:v>
                </c:pt>
                <c:pt idx="1">
                  <c:v>9.6917405297394996E-2</c:v>
                </c:pt>
                <c:pt idx="2">
                  <c:v>9.7371952396728897E-2</c:v>
                </c:pt>
                <c:pt idx="3">
                  <c:v>9.5610023190168966E-2</c:v>
                </c:pt>
                <c:pt idx="4">
                  <c:v>9.3515102689596619E-2</c:v>
                </c:pt>
                <c:pt idx="5">
                  <c:v>9.4984317194841794E-2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EAE-4944-AAE4-896132E6A54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-164380480"/>
        <c:axId val="-164378304"/>
      </c:barChart>
      <c:catAx>
        <c:axId val="-16438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78304"/>
        <c:crosses val="autoZero"/>
        <c:auto val="1"/>
        <c:lblAlgn val="ctr"/>
        <c:lblOffset val="100"/>
        <c:noMultiLvlLbl val="0"/>
      </c:catAx>
      <c:valAx>
        <c:axId val="-16437830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-16438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refinerías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Indicadores!$D$18:$N$18</c:f>
              <c:numCache>
                <c:formatCode>0.0%</c:formatCode>
                <c:ptCount val="6"/>
                <c:pt idx="0">
                  <c:v>0.6921877582840984</c:v>
                </c:pt>
                <c:pt idx="1">
                  <c:v>0.68625005337230105</c:v>
                </c:pt>
                <c:pt idx="2">
                  <c:v>0.66595923627957432</c:v>
                </c:pt>
                <c:pt idx="3">
                  <c:v>0.6819293820953336</c:v>
                </c:pt>
                <c:pt idx="4">
                  <c:v>0.64994086930891082</c:v>
                </c:pt>
                <c:pt idx="5">
                  <c:v>0.65378243478288645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47-4C1B-B76D-E5E0C9F457B6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Indicadores!$Q$18:$AA$18</c:f>
              <c:numCache>
                <c:formatCode>0.0%</c:formatCode>
                <c:ptCount val="6"/>
                <c:pt idx="0">
                  <c:v>0.88750000000000018</c:v>
                </c:pt>
                <c:pt idx="1">
                  <c:v>0.9</c:v>
                </c:pt>
                <c:pt idx="2">
                  <c:v>0.88</c:v>
                </c:pt>
                <c:pt idx="3">
                  <c:v>0.85</c:v>
                </c:pt>
                <c:pt idx="4">
                  <c:v>0.89</c:v>
                </c:pt>
                <c:pt idx="5">
                  <c:v>0.88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47-4C1B-B76D-E5E0C9F457B6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Indicadores!$Q$19:$AA$19</c:f>
              <c:numCache>
                <c:formatCode>0%</c:formatCode>
                <c:ptCount val="6"/>
                <c:pt idx="0">
                  <c:v>0.93</c:v>
                </c:pt>
                <c:pt idx="1">
                  <c:v>0.93</c:v>
                </c:pt>
                <c:pt idx="2">
                  <c:v>0.93</c:v>
                </c:pt>
                <c:pt idx="3">
                  <c:v>0.93</c:v>
                </c:pt>
                <c:pt idx="4">
                  <c:v>0.93</c:v>
                </c:pt>
                <c:pt idx="5">
                  <c:v>0.93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547-4C1B-B76D-E5E0C9F457B6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Indicadores!$D$19:$N$19</c:f>
              <c:numCache>
                <c:formatCode>0%</c:formatCode>
                <c:ptCount val="6"/>
                <c:pt idx="0">
                  <c:v>0.71</c:v>
                </c:pt>
                <c:pt idx="1">
                  <c:v>0.71</c:v>
                </c:pt>
                <c:pt idx="2">
                  <c:v>0.71</c:v>
                </c:pt>
                <c:pt idx="3">
                  <c:v>0.71</c:v>
                </c:pt>
                <c:pt idx="4">
                  <c:v>0.71</c:v>
                </c:pt>
                <c:pt idx="5">
                  <c:v>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547-4C1B-B76D-E5E0C9F457B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64390272"/>
        <c:axId val="-164387552"/>
      </c:lineChart>
      <c:catAx>
        <c:axId val="-164390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87552"/>
        <c:crosses val="autoZero"/>
        <c:auto val="1"/>
        <c:lblAlgn val="ctr"/>
        <c:lblOffset val="100"/>
        <c:noMultiLvlLbl val="0"/>
      </c:catAx>
      <c:valAx>
        <c:axId val="-16438755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90272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Índice de calidad:</a:t>
            </a:r>
            <a:r>
              <a:rPr lang="es-AR" baseline="0"/>
              <a:t> peso por subsector</a:t>
            </a:r>
            <a:endParaRPr lang="es-A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Indicadores!$B$11</c:f>
              <c:strCache>
                <c:ptCount val="1"/>
                <c:pt idx="0">
                  <c:v>Blanqueo Continuo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Indicadores!$AE$10:$AO$10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Indicadores!$AE$11:$AO$11</c:f>
              <c:numCache>
                <c:formatCode>0%</c:formatCode>
                <c:ptCount val="6"/>
                <c:pt idx="0">
                  <c:v>9.4050131706799933E-2</c:v>
                </c:pt>
                <c:pt idx="1">
                  <c:v>0.10332984785684611</c:v>
                </c:pt>
                <c:pt idx="2">
                  <c:v>8.51037650087096E-2</c:v>
                </c:pt>
                <c:pt idx="3">
                  <c:v>8.5694895872989826E-2</c:v>
                </c:pt>
                <c:pt idx="4">
                  <c:v>9.2546194390264833E-2</c:v>
                </c:pt>
                <c:pt idx="5">
                  <c:v>6.3060371999532308E-2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0-4F5F-89A1-5CBF251B3D32}"/>
            </c:ext>
          </c:extLst>
        </c:ser>
        <c:ser>
          <c:idx val="1"/>
          <c:order val="1"/>
          <c:tx>
            <c:strRef>
              <c:f>Indicadores!$B$12</c:f>
              <c:strCache>
                <c:ptCount val="1"/>
                <c:pt idx="0">
                  <c:v>Deso DeSmet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Indicadores!$AE$10:$AO$10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Indicadores!$AE$12:$AO$12</c:f>
              <c:numCache>
                <c:formatCode>0%</c:formatCode>
                <c:ptCount val="6"/>
                <c:pt idx="0">
                  <c:v>0.14233154686870711</c:v>
                </c:pt>
                <c:pt idx="1">
                  <c:v>0.13201435598490838</c:v>
                </c:pt>
                <c:pt idx="2">
                  <c:v>0.15099617866073445</c:v>
                </c:pt>
                <c:pt idx="3">
                  <c:v>0.15640848341487099</c:v>
                </c:pt>
                <c:pt idx="4">
                  <c:v>0.11937067069659231</c:v>
                </c:pt>
                <c:pt idx="5">
                  <c:v>0.16206550341731618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70-4F5F-89A1-5CBF251B3D32}"/>
            </c:ext>
          </c:extLst>
        </c:ser>
        <c:ser>
          <c:idx val="2"/>
          <c:order val="2"/>
          <c:tx>
            <c:strRef>
              <c:f>Indicadores!$B$13</c:f>
              <c:strCache>
                <c:ptCount val="1"/>
                <c:pt idx="0">
                  <c:v>Deso Gianazza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Indicadores!$AE$10:$AO$10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Indicadores!$AE$13:$AO$13</c:f>
              <c:numCache>
                <c:formatCode>0%</c:formatCode>
                <c:ptCount val="6"/>
                <c:pt idx="0">
                  <c:v>0.13350691198381223</c:v>
                </c:pt>
                <c:pt idx="1">
                  <c:v>0.14331866626134224</c:v>
                </c:pt>
                <c:pt idx="2">
                  <c:v>0.12591283906341702</c:v>
                </c:pt>
                <c:pt idx="3">
                  <c:v>0.13108833979911094</c:v>
                </c:pt>
                <c:pt idx="4">
                  <c:v>0.12043888086778387</c:v>
                </c:pt>
                <c:pt idx="5">
                  <c:v>0.11508379925758015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70-4F5F-89A1-5CBF251B3D32}"/>
            </c:ext>
          </c:extLst>
        </c:ser>
        <c:ser>
          <c:idx val="3"/>
          <c:order val="3"/>
          <c:tx>
            <c:strRef>
              <c:f>Indicadores!$B$14</c:f>
              <c:strCache>
                <c:ptCount val="1"/>
                <c:pt idx="0">
                  <c:v>Fraccionamiento AVI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Indicadores!$AE$10:$AO$10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Indicadores!$AE$14:$AO$14</c:f>
              <c:numCache>
                <c:formatCode>0%</c:formatCode>
                <c:ptCount val="6"/>
                <c:pt idx="0">
                  <c:v>7.9108781709826478E-2</c:v>
                </c:pt>
                <c:pt idx="1">
                  <c:v>7.5643152910625691E-2</c:v>
                </c:pt>
                <c:pt idx="2">
                  <c:v>5.6981377543749989E-2</c:v>
                </c:pt>
                <c:pt idx="3">
                  <c:v>7.7309262661044792E-2</c:v>
                </c:pt>
                <c:pt idx="4">
                  <c:v>7.6292142932166906E-2</c:v>
                </c:pt>
                <c:pt idx="5">
                  <c:v>7.1135816023089452E-2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70-4F5F-89A1-5CBF251B3D32}"/>
            </c:ext>
          </c:extLst>
        </c:ser>
        <c:ser>
          <c:idx val="4"/>
          <c:order val="4"/>
          <c:tx>
            <c:strRef>
              <c:f>Indicadores!$B$15</c:f>
              <c:strCache>
                <c:ptCount val="1"/>
                <c:pt idx="0">
                  <c:v>Hidrogenado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Indicadores!$AE$10:$AO$10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Indicadores!$AE$15:$AO$15</c:f>
              <c:numCache>
                <c:formatCode>0%</c:formatCode>
                <c:ptCount val="6"/>
                <c:pt idx="0">
                  <c:v>9.2789227002660207E-2</c:v>
                </c:pt>
                <c:pt idx="1">
                  <c:v>9.774436090225562E-2</c:v>
                </c:pt>
                <c:pt idx="2">
                  <c:v>8.348997493734335E-2</c:v>
                </c:pt>
                <c:pt idx="3">
                  <c:v>8.4869431643625176E-2</c:v>
                </c:pt>
                <c:pt idx="4">
                  <c:v>8.9148562650866778E-2</c:v>
                </c:pt>
                <c:pt idx="5">
                  <c:v>9.1326406141866351E-2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70-4F5F-89A1-5CBF251B3D32}"/>
            </c:ext>
          </c:extLst>
        </c:ser>
        <c:ser>
          <c:idx val="5"/>
          <c:order val="5"/>
          <c:tx>
            <c:strRef>
              <c:f>Indicadores!$B$16</c:f>
              <c:strCache>
                <c:ptCount val="1"/>
                <c:pt idx="0">
                  <c:v>Interesterificado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Indicadores!$AE$10:$AO$10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Indicadores!$AE$16:$AO$16</c:f>
              <c:numCache>
                <c:formatCode>0%</c:formatCode>
                <c:ptCount val="6"/>
                <c:pt idx="0">
                  <c:v>0.10773992806336306</c:v>
                </c:pt>
                <c:pt idx="1">
                  <c:v>9.1339980665728182E-2</c:v>
                </c:pt>
                <c:pt idx="2">
                  <c:v>0.11764909847434118</c:v>
                </c:pt>
                <c:pt idx="3">
                  <c:v>0.10677998043272544</c:v>
                </c:pt>
                <c:pt idx="4">
                  <c:v>0.11045917004403942</c:v>
                </c:pt>
                <c:pt idx="5">
                  <c:v>0.1065162588939452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70-4F5F-89A1-5CBF251B3D32}"/>
            </c:ext>
          </c:extLst>
        </c:ser>
        <c:ser>
          <c:idx val="6"/>
          <c:order val="6"/>
          <c:tx>
            <c:strRef>
              <c:f>Indicadores!$B$17</c:f>
              <c:strCache>
                <c:ptCount val="1"/>
                <c:pt idx="0">
                  <c:v>Refinación de Aceite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Indicadores!$AE$10:$AO$10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Indicadores!$AE$17:$AO$17</c:f>
              <c:numCache>
                <c:formatCode>0%</c:formatCode>
                <c:ptCount val="6"/>
                <c:pt idx="0">
                  <c:v>4.429789929801875E-2</c:v>
                </c:pt>
                <c:pt idx="1">
                  <c:v>4.2859688790594708E-2</c:v>
                </c:pt>
                <c:pt idx="2">
                  <c:v>4.5826002591278725E-2</c:v>
                </c:pt>
                <c:pt idx="3">
                  <c:v>3.9778988270966466E-2</c:v>
                </c:pt>
                <c:pt idx="4">
                  <c:v>4.1685247727196735E-2</c:v>
                </c:pt>
                <c:pt idx="5">
                  <c:v>4.4594279049556845E-2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70-4F5F-89A1-5CBF251B3D3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-164389728"/>
        <c:axId val="-164361440"/>
      </c:barChart>
      <c:catAx>
        <c:axId val="-164389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61440"/>
        <c:crosses val="autoZero"/>
        <c:auto val="1"/>
        <c:lblAlgn val="ctr"/>
        <c:lblOffset val="100"/>
        <c:noMultiLvlLbl val="0"/>
      </c:catAx>
      <c:valAx>
        <c:axId val="-164361440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-164389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Índice de procesos:</a:t>
            </a:r>
            <a:r>
              <a:rPr lang="es-AR" baseline="0"/>
              <a:t> peso por subsector</a:t>
            </a:r>
            <a:endParaRPr lang="es-A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Indicadores!$B$11</c:f>
              <c:strCache>
                <c:ptCount val="1"/>
                <c:pt idx="0">
                  <c:v>Blanqueo Continuo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Indicadores!$AR$10:$BB$10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Indicadores!$AR$11:$BB$11</c:f>
              <c:numCache>
                <c:formatCode>0%</c:formatCode>
                <c:ptCount val="6"/>
                <c:pt idx="0">
                  <c:v>7.8014121217042612E-2</c:v>
                </c:pt>
                <c:pt idx="1">
                  <c:v>9.5067642315190534E-2</c:v>
                </c:pt>
                <c:pt idx="2">
                  <c:v>7.8577121000617894E-2</c:v>
                </c:pt>
                <c:pt idx="3">
                  <c:v>6.3579712331169061E-2</c:v>
                </c:pt>
                <c:pt idx="4">
                  <c:v>8.3959890777547605E-2</c:v>
                </c:pt>
                <c:pt idx="5">
                  <c:v>7.3923309146431054E-2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63-49F6-BB0C-B05093A13B68}"/>
            </c:ext>
          </c:extLst>
        </c:ser>
        <c:ser>
          <c:idx val="1"/>
          <c:order val="1"/>
          <c:tx>
            <c:strRef>
              <c:f>Indicadores!$B$12</c:f>
              <c:strCache>
                <c:ptCount val="1"/>
                <c:pt idx="0">
                  <c:v>Deso DeSmet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Indicadores!$AR$10:$BB$10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Indicadores!$AR$12:$BB$12</c:f>
              <c:numCache>
                <c:formatCode>0%</c:formatCode>
                <c:ptCount val="6"/>
                <c:pt idx="0">
                  <c:v>0.15745848929468706</c:v>
                </c:pt>
                <c:pt idx="1">
                  <c:v>0.16330839689706864</c:v>
                </c:pt>
                <c:pt idx="2">
                  <c:v>0.1455141575802705</c:v>
                </c:pt>
                <c:pt idx="3">
                  <c:v>0.14264860784065245</c:v>
                </c:pt>
                <c:pt idx="4">
                  <c:v>0.14921796881263436</c:v>
                </c:pt>
                <c:pt idx="5">
                  <c:v>0.16401235612740073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63-49F6-BB0C-B05093A13B68}"/>
            </c:ext>
          </c:extLst>
        </c:ser>
        <c:ser>
          <c:idx val="2"/>
          <c:order val="2"/>
          <c:tx>
            <c:strRef>
              <c:f>Indicadores!$B$13</c:f>
              <c:strCache>
                <c:ptCount val="1"/>
                <c:pt idx="0">
                  <c:v>Deso Gianazza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Indicadores!$AR$10:$BB$10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Indicadores!$AR$13:$BB$13</c:f>
              <c:numCache>
                <c:formatCode>0%</c:formatCode>
                <c:ptCount val="6"/>
                <c:pt idx="0">
                  <c:v>0.18887233878808779</c:v>
                </c:pt>
                <c:pt idx="1">
                  <c:v>0.19047619047619047</c:v>
                </c:pt>
                <c:pt idx="2">
                  <c:v>0.18677531440813425</c:v>
                </c:pt>
                <c:pt idx="3">
                  <c:v>0.18968756906820444</c:v>
                </c:pt>
                <c:pt idx="4">
                  <c:v>0.19006716948318034</c:v>
                </c:pt>
                <c:pt idx="5">
                  <c:v>0.18761767100937568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63-49F6-BB0C-B05093A13B68}"/>
            </c:ext>
          </c:extLst>
        </c:ser>
        <c:ser>
          <c:idx val="3"/>
          <c:order val="3"/>
          <c:tx>
            <c:strRef>
              <c:f>Indicadores!$B$14</c:f>
              <c:strCache>
                <c:ptCount val="1"/>
                <c:pt idx="0">
                  <c:v>Fraccionamiento AVI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Indicadores!$AR$10:$BB$10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Indicadores!$AR$14:$BB$14</c:f>
              <c:numCache>
                <c:formatCode>0%</c:formatCode>
                <c:ptCount val="6"/>
                <c:pt idx="0">
                  <c:v>0.14005276276031378</c:v>
                </c:pt>
                <c:pt idx="1">
                  <c:v>0.14177799338630795</c:v>
                </c:pt>
                <c:pt idx="2">
                  <c:v>0.13850104747339764</c:v>
                </c:pt>
                <c:pt idx="3">
                  <c:v>0.13488334184971462</c:v>
                </c:pt>
                <c:pt idx="4">
                  <c:v>0.13904135384229119</c:v>
                </c:pt>
                <c:pt idx="5">
                  <c:v>0.13688496950975806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63-49F6-BB0C-B05093A13B68}"/>
            </c:ext>
          </c:extLst>
        </c:ser>
        <c:ser>
          <c:idx val="4"/>
          <c:order val="4"/>
          <c:tx>
            <c:strRef>
              <c:f>Indicadores!$B$15</c:f>
              <c:strCache>
                <c:ptCount val="1"/>
                <c:pt idx="0">
                  <c:v>Hidrogenado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Indicadores!$AR$10:$BB$10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Indicadores!$AR$15:$BB$15</c:f>
              <c:numCache>
                <c:formatCode>0%</c:formatCode>
                <c:ptCount val="6"/>
                <c:pt idx="0">
                  <c:v>0.13546093089632658</c:v>
                </c:pt>
                <c:pt idx="1">
                  <c:v>0.12988941286931818</c:v>
                </c:pt>
                <c:pt idx="2">
                  <c:v>0.14793417366946779</c:v>
                </c:pt>
                <c:pt idx="3">
                  <c:v>0.13662574404761904</c:v>
                </c:pt>
                <c:pt idx="4">
                  <c:v>0.14233918323029535</c:v>
                </c:pt>
                <c:pt idx="5">
                  <c:v>0.13300351153555839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63-49F6-BB0C-B05093A13B68}"/>
            </c:ext>
          </c:extLst>
        </c:ser>
        <c:ser>
          <c:idx val="5"/>
          <c:order val="5"/>
          <c:tx>
            <c:strRef>
              <c:f>Indicadores!$B$16</c:f>
              <c:strCache>
                <c:ptCount val="1"/>
                <c:pt idx="0">
                  <c:v>Interesterificado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Indicadores!$AR$10:$BB$10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Indicadores!$AR$16:$BB$16</c:f>
              <c:numCache>
                <c:formatCode>0%</c:formatCode>
                <c:ptCount val="6"/>
                <c:pt idx="0">
                  <c:v>0.15103988626842094</c:v>
                </c:pt>
                <c:pt idx="1">
                  <c:v>0.15257600215227332</c:v>
                </c:pt>
                <c:pt idx="2">
                  <c:v>0.15121773900399851</c:v>
                </c:pt>
                <c:pt idx="3">
                  <c:v>0.15261243386243384</c:v>
                </c:pt>
                <c:pt idx="4">
                  <c:v>0.15318362193362192</c:v>
                </c:pt>
                <c:pt idx="5">
                  <c:v>0.15476190476190474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63-49F6-BB0C-B05093A13B68}"/>
            </c:ext>
          </c:extLst>
        </c:ser>
        <c:ser>
          <c:idx val="6"/>
          <c:order val="6"/>
          <c:tx>
            <c:strRef>
              <c:f>Indicadores!$B$17</c:f>
              <c:strCache>
                <c:ptCount val="1"/>
                <c:pt idx="0">
                  <c:v>Refinación de Aceite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Indicadores!$AR$10:$BB$10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Indicadores!$AR$17:$BB$17</c:f>
              <c:numCache>
                <c:formatCode>0%</c:formatCode>
                <c:ptCount val="6"/>
                <c:pt idx="0">
                  <c:v>3.708658566258996E-2</c:v>
                </c:pt>
                <c:pt idx="1">
                  <c:v>3.1554131261870545E-2</c:v>
                </c:pt>
                <c:pt idx="2">
                  <c:v>3.4131309932178104E-2</c:v>
                </c:pt>
                <c:pt idx="3">
                  <c:v>2.8570286216921696E-2</c:v>
                </c:pt>
                <c:pt idx="4">
                  <c:v>3.3795698759912729E-2</c:v>
                </c:pt>
                <c:pt idx="5">
                  <c:v>3.0479448678931854E-2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F63-49F6-BB0C-B05093A13B6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-164371776"/>
        <c:axId val="-164363616"/>
      </c:barChart>
      <c:catAx>
        <c:axId val="-164371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63616"/>
        <c:crosses val="autoZero"/>
        <c:auto val="1"/>
        <c:lblAlgn val="ctr"/>
        <c:lblOffset val="100"/>
        <c:noMultiLvlLbl val="0"/>
      </c:catAx>
      <c:valAx>
        <c:axId val="-164363616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-16437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Tendencia índice de calidad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Indicadores!$B$55</c:f>
              <c:strCache>
                <c:ptCount val="1"/>
                <c:pt idx="0">
                  <c:v>Refinerías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Indicadores!$C$55:$N$55</c:f>
              <c:numCache>
                <c:formatCode>0%</c:formatCode>
                <c:ptCount val="6"/>
                <c:pt idx="0">
                  <c:v>0.6921877582840984</c:v>
                </c:pt>
                <c:pt idx="1">
                  <c:v>0.68625005337230105</c:v>
                </c:pt>
                <c:pt idx="2">
                  <c:v>0.66595923627957432</c:v>
                </c:pt>
                <c:pt idx="3">
                  <c:v>0.6819293820953336</c:v>
                </c:pt>
                <c:pt idx="4">
                  <c:v>0.64994086930891082</c:v>
                </c:pt>
                <c:pt idx="5">
                  <c:v>0.65378243478288645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3F-4F36-848A-E84CF0E9FF41}"/>
            </c:ext>
          </c:extLst>
        </c:ser>
        <c:ser>
          <c:idx val="1"/>
          <c:order val="1"/>
          <c:tx>
            <c:strRef>
              <c:f>Indicadores!$B$56</c:f>
              <c:strCache>
                <c:ptCount val="1"/>
                <c:pt idx="0">
                  <c:v>Envase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Indicadores!$C$56:$N$56</c:f>
              <c:numCache>
                <c:formatCode>0%</c:formatCode>
                <c:ptCount val="6"/>
                <c:pt idx="0">
                  <c:v>0.87317832671787243</c:v>
                </c:pt>
                <c:pt idx="1">
                  <c:v>0.81299240985604282</c:v>
                </c:pt>
                <c:pt idx="2">
                  <c:v>0.8310100527971398</c:v>
                </c:pt>
                <c:pt idx="3">
                  <c:v>0.88688747559089842</c:v>
                </c:pt>
                <c:pt idx="4">
                  <c:v>0.90847854251718463</c:v>
                </c:pt>
                <c:pt idx="5">
                  <c:v>0.86941949059538204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3F-4F36-848A-E84CF0E9FF41}"/>
            </c:ext>
          </c:extLst>
        </c:ser>
        <c:ser>
          <c:idx val="2"/>
          <c:order val="2"/>
          <c:tx>
            <c:strRef>
              <c:f>Indicadores!$B$57</c:f>
              <c:strCache>
                <c:ptCount val="1"/>
                <c:pt idx="0">
                  <c:v>Fusión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Indicadores!$C$57:$N$57</c:f>
              <c:numCache>
                <c:formatCode>0%</c:formatCode>
                <c:ptCount val="6"/>
                <c:pt idx="0">
                  <c:v>0.78030391352715356</c:v>
                </c:pt>
                <c:pt idx="1">
                  <c:v>0.73529335031045395</c:v>
                </c:pt>
                <c:pt idx="2">
                  <c:v>0.6686566580252481</c:v>
                </c:pt>
                <c:pt idx="3">
                  <c:v>0.84201279462281842</c:v>
                </c:pt>
                <c:pt idx="4">
                  <c:v>0.83616398409398363</c:v>
                </c:pt>
                <c:pt idx="5">
                  <c:v>0.68661966503984972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3F-4F36-848A-E84CF0E9FF41}"/>
            </c:ext>
          </c:extLst>
        </c:ser>
        <c:ser>
          <c:idx val="3"/>
          <c:order val="3"/>
          <c:tx>
            <c:strRef>
              <c:f>Indicadores!$B$58</c:f>
              <c:strCache>
                <c:ptCount val="1"/>
                <c:pt idx="0">
                  <c:v>Levadura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Indicadores!$C$58:$N$58</c:f>
              <c:numCache>
                <c:formatCode>0%</c:formatCode>
                <c:ptCount val="6"/>
                <c:pt idx="0">
                  <c:v>0.95105830340316677</c:v>
                </c:pt>
                <c:pt idx="1">
                  <c:v>0.97504749701762916</c:v>
                </c:pt>
                <c:pt idx="2">
                  <c:v>0.97143395914012132</c:v>
                </c:pt>
                <c:pt idx="3">
                  <c:v>0.9684652282975742</c:v>
                </c:pt>
                <c:pt idx="4">
                  <c:v>0.98449510015009356</c:v>
                </c:pt>
                <c:pt idx="5">
                  <c:v>0.96015252133727536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F3F-4F36-848A-E84CF0E9F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366880"/>
        <c:axId val="-164362528"/>
      </c:lineChart>
      <c:catAx>
        <c:axId val="-164366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62528"/>
        <c:crosses val="autoZero"/>
        <c:auto val="1"/>
        <c:lblAlgn val="ctr"/>
        <c:lblOffset val="100"/>
        <c:noMultiLvlLbl val="0"/>
      </c:catAx>
      <c:valAx>
        <c:axId val="-164362528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66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343101180149088"/>
          <c:y val="0.85731573259224947"/>
          <c:w val="0.61590846720567449"/>
          <c:h val="0.139792961510500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Tendencia índice de proceso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Indicadores!$B$55</c:f>
              <c:strCache>
                <c:ptCount val="1"/>
                <c:pt idx="0">
                  <c:v>Refinerías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Indicadores!$Q$55:$AA$55</c:f>
              <c:numCache>
                <c:formatCode>0%</c:formatCode>
                <c:ptCount val="6"/>
                <c:pt idx="0">
                  <c:v>0.88750000000000018</c:v>
                </c:pt>
                <c:pt idx="1">
                  <c:v>0.9</c:v>
                </c:pt>
                <c:pt idx="2">
                  <c:v>0.88</c:v>
                </c:pt>
                <c:pt idx="3">
                  <c:v>0.85</c:v>
                </c:pt>
                <c:pt idx="4">
                  <c:v>0.89</c:v>
                </c:pt>
                <c:pt idx="5">
                  <c:v>0.88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75-4252-8E7B-2A5A73BA3150}"/>
            </c:ext>
          </c:extLst>
        </c:ser>
        <c:ser>
          <c:idx val="1"/>
          <c:order val="1"/>
          <c:tx>
            <c:strRef>
              <c:f>Indicadores!$B$56</c:f>
              <c:strCache>
                <c:ptCount val="1"/>
                <c:pt idx="0">
                  <c:v>Envase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Indicadores!$Q$56:$AA$56</c:f>
              <c:numCache>
                <c:formatCode>0%</c:formatCode>
                <c:ptCount val="6"/>
                <c:pt idx="0">
                  <c:v>0.93981072119243148</c:v>
                </c:pt>
                <c:pt idx="1">
                  <c:v>0.95950328347482861</c:v>
                </c:pt>
                <c:pt idx="2">
                  <c:v>0.95588133887675952</c:v>
                </c:pt>
                <c:pt idx="3">
                  <c:v>0.97562114319617788</c:v>
                </c:pt>
                <c:pt idx="4">
                  <c:v>0.96874051593323218</c:v>
                </c:pt>
                <c:pt idx="5">
                  <c:v>0.88869986396662592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75-4252-8E7B-2A5A73BA3150}"/>
            </c:ext>
          </c:extLst>
        </c:ser>
        <c:ser>
          <c:idx val="2"/>
          <c:order val="2"/>
          <c:tx>
            <c:strRef>
              <c:f>Indicadores!$B$57</c:f>
              <c:strCache>
                <c:ptCount val="1"/>
                <c:pt idx="0">
                  <c:v>Fusión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Indicadores!$Q$57:$AA$57</c:f>
              <c:numCache>
                <c:formatCode>0%</c:formatCode>
                <c:ptCount val="6"/>
                <c:pt idx="0">
                  <c:v>0.81913463520693564</c:v>
                </c:pt>
                <c:pt idx="1">
                  <c:v>0.80028625517329477</c:v>
                </c:pt>
                <c:pt idx="2">
                  <c:v>0.86075585647387487</c:v>
                </c:pt>
                <c:pt idx="3">
                  <c:v>0.8568968418846119</c:v>
                </c:pt>
                <c:pt idx="4">
                  <c:v>0.90159307971293157</c:v>
                </c:pt>
                <c:pt idx="5">
                  <c:v>0.78681437700974088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75-4252-8E7B-2A5A73BA3150}"/>
            </c:ext>
          </c:extLst>
        </c:ser>
        <c:ser>
          <c:idx val="3"/>
          <c:order val="3"/>
          <c:tx>
            <c:strRef>
              <c:f>Indicadores!$B$58</c:f>
              <c:strCache>
                <c:ptCount val="1"/>
                <c:pt idx="0">
                  <c:v>Levadura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Indicadores!$Q$58:$AA$58</c:f>
              <c:numCache>
                <c:formatCode>0%</c:formatCode>
                <c:ptCount val="6"/>
                <c:pt idx="0">
                  <c:v>0.9727911690465042</c:v>
                </c:pt>
                <c:pt idx="1">
                  <c:v>0.96917405297394987</c:v>
                </c:pt>
                <c:pt idx="2">
                  <c:v>0.97371952396728889</c:v>
                </c:pt>
                <c:pt idx="3">
                  <c:v>0.95610023190168958</c:v>
                </c:pt>
                <c:pt idx="4">
                  <c:v>0.93515102689596619</c:v>
                </c:pt>
                <c:pt idx="5">
                  <c:v>0.94984317194841783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75-4252-8E7B-2A5A73BA3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371232"/>
        <c:axId val="-164370688"/>
      </c:lineChart>
      <c:catAx>
        <c:axId val="-16437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70688"/>
        <c:crosses val="autoZero"/>
        <c:auto val="1"/>
        <c:lblAlgn val="ctr"/>
        <c:lblOffset val="100"/>
        <c:noMultiLvlLbl val="0"/>
      </c:catAx>
      <c:valAx>
        <c:axId val="-164370688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7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343078526667417"/>
          <c:y val="0.85718711390584379"/>
          <c:w val="0.61590846720567449"/>
          <c:h val="0.139792961510500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56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BLANQUEO CONTÍNUO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Indicadores!$D$11:$N$11</c:f>
              <c:numCache>
                <c:formatCode>0%</c:formatCode>
                <c:ptCount val="6"/>
                <c:pt idx="0">
                  <c:v>0.79002110633711953</c:v>
                </c:pt>
                <c:pt idx="1">
                  <c:v>0.86797072199750736</c:v>
                </c:pt>
                <c:pt idx="2">
                  <c:v>0.71487162607316068</c:v>
                </c:pt>
                <c:pt idx="3">
                  <c:v>0.71983712533311461</c:v>
                </c:pt>
                <c:pt idx="4">
                  <c:v>0.77738803287822467</c:v>
                </c:pt>
                <c:pt idx="5">
                  <c:v>0.5297071247960714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F1-464B-A28E-B9E1EC92B6C5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Indicadores!$Q$11:$AA$11</c:f>
              <c:numCache>
                <c:formatCode>0%</c:formatCode>
                <c:ptCount val="6"/>
                <c:pt idx="0">
                  <c:v>0.65531861822315796</c:v>
                </c:pt>
                <c:pt idx="1">
                  <c:v>0.79856819544760049</c:v>
                </c:pt>
                <c:pt idx="2">
                  <c:v>0.66004781640519039</c:v>
                </c:pt>
                <c:pt idx="3">
                  <c:v>0.53406958358182011</c:v>
                </c:pt>
                <c:pt idx="4">
                  <c:v>0.70526308253139991</c:v>
                </c:pt>
                <c:pt idx="5">
                  <c:v>0.62095579683002089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F1-464B-A28E-B9E1EC92B6C5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Indicadores!$Q$61:$AA$61</c:f>
              <c:numCache>
                <c:formatCode>0%</c:formatCode>
                <c:ptCount val="6"/>
                <c:pt idx="0">
                  <c:v>0.92</c:v>
                </c:pt>
                <c:pt idx="1">
                  <c:v>0.92</c:v>
                </c:pt>
                <c:pt idx="2">
                  <c:v>0.92</c:v>
                </c:pt>
                <c:pt idx="3">
                  <c:v>0.92</c:v>
                </c:pt>
                <c:pt idx="4">
                  <c:v>0.92</c:v>
                </c:pt>
                <c:pt idx="5">
                  <c:v>0.92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F1-464B-A28E-B9E1EC92B6C5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Indicadores!$D$61:$N$61</c:f>
              <c:numCache>
                <c:formatCode>0%</c:formatCode>
                <c:ptCount val="6"/>
                <c:pt idx="0">
                  <c:v>0.93</c:v>
                </c:pt>
                <c:pt idx="1">
                  <c:v>0.93</c:v>
                </c:pt>
                <c:pt idx="2">
                  <c:v>0.93</c:v>
                </c:pt>
                <c:pt idx="3">
                  <c:v>0.93</c:v>
                </c:pt>
                <c:pt idx="4">
                  <c:v>0.93</c:v>
                </c:pt>
                <c:pt idx="5">
                  <c:v>0.93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F1-464B-A28E-B9E1EC92B6C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64389184"/>
        <c:axId val="-164388096"/>
      </c:lineChart>
      <c:catAx>
        <c:axId val="-16438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88096"/>
        <c:crosses val="autoZero"/>
        <c:auto val="1"/>
        <c:lblAlgn val="ctr"/>
        <c:lblOffset val="100"/>
        <c:noMultiLvlLbl val="0"/>
      </c:catAx>
      <c:valAx>
        <c:axId val="-164388096"/>
        <c:scaling>
          <c:orientation val="minMax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89184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56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Deso Desmet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Indicadores!$D$12:$N$12</c:f>
              <c:numCache>
                <c:formatCode>0%</c:formatCode>
                <c:ptCount val="6"/>
                <c:pt idx="0">
                  <c:v>0.74724062106071232</c:v>
                </c:pt>
                <c:pt idx="1">
                  <c:v>0.69307536892076904</c:v>
                </c:pt>
                <c:pt idx="2">
                  <c:v>0.79272993796885594</c:v>
                </c:pt>
                <c:pt idx="3">
                  <c:v>0.82114453792807274</c:v>
                </c:pt>
                <c:pt idx="4">
                  <c:v>0.62669602115710965</c:v>
                </c:pt>
                <c:pt idx="5">
                  <c:v>0.85084389294091001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A2-49AB-95B4-E581AF4F77F3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Indicadores!$Q$12:$AA$12</c:f>
              <c:numCache>
                <c:formatCode>0%</c:formatCode>
                <c:ptCount val="6"/>
                <c:pt idx="0">
                  <c:v>0.8266570687971071</c:v>
                </c:pt>
                <c:pt idx="1">
                  <c:v>0.8573690837096104</c:v>
                </c:pt>
                <c:pt idx="2">
                  <c:v>0.76394932729642018</c:v>
                </c:pt>
                <c:pt idx="3">
                  <c:v>0.74890519116342535</c:v>
                </c:pt>
                <c:pt idx="4">
                  <c:v>0.78339433626633037</c:v>
                </c:pt>
                <c:pt idx="5">
                  <c:v>0.86106486966885387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A2-49AB-95B4-E581AF4F77F3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Indicadores!$Q$62:$AA$62</c:f>
              <c:numCache>
                <c:formatCode>0%</c:formatCode>
                <c:ptCount val="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A2-49AB-95B4-E581AF4F77F3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Indicadores!$D$62:$N$62</c:f>
              <c:numCache>
                <c:formatCode>0%</c:formatCode>
                <c:ptCount val="6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A2-49AB-95B4-E581AF4F77F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64365792"/>
        <c:axId val="-164368512"/>
      </c:lineChart>
      <c:catAx>
        <c:axId val="-164365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68512"/>
        <c:crosses val="autoZero"/>
        <c:auto val="1"/>
        <c:lblAlgn val="ctr"/>
        <c:lblOffset val="100"/>
        <c:noMultiLvlLbl val="0"/>
      </c:catAx>
      <c:valAx>
        <c:axId val="-164368512"/>
        <c:scaling>
          <c:orientation val="minMax"/>
          <c:min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65792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56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Deso Gianazza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Indicadores!$D$13:$N$13</c:f>
              <c:numCache>
                <c:formatCode>0%</c:formatCode>
                <c:ptCount val="6"/>
                <c:pt idx="0">
                  <c:v>0.70091128791501423</c:v>
                </c:pt>
                <c:pt idx="1">
                  <c:v>0.75242299787204681</c:v>
                </c:pt>
                <c:pt idx="2">
                  <c:v>0.66104240508293943</c:v>
                </c:pt>
                <c:pt idx="3">
                  <c:v>0.6882137839453325</c:v>
                </c:pt>
                <c:pt idx="4">
                  <c:v>0.63230412455586538</c:v>
                </c:pt>
                <c:pt idx="5">
                  <c:v>0.60418994610229582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AA-4982-BFF0-572D688742E0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Indicadores!$Q$13:$AA$13</c:f>
              <c:numCache>
                <c:formatCode>0%</c:formatCode>
                <c:ptCount val="6"/>
                <c:pt idx="0">
                  <c:v>0.99157977863746094</c:v>
                </c:pt>
                <c:pt idx="1">
                  <c:v>1</c:v>
                </c:pt>
                <c:pt idx="2">
                  <c:v>0.98057040064270484</c:v>
                </c:pt>
                <c:pt idx="3">
                  <c:v>0.99585973760807345</c:v>
                </c:pt>
                <c:pt idx="4">
                  <c:v>0.9978526397866968</c:v>
                </c:pt>
                <c:pt idx="5">
                  <c:v>0.98499277279922237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AA-4982-BFF0-572D688742E0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Indicadores!$Q$63:$AA$63</c:f>
              <c:numCache>
                <c:formatCode>0%</c:formatCode>
                <c:ptCount val="6"/>
                <c:pt idx="0">
                  <c:v>0.94</c:v>
                </c:pt>
                <c:pt idx="1">
                  <c:v>0.94</c:v>
                </c:pt>
                <c:pt idx="2">
                  <c:v>0.94</c:v>
                </c:pt>
                <c:pt idx="3">
                  <c:v>0.94</c:v>
                </c:pt>
                <c:pt idx="4">
                  <c:v>0.94</c:v>
                </c:pt>
                <c:pt idx="5">
                  <c:v>0.94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AA-4982-BFF0-572D688742E0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Indicadores!$D$63:$N$63</c:f>
              <c:numCache>
                <c:formatCode>0%</c:formatCode>
                <c:ptCount val="6"/>
                <c:pt idx="0">
                  <c:v>0.76</c:v>
                </c:pt>
                <c:pt idx="1">
                  <c:v>0.76</c:v>
                </c:pt>
                <c:pt idx="2">
                  <c:v>0.76</c:v>
                </c:pt>
                <c:pt idx="3">
                  <c:v>0.76</c:v>
                </c:pt>
                <c:pt idx="4">
                  <c:v>0.76</c:v>
                </c:pt>
                <c:pt idx="5">
                  <c:v>0.76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AA-4982-BFF0-572D688742E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64376672"/>
        <c:axId val="-164384288"/>
      </c:lineChart>
      <c:catAx>
        <c:axId val="-16437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84288"/>
        <c:crosses val="autoZero"/>
        <c:auto val="1"/>
        <c:lblAlgn val="ctr"/>
        <c:lblOffset val="100"/>
        <c:noMultiLvlLbl val="0"/>
      </c:catAx>
      <c:valAx>
        <c:axId val="-16438428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76672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55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Fraccionamiento AVI</a:t>
            </a:r>
          </a:p>
        </c:rich>
      </c:tx>
      <c:layout>
        <c:manualLayout>
          <c:xMode val="edge"/>
          <c:yMode val="edge"/>
          <c:x val="0.10021247344081989"/>
          <c:y val="1.656875986420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Indicadores!$D$14:$N$14</c:f>
              <c:numCache>
                <c:formatCode>0%</c:formatCode>
                <c:ptCount val="6"/>
                <c:pt idx="0">
                  <c:v>0.55376147196878533</c:v>
                </c:pt>
                <c:pt idx="1">
                  <c:v>0.52950207037437991</c:v>
                </c:pt>
                <c:pt idx="2">
                  <c:v>0.39886964280624992</c:v>
                </c:pt>
                <c:pt idx="3">
                  <c:v>0.54116483862731357</c:v>
                </c:pt>
                <c:pt idx="4">
                  <c:v>0.53404500052516835</c:v>
                </c:pt>
                <c:pt idx="5">
                  <c:v>0.49795071216162617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3-4DC3-A85D-28DE17785AEB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Indicadores!$Q$14:$AA$14</c:f>
              <c:numCache>
                <c:formatCode>0%</c:formatCode>
                <c:ptCount val="6"/>
                <c:pt idx="0">
                  <c:v>0.9803693393221965</c:v>
                </c:pt>
                <c:pt idx="1">
                  <c:v>0.99244595370415567</c:v>
                </c:pt>
                <c:pt idx="2">
                  <c:v>0.9695073323137835</c:v>
                </c:pt>
                <c:pt idx="3">
                  <c:v>0.94418339294800235</c:v>
                </c:pt>
                <c:pt idx="4">
                  <c:v>0.97328947689603829</c:v>
                </c:pt>
                <c:pt idx="5">
                  <c:v>0.95819478656830648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3-4DC3-A85D-28DE17785AEB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Indicadores!$Q$64:$AA$64</c:f>
              <c:numCache>
                <c:formatCode>0%</c:formatCode>
                <c:ptCount val="6"/>
                <c:pt idx="0">
                  <c:v>0.92</c:v>
                </c:pt>
                <c:pt idx="1">
                  <c:v>0.92</c:v>
                </c:pt>
                <c:pt idx="2">
                  <c:v>0.92</c:v>
                </c:pt>
                <c:pt idx="3">
                  <c:v>0.92</c:v>
                </c:pt>
                <c:pt idx="4">
                  <c:v>0.92</c:v>
                </c:pt>
                <c:pt idx="5">
                  <c:v>0.92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C3-4DC3-A85D-28DE17785AEB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Indicadores!$D$64:$N$64</c:f>
              <c:numCache>
                <c:formatCode>0%</c:formatCode>
                <c:ptCount val="6"/>
                <c:pt idx="0">
                  <c:v>0.55000000000000004</c:v>
                </c:pt>
                <c:pt idx="1">
                  <c:v>0.55000000000000004</c:v>
                </c:pt>
                <c:pt idx="2">
                  <c:v>0.55000000000000004</c:v>
                </c:pt>
                <c:pt idx="3">
                  <c:v>0.55000000000000004</c:v>
                </c:pt>
                <c:pt idx="4">
                  <c:v>0.55000000000000004</c:v>
                </c:pt>
                <c:pt idx="5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C3-4DC3-A85D-28DE17785AE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64365248"/>
        <c:axId val="-164373408"/>
      </c:lineChart>
      <c:catAx>
        <c:axId val="-16436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73408"/>
        <c:crosses val="autoZero"/>
        <c:auto val="1"/>
        <c:lblAlgn val="ctr"/>
        <c:lblOffset val="100"/>
        <c:noMultiLvlLbl val="0"/>
      </c:catAx>
      <c:valAx>
        <c:axId val="-164373408"/>
        <c:scaling>
          <c:orientation val="minMax"/>
          <c:max val="1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65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55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Hidrogenado</a:t>
            </a:r>
          </a:p>
        </c:rich>
      </c:tx>
      <c:layout>
        <c:manualLayout>
          <c:xMode val="edge"/>
          <c:yMode val="edge"/>
          <c:x val="0.15690181584444801"/>
          <c:y val="2.07109498302517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Indicadores!$D$15:$N$15</c:f>
              <c:numCache>
                <c:formatCode>0%</c:formatCode>
                <c:ptCount val="6"/>
                <c:pt idx="0">
                  <c:v>0.59956115909411223</c:v>
                </c:pt>
                <c:pt idx="1">
                  <c:v>0.63157894736842102</c:v>
                </c:pt>
                <c:pt idx="2">
                  <c:v>0.53947368421052633</c:v>
                </c:pt>
                <c:pt idx="3">
                  <c:v>0.54838709677419351</c:v>
                </c:pt>
                <c:pt idx="4">
                  <c:v>0.57603686635944695</c:v>
                </c:pt>
                <c:pt idx="5">
                  <c:v>0.59010908583975186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72-4220-8D88-33CDA78DD2B0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Indicadores!$Q$15:$AA$15</c:f>
              <c:numCache>
                <c:formatCode>0%</c:formatCode>
                <c:ptCount val="6"/>
                <c:pt idx="0">
                  <c:v>0.87528601502241798</c:v>
                </c:pt>
                <c:pt idx="1">
                  <c:v>0.8392854370017484</c:v>
                </c:pt>
                <c:pt idx="2">
                  <c:v>0.95588235294117663</c:v>
                </c:pt>
                <c:pt idx="3">
                  <c:v>0.8828125</c:v>
                </c:pt>
                <c:pt idx="4">
                  <c:v>0.91973010702652391</c:v>
                </c:pt>
                <c:pt idx="5">
                  <c:v>0.85940730530668508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72-4220-8D88-33CDA78DD2B0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Indicadores!$Q$65:$AA$65</c:f>
              <c:numCache>
                <c:formatCode>0%</c:formatCode>
                <c:ptCount val="6"/>
                <c:pt idx="0">
                  <c:v>0.93</c:v>
                </c:pt>
                <c:pt idx="1">
                  <c:v>0.93</c:v>
                </c:pt>
                <c:pt idx="2">
                  <c:v>0.93</c:v>
                </c:pt>
                <c:pt idx="3">
                  <c:v>0.93</c:v>
                </c:pt>
                <c:pt idx="4">
                  <c:v>0.93</c:v>
                </c:pt>
                <c:pt idx="5">
                  <c:v>0.93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72-4220-8D88-33CDA78DD2B0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Indicadores!$D$65:$N$65</c:f>
              <c:numCache>
                <c:formatCode>0%</c:formatCode>
                <c:ptCount val="6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72-4220-8D88-33CDA78DD2B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64376128"/>
        <c:axId val="-164383200"/>
      </c:lineChart>
      <c:catAx>
        <c:axId val="-164376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83200"/>
        <c:crosses val="autoZero"/>
        <c:auto val="1"/>
        <c:lblAlgn val="ctr"/>
        <c:lblOffset val="100"/>
        <c:noMultiLvlLbl val="0"/>
      </c:catAx>
      <c:valAx>
        <c:axId val="-164383200"/>
        <c:scaling>
          <c:orientation val="minMax"/>
          <c:max val="1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7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55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Interesterificado</a:t>
            </a:r>
          </a:p>
        </c:rich>
      </c:tx>
      <c:layout>
        <c:manualLayout>
          <c:xMode val="edge"/>
          <c:yMode val="edge"/>
          <c:x val="0.12288821040227113"/>
          <c:y val="2.07109498302517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Indicadores!$D$16:$N$16</c:f>
              <c:numCache>
                <c:formatCode>0%</c:formatCode>
                <c:ptCount val="6"/>
                <c:pt idx="0">
                  <c:v>0.69616568902480758</c:v>
                </c:pt>
                <c:pt idx="1">
                  <c:v>0.59019679814778214</c:v>
                </c:pt>
                <c:pt idx="2">
                  <c:v>0.76019417475728157</c:v>
                </c:pt>
                <c:pt idx="3">
                  <c:v>0.68996295048837986</c:v>
                </c:pt>
                <c:pt idx="4">
                  <c:v>0.71373617566917791</c:v>
                </c:pt>
                <c:pt idx="5">
                  <c:v>0.68825890362241526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68-4024-A5A1-3FCAAC4EA1B4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Indicadores!$Q$16:$AA$16</c:f>
              <c:numCache>
                <c:formatCode>0%</c:formatCode>
                <c:ptCount val="6"/>
                <c:pt idx="0">
                  <c:v>0.97595003434979688</c:v>
                </c:pt>
                <c:pt idx="1">
                  <c:v>0.98587570621468923</c:v>
                </c:pt>
                <c:pt idx="2">
                  <c:v>0.97709923664122134</c:v>
                </c:pt>
                <c:pt idx="3">
                  <c:v>0.98611111111111116</c:v>
                </c:pt>
                <c:pt idx="4">
                  <c:v>0.98980186480186483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68-4024-A5A1-3FCAAC4EA1B4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Indicadores!$Q$66:$AA$66</c:f>
              <c:numCache>
                <c:formatCode>0%</c:formatCode>
                <c:ptCount val="6"/>
                <c:pt idx="0">
                  <c:v>0.89</c:v>
                </c:pt>
                <c:pt idx="1">
                  <c:v>0.89</c:v>
                </c:pt>
                <c:pt idx="2">
                  <c:v>0.89</c:v>
                </c:pt>
                <c:pt idx="3">
                  <c:v>0.89</c:v>
                </c:pt>
                <c:pt idx="4">
                  <c:v>0.89</c:v>
                </c:pt>
                <c:pt idx="5">
                  <c:v>0.89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68-4024-A5A1-3FCAAC4EA1B4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Indicadores!$D$66:$N$66</c:f>
              <c:numCache>
                <c:formatCode>0%</c:formatCode>
                <c:ptCount val="6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68-4024-A5A1-3FCAAC4EA1B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64382112"/>
        <c:axId val="-164375584"/>
      </c:lineChart>
      <c:catAx>
        <c:axId val="-16438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75584"/>
        <c:crosses val="autoZero"/>
        <c:auto val="1"/>
        <c:lblAlgn val="ctr"/>
        <c:lblOffset val="100"/>
        <c:noMultiLvlLbl val="0"/>
      </c:catAx>
      <c:valAx>
        <c:axId val="-1643755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8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55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Refinación de Aceite</a:t>
            </a:r>
          </a:p>
        </c:rich>
      </c:tx>
      <c:layout>
        <c:manualLayout>
          <c:xMode val="edge"/>
          <c:yMode val="edge"/>
          <c:x val="0.13460116899735997"/>
          <c:y val="8.7881557828368272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2"/>
              <c:layout>
                <c:manualLayout>
                  <c:x val="-8.9551038916621514E-2"/>
                  <c:y val="-2.66871034134645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7AA9-4D4A-9C54-D537AEA26ED5}"/>
                </c:ext>
              </c:extLst>
            </c:dLbl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Indicadores!$D$17:$N$17</c:f>
              <c:numCache>
                <c:formatCode>0%</c:formatCode>
                <c:ptCount val="6"/>
                <c:pt idx="0">
                  <c:v>0.93025588525839376</c:v>
                </c:pt>
                <c:pt idx="1">
                  <c:v>0.90005346460248892</c:v>
                </c:pt>
                <c:pt idx="2">
                  <c:v>0.96234605441685328</c:v>
                </c:pt>
                <c:pt idx="3">
                  <c:v>0.83535875369029589</c:v>
                </c:pt>
                <c:pt idx="4">
                  <c:v>0.87539020227113151</c:v>
                </c:pt>
                <c:pt idx="5">
                  <c:v>0.93647986004069383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D5-42BB-81A5-6F18F3B370C0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Indicadores!$Q$17:$AA$17</c:f>
              <c:numCache>
                <c:formatCode>0%</c:formatCode>
                <c:ptCount val="6"/>
                <c:pt idx="0">
                  <c:v>0.77881829891438914</c:v>
                </c:pt>
                <c:pt idx="1">
                  <c:v>0.66263675649928155</c:v>
                </c:pt>
                <c:pt idx="2">
                  <c:v>0.71675750857574017</c:v>
                </c:pt>
                <c:pt idx="3">
                  <c:v>0.59997601055535565</c:v>
                </c:pt>
                <c:pt idx="4">
                  <c:v>0.70970967395816742</c:v>
                </c:pt>
                <c:pt idx="5">
                  <c:v>0.64006842225756899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D5-42BB-81A5-6F18F3B370C0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Indicadores!$Q$67:$AA$67</c:f>
              <c:numCache>
                <c:formatCode>0%</c:formatCode>
                <c:ptCount val="6"/>
                <c:pt idx="0">
                  <c:v>0.93</c:v>
                </c:pt>
                <c:pt idx="1">
                  <c:v>0.93</c:v>
                </c:pt>
                <c:pt idx="2">
                  <c:v>0.93</c:v>
                </c:pt>
                <c:pt idx="3">
                  <c:v>0.93</c:v>
                </c:pt>
                <c:pt idx="4">
                  <c:v>0.93</c:v>
                </c:pt>
                <c:pt idx="5">
                  <c:v>0.93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D5-42BB-81A5-6F18F3B370C0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Indicadores!$D$67:$N$67</c:f>
              <c:numCache>
                <c:formatCode>0%</c:formatCode>
                <c:ptCount val="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D5-42BB-81A5-6F18F3B370C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64379936"/>
        <c:axId val="-164387008"/>
      </c:lineChart>
      <c:catAx>
        <c:axId val="-16437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87008"/>
        <c:crosses val="autoZero"/>
        <c:auto val="1"/>
        <c:lblAlgn val="ctr"/>
        <c:lblOffset val="100"/>
        <c:noMultiLvlLbl val="0"/>
      </c:catAx>
      <c:valAx>
        <c:axId val="-164387008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79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ENVASES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Indicadores!$D$29:$N$29</c:f>
              <c:numCache>
                <c:formatCode>0.0%</c:formatCode>
                <c:ptCount val="6"/>
                <c:pt idx="0">
                  <c:v>0.87317832671787243</c:v>
                </c:pt>
                <c:pt idx="1">
                  <c:v>0.81299240985604282</c:v>
                </c:pt>
                <c:pt idx="2">
                  <c:v>0.8310100527971398</c:v>
                </c:pt>
                <c:pt idx="3">
                  <c:v>0.88688747559089842</c:v>
                </c:pt>
                <c:pt idx="4">
                  <c:v>0.90847854251718463</c:v>
                </c:pt>
                <c:pt idx="5">
                  <c:v>0.86941949059538204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C1-4E26-9922-0D5590EDB6A4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1542617391804128E-2"/>
                  <c:y val="-0.1857337802434632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3EC4-4E79-AD0D-E3BB8517A471}"/>
                </c:ext>
              </c:extLst>
            </c:dLbl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Indicadores!$Q$29:$AA$29</c:f>
              <c:numCache>
                <c:formatCode>0.0%</c:formatCode>
                <c:ptCount val="6"/>
                <c:pt idx="0">
                  <c:v>0.93981072119243148</c:v>
                </c:pt>
                <c:pt idx="1">
                  <c:v>0.95950328347482861</c:v>
                </c:pt>
                <c:pt idx="2">
                  <c:v>0.95588133887675952</c:v>
                </c:pt>
                <c:pt idx="3">
                  <c:v>0.97562114319617788</c:v>
                </c:pt>
                <c:pt idx="4">
                  <c:v>0.96874051593323218</c:v>
                </c:pt>
                <c:pt idx="5">
                  <c:v>0.88869986396662592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C1-4E26-9922-0D5590EDB6A4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Indicadores!$Q$30:$AA$30</c:f>
              <c:numCache>
                <c:formatCode>0%</c:formatCode>
                <c:ptCount val="6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C1-4E26-9922-0D5590EDB6A4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Indicadores!$D$30:$N$30</c:f>
              <c:numCache>
                <c:formatCode>0%</c:formatCode>
                <c:ptCount val="6"/>
                <c:pt idx="0">
                  <c:v>0.84</c:v>
                </c:pt>
                <c:pt idx="1">
                  <c:v>0.84</c:v>
                </c:pt>
                <c:pt idx="2">
                  <c:v>0.84</c:v>
                </c:pt>
                <c:pt idx="3">
                  <c:v>0.84</c:v>
                </c:pt>
                <c:pt idx="4">
                  <c:v>0.84</c:v>
                </c:pt>
                <c:pt idx="5">
                  <c:v>0.84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C1-4E26-9922-0D5590EDB6A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64382656"/>
        <c:axId val="-164381568"/>
      </c:lineChart>
      <c:catAx>
        <c:axId val="-1643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81568"/>
        <c:crosses val="autoZero"/>
        <c:auto val="1"/>
        <c:lblAlgn val="ctr"/>
        <c:lblOffset val="100"/>
        <c:noMultiLvlLbl val="0"/>
      </c:catAx>
      <c:valAx>
        <c:axId val="-164381568"/>
        <c:scaling>
          <c:orientation val="minMax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82656"/>
        <c:crosses val="autoZero"/>
        <c:crossBetween val="between"/>
        <c:majorUnit val="3.0000000000000006E-2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Índice de calidad:</a:t>
            </a:r>
            <a:r>
              <a:rPr lang="es-AR" baseline="0"/>
              <a:t> peso por subsector</a:t>
            </a:r>
            <a:endParaRPr lang="es-A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Resultado!$C$11</c:f>
              <c:strCache>
                <c:ptCount val="1"/>
                <c:pt idx="0">
                  <c:v>Bisignano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Indicadores!$AE$20:$AO$20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Indicadores!$AE$21:$AO$21</c:f>
              <c:numCache>
                <c:formatCode>0%</c:formatCode>
                <c:ptCount val="6"/>
                <c:pt idx="0">
                  <c:v>0.13918186932416685</c:v>
                </c:pt>
                <c:pt idx="1">
                  <c:v>0.19492004516940739</c:v>
                </c:pt>
                <c:pt idx="2">
                  <c:v>0.20286764127714202</c:v>
                </c:pt>
                <c:pt idx="3">
                  <c:v>0.15999085866267929</c:v>
                </c:pt>
                <c:pt idx="4">
                  <c:v>0.15804838621294315</c:v>
                </c:pt>
                <c:pt idx="5">
                  <c:v>0.20453276017581568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3C-419C-8885-2D812E7BD4FC}"/>
            </c:ext>
          </c:extLst>
        </c:ser>
        <c:ser>
          <c:idx val="1"/>
          <c:order val="1"/>
          <c:tx>
            <c:strRef>
              <c:f>Resultado!$C$12</c:f>
              <c:strCache>
                <c:ptCount val="1"/>
                <c:pt idx="0">
                  <c:v>Bock &amp; Sohn PLACAS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Indicadores!$AE$20:$AO$20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Indicadores!$AE$22:$AO$22</c:f>
              <c:numCache>
                <c:formatCode>0%</c:formatCode>
                <c:ptCount val="6"/>
                <c:pt idx="0">
                  <c:v>0.12270544941350282</c:v>
                </c:pt>
                <c:pt idx="1">
                  <c:v>0.1690522082205507</c:v>
                </c:pt>
                <c:pt idx="2">
                  <c:v>0.15371782650142995</c:v>
                </c:pt>
                <c:pt idx="3">
                  <c:v>0.14644207368404941</c:v>
                </c:pt>
                <c:pt idx="4">
                  <c:v>0.17009493670886075</c:v>
                </c:pt>
                <c:pt idx="5">
                  <c:v>0.16685086789796644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3C-419C-8885-2D812E7BD4FC}"/>
            </c:ext>
          </c:extLst>
        </c:ser>
        <c:ser>
          <c:idx val="2"/>
          <c:order val="2"/>
          <c:tx>
            <c:strRef>
              <c:f>Indicadores!$B$23</c:f>
              <c:strCache>
                <c:ptCount val="1"/>
                <c:pt idx="0">
                  <c:v>Bock&amp;Sohn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Indicadores!$AE$20:$AO$20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Indicadores!$AE$23:$AO$23</c:f>
              <c:numCache>
                <c:formatCode>0%</c:formatCode>
                <c:ptCount val="6"/>
                <c:pt idx="0">
                  <c:v>0.13263577884507813</c:v>
                </c:pt>
                <c:pt idx="1">
                  <c:v>0.18528122020972357</c:v>
                </c:pt>
                <c:pt idx="2">
                  <c:v>0.18363606118962772</c:v>
                </c:pt>
                <c:pt idx="3">
                  <c:v>0.14820772058823528</c:v>
                </c:pt>
                <c:pt idx="4">
                  <c:v>0.15676383862137383</c:v>
                </c:pt>
                <c:pt idx="5">
                  <c:v>0.19294789680648236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43C-419C-8885-2D812E7BD4FC}"/>
            </c:ext>
          </c:extLst>
        </c:ser>
        <c:ser>
          <c:idx val="3"/>
          <c:order val="3"/>
          <c:tx>
            <c:strRef>
              <c:f>Indicadores!$B$24</c:f>
              <c:strCache>
                <c:ptCount val="1"/>
                <c:pt idx="0">
                  <c:v>Carlini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Indicadores!$AE$20:$AO$20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Indicadores!$AE$24:$AO$24</c:f>
              <c:numCache>
                <c:formatCode>0%</c:formatCode>
                <c:ptCount val="6"/>
                <c:pt idx="0">
                  <c:v>0.1280918644656818</c:v>
                </c:pt>
                <c:pt idx="1">
                  <c:v>0.13261930129535132</c:v>
                </c:pt>
                <c:pt idx="2">
                  <c:v>0.18815599809515676</c:v>
                </c:pt>
                <c:pt idx="3">
                  <c:v>0</c:v>
                </c:pt>
                <c:pt idx="4">
                  <c:v>0</c:v>
                </c:pt>
                <c:pt idx="5">
                  <c:v>0.19707268095487074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43C-419C-8885-2D812E7BD4FC}"/>
            </c:ext>
          </c:extLst>
        </c:ser>
        <c:ser>
          <c:idx val="4"/>
          <c:order val="4"/>
          <c:tx>
            <c:strRef>
              <c:f>Resultado!$C$15</c:f>
              <c:strCache>
                <c:ptCount val="1"/>
                <c:pt idx="0">
                  <c:v>Fase Grasa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Indicadores!$AE$20:$AO$20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Indicadores!$AE$25:$AO$25</c:f>
              <c:numCache>
                <c:formatCode>0%</c:formatCode>
                <c:ptCount val="6"/>
                <c:pt idx="0">
                  <c:v>8.9431809686759622E-2</c:v>
                </c:pt>
                <c:pt idx="1">
                  <c:v>0.1311196349610097</c:v>
                </c:pt>
                <c:pt idx="2">
                  <c:v>0.10263252573378327</c:v>
                </c:pt>
                <c:pt idx="3">
                  <c:v>0.10752012530265477</c:v>
                </c:pt>
                <c:pt idx="4">
                  <c:v>0.1055989489898727</c:v>
                </c:pt>
                <c:pt idx="5">
                  <c:v>0.10801528476024676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3C-419C-8885-2D812E7BD4FC}"/>
            </c:ext>
          </c:extLst>
        </c:ser>
        <c:ser>
          <c:idx val="5"/>
          <c:order val="5"/>
          <c:tx>
            <c:strRef>
              <c:f>Resultado!$C$16</c:f>
              <c:strCache>
                <c:ptCount val="1"/>
                <c:pt idx="0">
                  <c:v>Resting Pilones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Indicadores!$AE$20:$AO$20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Indicadores!$AE$26:$AO$26</c:f>
              <c:numCache>
                <c:formatCode>0%</c:formatCode>
                <c:ptCount val="6"/>
                <c:pt idx="0">
                  <c:v>0.14173341277204812</c:v>
                </c:pt>
                <c:pt idx="1">
                  <c:v>0</c:v>
                </c:pt>
                <c:pt idx="2">
                  <c:v>0</c:v>
                </c:pt>
                <c:pt idx="3">
                  <c:v>0.15463176064441886</c:v>
                </c:pt>
                <c:pt idx="4">
                  <c:v>0.16429117246420147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43C-419C-8885-2D812E7BD4FC}"/>
            </c:ext>
          </c:extLst>
        </c:ser>
        <c:ser>
          <c:idx val="6"/>
          <c:order val="6"/>
          <c:tx>
            <c:strRef>
              <c:f>Resultado!$C$17</c:f>
              <c:strCache>
                <c:ptCount val="1"/>
                <c:pt idx="0">
                  <c:v>Rolo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Indicadores!$AE$20:$AO$20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Indicadores!$AE$27:$AO$27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43C-419C-8885-2D812E7BD4FC}"/>
            </c:ext>
          </c:extLst>
        </c:ser>
        <c:ser>
          <c:idx val="7"/>
          <c:order val="7"/>
          <c:tx>
            <c:strRef>
              <c:f>Resultado!$C$18</c:f>
              <c:strCache>
                <c:ptCount val="1"/>
                <c:pt idx="0">
                  <c:v>Sin Envasadora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Indicadores!$AE$20:$AO$20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Indicadores!$AE$28:$AO$28</c:f>
              <c:numCache>
                <c:formatCode>0%</c:formatCode>
                <c:ptCount val="6"/>
                <c:pt idx="0">
                  <c:v>0.13835466938241886</c:v>
                </c:pt>
                <c:pt idx="1">
                  <c:v>0</c:v>
                </c:pt>
                <c:pt idx="2">
                  <c:v>0</c:v>
                </c:pt>
                <c:pt idx="3">
                  <c:v>0.17009493670886075</c:v>
                </c:pt>
                <c:pt idx="4">
                  <c:v>0.15368125951993275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43C-419C-8885-2D812E7BD4F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-164379392"/>
        <c:axId val="-164378848"/>
      </c:barChart>
      <c:catAx>
        <c:axId val="-16437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78848"/>
        <c:crosses val="autoZero"/>
        <c:auto val="1"/>
        <c:lblAlgn val="ctr"/>
        <c:lblOffset val="100"/>
        <c:noMultiLvlLbl val="0"/>
      </c:catAx>
      <c:valAx>
        <c:axId val="-164378848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-16437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Índice de procesos:</a:t>
            </a:r>
            <a:r>
              <a:rPr lang="es-AR" baseline="0"/>
              <a:t> peso por subsector</a:t>
            </a:r>
            <a:endParaRPr lang="es-A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Resultado!$C$11</c:f>
              <c:strCache>
                <c:ptCount val="1"/>
                <c:pt idx="0">
                  <c:v>Bisignano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Indicadores!$AR$20:$BB$20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Indicadores!$AR$21:$BB$21</c:f>
              <c:numCache>
                <c:formatCode>0%</c:formatCode>
                <c:ptCount val="6"/>
                <c:pt idx="0">
                  <c:v>0.19140920553080132</c:v>
                </c:pt>
                <c:pt idx="1">
                  <c:v>0.23153048101541132</c:v>
                </c:pt>
                <c:pt idx="2">
                  <c:v>0.23819362455726092</c:v>
                </c:pt>
                <c:pt idx="3">
                  <c:v>0.25</c:v>
                </c:pt>
                <c:pt idx="4">
                  <c:v>0.25</c:v>
                </c:pt>
                <c:pt idx="5">
                  <c:v>0.24723451327433629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C4-4109-97F5-C3C8BBA213EC}"/>
            </c:ext>
          </c:extLst>
        </c:ser>
        <c:ser>
          <c:idx val="1"/>
          <c:order val="1"/>
          <c:tx>
            <c:strRef>
              <c:f>Resultado!$C$12</c:f>
              <c:strCache>
                <c:ptCount val="1"/>
                <c:pt idx="0">
                  <c:v>Bock &amp; Sohn PLACAS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Indicadores!$AR$20:$BB$20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Indicadores!$AR$22:$BB$22</c:f>
              <c:numCache>
                <c:formatCode>0%</c:formatCode>
                <c:ptCount val="6"/>
                <c:pt idx="0">
                  <c:v>0.18315222758183444</c:v>
                </c:pt>
                <c:pt idx="1">
                  <c:v>0.23474178403755869</c:v>
                </c:pt>
                <c:pt idx="2">
                  <c:v>0.25</c:v>
                </c:pt>
                <c:pt idx="3">
                  <c:v>0.23305606900800985</c:v>
                </c:pt>
                <c:pt idx="4">
                  <c:v>0.22500000000000001</c:v>
                </c:pt>
                <c:pt idx="5">
                  <c:v>0.23573573573573572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C4-4109-97F5-C3C8BBA213EC}"/>
            </c:ext>
          </c:extLst>
        </c:ser>
        <c:ser>
          <c:idx val="2"/>
          <c:order val="2"/>
          <c:tx>
            <c:strRef>
              <c:f>Resultado!$C$13</c:f>
              <c:strCache>
                <c:ptCount val="1"/>
                <c:pt idx="0">
                  <c:v>Bock&amp;Sohn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Indicadores!$AR$20:$BB$20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Indicadores!$AR$23:$BB$23</c:f>
              <c:numCache>
                <c:formatCode>0%</c:formatCode>
                <c:ptCount val="6"/>
                <c:pt idx="0">
                  <c:v>0.19097938590033095</c:v>
                </c:pt>
                <c:pt idx="1">
                  <c:v>0.24323101842185857</c:v>
                </c:pt>
                <c:pt idx="2">
                  <c:v>0.23</c:v>
                </c:pt>
                <c:pt idx="3">
                  <c:v>0.24256507418816806</c:v>
                </c:pt>
                <c:pt idx="4">
                  <c:v>0.2437405159332322</c:v>
                </c:pt>
                <c:pt idx="5">
                  <c:v>0.24028856825749167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C4-4109-97F5-C3C8BBA213EC}"/>
            </c:ext>
          </c:extLst>
        </c:ser>
        <c:ser>
          <c:idx val="3"/>
          <c:order val="3"/>
          <c:tx>
            <c:strRef>
              <c:f>Resultado!$C$14</c:f>
              <c:strCache>
                <c:ptCount val="1"/>
                <c:pt idx="0">
                  <c:v>Carlini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Indicadores!$AR$20:$BB$20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Indicadores!$AR$24:$BB$24</c:f>
              <c:numCache>
                <c:formatCode>0%</c:formatCode>
                <c:ptCount val="6"/>
                <c:pt idx="0">
                  <c:v>0.1785984563586297</c:v>
                </c:pt>
                <c:pt idx="1">
                  <c:v>0.25</c:v>
                </c:pt>
                <c:pt idx="2">
                  <c:v>0.23768771431949864</c:v>
                </c:pt>
                <c:pt idx="3">
                  <c:v>0</c:v>
                </c:pt>
                <c:pt idx="4">
                  <c:v>0</c:v>
                </c:pt>
                <c:pt idx="5">
                  <c:v>0.16544104669906226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C4-4109-97F5-C3C8BBA213EC}"/>
            </c:ext>
          </c:extLst>
        </c:ser>
        <c:ser>
          <c:idx val="4"/>
          <c:order val="4"/>
          <c:tx>
            <c:strRef>
              <c:f>Resultado!$C$15</c:f>
              <c:strCache>
                <c:ptCount val="1"/>
                <c:pt idx="0">
                  <c:v>Fase Grasa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Indicadores!$AR$20:$BB$20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Indicadores!$AR$25:$BB$25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C4-4109-97F5-C3C8BBA213EC}"/>
            </c:ext>
          </c:extLst>
        </c:ser>
        <c:ser>
          <c:idx val="5"/>
          <c:order val="5"/>
          <c:tx>
            <c:strRef>
              <c:f>Resultado!$C$16</c:f>
              <c:strCache>
                <c:ptCount val="1"/>
                <c:pt idx="0">
                  <c:v>Resting Pilones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Indicadores!$AR$20:$BB$20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Indicadores!$AR$26:$BB$26</c:f>
              <c:numCache>
                <c:formatCode>0%</c:formatCode>
                <c:ptCount val="6"/>
                <c:pt idx="0">
                  <c:v>0.192385431105593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0.25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C4-4109-97F5-C3C8BBA213EC}"/>
            </c:ext>
          </c:extLst>
        </c:ser>
        <c:ser>
          <c:idx val="6"/>
          <c:order val="6"/>
          <c:tx>
            <c:strRef>
              <c:f>Resultado!$C$17</c:f>
              <c:strCache>
                <c:ptCount val="1"/>
                <c:pt idx="0">
                  <c:v>Rolo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Indicadores!$AR$20:$BB$20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Indicadores!$AR$27:$BB$27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C4-4109-97F5-C3C8BBA213EC}"/>
            </c:ext>
          </c:extLst>
        </c:ser>
        <c:ser>
          <c:idx val="7"/>
          <c:order val="7"/>
          <c:tx>
            <c:strRef>
              <c:f>Resultado!$C$18</c:f>
              <c:strCache>
                <c:ptCount val="1"/>
                <c:pt idx="0">
                  <c:v>Sin Envasadora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Indicadores!$AR$20:$BB$20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Indicadores!$AR$28:$BB$28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CC4-4109-97F5-C3C8BBA213E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-164375040"/>
        <c:axId val="-164374496"/>
      </c:barChart>
      <c:catAx>
        <c:axId val="-164375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74496"/>
        <c:crosses val="autoZero"/>
        <c:auto val="1"/>
        <c:lblAlgn val="ctr"/>
        <c:lblOffset val="100"/>
        <c:noMultiLvlLbl val="0"/>
      </c:catAx>
      <c:valAx>
        <c:axId val="-164374496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-16437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Bisignano</a:t>
            </a:r>
          </a:p>
        </c:rich>
      </c:tx>
      <c:layout>
        <c:manualLayout>
          <c:xMode val="edge"/>
          <c:yMode val="edge"/>
          <c:x val="0.20414293451413812"/>
          <c:y val="2.07109498302517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2"/>
              <c:layout>
                <c:manualLayout>
                  <c:x val="-7.9746986238726728E-3"/>
                  <c:y val="-6.64298582623153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959D-4C63-90B3-DC698EE06B61}"/>
                </c:ext>
              </c:extLst>
            </c:dLbl>
            <c:dLbl>
              <c:idx val="3"/>
              <c:layout>
                <c:manualLayout>
                  <c:x val="9.5948474961859639E-3"/>
                  <c:y val="-5.05327563227750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959D-4C63-90B3-DC698EE06B61}"/>
                </c:ext>
              </c:extLst>
            </c:dLbl>
            <c:dLbl>
              <c:idx val="5"/>
              <c:layout>
                <c:manualLayout>
                  <c:x val="1.7861603317154901E-3"/>
                  <c:y val="-4.65584808378899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959D-4C63-90B3-DC698EE06B61}"/>
                </c:ext>
              </c:extLst>
            </c:dLbl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Indicadores!$D$21:$N$21</c:f>
              <c:numCache>
                <c:formatCode>0%</c:formatCode>
                <c:ptCount val="6"/>
                <c:pt idx="0">
                  <c:v>0.95744178944391989</c:v>
                </c:pt>
                <c:pt idx="1">
                  <c:v>0.95102849945445744</c:v>
                </c:pt>
                <c:pt idx="2">
                  <c:v>0.98980537534754398</c:v>
                </c:pt>
                <c:pt idx="3">
                  <c:v>0.94059742023082149</c:v>
                </c:pt>
                <c:pt idx="4">
                  <c:v>0.9291774891774891</c:v>
                </c:pt>
                <c:pt idx="5">
                  <c:v>0.99792960662525876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98-4617-B72E-12F33F3331B6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2"/>
              <c:layout>
                <c:manualLayout>
                  <c:x val="-8.2157226686342094E-2"/>
                  <c:y val="-3.86099298681197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959D-4C63-90B3-DC698EE06B61}"/>
                </c:ext>
              </c:extLst>
            </c:dLbl>
            <c:dLbl>
              <c:idx val="3"/>
              <c:layout>
                <c:manualLayout>
                  <c:x val="-8.2157226686342177E-2"/>
                  <c:y val="-6.64298582623153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59D-4C63-90B3-DC698EE06B61}"/>
                </c:ext>
              </c:extLst>
            </c:dLbl>
            <c:dLbl>
              <c:idx val="5"/>
              <c:layout>
                <c:manualLayout>
                  <c:x val="-3.5305103699519259E-2"/>
                  <c:y val="-0.1021983376262810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959D-4C63-90B3-DC698EE06B61}"/>
                </c:ext>
              </c:extLst>
            </c:dLbl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Indicadores!$Q$21:$AA$21</c:f>
              <c:numCache>
                <c:formatCode>0%</c:formatCode>
                <c:ptCount val="6"/>
                <c:pt idx="0">
                  <c:v>0.9570460276540067</c:v>
                </c:pt>
                <c:pt idx="1">
                  <c:v>0.92612192406164529</c:v>
                </c:pt>
                <c:pt idx="2">
                  <c:v>0.9527744982290437</c:v>
                </c:pt>
                <c:pt idx="3">
                  <c:v>1</c:v>
                </c:pt>
                <c:pt idx="4">
                  <c:v>1</c:v>
                </c:pt>
                <c:pt idx="5">
                  <c:v>0.98893805309734517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98-4617-B72E-12F33F3331B6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Indicadores!$Q$71:$AA$71</c:f>
              <c:numCache>
                <c:formatCode>0%</c:formatCode>
                <c:ptCount val="6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98-4617-B72E-12F33F3331B6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Indicadores!$D$71:$N$71</c:f>
              <c:numCache>
                <c:formatCode>General</c:formatCode>
                <c:ptCount val="6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98-4617-B72E-12F33F3331B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64373952"/>
        <c:axId val="-150704144"/>
      </c:lineChart>
      <c:catAx>
        <c:axId val="-16437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704144"/>
        <c:crosses val="autoZero"/>
        <c:auto val="1"/>
        <c:lblAlgn val="ctr"/>
        <c:lblOffset val="100"/>
        <c:noMultiLvlLbl val="0"/>
      </c:catAx>
      <c:valAx>
        <c:axId val="-150704144"/>
        <c:scaling>
          <c:orientation val="minMax"/>
          <c:max val="1"/>
          <c:min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437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Bock &amp; Sohn PLACAS</a:t>
            </a:r>
          </a:p>
        </c:rich>
      </c:tx>
      <c:layout>
        <c:manualLayout>
          <c:xMode val="edge"/>
          <c:yMode val="edge"/>
          <c:x val="0.11721927616190832"/>
          <c:y val="1.656875986420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Indicadores!$D$22:$N$22</c:f>
              <c:numCache>
                <c:formatCode>0%</c:formatCode>
                <c:ptCount val="6"/>
                <c:pt idx="0">
                  <c:v>0.84409934736079395</c:v>
                </c:pt>
                <c:pt idx="1">
                  <c:v>0.82481751824817529</c:v>
                </c:pt>
                <c:pt idx="2">
                  <c:v>0.75</c:v>
                </c:pt>
                <c:pt idx="3">
                  <c:v>0.86094316807738813</c:v>
                </c:pt>
                <c:pt idx="4">
                  <c:v>1</c:v>
                </c:pt>
                <c:pt idx="5">
                  <c:v>0.81407702523240366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CA-4D47-8F9E-7B095B1D73D6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Indicadores!$Q$22:$AA$22</c:f>
              <c:numCache>
                <c:formatCode>0%</c:formatCode>
                <c:ptCount val="6"/>
                <c:pt idx="0">
                  <c:v>0.91576113790917224</c:v>
                </c:pt>
                <c:pt idx="1">
                  <c:v>0.93896713615023475</c:v>
                </c:pt>
                <c:pt idx="2">
                  <c:v>1</c:v>
                </c:pt>
                <c:pt idx="3">
                  <c:v>0.93222427603203939</c:v>
                </c:pt>
                <c:pt idx="4">
                  <c:v>0.9</c:v>
                </c:pt>
                <c:pt idx="5">
                  <c:v>0.9429429429429429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CA-4D47-8F9E-7B095B1D73D6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Indicadores!$Q$72:$AA$72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CA-4D47-8F9E-7B095B1D73D6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Indicadores!$D$72:$N$72</c:f>
              <c:numCache>
                <c:formatCode>General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CA-4D47-8F9E-7B095B1D73D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50703056"/>
        <c:axId val="-150701968"/>
      </c:lineChart>
      <c:catAx>
        <c:axId val="-15070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701968"/>
        <c:crosses val="autoZero"/>
        <c:auto val="1"/>
        <c:lblAlgn val="ctr"/>
        <c:lblOffset val="100"/>
        <c:noMultiLvlLbl val="0"/>
      </c:catAx>
      <c:valAx>
        <c:axId val="-150701968"/>
        <c:scaling>
          <c:orientation val="minMax"/>
          <c:max val="1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70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Bock&amp;Sohn</a:t>
            </a:r>
          </a:p>
        </c:rich>
      </c:tx>
      <c:layout>
        <c:manualLayout>
          <c:xMode val="edge"/>
          <c:yMode val="edge"/>
          <c:x val="0.17579826331232401"/>
          <c:y val="8.284379932100700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Indicadores!$D$23:$N$23</c:f>
              <c:numCache>
                <c:formatCode>0%</c:formatCode>
                <c:ptCount val="6"/>
                <c:pt idx="0">
                  <c:v>0.91241077633428169</c:v>
                </c:pt>
                <c:pt idx="1">
                  <c:v>0.90400000000000003</c:v>
                </c:pt>
                <c:pt idx="2">
                  <c:v>0.89597315436241609</c:v>
                </c:pt>
                <c:pt idx="3">
                  <c:v>0.87132352941176472</c:v>
                </c:pt>
                <c:pt idx="4">
                  <c:v>0.92162554426705368</c:v>
                </c:pt>
                <c:pt idx="5">
                  <c:v>0.94140625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DD-45AA-A372-1625066E8713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Indicadores!$Q$23:$AA$23</c:f>
              <c:numCache>
                <c:formatCode>0%</c:formatCode>
                <c:ptCount val="6"/>
                <c:pt idx="0">
                  <c:v>0.95489692950165483</c:v>
                </c:pt>
                <c:pt idx="1">
                  <c:v>0.97292407368743428</c:v>
                </c:pt>
                <c:pt idx="2">
                  <c:v>0.92</c:v>
                </c:pt>
                <c:pt idx="3">
                  <c:v>0.97026029675267222</c:v>
                </c:pt>
                <c:pt idx="4">
                  <c:v>0.97496206373292882</c:v>
                </c:pt>
                <c:pt idx="5">
                  <c:v>0.9611542730299667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DD-45AA-A372-1625066E8713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Indicadores!$Q$73:$AA$73</c:f>
              <c:numCache>
                <c:formatCode>0%</c:formatCode>
                <c:ptCount val="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DD-45AA-A372-1625066E8713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Indicadores!$D$73:$N$73</c:f>
              <c:numCache>
                <c:formatCode>General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DD-45AA-A372-1625066E871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50705232"/>
        <c:axId val="-150704688"/>
      </c:lineChart>
      <c:catAx>
        <c:axId val="-15070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704688"/>
        <c:crosses val="autoZero"/>
        <c:auto val="1"/>
        <c:lblAlgn val="ctr"/>
        <c:lblOffset val="100"/>
        <c:noMultiLvlLbl val="0"/>
      </c:catAx>
      <c:valAx>
        <c:axId val="-150704688"/>
        <c:scaling>
          <c:orientation val="minMax"/>
          <c:max val="1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70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Carlini</a:t>
            </a:r>
          </a:p>
        </c:rich>
      </c:tx>
      <c:layout>
        <c:manualLayout>
          <c:xMode val="edge"/>
          <c:yMode val="edge"/>
          <c:x val="0.1965843555269876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Indicadores!$D$24:$N$24</c:f>
              <c:numCache>
                <c:formatCode>0%</c:formatCode>
                <c:ptCount val="6"/>
                <c:pt idx="0">
                  <c:v>0.88115287230113204</c:v>
                </c:pt>
                <c:pt idx="1">
                  <c:v>0.6470588235294118</c:v>
                </c:pt>
                <c:pt idx="2">
                  <c:v>0.91802624186892756</c:v>
                </c:pt>
                <c:pt idx="3">
                  <c:v>#N/A</c:v>
                </c:pt>
                <c:pt idx="4">
                  <c:v>#N/A</c:v>
                </c:pt>
                <c:pt idx="5">
                  <c:v>0.96153135963562508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51-479E-95D2-36EB1C67B0D1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Indicadores!$Q$24:$AA$24</c:f>
              <c:numCache>
                <c:formatCode>0%</c:formatCode>
                <c:ptCount val="6"/>
                <c:pt idx="0">
                  <c:v>0.8929922817931486</c:v>
                </c:pt>
                <c:pt idx="1">
                  <c:v>1</c:v>
                </c:pt>
                <c:pt idx="2">
                  <c:v>0.95075085727799458</c:v>
                </c:pt>
                <c:pt idx="3">
                  <c:v>#N/A</c:v>
                </c:pt>
                <c:pt idx="4">
                  <c:v>#N/A</c:v>
                </c:pt>
                <c:pt idx="5">
                  <c:v>0.66176418679624904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51-479E-95D2-36EB1C67B0D1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Indicadores!$Q$74:$AA$74</c:f>
              <c:numCache>
                <c:formatCode>0%</c:formatCode>
                <c:ptCount val="6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51-479E-95D2-36EB1C67B0D1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Indicadores!$D$74:$N$74</c:f>
              <c:numCache>
                <c:formatCode>General</c:formatCode>
                <c:ptCount val="6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51-479E-95D2-36EB1C67B0D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50701424"/>
        <c:axId val="-150707408"/>
      </c:lineChart>
      <c:catAx>
        <c:axId val="-15070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707408"/>
        <c:crosses val="autoZero"/>
        <c:auto val="1"/>
        <c:lblAlgn val="ctr"/>
        <c:lblOffset val="100"/>
        <c:noMultiLvlLbl val="0"/>
      </c:catAx>
      <c:valAx>
        <c:axId val="-150707408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70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Fase Grasa</a:t>
            </a:r>
          </a:p>
        </c:rich>
      </c:tx>
      <c:layout>
        <c:manualLayout>
          <c:xMode val="edge"/>
          <c:yMode val="edge"/>
          <c:x val="0.1852464870462620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Indicadores!$D$25:$N$25</c:f>
              <c:numCache>
                <c:formatCode>0%</c:formatCode>
                <c:ptCount val="6"/>
                <c:pt idx="0">
                  <c:v>0.69983939961226194</c:v>
                </c:pt>
                <c:pt idx="1">
                  <c:v>0.72774866176772046</c:v>
                </c:pt>
                <c:pt idx="2">
                  <c:v>0.56963766928433146</c:v>
                </c:pt>
                <c:pt idx="3">
                  <c:v>0.7190763935584954</c:v>
                </c:pt>
                <c:pt idx="4">
                  <c:v>0.70622789165713806</c:v>
                </c:pt>
                <c:pt idx="5">
                  <c:v>0.59951340589152824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A5-4B36-A18B-7C28401DCA9F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Indicadores!$Q$25:$AA$25</c:f>
              <c:numCache>
                <c:formatCode>0%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A5-4B36-A18B-7C28401DCA9F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Indicadores!$Q$75:$AA$75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A5-4B36-A18B-7C28401DCA9F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Indicadores!$D$75:$N$75</c:f>
              <c:numCache>
                <c:formatCode>0%</c:formatCode>
                <c:ptCount val="6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A5-4B36-A18B-7C28401DCA9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50700880"/>
        <c:axId val="-150707952"/>
      </c:lineChart>
      <c:catAx>
        <c:axId val="-15070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707952"/>
        <c:crosses val="autoZero"/>
        <c:auto val="1"/>
        <c:lblAlgn val="ctr"/>
        <c:lblOffset val="100"/>
        <c:noMultiLvlLbl val="0"/>
      </c:catAx>
      <c:valAx>
        <c:axId val="-150707952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70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Resting Pilones</a:t>
            </a:r>
          </a:p>
        </c:rich>
      </c:tx>
      <c:layout>
        <c:manualLayout>
          <c:xMode val="edge"/>
          <c:yMode val="edge"/>
          <c:x val="0.1455639473637223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Indicadores!$D$26:$N$26</c:f>
              <c:numCache>
                <c:formatCode>0%</c:formatCode>
                <c:ptCount val="6"/>
                <c:pt idx="0">
                  <c:v>0.97499403483655445</c:v>
                </c:pt>
                <c:pt idx="1">
                  <c:v>#N/A</c:v>
                </c:pt>
                <c:pt idx="2">
                  <c:v>#N/A</c:v>
                </c:pt>
                <c:pt idx="3">
                  <c:v>0.90909090909090906</c:v>
                </c:pt>
                <c:pt idx="4">
                  <c:v>0.9658792650918635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27-4004-A0E4-6421D56B5DE9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Indicadores!$Q$26:$AA$26</c:f>
              <c:numCache>
                <c:formatCode>0%</c:formatCode>
                <c:ptCount val="6"/>
                <c:pt idx="0">
                  <c:v>0.96192715552796515</c:v>
                </c:pt>
                <c:pt idx="1">
                  <c:v>#N/A</c:v>
                </c:pt>
                <c:pt idx="2">
                  <c:v>#N/A</c:v>
                </c:pt>
                <c:pt idx="3">
                  <c:v>1</c:v>
                </c:pt>
                <c:pt idx="4">
                  <c:v>1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27-4004-A0E4-6421D56B5DE9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Indicadores!$Q$76:$AA$76</c:f>
              <c:numCache>
                <c:formatCode>0%</c:formatCode>
                <c:ptCount val="6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27-4004-A0E4-6421D56B5DE9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Indicadores!$D$76:$N$76</c:f>
              <c:numCache>
                <c:formatCode>General</c:formatCode>
                <c:ptCount val="6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827-4004-A0E4-6421D56B5DE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50699248"/>
        <c:axId val="-150700336"/>
      </c:lineChart>
      <c:catAx>
        <c:axId val="-15069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700336"/>
        <c:crosses val="autoZero"/>
        <c:auto val="1"/>
        <c:lblAlgn val="ctr"/>
        <c:lblOffset val="100"/>
        <c:noMultiLvlLbl val="0"/>
      </c:catAx>
      <c:valAx>
        <c:axId val="-150700336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69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Rolo</a:t>
            </a:r>
          </a:p>
        </c:rich>
      </c:tx>
      <c:layout>
        <c:manualLayout>
          <c:xMode val="edge"/>
          <c:yMode val="edge"/>
          <c:x val="0.2381565399563150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Indicadores!$D$27:$N$27</c:f>
              <c:numCache>
                <c:formatCode>0%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D7-4FBE-8A2E-FA2718386595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Indicadores!$Q$27:$AA$27</c:f>
              <c:numCache>
                <c:formatCode>0%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D7-4FBE-8A2E-FA2718386595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Indicadores!$Q$77:$AA$77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D7-4FBE-8A2E-FA2718386595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Indicadores!$D$77:$N$77</c:f>
              <c:numCache>
                <c:formatCode>General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D7-4FBE-8A2E-FA271838659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50699792"/>
        <c:axId val="-150698704"/>
      </c:lineChart>
      <c:catAx>
        <c:axId val="-150699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698704"/>
        <c:crosses val="autoZero"/>
        <c:auto val="1"/>
        <c:lblAlgn val="ctr"/>
        <c:lblOffset val="100"/>
        <c:noMultiLvlLbl val="0"/>
      </c:catAx>
      <c:valAx>
        <c:axId val="-150698704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699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Sin Envasadora</a:t>
            </a:r>
          </a:p>
        </c:rich>
      </c:tx>
      <c:layout>
        <c:manualLayout>
          <c:xMode val="edge"/>
          <c:yMode val="edge"/>
          <c:x val="0.13044678938942159"/>
          <c:y val="1.656875986420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Indicadores!$D$28:$N$28</c:f>
              <c:numCache>
                <c:formatCode>0%</c:formatCode>
                <c:ptCount val="6"/>
                <c:pt idx="0">
                  <c:v>0.95175142333301166</c:v>
                </c:pt>
                <c:pt idx="1">
                  <c:v>#N/A</c:v>
                </c:pt>
                <c:pt idx="2">
                  <c:v>#N/A</c:v>
                </c:pt>
                <c:pt idx="3">
                  <c:v>1</c:v>
                </c:pt>
                <c:pt idx="4">
                  <c:v>0.90350284666602332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E8-4838-A2D8-1D8C799A4834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Indicadores!$Q$28:$AA$28</c:f>
              <c:numCache>
                <c:formatCode>0%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E8-4838-A2D8-1D8C799A4834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Indicadores!$Q$78:$AA$78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E8-4838-A2D8-1D8C799A4834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Indicadores!$D$78:$N$78</c:f>
              <c:numCache>
                <c:formatCode>General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E8-4838-A2D8-1D8C799A483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50698160"/>
        <c:axId val="-150709040"/>
      </c:lineChart>
      <c:catAx>
        <c:axId val="-150698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709040"/>
        <c:crosses val="autoZero"/>
        <c:auto val="1"/>
        <c:lblAlgn val="ctr"/>
        <c:lblOffset val="100"/>
        <c:noMultiLvlLbl val="0"/>
      </c:catAx>
      <c:valAx>
        <c:axId val="-150709040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698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FUSIÓN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Indicadores!$D$35:$N$35</c:f>
              <c:numCache>
                <c:formatCode>0%</c:formatCode>
                <c:ptCount val="6"/>
                <c:pt idx="0">
                  <c:v>0.78030391352715356</c:v>
                </c:pt>
                <c:pt idx="1">
                  <c:v>0.73529335031045395</c:v>
                </c:pt>
                <c:pt idx="2">
                  <c:v>0.6686566580252481</c:v>
                </c:pt>
                <c:pt idx="3">
                  <c:v>0.84201279462281842</c:v>
                </c:pt>
                <c:pt idx="4">
                  <c:v>0.83616398409398363</c:v>
                </c:pt>
                <c:pt idx="5">
                  <c:v>0.68661966503984972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40-4BCB-925B-E277790A56D2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5"/>
              <c:layout>
                <c:manualLayout>
                  <c:x val="1.7809452650535472E-3"/>
                  <c:y val="-2.01870572913945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2ABB-445B-AB87-4B3EE1EB4E05}"/>
                </c:ext>
              </c:extLst>
            </c:dLbl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Indicadores!$Q$35:$AA$35</c:f>
              <c:numCache>
                <c:formatCode>0%</c:formatCode>
                <c:ptCount val="6"/>
                <c:pt idx="0">
                  <c:v>0.81913463520693564</c:v>
                </c:pt>
                <c:pt idx="1">
                  <c:v>0.80028625517329477</c:v>
                </c:pt>
                <c:pt idx="2">
                  <c:v>0.86075585647387487</c:v>
                </c:pt>
                <c:pt idx="3">
                  <c:v>0.8568968418846119</c:v>
                </c:pt>
                <c:pt idx="4">
                  <c:v>0.90159307971293157</c:v>
                </c:pt>
                <c:pt idx="5">
                  <c:v>0.78681437700974088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40-4BCB-925B-E277790A56D2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Indicadores!$Q$36:$AA$36</c:f>
              <c:numCache>
                <c:formatCode>0%</c:formatCode>
                <c:ptCount val="6"/>
                <c:pt idx="0">
                  <c:v>0.94</c:v>
                </c:pt>
                <c:pt idx="1">
                  <c:v>0.94</c:v>
                </c:pt>
                <c:pt idx="2">
                  <c:v>0.94</c:v>
                </c:pt>
                <c:pt idx="3">
                  <c:v>0.94</c:v>
                </c:pt>
                <c:pt idx="4">
                  <c:v>0.94</c:v>
                </c:pt>
                <c:pt idx="5">
                  <c:v>0.94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40-4BCB-925B-E277790A56D2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Indicadores!$D$36:$N$36</c:f>
              <c:numCache>
                <c:formatCode>0%</c:formatCode>
                <c:ptCount val="6"/>
                <c:pt idx="0">
                  <c:v>0.74</c:v>
                </c:pt>
                <c:pt idx="1">
                  <c:v>0.74</c:v>
                </c:pt>
                <c:pt idx="2">
                  <c:v>0.74</c:v>
                </c:pt>
                <c:pt idx="3">
                  <c:v>0.74</c:v>
                </c:pt>
                <c:pt idx="4">
                  <c:v>0.74</c:v>
                </c:pt>
                <c:pt idx="5">
                  <c:v>0.74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40-4BCB-925B-E277790A56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50697616"/>
        <c:axId val="-150697072"/>
      </c:lineChart>
      <c:catAx>
        <c:axId val="-150697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697072"/>
        <c:crosses val="autoZero"/>
        <c:auto val="1"/>
        <c:lblAlgn val="ctr"/>
        <c:lblOffset val="100"/>
        <c:noMultiLvlLbl val="0"/>
      </c:catAx>
      <c:valAx>
        <c:axId val="-15069707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697616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Índice de calidad:</a:t>
            </a:r>
            <a:r>
              <a:rPr lang="es-AR" baseline="0"/>
              <a:t> peso por subsector</a:t>
            </a:r>
            <a:endParaRPr lang="es-A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Indicadores!$B$32</c:f>
              <c:strCache>
                <c:ptCount val="1"/>
                <c:pt idx="0">
                  <c:v>Cocción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Indicadores!$AE$31:$AO$31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Indicadores!$AE$32:$AO$32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B5-45BC-9896-F54567E876EF}"/>
            </c:ext>
          </c:extLst>
        </c:ser>
        <c:ser>
          <c:idx val="1"/>
          <c:order val="1"/>
          <c:tx>
            <c:strRef>
              <c:f>Indicadores!$B$33</c:f>
              <c:strCache>
                <c:ptCount val="1"/>
                <c:pt idx="0">
                  <c:v>Envasadora HC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Indicadores!$AE$31:$AO$31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Indicadores!$AE$33:$AO$33</c:f>
              <c:numCache>
                <c:formatCode>0%</c:formatCode>
                <c:ptCount val="6"/>
                <c:pt idx="0">
                  <c:v>0.24652835471528792</c:v>
                </c:pt>
                <c:pt idx="1">
                  <c:v>0.23898892905442931</c:v>
                </c:pt>
                <c:pt idx="2">
                  <c:v>0.24004725994978918</c:v>
                </c:pt>
                <c:pt idx="3">
                  <c:v>0.23938058861659309</c:v>
                </c:pt>
                <c:pt idx="4">
                  <c:v>0.25812938905363991</c:v>
                </c:pt>
                <c:pt idx="5">
                  <c:v>0.2472713411167638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B5-45BC-9896-F54567E876EF}"/>
            </c:ext>
          </c:extLst>
        </c:ser>
        <c:ser>
          <c:idx val="2"/>
          <c:order val="2"/>
          <c:tx>
            <c:strRef>
              <c:f>Indicadores!$B$34</c:f>
              <c:strCache>
                <c:ptCount val="1"/>
                <c:pt idx="0">
                  <c:v>Sebo Fusion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Indicadores!$AE$31:$AO$31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Indicadores!$AE$34:$AO$34</c:f>
              <c:numCache>
                <c:formatCode>0%</c:formatCode>
                <c:ptCount val="6"/>
                <c:pt idx="0">
                  <c:v>0.53377854386077628</c:v>
                </c:pt>
                <c:pt idx="1">
                  <c:v>0.49630442125602459</c:v>
                </c:pt>
                <c:pt idx="2">
                  <c:v>0.42860939807545889</c:v>
                </c:pt>
                <c:pt idx="3">
                  <c:v>0.60263220600622536</c:v>
                </c:pt>
                <c:pt idx="4">
                  <c:v>0.57803459504034371</c:v>
                </c:pt>
                <c:pt idx="5">
                  <c:v>0.43934832392308598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B5-45BC-9896-F54567E876E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-150708496"/>
        <c:axId val="-150710128"/>
      </c:barChart>
      <c:catAx>
        <c:axId val="-15070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710128"/>
        <c:crosses val="autoZero"/>
        <c:auto val="1"/>
        <c:lblAlgn val="ctr"/>
        <c:lblOffset val="100"/>
        <c:noMultiLvlLbl val="0"/>
      </c:catAx>
      <c:valAx>
        <c:axId val="-150710128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-150708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Índice de procesos:</a:t>
            </a:r>
            <a:r>
              <a:rPr lang="es-AR" baseline="0"/>
              <a:t> peso por subsector</a:t>
            </a:r>
            <a:endParaRPr lang="es-A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Indicadores!$B$32</c:f>
              <c:strCache>
                <c:ptCount val="1"/>
                <c:pt idx="0">
                  <c:v>Cocción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Indicadores!$AR$31:$BB$31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Indicadores!$AR$32:$BB$32</c:f>
              <c:numCache>
                <c:formatCode>0%</c:formatCode>
                <c:ptCount val="6"/>
                <c:pt idx="0">
                  <c:v>0.55153842868756997</c:v>
                </c:pt>
                <c:pt idx="1">
                  <c:v>0.52110292162965399</c:v>
                </c:pt>
                <c:pt idx="2">
                  <c:v>0.59144834455244766</c:v>
                </c:pt>
                <c:pt idx="3">
                  <c:v>0.5916117613867361</c:v>
                </c:pt>
                <c:pt idx="4">
                  <c:v>0.64416117690400321</c:v>
                </c:pt>
                <c:pt idx="5">
                  <c:v>0.51971145546735453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A-4D1A-A1DB-220334924371}"/>
            </c:ext>
          </c:extLst>
        </c:ser>
        <c:ser>
          <c:idx val="1"/>
          <c:order val="1"/>
          <c:tx>
            <c:strRef>
              <c:f>Indicadores!$B$33</c:f>
              <c:strCache>
                <c:ptCount val="1"/>
                <c:pt idx="0">
                  <c:v>Envasadora HC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Indicadores!$AR$31:$BB$31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Indicadores!$AR$33:$BB$33</c:f>
              <c:numCache>
                <c:formatCode>0%</c:formatCode>
                <c:ptCount val="6"/>
                <c:pt idx="0">
                  <c:v>0.26760904371215249</c:v>
                </c:pt>
                <c:pt idx="1">
                  <c:v>0.27918333354364083</c:v>
                </c:pt>
                <c:pt idx="2">
                  <c:v>0.26930751192142721</c:v>
                </c:pt>
                <c:pt idx="3">
                  <c:v>0.2652850804978758</c:v>
                </c:pt>
                <c:pt idx="4">
                  <c:v>0.25743190280892836</c:v>
                </c:pt>
                <c:pt idx="5">
                  <c:v>0.2671029215423863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FA-4D1A-A1DB-220334924371}"/>
            </c:ext>
          </c:extLst>
        </c:ser>
        <c:ser>
          <c:idx val="2"/>
          <c:order val="2"/>
          <c:tx>
            <c:strRef>
              <c:f>Indicadores!$B$34</c:f>
              <c:strCache>
                <c:ptCount val="1"/>
                <c:pt idx="0">
                  <c:v>Sebo Fusion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Indicadores!$AR$31:$BB$31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Indicadores!$AR$34:$BB$34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FA-4D1A-A1DB-22033492437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-150709584"/>
        <c:axId val="-150712304"/>
      </c:barChart>
      <c:catAx>
        <c:axId val="-150709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712304"/>
        <c:crosses val="autoZero"/>
        <c:auto val="1"/>
        <c:lblAlgn val="ctr"/>
        <c:lblOffset val="100"/>
        <c:noMultiLvlLbl val="0"/>
      </c:catAx>
      <c:valAx>
        <c:axId val="-15071230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-150709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Cocción</a:t>
            </a:r>
          </a:p>
        </c:rich>
      </c:tx>
      <c:layout>
        <c:manualLayout>
          <c:xMode val="edge"/>
          <c:yMode val="edge"/>
          <c:x val="0.21170151350128852"/>
          <c:y val="1.656875986420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Indicadores!$D$32:$N$32</c:f>
              <c:numCache>
                <c:formatCode>0%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33-448A-832F-75759877C7E3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Indicadores!$Q$32:$AA$32</c:f>
              <c:numCache>
                <c:formatCode>0%</c:formatCode>
                <c:ptCount val="6"/>
                <c:pt idx="0">
                  <c:v>0.79472115738579296</c:v>
                </c:pt>
                <c:pt idx="1">
                  <c:v>0.75086611458805519</c:v>
                </c:pt>
                <c:pt idx="2">
                  <c:v>0.85222803791772428</c:v>
                </c:pt>
                <c:pt idx="3">
                  <c:v>0.85246350802991766</c:v>
                </c:pt>
                <c:pt idx="4">
                  <c:v>0.92818285984227622</c:v>
                </c:pt>
                <c:pt idx="5">
                  <c:v>0.74886112719017395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33-448A-832F-75759877C7E3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Indicadores!$Q$82:$AA$82</c:f>
              <c:numCache>
                <c:formatCode>0%</c:formatCode>
                <c:ptCount val="6"/>
                <c:pt idx="0">
                  <c:v>0.94</c:v>
                </c:pt>
                <c:pt idx="1">
                  <c:v>0.94</c:v>
                </c:pt>
                <c:pt idx="2">
                  <c:v>0.94</c:v>
                </c:pt>
                <c:pt idx="3">
                  <c:v>0.94</c:v>
                </c:pt>
                <c:pt idx="4">
                  <c:v>0.94</c:v>
                </c:pt>
                <c:pt idx="5">
                  <c:v>0.94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33-448A-832F-75759877C7E3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Indicadores!$D$82:$N$82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33-448A-832F-75759877C7E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50711760"/>
        <c:axId val="-150711216"/>
      </c:lineChart>
      <c:catAx>
        <c:axId val="-15071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711216"/>
        <c:crosses val="autoZero"/>
        <c:auto val="1"/>
        <c:lblAlgn val="ctr"/>
        <c:lblOffset val="100"/>
        <c:noMultiLvlLbl val="0"/>
      </c:catAx>
      <c:valAx>
        <c:axId val="-150711216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71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Envasadora HC</a:t>
            </a:r>
          </a:p>
        </c:rich>
      </c:tx>
      <c:layout>
        <c:manualLayout>
          <c:xMode val="edge"/>
          <c:yMode val="edge"/>
          <c:x val="0.17957755280589927"/>
          <c:y val="1.242656989815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Indicadores!$D$33:$N$33</c:f>
              <c:numCache>
                <c:formatCode>0%</c:formatCode>
                <c:ptCount val="6"/>
                <c:pt idx="0">
                  <c:v>0.80565466320956125</c:v>
                </c:pt>
                <c:pt idx="1">
                  <c:v>0.78101582014987525</c:v>
                </c:pt>
                <c:pt idx="2">
                  <c:v>0.78447444551591128</c:v>
                </c:pt>
                <c:pt idx="3">
                  <c:v>0.78229576359902653</c:v>
                </c:pt>
                <c:pt idx="4">
                  <c:v>0.8435668434272956</c:v>
                </c:pt>
                <c:pt idx="5">
                  <c:v>0.80808274276958436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C2-404D-9F2B-E8AE547E88F1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Indicadores!$Q$33:$AA$33</c:f>
              <c:numCache>
                <c:formatCode>0%</c:formatCode>
                <c:ptCount val="6"/>
                <c:pt idx="0">
                  <c:v>0.87454635485131471</c:v>
                </c:pt>
                <c:pt idx="1">
                  <c:v>0.91237113402061853</c:v>
                </c:pt>
                <c:pt idx="2">
                  <c:v>0.88009694895922441</c:v>
                </c:pt>
                <c:pt idx="3">
                  <c:v>0.86695164306705852</c:v>
                </c:pt>
                <c:pt idx="4">
                  <c:v>0.84128745837957819</c:v>
                </c:pt>
                <c:pt idx="5">
                  <c:v>0.87289234760051881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C2-404D-9F2B-E8AE547E88F1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Indicadores!$Q$83:$AA$83</c:f>
              <c:numCache>
                <c:formatCode>0%</c:formatCode>
                <c:ptCount val="6"/>
                <c:pt idx="0">
                  <c:v>0.94</c:v>
                </c:pt>
                <c:pt idx="1">
                  <c:v>0.94</c:v>
                </c:pt>
                <c:pt idx="2">
                  <c:v>0.94</c:v>
                </c:pt>
                <c:pt idx="3">
                  <c:v>0.94</c:v>
                </c:pt>
                <c:pt idx="4">
                  <c:v>0.94</c:v>
                </c:pt>
                <c:pt idx="5">
                  <c:v>0.94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C2-404D-9F2B-E8AE547E88F1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Indicadores!$D$83:$N$83</c:f>
              <c:numCache>
                <c:formatCode>0%</c:formatCode>
                <c:ptCount val="6"/>
                <c:pt idx="0">
                  <c:v>0.93</c:v>
                </c:pt>
                <c:pt idx="1">
                  <c:v>0.93</c:v>
                </c:pt>
                <c:pt idx="2">
                  <c:v>0.93</c:v>
                </c:pt>
                <c:pt idx="3">
                  <c:v>0.93</c:v>
                </c:pt>
                <c:pt idx="4">
                  <c:v>0.93</c:v>
                </c:pt>
                <c:pt idx="5">
                  <c:v>0.93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C2-404D-9F2B-E8AE547E88F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50710672"/>
        <c:axId val="-150705776"/>
      </c:lineChart>
      <c:catAx>
        <c:axId val="-15071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705776"/>
        <c:crosses val="autoZero"/>
        <c:auto val="1"/>
        <c:lblAlgn val="ctr"/>
        <c:lblOffset val="100"/>
        <c:noMultiLvlLbl val="0"/>
      </c:catAx>
      <c:valAx>
        <c:axId val="-150705776"/>
        <c:scaling>
          <c:orientation val="minMax"/>
          <c:max val="1"/>
          <c:min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71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Sebo Fusion</a:t>
            </a:r>
          </a:p>
        </c:rich>
      </c:tx>
      <c:layout>
        <c:manualLayout>
          <c:xMode val="edge"/>
          <c:yMode val="edge"/>
          <c:x val="0.17768790805911167"/>
          <c:y val="1.242656989815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Indicadores!$D$34:$N$34</c:f>
              <c:numCache>
                <c:formatCode>0%</c:formatCode>
                <c:ptCount val="6"/>
                <c:pt idx="0">
                  <c:v>0.76913063551014849</c:v>
                </c:pt>
                <c:pt idx="1">
                  <c:v>0.71513353115726996</c:v>
                </c:pt>
                <c:pt idx="2">
                  <c:v>0.61759061415811267</c:v>
                </c:pt>
                <c:pt idx="3">
                  <c:v>0.86834305521531929</c:v>
                </c:pt>
                <c:pt idx="4">
                  <c:v>0.83289993676889029</c:v>
                </c:pt>
                <c:pt idx="5">
                  <c:v>0.63306451612903214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DA-489F-A1E0-1743ACD9188F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Indicadores!$Q$34:$AA$34</c:f>
              <c:numCache>
                <c:formatCode>0%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DA-489F-A1E0-1743ACD9188F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Indicadores!$Q$84:$AA$84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DA-489F-A1E0-1743ACD9188F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Indicadores!$D$84:$N$84</c:f>
              <c:numCache>
                <c:formatCode>0%</c:formatCode>
                <c:ptCount val="6"/>
                <c:pt idx="0">
                  <c:v>0.83</c:v>
                </c:pt>
                <c:pt idx="1">
                  <c:v>0.83</c:v>
                </c:pt>
                <c:pt idx="2">
                  <c:v>0.83</c:v>
                </c:pt>
                <c:pt idx="3">
                  <c:v>0.83</c:v>
                </c:pt>
                <c:pt idx="4">
                  <c:v>0.83</c:v>
                </c:pt>
                <c:pt idx="5">
                  <c:v>0.83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FDA-489F-A1E0-1743ACD9188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44618224"/>
        <c:axId val="-244627472"/>
      </c:lineChart>
      <c:catAx>
        <c:axId val="-24461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44627472"/>
        <c:crosses val="autoZero"/>
        <c:auto val="1"/>
        <c:lblAlgn val="ctr"/>
        <c:lblOffset val="100"/>
        <c:noMultiLvlLbl val="0"/>
      </c:catAx>
      <c:valAx>
        <c:axId val="-244627472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4461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LEVADURA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Indicadores!$D$44:$N$44</c:f>
              <c:numCache>
                <c:formatCode>0%</c:formatCode>
                <c:ptCount val="6"/>
                <c:pt idx="0">
                  <c:v>0.95105830340316677</c:v>
                </c:pt>
                <c:pt idx="1">
                  <c:v>0.97504749701762916</c:v>
                </c:pt>
                <c:pt idx="2">
                  <c:v>0.97143395914012132</c:v>
                </c:pt>
                <c:pt idx="3">
                  <c:v>0.9684652282975742</c:v>
                </c:pt>
                <c:pt idx="4">
                  <c:v>0.98449510015009356</c:v>
                </c:pt>
                <c:pt idx="5">
                  <c:v>0.96015252133727536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57-452D-BE9A-A711EC3945C5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Indicadores!$Q$44:$AA$44</c:f>
              <c:numCache>
                <c:formatCode>0%</c:formatCode>
                <c:ptCount val="6"/>
                <c:pt idx="0">
                  <c:v>0.9727911690465042</c:v>
                </c:pt>
                <c:pt idx="1">
                  <c:v>0.96917405297394987</c:v>
                </c:pt>
                <c:pt idx="2">
                  <c:v>0.97371952396728889</c:v>
                </c:pt>
                <c:pt idx="3">
                  <c:v>0.95610023190168958</c:v>
                </c:pt>
                <c:pt idx="4">
                  <c:v>0.93515102689596619</c:v>
                </c:pt>
                <c:pt idx="5">
                  <c:v>0.94984317194841783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57-452D-BE9A-A711EC3945C5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Indicadores!$Q$45:$AA$45</c:f>
              <c:numCache>
                <c:formatCode>0%</c:formatCode>
                <c:ptCount val="6"/>
                <c:pt idx="0">
                  <c:v>0.93</c:v>
                </c:pt>
                <c:pt idx="1">
                  <c:v>0.93</c:v>
                </c:pt>
                <c:pt idx="2">
                  <c:v>0.93</c:v>
                </c:pt>
                <c:pt idx="3">
                  <c:v>0.93</c:v>
                </c:pt>
                <c:pt idx="4">
                  <c:v>0.93</c:v>
                </c:pt>
                <c:pt idx="5">
                  <c:v>0.93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57-452D-BE9A-A711EC3945C5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Indicadores!$D$45:$N$45</c:f>
              <c:numCache>
                <c:formatCode>0%</c:formatCode>
                <c:ptCount val="6"/>
                <c:pt idx="0">
                  <c:v>0.91</c:v>
                </c:pt>
                <c:pt idx="1">
                  <c:v>0.91</c:v>
                </c:pt>
                <c:pt idx="2">
                  <c:v>0.91</c:v>
                </c:pt>
                <c:pt idx="3">
                  <c:v>0.91</c:v>
                </c:pt>
                <c:pt idx="4">
                  <c:v>0.91</c:v>
                </c:pt>
                <c:pt idx="5">
                  <c:v>0.91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57-452D-BE9A-A711EC3945C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44620400"/>
        <c:axId val="-244630736"/>
      </c:lineChart>
      <c:catAx>
        <c:axId val="-24462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44630736"/>
        <c:crosses val="autoZero"/>
        <c:auto val="1"/>
        <c:lblAlgn val="ctr"/>
        <c:lblOffset val="100"/>
        <c:noMultiLvlLbl val="0"/>
      </c:catAx>
      <c:valAx>
        <c:axId val="-244630736"/>
        <c:scaling>
          <c:orientation val="minMax"/>
          <c:min val="0.7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44620400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Índice de procesos:</a:t>
            </a:r>
            <a:r>
              <a:rPr lang="es-AR" baseline="0"/>
              <a:t> peso por subsector</a:t>
            </a:r>
            <a:endParaRPr lang="es-A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Indicadores!$B$38</c:f>
              <c:strCache>
                <c:ptCount val="1"/>
                <c:pt idx="0">
                  <c:v>Envasado Prensada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Indicadores!$AR$37:$BB$37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Indicadores!$AR$38:$BB$38</c:f>
              <c:numCache>
                <c:formatCode>0%</c:formatCode>
                <c:ptCount val="6"/>
                <c:pt idx="0">
                  <c:v>0.21684663772625956</c:v>
                </c:pt>
                <c:pt idx="1">
                  <c:v>0.25028184892897409</c:v>
                </c:pt>
                <c:pt idx="2">
                  <c:v>0.24485819364034414</c:v>
                </c:pt>
                <c:pt idx="3">
                  <c:v>0.24290991083324795</c:v>
                </c:pt>
                <c:pt idx="4">
                  <c:v>0.24596445873532821</c:v>
                </c:pt>
                <c:pt idx="5">
                  <c:v>0.23949095370442947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E4-4F35-9D78-1BD421EA0B9A}"/>
            </c:ext>
          </c:extLst>
        </c:ser>
        <c:ser>
          <c:idx val="1"/>
          <c:order val="1"/>
          <c:tx>
            <c:strRef>
              <c:f>Indicadores!$B$39</c:f>
              <c:strCache>
                <c:ptCount val="1"/>
                <c:pt idx="0">
                  <c:v>Esterilización Melaza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Indicadores!$AR$37:$BB$37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Indicadores!$AR$39:$BB$39</c:f>
              <c:numCache>
                <c:formatCode>0%</c:formatCode>
                <c:ptCount val="6"/>
                <c:pt idx="0">
                  <c:v>0.21428961256836521</c:v>
                </c:pt>
                <c:pt idx="1">
                  <c:v>0.22942502818489291</c:v>
                </c:pt>
                <c:pt idx="2">
                  <c:v>0.22942502818489291</c:v>
                </c:pt>
                <c:pt idx="3">
                  <c:v>0.22942502818489291</c:v>
                </c:pt>
                <c:pt idx="4">
                  <c:v>0.22942502818489291</c:v>
                </c:pt>
                <c:pt idx="5">
                  <c:v>0.22942502818489291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E4-4F35-9D78-1BD421EA0B9A}"/>
            </c:ext>
          </c:extLst>
        </c:ser>
        <c:ser>
          <c:idx val="2"/>
          <c:order val="2"/>
          <c:tx>
            <c:strRef>
              <c:f>Indicadores!$B$40</c:f>
              <c:strCache>
                <c:ptCount val="1"/>
                <c:pt idx="0">
                  <c:v>Fermentación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Indicadores!$AR$37:$BB$37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Indicadores!$AR$40:$BB$40</c:f>
              <c:numCache>
                <c:formatCode>0%</c:formatCode>
                <c:ptCount val="6"/>
                <c:pt idx="0">
                  <c:v>0.27283067298966523</c:v>
                </c:pt>
                <c:pt idx="1">
                  <c:v>0.31228861330326946</c:v>
                </c:pt>
                <c:pt idx="2">
                  <c:v>0.31228861330326946</c:v>
                </c:pt>
                <c:pt idx="3">
                  <c:v>0.30116830772473663</c:v>
                </c:pt>
                <c:pt idx="4">
                  <c:v>0.27261385113696274</c:v>
                </c:pt>
                <c:pt idx="5">
                  <c:v>0.31228861330326946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E4-4F35-9D78-1BD421EA0B9A}"/>
            </c:ext>
          </c:extLst>
        </c:ser>
        <c:ser>
          <c:idx val="3"/>
          <c:order val="3"/>
          <c:tx>
            <c:strRef>
              <c:f>Indicadores!$B$41</c:f>
              <c:strCache>
                <c:ptCount val="1"/>
                <c:pt idx="0">
                  <c:v>Fermentación PCP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Indicadores!$AR$37:$BB$37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Indicadores!$AR$41:$BB$41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E4-4F35-9D78-1BD421EA0B9A}"/>
            </c:ext>
          </c:extLst>
        </c:ser>
        <c:ser>
          <c:idx val="4"/>
          <c:order val="4"/>
          <c:tx>
            <c:strRef>
              <c:f>Indicadores!$B$42</c:f>
              <c:strCache>
                <c:ptCount val="1"/>
                <c:pt idx="0">
                  <c:v>Filtro Rotativo Levadura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Indicadores!$AR$37:$BB$37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Indicadores!$AR$42:$BB$42</c:f>
              <c:numCache>
                <c:formatCode>0%</c:formatCode>
                <c:ptCount val="6"/>
                <c:pt idx="0">
                  <c:v>0.16194809831297508</c:v>
                </c:pt>
                <c:pt idx="1">
                  <c:v>0.17717856255681338</c:v>
                </c:pt>
                <c:pt idx="2">
                  <c:v>0.18714768883878241</c:v>
                </c:pt>
                <c:pt idx="3">
                  <c:v>0.18259698515881201</c:v>
                </c:pt>
                <c:pt idx="4">
                  <c:v>0.18714768883878241</c:v>
                </c:pt>
                <c:pt idx="5">
                  <c:v>0.16863857675582591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E4-4F35-9D78-1BD421EA0B9A}"/>
            </c:ext>
          </c:extLst>
        </c:ser>
        <c:ser>
          <c:idx val="5"/>
          <c:order val="5"/>
          <c:tx>
            <c:strRef>
              <c:f>Indicadores!$B$43</c:f>
              <c:strCache>
                <c:ptCount val="1"/>
                <c:pt idx="0">
                  <c:v>Ingredientes Leva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Indicadores!$AR$37:$BB$37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Indicadores!$AR$43:$BB$43</c:f>
              <c:numCache>
                <c:formatCode>0%</c:formatCode>
                <c:ptCount val="6"/>
                <c:pt idx="0">
                  <c:v>0.10389430717557113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EE4-4F35-9D78-1BD421EA0B9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-244631280"/>
        <c:axId val="-244623120"/>
      </c:barChart>
      <c:catAx>
        <c:axId val="-24463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44623120"/>
        <c:crosses val="autoZero"/>
        <c:auto val="1"/>
        <c:lblAlgn val="ctr"/>
        <c:lblOffset val="100"/>
        <c:noMultiLvlLbl val="0"/>
      </c:catAx>
      <c:valAx>
        <c:axId val="-244623120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-244631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Índice de calidad:</a:t>
            </a:r>
            <a:r>
              <a:rPr lang="es-AR" baseline="0"/>
              <a:t> peso por subsector</a:t>
            </a:r>
            <a:endParaRPr lang="es-A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Indicadores!$B$38</c:f>
              <c:strCache>
                <c:ptCount val="1"/>
                <c:pt idx="0">
                  <c:v>Envasado Prensada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Indicadores!$AE$37:$AO$37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Indicadores!$AE$38:$AO$38</c:f>
              <c:numCache>
                <c:formatCode>0%</c:formatCode>
                <c:ptCount val="6"/>
                <c:pt idx="0">
                  <c:v>0.12136555294246514</c:v>
                </c:pt>
                <c:pt idx="1">
                  <c:v>0.12303149606299206</c:v>
                </c:pt>
                <c:pt idx="2">
                  <c:v>0.12303149606299206</c:v>
                </c:pt>
                <c:pt idx="3">
                  <c:v>0.12303149606299206</c:v>
                </c:pt>
                <c:pt idx="4">
                  <c:v>0.12303149606299206</c:v>
                </c:pt>
                <c:pt idx="5">
                  <c:v>0.12303149606299206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2A-4379-A9E6-7A4EB343C9A0}"/>
            </c:ext>
          </c:extLst>
        </c:ser>
        <c:ser>
          <c:idx val="1"/>
          <c:order val="1"/>
          <c:tx>
            <c:strRef>
              <c:f>Indicadores!$B$39</c:f>
              <c:strCache>
                <c:ptCount val="1"/>
                <c:pt idx="0">
                  <c:v>Esterilización Melaza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Indicadores!$AE$37:$AO$37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Indicadores!$AE$39:$AO$39</c:f>
              <c:numCache>
                <c:formatCode>0%</c:formatCode>
                <c:ptCount val="6"/>
                <c:pt idx="0">
                  <c:v>0.27903543307086609</c:v>
                </c:pt>
                <c:pt idx="1">
                  <c:v>0.27903543307086609</c:v>
                </c:pt>
                <c:pt idx="2">
                  <c:v>0.27903543307086609</c:v>
                </c:pt>
                <c:pt idx="3">
                  <c:v>0.27903543307086609</c:v>
                </c:pt>
                <c:pt idx="4">
                  <c:v>0.27903543307086609</c:v>
                </c:pt>
                <c:pt idx="5">
                  <c:v>0.27903543307086609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2A-4379-A9E6-7A4EB343C9A0}"/>
            </c:ext>
          </c:extLst>
        </c:ser>
        <c:ser>
          <c:idx val="2"/>
          <c:order val="2"/>
          <c:tx>
            <c:strRef>
              <c:f>Indicadores!$B$40</c:f>
              <c:strCache>
                <c:ptCount val="1"/>
                <c:pt idx="0">
                  <c:v>Fermentación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Indicadores!$AE$37:$AO$37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Indicadores!$AE$40:$AO$40</c:f>
              <c:numCache>
                <c:formatCode>0%</c:formatCode>
                <c:ptCount val="6"/>
                <c:pt idx="0">
                  <c:v>0.13591762262418214</c:v>
                </c:pt>
                <c:pt idx="1">
                  <c:v>0.14353423038132251</c:v>
                </c:pt>
                <c:pt idx="2">
                  <c:v>0.14122953299488047</c:v>
                </c:pt>
                <c:pt idx="3">
                  <c:v>0.139336090489004</c:v>
                </c:pt>
                <c:pt idx="4">
                  <c:v>0.14955986702486274</c:v>
                </c:pt>
                <c:pt idx="5">
                  <c:v>0.13403428526235664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A-4379-A9E6-7A4EB343C9A0}"/>
            </c:ext>
          </c:extLst>
        </c:ser>
        <c:ser>
          <c:idx val="3"/>
          <c:order val="3"/>
          <c:tx>
            <c:strRef>
              <c:f>Indicadores!$B$41</c:f>
              <c:strCache>
                <c:ptCount val="1"/>
                <c:pt idx="0">
                  <c:v>Fermentación PCP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Indicadores!$AE$37:$AO$37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Indicadores!$AE$41:$AO$41</c:f>
              <c:numCache>
                <c:formatCode>0%</c:formatCode>
                <c:ptCount val="6"/>
                <c:pt idx="0">
                  <c:v>0.15944881889763779</c:v>
                </c:pt>
                <c:pt idx="1">
                  <c:v>0.15944881889763779</c:v>
                </c:pt>
                <c:pt idx="2">
                  <c:v>0.15944881889763779</c:v>
                </c:pt>
                <c:pt idx="3">
                  <c:v>0.15944881889763779</c:v>
                </c:pt>
                <c:pt idx="4">
                  <c:v>0.15944881889763779</c:v>
                </c:pt>
                <c:pt idx="5">
                  <c:v>0.15944881889763779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2A-4379-A9E6-7A4EB343C9A0}"/>
            </c:ext>
          </c:extLst>
        </c:ser>
        <c:ser>
          <c:idx val="4"/>
          <c:order val="4"/>
          <c:tx>
            <c:strRef>
              <c:f>Indicadores!$B$42</c:f>
              <c:strCache>
                <c:ptCount val="1"/>
                <c:pt idx="0">
                  <c:v>Filtro Rotativo Levadura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Indicadores!$AE$37:$AO$37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Indicadores!$AE$42:$AO$42</c:f>
              <c:numCache>
                <c:formatCode>0%</c:formatCode>
                <c:ptCount val="6"/>
                <c:pt idx="0">
                  <c:v>0.18756656079731587</c:v>
                </c:pt>
                <c:pt idx="1">
                  <c:v>0.19931102362204722</c:v>
                </c:pt>
                <c:pt idx="2">
                  <c:v>0.19931102362204722</c:v>
                </c:pt>
                <c:pt idx="3">
                  <c:v>0.19931102362204722</c:v>
                </c:pt>
                <c:pt idx="4">
                  <c:v>0.19931102362204722</c:v>
                </c:pt>
                <c:pt idx="5">
                  <c:v>0.19931102362204722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2A-4379-A9E6-7A4EB343C9A0}"/>
            </c:ext>
          </c:extLst>
        </c:ser>
        <c:ser>
          <c:idx val="5"/>
          <c:order val="5"/>
          <c:tx>
            <c:strRef>
              <c:f>Indicadores!$B$43</c:f>
              <c:strCache>
                <c:ptCount val="1"/>
                <c:pt idx="0">
                  <c:v>Ingredientes Leva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Indicadores!$AE$37:$AO$37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Indicadores!$AE$43:$AO$43</c:f>
              <c:numCache>
                <c:formatCode>0%</c:formatCode>
                <c:ptCount val="6"/>
                <c:pt idx="0">
                  <c:v>7.932566618362219E-2</c:v>
                </c:pt>
                <c:pt idx="1">
                  <c:v>7.9724409448818895E-2</c:v>
                </c:pt>
                <c:pt idx="2">
                  <c:v>7.9724409448818895E-2</c:v>
                </c:pt>
                <c:pt idx="3">
                  <c:v>7.9724409448818895E-2</c:v>
                </c:pt>
                <c:pt idx="4">
                  <c:v>7.9724409448818895E-2</c:v>
                </c:pt>
                <c:pt idx="5">
                  <c:v>7.9724409448818895E-2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2A-4379-A9E6-7A4EB343C9A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-244626384"/>
        <c:axId val="-244622576"/>
      </c:barChart>
      <c:catAx>
        <c:axId val="-244626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44622576"/>
        <c:crosses val="autoZero"/>
        <c:auto val="1"/>
        <c:lblAlgn val="ctr"/>
        <c:lblOffset val="100"/>
        <c:noMultiLvlLbl val="0"/>
      </c:catAx>
      <c:valAx>
        <c:axId val="-244622576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-24462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Envasado Prensada</a:t>
            </a:r>
          </a:p>
        </c:rich>
      </c:tx>
      <c:layout>
        <c:manualLayout>
          <c:xMode val="edge"/>
          <c:yMode val="edge"/>
          <c:x val="0.11155034192154552"/>
          <c:y val="1.242656989815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Indicadores!$D$38:$N$38</c:f>
              <c:numCache>
                <c:formatCode>0%</c:formatCode>
                <c:ptCount val="6"/>
                <c:pt idx="0">
                  <c:v>0.98645921431635719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9B-43AF-9124-D4EDD3BA9BF5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Indicadores!$Q$38:$AA$38</c:f>
              <c:numCache>
                <c:formatCode>0%</c:formatCode>
                <c:ptCount val="6"/>
                <c:pt idx="0">
                  <c:v>0.97483308311174344</c:v>
                </c:pt>
                <c:pt idx="1">
                  <c:v>1</c:v>
                </c:pt>
                <c:pt idx="2">
                  <c:v>0.97832980972515871</c:v>
                </c:pt>
                <c:pt idx="3">
                  <c:v>0.9705454545454546</c:v>
                </c:pt>
                <c:pt idx="4">
                  <c:v>0.98274988692899146</c:v>
                </c:pt>
                <c:pt idx="5">
                  <c:v>0.95688502673796805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9B-43AF-9124-D4EDD3BA9BF5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Indicadores!$Q$88:$AA$88</c:f>
              <c:numCache>
                <c:formatCode>0%</c:formatCode>
                <c:ptCount val="6"/>
                <c:pt idx="0">
                  <c:v>0.97</c:v>
                </c:pt>
                <c:pt idx="1">
                  <c:v>0.97</c:v>
                </c:pt>
                <c:pt idx="2">
                  <c:v>0.97</c:v>
                </c:pt>
                <c:pt idx="3">
                  <c:v>0.97</c:v>
                </c:pt>
                <c:pt idx="4">
                  <c:v>0.97</c:v>
                </c:pt>
                <c:pt idx="5">
                  <c:v>0.97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9B-43AF-9124-D4EDD3BA9BF5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Indicadores!$D$88:$N$88</c:f>
              <c:numCache>
                <c:formatCode>0%</c:formatCode>
                <c:ptCount val="6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9B-43AF-9124-D4EDD3BA9BF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44622032"/>
        <c:axId val="-244630192"/>
      </c:lineChart>
      <c:catAx>
        <c:axId val="-24462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44630192"/>
        <c:crosses val="autoZero"/>
        <c:auto val="1"/>
        <c:lblAlgn val="ctr"/>
        <c:lblOffset val="100"/>
        <c:noMultiLvlLbl val="0"/>
      </c:catAx>
      <c:valAx>
        <c:axId val="-244630192"/>
        <c:scaling>
          <c:orientation val="minMax"/>
          <c:max val="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44622032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52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52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Esterilización Melaza</a:t>
            </a:r>
          </a:p>
        </c:rich>
      </c:tx>
      <c:layout>
        <c:manualLayout>
          <c:xMode val="edge"/>
          <c:yMode val="edge"/>
          <c:x val="0.12099856565548356"/>
          <c:y val="1.242656989815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52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Indicadores!$D$39:$N$39</c:f>
              <c:numCache>
                <c:formatCode>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0B-41EB-BD1B-19D3552B91D8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Indicadores!$Q$39:$AA$39</c:f>
              <c:numCache>
                <c:formatCode>0%</c:formatCode>
                <c:ptCount val="6"/>
                <c:pt idx="0">
                  <c:v>0.96333798803256065</c:v>
                </c:pt>
                <c:pt idx="1">
                  <c:v>0.91666666666666663</c:v>
                </c:pt>
                <c:pt idx="2">
                  <c:v>0.91666666666666663</c:v>
                </c:pt>
                <c:pt idx="3">
                  <c:v>0.91666666666666663</c:v>
                </c:pt>
                <c:pt idx="4">
                  <c:v>0.91666666666666663</c:v>
                </c:pt>
                <c:pt idx="5">
                  <c:v>0.91666666666666663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0B-41EB-BD1B-19D3552B91D8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Indicadores!$Q$89:$AA$89</c:f>
              <c:numCache>
                <c:formatCode>0%</c:formatCode>
                <c:ptCount val="6"/>
                <c:pt idx="0">
                  <c:v>0.93</c:v>
                </c:pt>
                <c:pt idx="1">
                  <c:v>0.93</c:v>
                </c:pt>
                <c:pt idx="2">
                  <c:v>0.93</c:v>
                </c:pt>
                <c:pt idx="3">
                  <c:v>0.93</c:v>
                </c:pt>
                <c:pt idx="4">
                  <c:v>0.93</c:v>
                </c:pt>
                <c:pt idx="5">
                  <c:v>0.93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0B-41EB-BD1B-19D3552B91D8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Indicadores!$D$89:$N$89</c:f>
              <c:numCache>
                <c:formatCode>0%</c:formatCode>
                <c:ptCount val="6"/>
                <c:pt idx="0">
                  <c:v>0.87</c:v>
                </c:pt>
                <c:pt idx="1">
                  <c:v>0.87</c:v>
                </c:pt>
                <c:pt idx="2">
                  <c:v>0.87</c:v>
                </c:pt>
                <c:pt idx="3">
                  <c:v>0.87</c:v>
                </c:pt>
                <c:pt idx="4">
                  <c:v>0.87</c:v>
                </c:pt>
                <c:pt idx="5">
                  <c:v>0.87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0B-41EB-BD1B-19D3552B91D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44628016"/>
        <c:axId val="-244625296"/>
      </c:lineChart>
      <c:catAx>
        <c:axId val="-24462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44625296"/>
        <c:crosses val="autoZero"/>
        <c:auto val="1"/>
        <c:lblAlgn val="ctr"/>
        <c:lblOffset val="100"/>
        <c:noMultiLvlLbl val="0"/>
      </c:catAx>
      <c:valAx>
        <c:axId val="-2446252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4462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52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Fermentación</a:t>
            </a:r>
          </a:p>
        </c:rich>
      </c:tx>
      <c:layout>
        <c:manualLayout>
          <c:xMode val="edge"/>
          <c:yMode val="edge"/>
          <c:x val="0.18335684229947447"/>
          <c:y val="8.284379932100700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52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Indicadores!$D$40:$N$40</c:f>
              <c:numCache>
                <c:formatCode>0%</c:formatCode>
                <c:ptCount val="6"/>
                <c:pt idx="0">
                  <c:v>0.85242163324795717</c:v>
                </c:pt>
                <c:pt idx="1">
                  <c:v>0.90018998807051653</c:v>
                </c:pt>
                <c:pt idx="2">
                  <c:v>0.88573583656048505</c:v>
                </c:pt>
                <c:pt idx="3">
                  <c:v>0.8738609131902968</c:v>
                </c:pt>
                <c:pt idx="4">
                  <c:v>0.9379804006003738</c:v>
                </c:pt>
                <c:pt idx="5">
                  <c:v>0.84061008534910098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29-4B89-96E5-DC874C5C0660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Indicadores!$Q$40:$AA$40</c:f>
              <c:numCache>
                <c:formatCode>0%</c:formatCode>
                <c:ptCount val="6"/>
                <c:pt idx="0">
                  <c:v>0.9829783813851477</c:v>
                </c:pt>
                <c:pt idx="1">
                  <c:v>1</c:v>
                </c:pt>
                <c:pt idx="2">
                  <c:v>1</c:v>
                </c:pt>
                <c:pt idx="3">
                  <c:v>0.96439093484419269</c:v>
                </c:pt>
                <c:pt idx="4">
                  <c:v>0.87295482295482296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29-4B89-96E5-DC874C5C0660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Indicadores!$Q$90:$AA$90</c:f>
              <c:numCache>
                <c:formatCode>0%</c:formatCode>
                <c:ptCount val="6"/>
                <c:pt idx="0">
                  <c:v>0.89</c:v>
                </c:pt>
                <c:pt idx="1">
                  <c:v>0.89</c:v>
                </c:pt>
                <c:pt idx="2">
                  <c:v>0.89</c:v>
                </c:pt>
                <c:pt idx="3">
                  <c:v>0.89</c:v>
                </c:pt>
                <c:pt idx="4">
                  <c:v>0.89</c:v>
                </c:pt>
                <c:pt idx="5">
                  <c:v>0.89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29-4B89-96E5-DC874C5C0660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Indicadores!$D$90:$N$90</c:f>
              <c:numCache>
                <c:formatCode>0%</c:formatCode>
                <c:ptCount val="6"/>
                <c:pt idx="0">
                  <c:v>0.94</c:v>
                </c:pt>
                <c:pt idx="1">
                  <c:v>0.94</c:v>
                </c:pt>
                <c:pt idx="2">
                  <c:v>0.94</c:v>
                </c:pt>
                <c:pt idx="3">
                  <c:v>0.94</c:v>
                </c:pt>
                <c:pt idx="4">
                  <c:v>0.94</c:v>
                </c:pt>
                <c:pt idx="5">
                  <c:v>0.94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29-4B89-96E5-DC874C5C066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44629104"/>
        <c:axId val="-244632912"/>
      </c:lineChart>
      <c:catAx>
        <c:axId val="-244629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44632912"/>
        <c:crosses val="autoZero"/>
        <c:auto val="1"/>
        <c:lblAlgn val="ctr"/>
        <c:lblOffset val="100"/>
        <c:noMultiLvlLbl val="0"/>
      </c:catAx>
      <c:valAx>
        <c:axId val="-244632912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4462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52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Fermentación PCP</a:t>
            </a:r>
          </a:p>
        </c:rich>
      </c:tx>
      <c:layout>
        <c:manualLayout>
          <c:xMode val="edge"/>
          <c:yMode val="edge"/>
          <c:x val="0.12099856565548354"/>
          <c:y val="8.284379932100700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52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Indicadores!$D$41:$N$41</c:f>
              <c:numCache>
                <c:formatCode>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79-49E2-ABA5-05EFE5E49B76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Indicadores!$Q$41:$AA$41</c:f>
              <c:numCache>
                <c:formatCode>0%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79-49E2-ABA5-05EFE5E49B76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Indicadores!$Q$91:$AA$91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79-49E2-ABA5-05EFE5E49B76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Indicadores!$D$91:$N$91</c:f>
              <c:numCache>
                <c:formatCode>0%</c:formatCode>
                <c:ptCount val="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79-49E2-ABA5-05EFE5E49B7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44632368"/>
        <c:axId val="-244629648"/>
      </c:lineChart>
      <c:catAx>
        <c:axId val="-24463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44629648"/>
        <c:crosses val="autoZero"/>
        <c:auto val="1"/>
        <c:lblAlgn val="ctr"/>
        <c:lblOffset val="100"/>
        <c:noMultiLvlLbl val="0"/>
      </c:catAx>
      <c:valAx>
        <c:axId val="-244629648"/>
        <c:scaling>
          <c:orientation val="minMax"/>
          <c:max val="1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44632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52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4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Filtro Rotativo Levadura</a:t>
            </a:r>
          </a:p>
        </c:rich>
      </c:tx>
      <c:layout>
        <c:manualLayout>
          <c:xMode val="edge"/>
          <c:yMode val="edge"/>
          <c:x val="0.1118858654572940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52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Indicadores!$D$42:$N$42</c:f>
              <c:numCache>
                <c:formatCode>0%</c:formatCode>
                <c:ptCount val="6"/>
                <c:pt idx="0">
                  <c:v>0.94107469516085407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7A-428A-84E6-7AA98FEC8FFA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Indicadores!$Q$42:$AA$42</c:f>
              <c:numCache>
                <c:formatCode>0%</c:formatCode>
                <c:ptCount val="6"/>
                <c:pt idx="0">
                  <c:v>0.97363977178523575</c:v>
                </c:pt>
                <c:pt idx="1">
                  <c:v>0.94673123486682809</c:v>
                </c:pt>
                <c:pt idx="2">
                  <c:v>1</c:v>
                </c:pt>
                <c:pt idx="3">
                  <c:v>0.9756838905775076</c:v>
                </c:pt>
                <c:pt idx="4">
                  <c:v>1</c:v>
                </c:pt>
                <c:pt idx="5">
                  <c:v>0.90109890109890112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7A-428A-84E6-7AA98FEC8FFA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Indicadores!$Q$92:$AA$92</c:f>
              <c:numCache>
                <c:formatCode>0%</c:formatCode>
                <c:ptCount val="6"/>
                <c:pt idx="0">
                  <c:v>0.94</c:v>
                </c:pt>
                <c:pt idx="1">
                  <c:v>0.94</c:v>
                </c:pt>
                <c:pt idx="2">
                  <c:v>0.94</c:v>
                </c:pt>
                <c:pt idx="3">
                  <c:v>0.94</c:v>
                </c:pt>
                <c:pt idx="4">
                  <c:v>0.94</c:v>
                </c:pt>
                <c:pt idx="5">
                  <c:v>0.94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7A-428A-84E6-7AA98FEC8FFA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Indicadores!$D$92:$N$92</c:f>
              <c:numCache>
                <c:formatCode>0%</c:formatCode>
                <c:ptCount val="6"/>
                <c:pt idx="0">
                  <c:v>0.91</c:v>
                </c:pt>
                <c:pt idx="1">
                  <c:v>0.91</c:v>
                </c:pt>
                <c:pt idx="2">
                  <c:v>0.91</c:v>
                </c:pt>
                <c:pt idx="3">
                  <c:v>0.91</c:v>
                </c:pt>
                <c:pt idx="4">
                  <c:v>0.91</c:v>
                </c:pt>
                <c:pt idx="5">
                  <c:v>0.91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7A-428A-84E6-7AA98FEC8FF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44621488"/>
        <c:axId val="-244628560"/>
      </c:lineChart>
      <c:catAx>
        <c:axId val="-24462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44628560"/>
        <c:crosses val="autoZero"/>
        <c:auto val="1"/>
        <c:lblAlgn val="ctr"/>
        <c:lblOffset val="100"/>
        <c:noMultiLvlLbl val="0"/>
      </c:catAx>
      <c:valAx>
        <c:axId val="-244628560"/>
        <c:scaling>
          <c:orientation val="minMax"/>
          <c:max val="1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4462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52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Índice de Calidad y Proceso Ingredientes Leva</a:t>
            </a:r>
          </a:p>
        </c:rich>
      </c:tx>
      <c:layout>
        <c:manualLayout>
          <c:xMode val="edge"/>
          <c:yMode val="edge"/>
          <c:x val="0.16668556311413454"/>
          <c:y val="1.242656989815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52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Indicadores!$D$43:$N$43</c:f>
              <c:numCache>
                <c:formatCode>0%</c:formatCode>
                <c:ptCount val="6"/>
                <c:pt idx="0">
                  <c:v>0.99499847953777953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61-4D36-9B54-9E570B614364}"/>
            </c:ext>
          </c:extLst>
        </c:ser>
        <c:ser>
          <c:idx val="2"/>
          <c:order val="1"/>
          <c:tx>
            <c:v>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gradFill>
                <a:gsLst>
                  <a:gs pos="62000">
                    <a:srgbClr val="80D8A8"/>
                  </a:gs>
                  <a:gs pos="0">
                    <a:schemeClr val="bg1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Indicadores!$Q$43:$AA$43</c:f>
              <c:numCache>
                <c:formatCode>0%</c:formatCode>
                <c:ptCount val="6"/>
                <c:pt idx="0">
                  <c:v>0.93411277983081076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61-4D36-9B54-9E570B614364}"/>
            </c:ext>
          </c:extLst>
        </c:ser>
        <c:ser>
          <c:idx val="3"/>
          <c:order val="2"/>
          <c:tx>
            <c:v>Objetivo IP</c:v>
          </c:tx>
          <c:spPr>
            <a:ln w="28575" cap="rnd">
              <a:solidFill>
                <a:srgbClr val="92D05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Indicadores!$Q$93:$AA$93</c:f>
              <c:numCache>
                <c:formatCode>0%</c:formatCode>
                <c:ptCount val="6"/>
                <c:pt idx="0">
                  <c:v>0.94</c:v>
                </c:pt>
                <c:pt idx="1">
                  <c:v>0.94</c:v>
                </c:pt>
                <c:pt idx="2">
                  <c:v>0.94</c:v>
                </c:pt>
                <c:pt idx="3">
                  <c:v>0.94</c:v>
                </c:pt>
                <c:pt idx="4">
                  <c:v>0.94</c:v>
                </c:pt>
                <c:pt idx="5">
                  <c:v>0.94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61-4D36-9B54-9E570B614364}"/>
            </c:ext>
          </c:extLst>
        </c:ser>
        <c:ser>
          <c:idx val="1"/>
          <c:order val="3"/>
          <c:tx>
            <c:v>Objetivo IC</c:v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Indicadores!$D$10:$N$10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Indicadores!$D$93:$N$93</c:f>
              <c:numCache>
                <c:formatCode>0%</c:formatCode>
                <c:ptCount val="6"/>
                <c:pt idx="0">
                  <c:v>0.94</c:v>
                </c:pt>
                <c:pt idx="1">
                  <c:v>0.94</c:v>
                </c:pt>
                <c:pt idx="2">
                  <c:v>0.94</c:v>
                </c:pt>
                <c:pt idx="3">
                  <c:v>0.94</c:v>
                </c:pt>
                <c:pt idx="4">
                  <c:v>0.94</c:v>
                </c:pt>
                <c:pt idx="5">
                  <c:v>0.94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61-4D36-9B54-9E570B6143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44625840"/>
        <c:axId val="-244626928"/>
      </c:lineChart>
      <c:catAx>
        <c:axId val="-24462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44626928"/>
        <c:crosses val="autoZero"/>
        <c:auto val="1"/>
        <c:lblAlgn val="ctr"/>
        <c:lblOffset val="100"/>
        <c:noMultiLvlLbl val="0"/>
      </c:catAx>
      <c:valAx>
        <c:axId val="-244626928"/>
        <c:scaling>
          <c:orientation val="minMax"/>
          <c:max val="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4462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pROMEDIO cOLOR ROJO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IndicadoresVar!$C$5:$H$5</c:f>
              <c:numCache>
                <c:formatCode>0.00</c:formatCode>
                <c:ptCount val="6"/>
                <c:pt idx="0">
                  <c:v>1.9457169299703307</c:v>
                </c:pt>
                <c:pt idx="1">
                  <c:v>1.8249999999999997</c:v>
                </c:pt>
                <c:pt idx="2">
                  <c:v>2.0311111111111102</c:v>
                </c:pt>
                <c:pt idx="3">
                  <c:v>2.2866666666666666</c:v>
                </c:pt>
                <c:pt idx="4">
                  <c:v>2.0595744680851062</c:v>
                </c:pt>
                <c:pt idx="5">
                  <c:v>2.5957446808510638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E7-437E-9509-70D1B11BCFA7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IndicadoresVar!$C$59:$H$59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E7-437E-9509-70D1B11BCFA7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IndicadoresVar!$C$115:$H$115</c:f>
              <c:numCache>
                <c:formatCode>General</c:formatCode>
                <c:ptCount val="6"/>
                <c:pt idx="0">
                  <c:v>2.125</c:v>
                </c:pt>
                <c:pt idx="1">
                  <c:v>2</c:v>
                </c:pt>
                <c:pt idx="2">
                  <c:v>2</c:v>
                </c:pt>
                <c:pt idx="3">
                  <c:v>2.5</c:v>
                </c:pt>
                <c:pt idx="4">
                  <c:v>2.5</c:v>
                </c:pt>
                <c:pt idx="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E7-437E-9509-70D1B11BCFA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44619312"/>
        <c:axId val="-244624752"/>
      </c:lineChart>
      <c:catAx>
        <c:axId val="-24461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44624752"/>
        <c:crosses val="autoZero"/>
        <c:auto val="1"/>
        <c:lblAlgn val="ctr"/>
        <c:lblOffset val="100"/>
        <c:noMultiLvlLbl val="0"/>
      </c:catAx>
      <c:valAx>
        <c:axId val="-24462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4461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Dosificación tierra ST#2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IndicadoresVar!$C$7:$H$7</c:f>
              <c:numCache>
                <c:formatCode>0.00</c:formatCode>
                <c:ptCount val="6"/>
                <c:pt idx="0">
                  <c:v>3.0323503372434288</c:v>
                </c:pt>
                <c:pt idx="1">
                  <c:v>2.8578947368421055</c:v>
                </c:pt>
                <c:pt idx="2">
                  <c:v>3.1500000000000004</c:v>
                </c:pt>
                <c:pt idx="3">
                  <c:v>3.3636363636363638</c:v>
                </c:pt>
                <c:pt idx="4">
                  <c:v>3.5027777777777764</c:v>
                </c:pt>
                <c:pt idx="5">
                  <c:v>3.9052631578947379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F4-4700-8C9F-8D6E2E3930B2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IndicadoresVar!$C$61:$H$61</c:f>
              <c:numCache>
                <c:formatCode>General</c:formatCode>
                <c:ptCount val="6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F4-4700-8C9F-8D6E2E3930B2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IndicadoresVar!$C$117:$H$117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F4-4700-8C9F-8D6E2E3930B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44619856"/>
        <c:axId val="-244618768"/>
      </c:lineChart>
      <c:catAx>
        <c:axId val="-24461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44618768"/>
        <c:crosses val="autoZero"/>
        <c:auto val="1"/>
        <c:lblAlgn val="ctr"/>
        <c:lblOffset val="100"/>
        <c:noMultiLvlLbl val="0"/>
      </c:catAx>
      <c:valAx>
        <c:axId val="-24461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4461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Dosificación tierra ST#1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IndicadoresVar!$C$6:$H$6</c:f>
              <c:numCache>
                <c:formatCode>0.00</c:formatCode>
                <c:ptCount val="6"/>
                <c:pt idx="0">
                  <c:v>0.95675517323543635</c:v>
                </c:pt>
                <c:pt idx="1">
                  <c:v>0.52631578947368418</c:v>
                </c:pt>
                <c:pt idx="2">
                  <c:v>0.52142857142857146</c:v>
                </c:pt>
                <c:pt idx="3">
                  <c:v>0.56363636363636349</c:v>
                </c:pt>
                <c:pt idx="4">
                  <c:v>0.54999999999999993</c:v>
                </c:pt>
                <c:pt idx="5">
                  <c:v>0.54473684210526307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EA-41A7-AA31-41A2F39F0A7A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IndicadoresVar!$C$60:$H$60</c:f>
              <c:numCache>
                <c:formatCode>General</c:formatCode>
                <c:ptCount val="6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EA-41A7-AA31-41A2F39F0A7A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IndicadoresVar!$C$116:$H$116</c:f>
              <c:numCache>
                <c:formatCode>General</c:formatCode>
                <c:ptCount val="6"/>
                <c:pt idx="0">
                  <c:v>0.59999999999999987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EA-41A7-AA31-41A2F39F0A7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53799168"/>
        <c:axId val="-253792096"/>
      </c:lineChart>
      <c:catAx>
        <c:axId val="-25379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53792096"/>
        <c:crosses val="autoZero"/>
        <c:auto val="1"/>
        <c:lblAlgn val="ctr"/>
        <c:lblOffset val="100"/>
        <c:noMultiLvlLbl val="0"/>
      </c:catAx>
      <c:valAx>
        <c:axId val="-25379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5379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Presión de vacío B#2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IndicadoresVar!$C$8:$H$8</c:f>
              <c:numCache>
                <c:formatCode>0.00</c:formatCode>
                <c:ptCount val="6"/>
                <c:pt idx="0">
                  <c:v>320.0592907915962</c:v>
                </c:pt>
                <c:pt idx="1">
                  <c:v>310.58157894736848</c:v>
                </c:pt>
                <c:pt idx="2">
                  <c:v>324.68571428571425</c:v>
                </c:pt>
                <c:pt idx="3">
                  <c:v>316.80454545454546</c:v>
                </c:pt>
                <c:pt idx="4">
                  <c:v>281.96388888888885</c:v>
                </c:pt>
                <c:pt idx="5">
                  <c:v>389.02105263157893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95-4A69-A76D-308738C9A52B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IndicadoresVar!$C$62:$H$62</c:f>
              <c:numCache>
                <c:formatCode>General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95-4A69-A76D-308738C9A52B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IndicadoresVar!$C$118:$H$118</c:f>
              <c:numCache>
                <c:formatCode>General</c:formatCode>
                <c:ptCount val="6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95-4A69-A76D-308738C9A52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53794272"/>
        <c:axId val="-253787744"/>
      </c:lineChart>
      <c:catAx>
        <c:axId val="-25379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53787744"/>
        <c:crosses val="autoZero"/>
        <c:auto val="1"/>
        <c:lblAlgn val="ctr"/>
        <c:lblOffset val="100"/>
        <c:noMultiLvlLbl val="0"/>
      </c:catAx>
      <c:valAx>
        <c:axId val="-25378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5379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ACIDEZ Producto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IndicadoresVar!$C$9:$H$9</c:f>
              <c:numCache>
                <c:formatCode>0.00</c:formatCode>
                <c:ptCount val="6"/>
                <c:pt idx="0">
                  <c:v>9.279432282363298E-2</c:v>
                </c:pt>
                <c:pt idx="1">
                  <c:v>8.756097560975612E-2</c:v>
                </c:pt>
                <c:pt idx="2">
                  <c:v>8.259259259259262E-2</c:v>
                </c:pt>
                <c:pt idx="3">
                  <c:v>8.1111111111111106E-2</c:v>
                </c:pt>
                <c:pt idx="4">
                  <c:v>8.647058823529416E-2</c:v>
                </c:pt>
                <c:pt idx="5">
                  <c:v>7.6470588235294151E-2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2-46D0-B99F-E75F40413048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IndicadoresVar!$C$63:$H$63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42-46D0-B99F-E75F40413048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IndicadoresVar!$C$119:$H$119</c:f>
              <c:numCache>
                <c:formatCode>General</c:formatCode>
                <c:ptCount val="6"/>
                <c:pt idx="0">
                  <c:v>8.9999999999999983E-2</c:v>
                </c:pt>
                <c:pt idx="1">
                  <c:v>0.09</c:v>
                </c:pt>
                <c:pt idx="2">
                  <c:v>0.09</c:v>
                </c:pt>
                <c:pt idx="3">
                  <c:v>0.09</c:v>
                </c:pt>
                <c:pt idx="4">
                  <c:v>0.09</c:v>
                </c:pt>
                <c:pt idx="5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42-46D0-B99F-E75F40413048}"/>
            </c:ext>
          </c:extLst>
        </c:ser>
        <c:ser>
          <c:idx val="2"/>
          <c:order val="3"/>
          <c:tx>
            <c:v>Maximos</c:v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elete val="1"/>
          </c:dLbls>
          <c:val>
            <c:numRef>
              <c:f>IndicadoresVar!$C$175:$H$175</c:f>
              <c:numCache>
                <c:formatCode>0.00</c:formatCode>
                <c:ptCount val="6"/>
                <c:pt idx="0">
                  <c:v>0.32333333333333331</c:v>
                </c:pt>
                <c:pt idx="1">
                  <c:v>0.2</c:v>
                </c:pt>
                <c:pt idx="2">
                  <c:v>0.16</c:v>
                </c:pt>
                <c:pt idx="3">
                  <c:v>0.15</c:v>
                </c:pt>
                <c:pt idx="4">
                  <c:v>0.2</c:v>
                </c:pt>
                <c:pt idx="5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97-4C90-89CE-C98B98F7712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53799712"/>
        <c:axId val="-253793728"/>
      </c:lineChart>
      <c:catAx>
        <c:axId val="-25379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53793728"/>
        <c:crosses val="autoZero"/>
        <c:auto val="1"/>
        <c:lblAlgn val="ctr"/>
        <c:lblOffset val="100"/>
        <c:noMultiLvlLbl val="0"/>
      </c:catAx>
      <c:valAx>
        <c:axId val="-253793728"/>
        <c:scaling>
          <c:orientation val="minMax"/>
          <c:max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5379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T vapor directo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IndicadoresVar!$C$12:$H$12</c:f>
              <c:numCache>
                <c:formatCode>0.00</c:formatCode>
                <c:ptCount val="6"/>
                <c:pt idx="0">
                  <c:v>179.95174744900484</c:v>
                </c:pt>
                <c:pt idx="1">
                  <c:v>178.02368421052631</c:v>
                </c:pt>
                <c:pt idx="2">
                  <c:v>176.99722222222218</c:v>
                </c:pt>
                <c:pt idx="3">
                  <c:v>177.76874999999998</c:v>
                </c:pt>
                <c:pt idx="4">
                  <c:v>176.82380952380953</c:v>
                </c:pt>
                <c:pt idx="5">
                  <c:v>177.90588235294118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23-4D71-A21B-8B4B44A92838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IndicadoresVar!$C$66:$H$66</c:f>
              <c:numCache>
                <c:formatCode>General</c:formatCode>
                <c:ptCount val="6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  <c:pt idx="5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23-4D71-A21B-8B4B44A92838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IndicadoresVar!$C$122:$H$122</c:f>
              <c:numCache>
                <c:formatCode>General</c:formatCode>
                <c:ptCount val="6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23-4D71-A21B-8B4B44A9283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53798624"/>
        <c:axId val="-253785568"/>
      </c:lineChart>
      <c:catAx>
        <c:axId val="-25379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53785568"/>
        <c:crosses val="autoZero"/>
        <c:auto val="1"/>
        <c:lblAlgn val="ctr"/>
        <c:lblOffset val="100"/>
        <c:noMultiLvlLbl val="0"/>
      </c:catAx>
      <c:valAx>
        <c:axId val="-25378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5379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Tiempo de calentamiento piso 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IndicadoresVar!$C$13:$H$13</c:f>
              <c:numCache>
                <c:formatCode>0.00</c:formatCode>
                <c:ptCount val="6"/>
                <c:pt idx="0">
                  <c:v>19.918617308992562</c:v>
                </c:pt>
                <c:pt idx="1">
                  <c:v>20</c:v>
                </c:pt>
                <c:pt idx="2">
                  <c:v>19.958333333333332</c:v>
                </c:pt>
                <c:pt idx="3">
                  <c:v>20</c:v>
                </c:pt>
                <c:pt idx="4">
                  <c:v>20</c:v>
                </c:pt>
                <c:pt idx="5">
                  <c:v>19.823529411764707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49-46DA-B3C9-4290D9FE08ED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IndicadoresVar!$C$67:$H$67</c:f>
              <c:numCache>
                <c:formatCode>General</c:formatCode>
                <c:ptCount val="6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49-46DA-B3C9-4290D9FE08ED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IndicadoresVar!$C$123:$H$123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49-46DA-B3C9-4290D9FE08E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53789376"/>
        <c:axId val="-253798080"/>
      </c:lineChart>
      <c:catAx>
        <c:axId val="-25378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53798080"/>
        <c:crosses val="autoZero"/>
        <c:auto val="1"/>
        <c:lblAlgn val="ctr"/>
        <c:lblOffset val="100"/>
        <c:noMultiLvlLbl val="0"/>
      </c:catAx>
      <c:valAx>
        <c:axId val="-25379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5378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Presión de vacío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IndicadoresVar!$C$10:$H$10</c:f>
              <c:numCache>
                <c:formatCode>0.00</c:formatCode>
                <c:ptCount val="6"/>
                <c:pt idx="0">
                  <c:v>5.1847772631057856</c:v>
                </c:pt>
                <c:pt idx="1">
                  <c:v>5.4973684210526308</c:v>
                </c:pt>
                <c:pt idx="2">
                  <c:v>4.9777777777777779</c:v>
                </c:pt>
                <c:pt idx="3">
                  <c:v>5.2593750000000004</c:v>
                </c:pt>
                <c:pt idx="4">
                  <c:v>5.1571428571428575</c:v>
                </c:pt>
                <c:pt idx="5">
                  <c:v>5.3717647058823523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D7-48BF-AF28-FD67AF492678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IndicadoresVar!$C$64:$H$64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D7-48BF-AF28-FD67AF492678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IndicadoresVar!$C$120:$H$120</c:f>
              <c:numCache>
                <c:formatCode>General</c:formatCode>
                <c:ptCount val="6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D7-48BF-AF28-FD67AF49267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53796448"/>
        <c:axId val="-253797536"/>
      </c:lineChart>
      <c:catAx>
        <c:axId val="-253796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53797536"/>
        <c:crosses val="autoZero"/>
        <c:auto val="1"/>
        <c:lblAlgn val="ctr"/>
        <c:lblOffset val="100"/>
        <c:noMultiLvlLbl val="0"/>
      </c:catAx>
      <c:valAx>
        <c:axId val="-25379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5379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ACIDEZ Producto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5"/>
              <c:layout>
                <c:manualLayout>
                  <c:x val="-6.3048014819555687E-2"/>
                  <c:y val="-0.1350544877821469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2BC9-4F3C-B8B4-91593D7B2DA6}"/>
                </c:ext>
              </c:extLst>
            </c:dLbl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IndicadoresVar!$C$14:$H$14</c:f>
              <c:numCache>
                <c:formatCode>0.00</c:formatCode>
                <c:ptCount val="6"/>
                <c:pt idx="0">
                  <c:v>9.1511222636927805E-2</c:v>
                </c:pt>
                <c:pt idx="1">
                  <c:v>9.3260869565217369E-2</c:v>
                </c:pt>
                <c:pt idx="2">
                  <c:v>8.8983050847457598E-2</c:v>
                </c:pt>
                <c:pt idx="3">
                  <c:v>9.0185185185185174E-2</c:v>
                </c:pt>
                <c:pt idx="4">
                  <c:v>0.10557377049180328</c:v>
                </c:pt>
                <c:pt idx="5">
                  <c:v>8.327586206896552E-2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F4-47CC-ABB0-4EFDD7CA74B6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IndicadoresVar!$C$68:$H$68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F4-47CC-ABB0-4EFDD7CA74B6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IndicadoresVar!$C$124:$H$124</c:f>
              <c:numCache>
                <c:formatCode>General</c:formatCode>
                <c:ptCount val="6"/>
                <c:pt idx="0">
                  <c:v>8.9999999999999983E-2</c:v>
                </c:pt>
                <c:pt idx="1">
                  <c:v>0.09</c:v>
                </c:pt>
                <c:pt idx="2">
                  <c:v>0.09</c:v>
                </c:pt>
                <c:pt idx="3">
                  <c:v>0.09</c:v>
                </c:pt>
                <c:pt idx="4">
                  <c:v>0.09</c:v>
                </c:pt>
                <c:pt idx="5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F4-47CC-ABB0-4EFDD7CA74B6}"/>
            </c:ext>
          </c:extLst>
        </c:ser>
        <c:ser>
          <c:idx val="2"/>
          <c:order val="3"/>
          <c:tx>
            <c:v>Maixmo</c:v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elete val="1"/>
          </c:dLbls>
          <c:val>
            <c:numRef>
              <c:f>IndicadoresVar!$C$180:$H$180</c:f>
              <c:numCache>
                <c:formatCode>0.00</c:formatCode>
                <c:ptCount val="6"/>
                <c:pt idx="0">
                  <c:v>0.22166666666666671</c:v>
                </c:pt>
                <c:pt idx="1">
                  <c:v>0.28000000000000003</c:v>
                </c:pt>
                <c:pt idx="2">
                  <c:v>0.22</c:v>
                </c:pt>
                <c:pt idx="3">
                  <c:v>0.18</c:v>
                </c:pt>
                <c:pt idx="4">
                  <c:v>0.31</c:v>
                </c:pt>
                <c:pt idx="5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84-49C3-8217-73E65D436CC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53791008"/>
        <c:axId val="-253787200"/>
      </c:lineChart>
      <c:catAx>
        <c:axId val="-25379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53787200"/>
        <c:crosses val="autoZero"/>
        <c:auto val="1"/>
        <c:lblAlgn val="ctr"/>
        <c:lblOffset val="100"/>
        <c:noMultiLvlLbl val="0"/>
      </c:catAx>
      <c:valAx>
        <c:axId val="-25378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5379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Presión de vacío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IndicadoresVar!$C$15:$H$15</c:f>
              <c:numCache>
                <c:formatCode>0.00</c:formatCode>
                <c:ptCount val="6"/>
                <c:pt idx="0">
                  <c:v>2.1523935708145236</c:v>
                </c:pt>
                <c:pt idx="1">
                  <c:v>1.7935483870967734</c:v>
                </c:pt>
                <c:pt idx="2">
                  <c:v>2.1781818181818182</c:v>
                </c:pt>
                <c:pt idx="3">
                  <c:v>1.8481481481481481</c:v>
                </c:pt>
                <c:pt idx="4">
                  <c:v>1.5597368421052629</c:v>
                </c:pt>
                <c:pt idx="5">
                  <c:v>1.9219512195121944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F9-41C7-85AE-137EA61B26C3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IndicadoresVar!$C$69:$H$69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F9-41C7-85AE-137EA61B26C3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IndicadoresVar!$C$125:$H$125</c:f>
              <c:numCache>
                <c:formatCode>General</c:formatCode>
                <c:ptCount val="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F9-41C7-85AE-137EA61B26C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53790464"/>
        <c:axId val="-253786656"/>
      </c:lineChart>
      <c:catAx>
        <c:axId val="-25379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53786656"/>
        <c:crosses val="autoZero"/>
        <c:auto val="1"/>
        <c:lblAlgn val="ctr"/>
        <c:lblOffset val="100"/>
        <c:noMultiLvlLbl val="0"/>
      </c:catAx>
      <c:valAx>
        <c:axId val="-25378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53790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P de hinchado de membranas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IndicadoresVar!$C$28:$H$28</c:f>
              <c:numCache>
                <c:formatCode>0.00</c:formatCode>
                <c:ptCount val="6"/>
                <c:pt idx="0">
                  <c:v>5.2166662231858938</c:v>
                </c:pt>
                <c:pt idx="1">
                  <c:v>5.4705882352941178</c:v>
                </c:pt>
                <c:pt idx="2">
                  <c:v>6</c:v>
                </c:pt>
                <c:pt idx="3">
                  <c:v>6</c:v>
                </c:pt>
                <c:pt idx="4">
                  <c:v>6.0131578947368425</c:v>
                </c:pt>
                <c:pt idx="5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4A-46E7-BD4B-6BD977C19FBE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IndicadoresVar!$C$82:$H$82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4A-46E7-BD4B-6BD977C19FBE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IndicadoresVar!$C$138:$H$138</c:f>
              <c:numCache>
                <c:formatCode>General</c:formatCode>
                <c:ptCount val="6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4A-46E7-BD4B-6BD977C19FB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53794816"/>
        <c:axId val="-253793184"/>
      </c:lineChart>
      <c:catAx>
        <c:axId val="-25379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53793184"/>
        <c:crosses val="autoZero"/>
        <c:auto val="1"/>
        <c:lblAlgn val="ctr"/>
        <c:lblOffset val="100"/>
        <c:noMultiLvlLbl val="0"/>
      </c:catAx>
      <c:valAx>
        <c:axId val="-25379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5379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19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Punto de Fusión C.A. estearina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IndicadoresVar!$C$31:$H$31</c:f>
              <c:numCache>
                <c:formatCode>0.00</c:formatCode>
                <c:ptCount val="6"/>
                <c:pt idx="0">
                  <c:v>50.352769340573531</c:v>
                </c:pt>
                <c:pt idx="1">
                  <c:v>49.255000000000003</c:v>
                </c:pt>
                <c:pt idx="2">
                  <c:v>50.368965517241399</c:v>
                </c:pt>
                <c:pt idx="3">
                  <c:v>50.95384615384615</c:v>
                </c:pt>
                <c:pt idx="4">
                  <c:v>51.182608695652185</c:v>
                </c:pt>
                <c:pt idx="5">
                  <c:v>49.984375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5D-491D-9750-15B6C12FEFE0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IndicadoresVar!$C$85:$H$85</c:f>
              <c:numCache>
                <c:formatCode>General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5D-491D-9750-15B6C12FEFE0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IndicadoresVar!$C$141:$H$141</c:f>
              <c:numCache>
                <c:formatCode>General</c:formatCode>
                <c:ptCount val="6"/>
                <c:pt idx="0">
                  <c:v>52</c:v>
                </c:pt>
                <c:pt idx="1">
                  <c:v>52</c:v>
                </c:pt>
                <c:pt idx="2">
                  <c:v>52</c:v>
                </c:pt>
                <c:pt idx="3">
                  <c:v>52</c:v>
                </c:pt>
                <c:pt idx="4">
                  <c:v>52</c:v>
                </c:pt>
                <c:pt idx="5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5D-491D-9750-15B6C12FEFE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53792640"/>
        <c:axId val="-253789920"/>
      </c:lineChart>
      <c:catAx>
        <c:axId val="-253792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53789920"/>
        <c:crosses val="autoZero"/>
        <c:auto val="1"/>
        <c:lblAlgn val="ctr"/>
        <c:lblOffset val="100"/>
        <c:noMultiLvlLbl val="0"/>
      </c:catAx>
      <c:valAx>
        <c:axId val="-2537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5379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Punto de Fusión C.A. Oleína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IndicadoresVar!$C$30:$H$30</c:f>
              <c:numCache>
                <c:formatCode>0.00</c:formatCode>
                <c:ptCount val="6"/>
                <c:pt idx="0">
                  <c:v>35.104789553455596</c:v>
                </c:pt>
                <c:pt idx="1">
                  <c:v>35.445000000000007</c:v>
                </c:pt>
                <c:pt idx="2">
                  <c:v>35.583999999999996</c:v>
                </c:pt>
                <c:pt idx="3">
                  <c:v>35.4</c:v>
                </c:pt>
                <c:pt idx="4">
                  <c:v>34.25200000000001</c:v>
                </c:pt>
                <c:pt idx="5">
                  <c:v>34.365517241379315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12-4276-907B-90D7E97403C8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IndicadoresVar!$C$84:$H$84</c:f>
              <c:numCache>
                <c:formatCode>General</c:formatCode>
                <c:ptCount val="6"/>
                <c:pt idx="0">
                  <c:v>34</c:v>
                </c:pt>
                <c:pt idx="1">
                  <c:v>34</c:v>
                </c:pt>
                <c:pt idx="2">
                  <c:v>34</c:v>
                </c:pt>
                <c:pt idx="3">
                  <c:v>34</c:v>
                </c:pt>
                <c:pt idx="4">
                  <c:v>34</c:v>
                </c:pt>
                <c:pt idx="5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12-4276-907B-90D7E97403C8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IndicadoresVar!$C$140:$H$140</c:f>
              <c:numCache>
                <c:formatCode>General</c:formatCode>
                <c:ptCount val="6"/>
                <c:pt idx="0">
                  <c:v>36</c:v>
                </c:pt>
                <c:pt idx="1">
                  <c:v>36</c:v>
                </c:pt>
                <c:pt idx="2">
                  <c:v>36</c:v>
                </c:pt>
                <c:pt idx="3">
                  <c:v>36</c:v>
                </c:pt>
                <c:pt idx="4">
                  <c:v>36</c:v>
                </c:pt>
                <c:pt idx="5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12-4276-907B-90D7E97403C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53788832"/>
        <c:axId val="-253788288"/>
      </c:lineChart>
      <c:catAx>
        <c:axId val="-25378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53788288"/>
        <c:crosses val="autoZero"/>
        <c:auto val="1"/>
        <c:lblAlgn val="ctr"/>
        <c:lblOffset val="100"/>
        <c:noMultiLvlLbl val="0"/>
      </c:catAx>
      <c:valAx>
        <c:axId val="-25378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5378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T de filtración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IndicadoresVar!$C$29:$H$29</c:f>
              <c:numCache>
                <c:formatCode>0.00</c:formatCode>
                <c:ptCount val="6"/>
                <c:pt idx="0">
                  <c:v>35.382686818311761</c:v>
                </c:pt>
                <c:pt idx="1">
                  <c:v>35.811764705882354</c:v>
                </c:pt>
                <c:pt idx="2">
                  <c:v>35.468749999999993</c:v>
                </c:pt>
                <c:pt idx="3">
                  <c:v>35.104545454545459</c:v>
                </c:pt>
                <c:pt idx="4">
                  <c:v>35.168421052631572</c:v>
                </c:pt>
                <c:pt idx="5">
                  <c:v>35.158333333333331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40-4AC2-85E4-070A22604130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IndicadoresVar!$C$83:$H$83</c:f>
              <c:numCache>
                <c:formatCode>General</c:formatCode>
                <c:ptCount val="6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40-4AC2-85E4-070A22604130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IndicadoresVar!$C$139:$H$139</c:f>
              <c:numCache>
                <c:formatCode>General</c:formatCode>
                <c:ptCount val="6"/>
                <c:pt idx="0">
                  <c:v>36.5</c:v>
                </c:pt>
                <c:pt idx="1">
                  <c:v>36.5</c:v>
                </c:pt>
                <c:pt idx="2">
                  <c:v>36.5</c:v>
                </c:pt>
                <c:pt idx="3">
                  <c:v>36.5</c:v>
                </c:pt>
                <c:pt idx="4">
                  <c:v>36.5</c:v>
                </c:pt>
                <c:pt idx="5">
                  <c:v>36.5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40-4AC2-85E4-070A2260413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8174128"/>
        <c:axId val="-68156176"/>
      </c:lineChart>
      <c:catAx>
        <c:axId val="-6817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56176"/>
        <c:crosses val="autoZero"/>
        <c:auto val="1"/>
        <c:lblAlgn val="ctr"/>
        <c:lblOffset val="100"/>
        <c:noMultiLvlLbl val="0"/>
      </c:catAx>
      <c:valAx>
        <c:axId val="-6815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7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JABONES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IndicadoresVar!$C$22:$H$22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2.5</c:v>
                </c:pt>
                <c:pt idx="4">
                  <c:v>27.037500000000001</c:v>
                </c:pt>
                <c:pt idx="5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C0-4D95-B3AA-172DFB04F745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IndicadoresVar!$C$76:$H$76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C0-4D95-B3AA-172DFB04F745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IndicadoresVar!$C$132:$H$132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C0-4D95-B3AA-172DFB04F74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8171952"/>
        <c:axId val="-68171408"/>
      </c:lineChart>
      <c:catAx>
        <c:axId val="-6817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71408"/>
        <c:crosses val="autoZero"/>
        <c:auto val="1"/>
        <c:lblAlgn val="ctr"/>
        <c:lblOffset val="100"/>
        <c:noMultiLvlLbl val="0"/>
      </c:catAx>
      <c:valAx>
        <c:axId val="-6817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7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humedad sebo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IndicadoresVar!$C$25:$H$25</c:f>
              <c:numCache>
                <c:formatCode>0.00</c:formatCode>
                <c:ptCount val="6"/>
                <c:pt idx="0">
                  <c:v>8.2231806686366689</c:v>
                </c:pt>
                <c:pt idx="1">
                  <c:v>9.6999999999999993</c:v>
                </c:pt>
                <c:pt idx="2">
                  <c:v>8.6999999999999993</c:v>
                </c:pt>
                <c:pt idx="3">
                  <c:v>5.7142857142857144</c:v>
                </c:pt>
                <c:pt idx="4">
                  <c:v>6.064516129032258</c:v>
                </c:pt>
                <c:pt idx="5">
                  <c:v>7.9090909090909092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31-4728-98EA-EB70080A648C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IndicadoresVar!$C$79:$H$79</c:f>
              <c:numCache>
                <c:formatCode>General</c:formatCode>
                <c:ptCount val="6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31-4728-98EA-EB70080A648C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IndicadoresVar!$C$135:$H$135</c:f>
              <c:numCache>
                <c:formatCode>General</c:formatCode>
                <c:ptCount val="6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31-4728-98EA-EB70080A64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8168688"/>
        <c:axId val="-68152368"/>
      </c:lineChart>
      <c:catAx>
        <c:axId val="-6816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52368"/>
        <c:crosses val="autoZero"/>
        <c:auto val="1"/>
        <c:lblAlgn val="ctr"/>
        <c:lblOffset val="100"/>
        <c:noMultiLvlLbl val="0"/>
      </c:catAx>
      <c:valAx>
        <c:axId val="-6815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6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aCIDEZ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IndicadoresVar!$C$20:$H$20</c:f>
              <c:numCache>
                <c:formatCode>0.00</c:formatCode>
                <c:ptCount val="6"/>
                <c:pt idx="0">
                  <c:v>2.5655138806813578</c:v>
                </c:pt>
                <c:pt idx="1">
                  <c:v>2.816875</c:v>
                </c:pt>
                <c:pt idx="2">
                  <c:v>2.9606666666666661</c:v>
                </c:pt>
                <c:pt idx="3">
                  <c:v>2.2757142857142858</c:v>
                </c:pt>
                <c:pt idx="4">
                  <c:v>2.5704347826086953</c:v>
                </c:pt>
                <c:pt idx="5">
                  <c:v>3.313333333333333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17-4007-8F43-CBB4B1B09BB8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IndicadoresVar!$C$74:$H$74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17-4007-8F43-CBB4B1B09BB8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IndicadoresVar!$C$130:$H$130</c:f>
              <c:numCache>
                <c:formatCode>General</c:formatCode>
                <c:ptCount val="6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17-4007-8F43-CBB4B1B09BB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8151824"/>
        <c:axId val="-68167056"/>
      </c:lineChart>
      <c:catAx>
        <c:axId val="-6815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67056"/>
        <c:crosses val="autoZero"/>
        <c:auto val="1"/>
        <c:lblAlgn val="ctr"/>
        <c:lblOffset val="100"/>
        <c:noMultiLvlLbl val="0"/>
      </c:catAx>
      <c:valAx>
        <c:axId val="-6816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5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800"/>
              <a:t>Diferencia respecto objetivo IP</a:t>
            </a:r>
          </a:p>
        </c:rich>
      </c:tx>
      <c:layout>
        <c:manualLayout>
          <c:xMode val="edge"/>
          <c:yMode val="edge"/>
          <c:x val="0.2499465455834039"/>
          <c:y val="0.45291679541410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5.309052149024359E-2"/>
          <c:y val="0.53908825503713254"/>
          <c:w val="0.6951802828945024"/>
          <c:h val="0.438005178310762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Indicadores!$B$11</c:f>
              <c:strCache>
                <c:ptCount val="1"/>
                <c:pt idx="0">
                  <c:v>Blanqueo Continuo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Indicadores!$CK$10</c:f>
              <c:numCache>
                <c:formatCode>General</c:formatCode>
                <c:ptCount val="1"/>
              </c:numCache>
            </c:numRef>
          </c:cat>
          <c:val>
            <c:numRef>
              <c:f>Indicadores!$CK$11</c:f>
              <c:numCache>
                <c:formatCode>0%</c:formatCode>
                <c:ptCount val="1"/>
                <c:pt idx="0">
                  <c:v>-0.29904420316997915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B1-4E5D-82C8-A602B5CF0FA3}"/>
            </c:ext>
          </c:extLst>
        </c:ser>
        <c:ser>
          <c:idx val="1"/>
          <c:order val="1"/>
          <c:tx>
            <c:strRef>
              <c:f>Indicadores!$B$12</c:f>
              <c:strCache>
                <c:ptCount val="1"/>
                <c:pt idx="0">
                  <c:v>Deso DeSmet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Indicadores!$CK$10</c:f>
              <c:numCache>
                <c:formatCode>General</c:formatCode>
                <c:ptCount val="1"/>
              </c:numCache>
            </c:numRef>
          </c:cat>
          <c:val>
            <c:numRef>
              <c:f>Indicadores!$CK$12</c:f>
              <c:numCache>
                <c:formatCode>0%</c:formatCode>
                <c:ptCount val="1"/>
                <c:pt idx="0">
                  <c:v>-8.8935130331146084E-2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B1-4E5D-82C8-A602B5CF0FA3}"/>
            </c:ext>
          </c:extLst>
        </c:ser>
        <c:ser>
          <c:idx val="2"/>
          <c:order val="2"/>
          <c:tx>
            <c:strRef>
              <c:f>Indicadores!$B$13</c:f>
              <c:strCache>
                <c:ptCount val="1"/>
                <c:pt idx="0">
                  <c:v>Deso Gianazza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Indicadores!$CK$10</c:f>
              <c:numCache>
                <c:formatCode>General</c:formatCode>
                <c:ptCount val="1"/>
              </c:numCache>
            </c:numRef>
          </c:cat>
          <c:val>
            <c:numRef>
              <c:f>Indicadores!$CK$13</c:f>
              <c:numCache>
                <c:formatCode>0%</c:formatCode>
                <c:ptCount val="1"/>
                <c:pt idx="0">
                  <c:v>4.4992772799222425E-2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B1-4E5D-82C8-A602B5CF0FA3}"/>
            </c:ext>
          </c:extLst>
        </c:ser>
        <c:ser>
          <c:idx val="3"/>
          <c:order val="3"/>
          <c:tx>
            <c:strRef>
              <c:f>Indicadores!$B$14</c:f>
              <c:strCache>
                <c:ptCount val="1"/>
                <c:pt idx="0">
                  <c:v>Fraccionamiento AVI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Indicadores!$CK$10</c:f>
              <c:numCache>
                <c:formatCode>General</c:formatCode>
                <c:ptCount val="1"/>
              </c:numCache>
            </c:numRef>
          </c:cat>
          <c:val>
            <c:numRef>
              <c:f>Indicadores!$CK$14</c:f>
              <c:numCache>
                <c:formatCode>0%</c:formatCode>
                <c:ptCount val="1"/>
                <c:pt idx="0">
                  <c:v>3.8194786568306438E-2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BB1-4E5D-82C8-A602B5CF0FA3}"/>
            </c:ext>
          </c:extLst>
        </c:ser>
        <c:ser>
          <c:idx val="4"/>
          <c:order val="4"/>
          <c:tx>
            <c:strRef>
              <c:f>Indicadores!$B$15</c:f>
              <c:strCache>
                <c:ptCount val="1"/>
                <c:pt idx="0">
                  <c:v>Hidrogenado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Indicadores!$CK$10</c:f>
              <c:numCache>
                <c:formatCode>General</c:formatCode>
                <c:ptCount val="1"/>
              </c:numCache>
            </c:numRef>
          </c:cat>
          <c:val>
            <c:numRef>
              <c:f>Indicadores!$CK$15</c:f>
              <c:numCache>
                <c:formatCode>0%</c:formatCode>
                <c:ptCount val="1"/>
                <c:pt idx="0">
                  <c:v>-7.0592694693314972E-2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B1-4E5D-82C8-A602B5CF0FA3}"/>
            </c:ext>
          </c:extLst>
        </c:ser>
        <c:ser>
          <c:idx val="5"/>
          <c:order val="5"/>
          <c:tx>
            <c:strRef>
              <c:f>Indicadores!$B$16</c:f>
              <c:strCache>
                <c:ptCount val="1"/>
                <c:pt idx="0">
                  <c:v>Interesterificado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Indicadores!$CK$10</c:f>
              <c:numCache>
                <c:formatCode>General</c:formatCode>
                <c:ptCount val="1"/>
              </c:numCache>
            </c:numRef>
          </c:cat>
          <c:val>
            <c:numRef>
              <c:f>Indicadores!$CK$16</c:f>
              <c:numCache>
                <c:formatCode>0%</c:formatCode>
                <c:ptCount val="1"/>
                <c:pt idx="0">
                  <c:v>0.10999999999999999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B1-4E5D-82C8-A602B5CF0FA3}"/>
            </c:ext>
          </c:extLst>
        </c:ser>
        <c:ser>
          <c:idx val="6"/>
          <c:order val="6"/>
          <c:tx>
            <c:strRef>
              <c:f>Indicadores!$B$17</c:f>
              <c:strCache>
                <c:ptCount val="1"/>
                <c:pt idx="0">
                  <c:v>Refinación de Aceite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Indicadores!$CK$10</c:f>
              <c:numCache>
                <c:formatCode>General</c:formatCode>
                <c:ptCount val="1"/>
              </c:numCache>
            </c:numRef>
          </c:cat>
          <c:val>
            <c:numRef>
              <c:f>Indicadores!$CK$17</c:f>
              <c:numCache>
                <c:formatCode>0%</c:formatCode>
                <c:ptCount val="1"/>
                <c:pt idx="0">
                  <c:v>-0.28993157774243106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B1-4E5D-82C8-A602B5CF0FA3}"/>
            </c:ext>
          </c:extLst>
        </c:ser>
        <c:ser>
          <c:idx val="7"/>
          <c:order val="7"/>
          <c:tx>
            <c:strRef>
              <c:f>Indicadores!$B$21</c:f>
              <c:strCache>
                <c:ptCount val="1"/>
                <c:pt idx="0">
                  <c:v>Bisignano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Indicadores!$CK$10</c:f>
              <c:numCache>
                <c:formatCode>General</c:formatCode>
                <c:ptCount val="1"/>
              </c:numCache>
            </c:numRef>
          </c:cat>
          <c:val>
            <c:numRef>
              <c:f>Indicadores!$CK$18</c:f>
              <c:numCache>
                <c:formatCode>0%</c:formatCode>
                <c:ptCount val="1"/>
                <c:pt idx="0">
                  <c:v>8.8938053097345149E-2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BB1-4E5D-82C8-A602B5CF0FA3}"/>
            </c:ext>
          </c:extLst>
        </c:ser>
        <c:ser>
          <c:idx val="8"/>
          <c:order val="8"/>
          <c:tx>
            <c:strRef>
              <c:f>Indicadores!$B$22</c:f>
              <c:strCache>
                <c:ptCount val="1"/>
                <c:pt idx="0">
                  <c:v>Bock &amp; Sohn PLACAS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Indicadores!$CK$10</c:f>
              <c:numCache>
                <c:formatCode>General</c:formatCode>
                <c:ptCount val="1"/>
              </c:numCache>
            </c:numRef>
          </c:cat>
          <c:val>
            <c:numRef>
              <c:f>Indicadores!$CK$19</c:f>
              <c:numCache>
                <c:formatCode>0%</c:formatCode>
                <c:ptCount val="1"/>
                <c:pt idx="0">
                  <c:v>0.14294294294294285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B1-4E5D-82C8-A602B5CF0FA3}"/>
            </c:ext>
          </c:extLst>
        </c:ser>
        <c:ser>
          <c:idx val="9"/>
          <c:order val="9"/>
          <c:tx>
            <c:strRef>
              <c:f>Indicadores!$B$23</c:f>
              <c:strCache>
                <c:ptCount val="1"/>
                <c:pt idx="0">
                  <c:v>Bock&amp;Sohn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Indicadores!$CK$10</c:f>
              <c:numCache>
                <c:formatCode>General</c:formatCode>
                <c:ptCount val="1"/>
              </c:numCache>
            </c:numRef>
          </c:cat>
          <c:val>
            <c:numRef>
              <c:f>Indicadores!$CK$20</c:f>
              <c:numCache>
                <c:formatCode>0%</c:formatCode>
                <c:ptCount val="1"/>
                <c:pt idx="0">
                  <c:v>1.1154273029966744E-2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BB1-4E5D-82C8-A602B5CF0FA3}"/>
            </c:ext>
          </c:extLst>
        </c:ser>
        <c:ser>
          <c:idx val="10"/>
          <c:order val="10"/>
          <c:tx>
            <c:strRef>
              <c:f>Indicadores!$B$24</c:f>
              <c:strCache>
                <c:ptCount val="1"/>
                <c:pt idx="0">
                  <c:v>Carlini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Indicadores!$CK$10</c:f>
              <c:numCache>
                <c:formatCode>General</c:formatCode>
                <c:ptCount val="1"/>
              </c:numCache>
            </c:numRef>
          </c:cat>
          <c:val>
            <c:numRef>
              <c:f>Indicadores!$CK$21</c:f>
              <c:numCache>
                <c:formatCode>0%</c:formatCode>
                <c:ptCount val="1"/>
                <c:pt idx="0">
                  <c:v>-0.18823581320375093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B1-4E5D-82C8-A602B5CF0FA3}"/>
            </c:ext>
          </c:extLst>
        </c:ser>
        <c:ser>
          <c:idx val="11"/>
          <c:order val="11"/>
          <c:tx>
            <c:strRef>
              <c:f>Indicadores!$B$25</c:f>
              <c:strCache>
                <c:ptCount val="1"/>
                <c:pt idx="0">
                  <c:v>Fase Grasa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Indicadores!$CK$10</c:f>
              <c:numCache>
                <c:formatCode>General</c:formatCode>
                <c:ptCount val="1"/>
              </c:numCache>
            </c:numRef>
          </c:cat>
          <c:val>
            <c:numRef>
              <c:f>Indicadores!$CK$22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BB1-4E5D-82C8-A602B5CF0FA3}"/>
            </c:ext>
          </c:extLst>
        </c:ser>
        <c:ser>
          <c:idx val="12"/>
          <c:order val="12"/>
          <c:tx>
            <c:strRef>
              <c:f>Indicadores!$B$26</c:f>
              <c:strCache>
                <c:ptCount val="1"/>
                <c:pt idx="0">
                  <c:v>Resting Pilones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Indicadores!$CK$10</c:f>
              <c:numCache>
                <c:formatCode>General</c:formatCode>
                <c:ptCount val="1"/>
              </c:numCache>
            </c:numRef>
          </c:cat>
          <c:val>
            <c:numRef>
              <c:f>Indicadores!$CK$23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BB1-4E5D-82C8-A602B5CF0FA3}"/>
            </c:ext>
          </c:extLst>
        </c:ser>
        <c:ser>
          <c:idx val="13"/>
          <c:order val="13"/>
          <c:tx>
            <c:strRef>
              <c:f>Indicadores!$B$27</c:f>
              <c:strCache>
                <c:ptCount val="1"/>
                <c:pt idx="0">
                  <c:v>Rolo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Indicadores!$CK$10</c:f>
              <c:numCache>
                <c:formatCode>General</c:formatCode>
                <c:ptCount val="1"/>
              </c:numCache>
            </c:numRef>
          </c:cat>
          <c:val>
            <c:numRef>
              <c:f>Indicadores!$CK$24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BB1-4E5D-82C8-A602B5CF0FA3}"/>
            </c:ext>
          </c:extLst>
        </c:ser>
        <c:ser>
          <c:idx val="14"/>
          <c:order val="14"/>
          <c:tx>
            <c:strRef>
              <c:f>Indicadores!$B$28</c:f>
              <c:strCache>
                <c:ptCount val="1"/>
                <c:pt idx="0">
                  <c:v>Sin Envasadora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Indicadores!$CK$10</c:f>
              <c:numCache>
                <c:formatCode>General</c:formatCode>
                <c:ptCount val="1"/>
              </c:numCache>
            </c:numRef>
          </c:cat>
          <c:val>
            <c:numRef>
              <c:f>Indicadores!$CK$25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BB1-4E5D-82C8-A602B5CF0FA3}"/>
            </c:ext>
          </c:extLst>
        </c:ser>
        <c:ser>
          <c:idx val="15"/>
          <c:order val="15"/>
          <c:tx>
            <c:strRef>
              <c:f>Indicadores!$B$32</c:f>
              <c:strCache>
                <c:ptCount val="1"/>
                <c:pt idx="0">
                  <c:v>Cocción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Indicadores!$CK$10</c:f>
              <c:numCache>
                <c:formatCode>General</c:formatCode>
                <c:ptCount val="1"/>
              </c:numCache>
            </c:numRef>
          </c:cat>
          <c:val>
            <c:numRef>
              <c:f>Indicadores!$CK$26</c:f>
              <c:numCache>
                <c:formatCode>0%</c:formatCode>
                <c:ptCount val="1"/>
                <c:pt idx="0">
                  <c:v>-0.191138872809826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BB1-4E5D-82C8-A602B5CF0FA3}"/>
            </c:ext>
          </c:extLst>
        </c:ser>
        <c:ser>
          <c:idx val="16"/>
          <c:order val="16"/>
          <c:tx>
            <c:strRef>
              <c:f>Indicadores!$B$33</c:f>
              <c:strCache>
                <c:ptCount val="1"/>
                <c:pt idx="0">
                  <c:v>Envasadora HC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Indicadores!$CK$10</c:f>
              <c:numCache>
                <c:formatCode>General</c:formatCode>
                <c:ptCount val="1"/>
              </c:numCache>
            </c:numRef>
          </c:cat>
          <c:val>
            <c:numRef>
              <c:f>Indicadores!$CK$27</c:f>
              <c:numCache>
                <c:formatCode>0%</c:formatCode>
                <c:ptCount val="1"/>
                <c:pt idx="0">
                  <c:v>-6.7107652399481132E-2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BB1-4E5D-82C8-A602B5CF0FA3}"/>
            </c:ext>
          </c:extLst>
        </c:ser>
        <c:ser>
          <c:idx val="17"/>
          <c:order val="17"/>
          <c:tx>
            <c:strRef>
              <c:f>Indicadores!$B$34</c:f>
              <c:strCache>
                <c:ptCount val="1"/>
                <c:pt idx="0">
                  <c:v>Sebo Fusion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Indicadores!$CK$10</c:f>
              <c:numCache>
                <c:formatCode>General</c:formatCode>
                <c:ptCount val="1"/>
              </c:numCache>
            </c:numRef>
          </c:cat>
          <c:val>
            <c:numRef>
              <c:f>Indicadores!$CK$28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BB1-4E5D-82C8-A602B5CF0FA3}"/>
            </c:ext>
          </c:extLst>
        </c:ser>
        <c:ser>
          <c:idx val="18"/>
          <c:order val="18"/>
          <c:tx>
            <c:strRef>
              <c:f>Indicadores!$B$38</c:f>
              <c:strCache>
                <c:ptCount val="1"/>
                <c:pt idx="0">
                  <c:v>Envasado Prensada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Indicadores!$CK$10</c:f>
              <c:numCache>
                <c:formatCode>General</c:formatCode>
                <c:ptCount val="1"/>
              </c:numCache>
            </c:numRef>
          </c:cat>
          <c:val>
            <c:numRef>
              <c:f>Indicadores!$CK$29</c:f>
              <c:numCache>
                <c:formatCode>0%</c:formatCode>
                <c:ptCount val="1"/>
                <c:pt idx="0">
                  <c:v>-1.3114973262031926E-2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BB1-4E5D-82C8-A602B5CF0FA3}"/>
            </c:ext>
          </c:extLst>
        </c:ser>
        <c:ser>
          <c:idx val="19"/>
          <c:order val="19"/>
          <c:tx>
            <c:strRef>
              <c:f>Indicadores!$B$39</c:f>
              <c:strCache>
                <c:ptCount val="1"/>
                <c:pt idx="0">
                  <c:v>Esterilización Melaza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Indicadores!$CK$10</c:f>
              <c:numCache>
                <c:formatCode>General</c:formatCode>
                <c:ptCount val="1"/>
              </c:numCache>
            </c:numRef>
          </c:cat>
          <c:val>
            <c:numRef>
              <c:f>Indicadores!$CK$30</c:f>
              <c:numCache>
                <c:formatCode>0%</c:formatCode>
                <c:ptCount val="1"/>
                <c:pt idx="0">
                  <c:v>-1.3333333333333419E-2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BB1-4E5D-82C8-A602B5CF0FA3}"/>
            </c:ext>
          </c:extLst>
        </c:ser>
        <c:ser>
          <c:idx val="20"/>
          <c:order val="20"/>
          <c:tx>
            <c:strRef>
              <c:f>Indicadores!$B$40</c:f>
              <c:strCache>
                <c:ptCount val="1"/>
                <c:pt idx="0">
                  <c:v>Fermentación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Indicadores!$CK$10</c:f>
              <c:numCache>
                <c:formatCode>General</c:formatCode>
                <c:ptCount val="1"/>
              </c:numCache>
            </c:numRef>
          </c:cat>
          <c:val>
            <c:numRef>
              <c:f>Indicadores!$CK$31</c:f>
              <c:numCache>
                <c:formatCode>0%</c:formatCode>
                <c:ptCount val="1"/>
                <c:pt idx="0">
                  <c:v>0.10999999999999999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BB1-4E5D-82C8-A602B5CF0FA3}"/>
            </c:ext>
          </c:extLst>
        </c:ser>
        <c:ser>
          <c:idx val="21"/>
          <c:order val="21"/>
          <c:tx>
            <c:strRef>
              <c:f>Indicadores!$B$41</c:f>
              <c:strCache>
                <c:ptCount val="1"/>
                <c:pt idx="0">
                  <c:v>Fermentación PCP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Indicadores!$CK$10</c:f>
              <c:numCache>
                <c:formatCode>General</c:formatCode>
                <c:ptCount val="1"/>
              </c:numCache>
            </c:numRef>
          </c:cat>
          <c:val>
            <c:numRef>
              <c:f>Indicadores!$CK$32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BB1-4E5D-82C8-A602B5CF0FA3}"/>
            </c:ext>
          </c:extLst>
        </c:ser>
        <c:ser>
          <c:idx val="22"/>
          <c:order val="22"/>
          <c:tx>
            <c:strRef>
              <c:f>Indicadores!$B$42</c:f>
              <c:strCache>
                <c:ptCount val="1"/>
                <c:pt idx="0">
                  <c:v>Filtro Rotativo Levadura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Indicadores!$CK$10</c:f>
              <c:numCache>
                <c:formatCode>General</c:formatCode>
                <c:ptCount val="1"/>
              </c:numCache>
            </c:numRef>
          </c:cat>
          <c:val>
            <c:numRef>
              <c:f>Indicadores!$CK$33</c:f>
              <c:numCache>
                <c:formatCode>0%</c:formatCode>
                <c:ptCount val="1"/>
                <c:pt idx="0">
                  <c:v>-3.890109890109883E-2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BB1-4E5D-82C8-A602B5CF0FA3}"/>
            </c:ext>
          </c:extLst>
        </c:ser>
        <c:ser>
          <c:idx val="23"/>
          <c:order val="23"/>
          <c:tx>
            <c:strRef>
              <c:f>Indicadores!$B$43</c:f>
              <c:strCache>
                <c:ptCount val="1"/>
                <c:pt idx="0">
                  <c:v>Ingredientes Leva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Indicadores!$CK$10</c:f>
              <c:numCache>
                <c:formatCode>General</c:formatCode>
                <c:ptCount val="1"/>
              </c:numCache>
            </c:numRef>
          </c:cat>
          <c:val>
            <c:numRef>
              <c:f>Indicadores!$CK$34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BB1-4E5D-82C8-A602B5CF0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68150192"/>
        <c:axId val="-68181200"/>
      </c:barChart>
      <c:catAx>
        <c:axId val="-6815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81200"/>
        <c:crosses val="autoZero"/>
        <c:auto val="1"/>
        <c:lblAlgn val="ctr"/>
        <c:lblOffset val="100"/>
        <c:noMultiLvlLbl val="0"/>
      </c:catAx>
      <c:valAx>
        <c:axId val="-68181200"/>
        <c:scaling>
          <c:orientation val="minMax"/>
          <c:max val="0.2"/>
          <c:min val="-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5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884395672260428"/>
          <c:y val="2.6575247106290327E-2"/>
          <c:w val="0.24984382608282563"/>
          <c:h val="0.952203623396872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800" b="0" i="0" baseline="0">
                <a:effectLst/>
              </a:rPr>
              <a:t>Diferencia respecto objetivo IC</a:t>
            </a:r>
            <a:endParaRPr lang="es-AR">
              <a:effectLst/>
            </a:endParaRPr>
          </a:p>
        </c:rich>
      </c:tx>
      <c:layout>
        <c:manualLayout>
          <c:xMode val="edge"/>
          <c:yMode val="edge"/>
          <c:x val="0.33908482134378642"/>
          <c:y val="0.173951389937809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7.9978805109563914E-2"/>
          <c:y val="0.30413305968599769"/>
          <c:w val="0.89348959817070628"/>
          <c:h val="0.662268652753809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Indicadores!$CO$11</c:f>
              <c:numCache>
                <c:formatCode>0%</c:formatCode>
                <c:ptCount val="1"/>
                <c:pt idx="0">
                  <c:v>-0.40029287520392864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82C-4642-8F9D-F291E3B49C53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Indicadores!$CO$12</c:f>
              <c:numCache>
                <c:formatCode>0%</c:formatCode>
                <c:ptCount val="1"/>
                <c:pt idx="0">
                  <c:v>0.10084389294091001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82C-4642-8F9D-F291E3B49C5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Indicadores!$CO$13</c:f>
              <c:numCache>
                <c:formatCode>0%</c:formatCode>
                <c:ptCount val="1"/>
                <c:pt idx="0">
                  <c:v>-0.15581005389770419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82C-4642-8F9D-F291E3B49C53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Indicadores!$CO$14</c:f>
              <c:numCache>
                <c:formatCode>0%</c:formatCode>
                <c:ptCount val="1"/>
                <c:pt idx="0">
                  <c:v>-5.204928783837387E-2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82C-4642-8F9D-F291E3B49C5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Indicadores!$CO$15</c:f>
              <c:numCache>
                <c:formatCode>0%</c:formatCode>
                <c:ptCount val="1"/>
                <c:pt idx="0">
                  <c:v>-9.890914160248121E-3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82C-4642-8F9D-F291E3B49C53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Indicadores!$CO$16</c:f>
              <c:numCache>
                <c:formatCode>0%</c:formatCode>
                <c:ptCount val="1"/>
                <c:pt idx="0">
                  <c:v>8.8258903622415286E-2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82C-4642-8F9D-F291E3B49C53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Indicadores!$CO$17</c:f>
              <c:numCache>
                <c:formatCode>0%</c:formatCode>
                <c:ptCount val="1"/>
                <c:pt idx="0">
                  <c:v>-1.3520139959306121E-2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82C-4642-8F9D-F291E3B49C53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Indicadores!$CO$18</c:f>
              <c:numCache>
                <c:formatCode>0%</c:formatCode>
                <c:ptCount val="1"/>
                <c:pt idx="0">
                  <c:v>0.14792960662525878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82C-4642-8F9D-F291E3B49C53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Indicadores!$CO$19</c:f>
              <c:numCache>
                <c:formatCode>0%</c:formatCode>
                <c:ptCount val="1"/>
                <c:pt idx="0">
                  <c:v>1.4077025232403617E-2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82C-4642-8F9D-F291E3B49C53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Indicadores!$CO$20</c:f>
              <c:numCache>
                <c:formatCode>0%</c:formatCode>
                <c:ptCount val="1"/>
                <c:pt idx="0">
                  <c:v>0.14140624999999996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82C-4642-8F9D-F291E3B49C53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Indicadores!$CO$21</c:f>
              <c:numCache>
                <c:formatCode>0%</c:formatCode>
                <c:ptCount val="1"/>
                <c:pt idx="0">
                  <c:v>6.153135963562506E-2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82C-4642-8F9D-F291E3B49C53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Indicadores!$CO$22</c:f>
              <c:numCache>
                <c:formatCode>0%</c:formatCode>
                <c:ptCount val="1"/>
                <c:pt idx="0">
                  <c:v>-0.25048659410847174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82C-4642-8F9D-F291E3B49C53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Indicadores!$CO$23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82C-4642-8F9D-F291E3B49C53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Indicadores!$CO$24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82C-4642-8F9D-F291E3B49C53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Indicadores!$CO$25</c:f>
              <c:numCache>
                <c:formatCode>0%</c:formatCode>
                <c:ptCount val="1"/>
                <c:pt idx="0">
                  <c:v>-0.20048659410847181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382C-4642-8F9D-F291E3B49C53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Indicadores!$CO$26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382C-4642-8F9D-F291E3B49C53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Indicadores!$CO$27</c:f>
              <c:numCache>
                <c:formatCode>0%</c:formatCode>
                <c:ptCount val="1"/>
                <c:pt idx="0">
                  <c:v>-0.12191725723041569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382C-4642-8F9D-F291E3B49C53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Indicadores!$CO$28</c:f>
              <c:numCache>
                <c:formatCode>0%</c:formatCode>
                <c:ptCount val="1"/>
                <c:pt idx="0">
                  <c:v>-0.19693548387096782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382C-4642-8F9D-F291E3B49C53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Indicadores!$CO$29</c:f>
              <c:numCache>
                <c:formatCode>0%</c:formatCode>
                <c:ptCount val="1"/>
                <c:pt idx="0">
                  <c:v>9.9999999999999978E-2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382C-4642-8F9D-F291E3B49C53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Indicadores!$CO$30</c:f>
              <c:numCache>
                <c:formatCode>0%</c:formatCode>
                <c:ptCount val="1"/>
                <c:pt idx="0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382C-4642-8F9D-F291E3B49C53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Indicadores!$CO$31</c:f>
              <c:numCache>
                <c:formatCode>0%</c:formatCode>
                <c:ptCount val="1"/>
                <c:pt idx="0">
                  <c:v>-9.9389914650898969E-2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382C-4642-8F9D-F291E3B49C53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Indicadores!$CO$32</c:f>
              <c:numCache>
                <c:formatCode>0%</c:formatCode>
                <c:ptCount val="1"/>
                <c:pt idx="0">
                  <c:v>5.0000000000000044E-2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382C-4642-8F9D-F291E3B49C53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Indicadores!$CO$33</c:f>
              <c:numCache>
                <c:formatCode>0%</c:formatCode>
                <c:ptCount val="1"/>
                <c:pt idx="0">
                  <c:v>8.9999999999999969E-2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382C-4642-8F9D-F291E3B49C53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Indicadores!$CO$34</c:f>
              <c:numCache>
                <c:formatCode>0%</c:formatCode>
                <c:ptCount val="1"/>
                <c:pt idx="0">
                  <c:v>6.0000000000000053E-2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382C-4642-8F9D-F291E3B49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68160528"/>
        <c:axId val="-68166512"/>
      </c:barChart>
      <c:catAx>
        <c:axId val="-681605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68166512"/>
        <c:crosses val="autoZero"/>
        <c:auto val="1"/>
        <c:lblAlgn val="ctr"/>
        <c:lblOffset val="100"/>
        <c:noMultiLvlLbl val="0"/>
      </c:catAx>
      <c:valAx>
        <c:axId val="-68166512"/>
        <c:scaling>
          <c:orientation val="minMax"/>
          <c:max val="0.2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6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MATERIA SECA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IndicadoresVar!$C$26:$H$26</c:f>
              <c:numCache>
                <c:formatCode>0.00</c:formatCode>
                <c:ptCount val="6"/>
                <c:pt idx="0">
                  <c:v>31.217898491554738</c:v>
                </c:pt>
                <c:pt idx="1">
                  <c:v>34.33</c:v>
                </c:pt>
                <c:pt idx="2">
                  <c:v>34.212000000000003</c:v>
                </c:pt>
                <c:pt idx="3">
                  <c:v>26.795714285714286</c:v>
                </c:pt>
                <c:pt idx="4">
                  <c:v>33.788571428571437</c:v>
                </c:pt>
                <c:pt idx="5">
                  <c:v>29.363333333333337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73-4061-A532-96F63167F1D7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IndicadoresVar!$C$80:$H$80</c:f>
              <c:numCache>
                <c:formatCode>General</c:formatCode>
                <c:ptCount val="6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73-4061-A532-96F63167F1D7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IndicadoresVar!$C$136:$H$136</c:f>
              <c:numCache>
                <c:formatCode>General</c:formatCode>
                <c:ptCount val="6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73-4061-A532-96F63167F1D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8180112"/>
        <c:axId val="-68179568"/>
      </c:lineChart>
      <c:catAx>
        <c:axId val="-6818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79568"/>
        <c:crosses val="autoZero"/>
        <c:auto val="1"/>
        <c:lblAlgn val="ctr"/>
        <c:lblOffset val="100"/>
        <c:noMultiLvlLbl val="0"/>
      </c:catAx>
      <c:valAx>
        <c:axId val="-6817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8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TEXTURA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IndicadoresVar!$C$27:$H$27</c:f>
              <c:numCache>
                <c:formatCode>0.00</c:formatCode>
                <c:ptCount val="6"/>
                <c:pt idx="0">
                  <c:v>4.5321149648962153</c:v>
                </c:pt>
                <c:pt idx="1">
                  <c:v>4.49</c:v>
                </c:pt>
                <c:pt idx="2">
                  <c:v>7.4090000000000007</c:v>
                </c:pt>
                <c:pt idx="3">
                  <c:v>4.26</c:v>
                </c:pt>
                <c:pt idx="4">
                  <c:v>4.5657142857142849</c:v>
                </c:pt>
                <c:pt idx="5">
                  <c:v>4.194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C-491A-823A-37B7E9DE34DA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IndicadoresVar!$C$81:$H$81</c:f>
              <c:numCache>
                <c:formatCode>General</c:formatCode>
                <c:ptCount val="6"/>
                <c:pt idx="0">
                  <c:v>3.3625000000000007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AC-491A-823A-37B7E9DE34DA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IndicadoresVar!$C$137:$H$137</c:f>
              <c:numCache>
                <c:formatCode>General</c:formatCode>
                <c:ptCount val="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AC-491A-823A-37B7E9DE34D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8161616"/>
        <c:axId val="-68159440"/>
      </c:lineChart>
      <c:catAx>
        <c:axId val="-6816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59440"/>
        <c:crosses val="autoZero"/>
        <c:auto val="1"/>
        <c:lblAlgn val="ctr"/>
        <c:lblOffset val="100"/>
        <c:noMultiLvlLbl val="0"/>
      </c:catAx>
      <c:valAx>
        <c:axId val="-6815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6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T° Crema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IndicadoresVar!$C$32:$H$32</c:f>
              <c:numCache>
                <c:formatCode>General</c:formatCode>
                <c:ptCount val="6"/>
                <c:pt idx="0" formatCode="0.00">
                  <c:v>6.0780307539682541</c:v>
                </c:pt>
                <c:pt idx="1">
                  <c:v>6.2142857142857144</c:v>
                </c:pt>
                <c:pt idx="2">
                  <c:v>5.8249999999999993</c:v>
                </c:pt>
                <c:pt idx="3">
                  <c:v>6.2214285714285724</c:v>
                </c:pt>
                <c:pt idx="4">
                  <c:v>7.6749999999999998</c:v>
                </c:pt>
                <c:pt idx="5">
                  <c:v>6.08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6F-45D9-B612-E718C6585AF2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IndicadoresVar!$C$86:$H$86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6F-45D9-B612-E718C6585AF2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IndicadoresVar!$C$142:$H$142</c:f>
              <c:numCache>
                <c:formatCode>General</c:formatCode>
                <c:ptCount val="6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6F-45D9-B612-E718C6585AF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8151280"/>
        <c:axId val="-68179024"/>
      </c:lineChart>
      <c:catAx>
        <c:axId val="-68151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79024"/>
        <c:crosses val="autoZero"/>
        <c:auto val="1"/>
        <c:lblAlgn val="ctr"/>
        <c:lblOffset val="100"/>
        <c:noMultiLvlLbl val="0"/>
      </c:catAx>
      <c:valAx>
        <c:axId val="-6817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5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T° de Agua fría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IndicadoresVar!$C$33:$H$33</c:f>
              <c:numCache>
                <c:formatCode>General</c:formatCode>
                <c:ptCount val="6"/>
                <c:pt idx="0" formatCode="0.00">
                  <c:v>5.4882073412698418</c:v>
                </c:pt>
                <c:pt idx="1">
                  <c:v>5.1428571428571432</c:v>
                </c:pt>
                <c:pt idx="2">
                  <c:v>4.7750000000000004</c:v>
                </c:pt>
                <c:pt idx="3">
                  <c:v>5.7714285714285714</c:v>
                </c:pt>
                <c:pt idx="4">
                  <c:v>6.7750000000000004</c:v>
                </c:pt>
                <c:pt idx="5">
                  <c:v>5.5619999999999994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29-40D4-98F6-414D47D2C0D0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IndicadoresVar!$C$87:$H$87</c:f>
              <c:numCache>
                <c:formatCode>General</c:formatCode>
                <c:ptCount val="6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29-40D4-98F6-414D47D2C0D0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IndicadoresVar!$C$143:$H$143</c:f>
              <c:numCache>
                <c:formatCode>General</c:formatCode>
                <c:ptCount val="6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29-40D4-98F6-414D47D2C0D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401542768"/>
        <c:axId val="-401556912"/>
      </c:lineChart>
      <c:catAx>
        <c:axId val="-401542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401556912"/>
        <c:crosses val="autoZero"/>
        <c:auto val="1"/>
        <c:lblAlgn val="ctr"/>
        <c:lblOffset val="100"/>
        <c:noMultiLvlLbl val="0"/>
      </c:catAx>
      <c:valAx>
        <c:axId val="-40155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40154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ml totales de co2 madre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IndicadoresVar!$C$34:$H$34</c:f>
              <c:numCache>
                <c:formatCode>0.0</c:formatCode>
                <c:ptCount val="6"/>
                <c:pt idx="0">
                  <c:v>1486.0745555555557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71-45E2-A3F8-8864CDCAD837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IndicadoresVar!$C$88:$H$88</c:f>
              <c:numCache>
                <c:formatCode>General</c:formatCode>
                <c:ptCount val="6"/>
                <c:pt idx="0">
                  <c:v>1600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71-45E2-A3F8-8864CDCAD837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IndicadoresVar!$C$144:$H$144</c:f>
              <c:numCache>
                <c:formatCode>General</c:formatCode>
                <c:ptCount val="6"/>
                <c:pt idx="0">
                  <c:v>2500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71-45E2-A3F8-8864CDCAD83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401550384"/>
        <c:axId val="-401549840"/>
      </c:lineChart>
      <c:catAx>
        <c:axId val="-40155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401549840"/>
        <c:crosses val="autoZero"/>
        <c:auto val="1"/>
        <c:lblAlgn val="ctr"/>
        <c:lblOffset val="100"/>
        <c:noMultiLvlLbl val="0"/>
      </c:catAx>
      <c:valAx>
        <c:axId val="-40154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40155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ml totales de co2 comercial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IndicadoresVar!$C$35:$H$35</c:f>
              <c:numCache>
                <c:formatCode>0.0</c:formatCode>
                <c:ptCount val="6"/>
                <c:pt idx="0">
                  <c:v>1600.4516666666666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68-4FD4-902F-E97906EBAADD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IndicadoresVar!$C$89:$H$89</c:f>
              <c:numCache>
                <c:formatCode>General</c:formatCode>
                <c:ptCount val="6"/>
                <c:pt idx="0">
                  <c:v>1500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68-4FD4-902F-E97906EBAADD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IndicadoresVar!$C$145:$H$145</c:f>
              <c:numCache>
                <c:formatCode>General</c:formatCode>
                <c:ptCount val="6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8-4FD4-902F-E97906EBAAD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401556368"/>
        <c:axId val="-401546576"/>
      </c:lineChart>
      <c:catAx>
        <c:axId val="-4015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401546576"/>
        <c:crosses val="autoZero"/>
        <c:auto val="1"/>
        <c:lblAlgn val="ctr"/>
        <c:lblOffset val="100"/>
        <c:noMultiLvlLbl val="0"/>
      </c:catAx>
      <c:valAx>
        <c:axId val="-40154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4015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T° tanque presalado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IndicadoresVar!$C$36:$H$36</c:f>
              <c:numCache>
                <c:formatCode>0.0</c:formatCode>
                <c:ptCount val="6"/>
                <c:pt idx="0" formatCode="0.00">
                  <c:v>4.1765127465127465</c:v>
                </c:pt>
                <c:pt idx="1">
                  <c:v>3.7571428571428571</c:v>
                </c:pt>
                <c:pt idx="2">
                  <c:v>3.9599999999999995</c:v>
                </c:pt>
                <c:pt idx="3">
                  <c:v>3.9</c:v>
                </c:pt>
                <c:pt idx="4">
                  <c:v>3.6833333333333336</c:v>
                </c:pt>
                <c:pt idx="5">
                  <c:v>3.9000000000000004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34-4C2B-8B09-51F9884488D2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IndicadoresVar!$C$90:$H$90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34-4C2B-8B09-51F9884488D2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IndicadoresVar!$C$146:$H$146</c:f>
              <c:numCache>
                <c:formatCode>General</c:formatCode>
                <c:ptCount val="6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34-4C2B-8B09-51F9884488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401548752"/>
        <c:axId val="-401552016"/>
      </c:lineChart>
      <c:catAx>
        <c:axId val="-40154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401552016"/>
        <c:crosses val="autoZero"/>
        <c:auto val="1"/>
        <c:lblAlgn val="ctr"/>
        <c:lblOffset val="100"/>
        <c:noMultiLvlLbl val="0"/>
      </c:catAx>
      <c:valAx>
        <c:axId val="-40155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40154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conductividad de la crema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IndicadoresVar!$C$37:$H$37</c:f>
              <c:numCache>
                <c:formatCode>0.0</c:formatCode>
                <c:ptCount val="6"/>
                <c:pt idx="0" formatCode="0.00">
                  <c:v>11.758210377585378</c:v>
                </c:pt>
                <c:pt idx="1">
                  <c:v>11.957142857142857</c:v>
                </c:pt>
                <c:pt idx="2">
                  <c:v>11.78</c:v>
                </c:pt>
                <c:pt idx="3">
                  <c:v>11.514285714285714</c:v>
                </c:pt>
                <c:pt idx="4">
                  <c:v>11.666666666666666</c:v>
                </c:pt>
                <c:pt idx="5">
                  <c:v>11.066666666666668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B-4AF7-A97D-7CE049E32DF3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IndicadoresVar!$C$91:$H$91</c:f>
              <c:numCache>
                <c:formatCode>General</c:formatCode>
                <c:ptCount val="6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9B-4AF7-A97D-7CE049E32DF3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IndicadoresVar!$C$147:$H$147</c:f>
              <c:numCache>
                <c:formatCode>General</c:formatCode>
                <c:ptCount val="6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9B-4AF7-A97D-7CE049E32DF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401543312"/>
        <c:axId val="-401548208"/>
      </c:lineChart>
      <c:catAx>
        <c:axId val="-40154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401548208"/>
        <c:crosses val="autoZero"/>
        <c:auto val="1"/>
        <c:lblAlgn val="ctr"/>
        <c:lblOffset val="100"/>
        <c:noMultiLvlLbl val="0"/>
      </c:catAx>
      <c:valAx>
        <c:axId val="-40154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40154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nivel de tanque de presalado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IndicadoresVar!$C$38:$H$38</c:f>
              <c:numCache>
                <c:formatCode>0.0</c:formatCode>
                <c:ptCount val="6"/>
                <c:pt idx="0" formatCode="0.00">
                  <c:v>30.718847402597408</c:v>
                </c:pt>
                <c:pt idx="1">
                  <c:v>20.957142857142856</c:v>
                </c:pt>
                <c:pt idx="2">
                  <c:v>33.839999999999996</c:v>
                </c:pt>
                <c:pt idx="3">
                  <c:v>38.628571428571433</c:v>
                </c:pt>
                <c:pt idx="4">
                  <c:v>50.6</c:v>
                </c:pt>
                <c:pt idx="5">
                  <c:v>48.616666666666667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F-46F3-AFC2-3A5AC349CD11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IndicadoresVar!$C$92:$H$92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F-46F3-AFC2-3A5AC349CD11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IndicadoresVar!$C$148:$H$148</c:f>
              <c:numCache>
                <c:formatCode>General</c:formatCode>
                <c:ptCount val="6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3F-46F3-AFC2-3A5AC349CD1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401555824"/>
        <c:axId val="-401551472"/>
      </c:lineChart>
      <c:catAx>
        <c:axId val="-40155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401551472"/>
        <c:crosses val="autoZero"/>
        <c:auto val="1"/>
        <c:lblAlgn val="ctr"/>
        <c:lblOffset val="100"/>
        <c:noMultiLvlLbl val="0"/>
      </c:catAx>
      <c:valAx>
        <c:axId val="-40155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40155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ml Totales de CO2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IndicadoresVar!$C$39:$H$39</c:f>
              <c:numCache>
                <c:formatCode>0.0</c:formatCode>
                <c:ptCount val="6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E6-4E4A-A1CE-EC78350D2B36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IndicadoresVar!$C$93:$H$93</c:f>
              <c:numCache>
                <c:formatCode>General</c:formatCode>
                <c:ptCount val="6"/>
                <c:pt idx="0">
                  <c:v>450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E6-4E4A-A1CE-EC78350D2B36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IndicadoresVar!$C$149:$H$149</c:f>
              <c:numCache>
                <c:formatCode>General</c:formatCode>
                <c:ptCount val="6"/>
                <c:pt idx="0">
                  <c:v>625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E6-4E4A-A1CE-EC78350D2B3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401547664"/>
        <c:axId val="-401547120"/>
      </c:lineChart>
      <c:catAx>
        <c:axId val="-401547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401547120"/>
        <c:crosses val="autoZero"/>
        <c:auto val="1"/>
        <c:lblAlgn val="ctr"/>
        <c:lblOffset val="100"/>
        <c:noMultiLvlLbl val="0"/>
      </c:catAx>
      <c:valAx>
        <c:axId val="-40154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40154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T° de esterilización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IndicadoresVar!$C$41:$H$41</c:f>
              <c:numCache>
                <c:formatCode>0.0</c:formatCode>
                <c:ptCount val="6"/>
                <c:pt idx="0" formatCode="0.00">
                  <c:v>150.42708333333334</c:v>
                </c:pt>
                <c:pt idx="1">
                  <c:v>132.32499999999999</c:v>
                </c:pt>
                <c:pt idx="2">
                  <c:v>132.1</c:v>
                </c:pt>
                <c:pt idx="3">
                  <c:v>132.4</c:v>
                </c:pt>
                <c:pt idx="4">
                  <c:v>131.79999999999998</c:v>
                </c:pt>
                <c:pt idx="5">
                  <c:v>130.86666666666667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AA-4C07-BD7A-2C3DA2CC3056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IndicadoresVar!$C$95:$H$95</c:f>
              <c:numCache>
                <c:formatCode>General</c:formatCode>
                <c:ptCount val="6"/>
                <c:pt idx="0">
                  <c:v>134</c:v>
                </c:pt>
                <c:pt idx="1">
                  <c:v>134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AA-4C07-BD7A-2C3DA2CC3056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IndicadoresVar!$C$151:$H$151</c:f>
              <c:numCache>
                <c:formatCode>General</c:formatCode>
                <c:ptCount val="6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AA-4C07-BD7A-2C3DA2CC305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401545488"/>
        <c:axId val="-401544944"/>
      </c:lineChart>
      <c:catAx>
        <c:axId val="-40154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401544944"/>
        <c:crosses val="autoZero"/>
        <c:auto val="1"/>
        <c:lblAlgn val="ctr"/>
        <c:lblOffset val="100"/>
        <c:noMultiLvlLbl val="0"/>
      </c:catAx>
      <c:valAx>
        <c:axId val="-401544944"/>
        <c:scaling>
          <c:orientation val="minMax"/>
          <c:min val="1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40154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600"/>
              <a:t>Peso por línea: IP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6155592016901937E-2"/>
          <c:y val="0.13577528036405001"/>
          <c:w val="0.91303134578273282"/>
          <c:h val="0.58275127558678619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Indicadores!$B$11</c:f>
              <c:strCache>
                <c:ptCount val="1"/>
                <c:pt idx="0">
                  <c:v>Blanqueo Continuo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Indicadores!$BT$10:$CD$10</c15:sqref>
                  </c15:fullRef>
                </c:ext>
              </c:extLst>
              <c:f>(Indicadores!$BT$10:$CB$10,Indicadores!$CD$10)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Indicadores!$BT$11:$CD$11</c15:sqref>
                  </c15:fullRef>
                </c:ext>
              </c:extLst>
              <c:f>(Indicadores!$BT$11:$CB$11,Indicadores!$CD$11)</c:f>
              <c:numCache>
                <c:formatCode>General</c:formatCode>
                <c:ptCount val="6"/>
                <c:pt idx="0" formatCode="0%">
                  <c:v>3.7345413942477382E-2</c:v>
                </c:pt>
                <c:pt idx="1">
                  <c:v>4.960997594365938E-2</c:v>
                </c:pt>
                <c:pt idx="2">
                  <c:v>4.1004583553659719E-2</c:v>
                </c:pt>
                <c:pt idx="3">
                  <c:v>3.3178355142084802E-2</c:v>
                </c:pt>
                <c:pt idx="4">
                  <c:v>4.381352119680005E-2</c:v>
                </c:pt>
                <c:pt idx="5" formatCode="0.0%">
                  <c:v>3.8576044373450816E-2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3D-43A6-B1A3-9353E3455533}"/>
            </c:ext>
          </c:extLst>
        </c:ser>
        <c:ser>
          <c:idx val="1"/>
          <c:order val="1"/>
          <c:tx>
            <c:strRef>
              <c:f>Indicadores!$B$12</c:f>
              <c:strCache>
                <c:ptCount val="1"/>
                <c:pt idx="0">
                  <c:v>Deso DeSmet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Indicadores!$BT$10:$CD$10</c15:sqref>
                  </c15:fullRef>
                </c:ext>
              </c:extLst>
              <c:f>(Indicadores!$BT$10:$CB$10,Indicadores!$CD$10)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Indicadores!$BT$12:$CD$12</c15:sqref>
                  </c15:fullRef>
                </c:ext>
              </c:extLst>
              <c:f>(Indicadores!$BT$12:$CB$12,Indicadores!$CD$12)</c:f>
              <c:numCache>
                <c:formatCode>0%</c:formatCode>
                <c:ptCount val="6"/>
                <c:pt idx="0">
                  <c:v>7.5375488049240977E-2</c:v>
                </c:pt>
                <c:pt idx="1">
                  <c:v>8.5220643366755791E-2</c:v>
                </c:pt>
                <c:pt idx="2">
                  <c:v>7.5934920454691746E-2</c:v>
                </c:pt>
                <c:pt idx="3">
                  <c:v>7.4439565671657479E-2</c:v>
                </c:pt>
                <c:pt idx="4">
                  <c:v>7.7867712534758576E-2</c:v>
                </c:pt>
                <c:pt idx="5" formatCode="0.0%">
                  <c:v>8.5587996544257611E-2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3D-43A6-B1A3-9353E3455533}"/>
            </c:ext>
          </c:extLst>
        </c:ser>
        <c:ser>
          <c:idx val="2"/>
          <c:order val="2"/>
          <c:tx>
            <c:strRef>
              <c:f>Indicadores!$B$13</c:f>
              <c:strCache>
                <c:ptCount val="1"/>
                <c:pt idx="0">
                  <c:v>Deso Gianazza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Indicadores!$BT$10:$CD$10</c15:sqref>
                  </c15:fullRef>
                </c:ext>
              </c:extLst>
              <c:f>(Indicadores!$BT$10:$CB$10,Indicadores!$CD$10)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Indicadores!$BT$13:$CD$13</c15:sqref>
                  </c15:fullRef>
                </c:ext>
              </c:extLst>
              <c:f>(Indicadores!$BT$13:$CB$13,Indicadores!$CD$13)</c:f>
              <c:numCache>
                <c:formatCode>0%</c:formatCode>
                <c:ptCount val="6"/>
                <c:pt idx="0">
                  <c:v>9.0413319592505856E-2</c:v>
                </c:pt>
                <c:pt idx="1">
                  <c:v>9.9397849754540357E-2</c:v>
                </c:pt>
                <c:pt idx="2">
                  <c:v>9.7466589356833014E-2</c:v>
                </c:pt>
                <c:pt idx="3">
                  <c:v>9.8986316575363262E-2</c:v>
                </c:pt>
                <c:pt idx="4">
                  <c:v>9.9184406766689562E-2</c:v>
                </c:pt>
                <c:pt idx="5" formatCode="0.0%">
                  <c:v>9.7906163640005206E-2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3D-43A6-B1A3-9353E3455533}"/>
            </c:ext>
          </c:extLst>
        </c:ser>
        <c:ser>
          <c:idx val="3"/>
          <c:order val="3"/>
          <c:tx>
            <c:strRef>
              <c:f>Indicadores!$B$14</c:f>
              <c:strCache>
                <c:ptCount val="1"/>
                <c:pt idx="0">
                  <c:v>Fraccionamiento AVI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Indicadores!$BT$10:$CD$10</c15:sqref>
                  </c15:fullRef>
                </c:ext>
              </c:extLst>
              <c:f>(Indicadores!$BT$10:$CB$10,Indicadores!$CD$10)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Indicadores!$BT$14:$CD$14</c15:sqref>
                  </c15:fullRef>
                </c:ext>
              </c:extLst>
              <c:f>(Indicadores!$BT$14:$CB$14,Indicadores!$CD$14)</c:f>
              <c:numCache>
                <c:formatCode>0%</c:formatCode>
                <c:ptCount val="6"/>
                <c:pt idx="0">
                  <c:v>6.7043354683445508E-2</c:v>
                </c:pt>
                <c:pt idx="1">
                  <c:v>7.3985245346840381E-2</c:v>
                </c:pt>
                <c:pt idx="2">
                  <c:v>7.2275208114938011E-2</c:v>
                </c:pt>
                <c:pt idx="3">
                  <c:v>7.0387349274733252E-2</c:v>
                </c:pt>
                <c:pt idx="4">
                  <c:v>7.2557160894140688E-2</c:v>
                </c:pt>
                <c:pt idx="5" formatCode="0.0%">
                  <c:v>7.1431876073175291E-2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3D-43A6-B1A3-9353E3455533}"/>
            </c:ext>
          </c:extLst>
        </c:ser>
        <c:ser>
          <c:idx val="4"/>
          <c:order val="4"/>
          <c:tx>
            <c:strRef>
              <c:f>Indicadores!$B$15</c:f>
              <c:strCache>
                <c:ptCount val="1"/>
                <c:pt idx="0">
                  <c:v>Hidrogenado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Indicadores!$BT$10:$CD$10</c15:sqref>
                  </c15:fullRef>
                </c:ext>
              </c:extLst>
              <c:f>(Indicadores!$BT$10:$CB$10,Indicadores!$CD$10)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Indicadores!$BT$15:$CD$15</c15:sqref>
                  </c15:fullRef>
                </c:ext>
              </c:extLst>
              <c:f>(Indicadores!$BT$15:$CB$15,Indicadores!$CD$15)</c:f>
              <c:numCache>
                <c:formatCode>0%</c:formatCode>
                <c:ptCount val="6"/>
                <c:pt idx="0">
                  <c:v>6.4845241584949212E-2</c:v>
                </c:pt>
                <c:pt idx="1">
                  <c:v>6.7781323811722249E-2</c:v>
                </c:pt>
                <c:pt idx="2">
                  <c:v>7.7197778531789177E-2</c:v>
                </c:pt>
                <c:pt idx="3">
                  <c:v>7.1296602192099504E-2</c:v>
                </c:pt>
                <c:pt idx="4">
                  <c:v>7.4278095931771676E-2</c:v>
                </c:pt>
                <c:pt idx="5" formatCode="0.0%">
                  <c:v>6.9406381046297982E-2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3D-43A6-B1A3-9353E3455533}"/>
            </c:ext>
          </c:extLst>
        </c:ser>
        <c:ser>
          <c:idx val="5"/>
          <c:order val="5"/>
          <c:tx>
            <c:strRef>
              <c:f>Indicadores!$B$16</c:f>
              <c:strCache>
                <c:ptCount val="1"/>
                <c:pt idx="0">
                  <c:v>Interesterificado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Indicadores!$BT$10:$CD$10</c15:sqref>
                  </c15:fullRef>
                </c:ext>
              </c:extLst>
              <c:f>(Indicadores!$BT$10:$CB$10,Indicadores!$CD$10)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Indicadores!$BT$16:$CD$16</c15:sqref>
                  </c15:fullRef>
                </c:ext>
              </c:extLst>
              <c:f>(Indicadores!$BT$16:$CB$16,Indicadores!$CD$16)</c:f>
              <c:numCache>
                <c:formatCode>0%</c:formatCode>
                <c:ptCount val="6"/>
                <c:pt idx="0">
                  <c:v>7.2302898328189535E-2</c:v>
                </c:pt>
                <c:pt idx="1">
                  <c:v>7.9620064324920484E-2</c:v>
                </c:pt>
                <c:pt idx="2">
                  <c:v>7.8911270034138919E-2</c:v>
                </c:pt>
                <c:pt idx="3">
                  <c:v>7.9639075801597889E-2</c:v>
                </c:pt>
                <c:pt idx="4">
                  <c:v>7.993714384852596E-2</c:v>
                </c:pt>
                <c:pt idx="5" formatCode="0.0%">
                  <c:v>8.0760752925564047E-2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3D-43A6-B1A3-9353E3455533}"/>
            </c:ext>
          </c:extLst>
        </c:ser>
        <c:ser>
          <c:idx val="6"/>
          <c:order val="6"/>
          <c:tx>
            <c:strRef>
              <c:f>Indicadores!$B$17</c:f>
              <c:strCache>
                <c:ptCount val="1"/>
                <c:pt idx="0">
                  <c:v>Refinación de Aceite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Indicadores!$BT$10:$CD$10</c15:sqref>
                  </c15:fullRef>
                </c:ext>
              </c:extLst>
              <c:f>(Indicadores!$BT$10:$CB$10,Indicadores!$CD$10)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Indicadores!$BT$17:$CD$17</c15:sqref>
                  </c15:fullRef>
                </c:ext>
              </c:extLst>
              <c:f>(Indicadores!$BT$17:$CB$17,Indicadores!$CD$17)</c:f>
              <c:numCache>
                <c:formatCode>0%</c:formatCode>
                <c:ptCount val="6"/>
                <c:pt idx="0">
                  <c:v>1.7753374282449844E-2</c:v>
                </c:pt>
                <c:pt idx="1">
                  <c:v>1.6466167191087882E-2</c:v>
                </c:pt>
                <c:pt idx="2">
                  <c:v>1.7811038786962524E-2</c:v>
                </c:pt>
                <c:pt idx="3">
                  <c:v>1.490908133837744E-2</c:v>
                </c:pt>
                <c:pt idx="4">
                  <c:v>1.7635903885359436E-2</c:v>
                </c:pt>
                <c:pt idx="5" formatCode="0.0%">
                  <c:v>1.5905356217045884E-2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3D-43A6-B1A3-9353E3455533}"/>
            </c:ext>
          </c:extLst>
        </c:ser>
        <c:ser>
          <c:idx val="7"/>
          <c:order val="7"/>
          <c:tx>
            <c:strRef>
              <c:f>Indicadores!$B$21</c:f>
              <c:strCache>
                <c:ptCount val="1"/>
                <c:pt idx="0">
                  <c:v>Bisignano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Indicadores!$BT$10:$CD$10</c15:sqref>
                  </c15:fullRef>
                </c:ext>
              </c:extLst>
              <c:f>(Indicadores!$BT$10:$CB$10,Indicadores!$CD$10)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Indicadores!$BT$18:$CD$18</c15:sqref>
                  </c15:fullRef>
                </c:ext>
              </c:extLst>
              <c:f>(Indicadores!$BT$18:$CB$18,Indicadores!$CD$18)</c:f>
              <c:numCache>
                <c:formatCode>0%</c:formatCode>
                <c:ptCount val="6"/>
                <c:pt idx="0">
                  <c:v>6.7006665592948544E-2</c:v>
                </c:pt>
                <c:pt idx="1">
                  <c:v>7.0684726751382251E-2</c:v>
                </c:pt>
                <c:pt idx="2">
                  <c:v>7.2718940469141194E-2</c:v>
                </c:pt>
                <c:pt idx="3">
                  <c:v>7.6323348918664921E-2</c:v>
                </c:pt>
                <c:pt idx="4">
                  <c:v>7.6323348918664921E-2</c:v>
                </c:pt>
                <c:pt idx="5" formatCode="0.0%">
                  <c:v>7.5479064085493847E-2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3D-43A6-B1A3-9353E3455533}"/>
            </c:ext>
          </c:extLst>
        </c:ser>
        <c:ser>
          <c:idx val="8"/>
          <c:order val="8"/>
          <c:tx>
            <c:strRef>
              <c:f>Indicadores!$B$22</c:f>
              <c:strCache>
                <c:ptCount val="1"/>
                <c:pt idx="0">
                  <c:v>Bock &amp; Sohn PLACAS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Indicadores!$BT$10:$CD$10</c15:sqref>
                  </c15:fullRef>
                </c:ext>
              </c:extLst>
              <c:f>(Indicadores!$BT$10:$CB$10,Indicadores!$CD$10)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Indicadores!$BT$19:$CD$19</c15:sqref>
                  </c15:fullRef>
                </c:ext>
              </c:extLst>
              <c:f>(Indicadores!$BT$19:$CB$19,Indicadores!$CD$19)</c:f>
              <c:numCache>
                <c:formatCode>0%</c:formatCode>
                <c:ptCount val="6"/>
                <c:pt idx="0">
                  <c:v>6.4116143380599969E-2</c:v>
                </c:pt>
                <c:pt idx="1">
                  <c:v>7.1665116355553921E-2</c:v>
                </c:pt>
                <c:pt idx="2">
                  <c:v>7.6323348918664921E-2</c:v>
                </c:pt>
                <c:pt idx="3">
                  <c:v>7.1150478690043137E-2</c:v>
                </c:pt>
                <c:pt idx="4">
                  <c:v>6.8691014026798433E-2</c:v>
                </c:pt>
                <c:pt idx="5" formatCode="0.0%">
                  <c:v>7.1968563244626985E-2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3D-43A6-B1A3-9353E3455533}"/>
            </c:ext>
          </c:extLst>
        </c:ser>
        <c:ser>
          <c:idx val="9"/>
          <c:order val="9"/>
          <c:tx>
            <c:strRef>
              <c:f>Indicadores!$B$23</c:f>
              <c:strCache>
                <c:ptCount val="1"/>
                <c:pt idx="0">
                  <c:v>Bock&amp;Sohn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Indicadores!$BT$10:$CD$10</c15:sqref>
                  </c15:fullRef>
                </c:ext>
              </c:extLst>
              <c:f>(Indicadores!$BT$10:$CB$10,Indicadores!$CD$10)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Indicadores!$BT$20:$CD$20</c15:sqref>
                  </c15:fullRef>
                </c:ext>
              </c:extLst>
              <c:f>(Indicadores!$BT$20:$CB$20,Indicadores!$CD$20)</c:f>
              <c:numCache>
                <c:formatCode>0%</c:formatCode>
                <c:ptCount val="6"/>
                <c:pt idx="0">
                  <c:v>6.6856198533831179E-2</c:v>
                </c:pt>
                <c:pt idx="1">
                  <c:v>7.4256823547414905E-2</c:v>
                </c:pt>
                <c:pt idx="2">
                  <c:v>7.0217481005171736E-2</c:v>
                </c:pt>
                <c:pt idx="3">
                  <c:v>7.4053515170981576E-2</c:v>
                </c:pt>
                <c:pt idx="4">
                  <c:v>7.4412369772749953E-2</c:v>
                </c:pt>
                <c:pt idx="5" formatCode="0.0%">
                  <c:v>7.3358512945131876E-2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3D-43A6-B1A3-9353E3455533}"/>
            </c:ext>
          </c:extLst>
        </c:ser>
        <c:ser>
          <c:idx val="10"/>
          <c:order val="10"/>
          <c:tx>
            <c:strRef>
              <c:f>Indicadores!$B$24</c:f>
              <c:strCache>
                <c:ptCount val="1"/>
                <c:pt idx="0">
                  <c:v>Carlini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Indicadores!$BT$10:$CD$10</c15:sqref>
                  </c15:fullRef>
                </c:ext>
              </c:extLst>
              <c:f>(Indicadores!$BT$10:$CB$10,Indicadores!$CD$10)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Indicadores!$BT$21:$CD$21</c15:sqref>
                  </c15:fullRef>
                </c:ext>
              </c:extLst>
              <c:f>(Indicadores!$BT$21:$CB$21,Indicadores!$CD$21)</c:f>
              <c:numCache>
                <c:formatCode>0%</c:formatCode>
                <c:ptCount val="6"/>
                <c:pt idx="0">
                  <c:v>6.2522003617604252E-2</c:v>
                </c:pt>
                <c:pt idx="1">
                  <c:v>7.6323348918664921E-2</c:v>
                </c:pt>
                <c:pt idx="2">
                  <c:v>7.2564489414748176E-2</c:v>
                </c:pt>
                <c:pt idx="3">
                  <c:v>0</c:v>
                </c:pt>
                <c:pt idx="4">
                  <c:v>0</c:v>
                </c:pt>
                <c:pt idx="5" formatCode="0.0%">
                  <c:v>5.0508058930726664E-2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3D-43A6-B1A3-9353E3455533}"/>
            </c:ext>
          </c:extLst>
        </c:ser>
        <c:ser>
          <c:idx val="11"/>
          <c:order val="11"/>
          <c:tx>
            <c:strRef>
              <c:f>Indicadores!$B$25</c:f>
              <c:strCache>
                <c:ptCount val="1"/>
                <c:pt idx="0">
                  <c:v>Fase Grasa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Indicadores!$BT$10:$CD$10</c15:sqref>
                  </c15:fullRef>
                </c:ext>
              </c:extLst>
              <c:f>(Indicadores!$BT$10:$CB$10,Indicadores!$CD$10)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Indicadores!$BT$22:$CD$22</c15:sqref>
                  </c15:fullRef>
                </c:ext>
              </c:extLst>
              <c:f>(Indicadores!$BT$22:$CB$22,Indicadores!$CD$22)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.0%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3D-43A6-B1A3-9353E3455533}"/>
            </c:ext>
          </c:extLst>
        </c:ser>
        <c:ser>
          <c:idx val="12"/>
          <c:order val="12"/>
          <c:tx>
            <c:strRef>
              <c:f>Indicadores!$B$26</c:f>
              <c:strCache>
                <c:ptCount val="1"/>
                <c:pt idx="0">
                  <c:v>Resting Pilones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Indicadores!$BT$10:$CD$10</c15:sqref>
                  </c15:fullRef>
                </c:ext>
              </c:extLst>
              <c:f>(Indicadores!$BT$10:$CB$10,Indicadores!$CD$10)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Indicadores!$BT$23:$CD$23</c15:sqref>
                  </c15:fullRef>
                </c:ext>
              </c:extLst>
              <c:f>(Indicadores!$BT$23:$CB$23,Indicadores!$CD$23)</c:f>
              <c:numCache>
                <c:formatCode>0%</c:formatCode>
                <c:ptCount val="6"/>
                <c:pt idx="0">
                  <c:v>6.7348413109490135E-2</c:v>
                </c:pt>
                <c:pt idx="1">
                  <c:v>0</c:v>
                </c:pt>
                <c:pt idx="2">
                  <c:v>0</c:v>
                </c:pt>
                <c:pt idx="3">
                  <c:v>7.6323348918664921E-2</c:v>
                </c:pt>
                <c:pt idx="4">
                  <c:v>7.6323348918664921E-2</c:v>
                </c:pt>
                <c:pt idx="5" formatCode="0.0%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3D-43A6-B1A3-9353E3455533}"/>
            </c:ext>
          </c:extLst>
        </c:ser>
        <c:ser>
          <c:idx val="13"/>
          <c:order val="13"/>
          <c:tx>
            <c:strRef>
              <c:f>Indicadores!$B$27</c:f>
              <c:strCache>
                <c:ptCount val="1"/>
                <c:pt idx="0">
                  <c:v>Rolo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Indicadores!$BT$10:$CD$10</c15:sqref>
                  </c15:fullRef>
                </c:ext>
              </c:extLst>
              <c:f>(Indicadores!$BT$10:$CB$10,Indicadores!$CD$10)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Indicadores!$BT$24:$CD$24</c15:sqref>
                  </c15:fullRef>
                </c:ext>
              </c:extLst>
              <c:f>(Indicadores!$BT$24:$CB$24,Indicadores!$CD$24)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.0%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3D-43A6-B1A3-9353E3455533}"/>
            </c:ext>
          </c:extLst>
        </c:ser>
        <c:ser>
          <c:idx val="14"/>
          <c:order val="14"/>
          <c:tx>
            <c:strRef>
              <c:f>Indicadores!$B$28</c:f>
              <c:strCache>
                <c:ptCount val="1"/>
                <c:pt idx="0">
                  <c:v>Sin Envasadora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Indicadores!$BT$10:$CD$10</c15:sqref>
                  </c15:fullRef>
                </c:ext>
              </c:extLst>
              <c:f>(Indicadores!$BT$10:$CB$10,Indicadores!$CD$10)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Indicadores!$BT$25:$CD$25</c15:sqref>
                  </c15:fullRef>
                </c:ext>
              </c:extLst>
              <c:f>(Indicadores!$BT$25:$CB$25,Indicadores!$CD$25)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.0%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3D-43A6-B1A3-9353E3455533}"/>
            </c:ext>
          </c:extLst>
        </c:ser>
        <c:ser>
          <c:idx val="15"/>
          <c:order val="15"/>
          <c:tx>
            <c:strRef>
              <c:f>Indicadores!$B$32</c:f>
              <c:strCache>
                <c:ptCount val="1"/>
                <c:pt idx="0">
                  <c:v>Cocción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Indicadores!$BT$10:$CD$10</c15:sqref>
                  </c15:fullRef>
                </c:ext>
              </c:extLst>
              <c:f>(Indicadores!$BT$10:$CB$10,Indicadores!$CD$10)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Indicadores!$BT$26:$CD$26</c15:sqref>
                  </c15:fullRef>
                </c:ext>
              </c:extLst>
              <c:f>(Indicadores!$BT$26:$CB$26,Indicadores!$CD$26)</c:f>
              <c:numCache>
                <c:formatCode>0%</c:formatCode>
                <c:ptCount val="6"/>
                <c:pt idx="0">
                  <c:v>3.1702797442750633E-2</c:v>
                </c:pt>
                <c:pt idx="1">
                  <c:v>3.2652583794074562E-2</c:v>
                </c:pt>
                <c:pt idx="2">
                  <c:v>3.7060465080429303E-2</c:v>
                </c:pt>
                <c:pt idx="3">
                  <c:v>3.7070704865418955E-2</c:v>
                </c:pt>
                <c:pt idx="4">
                  <c:v>4.0363478945712204E-2</c:v>
                </c:pt>
                <c:pt idx="5" formatCode="0.0%">
                  <c:v>3.2565393790765791E-2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63D-43A6-B1A3-9353E3455533}"/>
            </c:ext>
          </c:extLst>
        </c:ser>
        <c:ser>
          <c:idx val="16"/>
          <c:order val="16"/>
          <c:tx>
            <c:strRef>
              <c:f>Indicadores!$B$33</c:f>
              <c:strCache>
                <c:ptCount val="1"/>
                <c:pt idx="0">
                  <c:v>Envasadora HC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Indicadores!$BT$10:$CD$10</c15:sqref>
                  </c15:fullRef>
                </c:ext>
              </c:extLst>
              <c:f>(Indicadores!$BT$10:$CB$10,Indicadores!$CD$10)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Indicadores!$BT$27:$CD$27</c15:sqref>
                  </c15:fullRef>
                </c:ext>
              </c:extLst>
              <c:f>(Indicadores!$BT$27:$CB$27,Indicadores!$CD$27)</c:f>
              <c:numCache>
                <c:formatCode>0%</c:formatCode>
                <c:ptCount val="6"/>
                <c:pt idx="0">
                  <c:v>1.5382346660490777E-2</c:v>
                </c:pt>
                <c:pt idx="1">
                  <c:v>1.7493774864923036E-2</c:v>
                </c:pt>
                <c:pt idx="2">
                  <c:v>1.6874950675555233E-2</c:v>
                </c:pt>
                <c:pt idx="3">
                  <c:v>1.6622903001935061E-2</c:v>
                </c:pt>
                <c:pt idx="4">
                  <c:v>1.6130818747760883E-2</c:v>
                </c:pt>
                <c:pt idx="5" formatCode="0.0%">
                  <c:v>1.6736809880147446E-2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63D-43A6-B1A3-9353E3455533}"/>
            </c:ext>
          </c:extLst>
        </c:ser>
        <c:ser>
          <c:idx val="17"/>
          <c:order val="17"/>
          <c:tx>
            <c:strRef>
              <c:f>Indicadores!$B$34</c:f>
              <c:strCache>
                <c:ptCount val="1"/>
                <c:pt idx="0">
                  <c:v>Sebo Fusion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Indicadores!$BT$10:$CD$10</c15:sqref>
                  </c15:fullRef>
                </c:ext>
              </c:extLst>
              <c:f>(Indicadores!$BT$10:$CB$10,Indicadores!$CD$10)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Indicadores!$BT$28:$CD$28</c15:sqref>
                  </c15:fullRef>
                </c:ext>
              </c:extLst>
              <c:f>(Indicadores!$BT$28:$CB$28,Indicadores!$CD$28)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.0%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63D-43A6-B1A3-9353E3455533}"/>
            </c:ext>
          </c:extLst>
        </c:ser>
        <c:ser>
          <c:idx val="18"/>
          <c:order val="18"/>
          <c:tx>
            <c:strRef>
              <c:f>Indicadores!$B$38</c:f>
              <c:strCache>
                <c:ptCount val="1"/>
                <c:pt idx="0">
                  <c:v>Envasado Prensada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Indicadores!$BT$10:$CD$10</c15:sqref>
                  </c15:fullRef>
                </c:ext>
              </c:extLst>
              <c:f>(Indicadores!$BT$10:$CB$10,Indicadores!$CD$10)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Indicadores!$BT$29:$CD$29</c15:sqref>
                  </c15:fullRef>
                </c:ext>
              </c:extLst>
              <c:f>(Indicadores!$BT$29:$CB$29,Indicadores!$CD$29)</c:f>
              <c:numCache>
                <c:formatCode>0%</c:formatCode>
                <c:ptCount val="6"/>
                <c:pt idx="0">
                  <c:v>2.466595872078077E-2</c:v>
                </c:pt>
                <c:pt idx="1">
                  <c:v>2.758290330688495E-2</c:v>
                </c:pt>
                <c:pt idx="2">
                  <c:v>2.6985176543892205E-2</c:v>
                </c:pt>
                <c:pt idx="3">
                  <c:v>2.6770461427663976E-2</c:v>
                </c:pt>
                <c:pt idx="4">
                  <c:v>2.710709510601449E-2</c:v>
                </c:pt>
                <c:pt idx="5" formatCode="0.0%">
                  <c:v>2.6393667168319392E-2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63D-43A6-B1A3-9353E3455533}"/>
            </c:ext>
          </c:extLst>
        </c:ser>
        <c:ser>
          <c:idx val="19"/>
          <c:order val="19"/>
          <c:tx>
            <c:strRef>
              <c:f>Indicadores!$B$39</c:f>
              <c:strCache>
                <c:ptCount val="1"/>
                <c:pt idx="0">
                  <c:v>Esterilización Melaza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Indicadores!$BT$10:$CD$10</c15:sqref>
                  </c15:fullRef>
                </c:ext>
              </c:extLst>
              <c:f>(Indicadores!$BT$10:$CB$10,Indicadores!$CD$10)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Indicadores!$BT$30:$CD$30</c15:sqref>
                  </c15:fullRef>
                </c:ext>
              </c:extLst>
              <c:f>(Indicadores!$BT$30:$CB$30,Indicadores!$CD$30)</c:f>
              <c:numCache>
                <c:formatCode>0%</c:formatCode>
                <c:ptCount val="6"/>
                <c:pt idx="0">
                  <c:v>2.4375101192834037E-2</c:v>
                </c:pt>
                <c:pt idx="1">
                  <c:v>2.5284328031311202E-2</c:v>
                </c:pt>
                <c:pt idx="2">
                  <c:v>2.5284328031311202E-2</c:v>
                </c:pt>
                <c:pt idx="3">
                  <c:v>2.5284328031311202E-2</c:v>
                </c:pt>
                <c:pt idx="4">
                  <c:v>2.5284328031311202E-2</c:v>
                </c:pt>
                <c:pt idx="5" formatCode="0.0%">
                  <c:v>2.5284328031311202E-2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63D-43A6-B1A3-9353E3455533}"/>
            </c:ext>
          </c:extLst>
        </c:ser>
        <c:ser>
          <c:idx val="20"/>
          <c:order val="20"/>
          <c:tx>
            <c:strRef>
              <c:f>Indicadores!$B$40</c:f>
              <c:strCache>
                <c:ptCount val="1"/>
                <c:pt idx="0">
                  <c:v>Fermentación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Indicadores!$BT$10:$CD$10</c15:sqref>
                  </c15:fullRef>
                </c:ext>
              </c:extLst>
              <c:f>(Indicadores!$BT$10:$CB$10,Indicadores!$CD$10)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Indicadores!$BT$31:$CD$31</c15:sqref>
                  </c15:fullRef>
                </c:ext>
              </c:extLst>
              <c:f>(Indicadores!$BT$31:$CB$31,Indicadores!$CD$31)</c:f>
              <c:numCache>
                <c:formatCode>0%</c:formatCode>
                <c:ptCount val="6"/>
                <c:pt idx="0">
                  <c:v>3.1034053321228779E-2</c:v>
                </c:pt>
                <c:pt idx="1">
                  <c:v>3.4416505477509594E-2</c:v>
                </c:pt>
                <c:pt idx="2">
                  <c:v>3.4416505477509594E-2</c:v>
                </c:pt>
                <c:pt idx="3">
                  <c:v>3.3190965891525759E-2</c:v>
                </c:pt>
                <c:pt idx="4">
                  <c:v>3.0044054445843082E-2</c:v>
                </c:pt>
                <c:pt idx="5" formatCode="0.0%">
                  <c:v>3.4416505477509594E-2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63D-43A6-B1A3-9353E3455533}"/>
            </c:ext>
          </c:extLst>
        </c:ser>
        <c:ser>
          <c:idx val="21"/>
          <c:order val="21"/>
          <c:tx>
            <c:strRef>
              <c:f>Indicadores!$B$41</c:f>
              <c:strCache>
                <c:ptCount val="1"/>
                <c:pt idx="0">
                  <c:v>Fermentación PCP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Indicadores!$BT$10:$CD$10</c15:sqref>
                  </c15:fullRef>
                </c:ext>
              </c:extLst>
              <c:f>(Indicadores!$BT$10:$CB$10,Indicadores!$CD$10)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Indicadores!$BT$32:$CD$32</c15:sqref>
                  </c15:fullRef>
                </c:ext>
              </c:extLst>
              <c:f>(Indicadores!$BT$32:$CB$32,Indicadores!$CD$32)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.0%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63D-43A6-B1A3-9353E3455533}"/>
            </c:ext>
          </c:extLst>
        </c:ser>
        <c:ser>
          <c:idx val="22"/>
          <c:order val="22"/>
          <c:tx>
            <c:strRef>
              <c:f>Indicadores!$B$42</c:f>
              <c:strCache>
                <c:ptCount val="1"/>
                <c:pt idx="0">
                  <c:v>Filtro Rotativo Levadura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Indicadores!$BT$10:$CD$10</c15:sqref>
                  </c15:fullRef>
                </c:ext>
              </c:extLst>
              <c:f>(Indicadores!$BT$10:$CB$10,Indicadores!$CD$10)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Indicadores!$BT$33:$CD$33</c15:sqref>
                  </c15:fullRef>
                </c:ext>
              </c:extLst>
              <c:f>(Indicadores!$BT$33:$CB$33,Indicadores!$CD$33)</c:f>
              <c:numCache>
                <c:formatCode>0%</c:formatCode>
                <c:ptCount val="6"/>
                <c:pt idx="0">
                  <c:v>1.8421337539664569E-2</c:v>
                </c:pt>
                <c:pt idx="1">
                  <c:v>1.9526382676053864E-2</c:v>
                </c:pt>
                <c:pt idx="2">
                  <c:v>2.0625053824067124E-2</c:v>
                </c:pt>
                <c:pt idx="3">
                  <c:v>2.0123532758436313E-2</c:v>
                </c:pt>
                <c:pt idx="4">
                  <c:v>2.0625053824067124E-2</c:v>
                </c:pt>
                <c:pt idx="5" formatCode="0.0%">
                  <c:v>1.8585213335972572E-2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63D-43A6-B1A3-9353E3455533}"/>
            </c:ext>
          </c:extLst>
        </c:ser>
        <c:ser>
          <c:idx val="23"/>
          <c:order val="23"/>
          <c:tx>
            <c:strRef>
              <c:f>Indicadores!$B$43</c:f>
              <c:strCache>
                <c:ptCount val="1"/>
                <c:pt idx="0">
                  <c:v>Ingredientes Leva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Indicadores!$BT$10:$CD$10</c15:sqref>
                  </c15:fullRef>
                </c:ext>
              </c:extLst>
              <c:f>(Indicadores!$BT$10:$CB$10,Indicadores!$CD$10)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Indicadores!$BT$34:$CD$34</c15:sqref>
                  </c15:fullRef>
                </c:ext>
              </c:extLst>
              <c:f>(Indicadores!$BT$34:$CB$34,Indicadores!$CD$34)</c:f>
              <c:numCache>
                <c:formatCode>0%</c:formatCode>
                <c:ptCount val="6"/>
                <c:pt idx="0">
                  <c:v>1.1817811514106887E-2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.0%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63D-43A6-B1A3-9353E345553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-401542224"/>
        <c:axId val="-401557456"/>
        <c:axId val="0"/>
      </c:bar3DChart>
      <c:catAx>
        <c:axId val="-40154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401557456"/>
        <c:crosses val="autoZero"/>
        <c:auto val="1"/>
        <c:lblAlgn val="ctr"/>
        <c:lblOffset val="100"/>
        <c:noMultiLvlLbl val="0"/>
      </c:catAx>
      <c:valAx>
        <c:axId val="-40155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40154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187178046685274"/>
          <c:y val="0.76199556767466325"/>
          <c:w val="0.86491905476815034"/>
          <c:h val="0.222440229990706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P de vacío del reactor al cargar (PT100)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IndicadoresVar!$C$43:$H$43</c:f>
              <c:numCache>
                <c:formatCode>0.0</c:formatCode>
                <c:ptCount val="6"/>
                <c:pt idx="0" formatCode="0.00">
                  <c:v>11.249636994949496</c:v>
                </c:pt>
                <c:pt idx="1">
                  <c:v>13.241666666666665</c:v>
                </c:pt>
                <c:pt idx="2">
                  <c:v>12.793181818181818</c:v>
                </c:pt>
                <c:pt idx="3">
                  <c:v>12.091666666666667</c:v>
                </c:pt>
                <c:pt idx="4">
                  <c:v>8.7000000000000011</c:v>
                </c:pt>
                <c:pt idx="5">
                  <c:v>7.3666666666666671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06-4DBE-8F40-A8EF0C830D8B}"/>
            </c:ext>
          </c:extLst>
        </c:ser>
        <c:ser>
          <c:idx val="3"/>
          <c:order val="1"/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IndicadoresVar!$C$97:$H$97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06-4DBE-8F40-A8EF0C830D8B}"/>
            </c:ext>
          </c:extLst>
        </c:ser>
        <c:ser>
          <c:idx val="1"/>
          <c:order val="2"/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IndicadoresVar!$C$153:$H$153</c:f>
              <c:numCache>
                <c:formatCode>General</c:formatCode>
                <c:ptCount val="6"/>
                <c:pt idx="0">
                  <c:v>62.083333333333336</c:v>
                </c:pt>
                <c:pt idx="1">
                  <c:v>60</c:v>
                </c:pt>
                <c:pt idx="2">
                  <c:v>65</c:v>
                </c:pt>
                <c:pt idx="3">
                  <c:v>60</c:v>
                </c:pt>
                <c:pt idx="4">
                  <c:v>60</c:v>
                </c:pt>
                <c:pt idx="5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06-4DBE-8F40-A8EF0C830D8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50422784"/>
        <c:axId val="-150426048"/>
      </c:lineChart>
      <c:catAx>
        <c:axId val="-15042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426048"/>
        <c:crosses val="autoZero"/>
        <c:auto val="1"/>
        <c:lblAlgn val="ctr"/>
        <c:lblOffset val="100"/>
        <c:noMultiLvlLbl val="0"/>
      </c:catAx>
      <c:valAx>
        <c:axId val="-1504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42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T de carga a HT-101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IndicadoresVar!$C$47:$H$47</c:f>
              <c:numCache>
                <c:formatCode>0.0</c:formatCode>
                <c:ptCount val="6"/>
                <c:pt idx="0" formatCode="0.00">
                  <c:v>162.75236966794381</c:v>
                </c:pt>
                <c:pt idx="1">
                  <c:v>163.44827586206895</c:v>
                </c:pt>
                <c:pt idx="2">
                  <c:v>164.3235294117647</c:v>
                </c:pt>
                <c:pt idx="3">
                  <c:v>161.6875</c:v>
                </c:pt>
                <c:pt idx="4">
                  <c:v>161.76315789473685</c:v>
                </c:pt>
                <c:pt idx="5">
                  <c:v>160.53125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21-458D-B1DC-8F3EA311838B}"/>
            </c:ext>
          </c:extLst>
        </c:ser>
        <c:ser>
          <c:idx val="3"/>
          <c:order val="1"/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IndicadoresVar!$C$101:$H$101</c:f>
              <c:numCache>
                <c:formatCode>General</c:formatCode>
                <c:ptCount val="6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21-458D-B1DC-8F3EA311838B}"/>
            </c:ext>
          </c:extLst>
        </c:ser>
        <c:ser>
          <c:idx val="1"/>
          <c:order val="2"/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IndicadoresVar!$C$157:$H$157</c:f>
              <c:numCache>
                <c:formatCode>General</c:formatCode>
                <c:ptCount val="6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  <c:pt idx="5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21-458D-B1DC-8F3EA311838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50427680"/>
        <c:axId val="-150420608"/>
      </c:lineChart>
      <c:catAx>
        <c:axId val="-15042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420608"/>
        <c:crosses val="autoZero"/>
        <c:auto val="1"/>
        <c:lblAlgn val="ctr"/>
        <c:lblOffset val="100"/>
        <c:noMultiLvlLbl val="0"/>
      </c:catAx>
      <c:valAx>
        <c:axId val="-15042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42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T de salida a tanque TNL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IndicadoresVar!$C$50:$H$50</c:f>
              <c:numCache>
                <c:formatCode>0.0</c:formatCode>
                <c:ptCount val="6"/>
                <c:pt idx="0" formatCode="0.00">
                  <c:v>114.42348551952787</c:v>
                </c:pt>
                <c:pt idx="1">
                  <c:v>111.24137931034483</c:v>
                </c:pt>
                <c:pt idx="2">
                  <c:v>111.26470588235294</c:v>
                </c:pt>
                <c:pt idx="3">
                  <c:v>147.96875</c:v>
                </c:pt>
                <c:pt idx="4">
                  <c:v>110</c:v>
                </c:pt>
                <c:pt idx="5">
                  <c:v>111.375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C-47DB-A9EF-589AC73D17ED}"/>
            </c:ext>
          </c:extLst>
        </c:ser>
        <c:ser>
          <c:idx val="3"/>
          <c:order val="1"/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IndicadoresVar!$C$104:$H$104</c:f>
              <c:numCache>
                <c:formatCode>General</c:formatCode>
                <c:ptCount val="6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9C-47DB-A9EF-589AC73D17ED}"/>
            </c:ext>
          </c:extLst>
        </c:ser>
        <c:ser>
          <c:idx val="1"/>
          <c:order val="2"/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IndicadoresVar!$C$160:$H$160</c:f>
              <c:numCache>
                <c:formatCode>General</c:formatCode>
                <c:ptCount val="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9C-47DB-A9EF-589AC73D17E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50418976"/>
        <c:axId val="-150433664"/>
      </c:lineChart>
      <c:catAx>
        <c:axId val="-15041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433664"/>
        <c:crosses val="autoZero"/>
        <c:auto val="1"/>
        <c:lblAlgn val="ctr"/>
        <c:lblOffset val="100"/>
        <c:noMultiLvlLbl val="0"/>
      </c:catAx>
      <c:valAx>
        <c:axId val="-15043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41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TEMPERATURA DESODORIZACIÓN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IndicadoresVar!$C$17:$H$17</c:f>
              <c:numCache>
                <c:formatCode>0.00</c:formatCode>
                <c:ptCount val="6"/>
                <c:pt idx="0">
                  <c:v>249.10085280322468</c:v>
                </c:pt>
                <c:pt idx="1">
                  <c:v>248.67741935483872</c:v>
                </c:pt>
                <c:pt idx="2">
                  <c:v>249.25757575757575</c:v>
                </c:pt>
                <c:pt idx="3">
                  <c:v>248.72592592592594</c:v>
                </c:pt>
                <c:pt idx="4">
                  <c:v>242.83157894736843</c:v>
                </c:pt>
                <c:pt idx="5">
                  <c:v>251.65853658536585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0D-4F3E-9D81-C8FF295D2932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IndicadoresVar!$C$71:$H$71</c:f>
              <c:numCache>
                <c:formatCode>General</c:formatCode>
                <c:ptCount val="6"/>
                <c:pt idx="0">
                  <c:v>245</c:v>
                </c:pt>
                <c:pt idx="1">
                  <c:v>245</c:v>
                </c:pt>
                <c:pt idx="2">
                  <c:v>245</c:v>
                </c:pt>
                <c:pt idx="3">
                  <c:v>245</c:v>
                </c:pt>
                <c:pt idx="4">
                  <c:v>245</c:v>
                </c:pt>
                <c:pt idx="5">
                  <c:v>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0D-4F3E-9D81-C8FF295D2932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IndicadoresVar!$C$127:$H$127</c:f>
              <c:numCache>
                <c:formatCode>General</c:formatCode>
                <c:ptCount val="6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0D-4F3E-9D81-C8FF295D293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53795360"/>
        <c:axId val="-253796992"/>
      </c:lineChart>
      <c:catAx>
        <c:axId val="-25379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53796992"/>
        <c:crosses val="autoZero"/>
        <c:auto val="1"/>
        <c:lblAlgn val="ctr"/>
        <c:lblOffset val="100"/>
        <c:noMultiLvlLbl val="0"/>
      </c:catAx>
      <c:valAx>
        <c:axId val="-253796992"/>
        <c:scaling>
          <c:orientation val="minMax"/>
          <c:max val="260"/>
          <c:min val="2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53795360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(Minimo 15)</a:t>
            </a:r>
          </a:p>
          <a:p>
            <a:pPr algn="ctr" rtl="0">
              <a:defRPr sz="1600" b="1" cap="all" spc="120" normalizeH="0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T° Salida Tubo 8 Critica mayor al maximo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IndicadoresVar!$C$18:$H$18</c:f>
              <c:numCache>
                <c:formatCode>0.00</c:formatCode>
                <c:ptCount val="6"/>
                <c:pt idx="0">
                  <c:v>17.430536337547164</c:v>
                </c:pt>
                <c:pt idx="1">
                  <c:v>17.161764705882351</c:v>
                </c:pt>
                <c:pt idx="2">
                  <c:v>#N/A</c:v>
                </c:pt>
                <c:pt idx="3">
                  <c:v>16.521739130434781</c:v>
                </c:pt>
                <c:pt idx="4">
                  <c:v>16.64835164835165</c:v>
                </c:pt>
                <c:pt idx="5">
                  <c:v>17.821428571428573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28D-4F6D-9652-27C73B13702F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IndicadoresVar!$C$72:$H$72</c:f>
              <c:numCache>
                <c:formatCode>General</c:formatCode>
                <c:ptCount val="6"/>
                <c:pt idx="0">
                  <c:v>15</c:v>
                </c:pt>
                <c:pt idx="1">
                  <c:v>15</c:v>
                </c:pt>
                <c:pt idx="2">
                  <c:v>#N/A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8D-4F6D-9652-27C73B13702F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IndicadoresVar!$C$128:$H$128</c:f>
              <c:numCache>
                <c:formatCode>General</c:formatCode>
                <c:ptCount val="6"/>
                <c:pt idx="0">
                  <c:v>18</c:v>
                </c:pt>
                <c:pt idx="1">
                  <c:v>18</c:v>
                </c:pt>
                <c:pt idx="2">
                  <c:v>#N/A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8D-4F6D-9652-27C73B13702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8171952"/>
        <c:axId val="-68171408"/>
      </c:lineChart>
      <c:catAx>
        <c:axId val="-6817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71408"/>
        <c:crosses val="autoZero"/>
        <c:auto val="1"/>
        <c:lblAlgn val="ctr"/>
        <c:lblOffset val="100"/>
        <c:noMultiLvlLbl val="0"/>
      </c:catAx>
      <c:valAx>
        <c:axId val="-6817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7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(Minimo 16)</a:t>
            </a:r>
          </a:p>
          <a:p>
            <a:pPr algn="ctr" rtl="0">
              <a:defRPr sz="1600" b="1" cap="all" spc="120" normalizeH="0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T° Salida Tubo 8 Critica mayor al maximo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IndicadoresVar!$C$19:$H$19</c:f>
              <c:numCache>
                <c:formatCode>0.00</c:formatCode>
                <c:ptCount val="6"/>
                <c:pt idx="0">
                  <c:v>21.767808941592531</c:v>
                </c:pt>
                <c:pt idx="1">
                  <c:v>17.068965517241381</c:v>
                </c:pt>
                <c:pt idx="2">
                  <c:v>23.65</c:v>
                </c:pt>
                <c:pt idx="3">
                  <c:v>#N/A</c:v>
                </c:pt>
                <c:pt idx="4">
                  <c:v>21.894736842105264</c:v>
                </c:pt>
                <c:pt idx="5">
                  <c:v>21.791666666666668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57B-43DC-A709-6F360B685A74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IndicadoresVar!$C$73:$H$73</c:f>
              <c:numCache>
                <c:formatCode>General</c:formatCode>
                <c:ptCount val="6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#N/A</c:v>
                </c:pt>
                <c:pt idx="4">
                  <c:v>16</c:v>
                </c:pt>
                <c:pt idx="5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7B-43DC-A709-6F360B685A74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IndicadoresVar!$C$129:$H$129</c:f>
              <c:numCache>
                <c:formatCode>General</c:formatCode>
                <c:ptCount val="6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#N/A</c:v>
                </c:pt>
                <c:pt idx="4">
                  <c:v>22</c:v>
                </c:pt>
                <c:pt idx="5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7B-43DC-A709-6F360B685A7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8171952"/>
        <c:axId val="-68171408"/>
      </c:lineChart>
      <c:catAx>
        <c:axId val="-6817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71408"/>
        <c:crosses val="autoZero"/>
        <c:auto val="1"/>
        <c:lblAlgn val="ctr"/>
        <c:lblOffset val="100"/>
        <c:noMultiLvlLbl val="0"/>
      </c:catAx>
      <c:valAx>
        <c:axId val="-6817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7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Presión de vacío del blanqueador (PT101)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IndicadoresVar!$C$46:$H$46</c:f>
              <c:numCache>
                <c:formatCode>0.0</c:formatCode>
                <c:ptCount val="6"/>
                <c:pt idx="0" formatCode="0.00">
                  <c:v>61.621498958435048</c:v>
                </c:pt>
                <c:pt idx="1">
                  <c:v>89.345833333333346</c:v>
                </c:pt>
                <c:pt idx="2">
                  <c:v>58.845454545454544</c:v>
                </c:pt>
                <c:pt idx="3">
                  <c:v>54.395833333333321</c:v>
                </c:pt>
                <c:pt idx="4">
                  <c:v>51.624242424242425</c:v>
                </c:pt>
                <c:pt idx="5">
                  <c:v>49.226190476190474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FD-4473-821C-1B59F8C48E63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IndicadoresVar!$C$100:$H$100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FD-4473-821C-1B59F8C48E63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IndicadoresVar!$C$156:$H$156</c:f>
              <c:numCache>
                <c:formatCode>General</c:formatCode>
                <c:ptCount val="6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FD-4473-821C-1B59F8C48E6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50422784"/>
        <c:axId val="-150426048"/>
      </c:lineChart>
      <c:catAx>
        <c:axId val="-15042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426048"/>
        <c:crosses val="autoZero"/>
        <c:auto val="1"/>
        <c:lblAlgn val="ctr"/>
        <c:lblOffset val="100"/>
        <c:noMultiLvlLbl val="0"/>
      </c:catAx>
      <c:valAx>
        <c:axId val="-1504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42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Fosforo Total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IndicadoresVar!$C$23:$H$23</c:f>
              <c:numCache>
                <c:formatCode>0.00</c:formatCode>
                <c:ptCount val="6"/>
                <c:pt idx="0">
                  <c:v>0</c:v>
                </c:pt>
                <c:pt idx="1">
                  <c:v>2.62</c:v>
                </c:pt>
                <c:pt idx="2">
                  <c:v>2.8850000000000002</c:v>
                </c:pt>
                <c:pt idx="3">
                  <c:v>3.1</c:v>
                </c:pt>
                <c:pt idx="4">
                  <c:v>2.4512499999999999</c:v>
                </c:pt>
                <c:pt idx="5">
                  <c:v>2.302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92-4C31-BCB5-D2E403D81BDA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IndicadoresVar!$C$77:$H$77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92-4C31-BCB5-D2E403D81BDA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IndicadoresVar!$C$133:$H$133</c:f>
              <c:numCache>
                <c:formatCode>General</c:formatCode>
                <c:ptCount val="6"/>
                <c:pt idx="0">
                  <c:v>2.5714285714285716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92-4C31-BCB5-D2E403D81BD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8171952"/>
        <c:axId val="-68171408"/>
      </c:lineChart>
      <c:catAx>
        <c:axId val="-6817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71408"/>
        <c:crosses val="autoZero"/>
        <c:auto val="1"/>
        <c:lblAlgn val="ctr"/>
        <c:lblOffset val="100"/>
        <c:noMultiLvlLbl val="0"/>
      </c:catAx>
      <c:valAx>
        <c:axId val="-6817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7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Presión de vacío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Promedio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IndicadoresVar!$C$24:$H$24</c:f>
              <c:numCache>
                <c:formatCode>0.00</c:formatCode>
                <c:ptCount val="6"/>
                <c:pt idx="0">
                  <c:v>0</c:v>
                </c:pt>
                <c:pt idx="1">
                  <c:v>218.35</c:v>
                </c:pt>
                <c:pt idx="2">
                  <c:v>223.45714285714286</c:v>
                </c:pt>
                <c:pt idx="3">
                  <c:v>234</c:v>
                </c:pt>
                <c:pt idx="4">
                  <c:v>225.76</c:v>
                </c:pt>
                <c:pt idx="5">
                  <c:v>246.2608695652174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09-4C7D-9CC6-BD5771941B55}"/>
            </c:ext>
          </c:extLst>
        </c:ser>
        <c:ser>
          <c:idx val="3"/>
          <c:order val="1"/>
          <c:tx>
            <c:v>min</c:v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IndicadoresVar!$C$78:$H$78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09-4C7D-9CC6-BD5771941B55}"/>
            </c:ext>
          </c:extLst>
        </c:ser>
        <c:ser>
          <c:idx val="1"/>
          <c:order val="2"/>
          <c:tx>
            <c:v>max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IndicadoresVar!$C$4:$H$4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IndicadoresVar!$C$134:$H$134</c:f>
              <c:numCache>
                <c:formatCode>General</c:formatCode>
                <c:ptCount val="6"/>
                <c:pt idx="0">
                  <c:v>171.42857142857142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09-4C7D-9CC6-BD5771941B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8171952"/>
        <c:axId val="-68171408"/>
      </c:lineChart>
      <c:catAx>
        <c:axId val="-6817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71408"/>
        <c:crosses val="autoZero"/>
        <c:auto val="1"/>
        <c:lblAlgn val="ctr"/>
        <c:lblOffset val="100"/>
        <c:noMultiLvlLbl val="0"/>
      </c:catAx>
      <c:valAx>
        <c:axId val="-6817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6817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9756139637474895E-2"/>
          <c:y val="1.7220172201722016E-2"/>
          <c:w val="0.93520473673185223"/>
          <c:h val="0.69723528101422749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Indicadores!$B$11</c:f>
              <c:strCache>
                <c:ptCount val="1"/>
                <c:pt idx="0">
                  <c:v>Blanqueo Continuo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Indicadores!$BG$10:$BQ$10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Indicadores!$BG$11:$BQ$11</c:f>
              <c:numCache>
                <c:formatCode>0.00</c:formatCode>
                <c:ptCount val="6"/>
                <c:pt idx="0" formatCode="0%">
                  <c:v>3.878601092150763E-2</c:v>
                </c:pt>
                <c:pt idx="1">
                  <c:v>4.8458663212429733E-2</c:v>
                </c:pt>
                <c:pt idx="2">
                  <c:v>3.9911165768677599E-2</c:v>
                </c:pt>
                <c:pt idx="3">
                  <c:v>3.7608767971858546E-2</c:v>
                </c:pt>
                <c:pt idx="4">
                  <c:v>4.0615585281305197E-2</c:v>
                </c:pt>
                <c:pt idx="5" formatCode="0%">
                  <c:v>2.9573461997248137E-2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40-4943-A2B2-04F579E70787}"/>
            </c:ext>
          </c:extLst>
        </c:ser>
        <c:ser>
          <c:idx val="1"/>
          <c:order val="1"/>
          <c:tx>
            <c:strRef>
              <c:f>Indicadores!$B$12</c:f>
              <c:strCache>
                <c:ptCount val="1"/>
                <c:pt idx="0">
                  <c:v>Deso DeSmet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Indicadores!$BG$10:$BQ$10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Indicadores!$BG$12:$BQ$12</c:f>
              <c:numCache>
                <c:formatCode>0%</c:formatCode>
                <c:ptCount val="6"/>
                <c:pt idx="0">
                  <c:v>5.8697131318590286E-2</c:v>
                </c:pt>
                <c:pt idx="1">
                  <c:v>6.1910854884265995E-2</c:v>
                </c:pt>
                <c:pt idx="2">
                  <c:v>7.0812772106482957E-2</c:v>
                </c:pt>
                <c:pt idx="3">
                  <c:v>6.8642715550976244E-2</c:v>
                </c:pt>
                <c:pt idx="4">
                  <c:v>5.2387995937670344E-2</c:v>
                </c:pt>
                <c:pt idx="5">
                  <c:v>7.6003960243248084E-2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40-4943-A2B2-04F579E70787}"/>
            </c:ext>
          </c:extLst>
        </c:ser>
        <c:ser>
          <c:idx val="2"/>
          <c:order val="2"/>
          <c:tx>
            <c:strRef>
              <c:f>Indicadores!$B$13</c:f>
              <c:strCache>
                <c:ptCount val="1"/>
                <c:pt idx="0">
                  <c:v>Deso Gianazza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Indicadores!$BG$10:$BQ$10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Indicadores!$BG$13:$BQ$13</c:f>
              <c:numCache>
                <c:formatCode>0%</c:formatCode>
                <c:ptCount val="6"/>
                <c:pt idx="0">
                  <c:v>5.5057876606104832E-2</c:v>
                </c:pt>
                <c:pt idx="1">
                  <c:v>6.7212244326873435E-2</c:v>
                </c:pt>
                <c:pt idx="2">
                  <c:v>5.9049422687122766E-2</c:v>
                </c:pt>
                <c:pt idx="3">
                  <c:v>5.7530508732140516E-2</c:v>
                </c:pt>
                <c:pt idx="4">
                  <c:v>5.2856799453495439E-2</c:v>
                </c:pt>
                <c:pt idx="5">
                  <c:v>5.39709211336118E-2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40-4943-A2B2-04F579E70787}"/>
            </c:ext>
          </c:extLst>
        </c:ser>
        <c:ser>
          <c:idx val="3"/>
          <c:order val="3"/>
          <c:tx>
            <c:strRef>
              <c:f>Indicadores!$B$14</c:f>
              <c:strCache>
                <c:ptCount val="1"/>
                <c:pt idx="0">
                  <c:v>Fraccionamiento AVI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Indicadores!$BG$10:$BQ$10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Indicadores!$BG$14:$BQ$14</c:f>
              <c:numCache>
                <c:formatCode>0%</c:formatCode>
                <c:ptCount val="6"/>
                <c:pt idx="0">
                  <c:v>3.262424002711576E-2</c:v>
                </c:pt>
                <c:pt idx="1">
                  <c:v>3.5474416610974162E-2</c:v>
                </c:pt>
                <c:pt idx="2">
                  <c:v>2.6722592174899262E-2</c:v>
                </c:pt>
                <c:pt idx="3">
                  <c:v>3.3928579898200417E-2</c:v>
                </c:pt>
                <c:pt idx="4">
                  <c:v>3.3482198354780807E-2</c:v>
                </c:pt>
                <c:pt idx="5">
                  <c:v>3.3360608018894553E-2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40-4943-A2B2-04F579E70787}"/>
            </c:ext>
          </c:extLst>
        </c:ser>
        <c:ser>
          <c:idx val="4"/>
          <c:order val="4"/>
          <c:tx>
            <c:strRef>
              <c:f>Indicadores!$B$15</c:f>
              <c:strCache>
                <c:ptCount val="1"/>
                <c:pt idx="0">
                  <c:v>Hidrogenado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Indicadores!$BG$10:$BQ$10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Indicadores!$BG$15:$BQ$15</c:f>
              <c:numCache>
                <c:formatCode>0%</c:formatCode>
                <c:ptCount val="6"/>
                <c:pt idx="0">
                  <c:v>3.826601735277764E-2</c:v>
                </c:pt>
                <c:pt idx="1">
                  <c:v>4.5839233910792691E-2</c:v>
                </c:pt>
                <c:pt idx="2">
                  <c:v>3.9154345632135427E-2</c:v>
                </c:pt>
                <c:pt idx="3">
                  <c:v>3.7246497939845719E-2</c:v>
                </c:pt>
                <c:pt idx="4">
                  <c:v>3.9124472625888362E-2</c:v>
                </c:pt>
                <c:pt idx="5">
                  <c:v>4.2829401662929679E-2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40-4943-A2B2-04F579E70787}"/>
            </c:ext>
          </c:extLst>
        </c:ser>
        <c:ser>
          <c:idx val="5"/>
          <c:order val="5"/>
          <c:tx>
            <c:strRef>
              <c:f>Indicadores!$B$16</c:f>
              <c:strCache>
                <c:ptCount val="1"/>
                <c:pt idx="0">
                  <c:v>Interesterificado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Indicadores!$BG$10:$BQ$10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Indicadores!$BG$16:$BQ$16</c:f>
              <c:numCache>
                <c:formatCode>0%</c:formatCode>
                <c:ptCount val="6"/>
                <c:pt idx="0">
                  <c:v>4.4431644599663152E-2</c:v>
                </c:pt>
                <c:pt idx="1">
                  <c:v>4.283576771585372E-2</c:v>
                </c:pt>
                <c:pt idx="2">
                  <c:v>5.5173971107674996E-2</c:v>
                </c:pt>
                <c:pt idx="3">
                  <c:v>4.6862341884234986E-2</c:v>
                </c:pt>
                <c:pt idx="4">
                  <c:v>4.8477021346842196E-2</c:v>
                </c:pt>
                <c:pt idx="5">
                  <c:v>4.9952996384361563E-2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D40-4943-A2B2-04F579E70787}"/>
            </c:ext>
          </c:extLst>
        </c:ser>
        <c:ser>
          <c:idx val="6"/>
          <c:order val="6"/>
          <c:tx>
            <c:strRef>
              <c:f>Indicadores!$B$17</c:f>
              <c:strCache>
                <c:ptCount val="1"/>
                <c:pt idx="0">
                  <c:v>Refinación de Aceite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Indicadores!$BG$10:$BQ$10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Indicadores!$BG$17:$BQ$17</c:f>
              <c:numCache>
                <c:formatCode>0%</c:formatCode>
                <c:ptCount val="6"/>
                <c:pt idx="0">
                  <c:v>1.8268329610947015E-2</c:v>
                </c:pt>
                <c:pt idx="1">
                  <c:v>2.0099934990423705E-2</c:v>
                </c:pt>
                <c:pt idx="2">
                  <c:v>2.1491049024084843E-2</c:v>
                </c:pt>
                <c:pt idx="3">
                  <c:v>1.7457734498626035E-2</c:v>
                </c:pt>
                <c:pt idx="4">
                  <c:v>1.829433122767489E-2</c:v>
                </c:pt>
                <c:pt idx="5">
                  <c:v>2.0913406866304707E-2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D40-4943-A2B2-04F579E70787}"/>
            </c:ext>
          </c:extLst>
        </c:ser>
        <c:ser>
          <c:idx val="7"/>
          <c:order val="7"/>
          <c:tx>
            <c:strRef>
              <c:f>Indicadores!$B$21</c:f>
              <c:strCache>
                <c:ptCount val="1"/>
                <c:pt idx="0">
                  <c:v>Bisignano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Indicadores!$BG$10:$BQ$10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Indicadores!$BG$18:$BQ$18</c:f>
              <c:numCache>
                <c:formatCode>0%</c:formatCode>
                <c:ptCount val="6"/>
                <c:pt idx="0">
                  <c:v>5.7749630751475413E-2</c:v>
                </c:pt>
                <c:pt idx="1">
                  <c:v>6.5231940251241655E-2</c:v>
                </c:pt>
                <c:pt idx="2">
                  <c:v>0.16382304325867206</c:v>
                </c:pt>
                <c:pt idx="3">
                  <c:v>6.0375266338948977E-2</c:v>
                </c:pt>
                <c:pt idx="4">
                  <c:v>5.9642241386841224E-2</c:v>
                </c:pt>
                <c:pt idx="5">
                  <c:v>6.8448931353440795E-2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D40-4943-A2B2-04F579E70787}"/>
            </c:ext>
          </c:extLst>
        </c:ser>
        <c:ser>
          <c:idx val="8"/>
          <c:order val="8"/>
          <c:tx>
            <c:strRef>
              <c:f>Indicadores!$B$22</c:f>
              <c:strCache>
                <c:ptCount val="1"/>
                <c:pt idx="0">
                  <c:v>Bock &amp; Sohn PLACAS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Indicadores!$BG$10:$BQ$10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Indicadores!$BG$19:$BQ$19</c:f>
              <c:numCache>
                <c:formatCode>0%</c:formatCode>
                <c:ptCount val="6"/>
                <c:pt idx="0">
                  <c:v>5.0913200327258594E-2</c:v>
                </c:pt>
                <c:pt idx="1">
                  <c:v>5.6575010212003604E-2</c:v>
                </c:pt>
                <c:pt idx="2">
                  <c:v>0.11097634543817017</c:v>
                </c:pt>
                <c:pt idx="3">
                  <c:v>5.5262402338521276E-2</c:v>
                </c:pt>
                <c:pt idx="4">
                  <c:v>6.4188211704995918E-2</c:v>
                </c:pt>
                <c:pt idx="5">
                  <c:v>5.5838309682970461E-2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D40-4943-A2B2-04F579E70787}"/>
            </c:ext>
          </c:extLst>
        </c:ser>
        <c:ser>
          <c:idx val="9"/>
          <c:order val="9"/>
          <c:tx>
            <c:strRef>
              <c:f>Indicadores!$B$23</c:f>
              <c:strCache>
                <c:ptCount val="1"/>
                <c:pt idx="0">
                  <c:v>Bock&amp;Sohn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Indicadores!$BG$10:$BQ$10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Indicadores!$BG$20:$BQ$20</c:f>
              <c:numCache>
                <c:formatCode>0%</c:formatCode>
                <c:ptCount val="6"/>
                <c:pt idx="0">
                  <c:v>5.5033513272462059E-2</c:v>
                </c:pt>
                <c:pt idx="1">
                  <c:v>6.2006211192355942E-2</c:v>
                </c:pt>
                <c:pt idx="2">
                  <c:v>0.13584806139023911</c:v>
                </c:pt>
                <c:pt idx="3">
                  <c:v>5.5928699169426589E-2</c:v>
                </c:pt>
                <c:pt idx="4">
                  <c:v>5.9157495548145728E-2</c:v>
                </c:pt>
                <c:pt idx="5">
                  <c:v>6.4571941100999813E-2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D40-4943-A2B2-04F579E70787}"/>
            </c:ext>
          </c:extLst>
        </c:ser>
        <c:ser>
          <c:idx val="10"/>
          <c:order val="10"/>
          <c:tx>
            <c:strRef>
              <c:f>Indicadores!$B$24</c:f>
              <c:strCache>
                <c:ptCount val="1"/>
                <c:pt idx="0">
                  <c:v>Carlini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Indicadores!$BG$10:$BQ$10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Indicadores!$BG$21:$BQ$21</c:f>
              <c:numCache>
                <c:formatCode>0%</c:formatCode>
                <c:ptCount val="6"/>
                <c:pt idx="0">
                  <c:v>5.3148142865737005E-2</c:v>
                </c:pt>
                <c:pt idx="1">
                  <c:v>4.4382373966418233E-2</c:v>
                </c:pt>
                <c:pt idx="2">
                  <c:v>0.1407790056897201</c:v>
                </c:pt>
                <c:pt idx="3">
                  <c:v>0</c:v>
                </c:pt>
                <c:pt idx="4">
                  <c:v>0</c:v>
                </c:pt>
                <c:pt idx="5">
                  <c:v>6.5952341320397914E-2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D40-4943-A2B2-04F579E70787}"/>
            </c:ext>
          </c:extLst>
        </c:ser>
        <c:ser>
          <c:idx val="11"/>
          <c:order val="11"/>
          <c:tx>
            <c:strRef>
              <c:f>Indicadores!$B$25</c:f>
              <c:strCache>
                <c:ptCount val="1"/>
                <c:pt idx="0">
                  <c:v>Fase Grasa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Indicadores!$BG$10:$BQ$10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Indicadores!$BG$22:$BQ$22</c:f>
              <c:numCache>
                <c:formatCode>0%</c:formatCode>
                <c:ptCount val="6"/>
                <c:pt idx="0">
                  <c:v>3.7107232514729749E-2</c:v>
                </c:pt>
                <c:pt idx="1">
                  <c:v>4.388049564685622E-2</c:v>
                </c:pt>
                <c:pt idx="2">
                  <c:v>8.8100936303582691E-2</c:v>
                </c:pt>
                <c:pt idx="3">
                  <c:v>4.0574544422138412E-2</c:v>
                </c:pt>
                <c:pt idx="4">
                  <c:v>3.9849555928809233E-2</c:v>
                </c:pt>
                <c:pt idx="5">
                  <c:v>3.6148394053456448E-2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D40-4943-A2B2-04F579E70787}"/>
            </c:ext>
          </c:extLst>
        </c:ser>
        <c:ser>
          <c:idx val="12"/>
          <c:order val="12"/>
          <c:tx>
            <c:strRef>
              <c:f>Indicadores!$B$26</c:f>
              <c:strCache>
                <c:ptCount val="1"/>
                <c:pt idx="0">
                  <c:v>Resting Pilones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Indicadores!$BG$10:$BQ$10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Indicadores!$BG$23:$BQ$23</c:f>
              <c:numCache>
                <c:formatCode>0%</c:formatCode>
                <c:ptCount val="6"/>
                <c:pt idx="0">
                  <c:v>5.8808322466689399E-2</c:v>
                </c:pt>
                <c:pt idx="1">
                  <c:v>0</c:v>
                </c:pt>
                <c:pt idx="2">
                  <c:v>0</c:v>
                </c:pt>
                <c:pt idx="3">
                  <c:v>5.8352919731814466E-2</c:v>
                </c:pt>
                <c:pt idx="4">
                  <c:v>6.199806274918241E-2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D40-4943-A2B2-04F579E70787}"/>
            </c:ext>
          </c:extLst>
        </c:ser>
        <c:ser>
          <c:idx val="13"/>
          <c:order val="13"/>
          <c:tx>
            <c:strRef>
              <c:f>Indicadores!$B$27</c:f>
              <c:strCache>
                <c:ptCount val="1"/>
                <c:pt idx="0">
                  <c:v>Rolo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Indicadores!$BG$10:$BQ$10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Indicadores!$BG$24:$BQ$24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D40-4943-A2B2-04F579E70787}"/>
            </c:ext>
          </c:extLst>
        </c:ser>
        <c:ser>
          <c:idx val="14"/>
          <c:order val="14"/>
          <c:tx>
            <c:strRef>
              <c:f>Indicadores!$B$28</c:f>
              <c:strCache>
                <c:ptCount val="1"/>
                <c:pt idx="0">
                  <c:v>Sin Envasadora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Indicadores!$BG$10:$BQ$10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Indicadores!$BG$25:$BQ$25</c:f>
              <c:numCache>
                <c:formatCode>0%</c:formatCode>
                <c:ptCount val="6"/>
                <c:pt idx="0">
                  <c:v>5.740640723087212E-2</c:v>
                </c:pt>
                <c:pt idx="1">
                  <c:v>0</c:v>
                </c:pt>
                <c:pt idx="2">
                  <c:v>0</c:v>
                </c:pt>
                <c:pt idx="3">
                  <c:v>6.4188211704995918E-2</c:v>
                </c:pt>
                <c:pt idx="4">
                  <c:v>5.7994231997865173E-2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D40-4943-A2B2-04F579E70787}"/>
            </c:ext>
          </c:extLst>
        </c:ser>
        <c:ser>
          <c:idx val="15"/>
          <c:order val="15"/>
          <c:tx>
            <c:strRef>
              <c:f>Indicadores!$B$32</c:f>
              <c:strCache>
                <c:ptCount val="1"/>
                <c:pt idx="0">
                  <c:v>Cocción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Indicadores!$BG$10:$BQ$10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Indicadores!$BG$26:$BQ$26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D40-4943-A2B2-04F579E70787}"/>
            </c:ext>
          </c:extLst>
        </c:ser>
        <c:ser>
          <c:idx val="16"/>
          <c:order val="16"/>
          <c:tx>
            <c:strRef>
              <c:f>Indicadores!$B$33</c:f>
              <c:strCache>
                <c:ptCount val="1"/>
                <c:pt idx="0">
                  <c:v>Envasadora HC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Indicadores!$BG$10:$BQ$10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Indicadores!$BG$27:$BQ$27</c:f>
              <c:numCache>
                <c:formatCode>0%</c:formatCode>
                <c:ptCount val="6"/>
                <c:pt idx="0">
                  <c:v>1.2207882378450991E-2</c:v>
                </c:pt>
                <c:pt idx="1">
                  <c:v>1.3458020150556242E-2</c:v>
                </c:pt>
                <c:pt idx="2">
                  <c:v>8.5941547492978859E-2</c:v>
                </c:pt>
                <c:pt idx="3">
                  <c:v>1.2614813473611475E-2</c:v>
                </c:pt>
                <c:pt idx="4">
                  <c:v>1.3602832684919058E-2</c:v>
                </c:pt>
                <c:pt idx="5">
                  <c:v>1.3924421957832937E-2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D40-4943-A2B2-04F579E70787}"/>
            </c:ext>
          </c:extLst>
        </c:ser>
        <c:ser>
          <c:idx val="17"/>
          <c:order val="17"/>
          <c:tx>
            <c:strRef>
              <c:f>Indicadores!$B$34</c:f>
              <c:strCache>
                <c:ptCount val="1"/>
                <c:pt idx="0">
                  <c:v>Sebo Fusion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Indicadores!$BG$10:$BQ$10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Indicadores!$BG$28:$BQ$28</c:f>
              <c:numCache>
                <c:formatCode>0%</c:formatCode>
                <c:ptCount val="6"/>
                <c:pt idx="0">
                  <c:v>2.643227667307798E-2</c:v>
                </c:pt>
                <c:pt idx="1">
                  <c:v>2.7948051520631484E-2</c:v>
                </c:pt>
                <c:pt idx="2">
                  <c:v>0.12291115416905929</c:v>
                </c:pt>
                <c:pt idx="3">
                  <c:v>3.1757348897389188E-2</c:v>
                </c:pt>
                <c:pt idx="4">
                  <c:v>3.0461110651739107E-2</c:v>
                </c:pt>
                <c:pt idx="5">
                  <c:v>2.4740721755874232E-2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D40-4943-A2B2-04F579E70787}"/>
            </c:ext>
          </c:extLst>
        </c:ser>
        <c:ser>
          <c:idx val="18"/>
          <c:order val="18"/>
          <c:tx>
            <c:strRef>
              <c:f>Indicadores!$B$38</c:f>
              <c:strCache>
                <c:ptCount val="1"/>
                <c:pt idx="0">
                  <c:v>Envasado Prensada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Indicadores!$BG$10:$BQ$10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Indicadores!$BG$29:$BQ$29</c:f>
              <c:numCache>
                <c:formatCode>0%</c:formatCode>
                <c:ptCount val="6"/>
                <c:pt idx="0">
                  <c:v>1.4947568244113588E-2</c:v>
                </c:pt>
                <c:pt idx="1">
                  <c:v>1.7231430917716464E-2</c:v>
                </c:pt>
                <c:pt idx="2">
                  <c:v>9.6190842631781431E-2</c:v>
                </c:pt>
                <c:pt idx="3">
                  <c:v>1.6125376181990069E-2</c:v>
                </c:pt>
                <c:pt idx="4">
                  <c:v>1.6125376181990069E-2</c:v>
                </c:pt>
                <c:pt idx="5">
                  <c:v>1.7231430917716464E-2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D40-4943-A2B2-04F579E70787}"/>
            </c:ext>
          </c:extLst>
        </c:ser>
        <c:ser>
          <c:idx val="19"/>
          <c:order val="19"/>
          <c:tx>
            <c:strRef>
              <c:f>Indicadores!$B$39</c:f>
              <c:strCache>
                <c:ptCount val="1"/>
                <c:pt idx="0">
                  <c:v>Esterilización Melaza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Indicadores!$BG$10:$BQ$10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Indicadores!$BG$30:$BQ$30</c:f>
              <c:numCache>
                <c:formatCode>0%</c:formatCode>
                <c:ptCount val="6"/>
                <c:pt idx="0">
                  <c:v>3.4366433285479517E-2</c:v>
                </c:pt>
                <c:pt idx="1">
                  <c:v>3.9080885321380959E-2</c:v>
                </c:pt>
                <c:pt idx="2">
                  <c:v>0.27903543307086609</c:v>
                </c:pt>
                <c:pt idx="3">
                  <c:v>3.657235318075349E-2</c:v>
                </c:pt>
                <c:pt idx="4">
                  <c:v>3.657235318075349E-2</c:v>
                </c:pt>
                <c:pt idx="5">
                  <c:v>3.9080885321380959E-2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D40-4943-A2B2-04F579E70787}"/>
            </c:ext>
          </c:extLst>
        </c:ser>
        <c:ser>
          <c:idx val="20"/>
          <c:order val="20"/>
          <c:tx>
            <c:strRef>
              <c:f>Indicadores!$B$40</c:f>
              <c:strCache>
                <c:ptCount val="1"/>
                <c:pt idx="0">
                  <c:v>Fermentación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Indicadores!$BG$10:$BQ$10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Indicadores!$BG$31:$BQ$31</c:f>
              <c:numCache>
                <c:formatCode>0%</c:formatCode>
                <c:ptCount val="6"/>
                <c:pt idx="0">
                  <c:v>1.673982353720881E-2</c:v>
                </c:pt>
                <c:pt idx="1">
                  <c:v>2.0102983823565228E-2</c:v>
                </c:pt>
                <c:pt idx="2">
                  <c:v>0.16802014698219975</c:v>
                </c:pt>
                <c:pt idx="3">
                  <c:v>1.8262371398886462E-2</c:v>
                </c:pt>
                <c:pt idx="4">
                  <c:v>1.9602371707075152E-2</c:v>
                </c:pt>
                <c:pt idx="5">
                  <c:v>1.8772449340299702E-2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D40-4943-A2B2-04F579E70787}"/>
            </c:ext>
          </c:extLst>
        </c:ser>
        <c:ser>
          <c:idx val="21"/>
          <c:order val="21"/>
          <c:tx>
            <c:strRef>
              <c:f>Indicadores!$B$41</c:f>
              <c:strCache>
                <c:ptCount val="1"/>
                <c:pt idx="0">
                  <c:v>Fermentación PCP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Indicadores!$BG$10:$BQ$10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Indicadores!$BG$32:$BQ$32</c:f>
              <c:numCache>
                <c:formatCode>0%</c:formatCode>
                <c:ptCount val="6"/>
                <c:pt idx="0">
                  <c:v>1.9637961877416871E-2</c:v>
                </c:pt>
                <c:pt idx="1">
                  <c:v>2.2331934469360548E-2</c:v>
                </c:pt>
                <c:pt idx="2">
                  <c:v>0.19828641370869035</c:v>
                </c:pt>
                <c:pt idx="3">
                  <c:v>2.089848753185914E-2</c:v>
                </c:pt>
                <c:pt idx="4">
                  <c:v>2.089848753185914E-2</c:v>
                </c:pt>
                <c:pt idx="5">
                  <c:v>2.2331934469360548E-2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D40-4943-A2B2-04F579E70787}"/>
            </c:ext>
          </c:extLst>
        </c:ser>
        <c:ser>
          <c:idx val="22"/>
          <c:order val="22"/>
          <c:tx>
            <c:strRef>
              <c:f>Indicadores!$B$42</c:f>
              <c:strCache>
                <c:ptCount val="1"/>
                <c:pt idx="0">
                  <c:v>Filtro Rotativo Levadura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Indicadores!$BG$10:$BQ$10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Indicadores!$BG$33:$BQ$33</c:f>
              <c:numCache>
                <c:formatCode>0%</c:formatCode>
                <c:ptCount val="6"/>
                <c:pt idx="0">
                  <c:v>2.3100986234213191E-2</c:v>
                </c:pt>
                <c:pt idx="1">
                  <c:v>2.7914918086700682E-2</c:v>
                </c:pt>
                <c:pt idx="2">
                  <c:v>0.22550111358574609</c:v>
                </c:pt>
                <c:pt idx="3">
                  <c:v>2.612310941482392E-2</c:v>
                </c:pt>
                <c:pt idx="4">
                  <c:v>2.612310941482392E-2</c:v>
                </c:pt>
                <c:pt idx="5">
                  <c:v>2.7914918086700682E-2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D40-4943-A2B2-04F579E70787}"/>
            </c:ext>
          </c:extLst>
        </c:ser>
        <c:ser>
          <c:idx val="23"/>
          <c:order val="23"/>
          <c:tx>
            <c:strRef>
              <c:f>Indicadores!$B$43</c:f>
              <c:strCache>
                <c:ptCount val="1"/>
                <c:pt idx="0">
                  <c:v>Ingredientes Leva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Indicadores!$BG$10:$BQ$10</c:f>
              <c:strCache>
                <c:ptCount val="6"/>
                <c:pt idx="0">
                  <c:v>Acumulado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</c:strCache>
            </c:strRef>
          </c:cat>
          <c:val>
            <c:numRef>
              <c:f>Indicadores!$BG$34:$BQ$34</c:f>
              <c:numCache>
                <c:formatCode>0%</c:formatCode>
                <c:ptCount val="6"/>
                <c:pt idx="0">
                  <c:v>9.7698711046253321E-3</c:v>
                </c:pt>
                <c:pt idx="1">
                  <c:v>1.1165967234680274E-2</c:v>
                </c:pt>
                <c:pt idx="2">
                  <c:v>9.4847775175644036E-2</c:v>
                </c:pt>
                <c:pt idx="3">
                  <c:v>1.044924376592957E-2</c:v>
                </c:pt>
                <c:pt idx="4">
                  <c:v>1.044924376592957E-2</c:v>
                </c:pt>
                <c:pt idx="5">
                  <c:v>1.1165967234680274E-2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D40-4943-A2B2-04F579E70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0419520"/>
        <c:axId val="-150426592"/>
        <c:axId val="0"/>
      </c:bar3DChart>
      <c:catAx>
        <c:axId val="-15041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426592"/>
        <c:crosses val="autoZero"/>
        <c:auto val="1"/>
        <c:lblAlgn val="ctr"/>
        <c:lblOffset val="100"/>
        <c:noMultiLvlLbl val="0"/>
      </c:catAx>
      <c:valAx>
        <c:axId val="-15042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5041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5.xml"/><Relationship Id="rId21" Type="http://schemas.openxmlformats.org/officeDocument/2006/relationships/chart" Target="../charts/chart20.xml"/><Relationship Id="rId42" Type="http://schemas.openxmlformats.org/officeDocument/2006/relationships/chart" Target="../charts/chart41.xml"/><Relationship Id="rId47" Type="http://schemas.openxmlformats.org/officeDocument/2006/relationships/chart" Target="../charts/chart46.xml"/><Relationship Id="rId63" Type="http://schemas.openxmlformats.org/officeDocument/2006/relationships/chart" Target="../charts/chart62.xml"/><Relationship Id="rId68" Type="http://schemas.openxmlformats.org/officeDocument/2006/relationships/chart" Target="../charts/chart67.xml"/><Relationship Id="rId16" Type="http://schemas.openxmlformats.org/officeDocument/2006/relationships/chart" Target="../charts/chart15.xml"/><Relationship Id="rId11" Type="http://schemas.openxmlformats.org/officeDocument/2006/relationships/chart" Target="../charts/chart10.xml"/><Relationship Id="rId32" Type="http://schemas.openxmlformats.org/officeDocument/2006/relationships/chart" Target="../charts/chart31.xml"/><Relationship Id="rId37" Type="http://schemas.openxmlformats.org/officeDocument/2006/relationships/chart" Target="../charts/chart36.xml"/><Relationship Id="rId53" Type="http://schemas.openxmlformats.org/officeDocument/2006/relationships/chart" Target="../charts/chart52.xml"/><Relationship Id="rId58" Type="http://schemas.openxmlformats.org/officeDocument/2006/relationships/chart" Target="../charts/chart57.xml"/><Relationship Id="rId74" Type="http://schemas.openxmlformats.org/officeDocument/2006/relationships/chart" Target="../charts/chart73.xml"/><Relationship Id="rId79" Type="http://schemas.openxmlformats.org/officeDocument/2006/relationships/chart" Target="../charts/chart78.xml"/><Relationship Id="rId5" Type="http://schemas.openxmlformats.org/officeDocument/2006/relationships/chart" Target="../charts/chart4.xml"/><Relationship Id="rId61" Type="http://schemas.openxmlformats.org/officeDocument/2006/relationships/chart" Target="../charts/chart60.xml"/><Relationship Id="rId82" Type="http://schemas.openxmlformats.org/officeDocument/2006/relationships/chart" Target="../charts/chart81.xml"/><Relationship Id="rId19" Type="http://schemas.openxmlformats.org/officeDocument/2006/relationships/chart" Target="../charts/chart18.xml"/><Relationship Id="rId14" Type="http://schemas.openxmlformats.org/officeDocument/2006/relationships/chart" Target="../charts/chart13.xml"/><Relationship Id="rId22" Type="http://schemas.openxmlformats.org/officeDocument/2006/relationships/chart" Target="../charts/chart21.xml"/><Relationship Id="rId27" Type="http://schemas.openxmlformats.org/officeDocument/2006/relationships/chart" Target="../charts/chart26.xml"/><Relationship Id="rId30" Type="http://schemas.openxmlformats.org/officeDocument/2006/relationships/chart" Target="../charts/chart29.xml"/><Relationship Id="rId35" Type="http://schemas.openxmlformats.org/officeDocument/2006/relationships/chart" Target="../charts/chart34.xml"/><Relationship Id="rId43" Type="http://schemas.openxmlformats.org/officeDocument/2006/relationships/chart" Target="../charts/chart42.xml"/><Relationship Id="rId48" Type="http://schemas.openxmlformats.org/officeDocument/2006/relationships/chart" Target="../charts/chart47.xml"/><Relationship Id="rId56" Type="http://schemas.openxmlformats.org/officeDocument/2006/relationships/chart" Target="../charts/chart55.xml"/><Relationship Id="rId64" Type="http://schemas.openxmlformats.org/officeDocument/2006/relationships/chart" Target="../charts/chart63.xml"/><Relationship Id="rId69" Type="http://schemas.openxmlformats.org/officeDocument/2006/relationships/chart" Target="../charts/chart68.xml"/><Relationship Id="rId77" Type="http://schemas.openxmlformats.org/officeDocument/2006/relationships/chart" Target="../charts/chart76.xml"/><Relationship Id="rId8" Type="http://schemas.openxmlformats.org/officeDocument/2006/relationships/chart" Target="../charts/chart7.xml"/><Relationship Id="rId51" Type="http://schemas.openxmlformats.org/officeDocument/2006/relationships/chart" Target="../charts/chart50.xml"/><Relationship Id="rId72" Type="http://schemas.openxmlformats.org/officeDocument/2006/relationships/chart" Target="../charts/chart71.xml"/><Relationship Id="rId80" Type="http://schemas.openxmlformats.org/officeDocument/2006/relationships/chart" Target="../charts/chart79.xml"/><Relationship Id="rId3" Type="http://schemas.openxmlformats.org/officeDocument/2006/relationships/chart" Target="../charts/chart2.xml"/><Relationship Id="rId12" Type="http://schemas.openxmlformats.org/officeDocument/2006/relationships/chart" Target="../charts/chart11.xml"/><Relationship Id="rId17" Type="http://schemas.openxmlformats.org/officeDocument/2006/relationships/chart" Target="../charts/chart16.xml"/><Relationship Id="rId25" Type="http://schemas.openxmlformats.org/officeDocument/2006/relationships/chart" Target="../charts/chart24.xml"/><Relationship Id="rId33" Type="http://schemas.openxmlformats.org/officeDocument/2006/relationships/chart" Target="../charts/chart32.xml"/><Relationship Id="rId38" Type="http://schemas.openxmlformats.org/officeDocument/2006/relationships/chart" Target="../charts/chart37.xml"/><Relationship Id="rId46" Type="http://schemas.openxmlformats.org/officeDocument/2006/relationships/chart" Target="../charts/chart45.xml"/><Relationship Id="rId59" Type="http://schemas.openxmlformats.org/officeDocument/2006/relationships/chart" Target="../charts/chart58.xml"/><Relationship Id="rId67" Type="http://schemas.openxmlformats.org/officeDocument/2006/relationships/chart" Target="../charts/chart66.xml"/><Relationship Id="rId20" Type="http://schemas.openxmlformats.org/officeDocument/2006/relationships/chart" Target="../charts/chart19.xml"/><Relationship Id="rId41" Type="http://schemas.openxmlformats.org/officeDocument/2006/relationships/chart" Target="../charts/chart40.xml"/><Relationship Id="rId54" Type="http://schemas.openxmlformats.org/officeDocument/2006/relationships/chart" Target="../charts/chart53.xml"/><Relationship Id="rId62" Type="http://schemas.openxmlformats.org/officeDocument/2006/relationships/chart" Target="../charts/chart61.xml"/><Relationship Id="rId70" Type="http://schemas.openxmlformats.org/officeDocument/2006/relationships/chart" Target="../charts/chart69.xml"/><Relationship Id="rId75" Type="http://schemas.openxmlformats.org/officeDocument/2006/relationships/chart" Target="../charts/chart74.xml"/><Relationship Id="rId1" Type="http://schemas.openxmlformats.org/officeDocument/2006/relationships/image" Target="../media/image4.png"/><Relationship Id="rId6" Type="http://schemas.openxmlformats.org/officeDocument/2006/relationships/chart" Target="../charts/chart5.xml"/><Relationship Id="rId15" Type="http://schemas.openxmlformats.org/officeDocument/2006/relationships/chart" Target="../charts/chart14.xml"/><Relationship Id="rId23" Type="http://schemas.openxmlformats.org/officeDocument/2006/relationships/chart" Target="../charts/chart22.xml"/><Relationship Id="rId28" Type="http://schemas.openxmlformats.org/officeDocument/2006/relationships/chart" Target="../charts/chart27.xml"/><Relationship Id="rId36" Type="http://schemas.openxmlformats.org/officeDocument/2006/relationships/chart" Target="../charts/chart35.xml"/><Relationship Id="rId49" Type="http://schemas.openxmlformats.org/officeDocument/2006/relationships/chart" Target="../charts/chart48.xml"/><Relationship Id="rId57" Type="http://schemas.openxmlformats.org/officeDocument/2006/relationships/chart" Target="../charts/chart56.xml"/><Relationship Id="rId10" Type="http://schemas.openxmlformats.org/officeDocument/2006/relationships/chart" Target="../charts/chart9.xml"/><Relationship Id="rId31" Type="http://schemas.openxmlformats.org/officeDocument/2006/relationships/chart" Target="../charts/chart30.xml"/><Relationship Id="rId44" Type="http://schemas.openxmlformats.org/officeDocument/2006/relationships/chart" Target="../charts/chart43.xml"/><Relationship Id="rId52" Type="http://schemas.openxmlformats.org/officeDocument/2006/relationships/chart" Target="../charts/chart51.xml"/><Relationship Id="rId60" Type="http://schemas.openxmlformats.org/officeDocument/2006/relationships/chart" Target="../charts/chart59.xml"/><Relationship Id="rId65" Type="http://schemas.openxmlformats.org/officeDocument/2006/relationships/chart" Target="../charts/chart64.xml"/><Relationship Id="rId73" Type="http://schemas.openxmlformats.org/officeDocument/2006/relationships/chart" Target="../charts/chart72.xml"/><Relationship Id="rId78" Type="http://schemas.openxmlformats.org/officeDocument/2006/relationships/chart" Target="../charts/chart77.xml"/><Relationship Id="rId81" Type="http://schemas.openxmlformats.org/officeDocument/2006/relationships/chart" Target="../charts/chart80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Relationship Id="rId13" Type="http://schemas.openxmlformats.org/officeDocument/2006/relationships/chart" Target="../charts/chart12.xml"/><Relationship Id="rId18" Type="http://schemas.openxmlformats.org/officeDocument/2006/relationships/chart" Target="../charts/chart17.xml"/><Relationship Id="rId39" Type="http://schemas.openxmlformats.org/officeDocument/2006/relationships/chart" Target="../charts/chart38.xml"/><Relationship Id="rId34" Type="http://schemas.openxmlformats.org/officeDocument/2006/relationships/chart" Target="../charts/chart33.xml"/><Relationship Id="rId50" Type="http://schemas.openxmlformats.org/officeDocument/2006/relationships/chart" Target="../charts/chart49.xml"/><Relationship Id="rId55" Type="http://schemas.openxmlformats.org/officeDocument/2006/relationships/chart" Target="../charts/chart54.xml"/><Relationship Id="rId76" Type="http://schemas.openxmlformats.org/officeDocument/2006/relationships/chart" Target="../charts/chart75.xml"/><Relationship Id="rId7" Type="http://schemas.openxmlformats.org/officeDocument/2006/relationships/chart" Target="../charts/chart6.xml"/><Relationship Id="rId71" Type="http://schemas.openxmlformats.org/officeDocument/2006/relationships/chart" Target="../charts/chart70.xml"/><Relationship Id="rId2" Type="http://schemas.openxmlformats.org/officeDocument/2006/relationships/chart" Target="../charts/chart1.xml"/><Relationship Id="rId29" Type="http://schemas.openxmlformats.org/officeDocument/2006/relationships/chart" Target="../charts/chart28.xml"/><Relationship Id="rId24" Type="http://schemas.openxmlformats.org/officeDocument/2006/relationships/chart" Target="../charts/chart23.xml"/><Relationship Id="rId40" Type="http://schemas.openxmlformats.org/officeDocument/2006/relationships/chart" Target="../charts/chart39.xml"/><Relationship Id="rId45" Type="http://schemas.openxmlformats.org/officeDocument/2006/relationships/chart" Target="../charts/chart44.xml"/><Relationship Id="rId66" Type="http://schemas.openxmlformats.org/officeDocument/2006/relationships/chart" Target="../charts/chart6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438150</xdr:colOff>
      <xdr:row>5</xdr:row>
      <xdr:rowOff>28575</xdr:rowOff>
    </xdr:from>
    <xdr:to>
      <xdr:col>8</xdr:col>
      <xdr:colOff>181790</xdr:colOff>
      <xdr:row>11</xdr:row>
      <xdr:rowOff>76366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8150" y="981075"/>
          <a:ext cx="5839640" cy="1190791"/>
        </a:xfrm>
        <a:prstGeom prst="rect">
          <a:avLst/>
        </a:prstGeom>
      </xdr:spPr>
    </xdr:pic>
    <xdr:clientData/>
  </xdr:twoCellAnchor>
  <xdr:twoCellAnchor editAs="oneCell">
    <xdr:from>
      <xdr:col>0</xdr:col>
      <xdr:colOff>409575</xdr:colOff>
      <xdr:row>11</xdr:row>
      <xdr:rowOff>161925</xdr:rowOff>
    </xdr:from>
    <xdr:to>
      <xdr:col>9</xdr:col>
      <xdr:colOff>381953</xdr:colOff>
      <xdr:row>17</xdr:row>
      <xdr:rowOff>104927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9575" y="2257425"/>
          <a:ext cx="6830378" cy="1086002"/>
        </a:xfrm>
        <a:prstGeom prst="rect">
          <a:avLst/>
        </a:prstGeom>
      </xdr:spPr>
    </xdr:pic>
    <xdr:clientData/>
  </xdr:twoCellAnchor>
  <xdr:twoCellAnchor editAs="oneCell">
    <xdr:from>
      <xdr:col>0</xdr:col>
      <xdr:colOff>438150</xdr:colOff>
      <xdr:row>22</xdr:row>
      <xdr:rowOff>38100</xdr:rowOff>
    </xdr:from>
    <xdr:to>
      <xdr:col>6</xdr:col>
      <xdr:colOff>172051</xdr:colOff>
      <xdr:row>25</xdr:row>
      <xdr:rowOff>19127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38150" y="4229100"/>
          <a:ext cx="4305901" cy="5525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619125</xdr:colOff>
          <xdr:row>0</xdr:row>
          <xdr:rowOff>28575</xdr:rowOff>
        </xdr:from>
        <xdr:to>
          <xdr:col>23</xdr:col>
          <xdr:colOff>0</xdr:colOff>
          <xdr:row>1</xdr:row>
          <xdr:rowOff>247650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en BD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23707</xdr:colOff>
      <xdr:row>0</xdr:row>
      <xdr:rowOff>25400</xdr:rowOff>
    </xdr:from>
    <xdr:to>
      <xdr:col>1</xdr:col>
      <xdr:colOff>1242907</xdr:colOff>
      <xdr:row>0</xdr:row>
      <xdr:rowOff>456724</xdr:rowOff>
    </xdr:to>
    <xdr:pic>
      <xdr:nvPicPr>
        <xdr:cNvPr id="3" name="1 Imagen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716" t="32227" r="10877" b="32701"/>
        <a:stretch/>
      </xdr:blipFill>
      <xdr:spPr>
        <a:xfrm>
          <a:off x="23707" y="25400"/>
          <a:ext cx="1219200" cy="4313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88915</xdr:rowOff>
    </xdr:from>
    <xdr:to>
      <xdr:col>0</xdr:col>
      <xdr:colOff>830580</xdr:colOff>
      <xdr:row>0</xdr:row>
      <xdr:rowOff>415956</xdr:rowOff>
    </xdr:to>
    <xdr:pic>
      <xdr:nvPicPr>
        <xdr:cNvPr id="2" name="1 Imagen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716" t="32227" r="10877" b="32701"/>
        <a:stretch/>
      </xdr:blipFill>
      <xdr:spPr>
        <a:xfrm>
          <a:off x="0" y="88915"/>
          <a:ext cx="830580" cy="32704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</xdr:row>
      <xdr:rowOff>22860</xdr:rowOff>
    </xdr:from>
    <xdr:to>
      <xdr:col>8</xdr:col>
      <xdr:colOff>7620</xdr:colOff>
      <xdr:row>23</xdr:row>
      <xdr:rowOff>137160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48</xdr:row>
      <xdr:rowOff>16626</xdr:rowOff>
    </xdr:from>
    <xdr:to>
      <xdr:col>7</xdr:col>
      <xdr:colOff>777240</xdr:colOff>
      <xdr:row>63</xdr:row>
      <xdr:rowOff>153785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64</xdr:row>
      <xdr:rowOff>3695</xdr:rowOff>
    </xdr:from>
    <xdr:to>
      <xdr:col>7</xdr:col>
      <xdr:colOff>777240</xdr:colOff>
      <xdr:row>79</xdr:row>
      <xdr:rowOff>127000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181</xdr:row>
      <xdr:rowOff>28402</xdr:rowOff>
    </xdr:from>
    <xdr:to>
      <xdr:col>7</xdr:col>
      <xdr:colOff>914400</xdr:colOff>
      <xdr:row>197</xdr:row>
      <xdr:rowOff>168333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205</xdr:row>
      <xdr:rowOff>127462</xdr:rowOff>
    </xdr:from>
    <xdr:to>
      <xdr:col>7</xdr:col>
      <xdr:colOff>914400</xdr:colOff>
      <xdr:row>223</xdr:row>
      <xdr:rowOff>99060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224</xdr:row>
      <xdr:rowOff>28402</xdr:rowOff>
    </xdr:from>
    <xdr:to>
      <xdr:col>7</xdr:col>
      <xdr:colOff>922020</xdr:colOff>
      <xdr:row>242</xdr:row>
      <xdr:rowOff>7620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30</xdr:row>
      <xdr:rowOff>30480</xdr:rowOff>
    </xdr:from>
    <xdr:to>
      <xdr:col>4</xdr:col>
      <xdr:colOff>76200</xdr:colOff>
      <xdr:row>47</xdr:row>
      <xdr:rowOff>160020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91440</xdr:colOff>
      <xdr:row>30</xdr:row>
      <xdr:rowOff>22860</xdr:rowOff>
    </xdr:from>
    <xdr:to>
      <xdr:col>8</xdr:col>
      <xdr:colOff>0</xdr:colOff>
      <xdr:row>47</xdr:row>
      <xdr:rowOff>167640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249</xdr:row>
      <xdr:rowOff>68580</xdr:rowOff>
    </xdr:from>
    <xdr:to>
      <xdr:col>7</xdr:col>
      <xdr:colOff>914400</xdr:colOff>
      <xdr:row>266</xdr:row>
      <xdr:rowOff>25631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2</xdr:row>
          <xdr:rowOff>114300</xdr:rowOff>
        </xdr:from>
        <xdr:to>
          <xdr:col>11</xdr:col>
          <xdr:colOff>400050</xdr:colOff>
          <xdr:row>5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22860</xdr:colOff>
      <xdr:row>299</xdr:row>
      <xdr:rowOff>76200</xdr:rowOff>
    </xdr:from>
    <xdr:to>
      <xdr:col>7</xdr:col>
      <xdr:colOff>937260</xdr:colOff>
      <xdr:row>316</xdr:row>
      <xdr:rowOff>33251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22860</xdr:colOff>
      <xdr:row>349</xdr:row>
      <xdr:rowOff>76200</xdr:rowOff>
    </xdr:from>
    <xdr:to>
      <xdr:col>7</xdr:col>
      <xdr:colOff>937260</xdr:colOff>
      <xdr:row>366</xdr:row>
      <xdr:rowOff>33251</xdr:rowOff>
    </xdr:to>
    <xdr:graphicFrame macro="">
      <xdr:nvGraphicFramePr>
        <xdr:cNvPr id="14" name="Gráfico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22860</xdr:colOff>
      <xdr:row>399</xdr:row>
      <xdr:rowOff>76200</xdr:rowOff>
    </xdr:from>
    <xdr:to>
      <xdr:col>7</xdr:col>
      <xdr:colOff>937260</xdr:colOff>
      <xdr:row>416</xdr:row>
      <xdr:rowOff>33251</xdr:rowOff>
    </xdr:to>
    <xdr:graphicFrame macro="">
      <xdr:nvGraphicFramePr>
        <xdr:cNvPr id="15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22860</xdr:colOff>
      <xdr:row>449</xdr:row>
      <xdr:rowOff>76200</xdr:rowOff>
    </xdr:from>
    <xdr:to>
      <xdr:col>7</xdr:col>
      <xdr:colOff>937260</xdr:colOff>
      <xdr:row>466</xdr:row>
      <xdr:rowOff>33251</xdr:rowOff>
    </xdr:to>
    <xdr:graphicFrame macro="">
      <xdr:nvGraphicFramePr>
        <xdr:cNvPr id="16" name="Gráfico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22860</xdr:colOff>
      <xdr:row>499</xdr:row>
      <xdr:rowOff>76200</xdr:rowOff>
    </xdr:from>
    <xdr:to>
      <xdr:col>7</xdr:col>
      <xdr:colOff>937260</xdr:colOff>
      <xdr:row>516</xdr:row>
      <xdr:rowOff>33251</xdr:rowOff>
    </xdr:to>
    <xdr:graphicFrame macro="">
      <xdr:nvGraphicFramePr>
        <xdr:cNvPr id="17" name="Gráfico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22860</xdr:colOff>
      <xdr:row>549</xdr:row>
      <xdr:rowOff>76200</xdr:rowOff>
    </xdr:from>
    <xdr:to>
      <xdr:col>7</xdr:col>
      <xdr:colOff>937260</xdr:colOff>
      <xdr:row>566</xdr:row>
      <xdr:rowOff>33251</xdr:rowOff>
    </xdr:to>
    <xdr:graphicFrame macro="">
      <xdr:nvGraphicFramePr>
        <xdr:cNvPr id="18" name="Gráfico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599</xdr:row>
      <xdr:rowOff>28403</xdr:rowOff>
    </xdr:from>
    <xdr:to>
      <xdr:col>7</xdr:col>
      <xdr:colOff>914400</xdr:colOff>
      <xdr:row>614</xdr:row>
      <xdr:rowOff>160020</xdr:rowOff>
    </xdr:to>
    <xdr:graphicFrame macro="">
      <xdr:nvGraphicFramePr>
        <xdr:cNvPr id="19" name="Gráfico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30480</xdr:colOff>
      <xdr:row>622</xdr:row>
      <xdr:rowOff>20782</xdr:rowOff>
    </xdr:from>
    <xdr:to>
      <xdr:col>8</xdr:col>
      <xdr:colOff>0</xdr:colOff>
      <xdr:row>632</xdr:row>
      <xdr:rowOff>114300</xdr:rowOff>
    </xdr:to>
    <xdr:graphicFrame macro="">
      <xdr:nvGraphicFramePr>
        <xdr:cNvPr id="20" name="Gráfico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630</xdr:row>
      <xdr:rowOff>30480</xdr:rowOff>
    </xdr:from>
    <xdr:to>
      <xdr:col>7</xdr:col>
      <xdr:colOff>922020</xdr:colOff>
      <xdr:row>646</xdr:row>
      <xdr:rowOff>152400</xdr:rowOff>
    </xdr:to>
    <xdr:graphicFrame macro="">
      <xdr:nvGraphicFramePr>
        <xdr:cNvPr id="21" name="Gráfico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22860</xdr:colOff>
      <xdr:row>648</xdr:row>
      <xdr:rowOff>76200</xdr:rowOff>
    </xdr:from>
    <xdr:to>
      <xdr:col>7</xdr:col>
      <xdr:colOff>937260</xdr:colOff>
      <xdr:row>665</xdr:row>
      <xdr:rowOff>33251</xdr:rowOff>
    </xdr:to>
    <xdr:graphicFrame macro="">
      <xdr:nvGraphicFramePr>
        <xdr:cNvPr id="22" name="Gráfico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698</xdr:row>
      <xdr:rowOff>76200</xdr:rowOff>
    </xdr:from>
    <xdr:to>
      <xdr:col>7</xdr:col>
      <xdr:colOff>914400</xdr:colOff>
      <xdr:row>715</xdr:row>
      <xdr:rowOff>33251</xdr:rowOff>
    </xdr:to>
    <xdr:graphicFrame macro="">
      <xdr:nvGraphicFramePr>
        <xdr:cNvPr id="23" name="Gráfico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748</xdr:row>
      <xdr:rowOff>76200</xdr:rowOff>
    </xdr:from>
    <xdr:to>
      <xdr:col>7</xdr:col>
      <xdr:colOff>914400</xdr:colOff>
      <xdr:row>765</xdr:row>
      <xdr:rowOff>33251</xdr:rowOff>
    </xdr:to>
    <xdr:graphicFrame macro="">
      <xdr:nvGraphicFramePr>
        <xdr:cNvPr id="24" name="Gráfico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798</xdr:row>
      <xdr:rowOff>76200</xdr:rowOff>
    </xdr:from>
    <xdr:to>
      <xdr:col>7</xdr:col>
      <xdr:colOff>914400</xdr:colOff>
      <xdr:row>815</xdr:row>
      <xdr:rowOff>33251</xdr:rowOff>
    </xdr:to>
    <xdr:graphicFrame macro="">
      <xdr:nvGraphicFramePr>
        <xdr:cNvPr id="25" name="Gráfico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0</xdr:colOff>
      <xdr:row>848</xdr:row>
      <xdr:rowOff>76200</xdr:rowOff>
    </xdr:from>
    <xdr:to>
      <xdr:col>7</xdr:col>
      <xdr:colOff>914400</xdr:colOff>
      <xdr:row>865</xdr:row>
      <xdr:rowOff>33251</xdr:rowOff>
    </xdr:to>
    <xdr:graphicFrame macro="">
      <xdr:nvGraphicFramePr>
        <xdr:cNvPr id="26" name="Gráfico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898</xdr:row>
      <xdr:rowOff>76200</xdr:rowOff>
    </xdr:from>
    <xdr:to>
      <xdr:col>7</xdr:col>
      <xdr:colOff>914400</xdr:colOff>
      <xdr:row>915</xdr:row>
      <xdr:rowOff>33251</xdr:rowOff>
    </xdr:to>
    <xdr:graphicFrame macro="">
      <xdr:nvGraphicFramePr>
        <xdr:cNvPr id="27" name="Gráfico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948</xdr:row>
      <xdr:rowOff>76200</xdr:rowOff>
    </xdr:from>
    <xdr:to>
      <xdr:col>7</xdr:col>
      <xdr:colOff>914400</xdr:colOff>
      <xdr:row>965</xdr:row>
      <xdr:rowOff>33251</xdr:rowOff>
    </xdr:to>
    <xdr:graphicFrame macro="">
      <xdr:nvGraphicFramePr>
        <xdr:cNvPr id="28" name="Gráfico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998</xdr:row>
      <xdr:rowOff>76200</xdr:rowOff>
    </xdr:from>
    <xdr:to>
      <xdr:col>7</xdr:col>
      <xdr:colOff>914400</xdr:colOff>
      <xdr:row>1015</xdr:row>
      <xdr:rowOff>33251</xdr:rowOff>
    </xdr:to>
    <xdr:graphicFrame macro="">
      <xdr:nvGraphicFramePr>
        <xdr:cNvPr id="29" name="Gráfico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1048</xdr:row>
      <xdr:rowOff>28403</xdr:rowOff>
    </xdr:from>
    <xdr:to>
      <xdr:col>7</xdr:col>
      <xdr:colOff>914400</xdr:colOff>
      <xdr:row>1063</xdr:row>
      <xdr:rowOff>137160</xdr:rowOff>
    </xdr:to>
    <xdr:graphicFrame macro="">
      <xdr:nvGraphicFramePr>
        <xdr:cNvPr id="30" name="Gráfico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30480</xdr:colOff>
      <xdr:row>1071</xdr:row>
      <xdr:rowOff>53340</xdr:rowOff>
    </xdr:from>
    <xdr:to>
      <xdr:col>8</xdr:col>
      <xdr:colOff>0</xdr:colOff>
      <xdr:row>1083</xdr:row>
      <xdr:rowOff>160020</xdr:rowOff>
    </xdr:to>
    <xdr:graphicFrame macro="">
      <xdr:nvGraphicFramePr>
        <xdr:cNvPr id="33" name="Gráfico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0</xdr:colOff>
      <xdr:row>1084</xdr:row>
      <xdr:rowOff>7620</xdr:rowOff>
    </xdr:from>
    <xdr:to>
      <xdr:col>7</xdr:col>
      <xdr:colOff>922020</xdr:colOff>
      <xdr:row>1096</xdr:row>
      <xdr:rowOff>167640</xdr:rowOff>
    </xdr:to>
    <xdr:graphicFrame macro="">
      <xdr:nvGraphicFramePr>
        <xdr:cNvPr id="34" name="Gráfico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1098</xdr:row>
      <xdr:rowOff>76200</xdr:rowOff>
    </xdr:from>
    <xdr:to>
      <xdr:col>7</xdr:col>
      <xdr:colOff>914400</xdr:colOff>
      <xdr:row>1115</xdr:row>
      <xdr:rowOff>33251</xdr:rowOff>
    </xdr:to>
    <xdr:graphicFrame macro="">
      <xdr:nvGraphicFramePr>
        <xdr:cNvPr id="35" name="Gráfico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0</xdr:colOff>
      <xdr:row>1148</xdr:row>
      <xdr:rowOff>76200</xdr:rowOff>
    </xdr:from>
    <xdr:to>
      <xdr:col>7</xdr:col>
      <xdr:colOff>914400</xdr:colOff>
      <xdr:row>1165</xdr:row>
      <xdr:rowOff>33251</xdr:rowOff>
    </xdr:to>
    <xdr:graphicFrame macro="">
      <xdr:nvGraphicFramePr>
        <xdr:cNvPr id="36" name="Gráfico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1198</xdr:row>
      <xdr:rowOff>76200</xdr:rowOff>
    </xdr:from>
    <xdr:to>
      <xdr:col>7</xdr:col>
      <xdr:colOff>914400</xdr:colOff>
      <xdr:row>1215</xdr:row>
      <xdr:rowOff>33251</xdr:rowOff>
    </xdr:to>
    <xdr:graphicFrame macro="">
      <xdr:nvGraphicFramePr>
        <xdr:cNvPr id="37" name="Gráfico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0</xdr:colOff>
      <xdr:row>1248</xdr:row>
      <xdr:rowOff>28402</xdr:rowOff>
    </xdr:from>
    <xdr:to>
      <xdr:col>7</xdr:col>
      <xdr:colOff>914400</xdr:colOff>
      <xdr:row>1264</xdr:row>
      <xdr:rowOff>168333</xdr:rowOff>
    </xdr:to>
    <xdr:graphicFrame macro="">
      <xdr:nvGraphicFramePr>
        <xdr:cNvPr id="38" name="Gráfico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1297</xdr:row>
      <xdr:rowOff>43642</xdr:rowOff>
    </xdr:from>
    <xdr:to>
      <xdr:col>7</xdr:col>
      <xdr:colOff>922020</xdr:colOff>
      <xdr:row>1318</xdr:row>
      <xdr:rowOff>91440</xdr:rowOff>
    </xdr:to>
    <xdr:graphicFrame macro="">
      <xdr:nvGraphicFramePr>
        <xdr:cNvPr id="40" name="Gráfico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22860</xdr:colOff>
      <xdr:row>1274</xdr:row>
      <xdr:rowOff>45720</xdr:rowOff>
    </xdr:from>
    <xdr:to>
      <xdr:col>7</xdr:col>
      <xdr:colOff>937260</xdr:colOff>
      <xdr:row>1294</xdr:row>
      <xdr:rowOff>45720</xdr:rowOff>
    </xdr:to>
    <xdr:graphicFrame macro="">
      <xdr:nvGraphicFramePr>
        <xdr:cNvPr id="41" name="Gráfico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1348</xdr:row>
      <xdr:rowOff>76200</xdr:rowOff>
    </xdr:from>
    <xdr:to>
      <xdr:col>7</xdr:col>
      <xdr:colOff>914400</xdr:colOff>
      <xdr:row>1365</xdr:row>
      <xdr:rowOff>33251</xdr:rowOff>
    </xdr:to>
    <xdr:graphicFrame macro="">
      <xdr:nvGraphicFramePr>
        <xdr:cNvPr id="42" name="Gráfico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0</xdr:colOff>
      <xdr:row>1398</xdr:row>
      <xdr:rowOff>76200</xdr:rowOff>
    </xdr:from>
    <xdr:to>
      <xdr:col>7</xdr:col>
      <xdr:colOff>914400</xdr:colOff>
      <xdr:row>1415</xdr:row>
      <xdr:rowOff>33251</xdr:rowOff>
    </xdr:to>
    <xdr:graphicFrame macro="">
      <xdr:nvGraphicFramePr>
        <xdr:cNvPr id="43" name="Gráfico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1448</xdr:row>
      <xdr:rowOff>76200</xdr:rowOff>
    </xdr:from>
    <xdr:to>
      <xdr:col>7</xdr:col>
      <xdr:colOff>914400</xdr:colOff>
      <xdr:row>1465</xdr:row>
      <xdr:rowOff>33251</xdr:rowOff>
    </xdr:to>
    <xdr:graphicFrame macro="">
      <xdr:nvGraphicFramePr>
        <xdr:cNvPr id="44" name="Gráfico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0</xdr:colOff>
      <xdr:row>1498</xdr:row>
      <xdr:rowOff>76200</xdr:rowOff>
    </xdr:from>
    <xdr:to>
      <xdr:col>7</xdr:col>
      <xdr:colOff>914400</xdr:colOff>
      <xdr:row>1515</xdr:row>
      <xdr:rowOff>33251</xdr:rowOff>
    </xdr:to>
    <xdr:graphicFrame macro="">
      <xdr:nvGraphicFramePr>
        <xdr:cNvPr id="45" name="Gráfico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1548</xdr:row>
      <xdr:rowOff>76200</xdr:rowOff>
    </xdr:from>
    <xdr:to>
      <xdr:col>7</xdr:col>
      <xdr:colOff>914400</xdr:colOff>
      <xdr:row>1565</xdr:row>
      <xdr:rowOff>33251</xdr:rowOff>
    </xdr:to>
    <xdr:graphicFrame macro="">
      <xdr:nvGraphicFramePr>
        <xdr:cNvPr id="46" name="Gráfico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0</xdr:colOff>
      <xdr:row>1598</xdr:row>
      <xdr:rowOff>76200</xdr:rowOff>
    </xdr:from>
    <xdr:to>
      <xdr:col>7</xdr:col>
      <xdr:colOff>914400</xdr:colOff>
      <xdr:row>1615</xdr:row>
      <xdr:rowOff>33251</xdr:rowOff>
    </xdr:to>
    <xdr:graphicFrame macro="">
      <xdr:nvGraphicFramePr>
        <xdr:cNvPr id="47" name="Gráfico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274</xdr:row>
      <xdr:rowOff>7621</xdr:rowOff>
    </xdr:from>
    <xdr:to>
      <xdr:col>4</xdr:col>
      <xdr:colOff>99060</xdr:colOff>
      <xdr:row>286</xdr:row>
      <xdr:rowOff>45720</xdr:rowOff>
    </xdr:to>
    <xdr:graphicFrame macro="">
      <xdr:nvGraphicFramePr>
        <xdr:cNvPr id="48" name="Gráfico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3</xdr:col>
      <xdr:colOff>784860</xdr:colOff>
      <xdr:row>286</xdr:row>
      <xdr:rowOff>38099</xdr:rowOff>
    </xdr:from>
    <xdr:to>
      <xdr:col>7</xdr:col>
      <xdr:colOff>937260</xdr:colOff>
      <xdr:row>297</xdr:row>
      <xdr:rowOff>175260</xdr:rowOff>
    </xdr:to>
    <xdr:graphicFrame macro="">
      <xdr:nvGraphicFramePr>
        <xdr:cNvPr id="49" name="Gráfico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0</xdr:colOff>
      <xdr:row>286</xdr:row>
      <xdr:rowOff>22860</xdr:rowOff>
    </xdr:from>
    <xdr:to>
      <xdr:col>4</xdr:col>
      <xdr:colOff>76200</xdr:colOff>
      <xdr:row>297</xdr:row>
      <xdr:rowOff>160021</xdr:rowOff>
    </xdr:to>
    <xdr:graphicFrame macro="">
      <xdr:nvGraphicFramePr>
        <xdr:cNvPr id="51" name="Gráfico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3</xdr:col>
      <xdr:colOff>777240</xdr:colOff>
      <xdr:row>274</xdr:row>
      <xdr:rowOff>22860</xdr:rowOff>
    </xdr:from>
    <xdr:to>
      <xdr:col>7</xdr:col>
      <xdr:colOff>929640</xdr:colOff>
      <xdr:row>286</xdr:row>
      <xdr:rowOff>30481</xdr:rowOff>
    </xdr:to>
    <xdr:graphicFrame macro="">
      <xdr:nvGraphicFramePr>
        <xdr:cNvPr id="52" name="Gráfico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0</xdr:colOff>
      <xdr:row>324</xdr:row>
      <xdr:rowOff>54429</xdr:rowOff>
    </xdr:from>
    <xdr:to>
      <xdr:col>4</xdr:col>
      <xdr:colOff>99060</xdr:colOff>
      <xdr:row>336</xdr:row>
      <xdr:rowOff>45720</xdr:rowOff>
    </xdr:to>
    <xdr:graphicFrame macro="">
      <xdr:nvGraphicFramePr>
        <xdr:cNvPr id="53" name="Gráfico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3</xdr:col>
      <xdr:colOff>784860</xdr:colOff>
      <xdr:row>336</xdr:row>
      <xdr:rowOff>38099</xdr:rowOff>
    </xdr:from>
    <xdr:to>
      <xdr:col>7</xdr:col>
      <xdr:colOff>937260</xdr:colOff>
      <xdr:row>347</xdr:row>
      <xdr:rowOff>175260</xdr:rowOff>
    </xdr:to>
    <xdr:graphicFrame macro="">
      <xdr:nvGraphicFramePr>
        <xdr:cNvPr id="54" name="Gráfico 5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0</xdr:colOff>
      <xdr:row>336</xdr:row>
      <xdr:rowOff>22860</xdr:rowOff>
    </xdr:from>
    <xdr:to>
      <xdr:col>4</xdr:col>
      <xdr:colOff>76200</xdr:colOff>
      <xdr:row>347</xdr:row>
      <xdr:rowOff>160021</xdr:rowOff>
    </xdr:to>
    <xdr:graphicFrame macro="">
      <xdr:nvGraphicFramePr>
        <xdr:cNvPr id="55" name="Gráfico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3</xdr:col>
      <xdr:colOff>777240</xdr:colOff>
      <xdr:row>324</xdr:row>
      <xdr:rowOff>22860</xdr:rowOff>
    </xdr:from>
    <xdr:to>
      <xdr:col>7</xdr:col>
      <xdr:colOff>929640</xdr:colOff>
      <xdr:row>336</xdr:row>
      <xdr:rowOff>30481</xdr:rowOff>
    </xdr:to>
    <xdr:graphicFrame macro="">
      <xdr:nvGraphicFramePr>
        <xdr:cNvPr id="56" name="Gráfico 5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0</xdr:colOff>
      <xdr:row>374</xdr:row>
      <xdr:rowOff>7621</xdr:rowOff>
    </xdr:from>
    <xdr:to>
      <xdr:col>4</xdr:col>
      <xdr:colOff>99060</xdr:colOff>
      <xdr:row>386</xdr:row>
      <xdr:rowOff>45720</xdr:rowOff>
    </xdr:to>
    <xdr:graphicFrame macro="">
      <xdr:nvGraphicFramePr>
        <xdr:cNvPr id="57" name="Gráfico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3</xdr:col>
      <xdr:colOff>777240</xdr:colOff>
      <xdr:row>374</xdr:row>
      <xdr:rowOff>22860</xdr:rowOff>
    </xdr:from>
    <xdr:to>
      <xdr:col>7</xdr:col>
      <xdr:colOff>929640</xdr:colOff>
      <xdr:row>386</xdr:row>
      <xdr:rowOff>30481</xdr:rowOff>
    </xdr:to>
    <xdr:graphicFrame macro="">
      <xdr:nvGraphicFramePr>
        <xdr:cNvPr id="60" name="Gráfico 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0</xdr:colOff>
      <xdr:row>424</xdr:row>
      <xdr:rowOff>43543</xdr:rowOff>
    </xdr:from>
    <xdr:to>
      <xdr:col>4</xdr:col>
      <xdr:colOff>99060</xdr:colOff>
      <xdr:row>436</xdr:row>
      <xdr:rowOff>45720</xdr:rowOff>
    </xdr:to>
    <xdr:graphicFrame macro="">
      <xdr:nvGraphicFramePr>
        <xdr:cNvPr id="61" name="Gráfico 6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3</xdr:col>
      <xdr:colOff>784860</xdr:colOff>
      <xdr:row>436</xdr:row>
      <xdr:rowOff>38099</xdr:rowOff>
    </xdr:from>
    <xdr:to>
      <xdr:col>7</xdr:col>
      <xdr:colOff>937260</xdr:colOff>
      <xdr:row>447</xdr:row>
      <xdr:rowOff>175260</xdr:rowOff>
    </xdr:to>
    <xdr:graphicFrame macro="">
      <xdr:nvGraphicFramePr>
        <xdr:cNvPr id="62" name="Gráfico 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0</xdr:colOff>
      <xdr:row>436</xdr:row>
      <xdr:rowOff>22860</xdr:rowOff>
    </xdr:from>
    <xdr:to>
      <xdr:col>4</xdr:col>
      <xdr:colOff>76200</xdr:colOff>
      <xdr:row>447</xdr:row>
      <xdr:rowOff>160021</xdr:rowOff>
    </xdr:to>
    <xdr:graphicFrame macro="">
      <xdr:nvGraphicFramePr>
        <xdr:cNvPr id="63" name="Gráfico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3</xdr:col>
      <xdr:colOff>777240</xdr:colOff>
      <xdr:row>424</xdr:row>
      <xdr:rowOff>22860</xdr:rowOff>
    </xdr:from>
    <xdr:to>
      <xdr:col>7</xdr:col>
      <xdr:colOff>929640</xdr:colOff>
      <xdr:row>436</xdr:row>
      <xdr:rowOff>30481</xdr:rowOff>
    </xdr:to>
    <xdr:graphicFrame macro="">
      <xdr:nvGraphicFramePr>
        <xdr:cNvPr id="64" name="Gráfico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38100</xdr:colOff>
      <xdr:row>574</xdr:row>
      <xdr:rowOff>20955</xdr:rowOff>
    </xdr:from>
    <xdr:to>
      <xdr:col>4</xdr:col>
      <xdr:colOff>137160</xdr:colOff>
      <xdr:row>586</xdr:row>
      <xdr:rowOff>59054</xdr:rowOff>
    </xdr:to>
    <xdr:graphicFrame macro="">
      <xdr:nvGraphicFramePr>
        <xdr:cNvPr id="65" name="Gráfico 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0</xdr:colOff>
      <xdr:row>1123</xdr:row>
      <xdr:rowOff>53340</xdr:rowOff>
    </xdr:from>
    <xdr:to>
      <xdr:col>4</xdr:col>
      <xdr:colOff>99060</xdr:colOff>
      <xdr:row>1135</xdr:row>
      <xdr:rowOff>91439</xdr:rowOff>
    </xdr:to>
    <xdr:graphicFrame macro="">
      <xdr:nvGraphicFramePr>
        <xdr:cNvPr id="67" name="Gráfico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7620</xdr:colOff>
      <xdr:row>1223</xdr:row>
      <xdr:rowOff>45720</xdr:rowOff>
    </xdr:from>
    <xdr:to>
      <xdr:col>4</xdr:col>
      <xdr:colOff>106680</xdr:colOff>
      <xdr:row>1235</xdr:row>
      <xdr:rowOff>83819</xdr:rowOff>
    </xdr:to>
    <xdr:graphicFrame macro="">
      <xdr:nvGraphicFramePr>
        <xdr:cNvPr id="68" name="Gráfico 6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76200</xdr:colOff>
      <xdr:row>98</xdr:row>
      <xdr:rowOff>76200</xdr:rowOff>
    </xdr:from>
    <xdr:to>
      <xdr:col>7</xdr:col>
      <xdr:colOff>929640</xdr:colOff>
      <xdr:row>129</xdr:row>
      <xdr:rowOff>38100</xdr:rowOff>
    </xdr:to>
    <xdr:graphicFrame macro="">
      <xdr:nvGraphicFramePr>
        <xdr:cNvPr id="72" name="Gráfico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0</xdr:colOff>
      <xdr:row>96</xdr:row>
      <xdr:rowOff>10160</xdr:rowOff>
    </xdr:from>
    <xdr:to>
      <xdr:col>6</xdr:col>
      <xdr:colOff>251460</xdr:colOff>
      <xdr:row>112</xdr:row>
      <xdr:rowOff>129540</xdr:rowOff>
    </xdr:to>
    <xdr:graphicFrame macro="">
      <xdr:nvGraphicFramePr>
        <xdr:cNvPr id="73" name="Gráfico 7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0</xdr:colOff>
      <xdr:row>1373</xdr:row>
      <xdr:rowOff>45720</xdr:rowOff>
    </xdr:from>
    <xdr:to>
      <xdr:col>4</xdr:col>
      <xdr:colOff>99060</xdr:colOff>
      <xdr:row>1385</xdr:row>
      <xdr:rowOff>83819</xdr:rowOff>
    </xdr:to>
    <xdr:graphicFrame macro="">
      <xdr:nvGraphicFramePr>
        <xdr:cNvPr id="71" name="Gráfico 7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3</xdr:col>
      <xdr:colOff>762000</xdr:colOff>
      <xdr:row>1373</xdr:row>
      <xdr:rowOff>51163</xdr:rowOff>
    </xdr:from>
    <xdr:to>
      <xdr:col>7</xdr:col>
      <xdr:colOff>937260</xdr:colOff>
      <xdr:row>1385</xdr:row>
      <xdr:rowOff>89262</xdr:rowOff>
    </xdr:to>
    <xdr:graphicFrame macro="">
      <xdr:nvGraphicFramePr>
        <xdr:cNvPr id="74" name="Gráfico 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0</xdr:colOff>
      <xdr:row>1473</xdr:row>
      <xdr:rowOff>15240</xdr:rowOff>
    </xdr:from>
    <xdr:to>
      <xdr:col>4</xdr:col>
      <xdr:colOff>99060</xdr:colOff>
      <xdr:row>1485</xdr:row>
      <xdr:rowOff>53339</xdr:rowOff>
    </xdr:to>
    <xdr:graphicFrame macro="">
      <xdr:nvGraphicFramePr>
        <xdr:cNvPr id="75" name="Gráfico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3</xdr:col>
      <xdr:colOff>723900</xdr:colOff>
      <xdr:row>1473</xdr:row>
      <xdr:rowOff>15240</xdr:rowOff>
    </xdr:from>
    <xdr:to>
      <xdr:col>7</xdr:col>
      <xdr:colOff>899160</xdr:colOff>
      <xdr:row>1485</xdr:row>
      <xdr:rowOff>53339</xdr:rowOff>
    </xdr:to>
    <xdr:graphicFrame macro="">
      <xdr:nvGraphicFramePr>
        <xdr:cNvPr id="76" name="Gráfico 7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0</xdr:colOff>
      <xdr:row>1484</xdr:row>
      <xdr:rowOff>121920</xdr:rowOff>
    </xdr:from>
    <xdr:to>
      <xdr:col>4</xdr:col>
      <xdr:colOff>99060</xdr:colOff>
      <xdr:row>1496</xdr:row>
      <xdr:rowOff>160019</xdr:rowOff>
    </xdr:to>
    <xdr:graphicFrame macro="">
      <xdr:nvGraphicFramePr>
        <xdr:cNvPr id="77" name="Gráfico 7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3</xdr:col>
      <xdr:colOff>762000</xdr:colOff>
      <xdr:row>1484</xdr:row>
      <xdr:rowOff>121920</xdr:rowOff>
    </xdr:from>
    <xdr:to>
      <xdr:col>7</xdr:col>
      <xdr:colOff>937260</xdr:colOff>
      <xdr:row>1496</xdr:row>
      <xdr:rowOff>160019</xdr:rowOff>
    </xdr:to>
    <xdr:graphicFrame macro="">
      <xdr:nvGraphicFramePr>
        <xdr:cNvPr id="78" name="Gráfico 7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0</xdr:col>
      <xdr:colOff>0</xdr:colOff>
      <xdr:row>1573</xdr:row>
      <xdr:rowOff>7620</xdr:rowOff>
    </xdr:from>
    <xdr:to>
      <xdr:col>4</xdr:col>
      <xdr:colOff>99060</xdr:colOff>
      <xdr:row>1585</xdr:row>
      <xdr:rowOff>45719</xdr:rowOff>
    </xdr:to>
    <xdr:graphicFrame macro="">
      <xdr:nvGraphicFramePr>
        <xdr:cNvPr id="79" name="Gráfico 7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3</xdr:col>
      <xdr:colOff>746760</xdr:colOff>
      <xdr:row>1573</xdr:row>
      <xdr:rowOff>30480</xdr:rowOff>
    </xdr:from>
    <xdr:to>
      <xdr:col>7</xdr:col>
      <xdr:colOff>922020</xdr:colOff>
      <xdr:row>1585</xdr:row>
      <xdr:rowOff>68579</xdr:rowOff>
    </xdr:to>
    <xdr:graphicFrame macro="">
      <xdr:nvGraphicFramePr>
        <xdr:cNvPr id="80" name="Gráfico 7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0</xdr:colOff>
      <xdr:row>1584</xdr:row>
      <xdr:rowOff>99060</xdr:rowOff>
    </xdr:from>
    <xdr:to>
      <xdr:col>4</xdr:col>
      <xdr:colOff>99060</xdr:colOff>
      <xdr:row>1596</xdr:row>
      <xdr:rowOff>137159</xdr:rowOff>
    </xdr:to>
    <xdr:graphicFrame macro="">
      <xdr:nvGraphicFramePr>
        <xdr:cNvPr id="81" name="Gráfico 8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3</xdr:col>
      <xdr:colOff>731520</xdr:colOff>
      <xdr:row>1584</xdr:row>
      <xdr:rowOff>137160</xdr:rowOff>
    </xdr:from>
    <xdr:to>
      <xdr:col>7</xdr:col>
      <xdr:colOff>906780</xdr:colOff>
      <xdr:row>1596</xdr:row>
      <xdr:rowOff>175259</xdr:rowOff>
    </xdr:to>
    <xdr:graphicFrame macro="">
      <xdr:nvGraphicFramePr>
        <xdr:cNvPr id="82" name="Gráfico 8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0</xdr:colOff>
      <xdr:row>1423</xdr:row>
      <xdr:rowOff>30480</xdr:rowOff>
    </xdr:from>
    <xdr:to>
      <xdr:col>4</xdr:col>
      <xdr:colOff>99060</xdr:colOff>
      <xdr:row>1435</xdr:row>
      <xdr:rowOff>68579</xdr:rowOff>
    </xdr:to>
    <xdr:graphicFrame macro="">
      <xdr:nvGraphicFramePr>
        <xdr:cNvPr id="83" name="Gráfico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0</xdr:colOff>
      <xdr:row>128</xdr:row>
      <xdr:rowOff>177802</xdr:rowOff>
    </xdr:from>
    <xdr:to>
      <xdr:col>7</xdr:col>
      <xdr:colOff>899160</xdr:colOff>
      <xdr:row>148</xdr:row>
      <xdr:rowOff>174173</xdr:rowOff>
    </xdr:to>
    <xdr:graphicFrame macro="">
      <xdr:nvGraphicFramePr>
        <xdr:cNvPr id="85" name="Gráfico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464820</xdr:colOff>
      <xdr:row>100</xdr:row>
      <xdr:rowOff>30480</xdr:rowOff>
    </xdr:from>
    <xdr:to>
      <xdr:col>0</xdr:col>
      <xdr:colOff>472440</xdr:colOff>
      <xdr:row>104</xdr:row>
      <xdr:rowOff>60960</xdr:rowOff>
    </xdr:to>
    <xdr:cxnSp macro="">
      <xdr:nvCxnSpPr>
        <xdr:cNvPr id="31" name="Conector recto de flecha 30"/>
        <xdr:cNvCxnSpPr/>
      </xdr:nvCxnSpPr>
      <xdr:spPr>
        <a:xfrm flipV="1">
          <a:off x="464820" y="18840994"/>
          <a:ext cx="7620" cy="770709"/>
        </a:xfrm>
        <a:prstGeom prst="straightConnector1">
          <a:avLst/>
        </a:prstGeom>
        <a:ln w="762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104</xdr:row>
      <xdr:rowOff>45720</xdr:rowOff>
    </xdr:from>
    <xdr:to>
      <xdr:col>0</xdr:col>
      <xdr:colOff>464820</xdr:colOff>
      <xdr:row>109</xdr:row>
      <xdr:rowOff>0</xdr:rowOff>
    </xdr:to>
    <xdr:cxnSp macro="">
      <xdr:nvCxnSpPr>
        <xdr:cNvPr id="86" name="Conector recto de flecha 85"/>
        <xdr:cNvCxnSpPr/>
      </xdr:nvCxnSpPr>
      <xdr:spPr>
        <a:xfrm>
          <a:off x="464820" y="19596463"/>
          <a:ext cx="0" cy="879566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411480</xdr:colOff>
      <xdr:row>116</xdr:row>
      <xdr:rowOff>38100</xdr:rowOff>
    </xdr:from>
    <xdr:to>
      <xdr:col>0</xdr:col>
      <xdr:colOff>419100</xdr:colOff>
      <xdr:row>120</xdr:row>
      <xdr:rowOff>68580</xdr:rowOff>
    </xdr:to>
    <xdr:cxnSp macro="">
      <xdr:nvCxnSpPr>
        <xdr:cNvPr id="87" name="Conector recto de flecha 86"/>
        <xdr:cNvCxnSpPr/>
      </xdr:nvCxnSpPr>
      <xdr:spPr>
        <a:xfrm flipV="1">
          <a:off x="411480" y="21556980"/>
          <a:ext cx="7620" cy="762000"/>
        </a:xfrm>
        <a:prstGeom prst="straightConnector1">
          <a:avLst/>
        </a:prstGeom>
        <a:ln w="762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411480</xdr:colOff>
      <xdr:row>120</xdr:row>
      <xdr:rowOff>53340</xdr:rowOff>
    </xdr:from>
    <xdr:to>
      <xdr:col>0</xdr:col>
      <xdr:colOff>411480</xdr:colOff>
      <xdr:row>125</xdr:row>
      <xdr:rowOff>7620</xdr:rowOff>
    </xdr:to>
    <xdr:cxnSp macro="">
      <xdr:nvCxnSpPr>
        <xdr:cNvPr id="88" name="Conector recto de flecha 87"/>
        <xdr:cNvCxnSpPr/>
      </xdr:nvCxnSpPr>
      <xdr:spPr>
        <a:xfrm>
          <a:off x="411480" y="22303740"/>
          <a:ext cx="0" cy="868680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487680</xdr:colOff>
      <xdr:row>104</xdr:row>
      <xdr:rowOff>53340</xdr:rowOff>
    </xdr:from>
    <xdr:to>
      <xdr:col>6</xdr:col>
      <xdr:colOff>83820</xdr:colOff>
      <xdr:row>104</xdr:row>
      <xdr:rowOff>53340</xdr:rowOff>
    </xdr:to>
    <xdr:cxnSp macro="">
      <xdr:nvCxnSpPr>
        <xdr:cNvPr id="66" name="Conector recto 65"/>
        <xdr:cNvCxnSpPr/>
      </xdr:nvCxnSpPr>
      <xdr:spPr>
        <a:xfrm>
          <a:off x="487680" y="19604083"/>
          <a:ext cx="4614454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472440</xdr:colOff>
      <xdr:row>120</xdr:row>
      <xdr:rowOff>68580</xdr:rowOff>
    </xdr:from>
    <xdr:to>
      <xdr:col>6</xdr:col>
      <xdr:colOff>68580</xdr:colOff>
      <xdr:row>120</xdr:row>
      <xdr:rowOff>68580</xdr:rowOff>
    </xdr:to>
    <xdr:cxnSp macro="">
      <xdr:nvCxnSpPr>
        <xdr:cNvPr id="91" name="Conector recto 90"/>
        <xdr:cNvCxnSpPr/>
      </xdr:nvCxnSpPr>
      <xdr:spPr>
        <a:xfrm>
          <a:off x="472440" y="22318980"/>
          <a:ext cx="4610100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758190</xdr:colOff>
      <xdr:row>524</xdr:row>
      <xdr:rowOff>9525</xdr:rowOff>
    </xdr:from>
    <xdr:to>
      <xdr:col>7</xdr:col>
      <xdr:colOff>910590</xdr:colOff>
      <xdr:row>536</xdr:row>
      <xdr:rowOff>7622</xdr:rowOff>
    </xdr:to>
    <xdr:graphicFrame macro="">
      <xdr:nvGraphicFramePr>
        <xdr:cNvPr id="89" name="Gráfico 8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38100</xdr:colOff>
      <xdr:row>474</xdr:row>
      <xdr:rowOff>39733</xdr:rowOff>
    </xdr:from>
    <xdr:to>
      <xdr:col>4</xdr:col>
      <xdr:colOff>137160</xdr:colOff>
      <xdr:row>486</xdr:row>
      <xdr:rowOff>41910</xdr:rowOff>
    </xdr:to>
    <xdr:graphicFrame macro="">
      <xdr:nvGraphicFramePr>
        <xdr:cNvPr id="90" name="Gráfico 8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4</xdr:col>
      <xdr:colOff>15240</xdr:colOff>
      <xdr:row>474</xdr:row>
      <xdr:rowOff>47625</xdr:rowOff>
    </xdr:from>
    <xdr:to>
      <xdr:col>8</xdr:col>
      <xdr:colOff>15240</xdr:colOff>
      <xdr:row>485</xdr:row>
      <xdr:rowOff>169546</xdr:rowOff>
    </xdr:to>
    <xdr:graphicFrame macro="">
      <xdr:nvGraphicFramePr>
        <xdr:cNvPr id="92" name="Gráfico 9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19050</xdr:colOff>
      <xdr:row>385</xdr:row>
      <xdr:rowOff>76200</xdr:rowOff>
    </xdr:from>
    <xdr:to>
      <xdr:col>4</xdr:col>
      <xdr:colOff>95250</xdr:colOff>
      <xdr:row>397</xdr:row>
      <xdr:rowOff>22861</xdr:rowOff>
    </xdr:to>
    <xdr:graphicFrame macro="">
      <xdr:nvGraphicFramePr>
        <xdr:cNvPr id="93" name="Gráfico 9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76200</xdr:colOff>
      <xdr:row>773</xdr:row>
      <xdr:rowOff>38100</xdr:rowOff>
    </xdr:from>
    <xdr:to>
      <xdr:col>4</xdr:col>
      <xdr:colOff>175260</xdr:colOff>
      <xdr:row>785</xdr:row>
      <xdr:rowOff>76199</xdr:rowOff>
    </xdr:to>
    <xdr:graphicFrame macro="">
      <xdr:nvGraphicFramePr>
        <xdr:cNvPr id="94" name="Gráfico 9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4</xdr:col>
      <xdr:colOff>152400</xdr:colOff>
      <xdr:row>773</xdr:row>
      <xdr:rowOff>19050</xdr:rowOff>
    </xdr:from>
    <xdr:to>
      <xdr:col>8</xdr:col>
      <xdr:colOff>184785</xdr:colOff>
      <xdr:row>785</xdr:row>
      <xdr:rowOff>57149</xdr:rowOff>
    </xdr:to>
    <xdr:graphicFrame macro="">
      <xdr:nvGraphicFramePr>
        <xdr:cNvPr id="95" name="Gráfico 9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0</xdr:colOff>
      <xdr:row>524</xdr:row>
      <xdr:rowOff>95250</xdr:rowOff>
    </xdr:from>
    <xdr:to>
      <xdr:col>4</xdr:col>
      <xdr:colOff>66675</xdr:colOff>
      <xdr:row>536</xdr:row>
      <xdr:rowOff>93347</xdr:rowOff>
    </xdr:to>
    <xdr:graphicFrame macro="">
      <xdr:nvGraphicFramePr>
        <xdr:cNvPr id="96" name="Gráfico 9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4</xdr:col>
      <xdr:colOff>85725</xdr:colOff>
      <xdr:row>574</xdr:row>
      <xdr:rowOff>47625</xdr:rowOff>
    </xdr:from>
    <xdr:to>
      <xdr:col>8</xdr:col>
      <xdr:colOff>118110</xdr:colOff>
      <xdr:row>586</xdr:row>
      <xdr:rowOff>85724</xdr:rowOff>
    </xdr:to>
    <xdr:graphicFrame macro="">
      <xdr:nvGraphicFramePr>
        <xdr:cNvPr id="97" name="Gráfico 9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0</xdr:colOff>
      <xdr:row>585</xdr:row>
      <xdr:rowOff>95250</xdr:rowOff>
    </xdr:from>
    <xdr:to>
      <xdr:col>4</xdr:col>
      <xdr:colOff>99060</xdr:colOff>
      <xdr:row>597</xdr:row>
      <xdr:rowOff>133349</xdr:rowOff>
    </xdr:to>
    <xdr:graphicFrame macro="">
      <xdr:nvGraphicFramePr>
        <xdr:cNvPr id="98" name="Gráfico 9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0</xdr:row>
          <xdr:rowOff>304800</xdr:rowOff>
        </xdr:from>
        <xdr:to>
          <xdr:col>14</xdr:col>
          <xdr:colOff>142875</xdr:colOff>
          <xdr:row>1</xdr:row>
          <xdr:rowOff>276225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en BDVar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38100</xdr:colOff>
      <xdr:row>0</xdr:row>
      <xdr:rowOff>25400</xdr:rowOff>
    </xdr:from>
    <xdr:to>
      <xdr:col>2</xdr:col>
      <xdr:colOff>1257300</xdr:colOff>
      <xdr:row>0</xdr:row>
      <xdr:rowOff>456724</xdr:rowOff>
    </xdr:to>
    <xdr:pic>
      <xdr:nvPicPr>
        <xdr:cNvPr id="5" name="1 Imagen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716" t="32227" r="10877" b="32701"/>
        <a:stretch/>
      </xdr:blipFill>
      <xdr:spPr>
        <a:xfrm>
          <a:off x="38100" y="25400"/>
          <a:ext cx="1219200" cy="43132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108585</xdr:colOff>
      <xdr:row>34</xdr:row>
      <xdr:rowOff>83820</xdr:rowOff>
    </xdr:from>
    <xdr:to>
      <xdr:col>69</xdr:col>
      <xdr:colOff>299085</xdr:colOff>
      <xdr:row>62</xdr:row>
      <xdr:rowOff>125730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1"/>
  </sheetPr>
  <dimension ref="A1:G33"/>
  <sheetViews>
    <sheetView topLeftCell="A22" workbookViewId="0">
      <selection activeCell="E45" sqref="E45"/>
    </sheetView>
  </sheetViews>
  <sheetFormatPr baseColWidth="10" defaultRowHeight="15" x14ac:dyDescent="0.25"/>
  <sheetData>
    <row r="1" spans="1:7" x14ac:dyDescent="0.25">
      <c r="B1" s="157" t="s">
        <v>319</v>
      </c>
      <c r="C1" s="158"/>
      <c r="D1" s="158"/>
      <c r="E1" s="158"/>
      <c r="F1" s="158"/>
      <c r="G1" s="158"/>
    </row>
    <row r="2" spans="1:7" x14ac:dyDescent="0.25">
      <c r="A2" s="133" t="s">
        <v>304</v>
      </c>
    </row>
    <row r="3" spans="1:7" x14ac:dyDescent="0.25">
      <c r="A3" s="133" t="s">
        <v>305</v>
      </c>
    </row>
    <row r="4" spans="1:7" x14ac:dyDescent="0.25">
      <c r="A4" s="133" t="s">
        <v>306</v>
      </c>
    </row>
    <row r="5" spans="1:7" x14ac:dyDescent="0.25">
      <c r="A5" s="133" t="s">
        <v>309</v>
      </c>
    </row>
    <row r="15" spans="1:7" x14ac:dyDescent="0.25">
      <c r="A15" s="134"/>
      <c r="B15" s="134"/>
      <c r="C15" s="134"/>
    </row>
    <row r="19" spans="1:5" x14ac:dyDescent="0.25">
      <c r="A19" s="133" t="s">
        <v>308</v>
      </c>
    </row>
    <row r="20" spans="1:5" x14ac:dyDescent="0.25">
      <c r="A20" s="133" t="s">
        <v>307</v>
      </c>
    </row>
    <row r="21" spans="1:5" x14ac:dyDescent="0.25">
      <c r="A21" s="133" t="s">
        <v>310</v>
      </c>
      <c r="E21" s="135"/>
    </row>
    <row r="22" spans="1:5" x14ac:dyDescent="0.25">
      <c r="A22" s="133" t="s">
        <v>311</v>
      </c>
    </row>
    <row r="26" spans="1:5" x14ac:dyDescent="0.25">
      <c r="A26" s="133" t="s">
        <v>312</v>
      </c>
    </row>
    <row r="27" spans="1:5" x14ac:dyDescent="0.25">
      <c r="A27" s="133" t="s">
        <v>313</v>
      </c>
    </row>
    <row r="28" spans="1:5" x14ac:dyDescent="0.25">
      <c r="A28" s="133" t="s">
        <v>314</v>
      </c>
    </row>
    <row r="29" spans="1:5" x14ac:dyDescent="0.25">
      <c r="A29" s="133" t="s">
        <v>315</v>
      </c>
    </row>
    <row r="30" spans="1:5" x14ac:dyDescent="0.25">
      <c r="A30" s="133" t="s">
        <v>316</v>
      </c>
    </row>
    <row r="31" spans="1:5" x14ac:dyDescent="0.25">
      <c r="A31" s="133" t="s">
        <v>353</v>
      </c>
    </row>
    <row r="32" spans="1:5" x14ac:dyDescent="0.25">
      <c r="A32" s="133" t="s">
        <v>317</v>
      </c>
    </row>
    <row r="33" spans="1:1" x14ac:dyDescent="0.25">
      <c r="A33" s="133" t="s">
        <v>318</v>
      </c>
    </row>
  </sheetData>
  <mergeCells count="1">
    <mergeCell ref="B1:G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1"/>
  </sheetPr>
  <dimension ref="A1:U1167"/>
  <sheetViews>
    <sheetView topLeftCell="B1" zoomScaleNormal="100" zoomScaleSheetLayoutView="110" workbookViewId="0">
      <selection activeCell="B5" sqref="B5"/>
    </sheetView>
  </sheetViews>
  <sheetFormatPr baseColWidth="10" defaultRowHeight="15" x14ac:dyDescent="0.25"/>
  <cols>
    <col min="1" max="1" width="11.5703125" style="1" hidden="1" customWidth="1"/>
    <col min="2" max="2" width="20.28515625" customWidth="1"/>
    <col min="3" max="3" width="23.140625" customWidth="1"/>
    <col min="4" max="4" width="8.5703125" customWidth="1"/>
    <col min="5" max="5" width="8.5703125" style="7" customWidth="1"/>
    <col min="6" max="9" width="8.5703125" customWidth="1"/>
    <col min="10" max="10" width="8.5703125" style="11" customWidth="1"/>
    <col min="11" max="13" width="8.5703125" style="12" customWidth="1"/>
    <col min="14" max="14" width="26.7109375" hidden="1" customWidth="1"/>
    <col min="15" max="15" width="11.5703125" hidden="1" customWidth="1"/>
    <col min="16" max="16" width="11.5703125" customWidth="1"/>
    <col min="17" max="18" width="13.42578125" hidden="1" customWidth="1"/>
    <col min="19" max="20" width="11.5703125" hidden="1" customWidth="1"/>
    <col min="21" max="21" width="11.42578125" hidden="1" customWidth="1"/>
  </cols>
  <sheetData>
    <row r="1" spans="1:20" ht="38.450000000000003" customHeight="1" thickBot="1" x14ac:dyDescent="0.55000000000000004">
      <c r="A1" s="16"/>
      <c r="B1" s="66"/>
      <c r="C1" s="178" t="s">
        <v>48</v>
      </c>
      <c r="D1" s="178"/>
      <c r="E1" s="178"/>
      <c r="F1" s="178"/>
      <c r="G1" s="178"/>
      <c r="H1" s="178"/>
      <c r="I1" s="178"/>
      <c r="J1" s="178"/>
      <c r="K1" s="178"/>
      <c r="L1" s="179" t="str">
        <f ca="1">"Semana "&amp;+A4</f>
        <v>Semana 33</v>
      </c>
      <c r="M1" s="180"/>
    </row>
    <row r="2" spans="1:20" ht="21" customHeight="1" x14ac:dyDescent="0.25">
      <c r="A2" s="31"/>
      <c r="B2" s="169" t="s">
        <v>25</v>
      </c>
      <c r="C2" s="171" t="s">
        <v>47</v>
      </c>
      <c r="D2" s="173" t="s">
        <v>26</v>
      </c>
      <c r="E2" s="175" t="s">
        <v>37</v>
      </c>
      <c r="F2" s="162" t="s">
        <v>30</v>
      </c>
      <c r="G2" s="163"/>
      <c r="H2" s="163"/>
      <c r="I2" s="164"/>
      <c r="J2" s="162" t="s">
        <v>40</v>
      </c>
      <c r="K2" s="163"/>
      <c r="L2" s="163"/>
      <c r="M2" s="164"/>
      <c r="Q2" s="6" t="s">
        <v>49</v>
      </c>
      <c r="R2" s="6" t="s">
        <v>50</v>
      </c>
      <c r="S2" s="6" t="s">
        <v>51</v>
      </c>
      <c r="T2" s="6" t="s">
        <v>52</v>
      </c>
    </row>
    <row r="3" spans="1:20" ht="36.6" customHeight="1" x14ac:dyDescent="0.25">
      <c r="A3" s="32"/>
      <c r="B3" s="170"/>
      <c r="C3" s="172"/>
      <c r="D3" s="174"/>
      <c r="E3" s="176"/>
      <c r="F3" s="18" t="s">
        <v>301</v>
      </c>
      <c r="G3" s="2" t="s">
        <v>38</v>
      </c>
      <c r="H3" s="13" t="s">
        <v>43</v>
      </c>
      <c r="I3" s="19" t="s">
        <v>38</v>
      </c>
      <c r="J3" s="18" t="s">
        <v>301</v>
      </c>
      <c r="K3" s="2" t="s">
        <v>39</v>
      </c>
      <c r="L3" s="13" t="s">
        <v>46</v>
      </c>
      <c r="M3" s="19" t="s">
        <v>39</v>
      </c>
      <c r="N3" s="20" t="s">
        <v>41</v>
      </c>
      <c r="O3" s="15" t="s">
        <v>42</v>
      </c>
      <c r="Q3" s="4"/>
      <c r="R3" s="5"/>
    </row>
    <row r="4" spans="1:20" ht="15" customHeight="1" x14ac:dyDescent="0.25">
      <c r="A4" s="32">
        <f ca="1">WEEKNUM(TODAY(),21)-1</f>
        <v>33</v>
      </c>
      <c r="B4" s="67" t="s">
        <v>27</v>
      </c>
      <c r="C4" s="22" t="s">
        <v>18</v>
      </c>
      <c r="D4" s="14">
        <v>0.05</v>
      </c>
      <c r="E4" s="14">
        <v>0.05</v>
      </c>
      <c r="F4" s="27">
        <v>0.93</v>
      </c>
      <c r="G4" s="3">
        <f>+IFERROR(AVERAGEIFS('ICQlick%'!$C:$C,'ICQlick%'!$B:$B,Resultado!$C4),"-")</f>
        <v>0.5297071247960714</v>
      </c>
      <c r="H4" s="165">
        <v>0.71</v>
      </c>
      <c r="I4" s="159">
        <f>+SUMPRODUCT(G4:G10,R4:R10)</f>
        <v>0.65378243478288645</v>
      </c>
      <c r="J4" s="25">
        <v>0.92</v>
      </c>
      <c r="K4" s="141">
        <f>+IFERROR(AVERAGEIFS('IPQlick%'!$C:$C,'IPQlick%'!$B:$B,Resultado!$C4),"-")</f>
        <v>0.62095579683002089</v>
      </c>
      <c r="L4" s="181">
        <v>0.93</v>
      </c>
      <c r="M4" s="159">
        <f>ROUND(+SUMPRODUCT(K4:K10,T4:T10),2)</f>
        <v>0.88</v>
      </c>
      <c r="N4" s="17"/>
      <c r="O4" s="8"/>
      <c r="Q4" s="4">
        <f t="shared" ref="Q4:Q14" si="0">+IF(G4="-",0,D4)/(IF($G$4="-",0,$D$4)+IF($G$5="-",0,$D$5)+IF($G$6="-",0,$D$6)+IF($G$7="-",0,$D$7)+IF($G$8="-",0,$D$8)+IF($G$9="-",0,$D$9)+IF($G$10="-",0,$D$10)+IF($G$11="-",0,$D$11)+IF($G$12="-",0,$D$12)+IF($G$13="-",0,$D$13)+IF($G$14="-",0,$D$14)+IF($G$15="-",0,$D$15)+IF($G$16="-",0,$D$16)+IF($G$17="-",0,$D$17)+IF($G$18="-",0,$D$18)+IF($G$19="-",0,$D$19)+IF($G$20="-",0,$D$20)+IF($G$21="-",0,$D$21)+IF($G$22="-",0,$D$22)+IF($G$23="-",0,$D$23)+IF($G$24="-",0,$D$24)+IF($G$25="-",0,$D$25)+IF($G$26="-",0,$D$26)+IF($G$27="-",0,$D$27))</f>
        <v>5.7461595993295131E-2</v>
      </c>
      <c r="R4" s="5">
        <f t="shared" ref="R4:R10" si="1">+IF(G4="-",0,D4)/(IF($G$4="-",0,$D$4)+IF($G$5="-",0,$D$5)+IF($G$6="-",0,$D$6)+IF($G$7="-",0,$D$7)+IF($G$8="-",0,$D$8)+IF($G$9="-",0,$D$9)+IF($G$10="-",0,$D$10))</f>
        <v>0.11904761904761904</v>
      </c>
      <c r="S4" s="4">
        <f t="shared" ref="S4:S14" si="2">+IF(K4="-",0,E4)/(IF($K$4="-",0,$E$4)+IF($K$5="-",0,$E$5)+IF($K$6="-",0,$E$6)+IF($K$7="-",0,$E$7)+IF($K$8="-",0,$E$8)+IF($K$9="-",0,$E$9)+IF($K$10="-",0,$E$10)+IF($K$11="-",0,$E$11)+IF($K$12="-",0,$E$12)+IF($K$13="-",0,$E$13)+IF($K$14="-",0,$E$14)+IF($K$15="-",0,$E$15)+IF($K$16="-",0,$E$16)+IF($K$17="-",0,$E$17)+IF($K$18="-",0,$E$18)+IF($K$19="-",0,$E$19)+IF($K$20="-",0,$E$20)+IF($K$21="-",0,$E$21)+IF($K$22="-",0,$E$22)+IF($K$23="-",0,$E$23)+IF($K$24="-",0,$E$24)+IF($K$25="-",0,$E$25)+IF($K$26="-",0,$E$26)+IF($K$27="-",0,$E$27))</f>
        <v>6.2123656096587723E-2</v>
      </c>
      <c r="T4" s="5">
        <f>+IF(K4="-",0,E4)/(IF($K$4="-",0,$E$4)+IF($K$5="-",0,$E$5)+IF($K$6="-",0,$E$6)+IF($K$7="-",0,$E$7)+IF($K$8="-",0,$E$8)+IF($K$9="-",0,$E$9)+IF($K$10="-",0,$E$10))</f>
        <v>0.11904761904761904</v>
      </c>
    </row>
    <row r="5" spans="1:20" ht="15" customHeight="1" x14ac:dyDescent="0.25">
      <c r="A5" s="32">
        <f t="shared" ref="A5:A28" ca="1" si="3">WEEKNUM(TODAY(),21)-1</f>
        <v>33</v>
      </c>
      <c r="B5" s="67" t="s">
        <v>27</v>
      </c>
      <c r="C5" s="22" t="s">
        <v>19</v>
      </c>
      <c r="D5" s="14">
        <v>0.08</v>
      </c>
      <c r="E5" s="14">
        <v>0.08</v>
      </c>
      <c r="F5" s="27">
        <v>0.75</v>
      </c>
      <c r="G5" s="3">
        <f>+IFERROR(AVERAGEIFS('ICQlick%'!$C:$C,'ICQlick%'!$B:$B,Resultado!$C5),"-")</f>
        <v>0.85084389294091001</v>
      </c>
      <c r="H5" s="166"/>
      <c r="I5" s="160"/>
      <c r="J5" s="25">
        <v>0.95</v>
      </c>
      <c r="K5" s="141">
        <f>+IFERROR(AVERAGEIFS('IPQlick%'!$C:$C,'IPQlick%'!$B:$B,Resultado!$C5),"-")</f>
        <v>0.86106486966885387</v>
      </c>
      <c r="L5" s="182"/>
      <c r="M5" s="160"/>
      <c r="N5" s="17"/>
      <c r="O5" s="8"/>
      <c r="Q5" s="4">
        <f t="shared" si="0"/>
        <v>9.1938553589272207E-2</v>
      </c>
      <c r="R5" s="5">
        <f t="shared" si="1"/>
        <v>0.19047619047619047</v>
      </c>
      <c r="S5" s="4">
        <f t="shared" si="2"/>
        <v>9.9397849754540357E-2</v>
      </c>
      <c r="T5" s="5">
        <f t="shared" ref="T5:T10" si="4">+IF(K5="-",0,E5)/(IF($K$4="-",0,$E$4)+IF($K$5="-",0,$E$5)+IF($K$6="-",0,$E$6)+IF($K$7="-",0,$E$7)+IF($K$8="-",0,$E$8)+IF($K$9="-",0,$E$9)+IF($K$10="-",0,$E$10))</f>
        <v>0.19047619047619047</v>
      </c>
    </row>
    <row r="6" spans="1:20" ht="15" customHeight="1" x14ac:dyDescent="0.25">
      <c r="A6" s="32">
        <f t="shared" ca="1" si="3"/>
        <v>33</v>
      </c>
      <c r="B6" s="67" t="s">
        <v>27</v>
      </c>
      <c r="C6" s="23" t="s">
        <v>20</v>
      </c>
      <c r="D6" s="14">
        <v>0.08</v>
      </c>
      <c r="E6" s="14">
        <v>0.08</v>
      </c>
      <c r="F6" s="27">
        <v>0.76</v>
      </c>
      <c r="G6" s="3">
        <f>+IFERROR(AVERAGEIFS('ICQlick%'!$C:$C,'ICQlick%'!$B:$B,Resultado!$C6),"-")</f>
        <v>0.60418994610229582</v>
      </c>
      <c r="H6" s="166"/>
      <c r="I6" s="160"/>
      <c r="J6" s="25">
        <v>0.94</v>
      </c>
      <c r="K6" s="141">
        <f>+IFERROR(AVERAGEIFS('IPQlick%'!$C:$C,'IPQlick%'!$B:$B,Resultado!$C6),"-")</f>
        <v>0.98499277279922237</v>
      </c>
      <c r="L6" s="182"/>
      <c r="M6" s="160"/>
      <c r="N6" s="17"/>
      <c r="O6" s="8"/>
      <c r="Q6" s="4">
        <f t="shared" si="0"/>
        <v>9.1938553589272207E-2</v>
      </c>
      <c r="R6" s="5">
        <f t="shared" si="1"/>
        <v>0.19047619047619047</v>
      </c>
      <c r="S6" s="4">
        <f t="shared" si="2"/>
        <v>9.9397849754540357E-2</v>
      </c>
      <c r="T6" s="5">
        <f t="shared" si="4"/>
        <v>0.19047619047619047</v>
      </c>
    </row>
    <row r="7" spans="1:20" ht="15" customHeight="1" x14ac:dyDescent="0.25">
      <c r="A7" s="32">
        <f t="shared" ca="1" si="3"/>
        <v>33</v>
      </c>
      <c r="B7" s="67" t="s">
        <v>27</v>
      </c>
      <c r="C7" s="22" t="s">
        <v>21</v>
      </c>
      <c r="D7" s="14">
        <v>0.06</v>
      </c>
      <c r="E7" s="14">
        <v>0.06</v>
      </c>
      <c r="F7" s="27">
        <v>0.55000000000000004</v>
      </c>
      <c r="G7" s="3">
        <f>+IFERROR(AVERAGEIFS('ICQlick%'!$C:$C,'ICQlick%'!$B:$B,Resultado!$C7),"-")</f>
        <v>0.49795071216162617</v>
      </c>
      <c r="H7" s="166"/>
      <c r="I7" s="160"/>
      <c r="J7" s="25">
        <v>0.92</v>
      </c>
      <c r="K7" s="141">
        <f>+IFERROR(AVERAGEIFS('IPQlick%'!$C:$C,'IPQlick%'!$B:$B,Resultado!$C7),"-")</f>
        <v>0.95819478656830648</v>
      </c>
      <c r="L7" s="182"/>
      <c r="M7" s="160"/>
      <c r="N7" s="17"/>
      <c r="O7" s="8"/>
      <c r="Q7" s="4">
        <f t="shared" si="0"/>
        <v>6.8953915191954152E-2</v>
      </c>
      <c r="R7" s="5">
        <f t="shared" si="1"/>
        <v>0.14285714285714285</v>
      </c>
      <c r="S7" s="4">
        <f t="shared" si="2"/>
        <v>7.4548387315905268E-2</v>
      </c>
      <c r="T7" s="5">
        <f t="shared" si="4"/>
        <v>0.14285714285714285</v>
      </c>
    </row>
    <row r="8" spans="1:20" s="12" customFormat="1" ht="15" customHeight="1" x14ac:dyDescent="0.25">
      <c r="A8" s="32">
        <f t="shared" ca="1" si="3"/>
        <v>33</v>
      </c>
      <c r="B8" s="67" t="s">
        <v>27</v>
      </c>
      <c r="C8" s="22" t="s">
        <v>22</v>
      </c>
      <c r="D8" s="14">
        <v>6.5000000000000002E-2</v>
      </c>
      <c r="E8" s="14">
        <v>6.5000000000000002E-2</v>
      </c>
      <c r="F8" s="27">
        <v>0.6</v>
      </c>
      <c r="G8" s="3">
        <f>+IFERROR(AVERAGEIFS('ICQlick%'!$C:$C,'ICQlick%'!$B:$B,Resultado!$C8),"-")</f>
        <v>0.59010908583975186</v>
      </c>
      <c r="H8" s="166"/>
      <c r="I8" s="160"/>
      <c r="J8" s="25">
        <v>0.93</v>
      </c>
      <c r="K8" s="141">
        <f>+IFERROR(AVERAGEIFS('IPQlick%'!$C:$C,'IPQlick%'!$B:$B,Resultado!$C8),"-")</f>
        <v>0.85940730530668508</v>
      </c>
      <c r="L8" s="182"/>
      <c r="M8" s="160"/>
      <c r="N8" s="17"/>
      <c r="O8" s="8"/>
      <c r="Q8" s="4">
        <f t="shared" si="0"/>
        <v>7.4700074791283669E-2</v>
      </c>
      <c r="R8" s="5">
        <f t="shared" si="1"/>
        <v>0.15476190476190474</v>
      </c>
      <c r="S8" s="4">
        <f t="shared" si="2"/>
        <v>8.0760752925564047E-2</v>
      </c>
      <c r="T8" s="5">
        <f t="shared" si="4"/>
        <v>0.15476190476190474</v>
      </c>
    </row>
    <row r="9" spans="1:20" s="7" customFormat="1" ht="15" customHeight="1" x14ac:dyDescent="0.25">
      <c r="A9" s="32">
        <f t="shared" ca="1" si="3"/>
        <v>33</v>
      </c>
      <c r="B9" s="67" t="s">
        <v>27</v>
      </c>
      <c r="C9" s="22" t="s">
        <v>23</v>
      </c>
      <c r="D9" s="14">
        <v>6.5000000000000002E-2</v>
      </c>
      <c r="E9" s="14">
        <v>6.5000000000000002E-2</v>
      </c>
      <c r="F9" s="27">
        <v>0.6</v>
      </c>
      <c r="G9" s="3">
        <f>+IFERROR(AVERAGEIFS('ICQlick%'!$C:$C,'ICQlick%'!$B:$B,Resultado!$C9),"-")</f>
        <v>0.68825890362241526</v>
      </c>
      <c r="H9" s="166"/>
      <c r="I9" s="160"/>
      <c r="J9" s="25">
        <v>0.89</v>
      </c>
      <c r="K9" s="141">
        <f>+IFERROR(AVERAGEIFS('IPQlick%'!$C:$C,'IPQlick%'!$B:$B,Resultado!$C9),"-")</f>
        <v>1</v>
      </c>
      <c r="L9" s="182"/>
      <c r="M9" s="160"/>
      <c r="N9" s="17"/>
      <c r="O9" s="8"/>
      <c r="Q9" s="4">
        <f t="shared" si="0"/>
        <v>7.4700074791283669E-2</v>
      </c>
      <c r="R9" s="5">
        <f t="shared" si="1"/>
        <v>0.15476190476190474</v>
      </c>
      <c r="S9" s="4">
        <f t="shared" si="2"/>
        <v>8.0760752925564047E-2</v>
      </c>
      <c r="T9" s="5">
        <f t="shared" si="4"/>
        <v>0.15476190476190474</v>
      </c>
    </row>
    <row r="10" spans="1:20" s="12" customFormat="1" ht="15" customHeight="1" x14ac:dyDescent="0.25">
      <c r="A10" s="32">
        <f t="shared" ca="1" si="3"/>
        <v>33</v>
      </c>
      <c r="B10" s="67" t="s">
        <v>27</v>
      </c>
      <c r="C10" s="22" t="s">
        <v>24</v>
      </c>
      <c r="D10" s="14">
        <v>0.02</v>
      </c>
      <c r="E10" s="14">
        <v>0.02</v>
      </c>
      <c r="F10" s="27">
        <v>0.95</v>
      </c>
      <c r="G10" s="3">
        <f>+IFERROR(AVERAGEIFS('ICQlick%'!$C:$C,'ICQlick%'!$B:$B,Resultado!$C10),"-")</f>
        <v>0.93647986004069383</v>
      </c>
      <c r="H10" s="167"/>
      <c r="I10" s="161"/>
      <c r="J10" s="25">
        <v>0.93</v>
      </c>
      <c r="K10" s="141">
        <f>+IFERROR(AVERAGEIFS('IPQlick%'!$C:$C,'IPQlick%'!$B:$B,Resultado!$C10),"-")</f>
        <v>0.64006842225756899</v>
      </c>
      <c r="L10" s="183"/>
      <c r="M10" s="161"/>
      <c r="N10" s="17"/>
      <c r="O10" s="8"/>
      <c r="Q10" s="4">
        <f t="shared" si="0"/>
        <v>2.2984638397318052E-2</v>
      </c>
      <c r="R10" s="5">
        <f t="shared" si="1"/>
        <v>4.7619047619047616E-2</v>
      </c>
      <c r="S10" s="4">
        <f t="shared" si="2"/>
        <v>2.4849462438635089E-2</v>
      </c>
      <c r="T10" s="5">
        <f t="shared" si="4"/>
        <v>4.7619047619047616E-2</v>
      </c>
    </row>
    <row r="11" spans="1:20" s="7" customFormat="1" ht="15" customHeight="1" x14ac:dyDescent="0.25">
      <c r="A11" s="32">
        <f t="shared" ca="1" si="3"/>
        <v>33</v>
      </c>
      <c r="B11" s="68" t="s">
        <v>2</v>
      </c>
      <c r="C11" s="22" t="s">
        <v>3</v>
      </c>
      <c r="D11" s="14">
        <v>6.142857142857143E-2</v>
      </c>
      <c r="E11" s="14">
        <v>6.142857142857143E-2</v>
      </c>
      <c r="F11" s="27">
        <v>0.85</v>
      </c>
      <c r="G11" s="3">
        <f>+IFERROR(AVERAGEIFS('ICQlick%'!$C:$C,'ICQlick%'!$B:$B,Resultado!$C11),"-")</f>
        <v>0.99792960662525876</v>
      </c>
      <c r="H11" s="165">
        <v>0.84</v>
      </c>
      <c r="I11" s="159">
        <f>+SUMPRODUCT(G11:G18,R11:R18)</f>
        <v>0.86941949059538204</v>
      </c>
      <c r="J11" s="27">
        <v>0.9</v>
      </c>
      <c r="K11" s="141">
        <f>+IFERROR(AVERAGEIFS('IPQlick%'!$C:$C,'IPQlick%'!$B:$B,Resultado!$C11),"-")</f>
        <v>0.98893805309734517</v>
      </c>
      <c r="L11" s="165">
        <v>0.85</v>
      </c>
      <c r="M11" s="159">
        <f>+SUMPRODUCT(K11:K18,T11:T18)</f>
        <v>0.88869986396662592</v>
      </c>
      <c r="N11" s="17"/>
      <c r="O11" s="8"/>
      <c r="Q11" s="4">
        <f t="shared" si="0"/>
        <v>7.0595675077476869E-2</v>
      </c>
      <c r="R11" s="5">
        <f>+IF(G11="-",0,D11)/(IF($G$11="-",0,$D$11)+IF($G$12="-",0,$D$12)+IF($G$13="-",0,$D$13)+IF($G$14="-",0,$D$14)+IF($G$15="-",0,$D$15)+IF($G$16="-",0,$D$16)+IF($G$17="-",0,$D$17)+IF($G$18="-",0,$D$18))</f>
        <v>0.20495710200190659</v>
      </c>
      <c r="S11" s="4">
        <f t="shared" si="2"/>
        <v>7.6323348918664921E-2</v>
      </c>
      <c r="T11" s="5">
        <f>+IF(K11="-",0,E11)/(IF($K$11="-",0,$E$11)+IF($K$12="-",0,$E$12)+IF($K$13="-",0,$E$13)+IF($K$14="-",0,$E$14)+IF($K$15="-",0,$E$15)+IF($K$16="-",0,$E$16)+IF($K$17="-",0,$E$17)+IF($K$18="-",0,$E$18))</f>
        <v>0.25</v>
      </c>
    </row>
    <row r="12" spans="1:20" s="7" customFormat="1" ht="15" customHeight="1" x14ac:dyDescent="0.25">
      <c r="A12" s="32">
        <f t="shared" ca="1" si="3"/>
        <v>33</v>
      </c>
      <c r="B12" s="68" t="s">
        <v>2</v>
      </c>
      <c r="C12" s="22" t="s">
        <v>33</v>
      </c>
      <c r="D12" s="14">
        <v>6.142857142857143E-2</v>
      </c>
      <c r="E12" s="14">
        <v>6.142857142857143E-2</v>
      </c>
      <c r="F12" s="27">
        <v>0.8</v>
      </c>
      <c r="G12" s="3">
        <f>+IFERROR(AVERAGEIFS('ICQlick%'!$C:$C,'ICQlick%'!$B:$B,Resultado!$C12),"-")</f>
        <v>0.81407702523240366</v>
      </c>
      <c r="H12" s="166"/>
      <c r="I12" s="160"/>
      <c r="J12" s="27">
        <v>0.8</v>
      </c>
      <c r="K12" s="141">
        <f>+IFERROR(AVERAGEIFS('IPQlick%'!$C:$C,'IPQlick%'!$B:$B,Resultado!$C12),"-")</f>
        <v>0.9429429429429429</v>
      </c>
      <c r="L12" s="166"/>
      <c r="M12" s="160"/>
      <c r="N12" s="17"/>
      <c r="O12" s="8"/>
      <c r="Q12" s="4">
        <f t="shared" si="0"/>
        <v>7.0595675077476869E-2</v>
      </c>
      <c r="R12" s="5">
        <f>+IF(G12="-",0,D12)/(IF($G$11="-",0,$D$11)+IF($G$12="-",0,$D$12)+IF($G$13="-",0,$D$13)+IF($G$14="-",0,$D$14)+IF($G$15="-",0,$D$15)+IF($G$16="-",0,$D$16)+IF($G$17="-",0,$D$17)+IF($G$18="-",0,$D$18))</f>
        <v>0.20495710200190659</v>
      </c>
      <c r="S12" s="4">
        <f t="shared" si="2"/>
        <v>7.6323348918664921E-2</v>
      </c>
      <c r="T12" s="5">
        <f>+IF(K12="-",0,E12)/(IF($K$11="-",0,$E$11)+IF($K$12="-",0,$E$12)+IF($K$13="-",0,$E$13)+IF($K$14="-",0,$E$14)+IF($K$15="-",0,$E$15)+IF($K$16="-",0,$E$16)+IF($K$17="-",0,$E$17)+IF($K$18="-",0,$E$18))</f>
        <v>0.25</v>
      </c>
    </row>
    <row r="13" spans="1:20" ht="14.45" customHeight="1" x14ac:dyDescent="0.25">
      <c r="A13" s="32">
        <f t="shared" ca="1" si="3"/>
        <v>33</v>
      </c>
      <c r="B13" s="68" t="s">
        <v>2</v>
      </c>
      <c r="C13" s="22" t="s">
        <v>34</v>
      </c>
      <c r="D13" s="14">
        <v>6.142857142857143E-2</v>
      </c>
      <c r="E13" s="14">
        <v>6.142857142857143E-2</v>
      </c>
      <c r="F13" s="27">
        <v>0.8</v>
      </c>
      <c r="G13" s="3">
        <f>+IFERROR(AVERAGEIFS('ICQlick%'!$C:$C,'ICQlick%'!$B:$B,Resultado!$C13),"-")</f>
        <v>0.94140625</v>
      </c>
      <c r="H13" s="166"/>
      <c r="I13" s="160"/>
      <c r="J13" s="27">
        <v>0.95</v>
      </c>
      <c r="K13" s="141">
        <f>+IFERROR(AVERAGEIFS('IPQlick%'!$C:$C,'IPQlick%'!$B:$B,Resultado!$C13),"-")</f>
        <v>0.9611542730299667</v>
      </c>
      <c r="L13" s="166"/>
      <c r="M13" s="160"/>
      <c r="N13" s="17"/>
      <c r="O13" s="8"/>
      <c r="Q13" s="4">
        <f t="shared" si="0"/>
        <v>7.0595675077476869E-2</v>
      </c>
      <c r="R13" s="5">
        <f>+IF(G13="-",0,D13)/(IF($G$11="-",0,$D$11)+IF($G$12="-",0,$D$12)+IF($G$13="-",0,$D$13)+IF($G$14="-",0,$D$14)+IF($G$15="-",0,$D$15)+IF($G$16="-",0,$D$16)+IF($G$17="-",0,$D$17)+IF($G$18="-",0,$D$18))</f>
        <v>0.20495710200190659</v>
      </c>
      <c r="S13" s="4">
        <f t="shared" si="2"/>
        <v>7.6323348918664921E-2</v>
      </c>
      <c r="T13" s="5">
        <f>+IF(K13="-",0,E13)/(IF($K$11="-",0,$E$11)+IF($K$12="-",0,$E$12)+IF($K$13="-",0,$E$13)+IF($K$14="-",0,$E$14)+IF($K$15="-",0,$E$15)+IF($K$16="-",0,$E$16)+IF($K$17="-",0,$E$17)+IF($K$18="-",0,$E$18))</f>
        <v>0.25</v>
      </c>
    </row>
    <row r="14" spans="1:20" ht="15" customHeight="1" x14ac:dyDescent="0.25">
      <c r="A14" s="32">
        <f t="shared" ca="1" si="3"/>
        <v>33</v>
      </c>
      <c r="B14" s="68" t="s">
        <v>2</v>
      </c>
      <c r="C14" s="22" t="s">
        <v>5</v>
      </c>
      <c r="D14" s="14">
        <v>6.142857142857143E-2</v>
      </c>
      <c r="E14" s="14">
        <v>6.142857142857143E-2</v>
      </c>
      <c r="F14" s="27">
        <v>0.9</v>
      </c>
      <c r="G14" s="3">
        <f>+IFERROR(AVERAGEIFS('ICQlick%'!$C:$C,'ICQlick%'!$B:$B,Resultado!$C14),"-")</f>
        <v>0.96153135963562508</v>
      </c>
      <c r="H14" s="166"/>
      <c r="I14" s="160"/>
      <c r="J14" s="27">
        <v>0.85</v>
      </c>
      <c r="K14" s="141">
        <f>+IFERROR(AVERAGEIFS('IPQlick%'!$C:$C,'IPQlick%'!$B:$B,Resultado!$C14),"-")</f>
        <v>0.66176418679624904</v>
      </c>
      <c r="L14" s="166"/>
      <c r="M14" s="160"/>
      <c r="N14" s="17"/>
      <c r="O14" s="8"/>
      <c r="Q14" s="4">
        <f t="shared" si="0"/>
        <v>7.0595675077476869E-2</v>
      </c>
      <c r="R14" s="5">
        <f>+IF(G14="-",0,D14)/(IF($G$11="-",0,$D$11)+IF($G$12="-",0,$D$12)+IF($G$13="-",0,$D$13)+IF($G$14="-",0,$D$14)+IF($G$15="-",0,$D$15)+IF($G$16="-",0,$D$16)+IF($G$17="-",0,$D$17)+IF($G$18="-",0,$D$18))</f>
        <v>0.20495710200190659</v>
      </c>
      <c r="S14" s="4">
        <f t="shared" si="2"/>
        <v>7.6323348918664921E-2</v>
      </c>
      <c r="T14" s="5">
        <f>+IF(K14="-",0,E14)/(IF($K$11="-",0,$E$11)+IF($K$12="-",0,$E$12)+IF($K$13="-",0,$E$13)+IF($K$14="-",0,$E$14)+IF($K$15="-",0,$E$15)+IF($K$16="-",0,$E$16)+IF($K$17="-",0,$E$17)+IF($K$18="-",0,$E$18))</f>
        <v>0.25</v>
      </c>
    </row>
    <row r="15" spans="1:20" ht="15" customHeight="1" x14ac:dyDescent="0.25">
      <c r="A15" s="32">
        <f t="shared" ca="1" si="3"/>
        <v>33</v>
      </c>
      <c r="B15" s="68" t="s">
        <v>2</v>
      </c>
      <c r="C15" s="22" t="s">
        <v>6</v>
      </c>
      <c r="D15" s="14">
        <v>5.3999999999999999E-2</v>
      </c>
      <c r="E15" s="14">
        <v>5.3999999999999999E-2</v>
      </c>
      <c r="F15" s="27">
        <v>0.85</v>
      </c>
      <c r="G15" s="3">
        <f>+IFERROR(AVERAGEIFS('ICQlick%'!$C:$C,'ICQlick%'!$B:$B,Resultado!$C15),"-")</f>
        <v>0.59951340589152824</v>
      </c>
      <c r="H15" s="166"/>
      <c r="I15" s="160"/>
      <c r="J15" s="27"/>
      <c r="K15" s="141" t="str">
        <f>+IFERROR(AVERAGEIFS('IPQlick%'!$C:$C,'IPQlick%'!$B:$B,Resultado!$C15),"-")</f>
        <v>-</v>
      </c>
      <c r="L15" s="166"/>
      <c r="M15" s="160"/>
      <c r="N15" s="17"/>
      <c r="O15" s="8"/>
      <c r="Q15" s="4">
        <f t="shared" ref="Q15" si="5">+IF(G15="-",0,D15)/(IF($G$4="-",0,$D$4)+IF($G$5="-",0,$D$5)+IF($G$6="-",0,$D$6)+IF($G$7="-",0,$D$7)+IF($G$8="-",0,$D$8)+IF($G$9="-",0,$D$9)+IF($G$10="-",0,$D$10)+IF($G$11="-",0,$D$11)+IF($G$12="-",0,$D$12)+IF($G$13="-",0,$D$13)+IF($G$14="-",0,$D$14)+IF($G$15="-",0,$D$15)+IF($G$16="-",0,$D$16)+IF($G$17="-",0,$D$17)+IF($G$18="-",0,$D$18)+IF($G$19="-",0,$D$19)+IF($G$20="-",0,$D$20)+IF($G$21="-",0,$D$21)+IF($G$22="-",0,$D$22)+IF($G$23="-",0,$D$23)+IF($G$24="-",0,$D$24)+IF($G$25="-",0,$D$25)+IF($G$26="-",0,$D$26)+IF($G$27="-",0,$D$27))</f>
        <v>6.2058523672758735E-2</v>
      </c>
      <c r="R15" s="5">
        <f t="shared" ref="R15" si="6">+IF(G15="-",0,D15)/(IF($G$11="-",0,$D$11)+IF($G$12="-",0,$D$12)+IF($G$13="-",0,$D$13)+IF($G$14="-",0,$D$14)+IF($G$15="-",0,$D$15)+IF($G$16="-",0,$D$16)+IF($G$17="-",0,$D$17)+IF($G$18="-",0,$D$18))</f>
        <v>0.1801715919923737</v>
      </c>
      <c r="S15" s="4">
        <f t="shared" ref="S15" si="7">+IF(K15="-",0,E15)/(IF($K$4="-",0,$E$4)+IF($K$5="-",0,$E$5)+IF($K$6="-",0,$E$6)+IF($K$7="-",0,$E$7)+IF($K$8="-",0,$E$8)+IF($K$9="-",0,$E$9)+IF($K$10="-",0,$E$10)+IF($K$11="-",0,$E$11)+IF($K$12="-",0,$E$12)+IF($K$13="-",0,$E$13)+IF($K$14="-",0,$E$14)+IF($K$15="-",0,$E$15)+IF($K$16="-",0,$E$16)+IF($K$17="-",0,$E$17)+IF($K$18="-",0,$E$18)+IF($K$19="-",0,$E$19)+IF($K$20="-",0,$E$20)+IF($K$21="-",0,$E$21)+IF($K$22="-",0,$E$22)+IF($K$23="-",0,$E$23)+IF($K$24="-",0,$E$24)+IF($K$25="-",0,$E$25)+IF($K$26="-",0,$E$26)+IF($K$27="-",0,$E$27))</f>
        <v>0</v>
      </c>
      <c r="T15" s="5">
        <f t="shared" ref="T15" si="8">+IF(K15="-",0,E15)/(IF($K$11="-",0,$E$11)+IF($K$12="-",0,$E$12)+IF($K$13="-",0,$E$13)+IF($K$14="-",0,$E$14)+IF($K$15="-",0,$E$15)+IF($K$16="-",0,$E$16)+IF($K$17="-",0,$E$17)+IF($K$18="-",0,$E$18))</f>
        <v>0</v>
      </c>
    </row>
    <row r="16" spans="1:20" ht="15" customHeight="1" x14ac:dyDescent="0.25">
      <c r="A16" s="32">
        <f t="shared" ca="1" si="3"/>
        <v>33</v>
      </c>
      <c r="B16" s="68" t="s">
        <v>2</v>
      </c>
      <c r="C16" s="22" t="s">
        <v>7</v>
      </c>
      <c r="D16" s="14">
        <v>6.142857142857143E-2</v>
      </c>
      <c r="E16" s="14">
        <v>6.142857142857143E-2</v>
      </c>
      <c r="F16" s="27">
        <v>0.9</v>
      </c>
      <c r="G16" s="3" t="str">
        <f>+IFERROR(AVERAGEIFS('ICQlick%'!$C:$C,'ICQlick%'!$B:$B,Resultado!$C16),"-")</f>
        <v>-</v>
      </c>
      <c r="H16" s="166"/>
      <c r="I16" s="160"/>
      <c r="J16" s="27">
        <v>0.9</v>
      </c>
      <c r="K16" s="141" t="str">
        <f>+IFERROR(AVERAGEIFS('IPQlick%'!$C:$C,'IPQlick%'!$B:$B,Resultado!$C16),"-")</f>
        <v>-</v>
      </c>
      <c r="L16" s="166"/>
      <c r="M16" s="160"/>
      <c r="N16" s="17"/>
      <c r="O16" s="8"/>
      <c r="Q16" s="4">
        <f t="shared" ref="Q16:Q27" si="9">+IF(G16="-",0,D16)/(IF($G$4="-",0,$D$4)+IF($G$5="-",0,$D$5)+IF($G$6="-",0,$D$6)+IF($G$7="-",0,$D$7)+IF($G$8="-",0,$D$8)+IF($G$9="-",0,$D$9)+IF($G$10="-",0,$D$10)+IF($G$11="-",0,$D$11)+IF($G$12="-",0,$D$12)+IF($G$13="-",0,$D$13)+IF($G$14="-",0,$D$14)+IF($G$15="-",0,$D$15)+IF($G$16="-",0,$D$16)+IF($G$17="-",0,$D$17)+IF($G$18="-",0,$D$18)+IF($G$19="-",0,$D$19)+IF($G$20="-",0,$D$20)+IF($G$21="-",0,$D$21)+IF($G$22="-",0,$D$22)+IF($G$23="-",0,$D$23)+IF($G$24="-",0,$D$24)+IF($G$25="-",0,$D$25)+IF($G$26="-",0,$D$26)+IF($G$27="-",0,$D$27))</f>
        <v>0</v>
      </c>
      <c r="R16" s="5">
        <f>+IF(G16="-",0,D16)/(IF($G$11="-",0,$D$11)+IF($G$12="-",0,$D$12)+IF($G$13="-",0,$D$13)+IF($G$14="-",0,$D$14)+IF($G$15="-",0,$D$15)+IF($G$16="-",0,$D$16)+IF($G$17="-",0,$D$17)+IF($G$18="-",0,$D$18))</f>
        <v>0</v>
      </c>
      <c r="S16" s="4">
        <f t="shared" ref="S16:S27" si="10">+IF(K16="-",0,E16)/(IF($K$4="-",0,$E$4)+IF($K$5="-",0,$E$5)+IF($K$6="-",0,$E$6)+IF($K$7="-",0,$E$7)+IF($K$8="-",0,$E$8)+IF($K$9="-",0,$E$9)+IF($K$10="-",0,$E$10)+IF($K$11="-",0,$E$11)+IF($K$12="-",0,$E$12)+IF($K$13="-",0,$E$13)+IF($K$14="-",0,$E$14)+IF($K$15="-",0,$E$15)+IF($K$16="-",0,$E$16)+IF($K$17="-",0,$E$17)+IF($K$18="-",0,$E$18)+IF($K$19="-",0,$E$19)+IF($K$20="-",0,$E$20)+IF($K$21="-",0,$E$21)+IF($K$22="-",0,$E$22)+IF($K$23="-",0,$E$23)+IF($K$24="-",0,$E$24)+IF($K$25="-",0,$E$25)+IF($K$26="-",0,$E$26)+IF($K$27="-",0,$E$27))</f>
        <v>0</v>
      </c>
      <c r="T16" s="5">
        <f>+IF(K16="-",0,E16)/(IF($K$11="-",0,$E$11)+IF($K$12="-",0,$E$12)+IF($K$13="-",0,$E$13)+IF($K$14="-",0,$E$14)+IF($K$15="-",0,$E$15)+IF($K$16="-",0,$E$16)+IF($K$17="-",0,$E$17)+IF($K$18="-",0,$E$18))</f>
        <v>0</v>
      </c>
    </row>
    <row r="17" spans="1:20" ht="15" customHeight="1" x14ac:dyDescent="0.25">
      <c r="A17" s="32">
        <f t="shared" ca="1" si="3"/>
        <v>33</v>
      </c>
      <c r="B17" s="68" t="s">
        <v>2</v>
      </c>
      <c r="C17" s="22" t="s">
        <v>35</v>
      </c>
      <c r="D17" s="14">
        <v>6.142857142857143E-2</v>
      </c>
      <c r="E17" s="14">
        <v>6.142857142857143E-2</v>
      </c>
      <c r="F17" s="27">
        <v>0.8</v>
      </c>
      <c r="G17" s="3" t="str">
        <f>+IFERROR(AVERAGEIFS('ICQlick%'!$C:$C,'ICQlick%'!$B:$B,Resultado!$C17),"-")</f>
        <v>-</v>
      </c>
      <c r="H17" s="166"/>
      <c r="I17" s="160"/>
      <c r="J17" s="27">
        <v>0.8</v>
      </c>
      <c r="K17" s="141" t="str">
        <f>+IFERROR(AVERAGEIFS('IPQlick%'!$C:$C,'IPQlick%'!$B:$B,Resultado!$C17),"-")</f>
        <v>-</v>
      </c>
      <c r="L17" s="166"/>
      <c r="M17" s="160"/>
      <c r="N17" s="17"/>
      <c r="O17" s="8"/>
      <c r="Q17" s="4">
        <f t="shared" si="9"/>
        <v>0</v>
      </c>
      <c r="R17" s="5">
        <f>+IF(G17="-",0,D17)/(IF($G$11="-",0,$D$11)+IF($G$12="-",0,$D$12)+IF($G$13="-",0,$D$13)+IF($G$14="-",0,$D$14)+IF($G$15="-",0,$D$15)+IF($G$16="-",0,$D$16)+IF($G$17="-",0,$D$17)+IF($G$18="-",0,$D$18))</f>
        <v>0</v>
      </c>
      <c r="S17" s="4">
        <f t="shared" si="10"/>
        <v>0</v>
      </c>
      <c r="T17" s="5">
        <f>+IF(K17="-",0,E17)/(IF($K$11="-",0,$E$11)+IF($K$12="-",0,$E$12)+IF($K$13="-",0,$E$13)+IF($K$14="-",0,$E$14)+IF($K$15="-",0,$E$15)+IF($K$16="-",0,$E$16)+IF($K$17="-",0,$E$17)+IF($K$18="-",0,$E$18))</f>
        <v>0</v>
      </c>
    </row>
    <row r="18" spans="1:20" ht="15" customHeight="1" x14ac:dyDescent="0.25">
      <c r="A18" s="32">
        <f t="shared" ca="1" si="3"/>
        <v>33</v>
      </c>
      <c r="B18" s="68" t="s">
        <v>2</v>
      </c>
      <c r="C18" s="22" t="s">
        <v>36</v>
      </c>
      <c r="D18" s="14">
        <v>6.142857142857143E-2</v>
      </c>
      <c r="E18" s="14">
        <v>6.142857142857143E-2</v>
      </c>
      <c r="F18" s="27">
        <v>0.8</v>
      </c>
      <c r="G18" s="3" t="str">
        <f>+IFERROR(AVERAGEIFS('ICQlick%'!$C:$C,'ICQlick%'!$B:$B,Resultado!$C18),"-")</f>
        <v>-</v>
      </c>
      <c r="H18" s="167"/>
      <c r="I18" s="161"/>
      <c r="J18" s="27">
        <v>0.8</v>
      </c>
      <c r="K18" s="141" t="str">
        <f>+IFERROR(AVERAGEIFS('IPQlick%'!$C:$C,'IPQlick%'!$B:$B,Resultado!$C18),"-")</f>
        <v>-</v>
      </c>
      <c r="L18" s="167"/>
      <c r="M18" s="161"/>
      <c r="N18" s="17"/>
      <c r="O18" s="8"/>
      <c r="Q18" s="4">
        <f t="shared" si="9"/>
        <v>0</v>
      </c>
      <c r="R18" s="5">
        <f>+IF(G18="-",0,D18)/(IF($G$11="-",0,$D$11)+IF($G$12="-",0,$D$12)+IF($G$13="-",0,$D$13)+IF($G$14="-",0,$D$14)+IF($G$15="-",0,$D$15)+IF($G$16="-",0,$D$16)+IF($G$17="-",0,$D$17)+IF($G$18="-",0,$D$18))</f>
        <v>0</v>
      </c>
      <c r="S18" s="4">
        <f t="shared" si="10"/>
        <v>0</v>
      </c>
      <c r="T18" s="5">
        <f>+IF(K18="-",0,E18)/(IF($K$11="-",0,$E$11)+IF($K$12="-",0,$E$12)+IF($K$13="-",0,$E$13)+IF($K$14="-",0,$E$14)+IF($K$15="-",0,$E$15)+IF($K$16="-",0,$E$16)+IF($K$17="-",0,$E$17)+IF($K$18="-",0,$E$18))</f>
        <v>0</v>
      </c>
    </row>
    <row r="19" spans="1:20" ht="15" customHeight="1" x14ac:dyDescent="0.25">
      <c r="A19" s="32">
        <f t="shared" ca="1" si="3"/>
        <v>33</v>
      </c>
      <c r="B19" s="68" t="s">
        <v>28</v>
      </c>
      <c r="C19" s="22" t="s">
        <v>8</v>
      </c>
      <c r="D19" s="14"/>
      <c r="E19" s="14">
        <v>3.5000000000000003E-2</v>
      </c>
      <c r="F19" s="27"/>
      <c r="G19" s="3" t="str">
        <f>+IFERROR(AVERAGEIFS('ICQlick%'!$C:$C,'ICQlick%'!$B:$B,Resultado!$C19),"-")</f>
        <v>-</v>
      </c>
      <c r="H19" s="165">
        <v>0.74</v>
      </c>
      <c r="I19" s="159">
        <f>+SUMPRODUCT(G19:G21,R19:R21)</f>
        <v>0.68661966503984972</v>
      </c>
      <c r="J19" s="25">
        <v>0.94</v>
      </c>
      <c r="K19" s="141">
        <f>+IFERROR(AVERAGEIFS('IPQlick%'!$C:$C,'IPQlick%'!$B:$B,Resultado!$C19),"-")</f>
        <v>0.74886112719017395</v>
      </c>
      <c r="L19" s="165">
        <v>0.94</v>
      </c>
      <c r="M19" s="159">
        <f>+SUMPRODUCT(K19:K21,T19:T21)</f>
        <v>0.78681437700974088</v>
      </c>
      <c r="N19" s="17"/>
      <c r="O19" s="8"/>
      <c r="Q19" s="4">
        <f t="shared" si="9"/>
        <v>0</v>
      </c>
      <c r="R19" s="5">
        <f>+IF(G19="-",0,D19)/(IF($G$19="-",0,$D$19)+IF($G$20="-",0,$D$20)+IF($G$21="-",0,$D$21))</f>
        <v>0</v>
      </c>
      <c r="S19" s="4">
        <f t="shared" si="10"/>
        <v>4.3486559267611413E-2</v>
      </c>
      <c r="T19" s="5">
        <f>+IF(K19="-",0,E19)/(IF($K$19="-",0,$E$19)+IF($K$20="-",0,$E$20)+IF($K$21="-",0,$E$21))</f>
        <v>0.69400244798041621</v>
      </c>
    </row>
    <row r="20" spans="1:20" ht="15" customHeight="1" x14ac:dyDescent="0.25">
      <c r="A20" s="32">
        <f t="shared" ca="1" si="3"/>
        <v>33</v>
      </c>
      <c r="B20" s="68" t="s">
        <v>28</v>
      </c>
      <c r="C20" s="22" t="s">
        <v>9</v>
      </c>
      <c r="D20" s="14">
        <v>1.5432098765432094E-2</v>
      </c>
      <c r="E20" s="14">
        <v>1.5432098765432094E-2</v>
      </c>
      <c r="F20" s="27">
        <v>0.93</v>
      </c>
      <c r="G20" s="3">
        <f>+IFERROR(AVERAGEIFS('ICQlick%'!$C:$C,'ICQlick%'!$B:$B,Resultado!$C20),"-")</f>
        <v>0.80808274276958436</v>
      </c>
      <c r="H20" s="166"/>
      <c r="I20" s="160"/>
      <c r="J20" s="25">
        <v>0.94</v>
      </c>
      <c r="K20" s="141">
        <f>+IFERROR(AVERAGEIFS('IPQlick%'!$C:$C,'IPQlick%'!$B:$B,Resultado!$C20),"-")</f>
        <v>0.87289234760051881</v>
      </c>
      <c r="L20" s="166"/>
      <c r="M20" s="160"/>
      <c r="N20" s="17"/>
      <c r="O20" s="8"/>
      <c r="Q20" s="4">
        <f t="shared" si="9"/>
        <v>1.773506049175775E-2</v>
      </c>
      <c r="R20" s="5">
        <f t="shared" ref="R20:R21" si="11">+IF(G20="-",0,D20)/(IF($G$19="-",0,$D$19)+IF($G$20="-",0,$D$20)+IF($G$21="-",0,$D$21))</f>
        <v>0.30599755201958373</v>
      </c>
      <c r="S20" s="4">
        <f t="shared" si="10"/>
        <v>1.9173967931045588E-2</v>
      </c>
      <c r="T20" s="5">
        <f t="shared" ref="T20:T21" si="12">+IF(K20="-",0,E20)/(IF($K$19="-",0,$E$19)+IF($K$20="-",0,$E$20)+IF($K$21="-",0,$E$21))</f>
        <v>0.30599755201958373</v>
      </c>
    </row>
    <row r="21" spans="1:20" ht="15" customHeight="1" x14ac:dyDescent="0.25">
      <c r="A21" s="32">
        <f t="shared" ca="1" si="3"/>
        <v>33</v>
      </c>
      <c r="B21" s="68" t="s">
        <v>28</v>
      </c>
      <c r="C21" s="22" t="s">
        <v>10</v>
      </c>
      <c r="D21" s="14">
        <v>3.5000000000000003E-2</v>
      </c>
      <c r="E21" s="14"/>
      <c r="F21" s="27">
        <v>0.83</v>
      </c>
      <c r="G21" s="3">
        <f>+IFERROR(AVERAGEIFS('ICQlick%'!$C:$C,'ICQlick%'!$B:$B,Resultado!$C21),"-")</f>
        <v>0.63306451612903214</v>
      </c>
      <c r="H21" s="167"/>
      <c r="I21" s="160"/>
      <c r="J21" s="26"/>
      <c r="K21" s="141" t="str">
        <f>+IFERROR(AVERAGEIFS('IPQlick%'!$C:$C,'IPQlick%'!$B:$B,Resultado!$C21),"-")</f>
        <v>-</v>
      </c>
      <c r="L21" s="167"/>
      <c r="M21" s="160"/>
      <c r="N21" s="17"/>
      <c r="O21" s="8"/>
      <c r="Q21" s="4">
        <f t="shared" si="9"/>
        <v>4.0223117195306593E-2</v>
      </c>
      <c r="R21" s="5">
        <f t="shared" si="11"/>
        <v>0.69400244798041621</v>
      </c>
      <c r="S21" s="4">
        <f t="shared" si="10"/>
        <v>0</v>
      </c>
      <c r="T21" s="5">
        <f t="shared" si="12"/>
        <v>0</v>
      </c>
    </row>
    <row r="22" spans="1:20" x14ac:dyDescent="0.25">
      <c r="A22" s="32">
        <f t="shared" ca="1" si="3"/>
        <v>33</v>
      </c>
      <c r="B22" s="67" t="s">
        <v>11</v>
      </c>
      <c r="C22" s="22" t="s">
        <v>12</v>
      </c>
      <c r="D22" s="14">
        <v>2.0000000000000004E-2</v>
      </c>
      <c r="E22" s="14">
        <v>2.2200000000000001E-2</v>
      </c>
      <c r="F22" s="27">
        <v>0.9</v>
      </c>
      <c r="G22" s="3">
        <f>+IFERROR(AVERAGEIFS('ICQlick%'!$C:$C,'ICQlick%'!$B:$B,Resultado!$C22),"-")</f>
        <v>1</v>
      </c>
      <c r="H22" s="177">
        <v>0.91</v>
      </c>
      <c r="I22" s="159">
        <f>+SUMPRODUCT(G22:G27,R22:R27)</f>
        <v>0.96015252133727536</v>
      </c>
      <c r="J22" s="27">
        <v>0.97</v>
      </c>
      <c r="K22" s="141">
        <f>+IFERROR(AVERAGEIFS('IPQlick%'!$C:$C,'IPQlick%'!$B:$B,Resultado!$C22),"-")</f>
        <v>0.95688502673796805</v>
      </c>
      <c r="L22" s="177">
        <v>0.93</v>
      </c>
      <c r="M22" s="159">
        <f>+SUMPRODUCT(K22:K27,T22:T27)</f>
        <v>0.94984317194841783</v>
      </c>
      <c r="N22" s="17"/>
      <c r="O22" s="8"/>
      <c r="Q22" s="4">
        <f t="shared" si="9"/>
        <v>2.2984638397318055E-2</v>
      </c>
      <c r="R22" s="5">
        <f>+IF(G22="-",0,D22)/(IF($G$22="-",0,$D$22)+IF($G$23="-",0,$D$23)+IF($G$24="-",0,$D$24)+IF($G$25="-",0,$D$25)+IF($G$26="-",0,$D$26)+IF($G$27="-",0,$D$27))</f>
        <v>0.20000000000000004</v>
      </c>
      <c r="S22" s="4">
        <f t="shared" si="10"/>
        <v>2.758290330688495E-2</v>
      </c>
      <c r="T22" s="5">
        <f>+IF(K22="-",0,E22)/(IF($K$22="-",0,$E$22)+IF($K$23="-",0,$E$23)+IF($K$24="-",0,$E$24)+IF($K$25="-",0,$E$25)+IF($K$26="-",0,$E$26)+IF($K$27="-",0,$E$27))</f>
        <v>0.25028184892897409</v>
      </c>
    </row>
    <row r="23" spans="1:20" x14ac:dyDescent="0.25">
      <c r="A23" s="32">
        <f t="shared" ca="1" si="3"/>
        <v>33</v>
      </c>
      <c r="B23" s="67" t="s">
        <v>11</v>
      </c>
      <c r="C23" s="22" t="s">
        <v>13</v>
      </c>
      <c r="D23" s="14">
        <v>2.0000000000000004E-2</v>
      </c>
      <c r="E23" s="14">
        <v>2.2200000000000001E-2</v>
      </c>
      <c r="F23" s="27">
        <v>0.87</v>
      </c>
      <c r="G23" s="3">
        <f>+IFERROR(AVERAGEIFS('ICQlick%'!$C:$C,'ICQlick%'!$B:$B,Resultado!$C23),"-")</f>
        <v>1</v>
      </c>
      <c r="H23" s="177"/>
      <c r="I23" s="160"/>
      <c r="J23" s="27">
        <v>0.93</v>
      </c>
      <c r="K23" s="141">
        <f>+IFERROR(AVERAGEIFS('IPQlick%'!$C:$C,'IPQlick%'!$B:$B,Resultado!$C23),"-")</f>
        <v>0.91666666666666663</v>
      </c>
      <c r="L23" s="177"/>
      <c r="M23" s="160"/>
      <c r="N23" s="56"/>
      <c r="O23" s="8"/>
      <c r="Q23" s="4">
        <f t="shared" si="9"/>
        <v>2.2984638397318055E-2</v>
      </c>
      <c r="R23" s="5">
        <f t="shared" ref="R23:R27" si="13">+IF(G23="-",0,D23)/(IF($G$22="-",0,$D$22)+IF($G$23="-",0,$D$23)+IF($G$24="-",0,$D$24)+IF($G$25="-",0,$D$25)+IF($G$26="-",0,$D$26)+IF($G$27="-",0,$D$27))</f>
        <v>0.20000000000000004</v>
      </c>
      <c r="S23" s="4">
        <f t="shared" si="10"/>
        <v>2.758290330688495E-2</v>
      </c>
      <c r="T23" s="5">
        <f t="shared" ref="T23:T27" si="14">+IF(K23="-",0,E23)/(IF($K$22="-",0,$E$22)+IF($K$23="-",0,$E$23)+IF($K$24="-",0,$E$24)+IF($K$25="-",0,$E$25)+IF($K$26="-",0,$E$26)+IF($K$27="-",0,$E$27))</f>
        <v>0.25028184892897409</v>
      </c>
    </row>
    <row r="24" spans="1:20" x14ac:dyDescent="0.25">
      <c r="A24" s="32">
        <f t="shared" ca="1" si="3"/>
        <v>33</v>
      </c>
      <c r="B24" s="67" t="s">
        <v>11</v>
      </c>
      <c r="C24" s="22" t="s">
        <v>14</v>
      </c>
      <c r="D24" s="14">
        <v>2.5000000000000001E-2</v>
      </c>
      <c r="E24" s="14">
        <v>2.7699999999999999E-2</v>
      </c>
      <c r="F24" s="27">
        <v>0.94</v>
      </c>
      <c r="G24" s="3">
        <f>+IFERROR(AVERAGEIFS('ICQlick%'!$C:$C,'ICQlick%'!$B:$B,Resultado!$C24),"-")</f>
        <v>0.84061008534910098</v>
      </c>
      <c r="H24" s="177"/>
      <c r="I24" s="160"/>
      <c r="J24" s="27">
        <v>0.89</v>
      </c>
      <c r="K24" s="141">
        <f>+IFERROR(AVERAGEIFS('IPQlick%'!$C:$C,'IPQlick%'!$B:$B,Resultado!$C24),"-")</f>
        <v>1</v>
      </c>
      <c r="L24" s="177"/>
      <c r="M24" s="160"/>
      <c r="N24" s="56"/>
      <c r="O24" s="8"/>
      <c r="Q24" s="4">
        <f t="shared" si="9"/>
        <v>2.8730797996647565E-2</v>
      </c>
      <c r="R24" s="5">
        <f t="shared" si="13"/>
        <v>0.25</v>
      </c>
      <c r="S24" s="4">
        <f t="shared" si="10"/>
        <v>3.4416505477509594E-2</v>
      </c>
      <c r="T24" s="5">
        <f t="shared" si="14"/>
        <v>0.31228861330326946</v>
      </c>
    </row>
    <row r="25" spans="1:20" x14ac:dyDescent="0.25">
      <c r="A25" s="32">
        <f t="shared" ca="1" si="3"/>
        <v>33</v>
      </c>
      <c r="B25" s="67" t="s">
        <v>11</v>
      </c>
      <c r="C25" s="22" t="s">
        <v>15</v>
      </c>
      <c r="D25" s="14">
        <v>1.0000000000000002E-2</v>
      </c>
      <c r="E25" s="14"/>
      <c r="F25" s="27">
        <v>0.95</v>
      </c>
      <c r="G25" s="3">
        <f>+IFERROR(AVERAGEIFS('ICQlick%'!$C:$C,'ICQlick%'!$B:$B,Resultado!$C25),"-")</f>
        <v>1</v>
      </c>
      <c r="H25" s="177"/>
      <c r="I25" s="160"/>
      <c r="J25" s="27"/>
      <c r="K25" s="141" t="str">
        <f>+IFERROR(AVERAGEIFS('IPQlick%'!$C:$C,'IPQlick%'!$B:$B,Resultado!$C25),"-")</f>
        <v>-</v>
      </c>
      <c r="L25" s="177"/>
      <c r="M25" s="160"/>
      <c r="N25" s="56"/>
      <c r="O25" s="8"/>
      <c r="Q25" s="4">
        <f t="shared" si="9"/>
        <v>1.1492319198659028E-2</v>
      </c>
      <c r="R25" s="5">
        <f t="shared" si="13"/>
        <v>0.10000000000000002</v>
      </c>
      <c r="S25" s="4">
        <f t="shared" si="10"/>
        <v>0</v>
      </c>
      <c r="T25" s="5">
        <f t="shared" si="14"/>
        <v>0</v>
      </c>
    </row>
    <row r="26" spans="1:20" s="12" customFormat="1" x14ac:dyDescent="0.25">
      <c r="A26" s="32">
        <f t="shared" ca="1" si="3"/>
        <v>33</v>
      </c>
      <c r="B26" s="67" t="s">
        <v>11</v>
      </c>
      <c r="C26" s="24" t="s">
        <v>16</v>
      </c>
      <c r="D26" s="14">
        <v>1.4999999999999999E-2</v>
      </c>
      <c r="E26" s="14">
        <v>1.66E-2</v>
      </c>
      <c r="F26" s="28">
        <v>0.91</v>
      </c>
      <c r="G26" s="3">
        <f>+IFERROR(AVERAGEIFS('ICQlick%'!$C:$C,'ICQlick%'!$B:$B,Resultado!$C26),"-")</f>
        <v>1</v>
      </c>
      <c r="H26" s="165"/>
      <c r="I26" s="160"/>
      <c r="J26" s="28">
        <v>0.94</v>
      </c>
      <c r="K26" s="141">
        <f>+IFERROR(AVERAGEIFS('IPQlick%'!$C:$C,'IPQlick%'!$B:$B,Resultado!$C26),"-")</f>
        <v>0.90109890109890112</v>
      </c>
      <c r="L26" s="165"/>
      <c r="M26" s="160"/>
      <c r="N26" s="17"/>
      <c r="O26" s="8"/>
      <c r="Q26" s="4">
        <f t="shared" si="9"/>
        <v>1.7238478797988538E-2</v>
      </c>
      <c r="R26" s="5">
        <f t="shared" si="13"/>
        <v>0.15</v>
      </c>
      <c r="S26" s="4">
        <f t="shared" si="10"/>
        <v>2.0625053824067124E-2</v>
      </c>
      <c r="T26" s="5">
        <f t="shared" si="14"/>
        <v>0.18714768883878241</v>
      </c>
    </row>
    <row r="27" spans="1:20" x14ac:dyDescent="0.25">
      <c r="A27" s="32">
        <f t="shared" ca="1" si="3"/>
        <v>33</v>
      </c>
      <c r="B27" s="68" t="s">
        <v>11</v>
      </c>
      <c r="C27" s="24" t="s">
        <v>17</v>
      </c>
      <c r="D27" s="14">
        <v>1.0000000000000002E-2</v>
      </c>
      <c r="E27" s="14">
        <v>1.11E-2</v>
      </c>
      <c r="F27" s="28">
        <v>0.94</v>
      </c>
      <c r="G27" s="3">
        <f>+IFERROR(AVERAGEIFS('ICQlick%'!$C:$C,'ICQlick%'!$B:$B,Resultado!$C27),"-")</f>
        <v>1</v>
      </c>
      <c r="H27" s="165"/>
      <c r="I27" s="161"/>
      <c r="J27" s="28">
        <v>0.94</v>
      </c>
      <c r="K27" s="141" t="str">
        <f>+IFERROR(AVERAGEIFS('IPQlick%'!$C:$C,'IPQlick%'!$B:$B,Resultado!$C27),"-")</f>
        <v>-</v>
      </c>
      <c r="L27" s="165"/>
      <c r="M27" s="161"/>
      <c r="N27" s="17"/>
      <c r="O27" s="8"/>
      <c r="Q27" s="4">
        <f t="shared" si="9"/>
        <v>1.1492319198659028E-2</v>
      </c>
      <c r="R27" s="5">
        <f t="shared" si="13"/>
        <v>0.10000000000000002</v>
      </c>
      <c r="S27" s="4">
        <f t="shared" si="10"/>
        <v>0</v>
      </c>
      <c r="T27" s="5">
        <f t="shared" si="14"/>
        <v>0</v>
      </c>
    </row>
    <row r="28" spans="1:20" ht="19.5" thickBot="1" x14ac:dyDescent="0.35">
      <c r="A28" s="32">
        <f t="shared" ca="1" si="3"/>
        <v>33</v>
      </c>
      <c r="B28" s="69" t="s">
        <v>29</v>
      </c>
      <c r="C28" s="33" t="s">
        <v>29</v>
      </c>
      <c r="D28" s="21"/>
      <c r="E28" s="21"/>
      <c r="F28" s="29">
        <v>0.79</v>
      </c>
      <c r="G28" s="168">
        <f>ROUND(+SUMPRODUCT(G4:G27,Q4:Q27),2)</f>
        <v>0.77</v>
      </c>
      <c r="H28" s="168"/>
      <c r="I28" s="30"/>
      <c r="J28" s="114">
        <v>0.9</v>
      </c>
      <c r="K28" s="168">
        <f>ROUND(+SUMPRODUCT(K4:K27,S4:S27),2)</f>
        <v>0.88</v>
      </c>
      <c r="L28" s="168"/>
      <c r="M28" s="30"/>
      <c r="N28" s="56"/>
      <c r="O28" s="8"/>
    </row>
    <row r="268" spans="1:1" x14ac:dyDescent="0.25">
      <c r="A268" s="1" t="s">
        <v>217</v>
      </c>
    </row>
    <row r="517" spans="1:1" x14ac:dyDescent="0.25">
      <c r="A517" s="1" t="s">
        <v>172</v>
      </c>
    </row>
    <row r="966" spans="1:1" x14ac:dyDescent="0.25">
      <c r="A966" s="1" t="s">
        <v>173</v>
      </c>
    </row>
    <row r="1167" spans="1:1" x14ac:dyDescent="0.25">
      <c r="A1167" s="1" t="s">
        <v>174</v>
      </c>
    </row>
  </sheetData>
  <mergeCells count="26">
    <mergeCell ref="C1:K1"/>
    <mergeCell ref="L1:M1"/>
    <mergeCell ref="L4:L10"/>
    <mergeCell ref="H4:H10"/>
    <mergeCell ref="H11:H18"/>
    <mergeCell ref="L11:L18"/>
    <mergeCell ref="G28:H28"/>
    <mergeCell ref="K28:L28"/>
    <mergeCell ref="B2:B3"/>
    <mergeCell ref="C2:C3"/>
    <mergeCell ref="D2:D3"/>
    <mergeCell ref="E2:E3"/>
    <mergeCell ref="H22:H27"/>
    <mergeCell ref="I22:I27"/>
    <mergeCell ref="L22:L27"/>
    <mergeCell ref="L19:L21"/>
    <mergeCell ref="I4:I10"/>
    <mergeCell ref="I11:I18"/>
    <mergeCell ref="I19:I21"/>
    <mergeCell ref="M22:M27"/>
    <mergeCell ref="M4:M10"/>
    <mergeCell ref="M11:M18"/>
    <mergeCell ref="F2:I2"/>
    <mergeCell ref="J2:M2"/>
    <mergeCell ref="H19:H21"/>
    <mergeCell ref="M19:M21"/>
  </mergeCells>
  <conditionalFormatting sqref="I4 G4:G27 K4:K27">
    <cfRule type="cellIs" dxfId="71" priority="1" operator="equal">
      <formula>"-"</formula>
    </cfRule>
    <cfRule type="cellIs" dxfId="70" priority="60" stopIfTrue="1" operator="greaterThanOrEqual">
      <formula>F4</formula>
    </cfRule>
  </conditionalFormatting>
  <conditionalFormatting sqref="I4 G4:G27">
    <cfRule type="cellIs" dxfId="69" priority="58" stopIfTrue="1" operator="between">
      <formula>0.000000001</formula>
      <formula>F4</formula>
    </cfRule>
  </conditionalFormatting>
  <conditionalFormatting sqref="M4">
    <cfRule type="cellIs" dxfId="68" priority="24" operator="equal">
      <formula>"-"</formula>
    </cfRule>
    <cfRule type="cellIs" dxfId="67" priority="25" stopIfTrue="1" operator="greaterThanOrEqual">
      <formula>L4</formula>
    </cfRule>
  </conditionalFormatting>
  <conditionalFormatting sqref="M4">
    <cfRule type="cellIs" dxfId="66" priority="26" stopIfTrue="1" operator="between">
      <formula>0.000000001</formula>
      <formula>L4</formula>
    </cfRule>
  </conditionalFormatting>
  <conditionalFormatting sqref="M11">
    <cfRule type="cellIs" dxfId="65" priority="21" operator="equal">
      <formula>"-"</formula>
    </cfRule>
    <cfRule type="cellIs" dxfId="64" priority="23" stopIfTrue="1" operator="greaterThanOrEqual">
      <formula>L11</formula>
    </cfRule>
  </conditionalFormatting>
  <conditionalFormatting sqref="M11">
    <cfRule type="cellIs" dxfId="63" priority="22" stopIfTrue="1" operator="between">
      <formula>0.000000001</formula>
      <formula>L11</formula>
    </cfRule>
  </conditionalFormatting>
  <conditionalFormatting sqref="I11">
    <cfRule type="cellIs" dxfId="62" priority="18" operator="equal">
      <formula>"-"</formula>
    </cfRule>
    <cfRule type="cellIs" dxfId="61" priority="20" stopIfTrue="1" operator="greaterThanOrEqual">
      <formula>H11</formula>
    </cfRule>
  </conditionalFormatting>
  <conditionalFormatting sqref="I11">
    <cfRule type="cellIs" dxfId="60" priority="19" stopIfTrue="1" operator="between">
      <formula>0.000000001</formula>
      <formula>H11</formula>
    </cfRule>
  </conditionalFormatting>
  <conditionalFormatting sqref="M19">
    <cfRule type="cellIs" dxfId="59" priority="14" operator="equal">
      <formula>"-"</formula>
    </cfRule>
    <cfRule type="cellIs" dxfId="58" priority="16" stopIfTrue="1" operator="greaterThanOrEqual">
      <formula>L19</formula>
    </cfRule>
  </conditionalFormatting>
  <conditionalFormatting sqref="M19">
    <cfRule type="cellIs" dxfId="57" priority="15" stopIfTrue="1" operator="between">
      <formula>0.000000001</formula>
      <formula>L19</formula>
    </cfRule>
  </conditionalFormatting>
  <conditionalFormatting sqref="I19">
    <cfRule type="cellIs" dxfId="56" priority="11" operator="equal">
      <formula>"-"</formula>
    </cfRule>
    <cfRule type="cellIs" dxfId="55" priority="13" stopIfTrue="1" operator="greaterThanOrEqual">
      <formula>H19</formula>
    </cfRule>
  </conditionalFormatting>
  <conditionalFormatting sqref="I19">
    <cfRule type="cellIs" dxfId="54" priority="12" stopIfTrue="1" operator="between">
      <formula>0.000000001</formula>
      <formula>H19</formula>
    </cfRule>
  </conditionalFormatting>
  <conditionalFormatting sqref="I22">
    <cfRule type="cellIs" dxfId="53" priority="8" operator="equal">
      <formula>"-"</formula>
    </cfRule>
    <cfRule type="cellIs" dxfId="52" priority="10" stopIfTrue="1" operator="greaterThanOrEqual">
      <formula>H22</formula>
    </cfRule>
  </conditionalFormatting>
  <conditionalFormatting sqref="I22">
    <cfRule type="cellIs" dxfId="51" priority="9" stopIfTrue="1" operator="between">
      <formula>0.000000001</formula>
      <formula>H22</formula>
    </cfRule>
  </conditionalFormatting>
  <conditionalFormatting sqref="M22">
    <cfRule type="cellIs" dxfId="50" priority="5" operator="equal">
      <formula>"-"</formula>
    </cfRule>
    <cfRule type="cellIs" dxfId="49" priority="7" stopIfTrue="1" operator="greaterThanOrEqual">
      <formula>L22</formula>
    </cfRule>
  </conditionalFormatting>
  <conditionalFormatting sqref="M22">
    <cfRule type="cellIs" dxfId="48" priority="6" stopIfTrue="1" operator="between">
      <formula>0.000000001</formula>
      <formula>L22</formula>
    </cfRule>
  </conditionalFormatting>
  <conditionalFormatting sqref="G28">
    <cfRule type="iconSet" priority="4">
      <iconSet iconSet="3Symbols2">
        <cfvo type="percent" val="0"/>
        <cfvo type="num" val="$F$28-0.03"/>
        <cfvo type="num" val="$F$28"/>
      </iconSet>
    </cfRule>
  </conditionalFormatting>
  <conditionalFormatting sqref="K28">
    <cfRule type="iconSet" priority="3">
      <iconSet iconSet="3Symbols2">
        <cfvo type="percent" val="0"/>
        <cfvo type="num" val="0.85"/>
        <cfvo type="num" val="$J$28"/>
      </iconSet>
    </cfRule>
  </conditionalFormatting>
  <conditionalFormatting sqref="K4:K27">
    <cfRule type="cellIs" dxfId="47" priority="17" stopIfTrue="1" operator="between">
      <formula>0.000000001</formula>
      <formula>J4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uardar">
                <anchor moveWithCells="1" sizeWithCells="1">
                  <from>
                    <xdr:col>21</xdr:col>
                    <xdr:colOff>619125</xdr:colOff>
                    <xdr:row>0</xdr:row>
                    <xdr:rowOff>28575</xdr:rowOff>
                  </from>
                  <to>
                    <xdr:col>23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1"/>
  </sheetPr>
  <dimension ref="A1:L1647"/>
  <sheetViews>
    <sheetView showGridLines="0" tabSelected="1" zoomScaleNormal="100" zoomScaleSheetLayoutView="100" workbookViewId="0">
      <selection activeCell="B5" sqref="B5"/>
    </sheetView>
  </sheetViews>
  <sheetFormatPr baseColWidth="10" defaultRowHeight="15" x14ac:dyDescent="0.25"/>
  <cols>
    <col min="1" max="1" width="12.7109375" customWidth="1"/>
    <col min="2" max="2" width="12.85546875" customWidth="1"/>
    <col min="5" max="5" width="12.85546875" customWidth="1"/>
    <col min="8" max="8" width="13.7109375" customWidth="1"/>
  </cols>
  <sheetData>
    <row r="1" spans="1:11" ht="38.450000000000003" customHeight="1" x14ac:dyDescent="0.25">
      <c r="A1" s="16"/>
      <c r="B1" s="178" t="s">
        <v>75</v>
      </c>
      <c r="C1" s="178"/>
      <c r="D1" s="178"/>
      <c r="E1" s="178"/>
      <c r="F1" s="178"/>
      <c r="G1" s="178"/>
      <c r="H1" s="70" t="str">
        <f ca="1">+Resultado!L1</f>
        <v>Semana 33</v>
      </c>
      <c r="I1" s="16"/>
      <c r="K1" t="str">
        <f ca="1">"S"&amp;Resultado!A4&amp;" - Informe IC IP"</f>
        <v>S33 - Informe IC IP</v>
      </c>
    </row>
    <row r="16" spans="1:11" x14ac:dyDescent="0.25">
      <c r="H16" t="str">
        <f>IF(B16="","",IF(B16="IC",MAX(IF(ICQlickTabla!G:G=ResultadoVar!D17,IF(ICQlickTabla!M:M=ResultadoVar!F17,IF((ICQlickTabla!H:H=16),ICQlickTabla!I:I)))),MAX(IF(IPQlickTabla!E:E=ResultadoVar!D17,IF((IPQlickTabla!F:F=16),IPQlickTabla!J:J=ResultadoVar!F17,IPQlickTabla!G:G)))))</f>
        <v/>
      </c>
    </row>
    <row r="25" spans="1:12" x14ac:dyDescent="0.25">
      <c r="A25" s="188" t="s">
        <v>135</v>
      </c>
      <c r="B25" s="188"/>
      <c r="C25" s="188"/>
      <c r="D25" s="188"/>
      <c r="E25" s="188"/>
      <c r="F25" s="188"/>
      <c r="G25" s="188"/>
      <c r="H25" s="188"/>
    </row>
    <row r="26" spans="1:12" x14ac:dyDescent="0.25">
      <c r="A26" s="189"/>
      <c r="B26" s="189"/>
      <c r="C26" s="189"/>
      <c r="D26" s="189"/>
      <c r="E26" s="189"/>
      <c r="F26" s="189"/>
      <c r="G26" s="189"/>
      <c r="H26" s="189"/>
    </row>
    <row r="27" spans="1:12" x14ac:dyDescent="0.25">
      <c r="A27" s="189"/>
      <c r="B27" s="189"/>
      <c r="C27" s="189"/>
      <c r="D27" s="189"/>
      <c r="E27" s="189"/>
      <c r="F27" s="189"/>
      <c r="G27" s="189"/>
      <c r="H27" s="189"/>
    </row>
    <row r="28" spans="1:12" x14ac:dyDescent="0.25">
      <c r="A28" s="189"/>
      <c r="B28" s="189"/>
      <c r="C28" s="189"/>
      <c r="D28" s="189"/>
      <c r="E28" s="189"/>
      <c r="F28" s="189"/>
      <c r="G28" s="201"/>
      <c r="H28" s="201"/>
      <c r="K28" s="48"/>
      <c r="L28" s="48"/>
    </row>
    <row r="29" spans="1:12" x14ac:dyDescent="0.25">
      <c r="A29" s="189"/>
      <c r="B29" s="189"/>
      <c r="C29" s="189"/>
      <c r="D29" s="189"/>
      <c r="E29" s="189"/>
      <c r="F29" s="189"/>
      <c r="G29" s="189"/>
      <c r="H29" s="189"/>
    </row>
    <row r="30" spans="1:12" x14ac:dyDescent="0.25">
      <c r="A30" s="189"/>
      <c r="B30" s="189"/>
      <c r="C30" s="189"/>
      <c r="D30" s="189"/>
      <c r="E30" s="189"/>
      <c r="F30" s="189"/>
      <c r="G30" s="189"/>
      <c r="H30" s="189"/>
    </row>
    <row r="80" s="88" customFormat="1" x14ac:dyDescent="0.25"/>
    <row r="81" s="88" customFormat="1" x14ac:dyDescent="0.25"/>
    <row r="82" s="88" customFormat="1" x14ac:dyDescent="0.25"/>
    <row r="83" s="88" customFormat="1" x14ac:dyDescent="0.25"/>
    <row r="84" s="88" customFormat="1" x14ac:dyDescent="0.25"/>
    <row r="85" s="88" customFormat="1" x14ac:dyDescent="0.25"/>
    <row r="86" s="88" customFormat="1" x14ac:dyDescent="0.25"/>
    <row r="87" s="88" customFormat="1" x14ac:dyDescent="0.25"/>
    <row r="88" s="88" customFormat="1" x14ac:dyDescent="0.25"/>
    <row r="89" s="88" customFormat="1" x14ac:dyDescent="0.25"/>
    <row r="90" s="88" customFormat="1" x14ac:dyDescent="0.25"/>
    <row r="91" s="88" customFormat="1" x14ac:dyDescent="0.25"/>
    <row r="92" s="88" customFormat="1" x14ac:dyDescent="0.25"/>
    <row r="93" s="88" customFormat="1" x14ac:dyDescent="0.25"/>
    <row r="94" s="88" customFormat="1" x14ac:dyDescent="0.25"/>
    <row r="95" s="88" customFormat="1" x14ac:dyDescent="0.25"/>
    <row r="96" s="88" customFormat="1" x14ac:dyDescent="0.25"/>
    <row r="97" s="88" customFormat="1" x14ac:dyDescent="0.25"/>
    <row r="98" s="88" customFormat="1" x14ac:dyDescent="0.25"/>
    <row r="99" s="88" customFormat="1" x14ac:dyDescent="0.25"/>
    <row r="100" s="88" customFormat="1" x14ac:dyDescent="0.25"/>
    <row r="101" s="88" customFormat="1" x14ac:dyDescent="0.25"/>
    <row r="102" s="88" customFormat="1" x14ac:dyDescent="0.25"/>
    <row r="103" s="88" customFormat="1" x14ac:dyDescent="0.25"/>
    <row r="104" s="88" customFormat="1" x14ac:dyDescent="0.25"/>
    <row r="105" s="88" customFormat="1" x14ac:dyDescent="0.25"/>
    <row r="106" s="88" customFormat="1" x14ac:dyDescent="0.25"/>
    <row r="107" s="88" customFormat="1" x14ac:dyDescent="0.25"/>
    <row r="108" s="88" customFormat="1" x14ac:dyDescent="0.25"/>
    <row r="109" s="88" customFormat="1" x14ac:dyDescent="0.25"/>
    <row r="110" s="88" customFormat="1" x14ac:dyDescent="0.25"/>
    <row r="111" s="88" customFormat="1" x14ac:dyDescent="0.25"/>
    <row r="112" s="88" customFormat="1" x14ac:dyDescent="0.25"/>
    <row r="113" s="88" customFormat="1" x14ac:dyDescent="0.25"/>
    <row r="114" s="88" customFormat="1" x14ac:dyDescent="0.25"/>
    <row r="115" s="88" customFormat="1" x14ac:dyDescent="0.25"/>
    <row r="116" s="88" customFormat="1" x14ac:dyDescent="0.25"/>
    <row r="117" s="88" customFormat="1" x14ac:dyDescent="0.25"/>
    <row r="118" s="88" customFormat="1" x14ac:dyDescent="0.25"/>
    <row r="119" s="88" customFormat="1" x14ac:dyDescent="0.25"/>
    <row r="120" s="88" customFormat="1" x14ac:dyDescent="0.25"/>
    <row r="121" s="88" customFormat="1" x14ac:dyDescent="0.25"/>
    <row r="122" s="88" customFormat="1" x14ac:dyDescent="0.25"/>
    <row r="123" s="88" customFormat="1" x14ac:dyDescent="0.25"/>
    <row r="124" s="88" customFormat="1" x14ac:dyDescent="0.25"/>
    <row r="125" s="88" customFormat="1" x14ac:dyDescent="0.25"/>
    <row r="126" s="88" customFormat="1" x14ac:dyDescent="0.25"/>
    <row r="127" s="88" customFormat="1" x14ac:dyDescent="0.25"/>
    <row r="128" s="95" customFormat="1" x14ac:dyDescent="0.25"/>
    <row r="129" s="95" customFormat="1" x14ac:dyDescent="0.25"/>
    <row r="130" s="95" customFormat="1" x14ac:dyDescent="0.25"/>
    <row r="131" s="95" customFormat="1" x14ac:dyDescent="0.25"/>
    <row r="132" s="95" customFormat="1" x14ac:dyDescent="0.25"/>
    <row r="133" s="95" customFormat="1" x14ac:dyDescent="0.25"/>
    <row r="134" s="95" customFormat="1" x14ac:dyDescent="0.25"/>
    <row r="135" s="95" customFormat="1" x14ac:dyDescent="0.25"/>
    <row r="136" s="95" customFormat="1" x14ac:dyDescent="0.25"/>
    <row r="137" s="95" customFormat="1" x14ac:dyDescent="0.25"/>
    <row r="138" s="95" customFormat="1" x14ac:dyDescent="0.25"/>
    <row r="139" s="95" customFormat="1" x14ac:dyDescent="0.25"/>
    <row r="140" s="95" customFormat="1" x14ac:dyDescent="0.25"/>
    <row r="141" s="95" customFormat="1" x14ac:dyDescent="0.25"/>
    <row r="142" s="95" customFormat="1" x14ac:dyDescent="0.25"/>
    <row r="143" s="95" customFormat="1" x14ac:dyDescent="0.25"/>
    <row r="144" s="95" customFormat="1" x14ac:dyDescent="0.25"/>
    <row r="145" spans="3:6" s="95" customFormat="1" x14ac:dyDescent="0.25"/>
    <row r="146" spans="3:6" s="95" customFormat="1" x14ac:dyDescent="0.25"/>
    <row r="147" spans="3:6" s="95" customFormat="1" x14ac:dyDescent="0.25"/>
    <row r="148" spans="3:6" s="95" customFormat="1" x14ac:dyDescent="0.25"/>
    <row r="149" spans="3:6" s="95" customFormat="1" x14ac:dyDescent="0.25"/>
    <row r="150" spans="3:6" s="95" customFormat="1" x14ac:dyDescent="0.25"/>
    <row r="151" spans="3:6" s="95" customFormat="1" x14ac:dyDescent="0.25">
      <c r="C151" s="202" t="s">
        <v>216</v>
      </c>
      <c r="D151" s="202"/>
      <c r="E151" s="102" t="s">
        <v>53</v>
      </c>
      <c r="F151" s="102" t="s">
        <v>54</v>
      </c>
    </row>
    <row r="152" spans="3:6" s="95" customFormat="1" x14ac:dyDescent="0.25">
      <c r="C152" s="184" t="s">
        <v>18</v>
      </c>
      <c r="D152" s="184"/>
      <c r="E152" s="103">
        <f ca="1">IFERROR(Indicadores!BQ11-(Indicadores!BP11*Resultado!F4),"")</f>
        <v>-2.2348285644015132E-2</v>
      </c>
      <c r="F152" s="101">
        <f ca="1">IFERROR(Indicadores!CD11-(Indicadores!CC11*Resultado!J4),"")</f>
        <v>-1.8577719235409892E-2</v>
      </c>
    </row>
    <row r="153" spans="3:6" s="95" customFormat="1" x14ac:dyDescent="0.25">
      <c r="C153" s="184" t="s">
        <v>19</v>
      </c>
      <c r="D153" s="184"/>
      <c r="E153" s="103">
        <f ca="1">IFERROR(Indicadores!BQ12-(Indicadores!BP12*Resultado!F5),"")</f>
        <v>9.0081568351664532E-3</v>
      </c>
      <c r="F153" s="101">
        <f ca="1">IFERROR(Indicadores!CD12-(Indicadores!CC12*Resultado!J5),"")</f>
        <v>-8.8399607225557175E-3</v>
      </c>
    </row>
    <row r="154" spans="3:6" s="95" customFormat="1" x14ac:dyDescent="0.25">
      <c r="C154" s="203" t="s">
        <v>20</v>
      </c>
      <c r="D154" s="203"/>
      <c r="E154" s="103">
        <f ca="1">IFERROR(Indicadores!BQ13-(Indicadores!BP13*Resultado!F6),"")</f>
        <v>-1.3918159653244257E-2</v>
      </c>
      <c r="F154" s="101">
        <f ca="1">IFERROR(Indicadores!CD13-(Indicadores!CC13*Resultado!J6),"")</f>
        <v>4.472184870737278E-3</v>
      </c>
    </row>
    <row r="155" spans="3:6" s="95" customFormat="1" x14ac:dyDescent="0.25">
      <c r="C155" s="184" t="s">
        <v>21</v>
      </c>
      <c r="D155" s="184"/>
      <c r="E155" s="103">
        <f ca="1">IFERROR(Indicadores!BQ14-(Indicadores!BP14*Resultado!F7),"")</f>
        <v>-3.4870838555503478E-3</v>
      </c>
      <c r="F155" s="101">
        <f ca="1">IFERROR(Indicadores!CD14-(Indicadores!CC14*Resultado!J7),"")</f>
        <v>2.847359742542438E-3</v>
      </c>
    </row>
    <row r="156" spans="3:6" s="95" customFormat="1" x14ac:dyDescent="0.25">
      <c r="C156" s="184" t="s">
        <v>22</v>
      </c>
      <c r="D156" s="184"/>
      <c r="E156" s="103">
        <f ca="1">IFERROR(Indicadores!BQ15-(Indicadores!BP15*Resultado!F8),"")</f>
        <v>-7.1787055232337693E-4</v>
      </c>
      <c r="F156" s="101">
        <f ca="1">IFERROR(Indicadores!CD15-(Indicadores!CC15*Resultado!J8),"")</f>
        <v>-5.7011191744765904E-3</v>
      </c>
    </row>
    <row r="157" spans="3:6" s="95" customFormat="1" x14ac:dyDescent="0.25">
      <c r="C157" s="184" t="s">
        <v>23</v>
      </c>
      <c r="D157" s="184"/>
      <c r="E157" s="103">
        <f ca="1">IFERROR(Indicadores!BQ16-(Indicadores!BP16*Resultado!F9),"")</f>
        <v>6.4057241691085065E-3</v>
      </c>
      <c r="F157" s="101">
        <f ca="1">IFERROR(Indicadores!CD16-(Indicadores!CC16*Resultado!J9),"")</f>
        <v>8.8836828218120389E-3</v>
      </c>
    </row>
    <row r="158" spans="3:6" s="95" customFormat="1" x14ac:dyDescent="0.25">
      <c r="C158" s="184" t="s">
        <v>24</v>
      </c>
      <c r="D158" s="184"/>
      <c r="E158" s="103">
        <f ca="1">IFERROR(Indicadores!BQ17-(Indicadores!BP17*Resultado!F10),"")</f>
        <v>-3.019308795878077E-4</v>
      </c>
      <c r="F158" s="101">
        <f ca="1">IFERROR(Indicadores!CD17-(Indicadores!CC17*Resultado!J10),"")</f>
        <v>-7.2046438508847517E-3</v>
      </c>
    </row>
    <row r="159" spans="3:6" s="95" customFormat="1" x14ac:dyDescent="0.25">
      <c r="C159" s="184" t="s">
        <v>3</v>
      </c>
      <c r="D159" s="184"/>
      <c r="E159" s="103">
        <f ca="1">IFERROR(Indicadores!BQ18-(Indicadores!BP18*Resultado!F11),"")</f>
        <v>1.0146631006645944E-2</v>
      </c>
      <c r="F159" s="101">
        <f ca="1">IFERROR(Indicadores!CD18-(Indicadores!CC18*Resultado!J11),"")</f>
        <v>6.7880500586954134E-3</v>
      </c>
    </row>
    <row r="160" spans="3:6" s="95" customFormat="1" x14ac:dyDescent="0.25">
      <c r="C160" s="184" t="s">
        <v>33</v>
      </c>
      <c r="D160" s="184"/>
      <c r="E160" s="103">
        <f ca="1">IFERROR(Indicadores!BQ19-(Indicadores!BP19*Resultado!F12),"")</f>
        <v>9.6555641539883275E-4</v>
      </c>
      <c r="F160" s="101">
        <f ca="1">IFERROR(Indicadores!CD19-(Indicadores!CC19*Resultado!J12),"")</f>
        <v>1.0909884109695046E-2</v>
      </c>
    </row>
    <row r="161" spans="3:6" s="95" customFormat="1" x14ac:dyDescent="0.25">
      <c r="C161" s="184" t="s">
        <v>34</v>
      </c>
      <c r="D161" s="184"/>
      <c r="E161" s="103">
        <f ca="1">IFERROR(Indicadores!BQ20-(Indicadores!BP20*Resultado!F13),"")</f>
        <v>9.6991878334281856E-3</v>
      </c>
      <c r="F161" s="101">
        <f ca="1">IFERROR(Indicadores!CD20-(Indicadores!CC20*Resultado!J13),"")</f>
        <v>8.5133147240019913E-4</v>
      </c>
    </row>
    <row r="162" spans="3:6" s="95" customFormat="1" x14ac:dyDescent="0.25">
      <c r="C162" s="184" t="s">
        <v>5</v>
      </c>
      <c r="D162" s="184"/>
      <c r="E162" s="103">
        <f ca="1">IFERROR(Indicadores!BQ21-(Indicadores!BP21*Resultado!F14),"")</f>
        <v>4.2204938943798329E-3</v>
      </c>
      <c r="F162" s="101">
        <f ca="1">IFERROR(Indicadores!CD21-(Indicadores!CC21*Resultado!J14),"")</f>
        <v>-1.4366787650138511E-2</v>
      </c>
    </row>
    <row r="163" spans="3:6" s="95" customFormat="1" hidden="1" x14ac:dyDescent="0.25">
      <c r="C163" s="184" t="s">
        <v>6</v>
      </c>
      <c r="D163" s="184"/>
      <c r="E163" s="103">
        <f ca="1">IFERROR(Indicadores!BQ22-(Indicadores!BP22*Resultado!F15),"")</f>
        <v>-1.5103395553726001E-2</v>
      </c>
      <c r="F163" s="101">
        <f ca="1">IFERROR(Indicadores!CD22-(Indicadores!CC22*Resultado!J15),"")</f>
        <v>0</v>
      </c>
    </row>
    <row r="164" spans="3:6" s="95" customFormat="1" x14ac:dyDescent="0.25">
      <c r="C164" s="184" t="s">
        <v>7</v>
      </c>
      <c r="D164" s="184"/>
      <c r="E164" s="103">
        <f ca="1">IFERROR(Indicadores!BQ23-(Indicadores!BP23*Resultado!F16),"")</f>
        <v>0</v>
      </c>
      <c r="F164" s="101">
        <f ca="1">IFERROR(Indicadores!CD23-(Indicadores!CC23*Resultado!J16),"")</f>
        <v>0</v>
      </c>
    </row>
    <row r="165" spans="3:6" s="95" customFormat="1" x14ac:dyDescent="0.25">
      <c r="C165" s="184" t="s">
        <v>35</v>
      </c>
      <c r="D165" s="184"/>
      <c r="E165" s="103">
        <f ca="1">IFERROR(Indicadores!BQ24-(Indicadores!BP24*Resultado!F17),"")</f>
        <v>0</v>
      </c>
      <c r="F165" s="101">
        <f ca="1">IFERROR(Indicadores!CD24-(Indicadores!CC24*Resultado!J17),"")</f>
        <v>0</v>
      </c>
    </row>
    <row r="166" spans="3:6" s="95" customFormat="1" x14ac:dyDescent="0.25">
      <c r="C166" s="184" t="s">
        <v>36</v>
      </c>
      <c r="D166" s="184"/>
      <c r="E166" s="103">
        <f ca="1">IFERROR(Indicadores!BQ25-(Indicadores!BP25*Resultado!F18),"")</f>
        <v>0</v>
      </c>
      <c r="F166" s="101">
        <f ca="1">IFERROR(Indicadores!CD25-(Indicadores!CC25*Resultado!J18),"")</f>
        <v>0</v>
      </c>
    </row>
    <row r="167" spans="3:6" s="95" customFormat="1" x14ac:dyDescent="0.25">
      <c r="C167" s="184" t="s">
        <v>8</v>
      </c>
      <c r="D167" s="184"/>
      <c r="E167" s="103">
        <f ca="1">IFERROR(Indicadores!BQ26-(Indicadores!BP26*Resultado!F19),"")</f>
        <v>0</v>
      </c>
      <c r="F167" s="101">
        <f ca="1">IFERROR(Indicadores!CD26-(Indicadores!CC26*Resultado!J19),"")</f>
        <v>-8.3119719207889325E-3</v>
      </c>
    </row>
    <row r="168" spans="3:6" s="95" customFormat="1" x14ac:dyDescent="0.25">
      <c r="C168" s="184" t="s">
        <v>9</v>
      </c>
      <c r="D168" s="184"/>
      <c r="E168" s="103">
        <f ca="1">IFERROR(Indicadores!BQ27-(Indicadores!BP27*Resultado!F20),"")</f>
        <v>-2.1008087956433767E-3</v>
      </c>
      <c r="F168" s="101">
        <f ca="1">IFERROR(Indicadores!CD27-(Indicadores!CC27*Resultado!J20),"")</f>
        <v>-1.2867199750354053E-3</v>
      </c>
    </row>
    <row r="169" spans="3:6" s="95" customFormat="1" x14ac:dyDescent="0.25">
      <c r="C169" s="184" t="s">
        <v>10</v>
      </c>
      <c r="D169" s="184"/>
      <c r="E169" s="103">
        <f ca="1">IFERROR(Indicadores!BQ28-(Indicadores!BP28*Resultado!F21),"")</f>
        <v>-7.6964130608719664E-3</v>
      </c>
      <c r="F169" s="101">
        <f ca="1">IFERROR(Indicadores!CD28-(Indicadores!CC28*Resultado!J21),"")</f>
        <v>0</v>
      </c>
    </row>
    <row r="170" spans="3:6" s="95" customFormat="1" x14ac:dyDescent="0.25">
      <c r="C170" s="184" t="s">
        <v>12</v>
      </c>
      <c r="D170" s="184"/>
      <c r="E170" s="103">
        <f ca="1">IFERROR(Indicadores!BQ29-(Indicadores!BP29*Resultado!F22),"")</f>
        <v>1.7231430917716457E-3</v>
      </c>
      <c r="F170" s="101">
        <f ca="1">IFERROR(Indicadores!CD29-(Indicadores!CC29*Resultado!J22),"")</f>
        <v>-3.6174903935900712E-4</v>
      </c>
    </row>
    <row r="171" spans="3:6" s="95" customFormat="1" x14ac:dyDescent="0.25">
      <c r="C171" s="184" t="s">
        <v>13</v>
      </c>
      <c r="D171" s="184"/>
      <c r="E171" s="103">
        <f ca="1">IFERROR(Indicadores!BQ30-(Indicadores!BP30*Resultado!F23),"")</f>
        <v>5.0805150917795222E-3</v>
      </c>
      <c r="F171" s="101">
        <f ca="1">IFERROR(Indicadores!CD30-(Indicadores!CC30*Resultado!J23),"")</f>
        <v>-3.6777204409180198E-4</v>
      </c>
    </row>
    <row r="172" spans="3:6" s="95" customFormat="1" x14ac:dyDescent="0.25">
      <c r="C172" s="184" t="s">
        <v>14</v>
      </c>
      <c r="D172" s="184"/>
      <c r="E172" s="103">
        <f ca="1">IFERROR(Indicadores!BQ31-(Indicadores!BP31*Resultado!F24),"")</f>
        <v>-2.2195690608992139E-3</v>
      </c>
      <c r="F172" s="101">
        <f ca="1">IFERROR(Indicadores!CD31-(Indicadores!CC31*Resultado!J24),"")</f>
        <v>3.7858156025260548E-3</v>
      </c>
    </row>
    <row r="173" spans="3:6" s="95" customFormat="1" x14ac:dyDescent="0.25">
      <c r="C173" s="184" t="s">
        <v>15</v>
      </c>
      <c r="D173" s="184"/>
      <c r="E173" s="103">
        <f ca="1">IFERROR(Indicadores!BQ32-(Indicadores!BP32*Resultado!F25),"")</f>
        <v>1.1165967234680295E-3</v>
      </c>
      <c r="F173" s="101">
        <f ca="1">IFERROR(Indicadores!CD32-(Indicadores!CC32*Resultado!J25),"")</f>
        <v>0</v>
      </c>
    </row>
    <row r="174" spans="3:6" s="95" customFormat="1" x14ac:dyDescent="0.25">
      <c r="C174" s="184" t="s">
        <v>16</v>
      </c>
      <c r="D174" s="184"/>
      <c r="E174" s="103">
        <f ca="1">IFERROR(Indicadores!BQ33-(Indicadores!BP33*Resultado!F26),"")</f>
        <v>2.5123426278030603E-3</v>
      </c>
      <c r="F174" s="101">
        <f ca="1">IFERROR(Indicadores!CD33-(Indicadores!CC33*Resultado!J26),"")</f>
        <v>-8.023372586505248E-4</v>
      </c>
    </row>
    <row r="175" spans="3:6" s="95" customFormat="1" x14ac:dyDescent="0.25">
      <c r="C175" s="184" t="s">
        <v>17</v>
      </c>
      <c r="D175" s="184"/>
      <c r="E175" s="103">
        <f ca="1">IFERROR(Indicadores!BQ34-(Indicadores!BP34*Resultado!F27),"")</f>
        <v>6.6995803408081631E-4</v>
      </c>
      <c r="F175" s="101">
        <f ca="1">IFERROR(Indicadores!CD34-(Indicadores!CC34*Resultado!J27),"")</f>
        <v>0</v>
      </c>
    </row>
    <row r="176" spans="3:6" s="95" customFormat="1" x14ac:dyDescent="0.25"/>
    <row r="177" spans="1:8" s="107" customFormat="1" x14ac:dyDescent="0.25"/>
    <row r="178" spans="1:8" s="95" customFormat="1" x14ac:dyDescent="0.25"/>
    <row r="179" spans="1:8" s="88" customFormat="1" x14ac:dyDescent="0.25"/>
    <row r="181" spans="1:8" ht="21" x14ac:dyDescent="0.35">
      <c r="A181" s="191" t="s">
        <v>134</v>
      </c>
      <c r="B181" s="191"/>
      <c r="C181" s="191"/>
      <c r="D181" s="191"/>
      <c r="E181" s="191"/>
      <c r="F181" s="191"/>
      <c r="G181" s="191"/>
      <c r="H181" s="191"/>
    </row>
    <row r="199" spans="1:8" ht="18.600000000000001" customHeight="1" x14ac:dyDescent="0.25">
      <c r="A199" s="188" t="s">
        <v>136</v>
      </c>
      <c r="B199" s="188"/>
      <c r="C199" s="188"/>
      <c r="D199" s="188"/>
      <c r="E199" s="188"/>
      <c r="F199" s="188"/>
      <c r="G199" s="188"/>
      <c r="H199" s="188"/>
    </row>
    <row r="200" spans="1:8" x14ac:dyDescent="0.25">
      <c r="A200" s="189"/>
      <c r="B200" s="189"/>
      <c r="C200" s="189"/>
      <c r="D200" s="189"/>
      <c r="E200" s="189"/>
      <c r="F200" s="189"/>
      <c r="G200" s="189"/>
      <c r="H200" s="189"/>
    </row>
    <row r="201" spans="1:8" x14ac:dyDescent="0.25">
      <c r="A201" s="189"/>
      <c r="B201" s="189"/>
      <c r="C201" s="189"/>
      <c r="D201" s="189"/>
      <c r="E201" s="189"/>
      <c r="F201" s="189"/>
      <c r="G201" s="189"/>
      <c r="H201" s="189"/>
    </row>
    <row r="202" spans="1:8" x14ac:dyDescent="0.25">
      <c r="A202" s="189"/>
      <c r="B202" s="189"/>
      <c r="C202" s="189"/>
      <c r="D202" s="189"/>
      <c r="E202" s="189"/>
      <c r="F202" s="189"/>
      <c r="G202" s="189"/>
      <c r="H202" s="189"/>
    </row>
    <row r="203" spans="1:8" x14ac:dyDescent="0.25">
      <c r="A203" s="189"/>
      <c r="B203" s="189"/>
      <c r="C203" s="189"/>
      <c r="D203" s="189"/>
      <c r="E203" s="189"/>
      <c r="F203" s="189"/>
      <c r="G203" s="189"/>
      <c r="H203" s="189"/>
    </row>
    <row r="204" spans="1:8" x14ac:dyDescent="0.25">
      <c r="A204" s="189"/>
      <c r="B204" s="189"/>
      <c r="C204" s="189"/>
      <c r="D204" s="189"/>
      <c r="E204" s="189"/>
      <c r="F204" s="189"/>
      <c r="G204" s="189"/>
      <c r="H204" s="189"/>
    </row>
    <row r="205" spans="1:8" x14ac:dyDescent="0.25">
      <c r="A205" s="189"/>
      <c r="B205" s="189"/>
      <c r="C205" s="189"/>
      <c r="D205" s="189"/>
      <c r="E205" s="189"/>
      <c r="F205" s="189"/>
      <c r="G205" s="189"/>
      <c r="H205" s="189"/>
    </row>
    <row r="238" ht="16.899999999999999" customHeight="1" x14ac:dyDescent="0.25"/>
    <row r="249" spans="1:9" ht="18.75" x14ac:dyDescent="0.3">
      <c r="A249" s="187" t="s">
        <v>137</v>
      </c>
      <c r="B249" s="187"/>
      <c r="C249" s="187"/>
      <c r="D249" s="187"/>
      <c r="E249" s="187"/>
      <c r="F249" s="187"/>
      <c r="G249" s="187"/>
      <c r="H249" s="187"/>
    </row>
    <row r="255" spans="1:9" x14ac:dyDescent="0.25">
      <c r="I255" s="110"/>
    </row>
    <row r="268" spans="1:8" x14ac:dyDescent="0.25">
      <c r="A268" s="188" t="s">
        <v>138</v>
      </c>
      <c r="B268" s="188"/>
      <c r="C268" s="188"/>
      <c r="D268" s="188"/>
      <c r="E268" s="188"/>
      <c r="F268" s="188"/>
      <c r="G268" s="188"/>
      <c r="H268" s="188"/>
    </row>
    <row r="269" spans="1:8" x14ac:dyDescent="0.25">
      <c r="A269" s="189"/>
      <c r="B269" s="189"/>
      <c r="C269" s="189"/>
      <c r="D269" s="189"/>
      <c r="E269" s="189"/>
      <c r="F269" s="189"/>
      <c r="G269" s="189"/>
      <c r="H269" s="189"/>
    </row>
    <row r="270" spans="1:8" x14ac:dyDescent="0.25">
      <c r="A270" s="189"/>
      <c r="B270" s="189"/>
      <c r="C270" s="189"/>
      <c r="D270" s="189"/>
      <c r="E270" s="189"/>
      <c r="F270" s="189"/>
      <c r="G270" s="189"/>
      <c r="H270" s="189"/>
    </row>
    <row r="271" spans="1:8" x14ac:dyDescent="0.25">
      <c r="A271" s="189"/>
      <c r="B271" s="189"/>
      <c r="C271" s="189"/>
      <c r="D271" s="189"/>
      <c r="E271" s="189"/>
      <c r="F271" s="189"/>
      <c r="G271" s="189"/>
      <c r="H271" s="189"/>
    </row>
    <row r="272" spans="1:8" x14ac:dyDescent="0.25">
      <c r="A272" s="189"/>
      <c r="B272" s="189"/>
      <c r="C272" s="189"/>
      <c r="D272" s="189"/>
      <c r="E272" s="189"/>
      <c r="F272" s="189"/>
      <c r="G272" s="189"/>
      <c r="H272" s="189"/>
    </row>
    <row r="273" spans="1:8" x14ac:dyDescent="0.25">
      <c r="A273" s="189"/>
      <c r="B273" s="189"/>
      <c r="C273" s="189"/>
      <c r="D273" s="189"/>
      <c r="E273" s="189"/>
      <c r="F273" s="189"/>
      <c r="G273" s="189"/>
      <c r="H273" s="189"/>
    </row>
    <row r="274" spans="1:8" x14ac:dyDescent="0.25">
      <c r="A274" s="189"/>
      <c r="B274" s="189"/>
      <c r="C274" s="189"/>
      <c r="D274" s="189"/>
      <c r="E274" s="189"/>
      <c r="F274" s="189"/>
      <c r="G274" s="189"/>
      <c r="H274" s="189"/>
    </row>
    <row r="275" spans="1:8" x14ac:dyDescent="0.25">
      <c r="A275" s="85"/>
      <c r="B275" s="85"/>
      <c r="C275" s="85"/>
      <c r="D275" s="85"/>
      <c r="E275" s="85"/>
      <c r="F275" s="85"/>
      <c r="G275" s="85"/>
      <c r="H275" s="85"/>
    </row>
    <row r="276" spans="1:8" x14ac:dyDescent="0.25">
      <c r="A276" s="86"/>
      <c r="B276" s="86"/>
      <c r="C276" s="86"/>
      <c r="D276" s="86"/>
      <c r="E276" s="86"/>
      <c r="F276" s="86"/>
      <c r="G276" s="86"/>
      <c r="H276" s="86"/>
    </row>
    <row r="277" spans="1:8" x14ac:dyDescent="0.25">
      <c r="A277" s="86"/>
      <c r="B277" s="86"/>
      <c r="C277" s="86"/>
      <c r="D277" s="86"/>
      <c r="E277" s="86"/>
      <c r="F277" s="86"/>
      <c r="G277" s="86"/>
      <c r="H277" s="86"/>
    </row>
    <row r="278" spans="1:8" x14ac:dyDescent="0.25">
      <c r="A278" s="86"/>
      <c r="B278" s="86"/>
      <c r="C278" s="86"/>
      <c r="D278" s="86"/>
      <c r="E278" s="86"/>
      <c r="F278" s="86"/>
      <c r="G278" s="86"/>
      <c r="H278" s="86"/>
    </row>
    <row r="279" spans="1:8" x14ac:dyDescent="0.25">
      <c r="A279" s="86"/>
      <c r="B279" s="86"/>
      <c r="C279" s="86"/>
      <c r="D279" s="86"/>
      <c r="E279" s="86"/>
      <c r="F279" s="86"/>
      <c r="G279" s="86"/>
      <c r="H279" s="86"/>
    </row>
    <row r="280" spans="1:8" x14ac:dyDescent="0.25">
      <c r="A280" s="86"/>
      <c r="B280" s="86"/>
      <c r="C280" s="86"/>
      <c r="D280" s="86"/>
      <c r="E280" s="86"/>
      <c r="F280" s="86"/>
      <c r="G280" s="86"/>
      <c r="H280" s="86"/>
    </row>
    <row r="281" spans="1:8" x14ac:dyDescent="0.25">
      <c r="A281" s="86"/>
      <c r="B281" s="86"/>
      <c r="C281" s="86"/>
      <c r="D281" s="86"/>
      <c r="E281" s="86"/>
      <c r="F281" s="86"/>
      <c r="G281" s="86"/>
      <c r="H281" s="86"/>
    </row>
    <row r="282" spans="1:8" x14ac:dyDescent="0.25">
      <c r="A282" s="86"/>
      <c r="B282" s="86"/>
      <c r="C282" s="86"/>
      <c r="D282" s="86"/>
      <c r="E282" s="86"/>
      <c r="F282" s="86"/>
      <c r="G282" s="86"/>
      <c r="H282" s="86"/>
    </row>
    <row r="283" spans="1:8" x14ac:dyDescent="0.25">
      <c r="A283" s="86"/>
      <c r="B283" s="86"/>
      <c r="C283" s="86"/>
      <c r="D283" s="86"/>
      <c r="E283" s="86"/>
      <c r="F283" s="86"/>
      <c r="G283" s="86"/>
      <c r="H283" s="86"/>
    </row>
    <row r="284" spans="1:8" x14ac:dyDescent="0.25">
      <c r="A284" s="86"/>
      <c r="B284" s="86"/>
      <c r="C284" s="86"/>
      <c r="D284" s="86"/>
      <c r="E284" s="86"/>
      <c r="F284" s="86"/>
      <c r="G284" s="86"/>
      <c r="H284" s="86"/>
    </row>
    <row r="285" spans="1:8" x14ac:dyDescent="0.25">
      <c r="A285" s="86"/>
      <c r="B285" s="86"/>
      <c r="C285" s="86"/>
      <c r="D285" s="86"/>
      <c r="E285" s="86"/>
      <c r="F285" s="86"/>
      <c r="G285" s="86"/>
      <c r="H285" s="86"/>
    </row>
    <row r="286" spans="1:8" x14ac:dyDescent="0.25">
      <c r="A286" s="86"/>
      <c r="B286" s="86"/>
      <c r="C286" s="86"/>
      <c r="D286" s="86"/>
      <c r="E286" s="86"/>
      <c r="F286" s="86"/>
      <c r="G286" s="86"/>
      <c r="H286" s="86"/>
    </row>
    <row r="287" spans="1:8" x14ac:dyDescent="0.25">
      <c r="A287" s="86"/>
      <c r="B287" s="86"/>
      <c r="C287" s="86"/>
      <c r="D287" s="86"/>
      <c r="E287" s="86"/>
      <c r="F287" s="86"/>
      <c r="G287" s="86"/>
      <c r="H287" s="86"/>
    </row>
    <row r="288" spans="1:8" x14ac:dyDescent="0.25">
      <c r="A288" s="86"/>
      <c r="B288" s="86"/>
      <c r="C288" s="86"/>
      <c r="D288" s="86"/>
      <c r="E288" s="86"/>
      <c r="F288" s="86"/>
      <c r="G288" s="86"/>
      <c r="H288" s="86"/>
    </row>
    <row r="289" spans="1:8" x14ac:dyDescent="0.25">
      <c r="A289" s="86"/>
      <c r="B289" s="86"/>
      <c r="C289" s="86"/>
      <c r="D289" s="86"/>
      <c r="E289" s="86"/>
      <c r="F289" s="86"/>
      <c r="G289" s="86"/>
      <c r="H289" s="86"/>
    </row>
    <row r="290" spans="1:8" x14ac:dyDescent="0.25">
      <c r="A290" s="86"/>
      <c r="B290" s="86"/>
      <c r="C290" s="86"/>
      <c r="D290" s="86"/>
      <c r="E290" s="86"/>
      <c r="F290" s="86"/>
      <c r="G290" s="86"/>
      <c r="H290" s="86"/>
    </row>
    <row r="291" spans="1:8" x14ac:dyDescent="0.25">
      <c r="A291" s="86"/>
      <c r="B291" s="86"/>
      <c r="C291" s="86"/>
      <c r="D291" s="86"/>
      <c r="E291" s="86"/>
      <c r="F291" s="86"/>
      <c r="G291" s="86"/>
      <c r="H291" s="86"/>
    </row>
    <row r="292" spans="1:8" x14ac:dyDescent="0.25">
      <c r="A292" s="86"/>
      <c r="B292" s="86"/>
      <c r="C292" s="86"/>
      <c r="D292" s="86"/>
      <c r="E292" s="86"/>
      <c r="F292" s="86"/>
      <c r="G292" s="86"/>
      <c r="H292" s="86"/>
    </row>
    <row r="293" spans="1:8" x14ac:dyDescent="0.25">
      <c r="A293" s="86"/>
      <c r="B293" s="86"/>
      <c r="C293" s="86"/>
      <c r="D293" s="86"/>
      <c r="E293" s="86"/>
      <c r="F293" s="86"/>
      <c r="G293" s="86"/>
      <c r="H293" s="86"/>
    </row>
    <row r="294" spans="1:8" x14ac:dyDescent="0.25">
      <c r="A294" s="86"/>
      <c r="B294" s="86"/>
      <c r="C294" s="86"/>
      <c r="D294" s="86"/>
      <c r="E294" s="86"/>
      <c r="F294" s="86"/>
      <c r="G294" s="86"/>
      <c r="H294" s="86"/>
    </row>
    <row r="295" spans="1:8" x14ac:dyDescent="0.25">
      <c r="A295" s="86"/>
      <c r="B295" s="86"/>
      <c r="C295" s="86"/>
      <c r="D295" s="86"/>
      <c r="E295" s="86"/>
      <c r="F295" s="86"/>
      <c r="G295" s="86"/>
      <c r="H295" s="86"/>
    </row>
    <row r="296" spans="1:8" x14ac:dyDescent="0.25">
      <c r="A296" s="86"/>
      <c r="B296" s="86"/>
      <c r="C296" s="86"/>
      <c r="D296" s="86"/>
      <c r="E296" s="86"/>
      <c r="F296" s="86"/>
      <c r="G296" s="86"/>
      <c r="H296" s="86"/>
    </row>
    <row r="297" spans="1:8" x14ac:dyDescent="0.25">
      <c r="A297" s="86"/>
      <c r="B297" s="86"/>
      <c r="C297" s="86"/>
      <c r="D297" s="86"/>
      <c r="E297" s="86"/>
      <c r="F297" s="86"/>
      <c r="G297" s="86"/>
      <c r="H297" s="86"/>
    </row>
    <row r="298" spans="1:8" x14ac:dyDescent="0.25">
      <c r="A298" s="86"/>
      <c r="B298" s="86"/>
      <c r="C298" s="86"/>
      <c r="D298" s="86"/>
      <c r="E298" s="86"/>
      <c r="F298" s="86"/>
      <c r="G298" s="86"/>
      <c r="H298" s="86"/>
    </row>
    <row r="299" spans="1:8" ht="18.75" x14ac:dyDescent="0.3">
      <c r="A299" s="187" t="s">
        <v>272</v>
      </c>
      <c r="B299" s="187"/>
      <c r="C299" s="187"/>
      <c r="D299" s="187"/>
      <c r="E299" s="187"/>
      <c r="F299" s="187"/>
      <c r="G299" s="187"/>
      <c r="H299" s="187"/>
    </row>
    <row r="318" spans="1:8" x14ac:dyDescent="0.25">
      <c r="A318" s="188" t="s">
        <v>140</v>
      </c>
      <c r="B318" s="188"/>
      <c r="C318" s="188"/>
      <c r="D318" s="188"/>
      <c r="E318" s="188"/>
      <c r="F318" s="188"/>
      <c r="G318" s="188"/>
      <c r="H318" s="188"/>
    </row>
    <row r="319" spans="1:8" x14ac:dyDescent="0.25">
      <c r="A319" s="189"/>
      <c r="B319" s="189"/>
      <c r="C319" s="189"/>
      <c r="D319" s="189"/>
      <c r="E319" s="189"/>
      <c r="F319" s="189"/>
      <c r="G319" s="189"/>
      <c r="H319" s="189"/>
    </row>
    <row r="320" spans="1:8" x14ac:dyDescent="0.25">
      <c r="A320" s="189"/>
      <c r="B320" s="189"/>
      <c r="C320" s="189"/>
      <c r="D320" s="189"/>
      <c r="E320" s="189"/>
      <c r="F320" s="189"/>
      <c r="G320" s="189"/>
      <c r="H320" s="189"/>
    </row>
    <row r="321" spans="1:9" x14ac:dyDescent="0.25">
      <c r="A321" s="189"/>
      <c r="B321" s="189"/>
      <c r="C321" s="189"/>
      <c r="D321" s="189"/>
      <c r="E321" s="189"/>
      <c r="F321" s="189"/>
      <c r="G321" s="189"/>
      <c r="H321" s="189"/>
    </row>
    <row r="322" spans="1:9" x14ac:dyDescent="0.25">
      <c r="A322" s="189"/>
      <c r="B322" s="189"/>
      <c r="C322" s="189"/>
      <c r="D322" s="189"/>
      <c r="E322" s="189"/>
      <c r="F322" s="189"/>
      <c r="G322" s="189"/>
      <c r="H322" s="189"/>
    </row>
    <row r="323" spans="1:9" x14ac:dyDescent="0.25">
      <c r="A323" s="189"/>
      <c r="B323" s="189"/>
      <c r="C323" s="189"/>
      <c r="D323" s="189"/>
      <c r="E323" s="189"/>
      <c r="F323" s="189"/>
      <c r="G323" s="189"/>
      <c r="H323" s="189"/>
    </row>
    <row r="324" spans="1:9" x14ac:dyDescent="0.25">
      <c r="A324" s="189"/>
      <c r="B324" s="189"/>
      <c r="C324" s="189"/>
      <c r="D324" s="189"/>
      <c r="E324" s="189"/>
      <c r="F324" s="189"/>
      <c r="G324" s="189"/>
      <c r="H324" s="189"/>
    </row>
    <row r="325" spans="1:9" x14ac:dyDescent="0.25">
      <c r="A325" s="85"/>
      <c r="B325" s="85"/>
      <c r="C325" s="85"/>
      <c r="D325" s="85"/>
      <c r="E325" s="85"/>
      <c r="F325" s="85"/>
      <c r="G325" s="85"/>
      <c r="H325" s="85"/>
      <c r="I325" s="78"/>
    </row>
    <row r="326" spans="1:9" x14ac:dyDescent="0.25">
      <c r="A326" s="86"/>
      <c r="B326" s="86"/>
      <c r="C326" s="86"/>
      <c r="D326" s="86"/>
      <c r="E326" s="86"/>
      <c r="F326" s="86"/>
      <c r="G326" s="86"/>
      <c r="H326" s="86"/>
      <c r="I326" s="78"/>
    </row>
    <row r="327" spans="1:9" x14ac:dyDescent="0.25">
      <c r="A327" s="86"/>
      <c r="B327" s="86"/>
      <c r="C327" s="86"/>
      <c r="D327" s="86"/>
      <c r="E327" s="86"/>
      <c r="F327" s="86"/>
      <c r="G327" s="86"/>
      <c r="H327" s="86"/>
      <c r="I327" s="78"/>
    </row>
    <row r="328" spans="1:9" x14ac:dyDescent="0.25">
      <c r="A328" s="86"/>
      <c r="B328" s="86"/>
      <c r="C328" s="86"/>
      <c r="D328" s="86"/>
      <c r="E328" s="86"/>
      <c r="F328" s="86"/>
      <c r="G328" s="86"/>
      <c r="H328" s="86"/>
      <c r="I328" s="78"/>
    </row>
    <row r="329" spans="1:9" x14ac:dyDescent="0.25">
      <c r="A329" s="86"/>
      <c r="B329" s="86"/>
      <c r="C329" s="86"/>
      <c r="D329" s="86"/>
      <c r="E329" s="86"/>
      <c r="F329" s="86"/>
      <c r="G329" s="86"/>
      <c r="H329" s="86"/>
      <c r="I329" s="78"/>
    </row>
    <row r="330" spans="1:9" x14ac:dyDescent="0.25">
      <c r="A330" s="86"/>
      <c r="B330" s="86"/>
      <c r="C330" s="86"/>
      <c r="D330" s="86"/>
      <c r="E330" s="86"/>
      <c r="F330" s="86"/>
      <c r="G330" s="86"/>
      <c r="H330" s="86"/>
      <c r="I330" s="78"/>
    </row>
    <row r="331" spans="1:9" x14ac:dyDescent="0.25">
      <c r="A331" s="86"/>
      <c r="B331" s="86"/>
      <c r="C331" s="86"/>
      <c r="D331" s="86"/>
      <c r="E331" s="86"/>
      <c r="F331" s="86"/>
      <c r="G331" s="86"/>
      <c r="H331" s="86"/>
      <c r="I331" s="110"/>
    </row>
    <row r="332" spans="1:9" x14ac:dyDescent="0.25">
      <c r="A332" s="86"/>
      <c r="B332" s="86"/>
      <c r="C332" s="86"/>
      <c r="D332" s="86"/>
      <c r="E332" s="86"/>
      <c r="F332" s="86"/>
      <c r="G332" s="86"/>
      <c r="H332" s="86"/>
      <c r="I332" s="78"/>
    </row>
    <row r="333" spans="1:9" x14ac:dyDescent="0.25">
      <c r="A333" s="86"/>
      <c r="B333" s="86"/>
      <c r="C333" s="86"/>
      <c r="D333" s="86"/>
      <c r="E333" s="86"/>
      <c r="F333" s="86"/>
      <c r="G333" s="86"/>
      <c r="H333" s="86"/>
      <c r="I333" s="78"/>
    </row>
    <row r="334" spans="1:9" x14ac:dyDescent="0.25">
      <c r="A334" s="86"/>
      <c r="B334" s="86"/>
      <c r="C334" s="86"/>
      <c r="D334" s="86"/>
      <c r="E334" s="86"/>
      <c r="F334" s="86"/>
      <c r="G334" s="86"/>
      <c r="H334" s="86"/>
      <c r="I334" s="78"/>
    </row>
    <row r="335" spans="1:9" x14ac:dyDescent="0.25">
      <c r="A335" s="86"/>
      <c r="B335" s="86"/>
      <c r="C335" s="86"/>
      <c r="D335" s="86"/>
      <c r="E335" s="86"/>
      <c r="F335" s="86"/>
      <c r="G335" s="86"/>
      <c r="H335" s="86"/>
      <c r="I335" s="78"/>
    </row>
    <row r="336" spans="1:9" x14ac:dyDescent="0.25">
      <c r="A336" s="86"/>
      <c r="B336" s="86"/>
      <c r="C336" s="86"/>
      <c r="D336" s="86"/>
      <c r="E336" s="86"/>
      <c r="F336" s="86"/>
      <c r="G336" s="86"/>
      <c r="H336" s="86"/>
      <c r="I336" s="78"/>
    </row>
    <row r="337" spans="1:9" x14ac:dyDescent="0.25">
      <c r="A337" s="86"/>
      <c r="B337" s="86"/>
      <c r="C337" s="86"/>
      <c r="D337" s="86"/>
      <c r="E337" s="86"/>
      <c r="F337" s="86"/>
      <c r="G337" s="86"/>
      <c r="H337" s="86"/>
      <c r="I337" s="78"/>
    </row>
    <row r="338" spans="1:9" x14ac:dyDescent="0.25">
      <c r="A338" s="86"/>
      <c r="B338" s="86"/>
      <c r="C338" s="86"/>
      <c r="D338" s="86"/>
      <c r="E338" s="86"/>
      <c r="F338" s="86"/>
      <c r="G338" s="86"/>
      <c r="H338" s="86"/>
      <c r="I338" s="78"/>
    </row>
    <row r="339" spans="1:9" x14ac:dyDescent="0.25">
      <c r="A339" s="86"/>
      <c r="B339" s="86"/>
      <c r="C339" s="86"/>
      <c r="D339" s="86"/>
      <c r="E339" s="86"/>
      <c r="F339" s="86"/>
      <c r="G339" s="86"/>
      <c r="H339" s="86"/>
      <c r="I339" s="78"/>
    </row>
    <row r="340" spans="1:9" x14ac:dyDescent="0.25">
      <c r="A340" s="86"/>
      <c r="B340" s="86"/>
      <c r="C340" s="86"/>
      <c r="D340" s="86"/>
      <c r="E340" s="86"/>
      <c r="F340" s="86"/>
      <c r="G340" s="86"/>
      <c r="H340" s="86"/>
      <c r="I340" s="78"/>
    </row>
    <row r="341" spans="1:9" x14ac:dyDescent="0.25">
      <c r="A341" s="86"/>
      <c r="B341" s="86"/>
      <c r="C341" s="86"/>
      <c r="D341" s="86"/>
      <c r="E341" s="86"/>
      <c r="F341" s="86"/>
      <c r="G341" s="86"/>
      <c r="H341" s="86"/>
      <c r="I341" s="78"/>
    </row>
    <row r="342" spans="1:9" x14ac:dyDescent="0.25">
      <c r="A342" s="86"/>
      <c r="B342" s="86"/>
      <c r="C342" s="86"/>
      <c r="D342" s="86"/>
      <c r="E342" s="86"/>
      <c r="F342" s="86"/>
      <c r="G342" s="86"/>
      <c r="H342" s="86"/>
      <c r="I342" s="78"/>
    </row>
    <row r="343" spans="1:9" x14ac:dyDescent="0.25">
      <c r="A343" s="86"/>
      <c r="B343" s="86"/>
      <c r="C343" s="86"/>
      <c r="D343" s="86"/>
      <c r="E343" s="86"/>
      <c r="F343" s="86"/>
      <c r="G343" s="86"/>
      <c r="H343" s="86"/>
      <c r="I343" s="78"/>
    </row>
    <row r="344" spans="1:9" x14ac:dyDescent="0.25">
      <c r="A344" s="86"/>
      <c r="B344" s="86"/>
      <c r="C344" s="86"/>
      <c r="D344" s="86"/>
      <c r="E344" s="86"/>
      <c r="F344" s="86"/>
      <c r="G344" s="86"/>
      <c r="H344" s="86"/>
      <c r="I344" s="78"/>
    </row>
    <row r="345" spans="1:9" x14ac:dyDescent="0.25">
      <c r="A345" s="86"/>
      <c r="B345" s="86"/>
      <c r="C345" s="86"/>
      <c r="D345" s="86"/>
      <c r="E345" s="86"/>
      <c r="F345" s="86"/>
      <c r="G345" s="86"/>
      <c r="H345" s="86"/>
      <c r="I345" s="78"/>
    </row>
    <row r="346" spans="1:9" x14ac:dyDescent="0.25">
      <c r="A346" s="86"/>
      <c r="B346" s="86"/>
      <c r="C346" s="86"/>
      <c r="D346" s="86"/>
      <c r="E346" s="86"/>
      <c r="F346" s="86"/>
      <c r="G346" s="86"/>
      <c r="H346" s="86"/>
      <c r="I346" s="78"/>
    </row>
    <row r="347" spans="1:9" x14ac:dyDescent="0.25">
      <c r="A347" s="86"/>
      <c r="B347" s="86"/>
      <c r="C347" s="86"/>
      <c r="D347" s="86"/>
      <c r="E347" s="86"/>
      <c r="F347" s="86"/>
      <c r="G347" s="86"/>
      <c r="H347" s="86"/>
      <c r="I347" s="78"/>
    </row>
    <row r="348" spans="1:9" x14ac:dyDescent="0.25">
      <c r="A348" s="86"/>
      <c r="B348" s="86"/>
      <c r="C348" s="86"/>
      <c r="D348" s="86"/>
      <c r="E348" s="86"/>
      <c r="F348" s="86"/>
      <c r="G348" s="86"/>
      <c r="H348" s="86"/>
      <c r="I348" s="78"/>
    </row>
    <row r="349" spans="1:9" ht="18.75" x14ac:dyDescent="0.3">
      <c r="A349" s="187" t="s">
        <v>20</v>
      </c>
      <c r="B349" s="187"/>
      <c r="C349" s="187"/>
      <c r="D349" s="187"/>
      <c r="E349" s="187"/>
      <c r="F349" s="187"/>
      <c r="G349" s="187"/>
      <c r="H349" s="187"/>
    </row>
    <row r="350" spans="1:9" x14ac:dyDescent="0.25">
      <c r="A350" s="38"/>
      <c r="B350" s="38"/>
      <c r="C350" s="38"/>
      <c r="D350" s="38"/>
      <c r="E350" s="38"/>
      <c r="F350" s="38"/>
      <c r="G350" s="38"/>
      <c r="H350" s="38"/>
    </row>
    <row r="351" spans="1:9" x14ac:dyDescent="0.25">
      <c r="A351" s="38"/>
      <c r="B351" s="38"/>
      <c r="C351" s="38"/>
      <c r="D351" s="38"/>
      <c r="E351" s="38"/>
      <c r="F351" s="38"/>
      <c r="G351" s="38"/>
      <c r="H351" s="38"/>
    </row>
    <row r="352" spans="1:9" x14ac:dyDescent="0.25">
      <c r="A352" s="38"/>
      <c r="B352" s="38"/>
      <c r="C352" s="38"/>
      <c r="D352" s="38"/>
      <c r="E352" s="38"/>
      <c r="F352" s="38"/>
      <c r="G352" s="38"/>
      <c r="H352" s="38"/>
    </row>
    <row r="353" spans="1:8" x14ac:dyDescent="0.25">
      <c r="A353" s="38"/>
      <c r="B353" s="38"/>
      <c r="C353" s="38"/>
      <c r="D353" s="38"/>
      <c r="E353" s="38"/>
      <c r="F353" s="38"/>
      <c r="G353" s="38"/>
      <c r="H353" s="38"/>
    </row>
    <row r="354" spans="1:8" x14ac:dyDescent="0.25">
      <c r="A354" s="38"/>
      <c r="B354" s="38"/>
      <c r="C354" s="38"/>
      <c r="D354" s="38"/>
      <c r="E354" s="38"/>
      <c r="F354" s="38"/>
      <c r="G354" s="38"/>
      <c r="H354" s="38"/>
    </row>
    <row r="355" spans="1:8" x14ac:dyDescent="0.25">
      <c r="A355" s="38"/>
      <c r="B355" s="38"/>
      <c r="C355" s="38"/>
      <c r="D355" s="38"/>
      <c r="E355" s="38"/>
      <c r="F355" s="38"/>
      <c r="G355" s="38"/>
      <c r="H355" s="38"/>
    </row>
    <row r="356" spans="1:8" x14ac:dyDescent="0.25">
      <c r="A356" s="38"/>
      <c r="B356" s="38"/>
      <c r="C356" s="38"/>
      <c r="D356" s="38"/>
      <c r="E356" s="38"/>
      <c r="F356" s="38"/>
      <c r="G356" s="38"/>
      <c r="H356" s="38"/>
    </row>
    <row r="357" spans="1:8" x14ac:dyDescent="0.25">
      <c r="A357" s="38"/>
      <c r="B357" s="38"/>
      <c r="C357" s="38"/>
      <c r="D357" s="38"/>
      <c r="E357" s="38"/>
      <c r="F357" s="38"/>
      <c r="G357" s="38"/>
      <c r="H357" s="38"/>
    </row>
    <row r="358" spans="1:8" x14ac:dyDescent="0.25">
      <c r="A358" s="38"/>
      <c r="B358" s="38"/>
      <c r="C358" s="38"/>
      <c r="D358" s="38"/>
      <c r="E358" s="38"/>
      <c r="F358" s="38"/>
      <c r="G358" s="38"/>
      <c r="H358" s="38"/>
    </row>
    <row r="359" spans="1:8" x14ac:dyDescent="0.25">
      <c r="A359" s="38"/>
      <c r="B359" s="38"/>
      <c r="C359" s="38"/>
      <c r="D359" s="38"/>
      <c r="E359" s="38"/>
      <c r="F359" s="38"/>
      <c r="G359" s="38"/>
      <c r="H359" s="38"/>
    </row>
    <row r="360" spans="1:8" x14ac:dyDescent="0.25">
      <c r="A360" s="38"/>
      <c r="B360" s="38"/>
      <c r="C360" s="38"/>
      <c r="D360" s="38"/>
      <c r="E360" s="38"/>
      <c r="F360" s="38"/>
      <c r="G360" s="38"/>
      <c r="H360" s="38"/>
    </row>
    <row r="361" spans="1:8" x14ac:dyDescent="0.25">
      <c r="A361" s="38"/>
      <c r="B361" s="38"/>
      <c r="C361" s="38"/>
      <c r="D361" s="38"/>
      <c r="E361" s="38"/>
      <c r="F361" s="38"/>
      <c r="G361" s="38"/>
      <c r="H361" s="38"/>
    </row>
    <row r="362" spans="1:8" x14ac:dyDescent="0.25">
      <c r="A362" s="38"/>
      <c r="B362" s="38"/>
      <c r="C362" s="38"/>
      <c r="D362" s="38"/>
      <c r="E362" s="38"/>
      <c r="F362" s="38"/>
      <c r="G362" s="38"/>
      <c r="H362" s="38"/>
    </row>
    <row r="363" spans="1:8" x14ac:dyDescent="0.25">
      <c r="A363" s="38"/>
      <c r="B363" s="38"/>
      <c r="C363" s="38"/>
      <c r="D363" s="38"/>
      <c r="E363" s="38"/>
      <c r="F363" s="38"/>
      <c r="G363" s="38"/>
      <c r="H363" s="38"/>
    </row>
    <row r="364" spans="1:8" x14ac:dyDescent="0.25">
      <c r="A364" s="38"/>
      <c r="B364" s="38"/>
      <c r="C364" s="38"/>
      <c r="D364" s="38"/>
      <c r="E364" s="38"/>
      <c r="F364" s="38"/>
      <c r="G364" s="38"/>
      <c r="H364" s="38"/>
    </row>
    <row r="365" spans="1:8" x14ac:dyDescent="0.25">
      <c r="A365" s="38"/>
      <c r="B365" s="38"/>
      <c r="C365" s="38"/>
      <c r="D365" s="38"/>
      <c r="E365" s="38"/>
      <c r="F365" s="38"/>
      <c r="G365" s="38"/>
      <c r="H365" s="38"/>
    </row>
    <row r="366" spans="1:8" x14ac:dyDescent="0.25">
      <c r="A366" s="38"/>
      <c r="B366" s="38"/>
      <c r="C366" s="38"/>
      <c r="D366" s="38"/>
      <c r="E366" s="38"/>
      <c r="F366" s="38"/>
      <c r="G366" s="38"/>
      <c r="H366" s="38"/>
    </row>
    <row r="367" spans="1:8" x14ac:dyDescent="0.25">
      <c r="A367" s="38"/>
      <c r="B367" s="38"/>
      <c r="C367" s="38"/>
      <c r="D367" s="38"/>
      <c r="E367" s="38"/>
      <c r="F367" s="38"/>
      <c r="G367" s="38"/>
      <c r="H367" s="38"/>
    </row>
    <row r="368" spans="1:8" x14ac:dyDescent="0.25">
      <c r="A368" s="188" t="s">
        <v>141</v>
      </c>
      <c r="B368" s="188"/>
      <c r="C368" s="188"/>
      <c r="D368" s="188"/>
      <c r="E368" s="188"/>
      <c r="F368" s="188"/>
      <c r="G368" s="188"/>
      <c r="H368" s="188"/>
    </row>
    <row r="369" spans="1:9" x14ac:dyDescent="0.25">
      <c r="A369" s="189"/>
      <c r="B369" s="189"/>
      <c r="C369" s="189"/>
      <c r="D369" s="189"/>
      <c r="E369" s="189"/>
      <c r="F369" s="189"/>
      <c r="G369" s="189"/>
      <c r="H369" s="189"/>
    </row>
    <row r="370" spans="1:9" x14ac:dyDescent="0.25">
      <c r="A370" s="189"/>
      <c r="B370" s="189"/>
      <c r="C370" s="189"/>
      <c r="D370" s="189"/>
      <c r="E370" s="189"/>
      <c r="F370" s="189"/>
      <c r="G370" s="189"/>
      <c r="H370" s="189"/>
    </row>
    <row r="371" spans="1:9" x14ac:dyDescent="0.25">
      <c r="A371" s="189"/>
      <c r="B371" s="189"/>
      <c r="C371" s="189"/>
      <c r="D371" s="189"/>
      <c r="E371" s="189"/>
      <c r="F371" s="189"/>
      <c r="G371" s="189"/>
      <c r="H371" s="189"/>
    </row>
    <row r="372" spans="1:9" x14ac:dyDescent="0.25">
      <c r="A372" s="189"/>
      <c r="B372" s="189"/>
      <c r="C372" s="189"/>
      <c r="D372" s="189"/>
      <c r="E372" s="189"/>
      <c r="F372" s="189"/>
      <c r="G372" s="189"/>
      <c r="H372" s="189"/>
    </row>
    <row r="373" spans="1:9" x14ac:dyDescent="0.25">
      <c r="A373" s="189"/>
      <c r="B373" s="189"/>
      <c r="C373" s="189"/>
      <c r="D373" s="189"/>
      <c r="E373" s="189"/>
      <c r="F373" s="189"/>
      <c r="G373" s="189"/>
      <c r="H373" s="189"/>
    </row>
    <row r="374" spans="1:9" x14ac:dyDescent="0.25">
      <c r="A374" s="189"/>
      <c r="B374" s="189"/>
      <c r="C374" s="189"/>
      <c r="D374" s="189"/>
      <c r="E374" s="189"/>
      <c r="F374" s="189"/>
      <c r="G374" s="189"/>
      <c r="H374" s="189"/>
    </row>
    <row r="375" spans="1:9" x14ac:dyDescent="0.25">
      <c r="A375" s="85"/>
      <c r="B375" s="85"/>
      <c r="C375" s="85"/>
      <c r="D375" s="85"/>
      <c r="E375" s="85"/>
      <c r="F375" s="85"/>
      <c r="G375" s="85"/>
      <c r="H375" s="85"/>
      <c r="I375" s="79"/>
    </row>
    <row r="376" spans="1:9" x14ac:dyDescent="0.25">
      <c r="A376" s="86"/>
      <c r="B376" s="86"/>
      <c r="C376" s="86"/>
      <c r="D376" s="86"/>
      <c r="E376" s="86"/>
      <c r="F376" s="86"/>
      <c r="G376" s="86"/>
      <c r="H376" s="86"/>
      <c r="I376" s="79"/>
    </row>
    <row r="377" spans="1:9" x14ac:dyDescent="0.25">
      <c r="A377" s="86"/>
      <c r="B377" s="86"/>
      <c r="C377" s="86"/>
      <c r="D377" s="86"/>
      <c r="E377" s="86"/>
      <c r="F377" s="86"/>
      <c r="G377" s="86"/>
      <c r="H377" s="86"/>
      <c r="I377" s="79"/>
    </row>
    <row r="378" spans="1:9" x14ac:dyDescent="0.25">
      <c r="A378" s="86"/>
      <c r="B378" s="86"/>
      <c r="C378" s="86"/>
      <c r="D378" s="86"/>
      <c r="E378" s="86"/>
      <c r="F378" s="86"/>
      <c r="G378" s="86"/>
      <c r="H378" s="86"/>
      <c r="I378" s="79"/>
    </row>
    <row r="379" spans="1:9" x14ac:dyDescent="0.25">
      <c r="A379" s="86"/>
      <c r="B379" s="86"/>
      <c r="C379" s="86"/>
      <c r="D379" s="86"/>
      <c r="E379" s="86"/>
      <c r="F379" s="86"/>
      <c r="G379" s="86"/>
      <c r="H379" s="86"/>
      <c r="I379" s="79"/>
    </row>
    <row r="380" spans="1:9" x14ac:dyDescent="0.25">
      <c r="A380" s="86"/>
      <c r="B380" s="86"/>
      <c r="C380" s="86"/>
      <c r="D380" s="86"/>
      <c r="E380" s="86"/>
      <c r="F380" s="86"/>
      <c r="G380" s="86"/>
      <c r="H380" s="86"/>
      <c r="I380" s="110"/>
    </row>
    <row r="381" spans="1:9" x14ac:dyDescent="0.25">
      <c r="A381" s="86"/>
      <c r="B381" s="86"/>
      <c r="C381" s="86"/>
      <c r="D381" s="86"/>
      <c r="E381" s="86"/>
      <c r="F381" s="86"/>
      <c r="G381" s="86"/>
      <c r="H381" s="86"/>
      <c r="I381" s="79"/>
    </row>
    <row r="382" spans="1:9" x14ac:dyDescent="0.25">
      <c r="A382" s="86"/>
      <c r="B382" s="86"/>
      <c r="C382" s="86"/>
      <c r="D382" s="86"/>
      <c r="E382" s="86"/>
      <c r="F382" s="86"/>
      <c r="G382" s="86"/>
      <c r="H382" s="86"/>
      <c r="I382" s="79"/>
    </row>
    <row r="383" spans="1:9" x14ac:dyDescent="0.25">
      <c r="A383" s="86"/>
      <c r="B383" s="86"/>
      <c r="C383" s="86"/>
      <c r="D383" s="86"/>
      <c r="E383" s="86"/>
      <c r="F383" s="86"/>
      <c r="G383" s="86"/>
      <c r="H383" s="86"/>
      <c r="I383" s="79"/>
    </row>
    <row r="384" spans="1:9" x14ac:dyDescent="0.25">
      <c r="A384" s="86"/>
      <c r="B384" s="86"/>
      <c r="C384" s="86"/>
      <c r="D384" s="86"/>
      <c r="E384" s="86"/>
      <c r="F384" s="86"/>
      <c r="G384" s="86"/>
      <c r="H384" s="86"/>
      <c r="I384" s="79"/>
    </row>
    <row r="385" spans="1:9" x14ac:dyDescent="0.25">
      <c r="A385" s="86"/>
      <c r="B385" s="86"/>
      <c r="C385" s="86"/>
      <c r="D385" s="86"/>
      <c r="E385" s="86"/>
      <c r="F385" s="86"/>
      <c r="G385" s="86"/>
      <c r="H385" s="86"/>
      <c r="I385" s="79"/>
    </row>
    <row r="386" spans="1:9" x14ac:dyDescent="0.25">
      <c r="A386" s="86"/>
      <c r="B386" s="86"/>
      <c r="C386" s="86"/>
      <c r="D386" s="86"/>
      <c r="E386" s="86"/>
      <c r="F386" s="86"/>
      <c r="G386" s="86"/>
      <c r="H386" s="86"/>
      <c r="I386" s="79"/>
    </row>
    <row r="387" spans="1:9" x14ac:dyDescent="0.25">
      <c r="A387" s="86"/>
      <c r="B387" s="86"/>
      <c r="C387" s="86"/>
      <c r="D387" s="86"/>
      <c r="E387" s="86"/>
      <c r="F387" s="86"/>
      <c r="G387" s="86"/>
      <c r="H387" s="86"/>
      <c r="I387" s="79"/>
    </row>
    <row r="388" spans="1:9" x14ac:dyDescent="0.25">
      <c r="A388" s="86"/>
      <c r="B388" s="86"/>
      <c r="C388" s="86"/>
      <c r="D388" s="86"/>
      <c r="E388" s="86"/>
      <c r="F388" s="86"/>
      <c r="G388" s="86"/>
      <c r="H388" s="86"/>
      <c r="I388" s="79"/>
    </row>
    <row r="389" spans="1:9" x14ac:dyDescent="0.25">
      <c r="A389" s="86"/>
      <c r="B389" s="86"/>
      <c r="C389" s="86"/>
      <c r="D389" s="86"/>
      <c r="E389" s="86"/>
      <c r="F389" s="86"/>
      <c r="G389" s="86"/>
      <c r="H389" s="86"/>
      <c r="I389" s="79"/>
    </row>
    <row r="390" spans="1:9" x14ac:dyDescent="0.25">
      <c r="A390" s="86"/>
      <c r="B390" s="86"/>
      <c r="C390" s="86"/>
      <c r="D390" s="86"/>
      <c r="E390" s="86"/>
      <c r="F390" s="86"/>
      <c r="G390" s="86"/>
      <c r="H390" s="86"/>
      <c r="I390" s="79"/>
    </row>
    <row r="391" spans="1:9" x14ac:dyDescent="0.25">
      <c r="A391" s="86"/>
      <c r="B391" s="86"/>
      <c r="C391" s="86"/>
      <c r="D391" s="86"/>
      <c r="E391" s="86"/>
      <c r="F391" s="86"/>
      <c r="G391" s="86"/>
      <c r="H391" s="86"/>
      <c r="I391" s="79"/>
    </row>
    <row r="392" spans="1:9" x14ac:dyDescent="0.25">
      <c r="A392" s="86"/>
      <c r="B392" s="86"/>
      <c r="C392" s="86"/>
      <c r="D392" s="86"/>
      <c r="E392" s="86"/>
      <c r="F392" s="86"/>
      <c r="G392" s="86"/>
      <c r="H392" s="86"/>
      <c r="I392" s="79"/>
    </row>
    <row r="393" spans="1:9" x14ac:dyDescent="0.25">
      <c r="A393" s="86"/>
      <c r="B393" s="86"/>
      <c r="C393" s="86"/>
      <c r="D393" s="86"/>
      <c r="E393" s="86"/>
      <c r="F393" s="86"/>
      <c r="G393" s="86"/>
      <c r="H393" s="86"/>
      <c r="I393" s="79"/>
    </row>
    <row r="394" spans="1:9" x14ac:dyDescent="0.25">
      <c r="A394" s="86"/>
      <c r="B394" s="86"/>
      <c r="C394" s="86"/>
      <c r="D394" s="86"/>
      <c r="E394" s="86"/>
      <c r="F394" s="86"/>
      <c r="G394" s="86"/>
      <c r="H394" s="86"/>
      <c r="I394" s="79"/>
    </row>
    <row r="395" spans="1:9" x14ac:dyDescent="0.25">
      <c r="A395" s="86"/>
      <c r="B395" s="86"/>
      <c r="C395" s="86"/>
      <c r="D395" s="86"/>
      <c r="E395" s="86"/>
      <c r="F395" s="86"/>
      <c r="G395" s="86"/>
      <c r="H395" s="86"/>
      <c r="I395" s="79"/>
    </row>
    <row r="396" spans="1:9" x14ac:dyDescent="0.25">
      <c r="A396" s="86"/>
      <c r="B396" s="86"/>
      <c r="C396" s="86"/>
      <c r="D396" s="86"/>
      <c r="E396" s="86"/>
      <c r="F396" s="86"/>
      <c r="G396" s="86"/>
      <c r="H396" s="86"/>
      <c r="I396" s="79"/>
    </row>
    <row r="397" spans="1:9" x14ac:dyDescent="0.25">
      <c r="A397" s="86"/>
      <c r="B397" s="86"/>
      <c r="C397" s="86"/>
      <c r="D397" s="86"/>
      <c r="E397" s="86"/>
      <c r="F397" s="86"/>
      <c r="G397" s="86"/>
      <c r="H397" s="86"/>
      <c r="I397" s="79"/>
    </row>
    <row r="398" spans="1:9" x14ac:dyDescent="0.25">
      <c r="A398" s="86"/>
      <c r="B398" s="86"/>
      <c r="C398" s="86"/>
      <c r="D398" s="86"/>
      <c r="E398" s="86"/>
      <c r="F398" s="86"/>
      <c r="G398" s="86"/>
      <c r="H398" s="86"/>
      <c r="I398" s="79"/>
    </row>
    <row r="399" spans="1:9" ht="18.75" x14ac:dyDescent="0.3">
      <c r="A399" s="187" t="s">
        <v>21</v>
      </c>
      <c r="B399" s="187"/>
      <c r="C399" s="187"/>
      <c r="D399" s="187"/>
      <c r="E399" s="187"/>
      <c r="F399" s="187"/>
      <c r="G399" s="187"/>
      <c r="H399" s="187"/>
    </row>
    <row r="400" spans="1:9" x14ac:dyDescent="0.25">
      <c r="A400" s="38"/>
      <c r="B400" s="38"/>
      <c r="C400" s="38"/>
      <c r="D400" s="38"/>
      <c r="E400" s="38"/>
      <c r="F400" s="38"/>
      <c r="G400" s="38"/>
      <c r="H400" s="38"/>
    </row>
    <row r="401" spans="1:8" x14ac:dyDescent="0.25">
      <c r="A401" s="38"/>
      <c r="B401" s="38"/>
      <c r="C401" s="38"/>
      <c r="D401" s="38"/>
      <c r="E401" s="38"/>
      <c r="F401" s="38"/>
      <c r="G401" s="38"/>
      <c r="H401" s="38"/>
    </row>
    <row r="402" spans="1:8" x14ac:dyDescent="0.25">
      <c r="A402" s="38"/>
      <c r="B402" s="38"/>
      <c r="C402" s="38"/>
      <c r="D402" s="38"/>
      <c r="E402" s="38"/>
      <c r="F402" s="38"/>
      <c r="G402" s="38"/>
      <c r="H402" s="38"/>
    </row>
    <row r="403" spans="1:8" x14ac:dyDescent="0.25">
      <c r="A403" s="38"/>
      <c r="B403" s="38"/>
      <c r="C403" s="38"/>
      <c r="D403" s="38"/>
      <c r="E403" s="38"/>
      <c r="F403" s="38"/>
      <c r="G403" s="38"/>
      <c r="H403" s="38"/>
    </row>
    <row r="404" spans="1:8" x14ac:dyDescent="0.25">
      <c r="A404" s="38"/>
      <c r="B404" s="38"/>
      <c r="C404" s="38"/>
      <c r="D404" s="38"/>
      <c r="E404" s="38"/>
      <c r="F404" s="38"/>
      <c r="G404" s="38"/>
      <c r="H404" s="38"/>
    </row>
    <row r="405" spans="1:8" x14ac:dyDescent="0.25">
      <c r="A405" s="38"/>
      <c r="B405" s="38"/>
      <c r="C405" s="38"/>
      <c r="D405" s="38"/>
      <c r="E405" s="38"/>
      <c r="F405" s="38"/>
      <c r="G405" s="38"/>
      <c r="H405" s="38"/>
    </row>
    <row r="406" spans="1:8" x14ac:dyDescent="0.25">
      <c r="A406" s="38"/>
      <c r="B406" s="38"/>
      <c r="C406" s="38"/>
      <c r="D406" s="38"/>
      <c r="E406" s="38"/>
      <c r="F406" s="38"/>
      <c r="G406" s="38"/>
      <c r="H406" s="38"/>
    </row>
    <row r="407" spans="1:8" x14ac:dyDescent="0.25">
      <c r="A407" s="38"/>
      <c r="B407" s="38"/>
      <c r="C407" s="38"/>
      <c r="D407" s="38"/>
      <c r="E407" s="38"/>
      <c r="F407" s="38"/>
      <c r="G407" s="38"/>
      <c r="H407" s="38"/>
    </row>
    <row r="408" spans="1:8" x14ac:dyDescent="0.25">
      <c r="A408" s="38"/>
      <c r="B408" s="38"/>
      <c r="C408" s="38"/>
      <c r="D408" s="38"/>
      <c r="E408" s="38"/>
      <c r="F408" s="38"/>
      <c r="G408" s="38"/>
      <c r="H408" s="38"/>
    </row>
    <row r="409" spans="1:8" x14ac:dyDescent="0.25">
      <c r="A409" s="38"/>
      <c r="B409" s="38"/>
      <c r="C409" s="38"/>
      <c r="D409" s="38"/>
      <c r="E409" s="38"/>
      <c r="F409" s="38"/>
      <c r="G409" s="38"/>
      <c r="H409" s="38"/>
    </row>
    <row r="410" spans="1:8" x14ac:dyDescent="0.25">
      <c r="A410" s="38"/>
      <c r="B410" s="38"/>
      <c r="C410" s="38"/>
      <c r="D410" s="38"/>
      <c r="E410" s="38"/>
      <c r="F410" s="38"/>
      <c r="G410" s="38"/>
      <c r="H410" s="38"/>
    </row>
    <row r="411" spans="1:8" x14ac:dyDescent="0.25">
      <c r="A411" s="38"/>
      <c r="B411" s="38"/>
      <c r="C411" s="38"/>
      <c r="D411" s="38"/>
      <c r="E411" s="38"/>
      <c r="F411" s="38"/>
      <c r="G411" s="38"/>
      <c r="H411" s="38"/>
    </row>
    <row r="412" spans="1:8" x14ac:dyDescent="0.25">
      <c r="A412" s="38"/>
      <c r="B412" s="38"/>
      <c r="C412" s="38"/>
      <c r="D412" s="38"/>
      <c r="E412" s="38"/>
      <c r="F412" s="38"/>
      <c r="G412" s="38"/>
      <c r="H412" s="38"/>
    </row>
    <row r="413" spans="1:8" x14ac:dyDescent="0.25">
      <c r="A413" s="38"/>
      <c r="B413" s="38"/>
      <c r="C413" s="38"/>
      <c r="D413" s="38"/>
      <c r="E413" s="38"/>
      <c r="F413" s="38"/>
      <c r="G413" s="38"/>
      <c r="H413" s="38"/>
    </row>
    <row r="414" spans="1:8" x14ac:dyDescent="0.25">
      <c r="A414" s="38"/>
      <c r="B414" s="38"/>
      <c r="C414" s="38"/>
      <c r="D414" s="38"/>
      <c r="E414" s="38"/>
      <c r="F414" s="38"/>
      <c r="G414" s="38"/>
      <c r="H414" s="38"/>
    </row>
    <row r="415" spans="1:8" x14ac:dyDescent="0.25">
      <c r="A415" s="38"/>
      <c r="B415" s="38"/>
      <c r="C415" s="38"/>
      <c r="D415" s="38"/>
      <c r="E415" s="38"/>
      <c r="F415" s="38"/>
      <c r="G415" s="38"/>
      <c r="H415" s="38"/>
    </row>
    <row r="416" spans="1:8" x14ac:dyDescent="0.25">
      <c r="A416" s="38"/>
      <c r="B416" s="38"/>
      <c r="C416" s="38"/>
      <c r="D416" s="38"/>
      <c r="E416" s="38"/>
      <c r="F416" s="38"/>
      <c r="G416" s="38"/>
      <c r="H416" s="38"/>
    </row>
    <row r="417" spans="1:9" x14ac:dyDescent="0.25">
      <c r="A417" s="38"/>
      <c r="B417" s="38"/>
      <c r="C417" s="38"/>
      <c r="D417" s="38"/>
      <c r="E417" s="38"/>
      <c r="F417" s="38"/>
      <c r="G417" s="38"/>
      <c r="H417" s="38"/>
    </row>
    <row r="418" spans="1:9" x14ac:dyDescent="0.25">
      <c r="A418" s="188" t="s">
        <v>142</v>
      </c>
      <c r="B418" s="188"/>
      <c r="C418" s="188"/>
      <c r="D418" s="188"/>
      <c r="E418" s="188"/>
      <c r="F418" s="188"/>
      <c r="G418" s="188"/>
      <c r="H418" s="188"/>
    </row>
    <row r="419" spans="1:9" x14ac:dyDescent="0.25">
      <c r="A419" s="189"/>
      <c r="B419" s="189"/>
      <c r="C419" s="189"/>
      <c r="D419" s="189"/>
      <c r="E419" s="189"/>
      <c r="F419" s="189"/>
      <c r="G419" s="189"/>
      <c r="H419" s="189"/>
    </row>
    <row r="420" spans="1:9" x14ac:dyDescent="0.25">
      <c r="A420" s="189"/>
      <c r="B420" s="189"/>
      <c r="C420" s="189"/>
      <c r="D420" s="189"/>
      <c r="E420" s="189"/>
      <c r="F420" s="189"/>
      <c r="G420" s="189"/>
      <c r="H420" s="189"/>
    </row>
    <row r="421" spans="1:9" x14ac:dyDescent="0.25">
      <c r="A421" s="189"/>
      <c r="B421" s="189"/>
      <c r="C421" s="189"/>
      <c r="D421" s="189"/>
      <c r="E421" s="189"/>
      <c r="F421" s="189"/>
      <c r="G421" s="189"/>
      <c r="H421" s="189"/>
    </row>
    <row r="422" spans="1:9" x14ac:dyDescent="0.25">
      <c r="A422" s="189"/>
      <c r="B422" s="189"/>
      <c r="C422" s="189"/>
      <c r="D422" s="189"/>
      <c r="E422" s="189"/>
      <c r="F422" s="189"/>
      <c r="G422" s="189"/>
      <c r="H422" s="189"/>
    </row>
    <row r="423" spans="1:9" x14ac:dyDescent="0.25">
      <c r="A423" s="189"/>
      <c r="B423" s="189"/>
      <c r="C423" s="189"/>
      <c r="D423" s="189"/>
      <c r="E423" s="189"/>
      <c r="F423" s="189"/>
      <c r="G423" s="189"/>
      <c r="H423" s="189"/>
    </row>
    <row r="424" spans="1:9" x14ac:dyDescent="0.25">
      <c r="A424" s="189"/>
      <c r="B424" s="189"/>
      <c r="C424" s="189"/>
      <c r="D424" s="189"/>
      <c r="E424" s="189"/>
      <c r="F424" s="189"/>
      <c r="G424" s="189"/>
      <c r="H424" s="189"/>
    </row>
    <row r="425" spans="1:9" x14ac:dyDescent="0.25">
      <c r="A425" s="85"/>
      <c r="B425" s="85"/>
      <c r="C425" s="85"/>
      <c r="D425" s="85"/>
      <c r="E425" s="85"/>
      <c r="F425" s="85"/>
      <c r="G425" s="85"/>
      <c r="H425" s="85"/>
      <c r="I425" s="79"/>
    </row>
    <row r="426" spans="1:9" x14ac:dyDescent="0.25">
      <c r="A426" s="86"/>
      <c r="B426" s="86"/>
      <c r="C426" s="86"/>
      <c r="D426" s="86"/>
      <c r="E426" s="86"/>
      <c r="F426" s="86"/>
      <c r="G426" s="86"/>
      <c r="H426" s="86"/>
      <c r="I426" s="79"/>
    </row>
    <row r="427" spans="1:9" x14ac:dyDescent="0.25">
      <c r="A427" s="86"/>
      <c r="B427" s="86"/>
      <c r="C427" s="86"/>
      <c r="D427" s="86"/>
      <c r="E427" s="86"/>
      <c r="F427" s="86"/>
      <c r="G427" s="86"/>
      <c r="H427" s="86"/>
      <c r="I427" s="79"/>
    </row>
    <row r="428" spans="1:9" x14ac:dyDescent="0.25">
      <c r="A428" s="86"/>
      <c r="B428" s="86"/>
      <c r="C428" s="86"/>
      <c r="D428" s="86"/>
      <c r="E428" s="86"/>
      <c r="F428" s="86"/>
      <c r="G428" s="86"/>
      <c r="H428" s="86"/>
      <c r="I428" s="79"/>
    </row>
    <row r="429" spans="1:9" x14ac:dyDescent="0.25">
      <c r="A429" s="86"/>
      <c r="B429" s="86"/>
      <c r="C429" s="86"/>
      <c r="D429" s="86"/>
      <c r="E429" s="86"/>
      <c r="F429" s="86"/>
      <c r="G429" s="86"/>
      <c r="H429" s="86"/>
      <c r="I429" s="110"/>
    </row>
    <row r="430" spans="1:9" x14ac:dyDescent="0.25">
      <c r="A430" s="86"/>
      <c r="B430" s="86"/>
      <c r="C430" s="86"/>
      <c r="D430" s="86"/>
      <c r="E430" s="86"/>
      <c r="F430" s="86"/>
      <c r="G430" s="86"/>
      <c r="H430" s="86"/>
      <c r="I430" s="79"/>
    </row>
    <row r="431" spans="1:9" x14ac:dyDescent="0.25">
      <c r="A431" s="86"/>
      <c r="B431" s="86"/>
      <c r="C431" s="86"/>
      <c r="D431" s="86"/>
      <c r="E431" s="86"/>
      <c r="F431" s="86"/>
      <c r="G431" s="86"/>
      <c r="H431" s="86"/>
      <c r="I431" s="79"/>
    </row>
    <row r="432" spans="1:9" x14ac:dyDescent="0.25">
      <c r="A432" s="86"/>
      <c r="B432" s="86"/>
      <c r="C432" s="86"/>
      <c r="D432" s="86"/>
      <c r="E432" s="86"/>
      <c r="F432" s="86"/>
      <c r="G432" s="86"/>
      <c r="H432" s="86"/>
      <c r="I432" s="79"/>
    </row>
    <row r="433" spans="1:9" x14ac:dyDescent="0.25">
      <c r="A433" s="86"/>
      <c r="B433" s="86"/>
      <c r="C433" s="86"/>
      <c r="D433" s="86"/>
      <c r="E433" s="86"/>
      <c r="F433" s="86"/>
      <c r="G433" s="86"/>
      <c r="H433" s="86"/>
      <c r="I433" s="79"/>
    </row>
    <row r="434" spans="1:9" x14ac:dyDescent="0.25">
      <c r="A434" s="86"/>
      <c r="B434" s="86"/>
      <c r="C434" s="86"/>
      <c r="D434" s="86"/>
      <c r="E434" s="86"/>
      <c r="F434" s="86"/>
      <c r="G434" s="86"/>
      <c r="H434" s="86"/>
      <c r="I434" s="79"/>
    </row>
    <row r="435" spans="1:9" x14ac:dyDescent="0.25">
      <c r="A435" s="86"/>
      <c r="B435" s="86"/>
      <c r="C435" s="86"/>
      <c r="D435" s="86"/>
      <c r="E435" s="86"/>
      <c r="F435" s="86"/>
      <c r="G435" s="86"/>
      <c r="H435" s="86"/>
      <c r="I435" s="79"/>
    </row>
    <row r="436" spans="1:9" x14ac:dyDescent="0.25">
      <c r="A436" s="86"/>
      <c r="B436" s="86"/>
      <c r="C436" s="86"/>
      <c r="D436" s="86"/>
      <c r="E436" s="86"/>
      <c r="F436" s="86"/>
      <c r="G436" s="86"/>
      <c r="H436" s="86"/>
      <c r="I436" s="79"/>
    </row>
    <row r="437" spans="1:9" x14ac:dyDescent="0.25">
      <c r="A437" s="86"/>
      <c r="B437" s="86"/>
      <c r="C437" s="86"/>
      <c r="D437" s="86"/>
      <c r="E437" s="86"/>
      <c r="F437" s="86"/>
      <c r="G437" s="86"/>
      <c r="H437" s="86"/>
      <c r="I437" s="79"/>
    </row>
    <row r="438" spans="1:9" x14ac:dyDescent="0.25">
      <c r="A438" s="86"/>
      <c r="B438" s="86"/>
      <c r="C438" s="86"/>
      <c r="D438" s="86"/>
      <c r="E438" s="86"/>
      <c r="F438" s="86"/>
      <c r="G438" s="86"/>
      <c r="H438" s="86"/>
      <c r="I438" s="79"/>
    </row>
    <row r="439" spans="1:9" x14ac:dyDescent="0.25">
      <c r="A439" s="86"/>
      <c r="B439" s="86"/>
      <c r="C439" s="86"/>
      <c r="D439" s="86"/>
      <c r="E439" s="86"/>
      <c r="F439" s="86"/>
      <c r="G439" s="86"/>
      <c r="H439" s="86"/>
      <c r="I439" s="79"/>
    </row>
    <row r="440" spans="1:9" x14ac:dyDescent="0.25">
      <c r="A440" s="86"/>
      <c r="B440" s="86"/>
      <c r="C440" s="86"/>
      <c r="D440" s="86"/>
      <c r="E440" s="86"/>
      <c r="F440" s="86"/>
      <c r="G440" s="86"/>
      <c r="H440" s="86"/>
      <c r="I440" s="79"/>
    </row>
    <row r="441" spans="1:9" x14ac:dyDescent="0.25">
      <c r="A441" s="86"/>
      <c r="B441" s="86"/>
      <c r="C441" s="86"/>
      <c r="D441" s="86"/>
      <c r="E441" s="86"/>
      <c r="F441" s="86"/>
      <c r="G441" s="86"/>
      <c r="H441" s="86"/>
      <c r="I441" s="79"/>
    </row>
    <row r="442" spans="1:9" x14ac:dyDescent="0.25">
      <c r="A442" s="86"/>
      <c r="B442" s="86"/>
      <c r="C442" s="86"/>
      <c r="D442" s="86"/>
      <c r="E442" s="86"/>
      <c r="F442" s="86"/>
      <c r="G442" s="86"/>
      <c r="H442" s="86"/>
      <c r="I442" s="79"/>
    </row>
    <row r="443" spans="1:9" x14ac:dyDescent="0.25">
      <c r="A443" s="86"/>
      <c r="B443" s="86"/>
      <c r="C443" s="86"/>
      <c r="D443" s="86"/>
      <c r="E443" s="86"/>
      <c r="F443" s="86"/>
      <c r="G443" s="86"/>
      <c r="H443" s="86"/>
      <c r="I443" s="79"/>
    </row>
    <row r="444" spans="1:9" x14ac:dyDescent="0.25">
      <c r="A444" s="86"/>
      <c r="B444" s="86"/>
      <c r="C444" s="86"/>
      <c r="D444" s="86"/>
      <c r="E444" s="86"/>
      <c r="F444" s="86"/>
      <c r="G444" s="86"/>
      <c r="H444" s="86"/>
      <c r="I444" s="79"/>
    </row>
    <row r="445" spans="1:9" x14ac:dyDescent="0.25">
      <c r="A445" s="86"/>
      <c r="B445" s="86"/>
      <c r="C445" s="86"/>
      <c r="D445" s="86"/>
      <c r="E445" s="86"/>
      <c r="F445" s="86"/>
      <c r="G445" s="86"/>
      <c r="H445" s="86"/>
      <c r="I445" s="79"/>
    </row>
    <row r="446" spans="1:9" x14ac:dyDescent="0.25">
      <c r="A446" s="86"/>
      <c r="B446" s="86"/>
      <c r="C446" s="86"/>
      <c r="D446" s="86"/>
      <c r="E446" s="86"/>
      <c r="F446" s="86"/>
      <c r="G446" s="86"/>
      <c r="H446" s="86"/>
      <c r="I446" s="79"/>
    </row>
    <row r="447" spans="1:9" x14ac:dyDescent="0.25">
      <c r="A447" s="86"/>
      <c r="B447" s="86"/>
      <c r="C447" s="86"/>
      <c r="D447" s="86"/>
      <c r="E447" s="86"/>
      <c r="F447" s="86"/>
      <c r="G447" s="86"/>
      <c r="H447" s="86"/>
      <c r="I447" s="79"/>
    </row>
    <row r="448" spans="1:9" x14ac:dyDescent="0.25">
      <c r="A448" s="86"/>
      <c r="B448" s="86"/>
      <c r="C448" s="86"/>
      <c r="D448" s="86"/>
      <c r="E448" s="86"/>
      <c r="F448" s="86"/>
      <c r="G448" s="86"/>
      <c r="H448" s="86"/>
      <c r="I448" s="79"/>
    </row>
    <row r="449" spans="1:8" ht="18.75" x14ac:dyDescent="0.3">
      <c r="A449" s="187" t="s">
        <v>22</v>
      </c>
      <c r="B449" s="187"/>
      <c r="C449" s="187"/>
      <c r="D449" s="187"/>
      <c r="E449" s="187"/>
      <c r="F449" s="187"/>
      <c r="G449" s="187"/>
      <c r="H449" s="187"/>
    </row>
    <row r="450" spans="1:8" x14ac:dyDescent="0.25">
      <c r="A450" s="38"/>
      <c r="B450" s="38"/>
      <c r="C450" s="38"/>
      <c r="D450" s="38"/>
      <c r="E450" s="38"/>
      <c r="F450" s="38"/>
      <c r="G450" s="38"/>
      <c r="H450" s="38"/>
    </row>
    <row r="451" spans="1:8" x14ac:dyDescent="0.25">
      <c r="A451" s="38"/>
      <c r="B451" s="38"/>
      <c r="C451" s="38"/>
      <c r="D451" s="38"/>
      <c r="E451" s="38"/>
      <c r="F451" s="38"/>
      <c r="G451" s="38"/>
      <c r="H451" s="38"/>
    </row>
    <row r="452" spans="1:8" x14ac:dyDescent="0.25">
      <c r="A452" s="38"/>
      <c r="B452" s="38"/>
      <c r="C452" s="38"/>
      <c r="D452" s="38"/>
      <c r="E452" s="38"/>
      <c r="F452" s="38"/>
      <c r="G452" s="38"/>
      <c r="H452" s="38"/>
    </row>
    <row r="453" spans="1:8" x14ac:dyDescent="0.25">
      <c r="A453" s="38"/>
      <c r="B453" s="38"/>
      <c r="C453" s="38"/>
      <c r="D453" s="38"/>
      <c r="E453" s="38"/>
      <c r="F453" s="38"/>
      <c r="G453" s="38"/>
      <c r="H453" s="38"/>
    </row>
    <row r="454" spans="1:8" x14ac:dyDescent="0.25">
      <c r="A454" s="38"/>
      <c r="B454" s="38"/>
      <c r="C454" s="38"/>
      <c r="D454" s="38"/>
      <c r="E454" s="38"/>
      <c r="F454" s="38"/>
      <c r="G454" s="38"/>
      <c r="H454" s="38"/>
    </row>
    <row r="455" spans="1:8" x14ac:dyDescent="0.25">
      <c r="A455" s="38"/>
      <c r="B455" s="38"/>
      <c r="C455" s="38"/>
      <c r="D455" s="38"/>
      <c r="E455" s="38"/>
      <c r="F455" s="38"/>
      <c r="G455" s="38"/>
      <c r="H455" s="38"/>
    </row>
    <row r="456" spans="1:8" x14ac:dyDescent="0.25">
      <c r="A456" s="38"/>
      <c r="B456" s="38"/>
      <c r="C456" s="38"/>
      <c r="D456" s="38"/>
      <c r="E456" s="38"/>
      <c r="F456" s="38"/>
      <c r="G456" s="38"/>
      <c r="H456" s="38"/>
    </row>
    <row r="457" spans="1:8" x14ac:dyDescent="0.25">
      <c r="A457" s="38"/>
      <c r="B457" s="38"/>
      <c r="C457" s="38"/>
      <c r="D457" s="38"/>
      <c r="E457" s="38"/>
      <c r="F457" s="38"/>
      <c r="G457" s="38"/>
      <c r="H457" s="38"/>
    </row>
    <row r="458" spans="1:8" x14ac:dyDescent="0.25">
      <c r="A458" s="38"/>
      <c r="B458" s="38"/>
      <c r="C458" s="38"/>
      <c r="D458" s="38"/>
      <c r="E458" s="38"/>
      <c r="F458" s="38"/>
      <c r="G458" s="38"/>
      <c r="H458" s="38"/>
    </row>
    <row r="459" spans="1:8" x14ac:dyDescent="0.25">
      <c r="A459" s="38"/>
      <c r="B459" s="38"/>
      <c r="C459" s="38"/>
      <c r="D459" s="38"/>
      <c r="E459" s="38"/>
      <c r="F459" s="38"/>
      <c r="G459" s="38"/>
      <c r="H459" s="38"/>
    </row>
    <row r="460" spans="1:8" x14ac:dyDescent="0.25">
      <c r="A460" s="38"/>
      <c r="B460" s="38"/>
      <c r="C460" s="38"/>
      <c r="D460" s="38"/>
      <c r="E460" s="38"/>
      <c r="F460" s="38"/>
      <c r="G460" s="38"/>
      <c r="H460" s="38"/>
    </row>
    <row r="461" spans="1:8" x14ac:dyDescent="0.25">
      <c r="A461" s="38"/>
      <c r="B461" s="38"/>
      <c r="C461" s="38"/>
      <c r="D461" s="38"/>
      <c r="E461" s="38"/>
      <c r="F461" s="38"/>
      <c r="G461" s="38"/>
      <c r="H461" s="38"/>
    </row>
    <row r="462" spans="1:8" x14ac:dyDescent="0.25">
      <c r="A462" s="38"/>
      <c r="B462" s="38"/>
      <c r="C462" s="38"/>
      <c r="D462" s="38"/>
      <c r="E462" s="38"/>
      <c r="F462" s="38"/>
      <c r="G462" s="38"/>
      <c r="H462" s="38"/>
    </row>
    <row r="463" spans="1:8" x14ac:dyDescent="0.25">
      <c r="A463" s="38"/>
      <c r="B463" s="38"/>
      <c r="C463" s="38"/>
      <c r="D463" s="38"/>
      <c r="E463" s="38"/>
      <c r="F463" s="38"/>
      <c r="G463" s="38"/>
      <c r="H463" s="38"/>
    </row>
    <row r="464" spans="1:8" x14ac:dyDescent="0.25">
      <c r="A464" s="38"/>
      <c r="B464" s="38"/>
      <c r="C464" s="38"/>
      <c r="D464" s="38"/>
      <c r="E464" s="38"/>
      <c r="F464" s="38"/>
      <c r="G464" s="38"/>
      <c r="H464" s="38"/>
    </row>
    <row r="465" spans="1:8" x14ac:dyDescent="0.25">
      <c r="A465" s="38"/>
      <c r="B465" s="38"/>
      <c r="C465" s="38"/>
      <c r="D465" s="38"/>
      <c r="E465" s="38"/>
      <c r="F465" s="38"/>
      <c r="G465" s="38"/>
      <c r="H465" s="38"/>
    </row>
    <row r="466" spans="1:8" x14ac:dyDescent="0.25">
      <c r="A466" s="38"/>
      <c r="B466" s="38"/>
      <c r="C466" s="38"/>
      <c r="D466" s="38"/>
      <c r="E466" s="38"/>
      <c r="F466" s="38"/>
      <c r="G466" s="38"/>
      <c r="H466" s="38"/>
    </row>
    <row r="467" spans="1:8" x14ac:dyDescent="0.25">
      <c r="A467" s="38"/>
      <c r="B467" s="38"/>
      <c r="C467" s="38"/>
      <c r="D467" s="38"/>
      <c r="E467" s="38"/>
      <c r="F467" s="38"/>
      <c r="G467" s="38"/>
      <c r="H467" s="38"/>
    </row>
    <row r="468" spans="1:8" x14ac:dyDescent="0.25">
      <c r="A468" s="188" t="s">
        <v>143</v>
      </c>
      <c r="B468" s="188"/>
      <c r="C468" s="188"/>
      <c r="D468" s="188"/>
      <c r="E468" s="188"/>
      <c r="F468" s="188"/>
      <c r="G468" s="188"/>
      <c r="H468" s="188"/>
    </row>
    <row r="469" spans="1:8" x14ac:dyDescent="0.25">
      <c r="A469" s="189"/>
      <c r="B469" s="189"/>
      <c r="C469" s="189"/>
      <c r="D469" s="189"/>
      <c r="E469" s="189"/>
      <c r="F469" s="189"/>
      <c r="G469" s="189"/>
      <c r="H469" s="189"/>
    </row>
    <row r="470" spans="1:8" x14ac:dyDescent="0.25">
      <c r="A470" s="189"/>
      <c r="B470" s="189"/>
      <c r="C470" s="189"/>
      <c r="D470" s="189"/>
      <c r="E470" s="189"/>
      <c r="F470" s="189"/>
      <c r="G470" s="189"/>
      <c r="H470" s="189"/>
    </row>
    <row r="471" spans="1:8" x14ac:dyDescent="0.25">
      <c r="A471" s="189"/>
      <c r="B471" s="189"/>
      <c r="C471" s="189"/>
      <c r="D471" s="189"/>
      <c r="E471" s="189"/>
      <c r="F471" s="189"/>
      <c r="G471" s="189"/>
      <c r="H471" s="189"/>
    </row>
    <row r="472" spans="1:8" x14ac:dyDescent="0.25">
      <c r="A472" s="189"/>
      <c r="B472" s="189"/>
      <c r="C472" s="189"/>
      <c r="D472" s="189"/>
      <c r="E472" s="189"/>
      <c r="F472" s="189"/>
      <c r="G472" s="189"/>
      <c r="H472" s="189"/>
    </row>
    <row r="473" spans="1:8" x14ac:dyDescent="0.25">
      <c r="A473" s="189"/>
      <c r="B473" s="189"/>
      <c r="C473" s="189"/>
      <c r="D473" s="189"/>
      <c r="E473" s="189"/>
      <c r="F473" s="189"/>
      <c r="G473" s="189"/>
      <c r="H473" s="189"/>
    </row>
    <row r="474" spans="1:8" x14ac:dyDescent="0.25">
      <c r="A474" s="189"/>
      <c r="B474" s="189"/>
      <c r="C474" s="189"/>
      <c r="D474" s="189"/>
      <c r="E474" s="189"/>
      <c r="F474" s="189"/>
      <c r="G474" s="189"/>
      <c r="H474" s="189"/>
    </row>
    <row r="475" spans="1:8" x14ac:dyDescent="0.25">
      <c r="A475" s="185"/>
      <c r="B475" s="185"/>
      <c r="C475" s="185"/>
      <c r="D475" s="185"/>
      <c r="E475" s="185"/>
      <c r="F475" s="185"/>
      <c r="G475" s="185"/>
      <c r="H475" s="185"/>
    </row>
    <row r="476" spans="1:8" x14ac:dyDescent="0.25">
      <c r="A476" s="186"/>
      <c r="B476" s="186"/>
      <c r="C476" s="186"/>
      <c r="D476" s="186"/>
      <c r="E476" s="186"/>
      <c r="F476" s="186"/>
      <c r="G476" s="186"/>
      <c r="H476" s="186"/>
    </row>
    <row r="477" spans="1:8" x14ac:dyDescent="0.25">
      <c r="A477" s="186"/>
      <c r="B477" s="186"/>
      <c r="C477" s="186"/>
      <c r="D477" s="186"/>
      <c r="E477" s="186"/>
      <c r="F477" s="186"/>
      <c r="G477" s="186"/>
      <c r="H477" s="186"/>
    </row>
    <row r="478" spans="1:8" x14ac:dyDescent="0.25">
      <c r="A478" s="186"/>
      <c r="B478" s="186"/>
      <c r="C478" s="186"/>
      <c r="D478" s="186"/>
      <c r="E478" s="186"/>
      <c r="F478" s="186"/>
      <c r="G478" s="186"/>
      <c r="H478" s="186"/>
    </row>
    <row r="479" spans="1:8" x14ac:dyDescent="0.25">
      <c r="A479" s="186"/>
      <c r="B479" s="186"/>
      <c r="C479" s="186"/>
      <c r="D479" s="186"/>
      <c r="E479" s="186"/>
      <c r="F479" s="186"/>
      <c r="G479" s="186"/>
      <c r="H479" s="186"/>
    </row>
    <row r="480" spans="1:8" x14ac:dyDescent="0.25">
      <c r="A480" s="186"/>
      <c r="B480" s="186"/>
      <c r="C480" s="186"/>
      <c r="D480" s="186"/>
      <c r="E480" s="186"/>
      <c r="F480" s="186"/>
      <c r="G480" s="186"/>
      <c r="H480" s="186"/>
    </row>
    <row r="481" spans="1:8" x14ac:dyDescent="0.25">
      <c r="A481" s="186"/>
      <c r="B481" s="186"/>
      <c r="C481" s="186"/>
      <c r="D481" s="186"/>
      <c r="E481" s="186"/>
      <c r="F481" s="186"/>
      <c r="G481" s="186"/>
      <c r="H481" s="186"/>
    </row>
    <row r="482" spans="1:8" x14ac:dyDescent="0.25">
      <c r="A482" s="186"/>
      <c r="B482" s="186"/>
      <c r="C482" s="186"/>
      <c r="D482" s="186"/>
      <c r="E482" s="186"/>
      <c r="F482" s="186"/>
      <c r="G482" s="186"/>
      <c r="H482" s="186"/>
    </row>
    <row r="483" spans="1:8" x14ac:dyDescent="0.25">
      <c r="A483" s="186"/>
      <c r="B483" s="186"/>
      <c r="C483" s="186"/>
      <c r="D483" s="186"/>
      <c r="E483" s="186"/>
      <c r="F483" s="186"/>
      <c r="G483" s="186"/>
      <c r="H483" s="186"/>
    </row>
    <row r="484" spans="1:8" x14ac:dyDescent="0.25">
      <c r="A484" s="186"/>
      <c r="B484" s="186"/>
      <c r="C484" s="186"/>
      <c r="D484" s="186"/>
      <c r="E484" s="186"/>
      <c r="F484" s="186"/>
      <c r="G484" s="186"/>
      <c r="H484" s="186"/>
    </row>
    <row r="485" spans="1:8" x14ac:dyDescent="0.25">
      <c r="A485" s="186"/>
      <c r="B485" s="186"/>
      <c r="C485" s="186"/>
      <c r="D485" s="186"/>
      <c r="E485" s="186"/>
      <c r="F485" s="186"/>
      <c r="G485" s="186"/>
      <c r="H485" s="186"/>
    </row>
    <row r="486" spans="1:8" x14ac:dyDescent="0.25">
      <c r="A486" s="186"/>
      <c r="B486" s="186"/>
      <c r="C486" s="186"/>
      <c r="D486" s="186"/>
      <c r="E486" s="186"/>
      <c r="F486" s="186"/>
      <c r="G486" s="186"/>
      <c r="H486" s="186"/>
    </row>
    <row r="487" spans="1:8" x14ac:dyDescent="0.25">
      <c r="A487" s="186"/>
      <c r="B487" s="186"/>
      <c r="C487" s="186"/>
      <c r="D487" s="186"/>
      <c r="E487" s="186"/>
      <c r="F487" s="186"/>
      <c r="G487" s="186"/>
      <c r="H487" s="186"/>
    </row>
    <row r="488" spans="1:8" x14ac:dyDescent="0.25">
      <c r="A488" s="186"/>
      <c r="B488" s="186"/>
      <c r="C488" s="186"/>
      <c r="D488" s="186"/>
      <c r="E488" s="186"/>
      <c r="F488" s="186"/>
      <c r="G488" s="186"/>
      <c r="H488" s="186"/>
    </row>
    <row r="489" spans="1:8" x14ac:dyDescent="0.25">
      <c r="A489" s="186"/>
      <c r="B489" s="186"/>
      <c r="C489" s="186"/>
      <c r="D489" s="186"/>
      <c r="E489" s="186"/>
      <c r="F489" s="186"/>
      <c r="G489" s="186"/>
      <c r="H489" s="186"/>
    </row>
    <row r="490" spans="1:8" x14ac:dyDescent="0.25">
      <c r="A490" s="186"/>
      <c r="B490" s="186"/>
      <c r="C490" s="186"/>
      <c r="D490" s="186"/>
      <c r="E490" s="186"/>
      <c r="F490" s="186"/>
      <c r="G490" s="186"/>
      <c r="H490" s="186"/>
    </row>
    <row r="491" spans="1:8" x14ac:dyDescent="0.25">
      <c r="A491" s="186"/>
      <c r="B491" s="186"/>
      <c r="C491" s="186"/>
      <c r="D491" s="186"/>
      <c r="E491" s="186"/>
      <c r="F491" s="186"/>
      <c r="G491" s="186"/>
      <c r="H491" s="186"/>
    </row>
    <row r="492" spans="1:8" x14ac:dyDescent="0.25">
      <c r="A492" s="186"/>
      <c r="B492" s="186"/>
      <c r="C492" s="186"/>
      <c r="D492" s="186"/>
      <c r="E492" s="186"/>
      <c r="F492" s="186"/>
      <c r="G492" s="186"/>
      <c r="H492" s="186"/>
    </row>
    <row r="493" spans="1:8" x14ac:dyDescent="0.25">
      <c r="A493" s="186"/>
      <c r="B493" s="186"/>
      <c r="C493" s="186"/>
      <c r="D493" s="186"/>
      <c r="E493" s="186"/>
      <c r="F493" s="186"/>
      <c r="G493" s="186"/>
      <c r="H493" s="186"/>
    </row>
    <row r="494" spans="1:8" x14ac:dyDescent="0.25">
      <c r="A494" s="186"/>
      <c r="B494" s="186"/>
      <c r="C494" s="186"/>
      <c r="D494" s="186"/>
      <c r="E494" s="186"/>
      <c r="F494" s="186"/>
      <c r="G494" s="186"/>
      <c r="H494" s="186"/>
    </row>
    <row r="495" spans="1:8" x14ac:dyDescent="0.25">
      <c r="A495" s="186"/>
      <c r="B495" s="186"/>
      <c r="C495" s="186"/>
      <c r="D495" s="186"/>
      <c r="E495" s="186"/>
      <c r="F495" s="186"/>
      <c r="G495" s="186"/>
      <c r="H495" s="186"/>
    </row>
    <row r="496" spans="1:8" x14ac:dyDescent="0.25">
      <c r="A496" s="186"/>
      <c r="B496" s="186"/>
      <c r="C496" s="186"/>
      <c r="D496" s="186"/>
      <c r="E496" s="186"/>
      <c r="F496" s="186"/>
      <c r="G496" s="186"/>
      <c r="H496" s="186"/>
    </row>
    <row r="497" spans="1:9" x14ac:dyDescent="0.25">
      <c r="A497" s="186"/>
      <c r="B497" s="186"/>
      <c r="C497" s="186"/>
      <c r="D497" s="186"/>
      <c r="E497" s="186"/>
      <c r="F497" s="186"/>
      <c r="G497" s="186"/>
      <c r="H497" s="186"/>
    </row>
    <row r="498" spans="1:9" x14ac:dyDescent="0.25">
      <c r="A498" s="186"/>
      <c r="B498" s="186"/>
      <c r="C498" s="186"/>
      <c r="D498" s="186"/>
      <c r="E498" s="186"/>
      <c r="F498" s="186"/>
      <c r="G498" s="186"/>
      <c r="H498" s="186"/>
    </row>
    <row r="499" spans="1:9" ht="18.75" x14ac:dyDescent="0.3">
      <c r="A499" s="187" t="s">
        <v>23</v>
      </c>
      <c r="B499" s="187"/>
      <c r="C499" s="187"/>
      <c r="D499" s="187"/>
      <c r="E499" s="187"/>
      <c r="F499" s="187"/>
      <c r="G499" s="187"/>
      <c r="H499" s="187"/>
    </row>
    <row r="500" spans="1:9" x14ac:dyDescent="0.25">
      <c r="A500" s="38"/>
      <c r="B500" s="38"/>
      <c r="C500" s="38"/>
      <c r="D500" s="38"/>
      <c r="E500" s="38"/>
      <c r="F500" s="38"/>
      <c r="G500" s="38"/>
      <c r="H500" s="38"/>
    </row>
    <row r="501" spans="1:9" x14ac:dyDescent="0.25">
      <c r="A501" s="38"/>
      <c r="B501" s="38"/>
      <c r="C501" s="38"/>
      <c r="D501" s="38"/>
      <c r="E501" s="38"/>
      <c r="F501" s="38"/>
      <c r="G501" s="38"/>
      <c r="H501" s="38"/>
    </row>
    <row r="502" spans="1:9" x14ac:dyDescent="0.25">
      <c r="A502" s="38"/>
      <c r="B502" s="38"/>
      <c r="C502" s="38"/>
      <c r="D502" s="38"/>
      <c r="E502" s="38"/>
      <c r="F502" s="38"/>
      <c r="G502" s="38"/>
      <c r="H502" s="38"/>
    </row>
    <row r="503" spans="1:9" x14ac:dyDescent="0.25">
      <c r="A503" s="38"/>
      <c r="B503" s="38"/>
      <c r="C503" s="38"/>
      <c r="D503" s="38"/>
      <c r="E503" s="38"/>
      <c r="F503" s="38"/>
      <c r="G503" s="38"/>
      <c r="H503" s="38"/>
    </row>
    <row r="504" spans="1:9" x14ac:dyDescent="0.25">
      <c r="A504" s="38"/>
      <c r="B504" s="38"/>
      <c r="C504" s="38"/>
      <c r="D504" s="38"/>
      <c r="E504" s="38"/>
      <c r="F504" s="38"/>
      <c r="G504" s="38"/>
      <c r="H504" s="38"/>
      <c r="I504" s="110"/>
    </row>
    <row r="505" spans="1:9" x14ac:dyDescent="0.25">
      <c r="A505" s="38"/>
      <c r="B505" s="38"/>
      <c r="C505" s="38"/>
      <c r="D505" s="38"/>
      <c r="E505" s="38"/>
      <c r="F505" s="38"/>
      <c r="G505" s="38"/>
      <c r="H505" s="38"/>
    </row>
    <row r="506" spans="1:9" x14ac:dyDescent="0.25">
      <c r="A506" s="38"/>
      <c r="B506" s="38"/>
      <c r="C506" s="38"/>
      <c r="D506" s="38"/>
      <c r="E506" s="38"/>
      <c r="F506" s="38"/>
      <c r="G506" s="38"/>
      <c r="H506" s="38"/>
    </row>
    <row r="507" spans="1:9" x14ac:dyDescent="0.25">
      <c r="A507" s="38"/>
      <c r="B507" s="38"/>
      <c r="C507" s="38"/>
      <c r="D507" s="38"/>
      <c r="E507" s="38"/>
      <c r="F507" s="38"/>
      <c r="G507" s="38"/>
      <c r="H507" s="38"/>
    </row>
    <row r="508" spans="1:9" x14ac:dyDescent="0.25">
      <c r="A508" s="38"/>
      <c r="B508" s="38"/>
      <c r="C508" s="38"/>
      <c r="D508" s="38"/>
      <c r="E508" s="38"/>
      <c r="F508" s="38"/>
      <c r="G508" s="38"/>
      <c r="H508" s="38"/>
    </row>
    <row r="509" spans="1:9" x14ac:dyDescent="0.25">
      <c r="A509" s="38"/>
      <c r="B509" s="38"/>
      <c r="C509" s="38"/>
      <c r="D509" s="38"/>
      <c r="E509" s="38"/>
      <c r="F509" s="38"/>
      <c r="G509" s="38"/>
      <c r="H509" s="38"/>
    </row>
    <row r="510" spans="1:9" x14ac:dyDescent="0.25">
      <c r="A510" s="38"/>
      <c r="B510" s="38"/>
      <c r="C510" s="38"/>
      <c r="D510" s="38"/>
      <c r="E510" s="38"/>
      <c r="F510" s="38"/>
      <c r="G510" s="38"/>
      <c r="H510" s="38"/>
    </row>
    <row r="511" spans="1:9" x14ac:dyDescent="0.25">
      <c r="A511" s="38"/>
      <c r="B511" s="38"/>
      <c r="C511" s="38"/>
      <c r="D511" s="38"/>
      <c r="E511" s="38"/>
      <c r="F511" s="38"/>
      <c r="G511" s="38"/>
      <c r="H511" s="38"/>
    </row>
    <row r="512" spans="1:9" x14ac:dyDescent="0.25">
      <c r="A512" s="38"/>
      <c r="B512" s="38"/>
      <c r="C512" s="38"/>
      <c r="D512" s="38"/>
      <c r="E512" s="38"/>
      <c r="F512" s="38"/>
      <c r="G512" s="38"/>
      <c r="H512" s="38"/>
    </row>
    <row r="513" spans="1:8" x14ac:dyDescent="0.25">
      <c r="A513" s="38"/>
      <c r="B513" s="38"/>
      <c r="C513" s="38"/>
      <c r="D513" s="38"/>
      <c r="E513" s="38"/>
      <c r="F513" s="38"/>
      <c r="G513" s="38"/>
      <c r="H513" s="38"/>
    </row>
    <row r="514" spans="1:8" x14ac:dyDescent="0.25">
      <c r="A514" s="38"/>
      <c r="B514" s="38"/>
      <c r="C514" s="38"/>
      <c r="D514" s="38"/>
      <c r="E514" s="38"/>
      <c r="F514" s="38"/>
      <c r="G514" s="38"/>
      <c r="H514" s="38"/>
    </row>
    <row r="515" spans="1:8" x14ac:dyDescent="0.25">
      <c r="A515" s="38"/>
      <c r="B515" s="38"/>
      <c r="C515" s="38"/>
      <c r="D515" s="38"/>
      <c r="E515" s="38"/>
      <c r="F515" s="38"/>
      <c r="G515" s="38"/>
      <c r="H515" s="38"/>
    </row>
    <row r="516" spans="1:8" x14ac:dyDescent="0.25">
      <c r="A516" s="38"/>
      <c r="B516" s="38"/>
      <c r="C516" s="38"/>
      <c r="D516" s="38"/>
      <c r="E516" s="38"/>
      <c r="F516" s="38"/>
      <c r="G516" s="38"/>
      <c r="H516" s="38"/>
    </row>
    <row r="517" spans="1:8" x14ac:dyDescent="0.25">
      <c r="A517" s="38"/>
      <c r="B517" s="38"/>
      <c r="C517" s="38"/>
      <c r="D517" s="38"/>
      <c r="E517" s="38"/>
      <c r="F517" s="38"/>
      <c r="G517" s="38"/>
      <c r="H517" s="38"/>
    </row>
    <row r="518" spans="1:8" x14ac:dyDescent="0.25">
      <c r="A518" s="188" t="s">
        <v>144</v>
      </c>
      <c r="B518" s="188"/>
      <c r="C518" s="188"/>
      <c r="D518" s="188"/>
      <c r="E518" s="188"/>
      <c r="F518" s="188"/>
      <c r="G518" s="188"/>
      <c r="H518" s="188"/>
    </row>
    <row r="519" spans="1:8" x14ac:dyDescent="0.25">
      <c r="A519" s="189"/>
      <c r="B519" s="189"/>
      <c r="C519" s="189"/>
      <c r="D519" s="189"/>
      <c r="E519" s="189"/>
      <c r="F519" s="189"/>
      <c r="G519" s="189"/>
      <c r="H519" s="189"/>
    </row>
    <row r="520" spans="1:8" x14ac:dyDescent="0.25">
      <c r="A520" s="189"/>
      <c r="B520" s="189"/>
      <c r="C520" s="189"/>
      <c r="D520" s="189"/>
      <c r="E520" s="189"/>
      <c r="F520" s="189"/>
      <c r="G520" s="189"/>
      <c r="H520" s="189"/>
    </row>
    <row r="521" spans="1:8" x14ac:dyDescent="0.25">
      <c r="A521" s="189"/>
      <c r="B521" s="189"/>
      <c r="C521" s="189"/>
      <c r="D521" s="189"/>
      <c r="E521" s="189"/>
      <c r="F521" s="189"/>
      <c r="G521" s="189"/>
      <c r="H521" s="189"/>
    </row>
    <row r="522" spans="1:8" x14ac:dyDescent="0.25">
      <c r="A522" s="189"/>
      <c r="B522" s="189"/>
      <c r="C522" s="189"/>
      <c r="D522" s="189"/>
      <c r="E522" s="189"/>
      <c r="F522" s="189"/>
      <c r="G522" s="189"/>
      <c r="H522" s="189"/>
    </row>
    <row r="523" spans="1:8" x14ac:dyDescent="0.25">
      <c r="A523" s="189"/>
      <c r="B523" s="189"/>
      <c r="C523" s="189"/>
      <c r="D523" s="189"/>
      <c r="E523" s="189"/>
      <c r="F523" s="189"/>
      <c r="G523" s="189"/>
      <c r="H523" s="189"/>
    </row>
    <row r="524" spans="1:8" x14ac:dyDescent="0.25">
      <c r="A524" s="189"/>
      <c r="B524" s="189"/>
      <c r="C524" s="189"/>
      <c r="D524" s="189"/>
      <c r="E524" s="189"/>
      <c r="F524" s="189"/>
      <c r="G524" s="189"/>
      <c r="H524" s="189"/>
    </row>
    <row r="525" spans="1:8" x14ac:dyDescent="0.25">
      <c r="A525" s="185"/>
      <c r="B525" s="185"/>
      <c r="C525" s="185"/>
      <c r="D525" s="185"/>
      <c r="E525" s="185"/>
      <c r="F525" s="185"/>
      <c r="G525" s="185"/>
      <c r="H525" s="185"/>
    </row>
    <row r="526" spans="1:8" x14ac:dyDescent="0.25">
      <c r="A526" s="186"/>
      <c r="B526" s="186"/>
      <c r="C526" s="186"/>
      <c r="D526" s="186"/>
      <c r="E526" s="186"/>
      <c r="F526" s="186"/>
      <c r="G526" s="186"/>
      <c r="H526" s="186"/>
    </row>
    <row r="527" spans="1:8" x14ac:dyDescent="0.25">
      <c r="A527" s="186"/>
      <c r="B527" s="186"/>
      <c r="C527" s="186"/>
      <c r="D527" s="186"/>
      <c r="E527" s="186"/>
      <c r="F527" s="186"/>
      <c r="G527" s="186"/>
      <c r="H527" s="186"/>
    </row>
    <row r="528" spans="1:8" x14ac:dyDescent="0.25">
      <c r="A528" s="186"/>
      <c r="B528" s="186"/>
      <c r="C528" s="186"/>
      <c r="D528" s="186"/>
      <c r="E528" s="186"/>
      <c r="F528" s="186"/>
      <c r="G528" s="186"/>
      <c r="H528" s="186"/>
    </row>
    <row r="529" spans="1:8" x14ac:dyDescent="0.25">
      <c r="A529" s="186"/>
      <c r="B529" s="186"/>
      <c r="C529" s="186"/>
      <c r="D529" s="186"/>
      <c r="E529" s="186"/>
      <c r="F529" s="186"/>
      <c r="G529" s="186"/>
      <c r="H529" s="186"/>
    </row>
    <row r="530" spans="1:8" x14ac:dyDescent="0.25">
      <c r="A530" s="186"/>
      <c r="B530" s="186"/>
      <c r="C530" s="186"/>
      <c r="D530" s="186"/>
      <c r="E530" s="186"/>
      <c r="F530" s="186"/>
      <c r="G530" s="186"/>
      <c r="H530" s="186"/>
    </row>
    <row r="531" spans="1:8" x14ac:dyDescent="0.25">
      <c r="A531" s="186"/>
      <c r="B531" s="186"/>
      <c r="C531" s="186"/>
      <c r="D531" s="186"/>
      <c r="E531" s="186"/>
      <c r="F531" s="186"/>
      <c r="G531" s="186"/>
      <c r="H531" s="186"/>
    </row>
    <row r="532" spans="1:8" x14ac:dyDescent="0.25">
      <c r="A532" s="186"/>
      <c r="B532" s="186"/>
      <c r="C532" s="186"/>
      <c r="D532" s="186"/>
      <c r="E532" s="186"/>
      <c r="F532" s="186"/>
      <c r="G532" s="186"/>
      <c r="H532" s="186"/>
    </row>
    <row r="533" spans="1:8" x14ac:dyDescent="0.25">
      <c r="A533" s="186"/>
      <c r="B533" s="186"/>
      <c r="C533" s="186"/>
      <c r="D533" s="186"/>
      <c r="E533" s="186"/>
      <c r="F533" s="186"/>
      <c r="G533" s="186"/>
      <c r="H533" s="186"/>
    </row>
    <row r="534" spans="1:8" x14ac:dyDescent="0.25">
      <c r="A534" s="186"/>
      <c r="B534" s="186"/>
      <c r="C534" s="186"/>
      <c r="D534" s="186"/>
      <c r="E534" s="186"/>
      <c r="F534" s="186"/>
      <c r="G534" s="186"/>
      <c r="H534" s="186"/>
    </row>
    <row r="535" spans="1:8" x14ac:dyDescent="0.25">
      <c r="A535" s="186"/>
      <c r="B535" s="186"/>
      <c r="C535" s="186"/>
      <c r="D535" s="186"/>
      <c r="E535" s="186"/>
      <c r="F535" s="186"/>
      <c r="G535" s="186"/>
      <c r="H535" s="186"/>
    </row>
    <row r="536" spans="1:8" x14ac:dyDescent="0.25">
      <c r="A536" s="186"/>
      <c r="B536" s="186"/>
      <c r="C536" s="186"/>
      <c r="D536" s="186"/>
      <c r="E536" s="186"/>
      <c r="F536" s="186"/>
      <c r="G536" s="186"/>
      <c r="H536" s="186"/>
    </row>
    <row r="537" spans="1:8" x14ac:dyDescent="0.25">
      <c r="A537" s="186"/>
      <c r="B537" s="186"/>
      <c r="C537" s="186"/>
      <c r="D537" s="186"/>
      <c r="E537" s="186"/>
      <c r="F537" s="186"/>
      <c r="G537" s="186"/>
      <c r="H537" s="186"/>
    </row>
    <row r="538" spans="1:8" x14ac:dyDescent="0.25">
      <c r="A538" s="186"/>
      <c r="B538" s="186"/>
      <c r="C538" s="186"/>
      <c r="D538" s="186"/>
      <c r="E538" s="186"/>
      <c r="F538" s="186"/>
      <c r="G538" s="186"/>
      <c r="H538" s="186"/>
    </row>
    <row r="539" spans="1:8" x14ac:dyDescent="0.25">
      <c r="A539" s="186"/>
      <c r="B539" s="186"/>
      <c r="C539" s="186"/>
      <c r="D539" s="186"/>
      <c r="E539" s="186"/>
      <c r="F539" s="186"/>
      <c r="G539" s="186"/>
      <c r="H539" s="186"/>
    </row>
    <row r="540" spans="1:8" x14ac:dyDescent="0.25">
      <c r="A540" s="186"/>
      <c r="B540" s="186"/>
      <c r="C540" s="186"/>
      <c r="D540" s="186"/>
      <c r="E540" s="186"/>
      <c r="F540" s="186"/>
      <c r="G540" s="186"/>
      <c r="H540" s="186"/>
    </row>
    <row r="541" spans="1:8" x14ac:dyDescent="0.25">
      <c r="A541" s="186"/>
      <c r="B541" s="186"/>
      <c r="C541" s="186"/>
      <c r="D541" s="186"/>
      <c r="E541" s="186"/>
      <c r="F541" s="186"/>
      <c r="G541" s="186"/>
      <c r="H541" s="186"/>
    </row>
    <row r="542" spans="1:8" x14ac:dyDescent="0.25">
      <c r="A542" s="186"/>
      <c r="B542" s="186"/>
      <c r="C542" s="186"/>
      <c r="D542" s="186"/>
      <c r="E542" s="186"/>
      <c r="F542" s="186"/>
      <c r="G542" s="186"/>
      <c r="H542" s="186"/>
    </row>
    <row r="543" spans="1:8" x14ac:dyDescent="0.25">
      <c r="A543" s="186"/>
      <c r="B543" s="186"/>
      <c r="C543" s="186"/>
      <c r="D543" s="186"/>
      <c r="E543" s="186"/>
      <c r="F543" s="186"/>
      <c r="G543" s="186"/>
      <c r="H543" s="186"/>
    </row>
    <row r="544" spans="1:8" x14ac:dyDescent="0.25">
      <c r="A544" s="186"/>
      <c r="B544" s="186"/>
      <c r="C544" s="186"/>
      <c r="D544" s="186"/>
      <c r="E544" s="186"/>
      <c r="F544" s="186"/>
      <c r="G544" s="186"/>
      <c r="H544" s="186"/>
    </row>
    <row r="545" spans="1:8" x14ac:dyDescent="0.25">
      <c r="A545" s="186"/>
      <c r="B545" s="186"/>
      <c r="C545" s="186"/>
      <c r="D545" s="186"/>
      <c r="E545" s="186"/>
      <c r="F545" s="186"/>
      <c r="G545" s="186"/>
      <c r="H545" s="186"/>
    </row>
    <row r="546" spans="1:8" x14ac:dyDescent="0.25">
      <c r="A546" s="186"/>
      <c r="B546" s="186"/>
      <c r="C546" s="186"/>
      <c r="D546" s="186"/>
      <c r="E546" s="186"/>
      <c r="F546" s="186"/>
      <c r="G546" s="186"/>
      <c r="H546" s="186"/>
    </row>
    <row r="547" spans="1:8" x14ac:dyDescent="0.25">
      <c r="A547" s="186"/>
      <c r="B547" s="186"/>
      <c r="C547" s="186"/>
      <c r="D547" s="186"/>
      <c r="E547" s="186"/>
      <c r="F547" s="186"/>
      <c r="G547" s="186"/>
      <c r="H547" s="186"/>
    </row>
    <row r="548" spans="1:8" x14ac:dyDescent="0.25">
      <c r="A548" s="186"/>
      <c r="B548" s="186"/>
      <c r="C548" s="186"/>
      <c r="D548" s="186"/>
      <c r="E548" s="186"/>
      <c r="F548" s="186"/>
      <c r="G548" s="186"/>
      <c r="H548" s="186"/>
    </row>
    <row r="549" spans="1:8" ht="18.75" x14ac:dyDescent="0.3">
      <c r="A549" s="187" t="s">
        <v>24</v>
      </c>
      <c r="B549" s="187"/>
      <c r="C549" s="187"/>
      <c r="D549" s="187"/>
      <c r="E549" s="187"/>
      <c r="F549" s="187"/>
      <c r="G549" s="187"/>
      <c r="H549" s="187"/>
    </row>
    <row r="550" spans="1:8" x14ac:dyDescent="0.25">
      <c r="A550" s="38"/>
      <c r="B550" s="38"/>
      <c r="C550" s="38"/>
      <c r="D550" s="38"/>
      <c r="E550" s="38"/>
      <c r="F550" s="38"/>
      <c r="G550" s="38"/>
      <c r="H550" s="38"/>
    </row>
    <row r="551" spans="1:8" x14ac:dyDescent="0.25">
      <c r="A551" s="38"/>
      <c r="B551" s="38"/>
      <c r="C551" s="38"/>
      <c r="D551" s="38"/>
      <c r="E551" s="38"/>
      <c r="F551" s="38"/>
      <c r="G551" s="38"/>
      <c r="H551" s="38"/>
    </row>
    <row r="552" spans="1:8" x14ac:dyDescent="0.25">
      <c r="A552" s="38"/>
      <c r="B552" s="38"/>
      <c r="C552" s="38"/>
      <c r="D552" s="38"/>
      <c r="E552" s="38"/>
      <c r="F552" s="38"/>
      <c r="G552" s="38"/>
      <c r="H552" s="38"/>
    </row>
    <row r="553" spans="1:8" x14ac:dyDescent="0.25">
      <c r="A553" s="38"/>
      <c r="B553" s="38"/>
      <c r="C553" s="38"/>
      <c r="D553" s="38"/>
      <c r="E553" s="38"/>
      <c r="F553" s="38"/>
      <c r="G553" s="38"/>
      <c r="H553" s="38"/>
    </row>
    <row r="554" spans="1:8" x14ac:dyDescent="0.25">
      <c r="A554" s="38"/>
      <c r="B554" s="38"/>
      <c r="C554" s="38"/>
      <c r="D554" s="38"/>
      <c r="E554" s="38"/>
      <c r="F554" s="38"/>
      <c r="G554" s="38"/>
      <c r="H554" s="38"/>
    </row>
    <row r="555" spans="1:8" x14ac:dyDescent="0.25">
      <c r="A555" s="38"/>
      <c r="B555" s="38"/>
      <c r="C555" s="38"/>
      <c r="D555" s="38"/>
      <c r="E555" s="38"/>
      <c r="F555" s="38"/>
      <c r="G555" s="38"/>
      <c r="H555" s="38"/>
    </row>
    <row r="556" spans="1:8" x14ac:dyDescent="0.25">
      <c r="A556" s="38"/>
      <c r="B556" s="38"/>
      <c r="C556" s="38"/>
      <c r="D556" s="38"/>
      <c r="E556" s="38"/>
      <c r="F556" s="38"/>
      <c r="G556" s="38"/>
      <c r="H556" s="38"/>
    </row>
    <row r="557" spans="1:8" x14ac:dyDescent="0.25">
      <c r="A557" s="38"/>
      <c r="B557" s="38"/>
      <c r="C557" s="38"/>
      <c r="D557" s="38"/>
      <c r="E557" s="38"/>
      <c r="F557" s="38"/>
      <c r="G557" s="38"/>
      <c r="H557" s="38"/>
    </row>
    <row r="558" spans="1:8" x14ac:dyDescent="0.25">
      <c r="A558" s="38"/>
      <c r="B558" s="38"/>
      <c r="C558" s="38"/>
      <c r="D558" s="38"/>
      <c r="E558" s="38"/>
      <c r="F558" s="38"/>
      <c r="G558" s="38"/>
      <c r="H558" s="38"/>
    </row>
    <row r="559" spans="1:8" x14ac:dyDescent="0.25">
      <c r="A559" s="38"/>
      <c r="B559" s="38"/>
      <c r="C559" s="38"/>
      <c r="D559" s="38"/>
      <c r="E559" s="38"/>
      <c r="F559" s="38"/>
      <c r="G559" s="38"/>
      <c r="H559" s="38"/>
    </row>
    <row r="560" spans="1:8" x14ac:dyDescent="0.25">
      <c r="A560" s="38"/>
      <c r="B560" s="38"/>
      <c r="C560" s="38"/>
      <c r="D560" s="38"/>
      <c r="E560" s="38"/>
      <c r="F560" s="38"/>
      <c r="G560" s="38"/>
      <c r="H560" s="38"/>
    </row>
    <row r="561" spans="1:8" x14ac:dyDescent="0.25">
      <c r="A561" s="38"/>
      <c r="B561" s="38"/>
      <c r="C561" s="38"/>
      <c r="D561" s="38"/>
      <c r="E561" s="38"/>
      <c r="F561" s="38"/>
      <c r="G561" s="38"/>
      <c r="H561" s="38"/>
    </row>
    <row r="562" spans="1:8" x14ac:dyDescent="0.25">
      <c r="A562" s="38"/>
      <c r="B562" s="38"/>
      <c r="C562" s="38"/>
      <c r="D562" s="38"/>
      <c r="E562" s="38"/>
      <c r="F562" s="38"/>
      <c r="G562" s="38"/>
      <c r="H562" s="38"/>
    </row>
    <row r="563" spans="1:8" x14ac:dyDescent="0.25">
      <c r="A563" s="38"/>
      <c r="B563" s="38"/>
      <c r="C563" s="38"/>
      <c r="D563" s="38"/>
      <c r="E563" s="38"/>
      <c r="F563" s="38"/>
      <c r="G563" s="38"/>
      <c r="H563" s="38"/>
    </row>
    <row r="564" spans="1:8" x14ac:dyDescent="0.25">
      <c r="A564" s="38"/>
      <c r="B564" s="38"/>
      <c r="C564" s="38"/>
      <c r="D564" s="38"/>
      <c r="E564" s="38"/>
      <c r="F564" s="38"/>
      <c r="G564" s="38"/>
      <c r="H564" s="38"/>
    </row>
    <row r="565" spans="1:8" x14ac:dyDescent="0.25">
      <c r="A565" s="38"/>
      <c r="B565" s="38"/>
      <c r="C565" s="38"/>
      <c r="D565" s="38"/>
      <c r="E565" s="38"/>
      <c r="F565" s="38"/>
      <c r="G565" s="38"/>
      <c r="H565" s="38"/>
    </row>
    <row r="566" spans="1:8" x14ac:dyDescent="0.25">
      <c r="A566" s="38"/>
      <c r="B566" s="38"/>
      <c r="C566" s="38"/>
      <c r="D566" s="38"/>
      <c r="E566" s="38"/>
      <c r="F566" s="38"/>
      <c r="G566" s="38"/>
      <c r="H566" s="38"/>
    </row>
    <row r="567" spans="1:8" x14ac:dyDescent="0.25">
      <c r="A567" s="38"/>
      <c r="B567" s="38"/>
      <c r="C567" s="38"/>
      <c r="D567" s="38"/>
      <c r="E567" s="38"/>
      <c r="F567" s="38"/>
      <c r="G567" s="38"/>
      <c r="H567" s="38"/>
    </row>
    <row r="568" spans="1:8" x14ac:dyDescent="0.25">
      <c r="A568" s="188" t="s">
        <v>145</v>
      </c>
      <c r="B568" s="188"/>
      <c r="C568" s="188"/>
      <c r="D568" s="188"/>
      <c r="E568" s="188"/>
      <c r="F568" s="188"/>
      <c r="G568" s="188"/>
      <c r="H568" s="188"/>
    </row>
    <row r="569" spans="1:8" x14ac:dyDescent="0.25">
      <c r="A569" s="189"/>
      <c r="B569" s="189"/>
      <c r="C569" s="189"/>
      <c r="D569" s="189"/>
      <c r="E569" s="189"/>
      <c r="F569" s="189"/>
      <c r="G569" s="189"/>
      <c r="H569" s="189"/>
    </row>
    <row r="570" spans="1:8" x14ac:dyDescent="0.25">
      <c r="A570" s="189"/>
      <c r="B570" s="189"/>
      <c r="C570" s="189"/>
      <c r="D570" s="189"/>
      <c r="E570" s="189"/>
      <c r="F570" s="189"/>
      <c r="G570" s="189"/>
      <c r="H570" s="189"/>
    </row>
    <row r="571" spans="1:8" x14ac:dyDescent="0.25">
      <c r="A571" s="189"/>
      <c r="B571" s="189"/>
      <c r="C571" s="189"/>
      <c r="D571" s="189"/>
      <c r="E571" s="189"/>
      <c r="F571" s="189"/>
      <c r="G571" s="189"/>
      <c r="H571" s="189"/>
    </row>
    <row r="572" spans="1:8" x14ac:dyDescent="0.25">
      <c r="A572" s="189"/>
      <c r="B572" s="189"/>
      <c r="C572" s="189"/>
      <c r="D572" s="189"/>
      <c r="E572" s="189"/>
      <c r="F572" s="189"/>
      <c r="G572" s="189"/>
      <c r="H572" s="189"/>
    </row>
    <row r="573" spans="1:8" x14ac:dyDescent="0.25">
      <c r="A573" s="189"/>
      <c r="B573" s="189"/>
      <c r="C573" s="189"/>
      <c r="D573" s="189"/>
      <c r="E573" s="189"/>
      <c r="F573" s="189"/>
      <c r="G573" s="189"/>
      <c r="H573" s="189"/>
    </row>
    <row r="574" spans="1:8" x14ac:dyDescent="0.25">
      <c r="A574" s="189"/>
      <c r="B574" s="189"/>
      <c r="C574" s="189"/>
      <c r="D574" s="189"/>
      <c r="E574" s="189"/>
      <c r="F574" s="189"/>
      <c r="G574" s="189"/>
      <c r="H574" s="189"/>
    </row>
    <row r="575" spans="1:8" x14ac:dyDescent="0.25">
      <c r="A575" s="185"/>
      <c r="B575" s="185"/>
      <c r="C575" s="185"/>
      <c r="D575" s="185"/>
      <c r="E575" s="185"/>
      <c r="F575" s="185"/>
      <c r="G575" s="185"/>
      <c r="H575" s="185"/>
    </row>
    <row r="576" spans="1:8" x14ac:dyDescent="0.25">
      <c r="A576" s="186"/>
      <c r="B576" s="186"/>
      <c r="C576" s="186"/>
      <c r="D576" s="186"/>
      <c r="E576" s="186"/>
      <c r="F576" s="186"/>
      <c r="G576" s="186"/>
      <c r="H576" s="186"/>
    </row>
    <row r="577" spans="1:9" x14ac:dyDescent="0.25">
      <c r="A577" s="186"/>
      <c r="B577" s="186"/>
      <c r="C577" s="186"/>
      <c r="D577" s="186"/>
      <c r="E577" s="186"/>
      <c r="F577" s="186"/>
      <c r="G577" s="186"/>
      <c r="H577" s="186"/>
      <c r="I577" s="110"/>
    </row>
    <row r="578" spans="1:9" x14ac:dyDescent="0.25">
      <c r="A578" s="186"/>
      <c r="B578" s="186"/>
      <c r="C578" s="186"/>
      <c r="D578" s="186"/>
      <c r="E578" s="186"/>
      <c r="F578" s="186"/>
      <c r="G578" s="186"/>
      <c r="H578" s="186"/>
    </row>
    <row r="579" spans="1:9" x14ac:dyDescent="0.25">
      <c r="A579" s="186"/>
      <c r="B579" s="186"/>
      <c r="C579" s="186"/>
      <c r="D579" s="186"/>
      <c r="E579" s="186"/>
      <c r="F579" s="186"/>
      <c r="G579" s="186"/>
      <c r="H579" s="186"/>
    </row>
    <row r="580" spans="1:9" x14ac:dyDescent="0.25">
      <c r="A580" s="186"/>
      <c r="B580" s="186"/>
      <c r="C580" s="186"/>
      <c r="D580" s="186"/>
      <c r="E580" s="186"/>
      <c r="F580" s="186"/>
      <c r="G580" s="186"/>
      <c r="H580" s="186"/>
    </row>
    <row r="581" spans="1:9" x14ac:dyDescent="0.25">
      <c r="A581" s="186"/>
      <c r="B581" s="186"/>
      <c r="C581" s="186"/>
      <c r="D581" s="186"/>
      <c r="E581" s="186"/>
      <c r="F581" s="186"/>
      <c r="G581" s="186"/>
      <c r="H581" s="186"/>
    </row>
    <row r="582" spans="1:9" x14ac:dyDescent="0.25">
      <c r="A582" s="186"/>
      <c r="B582" s="186"/>
      <c r="C582" s="186"/>
      <c r="D582" s="186"/>
      <c r="E582" s="186"/>
      <c r="F582" s="186"/>
      <c r="G582" s="186"/>
      <c r="H582" s="186"/>
    </row>
    <row r="583" spans="1:9" x14ac:dyDescent="0.25">
      <c r="A583" s="186"/>
      <c r="B583" s="186"/>
      <c r="C583" s="186"/>
      <c r="D583" s="186"/>
      <c r="E583" s="186"/>
      <c r="F583" s="186"/>
      <c r="G583" s="186"/>
      <c r="H583" s="186"/>
    </row>
    <row r="584" spans="1:9" x14ac:dyDescent="0.25">
      <c r="A584" s="186"/>
      <c r="B584" s="186"/>
      <c r="C584" s="186"/>
      <c r="D584" s="186"/>
      <c r="E584" s="186"/>
      <c r="F584" s="186"/>
      <c r="G584" s="186"/>
      <c r="H584" s="186"/>
    </row>
    <row r="585" spans="1:9" x14ac:dyDescent="0.25">
      <c r="A585" s="186"/>
      <c r="B585" s="186"/>
      <c r="C585" s="186"/>
      <c r="D585" s="186"/>
      <c r="E585" s="186"/>
      <c r="F585" s="186"/>
      <c r="G585" s="186"/>
      <c r="H585" s="186"/>
    </row>
    <row r="586" spans="1:9" x14ac:dyDescent="0.25">
      <c r="A586" s="186"/>
      <c r="B586" s="186"/>
      <c r="C586" s="186"/>
      <c r="D586" s="186"/>
      <c r="E586" s="186"/>
      <c r="F586" s="186"/>
      <c r="G586" s="186"/>
      <c r="H586" s="186"/>
    </row>
    <row r="587" spans="1:9" x14ac:dyDescent="0.25">
      <c r="A587" s="186"/>
      <c r="B587" s="186"/>
      <c r="C587" s="186"/>
      <c r="D587" s="186"/>
      <c r="E587" s="186"/>
      <c r="F587" s="186"/>
      <c r="G587" s="186"/>
      <c r="H587" s="186"/>
    </row>
    <row r="588" spans="1:9" x14ac:dyDescent="0.25">
      <c r="A588" s="186"/>
      <c r="B588" s="186"/>
      <c r="C588" s="186"/>
      <c r="D588" s="186"/>
      <c r="E588" s="186"/>
      <c r="F588" s="186"/>
      <c r="G588" s="186"/>
      <c r="H588" s="186"/>
    </row>
    <row r="589" spans="1:9" x14ac:dyDescent="0.25">
      <c r="A589" s="186"/>
      <c r="B589" s="186"/>
      <c r="C589" s="186"/>
      <c r="D589" s="186"/>
      <c r="E589" s="186"/>
      <c r="F589" s="186"/>
      <c r="G589" s="186"/>
      <c r="H589" s="186"/>
    </row>
    <row r="590" spans="1:9" x14ac:dyDescent="0.25">
      <c r="A590" s="186"/>
      <c r="B590" s="186"/>
      <c r="C590" s="186"/>
      <c r="D590" s="186"/>
      <c r="E590" s="186"/>
      <c r="F590" s="186"/>
      <c r="G590" s="186"/>
      <c r="H590" s="186"/>
    </row>
    <row r="591" spans="1:9" x14ac:dyDescent="0.25">
      <c r="A591" s="186"/>
      <c r="B591" s="186"/>
      <c r="C591" s="186"/>
      <c r="D591" s="186"/>
      <c r="E591" s="186"/>
      <c r="F591" s="186"/>
      <c r="G591" s="186"/>
      <c r="H591" s="186"/>
    </row>
    <row r="592" spans="1:9" x14ac:dyDescent="0.25">
      <c r="A592" s="186"/>
      <c r="B592" s="186"/>
      <c r="C592" s="186"/>
      <c r="D592" s="186"/>
      <c r="E592" s="186"/>
      <c r="F592" s="186"/>
      <c r="G592" s="186"/>
      <c r="H592" s="186"/>
    </row>
    <row r="593" spans="1:8" x14ac:dyDescent="0.25">
      <c r="A593" s="186"/>
      <c r="B593" s="186"/>
      <c r="C593" s="186"/>
      <c r="D593" s="186"/>
      <c r="E593" s="186"/>
      <c r="F593" s="186"/>
      <c r="G593" s="186"/>
      <c r="H593" s="186"/>
    </row>
    <row r="594" spans="1:8" x14ac:dyDescent="0.25">
      <c r="A594" s="186"/>
      <c r="B594" s="186"/>
      <c r="C594" s="186"/>
      <c r="D594" s="186"/>
      <c r="E594" s="186"/>
      <c r="F594" s="186"/>
      <c r="G594" s="186"/>
      <c r="H594" s="186"/>
    </row>
    <row r="595" spans="1:8" x14ac:dyDescent="0.25">
      <c r="A595" s="186"/>
      <c r="B595" s="186"/>
      <c r="C595" s="186"/>
      <c r="D595" s="186"/>
      <c r="E595" s="186"/>
      <c r="F595" s="186"/>
      <c r="G595" s="186"/>
      <c r="H595" s="186"/>
    </row>
    <row r="596" spans="1:8" x14ac:dyDescent="0.25">
      <c r="A596" s="186"/>
      <c r="B596" s="186"/>
      <c r="C596" s="186"/>
      <c r="D596" s="186"/>
      <c r="E596" s="186"/>
      <c r="F596" s="186"/>
      <c r="G596" s="186"/>
      <c r="H596" s="186"/>
    </row>
    <row r="597" spans="1:8" x14ac:dyDescent="0.25">
      <c r="A597" s="186"/>
      <c r="B597" s="186"/>
      <c r="C597" s="186"/>
      <c r="D597" s="186"/>
      <c r="E597" s="186"/>
      <c r="F597" s="186"/>
      <c r="G597" s="186"/>
      <c r="H597" s="186"/>
    </row>
    <row r="598" spans="1:8" x14ac:dyDescent="0.25">
      <c r="A598" s="186"/>
      <c r="B598" s="186"/>
      <c r="C598" s="186"/>
      <c r="D598" s="186"/>
      <c r="E598" s="186"/>
      <c r="F598" s="186"/>
      <c r="G598" s="186"/>
      <c r="H598" s="186"/>
    </row>
    <row r="599" spans="1:8" ht="21" x14ac:dyDescent="0.35">
      <c r="A599" s="191" t="s">
        <v>146</v>
      </c>
      <c r="B599" s="191"/>
      <c r="C599" s="191"/>
      <c r="D599" s="191"/>
      <c r="E599" s="191"/>
      <c r="F599" s="191"/>
      <c r="G599" s="191"/>
      <c r="H599" s="191"/>
    </row>
    <row r="600" spans="1:8" x14ac:dyDescent="0.25">
      <c r="A600" s="38"/>
      <c r="B600" s="38"/>
      <c r="C600" s="38"/>
      <c r="D600" s="38"/>
      <c r="E600" s="38"/>
      <c r="F600" s="38"/>
      <c r="G600" s="38"/>
      <c r="H600" s="38"/>
    </row>
    <row r="601" spans="1:8" x14ac:dyDescent="0.25">
      <c r="A601" s="38"/>
      <c r="B601" s="38"/>
      <c r="C601" s="38"/>
      <c r="D601" s="38"/>
      <c r="E601" s="38"/>
      <c r="F601" s="38"/>
      <c r="G601" s="38"/>
      <c r="H601" s="38"/>
    </row>
    <row r="602" spans="1:8" x14ac:dyDescent="0.25">
      <c r="A602" s="38"/>
      <c r="B602" s="38"/>
      <c r="C602" s="38"/>
      <c r="D602" s="38"/>
      <c r="E602" s="38"/>
      <c r="F602" s="38"/>
      <c r="G602" s="38"/>
      <c r="H602" s="38"/>
    </row>
    <row r="603" spans="1:8" x14ac:dyDescent="0.25">
      <c r="A603" s="38"/>
      <c r="B603" s="38"/>
      <c r="C603" s="38"/>
      <c r="D603" s="38"/>
      <c r="E603" s="38"/>
      <c r="F603" s="38"/>
      <c r="G603" s="38"/>
      <c r="H603" s="38"/>
    </row>
    <row r="604" spans="1:8" x14ac:dyDescent="0.25">
      <c r="A604" s="38"/>
      <c r="B604" s="38"/>
      <c r="C604" s="38"/>
      <c r="D604" s="38"/>
      <c r="E604" s="38"/>
      <c r="F604" s="38"/>
      <c r="G604" s="38"/>
      <c r="H604" s="38"/>
    </row>
    <row r="605" spans="1:8" x14ac:dyDescent="0.25">
      <c r="A605" s="38"/>
      <c r="B605" s="38"/>
      <c r="C605" s="38"/>
      <c r="D605" s="38"/>
      <c r="E605" s="38"/>
      <c r="F605" s="38"/>
      <c r="G605" s="38"/>
      <c r="H605" s="38"/>
    </row>
    <row r="606" spans="1:8" x14ac:dyDescent="0.25">
      <c r="A606" s="38"/>
      <c r="B606" s="38"/>
      <c r="C606" s="38"/>
      <c r="D606" s="38"/>
      <c r="E606" s="38"/>
      <c r="F606" s="38"/>
      <c r="G606" s="38"/>
      <c r="H606" s="38"/>
    </row>
    <row r="607" spans="1:8" x14ac:dyDescent="0.25">
      <c r="A607" s="38"/>
      <c r="B607" s="38"/>
      <c r="C607" s="38"/>
      <c r="D607" s="38"/>
      <c r="E607" s="38"/>
      <c r="F607" s="38"/>
      <c r="G607" s="38"/>
      <c r="H607" s="38"/>
    </row>
    <row r="608" spans="1:8" x14ac:dyDescent="0.25">
      <c r="A608" s="38"/>
      <c r="B608" s="38"/>
      <c r="C608" s="38"/>
      <c r="D608" s="38"/>
      <c r="E608" s="38"/>
      <c r="F608" s="38"/>
      <c r="G608" s="38"/>
      <c r="H608" s="38"/>
    </row>
    <row r="609" spans="1:8" x14ac:dyDescent="0.25">
      <c r="A609" s="38"/>
      <c r="B609" s="38"/>
      <c r="C609" s="38"/>
      <c r="D609" s="38"/>
      <c r="E609" s="38"/>
      <c r="F609" s="38"/>
      <c r="G609" s="38"/>
      <c r="H609" s="38"/>
    </row>
    <row r="610" spans="1:8" x14ac:dyDescent="0.25">
      <c r="A610" s="38"/>
      <c r="B610" s="38"/>
      <c r="C610" s="38"/>
      <c r="D610" s="38"/>
      <c r="E610" s="38"/>
      <c r="F610" s="38"/>
      <c r="G610" s="38"/>
      <c r="H610" s="38"/>
    </row>
    <row r="611" spans="1:8" x14ac:dyDescent="0.25">
      <c r="A611" s="38"/>
      <c r="B611" s="38"/>
      <c r="C611" s="38"/>
      <c r="D611" s="38"/>
      <c r="E611" s="38"/>
      <c r="F611" s="38"/>
      <c r="G611" s="38"/>
      <c r="H611" s="38"/>
    </row>
    <row r="612" spans="1:8" x14ac:dyDescent="0.25">
      <c r="A612" s="38"/>
      <c r="B612" s="38"/>
      <c r="C612" s="38"/>
      <c r="D612" s="38"/>
      <c r="E612" s="38"/>
      <c r="F612" s="38"/>
      <c r="G612" s="38"/>
      <c r="H612" s="38"/>
    </row>
    <row r="613" spans="1:8" x14ac:dyDescent="0.25">
      <c r="A613" s="38"/>
      <c r="B613" s="38"/>
      <c r="C613" s="38"/>
      <c r="D613" s="38"/>
      <c r="E613" s="38"/>
      <c r="F613" s="38"/>
      <c r="G613" s="38"/>
      <c r="H613" s="38"/>
    </row>
    <row r="614" spans="1:8" x14ac:dyDescent="0.25">
      <c r="A614" s="38"/>
      <c r="B614" s="38"/>
      <c r="C614" s="38"/>
      <c r="D614" s="38"/>
      <c r="E614" s="38"/>
      <c r="F614" s="38"/>
      <c r="G614" s="38"/>
      <c r="H614" s="38"/>
    </row>
    <row r="615" spans="1:8" x14ac:dyDescent="0.25">
      <c r="A615" s="38"/>
      <c r="B615" s="38"/>
      <c r="C615" s="38"/>
      <c r="D615" s="38"/>
      <c r="E615" s="38"/>
      <c r="F615" s="38"/>
      <c r="G615" s="38"/>
      <c r="H615" s="38"/>
    </row>
    <row r="616" spans="1:8" x14ac:dyDescent="0.25">
      <c r="A616" s="188" t="s">
        <v>147</v>
      </c>
      <c r="B616" s="188"/>
      <c r="C616" s="188"/>
      <c r="D616" s="188"/>
      <c r="E616" s="188"/>
      <c r="F616" s="188"/>
      <c r="G616" s="188"/>
      <c r="H616" s="188"/>
    </row>
    <row r="617" spans="1:8" ht="15" customHeight="1" x14ac:dyDescent="0.25">
      <c r="A617" s="195"/>
      <c r="B617" s="192"/>
      <c r="C617" s="192"/>
      <c r="D617" s="192"/>
      <c r="E617" s="192"/>
      <c r="F617" s="192"/>
      <c r="G617" s="192"/>
      <c r="H617" s="196"/>
    </row>
    <row r="618" spans="1:8" ht="14.45" customHeight="1" x14ac:dyDescent="0.25">
      <c r="A618" s="197"/>
      <c r="B618" s="193"/>
      <c r="C618" s="193"/>
      <c r="D618" s="193"/>
      <c r="E618" s="193"/>
      <c r="F618" s="193"/>
      <c r="G618" s="193"/>
      <c r="H618" s="198"/>
    </row>
    <row r="619" spans="1:8" x14ac:dyDescent="0.25">
      <c r="A619" s="197"/>
      <c r="B619" s="193"/>
      <c r="C619" s="193"/>
      <c r="D619" s="193"/>
      <c r="E619" s="193"/>
      <c r="F619" s="193"/>
      <c r="G619" s="193"/>
      <c r="H619" s="198"/>
    </row>
    <row r="620" spans="1:8" x14ac:dyDescent="0.25">
      <c r="A620" s="197"/>
      <c r="B620" s="193"/>
      <c r="C620" s="193"/>
      <c r="D620" s="193"/>
      <c r="E620" s="193"/>
      <c r="F620" s="193"/>
      <c r="G620" s="193"/>
      <c r="H620" s="198"/>
    </row>
    <row r="621" spans="1:8" x14ac:dyDescent="0.25">
      <c r="A621" s="197"/>
      <c r="B621" s="193"/>
      <c r="C621" s="193"/>
      <c r="D621" s="193"/>
      <c r="E621" s="193"/>
      <c r="F621" s="193"/>
      <c r="G621" s="193"/>
      <c r="H621" s="198"/>
    </row>
    <row r="622" spans="1:8" x14ac:dyDescent="0.25">
      <c r="A622" s="199"/>
      <c r="B622" s="194"/>
      <c r="C622" s="194"/>
      <c r="D622" s="194"/>
      <c r="E622" s="194"/>
      <c r="F622" s="194"/>
      <c r="G622" s="194"/>
      <c r="H622" s="200"/>
    </row>
    <row r="624" spans="1:8" x14ac:dyDescent="0.25">
      <c r="A624" s="38"/>
      <c r="B624" s="38"/>
      <c r="C624" s="38"/>
      <c r="D624" s="38"/>
      <c r="E624" s="38"/>
      <c r="F624" s="38"/>
      <c r="G624" s="38"/>
      <c r="H624" s="38"/>
    </row>
    <row r="625" spans="1:8" x14ac:dyDescent="0.25">
      <c r="A625" s="38"/>
      <c r="B625" s="38"/>
      <c r="C625" s="38"/>
      <c r="D625" s="38"/>
      <c r="E625" s="38"/>
      <c r="F625" s="38"/>
      <c r="G625" s="38"/>
      <c r="H625" s="38"/>
    </row>
    <row r="626" spans="1:8" x14ac:dyDescent="0.25">
      <c r="A626" s="38"/>
      <c r="B626" s="38"/>
      <c r="C626" s="38"/>
      <c r="D626" s="38"/>
      <c r="E626" s="38"/>
      <c r="F626" s="38"/>
      <c r="G626" s="38"/>
      <c r="H626" s="38"/>
    </row>
    <row r="627" spans="1:8" x14ac:dyDescent="0.25">
      <c r="A627" s="38"/>
      <c r="B627" s="38"/>
      <c r="C627" s="38"/>
      <c r="D627" s="38"/>
      <c r="E627" s="38"/>
      <c r="F627" s="38"/>
      <c r="G627" s="38"/>
      <c r="H627" s="38"/>
    </row>
    <row r="628" spans="1:8" x14ac:dyDescent="0.25">
      <c r="A628" s="38"/>
      <c r="B628" s="38"/>
      <c r="C628" s="38"/>
      <c r="D628" s="38"/>
      <c r="E628" s="38"/>
      <c r="F628" s="38"/>
      <c r="G628" s="38"/>
      <c r="H628" s="38"/>
    </row>
    <row r="629" spans="1:8" x14ac:dyDescent="0.25">
      <c r="A629" s="38"/>
      <c r="B629" s="38"/>
      <c r="C629" s="38"/>
      <c r="D629" s="38"/>
      <c r="E629" s="38"/>
      <c r="F629" s="38"/>
      <c r="G629" s="38"/>
      <c r="H629" s="38"/>
    </row>
    <row r="630" spans="1:8" x14ac:dyDescent="0.25">
      <c r="A630" s="38"/>
      <c r="B630" s="38"/>
      <c r="C630" s="38"/>
      <c r="D630" s="38"/>
      <c r="E630" s="38"/>
      <c r="F630" s="38"/>
      <c r="G630" s="38"/>
      <c r="H630" s="38"/>
    </row>
    <row r="631" spans="1:8" x14ac:dyDescent="0.25">
      <c r="A631" s="38"/>
      <c r="B631" s="38"/>
      <c r="C631" s="38"/>
      <c r="D631" s="38"/>
      <c r="E631" s="38"/>
      <c r="F631" s="38"/>
      <c r="G631" s="38"/>
      <c r="H631" s="38"/>
    </row>
    <row r="632" spans="1:8" x14ac:dyDescent="0.25">
      <c r="A632" s="38"/>
      <c r="B632" s="38"/>
      <c r="C632" s="38"/>
      <c r="D632" s="38"/>
      <c r="E632" s="38"/>
      <c r="F632" s="38"/>
      <c r="G632" s="38"/>
      <c r="H632" s="38"/>
    </row>
    <row r="633" spans="1:8" x14ac:dyDescent="0.25">
      <c r="A633" s="38"/>
      <c r="B633" s="38"/>
      <c r="C633" s="38"/>
      <c r="D633" s="38"/>
      <c r="E633" s="38"/>
      <c r="F633" s="38"/>
      <c r="G633" s="38"/>
      <c r="H633" s="38"/>
    </row>
    <row r="634" spans="1:8" x14ac:dyDescent="0.25">
      <c r="A634" s="38"/>
      <c r="B634" s="38"/>
      <c r="C634" s="38"/>
      <c r="D634" s="38"/>
      <c r="E634" s="38"/>
      <c r="F634" s="38"/>
      <c r="G634" s="38"/>
      <c r="H634" s="38"/>
    </row>
    <row r="635" spans="1:8" x14ac:dyDescent="0.25">
      <c r="A635" s="38"/>
      <c r="B635" s="38"/>
      <c r="C635" s="38"/>
      <c r="D635" s="38"/>
      <c r="E635" s="38"/>
      <c r="F635" s="38"/>
      <c r="G635" s="38"/>
      <c r="H635" s="38"/>
    </row>
    <row r="636" spans="1:8" x14ac:dyDescent="0.25">
      <c r="A636" s="38"/>
      <c r="B636" s="38"/>
      <c r="C636" s="38"/>
      <c r="D636" s="38"/>
      <c r="E636" s="38"/>
      <c r="F636" s="38"/>
      <c r="G636" s="38"/>
      <c r="H636" s="38"/>
    </row>
    <row r="637" spans="1:8" x14ac:dyDescent="0.25">
      <c r="A637" s="38"/>
      <c r="B637" s="38"/>
      <c r="C637" s="38"/>
      <c r="D637" s="38"/>
      <c r="E637" s="38"/>
      <c r="F637" s="38"/>
      <c r="G637" s="38"/>
      <c r="H637" s="38"/>
    </row>
    <row r="638" spans="1:8" x14ac:dyDescent="0.25">
      <c r="A638" s="38"/>
      <c r="B638" s="38"/>
      <c r="C638" s="38"/>
      <c r="D638" s="38"/>
      <c r="E638" s="38"/>
      <c r="F638" s="38"/>
      <c r="G638" s="38"/>
      <c r="H638" s="38"/>
    </row>
    <row r="639" spans="1:8" x14ac:dyDescent="0.25">
      <c r="A639" s="38"/>
      <c r="B639" s="38"/>
      <c r="C639" s="38"/>
      <c r="D639" s="38"/>
      <c r="E639" s="38"/>
      <c r="F639" s="38"/>
      <c r="G639" s="38"/>
      <c r="H639" s="38"/>
    </row>
    <row r="640" spans="1:8" x14ac:dyDescent="0.25">
      <c r="A640" s="38"/>
      <c r="B640" s="38"/>
      <c r="C640" s="38"/>
      <c r="D640" s="38"/>
      <c r="E640" s="38"/>
      <c r="F640" s="38"/>
      <c r="G640" s="38"/>
      <c r="H640" s="38"/>
    </row>
    <row r="641" spans="1:8" x14ac:dyDescent="0.25">
      <c r="A641" s="38"/>
      <c r="B641" s="38"/>
      <c r="C641" s="38"/>
      <c r="D641" s="38"/>
      <c r="E641" s="38"/>
      <c r="F641" s="38"/>
      <c r="G641" s="38"/>
      <c r="H641" s="38"/>
    </row>
    <row r="642" spans="1:8" x14ac:dyDescent="0.25">
      <c r="A642" s="38"/>
      <c r="B642" s="38"/>
      <c r="C642" s="38"/>
      <c r="D642" s="38"/>
      <c r="E642" s="38"/>
      <c r="F642" s="38"/>
      <c r="G642" s="38"/>
      <c r="H642" s="38"/>
    </row>
    <row r="643" spans="1:8" x14ac:dyDescent="0.25">
      <c r="A643" s="38"/>
      <c r="B643" s="38"/>
      <c r="C643" s="38"/>
      <c r="D643" s="38"/>
      <c r="E643" s="38"/>
      <c r="F643" s="38"/>
      <c r="G643" s="38"/>
      <c r="H643" s="38"/>
    </row>
    <row r="644" spans="1:8" x14ac:dyDescent="0.25">
      <c r="A644" s="38"/>
      <c r="B644" s="38"/>
      <c r="C644" s="38"/>
      <c r="D644" s="38"/>
      <c r="E644" s="38"/>
      <c r="F644" s="38"/>
      <c r="G644" s="38"/>
      <c r="H644" s="38"/>
    </row>
    <row r="645" spans="1:8" x14ac:dyDescent="0.25">
      <c r="A645" s="38"/>
      <c r="B645" s="38"/>
      <c r="C645" s="38"/>
      <c r="D645" s="38"/>
      <c r="E645" s="38"/>
      <c r="F645" s="38"/>
      <c r="G645" s="38"/>
      <c r="H645" s="38"/>
    </row>
    <row r="646" spans="1:8" x14ac:dyDescent="0.25">
      <c r="A646" s="38"/>
      <c r="B646" s="38"/>
      <c r="C646" s="38"/>
      <c r="D646" s="38"/>
      <c r="E646" s="38"/>
      <c r="F646" s="38"/>
      <c r="G646" s="38"/>
      <c r="H646" s="38"/>
    </row>
    <row r="647" spans="1:8" x14ac:dyDescent="0.25">
      <c r="A647" s="38"/>
      <c r="B647" s="38"/>
      <c r="C647" s="38"/>
      <c r="D647" s="38"/>
      <c r="E647" s="38"/>
      <c r="F647" s="38"/>
      <c r="G647" s="38"/>
      <c r="H647" s="38"/>
    </row>
    <row r="648" spans="1:8" ht="18.75" x14ac:dyDescent="0.3">
      <c r="A648" s="187" t="s">
        <v>3</v>
      </c>
      <c r="B648" s="187"/>
      <c r="C648" s="187"/>
      <c r="D648" s="187"/>
      <c r="E648" s="187"/>
      <c r="F648" s="187"/>
      <c r="G648" s="187"/>
      <c r="H648" s="187"/>
    </row>
    <row r="649" spans="1:8" x14ac:dyDescent="0.25">
      <c r="A649" s="38"/>
      <c r="B649" s="38"/>
      <c r="C649" s="38"/>
      <c r="D649" s="38"/>
      <c r="E649" s="38"/>
      <c r="F649" s="38"/>
      <c r="G649" s="38"/>
      <c r="H649" s="38"/>
    </row>
    <row r="650" spans="1:8" x14ac:dyDescent="0.25">
      <c r="A650" s="38"/>
      <c r="B650" s="38"/>
      <c r="C650" s="38"/>
      <c r="D650" s="38"/>
      <c r="E650" s="38"/>
      <c r="F650" s="38"/>
      <c r="G650" s="38"/>
      <c r="H650" s="38"/>
    </row>
    <row r="651" spans="1:8" x14ac:dyDescent="0.25">
      <c r="A651" s="38"/>
      <c r="B651" s="38"/>
      <c r="C651" s="38"/>
      <c r="D651" s="38"/>
      <c r="E651" s="38"/>
      <c r="F651" s="38"/>
      <c r="G651" s="38"/>
      <c r="H651" s="38"/>
    </row>
    <row r="652" spans="1:8" x14ac:dyDescent="0.25">
      <c r="A652" s="38"/>
      <c r="B652" s="38"/>
      <c r="C652" s="38"/>
      <c r="D652" s="38"/>
      <c r="E652" s="38"/>
      <c r="F652" s="38"/>
      <c r="G652" s="38"/>
      <c r="H652" s="38"/>
    </row>
    <row r="653" spans="1:8" x14ac:dyDescent="0.25">
      <c r="A653" s="38"/>
      <c r="B653" s="38"/>
      <c r="C653" s="38"/>
      <c r="D653" s="38"/>
      <c r="E653" s="38"/>
      <c r="F653" s="38"/>
      <c r="G653" s="38"/>
      <c r="H653" s="38"/>
    </row>
    <row r="654" spans="1:8" x14ac:dyDescent="0.25">
      <c r="A654" s="38"/>
      <c r="B654" s="38"/>
      <c r="C654" s="38"/>
      <c r="D654" s="38"/>
      <c r="E654" s="38"/>
      <c r="F654" s="38"/>
      <c r="G654" s="38"/>
      <c r="H654" s="38"/>
    </row>
    <row r="655" spans="1:8" x14ac:dyDescent="0.25">
      <c r="A655" s="38"/>
      <c r="B655" s="38"/>
      <c r="C655" s="38"/>
      <c r="D655" s="38"/>
      <c r="E655" s="38"/>
      <c r="F655" s="38"/>
      <c r="G655" s="38"/>
      <c r="H655" s="38"/>
    </row>
    <row r="656" spans="1:8" x14ac:dyDescent="0.25">
      <c r="A656" s="38"/>
      <c r="B656" s="38"/>
      <c r="C656" s="38"/>
      <c r="D656" s="38"/>
      <c r="E656" s="38"/>
      <c r="F656" s="38"/>
      <c r="G656" s="38"/>
      <c r="H656" s="38"/>
    </row>
    <row r="657" spans="1:8" x14ac:dyDescent="0.25">
      <c r="A657" s="38"/>
      <c r="B657" s="38"/>
      <c r="C657" s="38"/>
      <c r="D657" s="38"/>
      <c r="E657" s="38"/>
      <c r="F657" s="38"/>
      <c r="G657" s="38"/>
      <c r="H657" s="38"/>
    </row>
    <row r="658" spans="1:8" x14ac:dyDescent="0.25">
      <c r="A658" s="38"/>
      <c r="B658" s="38"/>
      <c r="C658" s="38"/>
      <c r="D658" s="38"/>
      <c r="E658" s="38"/>
      <c r="F658" s="38"/>
      <c r="G658" s="38"/>
      <c r="H658" s="38"/>
    </row>
    <row r="659" spans="1:8" x14ac:dyDescent="0.25">
      <c r="A659" s="38"/>
      <c r="B659" s="38"/>
      <c r="C659" s="38"/>
      <c r="D659" s="38"/>
      <c r="E659" s="38"/>
      <c r="F659" s="38"/>
      <c r="G659" s="38"/>
      <c r="H659" s="38"/>
    </row>
    <row r="660" spans="1:8" x14ac:dyDescent="0.25">
      <c r="A660" s="38"/>
      <c r="B660" s="38"/>
      <c r="C660" s="38"/>
      <c r="D660" s="38"/>
      <c r="E660" s="38"/>
      <c r="F660" s="38"/>
      <c r="G660" s="38"/>
      <c r="H660" s="38"/>
    </row>
    <row r="661" spans="1:8" x14ac:dyDescent="0.25">
      <c r="A661" s="38"/>
      <c r="B661" s="38"/>
      <c r="C661" s="38"/>
      <c r="D661" s="38"/>
      <c r="E661" s="38"/>
      <c r="F661" s="38"/>
      <c r="G661" s="38"/>
      <c r="H661" s="38"/>
    </row>
    <row r="662" spans="1:8" x14ac:dyDescent="0.25">
      <c r="A662" s="38"/>
      <c r="B662" s="38"/>
      <c r="C662" s="38"/>
      <c r="D662" s="38"/>
      <c r="E662" s="38"/>
      <c r="F662" s="38"/>
      <c r="G662" s="38"/>
      <c r="H662" s="38"/>
    </row>
    <row r="663" spans="1:8" x14ac:dyDescent="0.25">
      <c r="A663" s="38"/>
      <c r="B663" s="38"/>
      <c r="C663" s="38"/>
      <c r="D663" s="38"/>
      <c r="E663" s="38"/>
      <c r="F663" s="38"/>
      <c r="G663" s="38"/>
      <c r="H663" s="38"/>
    </row>
    <row r="664" spans="1:8" x14ac:dyDescent="0.25">
      <c r="A664" s="38"/>
      <c r="B664" s="38"/>
      <c r="C664" s="38"/>
      <c r="D664" s="38"/>
      <c r="E664" s="38"/>
      <c r="F664" s="38"/>
      <c r="G664" s="38"/>
      <c r="H664" s="38"/>
    </row>
    <row r="665" spans="1:8" x14ac:dyDescent="0.25">
      <c r="A665" s="38"/>
      <c r="B665" s="38"/>
      <c r="C665" s="38"/>
      <c r="D665" s="38"/>
      <c r="E665" s="38"/>
      <c r="F665" s="38"/>
      <c r="G665" s="38"/>
      <c r="H665" s="38"/>
    </row>
    <row r="666" spans="1:8" x14ac:dyDescent="0.25">
      <c r="A666" s="38"/>
      <c r="B666" s="38"/>
      <c r="C666" s="38"/>
      <c r="D666" s="38"/>
      <c r="E666" s="38"/>
      <c r="F666" s="38"/>
      <c r="G666" s="38"/>
      <c r="H666" s="38"/>
    </row>
    <row r="667" spans="1:8" x14ac:dyDescent="0.25">
      <c r="A667" s="188" t="s">
        <v>151</v>
      </c>
      <c r="B667" s="188"/>
      <c r="C667" s="188"/>
      <c r="D667" s="188"/>
      <c r="E667" s="188"/>
      <c r="F667" s="188"/>
      <c r="G667" s="188"/>
      <c r="H667" s="188"/>
    </row>
    <row r="668" spans="1:8" x14ac:dyDescent="0.25">
      <c r="A668" s="189"/>
      <c r="B668" s="189"/>
      <c r="C668" s="189"/>
      <c r="D668" s="189"/>
      <c r="E668" s="189"/>
      <c r="F668" s="189"/>
      <c r="G668" s="189"/>
      <c r="H668" s="189"/>
    </row>
    <row r="669" spans="1:8" x14ac:dyDescent="0.25">
      <c r="A669" s="189"/>
      <c r="B669" s="189"/>
      <c r="C669" s="189"/>
      <c r="D669" s="189"/>
      <c r="E669" s="189"/>
      <c r="F669" s="189"/>
      <c r="G669" s="189"/>
      <c r="H669" s="189"/>
    </row>
    <row r="670" spans="1:8" x14ac:dyDescent="0.25">
      <c r="A670" s="189"/>
      <c r="B670" s="189"/>
      <c r="C670" s="189"/>
      <c r="D670" s="189"/>
      <c r="E670" s="189"/>
      <c r="F670" s="189"/>
      <c r="G670" s="189"/>
      <c r="H670" s="189"/>
    </row>
    <row r="671" spans="1:8" x14ac:dyDescent="0.25">
      <c r="A671" s="189"/>
      <c r="B671" s="189"/>
      <c r="C671" s="189"/>
      <c r="D671" s="189"/>
      <c r="E671" s="189"/>
      <c r="F671" s="189"/>
      <c r="G671" s="189"/>
      <c r="H671" s="189"/>
    </row>
    <row r="672" spans="1:8" x14ac:dyDescent="0.25">
      <c r="A672" s="189"/>
      <c r="B672" s="189"/>
      <c r="C672" s="189"/>
      <c r="D672" s="189"/>
      <c r="E672" s="189"/>
      <c r="F672" s="189"/>
      <c r="G672" s="189"/>
      <c r="H672" s="189"/>
    </row>
    <row r="673" spans="1:8" x14ac:dyDescent="0.25">
      <c r="A673" s="189"/>
      <c r="B673" s="189"/>
      <c r="C673" s="189"/>
      <c r="D673" s="189"/>
      <c r="E673" s="189"/>
      <c r="F673" s="189"/>
      <c r="G673" s="189"/>
      <c r="H673" s="189"/>
    </row>
    <row r="674" spans="1:8" x14ac:dyDescent="0.25">
      <c r="A674" s="185" t="s">
        <v>139</v>
      </c>
      <c r="B674" s="185"/>
      <c r="C674" s="185"/>
      <c r="D674" s="185"/>
      <c r="E674" s="185"/>
      <c r="F674" s="185"/>
      <c r="G674" s="185"/>
      <c r="H674" s="185"/>
    </row>
    <row r="675" spans="1:8" x14ac:dyDescent="0.25">
      <c r="A675" s="186"/>
      <c r="B675" s="186"/>
      <c r="C675" s="186"/>
      <c r="D675" s="186"/>
      <c r="E675" s="186"/>
      <c r="F675" s="186"/>
      <c r="G675" s="186"/>
      <c r="H675" s="186"/>
    </row>
    <row r="676" spans="1:8" x14ac:dyDescent="0.25">
      <c r="A676" s="186"/>
      <c r="B676" s="186"/>
      <c r="C676" s="186"/>
      <c r="D676" s="186"/>
      <c r="E676" s="186"/>
      <c r="F676" s="186"/>
      <c r="G676" s="186"/>
      <c r="H676" s="186"/>
    </row>
    <row r="677" spans="1:8" x14ac:dyDescent="0.25">
      <c r="A677" s="186"/>
      <c r="B677" s="186"/>
      <c r="C677" s="186"/>
      <c r="D677" s="186"/>
      <c r="E677" s="186"/>
      <c r="F677" s="186"/>
      <c r="G677" s="186"/>
      <c r="H677" s="186"/>
    </row>
    <row r="678" spans="1:8" x14ac:dyDescent="0.25">
      <c r="A678" s="186"/>
      <c r="B678" s="186"/>
      <c r="C678" s="186"/>
      <c r="D678" s="186"/>
      <c r="E678" s="186"/>
      <c r="F678" s="186"/>
      <c r="G678" s="186"/>
      <c r="H678" s="186"/>
    </row>
    <row r="679" spans="1:8" x14ac:dyDescent="0.25">
      <c r="A679" s="186"/>
      <c r="B679" s="186"/>
      <c r="C679" s="186"/>
      <c r="D679" s="186"/>
      <c r="E679" s="186"/>
      <c r="F679" s="186"/>
      <c r="G679" s="186"/>
      <c r="H679" s="186"/>
    </row>
    <row r="680" spans="1:8" x14ac:dyDescent="0.25">
      <c r="A680" s="186"/>
      <c r="B680" s="186"/>
      <c r="C680" s="186"/>
      <c r="D680" s="186"/>
      <c r="E680" s="186"/>
      <c r="F680" s="186"/>
      <c r="G680" s="186"/>
      <c r="H680" s="186"/>
    </row>
    <row r="681" spans="1:8" x14ac:dyDescent="0.25">
      <c r="A681" s="186"/>
      <c r="B681" s="186"/>
      <c r="C681" s="186"/>
      <c r="D681" s="186"/>
      <c r="E681" s="186"/>
      <c r="F681" s="186"/>
      <c r="G681" s="186"/>
      <c r="H681" s="186"/>
    </row>
    <row r="682" spans="1:8" x14ac:dyDescent="0.25">
      <c r="A682" s="186"/>
      <c r="B682" s="186"/>
      <c r="C682" s="186"/>
      <c r="D682" s="186"/>
      <c r="E682" s="186"/>
      <c r="F682" s="186"/>
      <c r="G682" s="186"/>
      <c r="H682" s="186"/>
    </row>
    <row r="683" spans="1:8" x14ac:dyDescent="0.25">
      <c r="A683" s="186"/>
      <c r="B683" s="186"/>
      <c r="C683" s="186"/>
      <c r="D683" s="186"/>
      <c r="E683" s="186"/>
      <c r="F683" s="186"/>
      <c r="G683" s="186"/>
      <c r="H683" s="186"/>
    </row>
    <row r="684" spans="1:8" x14ac:dyDescent="0.25">
      <c r="A684" s="186"/>
      <c r="B684" s="186"/>
      <c r="C684" s="186"/>
      <c r="D684" s="186"/>
      <c r="E684" s="186"/>
      <c r="F684" s="186"/>
      <c r="G684" s="186"/>
      <c r="H684" s="186"/>
    </row>
    <row r="685" spans="1:8" x14ac:dyDescent="0.25">
      <c r="A685" s="186"/>
      <c r="B685" s="186"/>
      <c r="C685" s="186"/>
      <c r="D685" s="186"/>
      <c r="E685" s="186"/>
      <c r="F685" s="186"/>
      <c r="G685" s="186"/>
      <c r="H685" s="186"/>
    </row>
    <row r="686" spans="1:8" x14ac:dyDescent="0.25">
      <c r="A686" s="186"/>
      <c r="B686" s="186"/>
      <c r="C686" s="186"/>
      <c r="D686" s="186"/>
      <c r="E686" s="186"/>
      <c r="F686" s="186"/>
      <c r="G686" s="186"/>
      <c r="H686" s="186"/>
    </row>
    <row r="687" spans="1:8" x14ac:dyDescent="0.25">
      <c r="A687" s="186"/>
      <c r="B687" s="186"/>
      <c r="C687" s="186"/>
      <c r="D687" s="186"/>
      <c r="E687" s="186"/>
      <c r="F687" s="186"/>
      <c r="G687" s="186"/>
      <c r="H687" s="186"/>
    </row>
    <row r="688" spans="1:8" x14ac:dyDescent="0.25">
      <c r="A688" s="186"/>
      <c r="B688" s="186"/>
      <c r="C688" s="186"/>
      <c r="D688" s="186"/>
      <c r="E688" s="186"/>
      <c r="F688" s="186"/>
      <c r="G688" s="186"/>
      <c r="H688" s="186"/>
    </row>
    <row r="689" spans="1:8" x14ac:dyDescent="0.25">
      <c r="A689" s="186"/>
      <c r="B689" s="186"/>
      <c r="C689" s="186"/>
      <c r="D689" s="186"/>
      <c r="E689" s="186"/>
      <c r="F689" s="186"/>
      <c r="G689" s="186"/>
      <c r="H689" s="186"/>
    </row>
    <row r="690" spans="1:8" x14ac:dyDescent="0.25">
      <c r="A690" s="186"/>
      <c r="B690" s="186"/>
      <c r="C690" s="186"/>
      <c r="D690" s="186"/>
      <c r="E690" s="186"/>
      <c r="F690" s="186"/>
      <c r="G690" s="186"/>
      <c r="H690" s="186"/>
    </row>
    <row r="691" spans="1:8" x14ac:dyDescent="0.25">
      <c r="A691" s="186"/>
      <c r="B691" s="186"/>
      <c r="C691" s="186"/>
      <c r="D691" s="186"/>
      <c r="E691" s="186"/>
      <c r="F691" s="186"/>
      <c r="G691" s="186"/>
      <c r="H691" s="186"/>
    </row>
    <row r="692" spans="1:8" x14ac:dyDescent="0.25">
      <c r="A692" s="186"/>
      <c r="B692" s="186"/>
      <c r="C692" s="186"/>
      <c r="D692" s="186"/>
      <c r="E692" s="186"/>
      <c r="F692" s="186"/>
      <c r="G692" s="186"/>
      <c r="H692" s="186"/>
    </row>
    <row r="693" spans="1:8" x14ac:dyDescent="0.25">
      <c r="A693" s="186"/>
      <c r="B693" s="186"/>
      <c r="C693" s="186"/>
      <c r="D693" s="186"/>
      <c r="E693" s="186"/>
      <c r="F693" s="186"/>
      <c r="G693" s="186"/>
      <c r="H693" s="186"/>
    </row>
    <row r="694" spans="1:8" x14ac:dyDescent="0.25">
      <c r="A694" s="186"/>
      <c r="B694" s="186"/>
      <c r="C694" s="186"/>
      <c r="D694" s="186"/>
      <c r="E694" s="186"/>
      <c r="F694" s="186"/>
      <c r="G694" s="186"/>
      <c r="H694" s="186"/>
    </row>
    <row r="695" spans="1:8" x14ac:dyDescent="0.25">
      <c r="A695" s="186"/>
      <c r="B695" s="186"/>
      <c r="C695" s="186"/>
      <c r="D695" s="186"/>
      <c r="E695" s="186"/>
      <c r="F695" s="186"/>
      <c r="G695" s="186"/>
      <c r="H695" s="186"/>
    </row>
    <row r="696" spans="1:8" x14ac:dyDescent="0.25">
      <c r="A696" s="186"/>
      <c r="B696" s="186"/>
      <c r="C696" s="186"/>
      <c r="D696" s="186"/>
      <c r="E696" s="186"/>
      <c r="F696" s="186"/>
      <c r="G696" s="186"/>
      <c r="H696" s="186"/>
    </row>
    <row r="697" spans="1:8" x14ac:dyDescent="0.25">
      <c r="A697" s="186"/>
      <c r="B697" s="186"/>
      <c r="C697" s="186"/>
      <c r="D697" s="186"/>
      <c r="E697" s="186"/>
      <c r="F697" s="186"/>
      <c r="G697" s="186"/>
      <c r="H697" s="186"/>
    </row>
    <row r="698" spans="1:8" ht="18.75" x14ac:dyDescent="0.3">
      <c r="A698" s="187" t="s">
        <v>33</v>
      </c>
      <c r="B698" s="187"/>
      <c r="C698" s="187"/>
      <c r="D698" s="187"/>
      <c r="E698" s="187"/>
      <c r="F698" s="187"/>
      <c r="G698" s="187"/>
      <c r="H698" s="187"/>
    </row>
    <row r="699" spans="1:8" x14ac:dyDescent="0.25">
      <c r="A699" s="38"/>
      <c r="B699" s="38"/>
      <c r="C699" s="38"/>
      <c r="D699" s="38"/>
      <c r="E699" s="38"/>
      <c r="F699" s="38"/>
      <c r="G699" s="38"/>
      <c r="H699" s="38"/>
    </row>
    <row r="700" spans="1:8" x14ac:dyDescent="0.25">
      <c r="A700" s="38"/>
      <c r="B700" s="38"/>
      <c r="C700" s="38"/>
      <c r="D700" s="38"/>
      <c r="E700" s="38"/>
      <c r="F700" s="38"/>
      <c r="G700" s="38"/>
      <c r="H700" s="38"/>
    </row>
    <row r="701" spans="1:8" x14ac:dyDescent="0.25">
      <c r="A701" s="38"/>
      <c r="B701" s="38"/>
      <c r="C701" s="38"/>
      <c r="D701" s="38"/>
      <c r="E701" s="38"/>
      <c r="F701" s="38"/>
      <c r="G701" s="38"/>
      <c r="H701" s="38"/>
    </row>
    <row r="702" spans="1:8" x14ac:dyDescent="0.25">
      <c r="A702" s="38"/>
      <c r="B702" s="38"/>
      <c r="C702" s="38"/>
      <c r="D702" s="38"/>
      <c r="E702" s="38"/>
      <c r="F702" s="38"/>
      <c r="G702" s="38"/>
      <c r="H702" s="38"/>
    </row>
    <row r="703" spans="1:8" x14ac:dyDescent="0.25">
      <c r="A703" s="38"/>
      <c r="B703" s="38"/>
      <c r="C703" s="38"/>
      <c r="D703" s="38"/>
      <c r="E703" s="38"/>
      <c r="F703" s="38"/>
      <c r="G703" s="38"/>
      <c r="H703" s="38"/>
    </row>
    <row r="704" spans="1:8" x14ac:dyDescent="0.25">
      <c r="A704" s="38"/>
      <c r="B704" s="38"/>
      <c r="C704" s="38"/>
      <c r="D704" s="38"/>
      <c r="E704" s="38"/>
      <c r="F704" s="38"/>
      <c r="G704" s="38"/>
      <c r="H704" s="38"/>
    </row>
    <row r="705" spans="1:9" x14ac:dyDescent="0.25">
      <c r="A705" s="38"/>
      <c r="B705" s="38"/>
      <c r="C705" s="38"/>
      <c r="D705" s="38"/>
      <c r="E705" s="38"/>
      <c r="F705" s="38"/>
      <c r="G705" s="38"/>
      <c r="H705" s="38"/>
      <c r="I705" s="110"/>
    </row>
    <row r="706" spans="1:9" x14ac:dyDescent="0.25">
      <c r="A706" s="38"/>
      <c r="B706" s="38"/>
      <c r="C706" s="38"/>
      <c r="D706" s="38"/>
      <c r="E706" s="38"/>
      <c r="F706" s="38"/>
      <c r="G706" s="38"/>
      <c r="H706" s="38"/>
    </row>
    <row r="707" spans="1:9" x14ac:dyDescent="0.25">
      <c r="A707" s="38"/>
      <c r="B707" s="38"/>
      <c r="C707" s="38"/>
      <c r="D707" s="38"/>
      <c r="E707" s="38"/>
      <c r="F707" s="38"/>
      <c r="G707" s="38"/>
      <c r="H707" s="38"/>
    </row>
    <row r="708" spans="1:9" x14ac:dyDescent="0.25">
      <c r="A708" s="38"/>
      <c r="B708" s="38"/>
      <c r="C708" s="38"/>
      <c r="D708" s="38"/>
      <c r="E708" s="38"/>
      <c r="F708" s="38"/>
      <c r="G708" s="38"/>
      <c r="H708" s="38"/>
    </row>
    <row r="709" spans="1:9" x14ac:dyDescent="0.25">
      <c r="A709" s="38"/>
      <c r="B709" s="38"/>
      <c r="C709" s="38"/>
      <c r="D709" s="38"/>
      <c r="E709" s="38"/>
      <c r="F709" s="38"/>
      <c r="G709" s="38"/>
      <c r="H709" s="38"/>
    </row>
    <row r="710" spans="1:9" x14ac:dyDescent="0.25">
      <c r="A710" s="38"/>
      <c r="B710" s="38"/>
      <c r="C710" s="38"/>
      <c r="D710" s="38"/>
      <c r="E710" s="38"/>
      <c r="F710" s="38"/>
      <c r="G710" s="38"/>
      <c r="H710" s="38"/>
    </row>
    <row r="711" spans="1:9" x14ac:dyDescent="0.25">
      <c r="A711" s="38"/>
      <c r="B711" s="38"/>
      <c r="C711" s="38"/>
      <c r="D711" s="38"/>
      <c r="E711" s="38"/>
      <c r="F711" s="38"/>
      <c r="G711" s="38"/>
      <c r="H711" s="38"/>
    </row>
    <row r="712" spans="1:9" x14ac:dyDescent="0.25">
      <c r="A712" s="38"/>
      <c r="B712" s="38"/>
      <c r="C712" s="38"/>
      <c r="D712" s="38"/>
      <c r="E712" s="38"/>
      <c r="F712" s="38"/>
      <c r="G712" s="38"/>
      <c r="H712" s="38"/>
    </row>
    <row r="713" spans="1:9" x14ac:dyDescent="0.25">
      <c r="A713" s="38"/>
      <c r="B713" s="38"/>
      <c r="C713" s="38"/>
      <c r="D713" s="38"/>
      <c r="E713" s="38"/>
      <c r="F713" s="38"/>
      <c r="G713" s="38"/>
      <c r="H713" s="38"/>
    </row>
    <row r="714" spans="1:9" x14ac:dyDescent="0.25">
      <c r="A714" s="38"/>
      <c r="B714" s="38"/>
      <c r="C714" s="38"/>
      <c r="D714" s="38"/>
      <c r="E714" s="38"/>
      <c r="F714" s="38"/>
      <c r="G714" s="38"/>
      <c r="H714" s="38"/>
    </row>
    <row r="715" spans="1:9" x14ac:dyDescent="0.25">
      <c r="A715" s="38"/>
      <c r="B715" s="38"/>
      <c r="C715" s="38"/>
      <c r="D715" s="38"/>
      <c r="E715" s="38"/>
      <c r="F715" s="38"/>
      <c r="G715" s="38"/>
      <c r="H715" s="38"/>
    </row>
    <row r="716" spans="1:9" x14ac:dyDescent="0.25">
      <c r="A716" s="38"/>
      <c r="B716" s="38"/>
      <c r="C716" s="38"/>
      <c r="D716" s="38"/>
      <c r="E716" s="38"/>
      <c r="F716" s="38"/>
      <c r="G716" s="38"/>
      <c r="H716" s="38"/>
    </row>
    <row r="717" spans="1:9" x14ac:dyDescent="0.25">
      <c r="A717" s="188" t="s">
        <v>152</v>
      </c>
      <c r="B717" s="188"/>
      <c r="C717" s="188"/>
      <c r="D717" s="188"/>
      <c r="E717" s="188"/>
      <c r="F717" s="188"/>
      <c r="G717" s="188"/>
      <c r="H717" s="188"/>
    </row>
    <row r="718" spans="1:9" x14ac:dyDescent="0.25">
      <c r="A718" s="189"/>
      <c r="B718" s="189"/>
      <c r="C718" s="189"/>
      <c r="D718" s="189"/>
      <c r="E718" s="189"/>
      <c r="F718" s="189"/>
      <c r="G718" s="189"/>
      <c r="H718" s="189"/>
    </row>
    <row r="719" spans="1:9" x14ac:dyDescent="0.25">
      <c r="A719" s="189"/>
      <c r="B719" s="189"/>
      <c r="C719" s="189"/>
      <c r="D719" s="189"/>
      <c r="E719" s="189"/>
      <c r="F719" s="189"/>
      <c r="G719" s="189"/>
      <c r="H719" s="189"/>
    </row>
    <row r="720" spans="1:9" x14ac:dyDescent="0.25">
      <c r="A720" s="189"/>
      <c r="B720" s="189"/>
      <c r="C720" s="189"/>
      <c r="D720" s="189"/>
      <c r="E720" s="189"/>
      <c r="F720" s="189"/>
      <c r="G720" s="189"/>
      <c r="H720" s="189"/>
    </row>
    <row r="721" spans="1:8" x14ac:dyDescent="0.25">
      <c r="A721" s="189"/>
      <c r="B721" s="189"/>
      <c r="C721" s="189"/>
      <c r="D721" s="189"/>
      <c r="E721" s="189"/>
      <c r="F721" s="189"/>
      <c r="G721" s="189"/>
      <c r="H721" s="189"/>
    </row>
    <row r="722" spans="1:8" x14ac:dyDescent="0.25">
      <c r="A722" s="189"/>
      <c r="B722" s="189"/>
      <c r="C722" s="189"/>
      <c r="D722" s="189"/>
      <c r="E722" s="189"/>
      <c r="F722" s="189"/>
      <c r="G722" s="189"/>
      <c r="H722" s="189"/>
    </row>
    <row r="723" spans="1:8" x14ac:dyDescent="0.25">
      <c r="A723" s="189"/>
      <c r="B723" s="189"/>
      <c r="C723" s="189"/>
      <c r="D723" s="189"/>
      <c r="E723" s="189"/>
      <c r="F723" s="189"/>
      <c r="G723" s="189"/>
      <c r="H723" s="189"/>
    </row>
    <row r="724" spans="1:8" x14ac:dyDescent="0.25">
      <c r="A724" s="185" t="s">
        <v>139</v>
      </c>
      <c r="B724" s="185"/>
      <c r="C724" s="185"/>
      <c r="D724" s="185"/>
      <c r="E724" s="185"/>
      <c r="F724" s="185"/>
      <c r="G724" s="185"/>
      <c r="H724" s="185"/>
    </row>
    <row r="725" spans="1:8" x14ac:dyDescent="0.25">
      <c r="A725" s="186"/>
      <c r="B725" s="186"/>
      <c r="C725" s="186"/>
      <c r="D725" s="186"/>
      <c r="E725" s="186"/>
      <c r="F725" s="186"/>
      <c r="G725" s="186"/>
      <c r="H725" s="186"/>
    </row>
    <row r="726" spans="1:8" x14ac:dyDescent="0.25">
      <c r="A726" s="186"/>
      <c r="B726" s="186"/>
      <c r="C726" s="186"/>
      <c r="D726" s="186"/>
      <c r="E726" s="186"/>
      <c r="F726" s="186"/>
      <c r="G726" s="186"/>
      <c r="H726" s="186"/>
    </row>
    <row r="727" spans="1:8" x14ac:dyDescent="0.25">
      <c r="A727" s="186"/>
      <c r="B727" s="186"/>
      <c r="C727" s="186"/>
      <c r="D727" s="186"/>
      <c r="E727" s="186"/>
      <c r="F727" s="186"/>
      <c r="G727" s="186"/>
      <c r="H727" s="186"/>
    </row>
    <row r="728" spans="1:8" x14ac:dyDescent="0.25">
      <c r="A728" s="186"/>
      <c r="B728" s="186"/>
      <c r="C728" s="186"/>
      <c r="D728" s="186"/>
      <c r="E728" s="186"/>
      <c r="F728" s="186"/>
      <c r="G728" s="186"/>
      <c r="H728" s="186"/>
    </row>
    <row r="729" spans="1:8" x14ac:dyDescent="0.25">
      <c r="A729" s="186"/>
      <c r="B729" s="186"/>
      <c r="C729" s="186"/>
      <c r="D729" s="186"/>
      <c r="E729" s="186"/>
      <c r="F729" s="186"/>
      <c r="G729" s="186"/>
      <c r="H729" s="186"/>
    </row>
    <row r="730" spans="1:8" x14ac:dyDescent="0.25">
      <c r="A730" s="186"/>
      <c r="B730" s="186"/>
      <c r="C730" s="186"/>
      <c r="D730" s="186"/>
      <c r="E730" s="186"/>
      <c r="F730" s="186"/>
      <c r="G730" s="186"/>
      <c r="H730" s="186"/>
    </row>
    <row r="731" spans="1:8" x14ac:dyDescent="0.25">
      <c r="A731" s="186"/>
      <c r="B731" s="186"/>
      <c r="C731" s="186"/>
      <c r="D731" s="186"/>
      <c r="E731" s="186"/>
      <c r="F731" s="186"/>
      <c r="G731" s="186"/>
      <c r="H731" s="186"/>
    </row>
    <row r="732" spans="1:8" x14ac:dyDescent="0.25">
      <c r="A732" s="186"/>
      <c r="B732" s="186"/>
      <c r="C732" s="186"/>
      <c r="D732" s="186"/>
      <c r="E732" s="186"/>
      <c r="F732" s="186"/>
      <c r="G732" s="186"/>
      <c r="H732" s="186"/>
    </row>
    <row r="733" spans="1:8" x14ac:dyDescent="0.25">
      <c r="A733" s="186"/>
      <c r="B733" s="186"/>
      <c r="C733" s="186"/>
      <c r="D733" s="186"/>
      <c r="E733" s="186"/>
      <c r="F733" s="186"/>
      <c r="G733" s="186"/>
      <c r="H733" s="186"/>
    </row>
    <row r="734" spans="1:8" x14ac:dyDescent="0.25">
      <c r="A734" s="186"/>
      <c r="B734" s="186"/>
      <c r="C734" s="186"/>
      <c r="D734" s="186"/>
      <c r="E734" s="186"/>
      <c r="F734" s="186"/>
      <c r="G734" s="186"/>
      <c r="H734" s="186"/>
    </row>
    <row r="735" spans="1:8" x14ac:dyDescent="0.25">
      <c r="A735" s="186"/>
      <c r="B735" s="186"/>
      <c r="C735" s="186"/>
      <c r="D735" s="186"/>
      <c r="E735" s="186"/>
      <c r="F735" s="186"/>
      <c r="G735" s="186"/>
      <c r="H735" s="186"/>
    </row>
    <row r="736" spans="1:8" x14ac:dyDescent="0.25">
      <c r="A736" s="186"/>
      <c r="B736" s="186"/>
      <c r="C736" s="186"/>
      <c r="D736" s="186"/>
      <c r="E736" s="186"/>
      <c r="F736" s="186"/>
      <c r="G736" s="186"/>
      <c r="H736" s="186"/>
    </row>
    <row r="737" spans="1:8" x14ac:dyDescent="0.25">
      <c r="A737" s="186"/>
      <c r="B737" s="186"/>
      <c r="C737" s="186"/>
      <c r="D737" s="186"/>
      <c r="E737" s="186"/>
      <c r="F737" s="186"/>
      <c r="G737" s="186"/>
      <c r="H737" s="186"/>
    </row>
    <row r="738" spans="1:8" x14ac:dyDescent="0.25">
      <c r="A738" s="186"/>
      <c r="B738" s="186"/>
      <c r="C738" s="186"/>
      <c r="D738" s="186"/>
      <c r="E738" s="186"/>
      <c r="F738" s="186"/>
      <c r="G738" s="186"/>
      <c r="H738" s="186"/>
    </row>
    <row r="739" spans="1:8" x14ac:dyDescent="0.25">
      <c r="A739" s="186"/>
      <c r="B739" s="186"/>
      <c r="C739" s="186"/>
      <c r="D739" s="186"/>
      <c r="E739" s="186"/>
      <c r="F739" s="186"/>
      <c r="G739" s="186"/>
      <c r="H739" s="186"/>
    </row>
    <row r="740" spans="1:8" x14ac:dyDescent="0.25">
      <c r="A740" s="186"/>
      <c r="B740" s="186"/>
      <c r="C740" s="186"/>
      <c r="D740" s="186"/>
      <c r="E740" s="186"/>
      <c r="F740" s="186"/>
      <c r="G740" s="186"/>
      <c r="H740" s="186"/>
    </row>
    <row r="741" spans="1:8" x14ac:dyDescent="0.25">
      <c r="A741" s="186"/>
      <c r="B741" s="186"/>
      <c r="C741" s="186"/>
      <c r="D741" s="186"/>
      <c r="E741" s="186"/>
      <c r="F741" s="186"/>
      <c r="G741" s="186"/>
      <c r="H741" s="186"/>
    </row>
    <row r="742" spans="1:8" x14ac:dyDescent="0.25">
      <c r="A742" s="186"/>
      <c r="B742" s="186"/>
      <c r="C742" s="186"/>
      <c r="D742" s="186"/>
      <c r="E742" s="186"/>
      <c r="F742" s="186"/>
      <c r="G742" s="186"/>
      <c r="H742" s="186"/>
    </row>
    <row r="743" spans="1:8" x14ac:dyDescent="0.25">
      <c r="A743" s="186"/>
      <c r="B743" s="186"/>
      <c r="C743" s="186"/>
      <c r="D743" s="186"/>
      <c r="E743" s="186"/>
      <c r="F743" s="186"/>
      <c r="G743" s="186"/>
      <c r="H743" s="186"/>
    </row>
    <row r="744" spans="1:8" x14ac:dyDescent="0.25">
      <c r="A744" s="186"/>
      <c r="B744" s="186"/>
      <c r="C744" s="186"/>
      <c r="D744" s="186"/>
      <c r="E744" s="186"/>
      <c r="F744" s="186"/>
      <c r="G744" s="186"/>
      <c r="H744" s="186"/>
    </row>
    <row r="745" spans="1:8" x14ac:dyDescent="0.25">
      <c r="A745" s="186"/>
      <c r="B745" s="186"/>
      <c r="C745" s="186"/>
      <c r="D745" s="186"/>
      <c r="E745" s="186"/>
      <c r="F745" s="186"/>
      <c r="G745" s="186"/>
      <c r="H745" s="186"/>
    </row>
    <row r="746" spans="1:8" x14ac:dyDescent="0.25">
      <c r="A746" s="186"/>
      <c r="B746" s="186"/>
      <c r="C746" s="186"/>
      <c r="D746" s="186"/>
      <c r="E746" s="186"/>
      <c r="F746" s="186"/>
      <c r="G746" s="186"/>
      <c r="H746" s="186"/>
    </row>
    <row r="747" spans="1:8" x14ac:dyDescent="0.25">
      <c r="A747" s="186"/>
      <c r="B747" s="186"/>
      <c r="C747" s="186"/>
      <c r="D747" s="186"/>
      <c r="E747" s="186"/>
      <c r="F747" s="186"/>
      <c r="G747" s="186"/>
      <c r="H747" s="186"/>
    </row>
    <row r="748" spans="1:8" ht="18.75" x14ac:dyDescent="0.3">
      <c r="A748" s="187" t="s">
        <v>34</v>
      </c>
      <c r="B748" s="187"/>
      <c r="C748" s="187"/>
      <c r="D748" s="187"/>
      <c r="E748" s="187"/>
      <c r="F748" s="187"/>
      <c r="G748" s="187"/>
      <c r="H748" s="187"/>
    </row>
    <row r="749" spans="1:8" x14ac:dyDescent="0.25">
      <c r="A749" s="38"/>
      <c r="B749" s="38"/>
      <c r="C749" s="38"/>
      <c r="D749" s="38"/>
      <c r="E749" s="38"/>
      <c r="F749" s="38"/>
      <c r="G749" s="38"/>
      <c r="H749" s="38"/>
    </row>
    <row r="750" spans="1:8" x14ac:dyDescent="0.25">
      <c r="A750" s="38"/>
      <c r="B750" s="38"/>
      <c r="C750" s="38"/>
      <c r="D750" s="38"/>
      <c r="E750" s="38"/>
      <c r="F750" s="38"/>
      <c r="G750" s="38"/>
      <c r="H750" s="38"/>
    </row>
    <row r="751" spans="1:8" x14ac:dyDescent="0.25">
      <c r="A751" s="38"/>
      <c r="B751" s="38"/>
      <c r="C751" s="38"/>
      <c r="D751" s="38"/>
      <c r="E751" s="38"/>
      <c r="F751" s="38"/>
      <c r="G751" s="38"/>
      <c r="H751" s="38"/>
    </row>
    <row r="752" spans="1:8" x14ac:dyDescent="0.25">
      <c r="A752" s="38"/>
      <c r="B752" s="38"/>
      <c r="C752" s="38"/>
      <c r="D752" s="38"/>
      <c r="E752" s="38"/>
      <c r="F752" s="38"/>
      <c r="G752" s="38"/>
      <c r="H752" s="38"/>
    </row>
    <row r="753" spans="1:8" x14ac:dyDescent="0.25">
      <c r="A753" s="38"/>
      <c r="B753" s="38"/>
      <c r="C753" s="38"/>
      <c r="D753" s="38"/>
      <c r="E753" s="38"/>
      <c r="F753" s="38"/>
      <c r="G753" s="38"/>
      <c r="H753" s="38"/>
    </row>
    <row r="754" spans="1:8" x14ac:dyDescent="0.25">
      <c r="A754" s="38"/>
      <c r="B754" s="38"/>
      <c r="C754" s="38"/>
      <c r="D754" s="38"/>
      <c r="E754" s="38"/>
      <c r="F754" s="38"/>
      <c r="G754" s="38"/>
      <c r="H754" s="38"/>
    </row>
    <row r="755" spans="1:8" x14ac:dyDescent="0.25">
      <c r="A755" s="38"/>
      <c r="B755" s="38"/>
      <c r="C755" s="38"/>
      <c r="D755" s="38"/>
      <c r="E755" s="38"/>
      <c r="F755" s="38"/>
      <c r="G755" s="38"/>
      <c r="H755" s="38"/>
    </row>
    <row r="756" spans="1:8" x14ac:dyDescent="0.25">
      <c r="A756" s="38"/>
      <c r="B756" s="38"/>
      <c r="C756" s="38"/>
      <c r="D756" s="38"/>
      <c r="E756" s="38"/>
      <c r="F756" s="38"/>
      <c r="G756" s="38"/>
      <c r="H756" s="38"/>
    </row>
    <row r="757" spans="1:8" x14ac:dyDescent="0.25">
      <c r="A757" s="38"/>
      <c r="B757" s="38"/>
      <c r="C757" s="38"/>
      <c r="D757" s="38"/>
      <c r="E757" s="38"/>
      <c r="F757" s="38"/>
      <c r="G757" s="38"/>
      <c r="H757" s="38"/>
    </row>
    <row r="758" spans="1:8" x14ac:dyDescent="0.25">
      <c r="A758" s="38"/>
      <c r="B758" s="38"/>
      <c r="C758" s="38"/>
      <c r="D758" s="38"/>
      <c r="E758" s="38"/>
      <c r="F758" s="38"/>
      <c r="G758" s="38"/>
      <c r="H758" s="38"/>
    </row>
    <row r="759" spans="1:8" x14ac:dyDescent="0.25">
      <c r="A759" s="38"/>
      <c r="B759" s="38"/>
      <c r="C759" s="38"/>
      <c r="D759" s="38"/>
      <c r="E759" s="38"/>
      <c r="F759" s="38"/>
      <c r="G759" s="38"/>
      <c r="H759" s="38"/>
    </row>
    <row r="760" spans="1:8" x14ac:dyDescent="0.25">
      <c r="A760" s="38"/>
      <c r="B760" s="38"/>
      <c r="C760" s="38"/>
      <c r="D760" s="38"/>
      <c r="E760" s="38"/>
      <c r="F760" s="38"/>
      <c r="G760" s="38"/>
      <c r="H760" s="38"/>
    </row>
    <row r="761" spans="1:8" x14ac:dyDescent="0.25">
      <c r="A761" s="38"/>
      <c r="B761" s="38"/>
      <c r="C761" s="38"/>
      <c r="D761" s="38"/>
      <c r="E761" s="38"/>
      <c r="F761" s="38"/>
      <c r="G761" s="38"/>
      <c r="H761" s="38"/>
    </row>
    <row r="762" spans="1:8" x14ac:dyDescent="0.25">
      <c r="A762" s="38"/>
      <c r="B762" s="38"/>
      <c r="C762" s="38"/>
      <c r="D762" s="38"/>
      <c r="E762" s="38"/>
      <c r="F762" s="38"/>
      <c r="G762" s="38"/>
      <c r="H762" s="38"/>
    </row>
    <row r="763" spans="1:8" x14ac:dyDescent="0.25">
      <c r="A763" s="38"/>
      <c r="B763" s="38"/>
      <c r="C763" s="38"/>
      <c r="D763" s="38"/>
      <c r="E763" s="38"/>
      <c r="F763" s="38"/>
      <c r="G763" s="38"/>
      <c r="H763" s="38"/>
    </row>
    <row r="764" spans="1:8" x14ac:dyDescent="0.25">
      <c r="A764" s="38"/>
      <c r="B764" s="38"/>
      <c r="C764" s="38"/>
      <c r="D764" s="38"/>
      <c r="E764" s="38"/>
      <c r="F764" s="38"/>
      <c r="G764" s="38"/>
      <c r="H764" s="38"/>
    </row>
    <row r="765" spans="1:8" x14ac:dyDescent="0.25">
      <c r="A765" s="38"/>
      <c r="B765" s="38"/>
      <c r="C765" s="38"/>
      <c r="D765" s="38"/>
      <c r="E765" s="38"/>
      <c r="F765" s="38"/>
      <c r="G765" s="38"/>
      <c r="H765" s="38"/>
    </row>
    <row r="766" spans="1:8" x14ac:dyDescent="0.25">
      <c r="A766" s="38"/>
      <c r="B766" s="38"/>
      <c r="C766" s="38"/>
      <c r="D766" s="38"/>
      <c r="E766" s="38"/>
      <c r="F766" s="38"/>
      <c r="G766" s="38"/>
      <c r="H766" s="38"/>
    </row>
    <row r="767" spans="1:8" x14ac:dyDescent="0.25">
      <c r="A767" s="188" t="s">
        <v>153</v>
      </c>
      <c r="B767" s="188"/>
      <c r="C767" s="188"/>
      <c r="D767" s="188"/>
      <c r="E767" s="188"/>
      <c r="F767" s="188"/>
      <c r="G767" s="188"/>
      <c r="H767" s="188"/>
    </row>
    <row r="768" spans="1:8" x14ac:dyDescent="0.25">
      <c r="A768" s="189"/>
      <c r="B768" s="189"/>
      <c r="C768" s="189"/>
      <c r="D768" s="189"/>
      <c r="E768" s="189"/>
      <c r="F768" s="189"/>
      <c r="G768" s="189"/>
      <c r="H768" s="189"/>
    </row>
    <row r="769" spans="1:8" x14ac:dyDescent="0.25">
      <c r="A769" s="189"/>
      <c r="B769" s="189"/>
      <c r="C769" s="189"/>
      <c r="D769" s="189"/>
      <c r="E769" s="189"/>
      <c r="F769" s="189"/>
      <c r="G769" s="189"/>
      <c r="H769" s="189"/>
    </row>
    <row r="770" spans="1:8" x14ac:dyDescent="0.25">
      <c r="A770" s="189"/>
      <c r="B770" s="189"/>
      <c r="C770" s="189"/>
      <c r="D770" s="189"/>
      <c r="E770" s="189"/>
      <c r="F770" s="189"/>
      <c r="G770" s="189"/>
      <c r="H770" s="189"/>
    </row>
    <row r="771" spans="1:8" x14ac:dyDescent="0.25">
      <c r="A771" s="189"/>
      <c r="B771" s="189"/>
      <c r="C771" s="189"/>
      <c r="D771" s="189"/>
      <c r="E771" s="189"/>
      <c r="F771" s="189"/>
      <c r="G771" s="189"/>
      <c r="H771" s="189"/>
    </row>
    <row r="772" spans="1:8" x14ac:dyDescent="0.25">
      <c r="A772" s="189"/>
      <c r="B772" s="189"/>
      <c r="C772" s="189"/>
      <c r="D772" s="189"/>
      <c r="E772" s="189"/>
      <c r="F772" s="189"/>
      <c r="G772" s="189"/>
      <c r="H772" s="189"/>
    </row>
    <row r="773" spans="1:8" x14ac:dyDescent="0.25">
      <c r="A773" s="189"/>
      <c r="B773" s="189"/>
      <c r="C773" s="189"/>
      <c r="D773" s="189"/>
      <c r="E773" s="189"/>
      <c r="F773" s="189"/>
      <c r="G773" s="189"/>
      <c r="H773" s="189"/>
    </row>
    <row r="774" spans="1:8" x14ac:dyDescent="0.25">
      <c r="A774" s="185" t="s">
        <v>139</v>
      </c>
      <c r="B774" s="185"/>
      <c r="C774" s="185"/>
      <c r="D774" s="185"/>
      <c r="E774" s="185"/>
      <c r="F774" s="185"/>
      <c r="G774" s="185"/>
      <c r="H774" s="185"/>
    </row>
    <row r="775" spans="1:8" x14ac:dyDescent="0.25">
      <c r="A775" s="186"/>
      <c r="B775" s="186"/>
      <c r="C775" s="186"/>
      <c r="D775" s="186"/>
      <c r="E775" s="186"/>
      <c r="F775" s="186"/>
      <c r="G775" s="186"/>
      <c r="H775" s="186"/>
    </row>
    <row r="776" spans="1:8" x14ac:dyDescent="0.25">
      <c r="A776" s="186"/>
      <c r="B776" s="186"/>
      <c r="C776" s="186"/>
      <c r="D776" s="186"/>
      <c r="E776" s="186"/>
      <c r="F776" s="186"/>
      <c r="G776" s="186"/>
      <c r="H776" s="186"/>
    </row>
    <row r="777" spans="1:8" x14ac:dyDescent="0.25">
      <c r="A777" s="186"/>
      <c r="B777" s="186"/>
      <c r="C777" s="186"/>
      <c r="D777" s="186"/>
      <c r="E777" s="186"/>
      <c r="F777" s="186"/>
      <c r="G777" s="186"/>
      <c r="H777" s="186"/>
    </row>
    <row r="778" spans="1:8" x14ac:dyDescent="0.25">
      <c r="A778" s="186"/>
      <c r="B778" s="186"/>
      <c r="C778" s="186"/>
      <c r="D778" s="186"/>
      <c r="E778" s="186"/>
      <c r="F778" s="186"/>
      <c r="G778" s="186"/>
      <c r="H778" s="186"/>
    </row>
    <row r="779" spans="1:8" x14ac:dyDescent="0.25">
      <c r="A779" s="186"/>
      <c r="B779" s="186"/>
      <c r="C779" s="186"/>
      <c r="D779" s="186"/>
      <c r="E779" s="186"/>
      <c r="F779" s="186"/>
      <c r="G779" s="186"/>
      <c r="H779" s="186"/>
    </row>
    <row r="780" spans="1:8" x14ac:dyDescent="0.25">
      <c r="A780" s="186"/>
      <c r="B780" s="186"/>
      <c r="C780" s="186"/>
      <c r="D780" s="186"/>
      <c r="E780" s="186"/>
      <c r="F780" s="186"/>
      <c r="G780" s="186"/>
      <c r="H780" s="186"/>
    </row>
    <row r="781" spans="1:8" x14ac:dyDescent="0.25">
      <c r="A781" s="186"/>
      <c r="B781" s="186"/>
      <c r="C781" s="186"/>
      <c r="D781" s="186"/>
      <c r="E781" s="186"/>
      <c r="F781" s="186"/>
      <c r="G781" s="186"/>
      <c r="H781" s="186"/>
    </row>
    <row r="782" spans="1:8" x14ac:dyDescent="0.25">
      <c r="A782" s="186"/>
      <c r="B782" s="186"/>
      <c r="C782" s="186"/>
      <c r="D782" s="186"/>
      <c r="E782" s="186"/>
      <c r="F782" s="186"/>
      <c r="G782" s="186"/>
      <c r="H782" s="186"/>
    </row>
    <row r="783" spans="1:8" x14ac:dyDescent="0.25">
      <c r="A783" s="186"/>
      <c r="B783" s="186"/>
      <c r="C783" s="186"/>
      <c r="D783" s="186"/>
      <c r="E783" s="186"/>
      <c r="F783" s="186"/>
      <c r="G783" s="186"/>
      <c r="H783" s="186"/>
    </row>
    <row r="784" spans="1:8" x14ac:dyDescent="0.25">
      <c r="A784" s="186"/>
      <c r="B784" s="186"/>
      <c r="C784" s="186"/>
      <c r="D784" s="186"/>
      <c r="E784" s="186"/>
      <c r="F784" s="186"/>
      <c r="G784" s="186"/>
      <c r="H784" s="186"/>
    </row>
    <row r="785" spans="1:8" x14ac:dyDescent="0.25">
      <c r="A785" s="186"/>
      <c r="B785" s="186"/>
      <c r="C785" s="186"/>
      <c r="D785" s="186"/>
      <c r="E785" s="186"/>
      <c r="F785" s="186"/>
      <c r="G785" s="186"/>
      <c r="H785" s="186"/>
    </row>
    <row r="786" spans="1:8" x14ac:dyDescent="0.25">
      <c r="A786" s="186"/>
      <c r="B786" s="186"/>
      <c r="C786" s="186"/>
      <c r="D786" s="186"/>
      <c r="E786" s="186"/>
      <c r="F786" s="186"/>
      <c r="G786" s="186"/>
      <c r="H786" s="186"/>
    </row>
    <row r="787" spans="1:8" x14ac:dyDescent="0.25">
      <c r="A787" s="186"/>
      <c r="B787" s="186"/>
      <c r="C787" s="186"/>
      <c r="D787" s="186"/>
      <c r="E787" s="186"/>
      <c r="F787" s="186"/>
      <c r="G787" s="186"/>
      <c r="H787" s="186"/>
    </row>
    <row r="788" spans="1:8" x14ac:dyDescent="0.25">
      <c r="A788" s="186"/>
      <c r="B788" s="186"/>
      <c r="C788" s="186"/>
      <c r="D788" s="186"/>
      <c r="E788" s="186"/>
      <c r="F788" s="186"/>
      <c r="G788" s="186"/>
      <c r="H788" s="186"/>
    </row>
    <row r="789" spans="1:8" x14ac:dyDescent="0.25">
      <c r="A789" s="186"/>
      <c r="B789" s="186"/>
      <c r="C789" s="186"/>
      <c r="D789" s="186"/>
      <c r="E789" s="186"/>
      <c r="F789" s="186"/>
      <c r="G789" s="186"/>
      <c r="H789" s="186"/>
    </row>
    <row r="790" spans="1:8" x14ac:dyDescent="0.25">
      <c r="A790" s="186"/>
      <c r="B790" s="186"/>
      <c r="C790" s="186"/>
      <c r="D790" s="186"/>
      <c r="E790" s="186"/>
      <c r="F790" s="186"/>
      <c r="G790" s="186"/>
      <c r="H790" s="186"/>
    </row>
    <row r="791" spans="1:8" x14ac:dyDescent="0.25">
      <c r="A791" s="186"/>
      <c r="B791" s="186"/>
      <c r="C791" s="186"/>
      <c r="D791" s="186"/>
      <c r="E791" s="186"/>
      <c r="F791" s="186"/>
      <c r="G791" s="186"/>
      <c r="H791" s="186"/>
    </row>
    <row r="792" spans="1:8" x14ac:dyDescent="0.25">
      <c r="A792" s="186"/>
      <c r="B792" s="186"/>
      <c r="C792" s="186"/>
      <c r="D792" s="186"/>
      <c r="E792" s="186"/>
      <c r="F792" s="186"/>
      <c r="G792" s="186"/>
      <c r="H792" s="186"/>
    </row>
    <row r="793" spans="1:8" x14ac:dyDescent="0.25">
      <c r="A793" s="186"/>
      <c r="B793" s="186"/>
      <c r="C793" s="186"/>
      <c r="D793" s="186"/>
      <c r="E793" s="186"/>
      <c r="F793" s="186"/>
      <c r="G793" s="186"/>
      <c r="H793" s="186"/>
    </row>
    <row r="794" spans="1:8" x14ac:dyDescent="0.25">
      <c r="A794" s="186"/>
      <c r="B794" s="186"/>
      <c r="C794" s="186"/>
      <c r="D794" s="186"/>
      <c r="E794" s="186"/>
      <c r="F794" s="186"/>
      <c r="G794" s="186"/>
      <c r="H794" s="186"/>
    </row>
    <row r="795" spans="1:8" x14ac:dyDescent="0.25">
      <c r="A795" s="186"/>
      <c r="B795" s="186"/>
      <c r="C795" s="186"/>
      <c r="D795" s="186"/>
      <c r="E795" s="186"/>
      <c r="F795" s="186"/>
      <c r="G795" s="186"/>
      <c r="H795" s="186"/>
    </row>
    <row r="796" spans="1:8" x14ac:dyDescent="0.25">
      <c r="A796" s="186"/>
      <c r="B796" s="186"/>
      <c r="C796" s="186"/>
      <c r="D796" s="186"/>
      <c r="E796" s="186"/>
      <c r="F796" s="186"/>
      <c r="G796" s="186"/>
      <c r="H796" s="186"/>
    </row>
    <row r="797" spans="1:8" x14ac:dyDescent="0.25">
      <c r="A797" s="186"/>
      <c r="B797" s="186"/>
      <c r="C797" s="186"/>
      <c r="D797" s="186"/>
      <c r="E797" s="186"/>
      <c r="F797" s="186"/>
      <c r="G797" s="186"/>
      <c r="H797" s="186"/>
    </row>
    <row r="798" spans="1:8" ht="18.75" x14ac:dyDescent="0.3">
      <c r="A798" s="187" t="s">
        <v>5</v>
      </c>
      <c r="B798" s="187"/>
      <c r="C798" s="187"/>
      <c r="D798" s="187"/>
      <c r="E798" s="187"/>
      <c r="F798" s="187"/>
      <c r="G798" s="187"/>
      <c r="H798" s="187"/>
    </row>
    <row r="799" spans="1:8" x14ac:dyDescent="0.25">
      <c r="A799" s="38"/>
      <c r="B799" s="38"/>
      <c r="C799" s="38"/>
      <c r="D799" s="38"/>
      <c r="E799" s="38"/>
      <c r="F799" s="38"/>
      <c r="G799" s="38"/>
      <c r="H799" s="38"/>
    </row>
    <row r="800" spans="1:8" x14ac:dyDescent="0.25">
      <c r="A800" s="38"/>
      <c r="B800" s="38"/>
      <c r="C800" s="38"/>
      <c r="D800" s="38"/>
      <c r="E800" s="38"/>
      <c r="F800" s="38"/>
      <c r="G800" s="38"/>
      <c r="H800" s="38"/>
    </row>
    <row r="801" spans="1:8" x14ac:dyDescent="0.25">
      <c r="A801" s="38"/>
      <c r="B801" s="38"/>
      <c r="C801" s="38"/>
      <c r="D801" s="38"/>
      <c r="E801" s="38"/>
      <c r="F801" s="38"/>
      <c r="G801" s="38"/>
      <c r="H801" s="38"/>
    </row>
    <row r="802" spans="1:8" x14ac:dyDescent="0.25">
      <c r="A802" s="38"/>
      <c r="B802" s="38"/>
      <c r="C802" s="38"/>
      <c r="D802" s="38"/>
      <c r="E802" s="38"/>
      <c r="F802" s="38"/>
      <c r="G802" s="38"/>
      <c r="H802" s="38"/>
    </row>
    <row r="803" spans="1:8" x14ac:dyDescent="0.25">
      <c r="A803" s="38"/>
      <c r="B803" s="38"/>
      <c r="C803" s="38"/>
      <c r="D803" s="38"/>
      <c r="E803" s="38"/>
      <c r="F803" s="38"/>
      <c r="G803" s="38"/>
      <c r="H803" s="38"/>
    </row>
    <row r="804" spans="1:8" x14ac:dyDescent="0.25">
      <c r="A804" s="38"/>
      <c r="B804" s="38"/>
      <c r="C804" s="38"/>
      <c r="D804" s="38"/>
      <c r="E804" s="38"/>
      <c r="F804" s="38"/>
      <c r="G804" s="38"/>
      <c r="H804" s="38"/>
    </row>
    <row r="805" spans="1:8" x14ac:dyDescent="0.25">
      <c r="A805" s="38"/>
      <c r="B805" s="38"/>
      <c r="C805" s="38"/>
      <c r="D805" s="38"/>
      <c r="E805" s="38"/>
      <c r="F805" s="38"/>
      <c r="G805" s="38"/>
      <c r="H805" s="38"/>
    </row>
    <row r="806" spans="1:8" x14ac:dyDescent="0.25">
      <c r="A806" s="38"/>
      <c r="B806" s="38"/>
      <c r="C806" s="38"/>
      <c r="D806" s="38"/>
      <c r="E806" s="38"/>
      <c r="F806" s="38"/>
      <c r="G806" s="38"/>
      <c r="H806" s="38"/>
    </row>
    <row r="807" spans="1:8" x14ac:dyDescent="0.25">
      <c r="A807" s="38"/>
      <c r="B807" s="38"/>
      <c r="C807" s="38"/>
      <c r="D807" s="38"/>
      <c r="E807" s="38"/>
      <c r="F807" s="38"/>
      <c r="G807" s="38"/>
      <c r="H807" s="38"/>
    </row>
    <row r="808" spans="1:8" x14ac:dyDescent="0.25">
      <c r="A808" s="38"/>
      <c r="B808" s="38"/>
      <c r="C808" s="38"/>
      <c r="D808" s="38"/>
      <c r="E808" s="38"/>
      <c r="F808" s="38"/>
      <c r="G808" s="38"/>
      <c r="H808" s="38"/>
    </row>
    <row r="809" spans="1:8" x14ac:dyDescent="0.25">
      <c r="A809" s="38"/>
      <c r="B809" s="38"/>
      <c r="C809" s="38"/>
      <c r="D809" s="38"/>
      <c r="E809" s="38"/>
      <c r="F809" s="38"/>
      <c r="G809" s="38"/>
      <c r="H809" s="38"/>
    </row>
    <row r="810" spans="1:8" x14ac:dyDescent="0.25">
      <c r="A810" s="38"/>
      <c r="B810" s="38"/>
      <c r="C810" s="38"/>
      <c r="D810" s="38"/>
      <c r="E810" s="38"/>
      <c r="F810" s="38"/>
      <c r="G810" s="38"/>
      <c r="H810" s="38"/>
    </row>
    <row r="811" spans="1:8" x14ac:dyDescent="0.25">
      <c r="A811" s="38"/>
      <c r="B811" s="38"/>
      <c r="C811" s="38"/>
      <c r="D811" s="38"/>
      <c r="E811" s="38"/>
      <c r="F811" s="38"/>
      <c r="G811" s="38"/>
      <c r="H811" s="38"/>
    </row>
    <row r="812" spans="1:8" x14ac:dyDescent="0.25">
      <c r="A812" s="38"/>
      <c r="B812" s="38"/>
      <c r="C812" s="38"/>
      <c r="D812" s="38"/>
      <c r="E812" s="38"/>
      <c r="F812" s="38"/>
      <c r="G812" s="38"/>
      <c r="H812" s="38"/>
    </row>
    <row r="813" spans="1:8" x14ac:dyDescent="0.25">
      <c r="A813" s="38"/>
      <c r="B813" s="38"/>
      <c r="C813" s="38"/>
      <c r="D813" s="38"/>
      <c r="E813" s="38"/>
      <c r="F813" s="38"/>
      <c r="G813" s="38"/>
      <c r="H813" s="38"/>
    </row>
    <row r="814" spans="1:8" x14ac:dyDescent="0.25">
      <c r="A814" s="38"/>
      <c r="B814" s="38"/>
      <c r="C814" s="38"/>
      <c r="D814" s="38"/>
      <c r="E814" s="38"/>
      <c r="F814" s="38"/>
      <c r="G814" s="38"/>
      <c r="H814" s="38"/>
    </row>
    <row r="815" spans="1:8" x14ac:dyDescent="0.25">
      <c r="A815" s="38"/>
      <c r="B815" s="38"/>
      <c r="C815" s="38"/>
      <c r="D815" s="38"/>
      <c r="E815" s="38"/>
      <c r="F815" s="38"/>
      <c r="G815" s="38"/>
      <c r="H815" s="38"/>
    </row>
    <row r="816" spans="1:8" x14ac:dyDescent="0.25">
      <c r="A816" s="38"/>
      <c r="B816" s="38"/>
      <c r="C816" s="38"/>
      <c r="D816" s="38"/>
      <c r="E816" s="38"/>
      <c r="F816" s="38"/>
      <c r="G816" s="38"/>
      <c r="H816" s="38"/>
    </row>
    <row r="817" spans="1:8" x14ac:dyDescent="0.25">
      <c r="A817" s="188" t="s">
        <v>154</v>
      </c>
      <c r="B817" s="188"/>
      <c r="C817" s="188"/>
      <c r="D817" s="188"/>
      <c r="E817" s="188"/>
      <c r="F817" s="188"/>
      <c r="G817" s="188"/>
      <c r="H817" s="188"/>
    </row>
    <row r="818" spans="1:8" x14ac:dyDescent="0.25">
      <c r="A818" s="189"/>
      <c r="B818" s="189"/>
      <c r="C818" s="189"/>
      <c r="D818" s="189"/>
      <c r="E818" s="189"/>
      <c r="F818" s="189"/>
      <c r="G818" s="189"/>
      <c r="H818" s="189"/>
    </row>
    <row r="819" spans="1:8" x14ac:dyDescent="0.25">
      <c r="A819" s="189"/>
      <c r="B819" s="189"/>
      <c r="C819" s="189"/>
      <c r="D819" s="189"/>
      <c r="E819" s="189"/>
      <c r="F819" s="189"/>
      <c r="G819" s="189"/>
      <c r="H819" s="189"/>
    </row>
    <row r="820" spans="1:8" x14ac:dyDescent="0.25">
      <c r="A820" s="189"/>
      <c r="B820" s="189"/>
      <c r="C820" s="189"/>
      <c r="D820" s="189"/>
      <c r="E820" s="189"/>
      <c r="F820" s="189"/>
      <c r="G820" s="189"/>
      <c r="H820" s="189"/>
    </row>
    <row r="821" spans="1:8" x14ac:dyDescent="0.25">
      <c r="A821" s="189"/>
      <c r="B821" s="189"/>
      <c r="C821" s="189"/>
      <c r="D821" s="189"/>
      <c r="E821" s="189"/>
      <c r="F821" s="189"/>
      <c r="G821" s="189"/>
      <c r="H821" s="189"/>
    </row>
    <row r="822" spans="1:8" x14ac:dyDescent="0.25">
      <c r="A822" s="189"/>
      <c r="B822" s="189"/>
      <c r="C822" s="189"/>
      <c r="D822" s="189"/>
      <c r="E822" s="189"/>
      <c r="F822" s="189"/>
      <c r="G822" s="189"/>
      <c r="H822" s="189"/>
    </row>
    <row r="823" spans="1:8" x14ac:dyDescent="0.25">
      <c r="A823" s="189"/>
      <c r="B823" s="189"/>
      <c r="C823" s="189"/>
      <c r="D823" s="189"/>
      <c r="E823" s="189"/>
      <c r="F823" s="189"/>
      <c r="G823" s="189"/>
      <c r="H823" s="189"/>
    </row>
    <row r="824" spans="1:8" x14ac:dyDescent="0.25">
      <c r="A824" s="185" t="s">
        <v>139</v>
      </c>
      <c r="B824" s="185"/>
      <c r="C824" s="185"/>
      <c r="D824" s="185"/>
      <c r="E824" s="185"/>
      <c r="F824" s="185"/>
      <c r="G824" s="185"/>
      <c r="H824" s="185"/>
    </row>
    <row r="825" spans="1:8" x14ac:dyDescent="0.25">
      <c r="A825" s="186"/>
      <c r="B825" s="186"/>
      <c r="C825" s="186"/>
      <c r="D825" s="186"/>
      <c r="E825" s="186"/>
      <c r="F825" s="186"/>
      <c r="G825" s="186"/>
      <c r="H825" s="186"/>
    </row>
    <row r="826" spans="1:8" x14ac:dyDescent="0.25">
      <c r="A826" s="186"/>
      <c r="B826" s="186"/>
      <c r="C826" s="186"/>
      <c r="D826" s="186"/>
      <c r="E826" s="186"/>
      <c r="F826" s="186"/>
      <c r="G826" s="186"/>
      <c r="H826" s="186"/>
    </row>
    <row r="827" spans="1:8" x14ac:dyDescent="0.25">
      <c r="A827" s="186"/>
      <c r="B827" s="186"/>
      <c r="C827" s="186"/>
      <c r="D827" s="186"/>
      <c r="E827" s="186"/>
      <c r="F827" s="186"/>
      <c r="G827" s="186"/>
      <c r="H827" s="186"/>
    </row>
    <row r="828" spans="1:8" x14ac:dyDescent="0.25">
      <c r="A828" s="186"/>
      <c r="B828" s="186"/>
      <c r="C828" s="186"/>
      <c r="D828" s="186"/>
      <c r="E828" s="186"/>
      <c r="F828" s="186"/>
      <c r="G828" s="186"/>
      <c r="H828" s="186"/>
    </row>
    <row r="829" spans="1:8" x14ac:dyDescent="0.25">
      <c r="A829" s="186"/>
      <c r="B829" s="186"/>
      <c r="C829" s="186"/>
      <c r="D829" s="186"/>
      <c r="E829" s="186"/>
      <c r="F829" s="186"/>
      <c r="G829" s="186"/>
      <c r="H829" s="186"/>
    </row>
    <row r="830" spans="1:8" x14ac:dyDescent="0.25">
      <c r="A830" s="186"/>
      <c r="B830" s="186"/>
      <c r="C830" s="186"/>
      <c r="D830" s="186"/>
      <c r="E830" s="186"/>
      <c r="F830" s="186"/>
      <c r="G830" s="186"/>
      <c r="H830" s="186"/>
    </row>
    <row r="831" spans="1:8" x14ac:dyDescent="0.25">
      <c r="A831" s="186"/>
      <c r="B831" s="186"/>
      <c r="C831" s="186"/>
      <c r="D831" s="186"/>
      <c r="E831" s="186"/>
      <c r="F831" s="186"/>
      <c r="G831" s="186"/>
      <c r="H831" s="186"/>
    </row>
    <row r="832" spans="1:8" x14ac:dyDescent="0.25">
      <c r="A832" s="186"/>
      <c r="B832" s="186"/>
      <c r="C832" s="186"/>
      <c r="D832" s="186"/>
      <c r="E832" s="186"/>
      <c r="F832" s="186"/>
      <c r="G832" s="186"/>
      <c r="H832" s="186"/>
    </row>
    <row r="833" spans="1:8" x14ac:dyDescent="0.25">
      <c r="A833" s="186"/>
      <c r="B833" s="186"/>
      <c r="C833" s="186"/>
      <c r="D833" s="186"/>
      <c r="E833" s="186"/>
      <c r="F833" s="186"/>
      <c r="G833" s="186"/>
      <c r="H833" s="186"/>
    </row>
    <row r="834" spans="1:8" x14ac:dyDescent="0.25">
      <c r="A834" s="186"/>
      <c r="B834" s="186"/>
      <c r="C834" s="186"/>
      <c r="D834" s="186"/>
      <c r="E834" s="186"/>
      <c r="F834" s="186"/>
      <c r="G834" s="186"/>
      <c r="H834" s="186"/>
    </row>
    <row r="835" spans="1:8" x14ac:dyDescent="0.25">
      <c r="A835" s="186"/>
      <c r="B835" s="186"/>
      <c r="C835" s="186"/>
      <c r="D835" s="186"/>
      <c r="E835" s="186"/>
      <c r="F835" s="186"/>
      <c r="G835" s="186"/>
      <c r="H835" s="186"/>
    </row>
    <row r="836" spans="1:8" x14ac:dyDescent="0.25">
      <c r="A836" s="186"/>
      <c r="B836" s="186"/>
      <c r="C836" s="186"/>
      <c r="D836" s="186"/>
      <c r="E836" s="186"/>
      <c r="F836" s="186"/>
      <c r="G836" s="186"/>
      <c r="H836" s="186"/>
    </row>
    <row r="837" spans="1:8" x14ac:dyDescent="0.25">
      <c r="A837" s="186"/>
      <c r="B837" s="186"/>
      <c r="C837" s="186"/>
      <c r="D837" s="186"/>
      <c r="E837" s="186"/>
      <c r="F837" s="186"/>
      <c r="G837" s="186"/>
      <c r="H837" s="186"/>
    </row>
    <row r="838" spans="1:8" x14ac:dyDescent="0.25">
      <c r="A838" s="186"/>
      <c r="B838" s="186"/>
      <c r="C838" s="186"/>
      <c r="D838" s="186"/>
      <c r="E838" s="186"/>
      <c r="F838" s="186"/>
      <c r="G838" s="186"/>
      <c r="H838" s="186"/>
    </row>
    <row r="839" spans="1:8" x14ac:dyDescent="0.25">
      <c r="A839" s="186"/>
      <c r="B839" s="186"/>
      <c r="C839" s="186"/>
      <c r="D839" s="186"/>
      <c r="E839" s="186"/>
      <c r="F839" s="186"/>
      <c r="G839" s="186"/>
      <c r="H839" s="186"/>
    </row>
    <row r="840" spans="1:8" x14ac:dyDescent="0.25">
      <c r="A840" s="186"/>
      <c r="B840" s="186"/>
      <c r="C840" s="186"/>
      <c r="D840" s="186"/>
      <c r="E840" s="186"/>
      <c r="F840" s="186"/>
      <c r="G840" s="186"/>
      <c r="H840" s="186"/>
    </row>
    <row r="841" spans="1:8" x14ac:dyDescent="0.25">
      <c r="A841" s="186"/>
      <c r="B841" s="186"/>
      <c r="C841" s="186"/>
      <c r="D841" s="186"/>
      <c r="E841" s="186"/>
      <c r="F841" s="186"/>
      <c r="G841" s="186"/>
      <c r="H841" s="186"/>
    </row>
    <row r="842" spans="1:8" x14ac:dyDescent="0.25">
      <c r="A842" s="186"/>
      <c r="B842" s="186"/>
      <c r="C842" s="186"/>
      <c r="D842" s="186"/>
      <c r="E842" s="186"/>
      <c r="F842" s="186"/>
      <c r="G842" s="186"/>
      <c r="H842" s="186"/>
    </row>
    <row r="843" spans="1:8" x14ac:dyDescent="0.25">
      <c r="A843" s="186"/>
      <c r="B843" s="186"/>
      <c r="C843" s="186"/>
      <c r="D843" s="186"/>
      <c r="E843" s="186"/>
      <c r="F843" s="186"/>
      <c r="G843" s="186"/>
      <c r="H843" s="186"/>
    </row>
    <row r="844" spans="1:8" x14ac:dyDescent="0.25">
      <c r="A844" s="186"/>
      <c r="B844" s="186"/>
      <c r="C844" s="186"/>
      <c r="D844" s="186"/>
      <c r="E844" s="186"/>
      <c r="F844" s="186"/>
      <c r="G844" s="186"/>
      <c r="H844" s="186"/>
    </row>
    <row r="845" spans="1:8" x14ac:dyDescent="0.25">
      <c r="A845" s="186"/>
      <c r="B845" s="186"/>
      <c r="C845" s="186"/>
      <c r="D845" s="186"/>
      <c r="E845" s="186"/>
      <c r="F845" s="186"/>
      <c r="G845" s="186"/>
      <c r="H845" s="186"/>
    </row>
    <row r="846" spans="1:8" x14ac:dyDescent="0.25">
      <c r="A846" s="186"/>
      <c r="B846" s="186"/>
      <c r="C846" s="186"/>
      <c r="D846" s="186"/>
      <c r="E846" s="186"/>
      <c r="F846" s="186"/>
      <c r="G846" s="186"/>
      <c r="H846" s="186"/>
    </row>
    <row r="847" spans="1:8" x14ac:dyDescent="0.25">
      <c r="A847" s="186"/>
      <c r="B847" s="186"/>
      <c r="C847" s="186"/>
      <c r="D847" s="186"/>
      <c r="E847" s="186"/>
      <c r="F847" s="186"/>
      <c r="G847" s="186"/>
      <c r="H847" s="186"/>
    </row>
    <row r="848" spans="1:8" ht="18.75" x14ac:dyDescent="0.3">
      <c r="A848" s="187" t="s">
        <v>6</v>
      </c>
      <c r="B848" s="187"/>
      <c r="C848" s="187"/>
      <c r="D848" s="187"/>
      <c r="E848" s="187"/>
      <c r="F848" s="187"/>
      <c r="G848" s="187"/>
      <c r="H848" s="187"/>
    </row>
    <row r="849" spans="1:8" x14ac:dyDescent="0.25">
      <c r="A849" s="38"/>
      <c r="B849" s="38"/>
      <c r="C849" s="38"/>
      <c r="D849" s="38"/>
      <c r="E849" s="38"/>
      <c r="F849" s="38"/>
      <c r="G849" s="38"/>
      <c r="H849" s="38"/>
    </row>
    <row r="850" spans="1:8" x14ac:dyDescent="0.25">
      <c r="A850" s="38"/>
      <c r="B850" s="38"/>
      <c r="C850" s="38"/>
      <c r="D850" s="38"/>
      <c r="E850" s="38"/>
      <c r="F850" s="38"/>
      <c r="G850" s="38"/>
      <c r="H850" s="38"/>
    </row>
    <row r="851" spans="1:8" x14ac:dyDescent="0.25">
      <c r="A851" s="38"/>
      <c r="B851" s="38"/>
      <c r="C851" s="38"/>
      <c r="D851" s="38"/>
      <c r="E851" s="38"/>
      <c r="F851" s="38"/>
      <c r="G851" s="38"/>
      <c r="H851" s="38"/>
    </row>
    <row r="852" spans="1:8" x14ac:dyDescent="0.25">
      <c r="A852" s="38"/>
      <c r="B852" s="38"/>
      <c r="C852" s="38"/>
      <c r="D852" s="38"/>
      <c r="E852" s="38"/>
      <c r="F852" s="38"/>
      <c r="G852" s="38"/>
      <c r="H852" s="38"/>
    </row>
    <row r="853" spans="1:8" x14ac:dyDescent="0.25">
      <c r="A853" s="38"/>
      <c r="B853" s="38"/>
      <c r="C853" s="38"/>
      <c r="D853" s="38"/>
      <c r="E853" s="38"/>
      <c r="F853" s="38"/>
      <c r="G853" s="38"/>
      <c r="H853" s="38"/>
    </row>
    <row r="854" spans="1:8" x14ac:dyDescent="0.25">
      <c r="A854" s="38"/>
      <c r="B854" s="38"/>
      <c r="C854" s="38"/>
      <c r="D854" s="38"/>
      <c r="E854" s="38"/>
      <c r="F854" s="38"/>
      <c r="G854" s="38"/>
      <c r="H854" s="38"/>
    </row>
    <row r="855" spans="1:8" x14ac:dyDescent="0.25">
      <c r="A855" s="38"/>
      <c r="B855" s="38"/>
      <c r="C855" s="38"/>
      <c r="D855" s="38"/>
      <c r="E855" s="38"/>
      <c r="F855" s="38"/>
      <c r="G855" s="38"/>
      <c r="H855" s="38"/>
    </row>
    <row r="856" spans="1:8" x14ac:dyDescent="0.25">
      <c r="A856" s="38"/>
      <c r="B856" s="38"/>
      <c r="C856" s="38"/>
      <c r="D856" s="38"/>
      <c r="E856" s="38"/>
      <c r="F856" s="38"/>
      <c r="G856" s="38"/>
      <c r="H856" s="38"/>
    </row>
    <row r="857" spans="1:8" x14ac:dyDescent="0.25">
      <c r="A857" s="38"/>
      <c r="B857" s="38"/>
      <c r="C857" s="38"/>
      <c r="D857" s="38"/>
      <c r="E857" s="38"/>
      <c r="F857" s="38"/>
      <c r="G857" s="38"/>
      <c r="H857" s="38"/>
    </row>
    <row r="858" spans="1:8" x14ac:dyDescent="0.25">
      <c r="A858" s="38"/>
      <c r="B858" s="38"/>
      <c r="C858" s="38"/>
      <c r="D858" s="38"/>
      <c r="E858" s="38"/>
      <c r="F858" s="38"/>
      <c r="G858" s="38"/>
      <c r="H858" s="38"/>
    </row>
    <row r="859" spans="1:8" x14ac:dyDescent="0.25">
      <c r="A859" s="38"/>
      <c r="B859" s="38"/>
      <c r="C859" s="38"/>
      <c r="D859" s="38"/>
      <c r="E859" s="38"/>
      <c r="F859" s="38"/>
      <c r="G859" s="38"/>
      <c r="H859" s="38"/>
    </row>
    <row r="860" spans="1:8" x14ac:dyDescent="0.25">
      <c r="A860" s="38"/>
      <c r="B860" s="38"/>
      <c r="C860" s="38"/>
      <c r="D860" s="38"/>
      <c r="E860" s="38"/>
      <c r="F860" s="38"/>
      <c r="G860" s="38"/>
      <c r="H860" s="38"/>
    </row>
    <row r="861" spans="1:8" x14ac:dyDescent="0.25">
      <c r="A861" s="38"/>
      <c r="B861" s="38"/>
      <c r="C861" s="38"/>
      <c r="D861" s="38"/>
      <c r="E861" s="38"/>
      <c r="F861" s="38"/>
      <c r="G861" s="38"/>
      <c r="H861" s="38"/>
    </row>
    <row r="862" spans="1:8" x14ac:dyDescent="0.25">
      <c r="A862" s="38"/>
      <c r="B862" s="38"/>
      <c r="C862" s="38"/>
      <c r="D862" s="38"/>
      <c r="E862" s="38"/>
      <c r="F862" s="38"/>
      <c r="G862" s="38"/>
      <c r="H862" s="38"/>
    </row>
    <row r="863" spans="1:8" x14ac:dyDescent="0.25">
      <c r="A863" s="38"/>
      <c r="B863" s="38"/>
      <c r="C863" s="38"/>
      <c r="D863" s="38"/>
      <c r="E863" s="38"/>
      <c r="F863" s="38"/>
      <c r="G863" s="38"/>
      <c r="H863" s="38"/>
    </row>
    <row r="864" spans="1:8" x14ac:dyDescent="0.25">
      <c r="A864" s="38"/>
      <c r="B864" s="38"/>
      <c r="C864" s="38"/>
      <c r="D864" s="38"/>
      <c r="E864" s="38"/>
      <c r="F864" s="38"/>
      <c r="G864" s="38"/>
      <c r="H864" s="38"/>
    </row>
    <row r="865" spans="1:8" x14ac:dyDescent="0.25">
      <c r="A865" s="38"/>
      <c r="B865" s="38"/>
      <c r="C865" s="38"/>
      <c r="D865" s="38"/>
      <c r="E865" s="38"/>
      <c r="F865" s="38"/>
      <c r="G865" s="38"/>
      <c r="H865" s="38"/>
    </row>
    <row r="866" spans="1:8" x14ac:dyDescent="0.25">
      <c r="A866" s="38"/>
      <c r="B866" s="38"/>
      <c r="C866" s="38"/>
      <c r="D866" s="38"/>
      <c r="E866" s="38"/>
      <c r="F866" s="38"/>
      <c r="G866" s="38"/>
      <c r="H866" s="38"/>
    </row>
    <row r="867" spans="1:8" x14ac:dyDescent="0.25">
      <c r="A867" s="188" t="s">
        <v>155</v>
      </c>
      <c r="B867" s="188"/>
      <c r="C867" s="188"/>
      <c r="D867" s="188"/>
      <c r="E867" s="188"/>
      <c r="F867" s="188"/>
      <c r="G867" s="188"/>
      <c r="H867" s="188"/>
    </row>
    <row r="868" spans="1:8" x14ac:dyDescent="0.25">
      <c r="A868" s="189"/>
      <c r="B868" s="189"/>
      <c r="C868" s="189"/>
      <c r="D868" s="189"/>
      <c r="E868" s="189"/>
      <c r="F868" s="189"/>
      <c r="G868" s="189"/>
      <c r="H868" s="189"/>
    </row>
    <row r="869" spans="1:8" x14ac:dyDescent="0.25">
      <c r="A869" s="189"/>
      <c r="B869" s="189"/>
      <c r="C869" s="189"/>
      <c r="D869" s="189"/>
      <c r="E869" s="189"/>
      <c r="F869" s="189"/>
      <c r="G869" s="189"/>
      <c r="H869" s="189"/>
    </row>
    <row r="870" spans="1:8" x14ac:dyDescent="0.25">
      <c r="A870" s="189"/>
      <c r="B870" s="189"/>
      <c r="C870" s="189"/>
      <c r="D870" s="189"/>
      <c r="E870" s="189"/>
      <c r="F870" s="189"/>
      <c r="G870" s="189"/>
      <c r="H870" s="189"/>
    </row>
    <row r="871" spans="1:8" x14ac:dyDescent="0.25">
      <c r="A871" s="189"/>
      <c r="B871" s="189"/>
      <c r="C871" s="189"/>
      <c r="D871" s="189"/>
      <c r="E871" s="189"/>
      <c r="F871" s="189"/>
      <c r="G871" s="189"/>
      <c r="H871" s="189"/>
    </row>
    <row r="872" spans="1:8" x14ac:dyDescent="0.25">
      <c r="A872" s="189"/>
      <c r="B872" s="189"/>
      <c r="C872" s="189"/>
      <c r="D872" s="189"/>
      <c r="E872" s="189"/>
      <c r="F872" s="189"/>
      <c r="G872" s="189"/>
      <c r="H872" s="189"/>
    </row>
    <row r="873" spans="1:8" x14ac:dyDescent="0.25">
      <c r="A873" s="189"/>
      <c r="B873" s="189"/>
      <c r="C873" s="189"/>
      <c r="D873" s="189"/>
      <c r="E873" s="189"/>
      <c r="F873" s="189"/>
      <c r="G873" s="189"/>
      <c r="H873" s="189"/>
    </row>
    <row r="874" spans="1:8" x14ac:dyDescent="0.25">
      <c r="A874" s="185" t="s">
        <v>139</v>
      </c>
      <c r="B874" s="185"/>
      <c r="C874" s="185"/>
      <c r="D874" s="185"/>
      <c r="E874" s="185"/>
      <c r="F874" s="185"/>
      <c r="G874" s="185"/>
      <c r="H874" s="185"/>
    </row>
    <row r="875" spans="1:8" x14ac:dyDescent="0.25">
      <c r="A875" s="186"/>
      <c r="B875" s="186"/>
      <c r="C875" s="186"/>
      <c r="D875" s="186"/>
      <c r="E875" s="186"/>
      <c r="F875" s="186"/>
      <c r="G875" s="186"/>
      <c r="H875" s="186"/>
    </row>
    <row r="876" spans="1:8" x14ac:dyDescent="0.25">
      <c r="A876" s="186"/>
      <c r="B876" s="186"/>
      <c r="C876" s="186"/>
      <c r="D876" s="186"/>
      <c r="E876" s="186"/>
      <c r="F876" s="186"/>
      <c r="G876" s="186"/>
      <c r="H876" s="186"/>
    </row>
    <row r="877" spans="1:8" x14ac:dyDescent="0.25">
      <c r="A877" s="186"/>
      <c r="B877" s="186"/>
      <c r="C877" s="186"/>
      <c r="D877" s="186"/>
      <c r="E877" s="186"/>
      <c r="F877" s="186"/>
      <c r="G877" s="186"/>
      <c r="H877" s="186"/>
    </row>
    <row r="878" spans="1:8" x14ac:dyDescent="0.25">
      <c r="A878" s="186"/>
      <c r="B878" s="186"/>
      <c r="C878" s="186"/>
      <c r="D878" s="186"/>
      <c r="E878" s="186"/>
      <c r="F878" s="186"/>
      <c r="G878" s="186"/>
      <c r="H878" s="186"/>
    </row>
    <row r="879" spans="1:8" x14ac:dyDescent="0.25">
      <c r="A879" s="186"/>
      <c r="B879" s="186"/>
      <c r="C879" s="186"/>
      <c r="D879" s="186"/>
      <c r="E879" s="186"/>
      <c r="F879" s="186"/>
      <c r="G879" s="186"/>
      <c r="H879" s="186"/>
    </row>
    <row r="880" spans="1:8" x14ac:dyDescent="0.25">
      <c r="A880" s="186"/>
      <c r="B880" s="186"/>
      <c r="C880" s="186"/>
      <c r="D880" s="186"/>
      <c r="E880" s="186"/>
      <c r="F880" s="186"/>
      <c r="G880" s="186"/>
      <c r="H880" s="186"/>
    </row>
    <row r="881" spans="1:8" x14ac:dyDescent="0.25">
      <c r="A881" s="186"/>
      <c r="B881" s="186"/>
      <c r="C881" s="186"/>
      <c r="D881" s="186"/>
      <c r="E881" s="186"/>
      <c r="F881" s="186"/>
      <c r="G881" s="186"/>
      <c r="H881" s="186"/>
    </row>
    <row r="882" spans="1:8" x14ac:dyDescent="0.25">
      <c r="A882" s="186"/>
      <c r="B882" s="186"/>
      <c r="C882" s="186"/>
      <c r="D882" s="186"/>
      <c r="E882" s="186"/>
      <c r="F882" s="186"/>
      <c r="G882" s="186"/>
      <c r="H882" s="186"/>
    </row>
    <row r="883" spans="1:8" x14ac:dyDescent="0.25">
      <c r="A883" s="186"/>
      <c r="B883" s="186"/>
      <c r="C883" s="186"/>
      <c r="D883" s="186"/>
      <c r="E883" s="186"/>
      <c r="F883" s="186"/>
      <c r="G883" s="186"/>
      <c r="H883" s="186"/>
    </row>
    <row r="884" spans="1:8" x14ac:dyDescent="0.25">
      <c r="A884" s="186"/>
      <c r="B884" s="186"/>
      <c r="C884" s="186"/>
      <c r="D884" s="186"/>
      <c r="E884" s="186"/>
      <c r="F884" s="186"/>
      <c r="G884" s="186"/>
      <c r="H884" s="186"/>
    </row>
    <row r="885" spans="1:8" x14ac:dyDescent="0.25">
      <c r="A885" s="186"/>
      <c r="B885" s="186"/>
      <c r="C885" s="186"/>
      <c r="D885" s="186"/>
      <c r="E885" s="186"/>
      <c r="F885" s="186"/>
      <c r="G885" s="186"/>
      <c r="H885" s="186"/>
    </row>
    <row r="886" spans="1:8" x14ac:dyDescent="0.25">
      <c r="A886" s="186"/>
      <c r="B886" s="186"/>
      <c r="C886" s="186"/>
      <c r="D886" s="186"/>
      <c r="E886" s="186"/>
      <c r="F886" s="186"/>
      <c r="G886" s="186"/>
      <c r="H886" s="186"/>
    </row>
    <row r="887" spans="1:8" x14ac:dyDescent="0.25">
      <c r="A887" s="186"/>
      <c r="B887" s="186"/>
      <c r="C887" s="186"/>
      <c r="D887" s="186"/>
      <c r="E887" s="186"/>
      <c r="F887" s="186"/>
      <c r="G887" s="186"/>
      <c r="H887" s="186"/>
    </row>
    <row r="888" spans="1:8" x14ac:dyDescent="0.25">
      <c r="A888" s="186"/>
      <c r="B888" s="186"/>
      <c r="C888" s="186"/>
      <c r="D888" s="186"/>
      <c r="E888" s="186"/>
      <c r="F888" s="186"/>
      <c r="G888" s="186"/>
      <c r="H888" s="186"/>
    </row>
    <row r="889" spans="1:8" x14ac:dyDescent="0.25">
      <c r="A889" s="186"/>
      <c r="B889" s="186"/>
      <c r="C889" s="186"/>
      <c r="D889" s="186"/>
      <c r="E889" s="186"/>
      <c r="F889" s="186"/>
      <c r="G889" s="186"/>
      <c r="H889" s="186"/>
    </row>
    <row r="890" spans="1:8" x14ac:dyDescent="0.25">
      <c r="A890" s="186"/>
      <c r="B890" s="186"/>
      <c r="C890" s="186"/>
      <c r="D890" s="186"/>
      <c r="E890" s="186"/>
      <c r="F890" s="186"/>
      <c r="G890" s="186"/>
      <c r="H890" s="186"/>
    </row>
    <row r="891" spans="1:8" x14ac:dyDescent="0.25">
      <c r="A891" s="186"/>
      <c r="B891" s="186"/>
      <c r="C891" s="186"/>
      <c r="D891" s="186"/>
      <c r="E891" s="186"/>
      <c r="F891" s="186"/>
      <c r="G891" s="186"/>
      <c r="H891" s="186"/>
    </row>
    <row r="892" spans="1:8" x14ac:dyDescent="0.25">
      <c r="A892" s="186"/>
      <c r="B892" s="186"/>
      <c r="C892" s="186"/>
      <c r="D892" s="186"/>
      <c r="E892" s="186"/>
      <c r="F892" s="186"/>
      <c r="G892" s="186"/>
      <c r="H892" s="186"/>
    </row>
    <row r="893" spans="1:8" x14ac:dyDescent="0.25">
      <c r="A893" s="186"/>
      <c r="B893" s="186"/>
      <c r="C893" s="186"/>
      <c r="D893" s="186"/>
      <c r="E893" s="186"/>
      <c r="F893" s="186"/>
      <c r="G893" s="186"/>
      <c r="H893" s="186"/>
    </row>
    <row r="894" spans="1:8" x14ac:dyDescent="0.25">
      <c r="A894" s="186"/>
      <c r="B894" s="186"/>
      <c r="C894" s="186"/>
      <c r="D894" s="186"/>
      <c r="E894" s="186"/>
      <c r="F894" s="186"/>
      <c r="G894" s="186"/>
      <c r="H894" s="186"/>
    </row>
    <row r="895" spans="1:8" x14ac:dyDescent="0.25">
      <c r="A895" s="186"/>
      <c r="B895" s="186"/>
      <c r="C895" s="186"/>
      <c r="D895" s="186"/>
      <c r="E895" s="186"/>
      <c r="F895" s="186"/>
      <c r="G895" s="186"/>
      <c r="H895" s="186"/>
    </row>
    <row r="896" spans="1:8" x14ac:dyDescent="0.25">
      <c r="A896" s="186"/>
      <c r="B896" s="186"/>
      <c r="C896" s="186"/>
      <c r="D896" s="186"/>
      <c r="E896" s="186"/>
      <c r="F896" s="186"/>
      <c r="G896" s="186"/>
      <c r="H896" s="186"/>
    </row>
    <row r="897" spans="1:8" x14ac:dyDescent="0.25">
      <c r="A897" s="186"/>
      <c r="B897" s="186"/>
      <c r="C897" s="186"/>
      <c r="D897" s="186"/>
      <c r="E897" s="186"/>
      <c r="F897" s="186"/>
      <c r="G897" s="186"/>
      <c r="H897" s="186"/>
    </row>
    <row r="898" spans="1:8" ht="18.75" x14ac:dyDescent="0.3">
      <c r="A898" s="187" t="s">
        <v>7</v>
      </c>
      <c r="B898" s="187"/>
      <c r="C898" s="187"/>
      <c r="D898" s="187"/>
      <c r="E898" s="187"/>
      <c r="F898" s="187"/>
      <c r="G898" s="187"/>
      <c r="H898" s="187"/>
    </row>
    <row r="899" spans="1:8" x14ac:dyDescent="0.25">
      <c r="A899" s="38"/>
      <c r="B899" s="38"/>
      <c r="C899" s="38"/>
      <c r="D899" s="38"/>
      <c r="E899" s="38"/>
      <c r="F899" s="38"/>
      <c r="G899" s="38"/>
      <c r="H899" s="38"/>
    </row>
    <row r="900" spans="1:8" x14ac:dyDescent="0.25">
      <c r="A900" s="38"/>
      <c r="B900" s="38"/>
      <c r="C900" s="38"/>
      <c r="D900" s="38"/>
      <c r="E900" s="38"/>
      <c r="F900" s="38"/>
      <c r="G900" s="38"/>
      <c r="H900" s="38"/>
    </row>
    <row r="901" spans="1:8" x14ac:dyDescent="0.25">
      <c r="A901" s="38"/>
      <c r="B901" s="38"/>
      <c r="C901" s="38"/>
      <c r="D901" s="38"/>
      <c r="E901" s="38"/>
      <c r="F901" s="38"/>
      <c r="G901" s="38"/>
      <c r="H901" s="38"/>
    </row>
    <row r="902" spans="1:8" x14ac:dyDescent="0.25">
      <c r="A902" s="38"/>
      <c r="B902" s="38"/>
      <c r="C902" s="38"/>
      <c r="D902" s="38"/>
      <c r="E902" s="38"/>
      <c r="F902" s="38"/>
      <c r="G902" s="38"/>
      <c r="H902" s="38"/>
    </row>
    <row r="903" spans="1:8" x14ac:dyDescent="0.25">
      <c r="A903" s="38"/>
      <c r="B903" s="38"/>
      <c r="C903" s="38"/>
      <c r="D903" s="38"/>
      <c r="E903" s="38"/>
      <c r="F903" s="38"/>
      <c r="G903" s="38"/>
      <c r="H903" s="38"/>
    </row>
    <row r="904" spans="1:8" x14ac:dyDescent="0.25">
      <c r="A904" s="38"/>
      <c r="B904" s="38"/>
      <c r="C904" s="38"/>
      <c r="D904" s="38"/>
      <c r="E904" s="38"/>
      <c r="F904" s="38"/>
      <c r="G904" s="38"/>
      <c r="H904" s="38"/>
    </row>
    <row r="905" spans="1:8" x14ac:dyDescent="0.25">
      <c r="A905" s="38"/>
      <c r="B905" s="38"/>
      <c r="C905" s="38"/>
      <c r="D905" s="38"/>
      <c r="E905" s="38"/>
      <c r="F905" s="38"/>
      <c r="G905" s="38"/>
      <c r="H905" s="38"/>
    </row>
    <row r="906" spans="1:8" x14ac:dyDescent="0.25">
      <c r="A906" s="38"/>
      <c r="B906" s="38"/>
      <c r="C906" s="38"/>
      <c r="D906" s="38"/>
      <c r="E906" s="38"/>
      <c r="F906" s="38"/>
      <c r="G906" s="38"/>
      <c r="H906" s="38"/>
    </row>
    <row r="907" spans="1:8" x14ac:dyDescent="0.25">
      <c r="A907" s="38"/>
      <c r="B907" s="38"/>
      <c r="C907" s="38"/>
      <c r="D907" s="38"/>
      <c r="E907" s="38"/>
      <c r="F907" s="38"/>
      <c r="G907" s="38"/>
      <c r="H907" s="38"/>
    </row>
    <row r="908" spans="1:8" x14ac:dyDescent="0.25">
      <c r="A908" s="38"/>
      <c r="B908" s="38"/>
      <c r="C908" s="38"/>
      <c r="D908" s="38"/>
      <c r="E908" s="38"/>
      <c r="F908" s="38"/>
      <c r="G908" s="38"/>
      <c r="H908" s="38"/>
    </row>
    <row r="909" spans="1:8" x14ac:dyDescent="0.25">
      <c r="A909" s="38"/>
      <c r="B909" s="38"/>
      <c r="C909" s="38"/>
      <c r="D909" s="38"/>
      <c r="E909" s="38"/>
      <c r="F909" s="38"/>
      <c r="G909" s="38"/>
      <c r="H909" s="38"/>
    </row>
    <row r="910" spans="1:8" x14ac:dyDescent="0.25">
      <c r="A910" s="38"/>
      <c r="B910" s="38"/>
      <c r="C910" s="38"/>
      <c r="D910" s="38"/>
      <c r="E910" s="38"/>
      <c r="F910" s="38"/>
      <c r="G910" s="38"/>
      <c r="H910" s="38"/>
    </row>
    <row r="911" spans="1:8" x14ac:dyDescent="0.25">
      <c r="A911" s="38"/>
      <c r="B911" s="38"/>
      <c r="C911" s="38"/>
      <c r="D911" s="38"/>
      <c r="E911" s="38"/>
      <c r="F911" s="38"/>
      <c r="G911" s="38"/>
      <c r="H911" s="38"/>
    </row>
    <row r="912" spans="1:8" x14ac:dyDescent="0.25">
      <c r="A912" s="38"/>
      <c r="B912" s="38"/>
      <c r="C912" s="38"/>
      <c r="D912" s="38"/>
      <c r="E912" s="38"/>
      <c r="F912" s="38"/>
      <c r="G912" s="38"/>
      <c r="H912" s="38"/>
    </row>
    <row r="913" spans="1:8" x14ac:dyDescent="0.25">
      <c r="A913" s="38"/>
      <c r="B913" s="38"/>
      <c r="C913" s="38"/>
      <c r="D913" s="38"/>
      <c r="E913" s="38"/>
      <c r="F913" s="38"/>
      <c r="G913" s="38"/>
      <c r="H913" s="38"/>
    </row>
    <row r="914" spans="1:8" x14ac:dyDescent="0.25">
      <c r="A914" s="38"/>
      <c r="B914" s="38"/>
      <c r="C914" s="38"/>
      <c r="D914" s="38"/>
      <c r="E914" s="38"/>
      <c r="F914" s="38"/>
      <c r="G914" s="38"/>
      <c r="H914" s="38"/>
    </row>
    <row r="915" spans="1:8" x14ac:dyDescent="0.25">
      <c r="A915" s="38"/>
      <c r="B915" s="38"/>
      <c r="C915" s="38"/>
      <c r="D915" s="38"/>
      <c r="E915" s="38"/>
      <c r="F915" s="38"/>
      <c r="G915" s="38"/>
      <c r="H915" s="38"/>
    </row>
    <row r="916" spans="1:8" x14ac:dyDescent="0.25">
      <c r="A916" s="38"/>
      <c r="B916" s="38"/>
      <c r="C916" s="38"/>
      <c r="D916" s="38"/>
      <c r="E916" s="38"/>
      <c r="F916" s="38"/>
      <c r="G916" s="38"/>
      <c r="H916" s="38"/>
    </row>
    <row r="917" spans="1:8" x14ac:dyDescent="0.25">
      <c r="A917" s="188" t="s">
        <v>156</v>
      </c>
      <c r="B917" s="188"/>
      <c r="C917" s="188"/>
      <c r="D917" s="188"/>
      <c r="E917" s="188"/>
      <c r="F917" s="188"/>
      <c r="G917" s="188"/>
      <c r="H917" s="188"/>
    </row>
    <row r="918" spans="1:8" x14ac:dyDescent="0.25">
      <c r="A918" s="189"/>
      <c r="B918" s="189"/>
      <c r="C918" s="189"/>
      <c r="D918" s="189"/>
      <c r="E918" s="189"/>
      <c r="F918" s="189"/>
      <c r="G918" s="189"/>
      <c r="H918" s="189"/>
    </row>
    <row r="919" spans="1:8" x14ac:dyDescent="0.25">
      <c r="A919" s="189"/>
      <c r="B919" s="189"/>
      <c r="C919" s="189"/>
      <c r="D919" s="189"/>
      <c r="E919" s="189"/>
      <c r="F919" s="189"/>
      <c r="G919" s="189"/>
      <c r="H919" s="189"/>
    </row>
    <row r="920" spans="1:8" x14ac:dyDescent="0.25">
      <c r="A920" s="189"/>
      <c r="B920" s="189"/>
      <c r="C920" s="189"/>
      <c r="D920" s="189"/>
      <c r="E920" s="189"/>
      <c r="F920" s="189"/>
      <c r="G920" s="189"/>
      <c r="H920" s="189"/>
    </row>
    <row r="921" spans="1:8" x14ac:dyDescent="0.25">
      <c r="A921" s="189"/>
      <c r="B921" s="189"/>
      <c r="C921" s="189"/>
      <c r="D921" s="189"/>
      <c r="E921" s="189"/>
      <c r="F921" s="189"/>
      <c r="G921" s="189"/>
      <c r="H921" s="189"/>
    </row>
    <row r="922" spans="1:8" x14ac:dyDescent="0.25">
      <c r="A922" s="189"/>
      <c r="B922" s="189"/>
      <c r="C922" s="189"/>
      <c r="D922" s="189"/>
      <c r="E922" s="189"/>
      <c r="F922" s="189"/>
      <c r="G922" s="189"/>
      <c r="H922" s="189"/>
    </row>
    <row r="923" spans="1:8" x14ac:dyDescent="0.25">
      <c r="A923" s="189"/>
      <c r="B923" s="189"/>
      <c r="C923" s="189"/>
      <c r="D923" s="189"/>
      <c r="E923" s="189"/>
      <c r="F923" s="189"/>
      <c r="G923" s="189"/>
      <c r="H923" s="189"/>
    </row>
    <row r="924" spans="1:8" x14ac:dyDescent="0.25">
      <c r="A924" s="185" t="s">
        <v>139</v>
      </c>
      <c r="B924" s="185"/>
      <c r="C924" s="185"/>
      <c r="D924" s="185"/>
      <c r="E924" s="185"/>
      <c r="F924" s="185"/>
      <c r="G924" s="185"/>
      <c r="H924" s="185"/>
    </row>
    <row r="925" spans="1:8" x14ac:dyDescent="0.25">
      <c r="A925" s="186"/>
      <c r="B925" s="186"/>
      <c r="C925" s="186"/>
      <c r="D925" s="186"/>
      <c r="E925" s="186"/>
      <c r="F925" s="186"/>
      <c r="G925" s="186"/>
      <c r="H925" s="186"/>
    </row>
    <row r="926" spans="1:8" x14ac:dyDescent="0.25">
      <c r="A926" s="186"/>
      <c r="B926" s="186"/>
      <c r="C926" s="186"/>
      <c r="D926" s="186"/>
      <c r="E926" s="186"/>
      <c r="F926" s="186"/>
      <c r="G926" s="186"/>
      <c r="H926" s="186"/>
    </row>
    <row r="927" spans="1:8" x14ac:dyDescent="0.25">
      <c r="A927" s="186"/>
      <c r="B927" s="186"/>
      <c r="C927" s="186"/>
      <c r="D927" s="186"/>
      <c r="E927" s="186"/>
      <c r="F927" s="186"/>
      <c r="G927" s="186"/>
      <c r="H927" s="186"/>
    </row>
    <row r="928" spans="1:8" x14ac:dyDescent="0.25">
      <c r="A928" s="186"/>
      <c r="B928" s="186"/>
      <c r="C928" s="186"/>
      <c r="D928" s="186"/>
      <c r="E928" s="186"/>
      <c r="F928" s="186"/>
      <c r="G928" s="186"/>
      <c r="H928" s="186"/>
    </row>
    <row r="929" spans="1:8" x14ac:dyDescent="0.25">
      <c r="A929" s="186"/>
      <c r="B929" s="186"/>
      <c r="C929" s="186"/>
      <c r="D929" s="186"/>
      <c r="E929" s="186"/>
      <c r="F929" s="186"/>
      <c r="G929" s="186"/>
      <c r="H929" s="186"/>
    </row>
    <row r="930" spans="1:8" x14ac:dyDescent="0.25">
      <c r="A930" s="186"/>
      <c r="B930" s="186"/>
      <c r="C930" s="186"/>
      <c r="D930" s="186"/>
      <c r="E930" s="186"/>
      <c r="F930" s="186"/>
      <c r="G930" s="186"/>
      <c r="H930" s="186"/>
    </row>
    <row r="931" spans="1:8" x14ac:dyDescent="0.25">
      <c r="A931" s="186"/>
      <c r="B931" s="186"/>
      <c r="C931" s="186"/>
      <c r="D931" s="186"/>
      <c r="E931" s="186"/>
      <c r="F931" s="186"/>
      <c r="G931" s="186"/>
      <c r="H931" s="186"/>
    </row>
    <row r="932" spans="1:8" x14ac:dyDescent="0.25">
      <c r="A932" s="186"/>
      <c r="B932" s="186"/>
      <c r="C932" s="186"/>
      <c r="D932" s="186"/>
      <c r="E932" s="186"/>
      <c r="F932" s="186"/>
      <c r="G932" s="186"/>
      <c r="H932" s="186"/>
    </row>
    <row r="933" spans="1:8" x14ac:dyDescent="0.25">
      <c r="A933" s="186"/>
      <c r="B933" s="186"/>
      <c r="C933" s="186"/>
      <c r="D933" s="186"/>
      <c r="E933" s="186"/>
      <c r="F933" s="186"/>
      <c r="G933" s="186"/>
      <c r="H933" s="186"/>
    </row>
    <row r="934" spans="1:8" x14ac:dyDescent="0.25">
      <c r="A934" s="186"/>
      <c r="B934" s="186"/>
      <c r="C934" s="186"/>
      <c r="D934" s="186"/>
      <c r="E934" s="186"/>
      <c r="F934" s="186"/>
      <c r="G934" s="186"/>
      <c r="H934" s="186"/>
    </row>
    <row r="935" spans="1:8" x14ac:dyDescent="0.25">
      <c r="A935" s="186"/>
      <c r="B935" s="186"/>
      <c r="C935" s="186"/>
      <c r="D935" s="186"/>
      <c r="E935" s="186"/>
      <c r="F935" s="186"/>
      <c r="G935" s="186"/>
      <c r="H935" s="186"/>
    </row>
    <row r="936" spans="1:8" x14ac:dyDescent="0.25">
      <c r="A936" s="186"/>
      <c r="B936" s="186"/>
      <c r="C936" s="186"/>
      <c r="D936" s="186"/>
      <c r="E936" s="186"/>
      <c r="F936" s="186"/>
      <c r="G936" s="186"/>
      <c r="H936" s="186"/>
    </row>
    <row r="937" spans="1:8" x14ac:dyDescent="0.25">
      <c r="A937" s="186"/>
      <c r="B937" s="186"/>
      <c r="C937" s="186"/>
      <c r="D937" s="186"/>
      <c r="E937" s="186"/>
      <c r="F937" s="186"/>
      <c r="G937" s="186"/>
      <c r="H937" s="186"/>
    </row>
    <row r="938" spans="1:8" x14ac:dyDescent="0.25">
      <c r="A938" s="186"/>
      <c r="B938" s="186"/>
      <c r="C938" s="186"/>
      <c r="D938" s="186"/>
      <c r="E938" s="186"/>
      <c r="F938" s="186"/>
      <c r="G938" s="186"/>
      <c r="H938" s="186"/>
    </row>
    <row r="939" spans="1:8" x14ac:dyDescent="0.25">
      <c r="A939" s="186"/>
      <c r="B939" s="186"/>
      <c r="C939" s="186"/>
      <c r="D939" s="186"/>
      <c r="E939" s="186"/>
      <c r="F939" s="186"/>
      <c r="G939" s="186"/>
      <c r="H939" s="186"/>
    </row>
    <row r="940" spans="1:8" x14ac:dyDescent="0.25">
      <c r="A940" s="186"/>
      <c r="B940" s="186"/>
      <c r="C940" s="186"/>
      <c r="D940" s="186"/>
      <c r="E940" s="186"/>
      <c r="F940" s="186"/>
      <c r="G940" s="186"/>
      <c r="H940" s="186"/>
    </row>
    <row r="941" spans="1:8" x14ac:dyDescent="0.25">
      <c r="A941" s="186"/>
      <c r="B941" s="186"/>
      <c r="C941" s="186"/>
      <c r="D941" s="186"/>
      <c r="E941" s="186"/>
      <c r="F941" s="186"/>
      <c r="G941" s="186"/>
      <c r="H941" s="186"/>
    </row>
    <row r="942" spans="1:8" x14ac:dyDescent="0.25">
      <c r="A942" s="186"/>
      <c r="B942" s="186"/>
      <c r="C942" s="186"/>
      <c r="D942" s="186"/>
      <c r="E942" s="186"/>
      <c r="F942" s="186"/>
      <c r="G942" s="186"/>
      <c r="H942" s="186"/>
    </row>
    <row r="943" spans="1:8" x14ac:dyDescent="0.25">
      <c r="A943" s="186"/>
      <c r="B943" s="186"/>
      <c r="C943" s="186"/>
      <c r="D943" s="186"/>
      <c r="E943" s="186"/>
      <c r="F943" s="186"/>
      <c r="G943" s="186"/>
      <c r="H943" s="186"/>
    </row>
    <row r="944" spans="1:8" x14ac:dyDescent="0.25">
      <c r="A944" s="186"/>
      <c r="B944" s="186"/>
      <c r="C944" s="186"/>
      <c r="D944" s="186"/>
      <c r="E944" s="186"/>
      <c r="F944" s="186"/>
      <c r="G944" s="186"/>
      <c r="H944" s="186"/>
    </row>
    <row r="945" spans="1:8" x14ac:dyDescent="0.25">
      <c r="A945" s="186"/>
      <c r="B945" s="186"/>
      <c r="C945" s="186"/>
      <c r="D945" s="186"/>
      <c r="E945" s="186"/>
      <c r="F945" s="186"/>
      <c r="G945" s="186"/>
      <c r="H945" s="186"/>
    </row>
    <row r="946" spans="1:8" x14ac:dyDescent="0.25">
      <c r="A946" s="186"/>
      <c r="B946" s="186"/>
      <c r="C946" s="186"/>
      <c r="D946" s="186"/>
      <c r="E946" s="186"/>
      <c r="F946" s="186"/>
      <c r="G946" s="186"/>
      <c r="H946" s="186"/>
    </row>
    <row r="947" spans="1:8" x14ac:dyDescent="0.25">
      <c r="A947" s="186"/>
      <c r="B947" s="186"/>
      <c r="C947" s="186"/>
      <c r="D947" s="186"/>
      <c r="E947" s="186"/>
      <c r="F947" s="186"/>
      <c r="G947" s="186"/>
      <c r="H947" s="186"/>
    </row>
    <row r="948" spans="1:8" ht="18.75" x14ac:dyDescent="0.3">
      <c r="A948" s="187" t="s">
        <v>35</v>
      </c>
      <c r="B948" s="187"/>
      <c r="C948" s="187"/>
      <c r="D948" s="187"/>
      <c r="E948" s="187"/>
      <c r="F948" s="187"/>
      <c r="G948" s="187"/>
      <c r="H948" s="187"/>
    </row>
    <row r="949" spans="1:8" x14ac:dyDescent="0.25">
      <c r="A949" s="38"/>
      <c r="B949" s="38"/>
      <c r="C949" s="38"/>
      <c r="D949" s="38"/>
      <c r="E949" s="38"/>
      <c r="F949" s="38"/>
      <c r="G949" s="38"/>
      <c r="H949" s="38"/>
    </row>
    <row r="950" spans="1:8" x14ac:dyDescent="0.25">
      <c r="A950" s="38"/>
      <c r="B950" s="38"/>
      <c r="C950" s="38"/>
      <c r="D950" s="38"/>
      <c r="E950" s="38"/>
      <c r="F950" s="38"/>
      <c r="G950" s="38"/>
      <c r="H950" s="38"/>
    </row>
    <row r="951" spans="1:8" x14ac:dyDescent="0.25">
      <c r="A951" s="38"/>
      <c r="B951" s="38"/>
      <c r="C951" s="38"/>
      <c r="D951" s="38"/>
      <c r="E951" s="38"/>
      <c r="F951" s="38"/>
      <c r="G951" s="38"/>
      <c r="H951" s="38"/>
    </row>
    <row r="952" spans="1:8" x14ac:dyDescent="0.25">
      <c r="A952" s="38"/>
      <c r="B952" s="38"/>
      <c r="C952" s="38"/>
      <c r="D952" s="38"/>
      <c r="E952" s="38"/>
      <c r="F952" s="38"/>
      <c r="G952" s="38"/>
      <c r="H952" s="38"/>
    </row>
    <row r="953" spans="1:8" x14ac:dyDescent="0.25">
      <c r="A953" s="38"/>
      <c r="B953" s="38"/>
      <c r="C953" s="38"/>
      <c r="D953" s="38"/>
      <c r="E953" s="38"/>
      <c r="F953" s="38"/>
      <c r="G953" s="38"/>
      <c r="H953" s="38"/>
    </row>
    <row r="954" spans="1:8" x14ac:dyDescent="0.25">
      <c r="A954" s="38"/>
      <c r="B954" s="38"/>
      <c r="C954" s="38"/>
      <c r="D954" s="38"/>
      <c r="E954" s="38"/>
      <c r="F954" s="38"/>
      <c r="G954" s="38"/>
      <c r="H954" s="38"/>
    </row>
    <row r="955" spans="1:8" x14ac:dyDescent="0.25">
      <c r="A955" s="38"/>
      <c r="B955" s="38"/>
      <c r="C955" s="38"/>
      <c r="D955" s="38"/>
      <c r="E955" s="38"/>
      <c r="F955" s="38"/>
      <c r="G955" s="38"/>
      <c r="H955" s="38"/>
    </row>
    <row r="956" spans="1:8" x14ac:dyDescent="0.25">
      <c r="A956" s="38"/>
      <c r="B956" s="38"/>
      <c r="C956" s="38"/>
      <c r="D956" s="38"/>
      <c r="E956" s="38"/>
      <c r="F956" s="38"/>
      <c r="G956" s="38"/>
      <c r="H956" s="38"/>
    </row>
    <row r="957" spans="1:8" x14ac:dyDescent="0.25">
      <c r="A957" s="38"/>
      <c r="B957" s="38"/>
      <c r="C957" s="38"/>
      <c r="D957" s="38"/>
      <c r="E957" s="38"/>
      <c r="F957" s="38"/>
      <c r="G957" s="38"/>
      <c r="H957" s="38"/>
    </row>
    <row r="958" spans="1:8" x14ac:dyDescent="0.25">
      <c r="A958" s="38"/>
      <c r="B958" s="38"/>
      <c r="C958" s="38"/>
      <c r="D958" s="38"/>
      <c r="E958" s="38"/>
      <c r="F958" s="38"/>
      <c r="G958" s="38"/>
      <c r="H958" s="38"/>
    </row>
    <row r="959" spans="1:8" x14ac:dyDescent="0.25">
      <c r="A959" s="38"/>
      <c r="B959" s="38"/>
      <c r="C959" s="38"/>
      <c r="D959" s="38"/>
      <c r="E959" s="38"/>
      <c r="F959" s="38"/>
      <c r="G959" s="38"/>
      <c r="H959" s="38"/>
    </row>
    <row r="960" spans="1:8" x14ac:dyDescent="0.25">
      <c r="A960" s="38"/>
      <c r="B960" s="38"/>
      <c r="C960" s="38"/>
      <c r="D960" s="38"/>
      <c r="E960" s="38"/>
      <c r="F960" s="38"/>
      <c r="G960" s="38"/>
      <c r="H960" s="38"/>
    </row>
    <row r="961" spans="1:8" x14ac:dyDescent="0.25">
      <c r="A961" s="38"/>
      <c r="B961" s="38"/>
      <c r="C961" s="38"/>
      <c r="D961" s="38"/>
      <c r="E961" s="38"/>
      <c r="F961" s="38"/>
      <c r="G961" s="38"/>
      <c r="H961" s="38"/>
    </row>
    <row r="962" spans="1:8" x14ac:dyDescent="0.25">
      <c r="A962" s="38"/>
      <c r="B962" s="38"/>
      <c r="C962" s="38"/>
      <c r="D962" s="38"/>
      <c r="E962" s="38"/>
      <c r="F962" s="38"/>
      <c r="G962" s="38"/>
      <c r="H962" s="38"/>
    </row>
    <row r="963" spans="1:8" x14ac:dyDescent="0.25">
      <c r="A963" s="38"/>
      <c r="B963" s="38"/>
      <c r="C963" s="38"/>
      <c r="D963" s="38"/>
      <c r="E963" s="38"/>
      <c r="F963" s="38"/>
      <c r="G963" s="38"/>
      <c r="H963" s="38"/>
    </row>
    <row r="964" spans="1:8" x14ac:dyDescent="0.25">
      <c r="A964" s="38"/>
      <c r="B964" s="38"/>
      <c r="C964" s="38"/>
      <c r="D964" s="38"/>
      <c r="E964" s="38"/>
      <c r="F964" s="38"/>
      <c r="G964" s="38"/>
      <c r="H964" s="38"/>
    </row>
    <row r="965" spans="1:8" x14ac:dyDescent="0.25">
      <c r="A965" s="38"/>
      <c r="B965" s="38"/>
      <c r="C965" s="38"/>
      <c r="D965" s="38"/>
      <c r="E965" s="38"/>
      <c r="F965" s="38"/>
      <c r="G965" s="38"/>
      <c r="H965" s="38"/>
    </row>
    <row r="966" spans="1:8" x14ac:dyDescent="0.25">
      <c r="A966" s="38"/>
      <c r="B966" s="38"/>
      <c r="C966" s="38"/>
      <c r="D966" s="38"/>
      <c r="E966" s="38"/>
      <c r="F966" s="38"/>
      <c r="G966" s="38"/>
      <c r="H966" s="38"/>
    </row>
    <row r="967" spans="1:8" x14ac:dyDescent="0.25">
      <c r="A967" s="188" t="s">
        <v>157</v>
      </c>
      <c r="B967" s="188"/>
      <c r="C967" s="188"/>
      <c r="D967" s="188"/>
      <c r="E967" s="188"/>
      <c r="F967" s="188"/>
      <c r="G967" s="188"/>
      <c r="H967" s="188"/>
    </row>
    <row r="968" spans="1:8" x14ac:dyDescent="0.25">
      <c r="A968" s="189"/>
      <c r="B968" s="189"/>
      <c r="C968" s="189"/>
      <c r="D968" s="189"/>
      <c r="E968" s="189"/>
      <c r="F968" s="189"/>
      <c r="G968" s="189"/>
      <c r="H968" s="189"/>
    </row>
    <row r="969" spans="1:8" x14ac:dyDescent="0.25">
      <c r="A969" s="189"/>
      <c r="B969" s="189"/>
      <c r="C969" s="189"/>
      <c r="D969" s="189"/>
      <c r="E969" s="189"/>
      <c r="F969" s="189"/>
      <c r="G969" s="189"/>
      <c r="H969" s="189"/>
    </row>
    <row r="970" spans="1:8" x14ac:dyDescent="0.25">
      <c r="A970" s="189"/>
      <c r="B970" s="189"/>
      <c r="C970" s="189"/>
      <c r="D970" s="189"/>
      <c r="E970" s="189"/>
      <c r="F970" s="189"/>
      <c r="G970" s="189"/>
      <c r="H970" s="189"/>
    </row>
    <row r="971" spans="1:8" x14ac:dyDescent="0.25">
      <c r="A971" s="189"/>
      <c r="B971" s="189"/>
      <c r="C971" s="189"/>
      <c r="D971" s="189"/>
      <c r="E971" s="189"/>
      <c r="F971" s="189"/>
      <c r="G971" s="189"/>
      <c r="H971" s="189"/>
    </row>
    <row r="972" spans="1:8" x14ac:dyDescent="0.25">
      <c r="A972" s="189"/>
      <c r="B972" s="189"/>
      <c r="C972" s="189"/>
      <c r="D972" s="189"/>
      <c r="E972" s="189"/>
      <c r="F972" s="189"/>
      <c r="G972" s="189"/>
      <c r="H972" s="189"/>
    </row>
    <row r="973" spans="1:8" x14ac:dyDescent="0.25">
      <c r="A973" s="189"/>
      <c r="B973" s="189"/>
      <c r="C973" s="189"/>
      <c r="D973" s="189"/>
      <c r="E973" s="189"/>
      <c r="F973" s="189"/>
      <c r="G973" s="189"/>
      <c r="H973" s="189"/>
    </row>
    <row r="974" spans="1:8" x14ac:dyDescent="0.25">
      <c r="A974" s="185" t="s">
        <v>139</v>
      </c>
      <c r="B974" s="185"/>
      <c r="C974" s="185"/>
      <c r="D974" s="185"/>
      <c r="E974" s="185"/>
      <c r="F974" s="185"/>
      <c r="G974" s="185"/>
      <c r="H974" s="185"/>
    </row>
    <row r="975" spans="1:8" x14ac:dyDescent="0.25">
      <c r="A975" s="186"/>
      <c r="B975" s="186"/>
      <c r="C975" s="186"/>
      <c r="D975" s="186"/>
      <c r="E975" s="186"/>
      <c r="F975" s="186"/>
      <c r="G975" s="186"/>
      <c r="H975" s="186"/>
    </row>
    <row r="976" spans="1:8" x14ac:dyDescent="0.25">
      <c r="A976" s="186"/>
      <c r="B976" s="186"/>
      <c r="C976" s="186"/>
      <c r="D976" s="186"/>
      <c r="E976" s="186"/>
      <c r="F976" s="186"/>
      <c r="G976" s="186"/>
      <c r="H976" s="186"/>
    </row>
    <row r="977" spans="1:8" x14ac:dyDescent="0.25">
      <c r="A977" s="186"/>
      <c r="B977" s="186"/>
      <c r="C977" s="186"/>
      <c r="D977" s="186"/>
      <c r="E977" s="186"/>
      <c r="F977" s="186"/>
      <c r="G977" s="186"/>
      <c r="H977" s="186"/>
    </row>
    <row r="978" spans="1:8" x14ac:dyDescent="0.25">
      <c r="A978" s="186"/>
      <c r="B978" s="186"/>
      <c r="C978" s="186"/>
      <c r="D978" s="186"/>
      <c r="E978" s="186"/>
      <c r="F978" s="186"/>
      <c r="G978" s="186"/>
      <c r="H978" s="186"/>
    </row>
    <row r="979" spans="1:8" x14ac:dyDescent="0.25">
      <c r="A979" s="186"/>
      <c r="B979" s="186"/>
      <c r="C979" s="186"/>
      <c r="D979" s="186"/>
      <c r="E979" s="186"/>
      <c r="F979" s="186"/>
      <c r="G979" s="186"/>
      <c r="H979" s="186"/>
    </row>
    <row r="980" spans="1:8" x14ac:dyDescent="0.25">
      <c r="A980" s="186"/>
      <c r="B980" s="186"/>
      <c r="C980" s="186"/>
      <c r="D980" s="186"/>
      <c r="E980" s="186"/>
      <c r="F980" s="186"/>
      <c r="G980" s="186"/>
      <c r="H980" s="186"/>
    </row>
    <row r="981" spans="1:8" x14ac:dyDescent="0.25">
      <c r="A981" s="186"/>
      <c r="B981" s="186"/>
      <c r="C981" s="186"/>
      <c r="D981" s="186"/>
      <c r="E981" s="186"/>
      <c r="F981" s="186"/>
      <c r="G981" s="186"/>
      <c r="H981" s="186"/>
    </row>
    <row r="982" spans="1:8" x14ac:dyDescent="0.25">
      <c r="A982" s="186"/>
      <c r="B982" s="186"/>
      <c r="C982" s="186"/>
      <c r="D982" s="186"/>
      <c r="E982" s="186"/>
      <c r="F982" s="186"/>
      <c r="G982" s="186"/>
      <c r="H982" s="186"/>
    </row>
    <row r="983" spans="1:8" x14ac:dyDescent="0.25">
      <c r="A983" s="186"/>
      <c r="B983" s="186"/>
      <c r="C983" s="186"/>
      <c r="D983" s="186"/>
      <c r="E983" s="186"/>
      <c r="F983" s="186"/>
      <c r="G983" s="186"/>
      <c r="H983" s="186"/>
    </row>
    <row r="984" spans="1:8" x14ac:dyDescent="0.25">
      <c r="A984" s="186"/>
      <c r="B984" s="186"/>
      <c r="C984" s="186"/>
      <c r="D984" s="186"/>
      <c r="E984" s="186"/>
      <c r="F984" s="186"/>
      <c r="G984" s="186"/>
      <c r="H984" s="186"/>
    </row>
    <row r="985" spans="1:8" x14ac:dyDescent="0.25">
      <c r="A985" s="186"/>
      <c r="B985" s="186"/>
      <c r="C985" s="186"/>
      <c r="D985" s="186"/>
      <c r="E985" s="186"/>
      <c r="F985" s="186"/>
      <c r="G985" s="186"/>
      <c r="H985" s="186"/>
    </row>
    <row r="986" spans="1:8" x14ac:dyDescent="0.25">
      <c r="A986" s="186"/>
      <c r="B986" s="186"/>
      <c r="C986" s="186"/>
      <c r="D986" s="186"/>
      <c r="E986" s="186"/>
      <c r="F986" s="186"/>
      <c r="G986" s="186"/>
      <c r="H986" s="186"/>
    </row>
    <row r="987" spans="1:8" x14ac:dyDescent="0.25">
      <c r="A987" s="186"/>
      <c r="B987" s="186"/>
      <c r="C987" s="186"/>
      <c r="D987" s="186"/>
      <c r="E987" s="186"/>
      <c r="F987" s="186"/>
      <c r="G987" s="186"/>
      <c r="H987" s="186"/>
    </row>
    <row r="988" spans="1:8" x14ac:dyDescent="0.25">
      <c r="A988" s="186"/>
      <c r="B988" s="186"/>
      <c r="C988" s="186"/>
      <c r="D988" s="186"/>
      <c r="E988" s="186"/>
      <c r="F988" s="186"/>
      <c r="G988" s="186"/>
      <c r="H988" s="186"/>
    </row>
    <row r="989" spans="1:8" x14ac:dyDescent="0.25">
      <c r="A989" s="186"/>
      <c r="B989" s="186"/>
      <c r="C989" s="186"/>
      <c r="D989" s="186"/>
      <c r="E989" s="186"/>
      <c r="F989" s="186"/>
      <c r="G989" s="186"/>
      <c r="H989" s="186"/>
    </row>
    <row r="990" spans="1:8" x14ac:dyDescent="0.25">
      <c r="A990" s="186"/>
      <c r="B990" s="186"/>
      <c r="C990" s="186"/>
      <c r="D990" s="186"/>
      <c r="E990" s="186"/>
      <c r="F990" s="186"/>
      <c r="G990" s="186"/>
      <c r="H990" s="186"/>
    </row>
    <row r="991" spans="1:8" x14ac:dyDescent="0.25">
      <c r="A991" s="186"/>
      <c r="B991" s="186"/>
      <c r="C991" s="186"/>
      <c r="D991" s="186"/>
      <c r="E991" s="186"/>
      <c r="F991" s="186"/>
      <c r="G991" s="186"/>
      <c r="H991" s="186"/>
    </row>
    <row r="992" spans="1:8" x14ac:dyDescent="0.25">
      <c r="A992" s="186"/>
      <c r="B992" s="186"/>
      <c r="C992" s="186"/>
      <c r="D992" s="186"/>
      <c r="E992" s="186"/>
      <c r="F992" s="186"/>
      <c r="G992" s="186"/>
      <c r="H992" s="186"/>
    </row>
    <row r="993" spans="1:8" x14ac:dyDescent="0.25">
      <c r="A993" s="186"/>
      <c r="B993" s="186"/>
      <c r="C993" s="186"/>
      <c r="D993" s="186"/>
      <c r="E993" s="186"/>
      <c r="F993" s="186"/>
      <c r="G993" s="186"/>
      <c r="H993" s="186"/>
    </row>
    <row r="994" spans="1:8" x14ac:dyDescent="0.25">
      <c r="A994" s="186"/>
      <c r="B994" s="186"/>
      <c r="C994" s="186"/>
      <c r="D994" s="186"/>
      <c r="E994" s="186"/>
      <c r="F994" s="186"/>
      <c r="G994" s="186"/>
      <c r="H994" s="186"/>
    </row>
    <row r="995" spans="1:8" x14ac:dyDescent="0.25">
      <c r="A995" s="186"/>
      <c r="B995" s="186"/>
      <c r="C995" s="186"/>
      <c r="D995" s="186"/>
      <c r="E995" s="186"/>
      <c r="F995" s="186"/>
      <c r="G995" s="186"/>
      <c r="H995" s="186"/>
    </row>
    <row r="996" spans="1:8" x14ac:dyDescent="0.25">
      <c r="A996" s="186"/>
      <c r="B996" s="186"/>
      <c r="C996" s="186"/>
      <c r="D996" s="186"/>
      <c r="E996" s="186"/>
      <c r="F996" s="186"/>
      <c r="G996" s="186"/>
      <c r="H996" s="186"/>
    </row>
    <row r="997" spans="1:8" x14ac:dyDescent="0.25">
      <c r="A997" s="186"/>
      <c r="B997" s="186"/>
      <c r="C997" s="186"/>
      <c r="D997" s="186"/>
      <c r="E997" s="186"/>
      <c r="F997" s="186"/>
      <c r="G997" s="186"/>
      <c r="H997" s="186"/>
    </row>
    <row r="998" spans="1:8" ht="18.75" x14ac:dyDescent="0.3">
      <c r="A998" s="187" t="s">
        <v>36</v>
      </c>
      <c r="B998" s="187"/>
      <c r="C998" s="187"/>
      <c r="D998" s="187"/>
      <c r="E998" s="187"/>
      <c r="F998" s="187"/>
      <c r="G998" s="187"/>
      <c r="H998" s="187"/>
    </row>
    <row r="999" spans="1:8" x14ac:dyDescent="0.25">
      <c r="A999" s="38"/>
      <c r="B999" s="38"/>
      <c r="C999" s="38"/>
      <c r="D999" s="38"/>
      <c r="E999" s="38"/>
      <c r="F999" s="38"/>
      <c r="G999" s="38"/>
      <c r="H999" s="38"/>
    </row>
    <row r="1000" spans="1:8" x14ac:dyDescent="0.25">
      <c r="A1000" s="38"/>
      <c r="B1000" s="38"/>
      <c r="C1000" s="38"/>
      <c r="D1000" s="38"/>
      <c r="E1000" s="38"/>
      <c r="F1000" s="38"/>
      <c r="G1000" s="38"/>
      <c r="H1000" s="38"/>
    </row>
    <row r="1001" spans="1:8" x14ac:dyDescent="0.25">
      <c r="A1001" s="38"/>
      <c r="B1001" s="38"/>
      <c r="C1001" s="38"/>
      <c r="D1001" s="38"/>
      <c r="E1001" s="38"/>
      <c r="F1001" s="38"/>
      <c r="G1001" s="38"/>
      <c r="H1001" s="38"/>
    </row>
    <row r="1002" spans="1:8" x14ac:dyDescent="0.25">
      <c r="A1002" s="38"/>
      <c r="B1002" s="38"/>
      <c r="C1002" s="38"/>
      <c r="D1002" s="38"/>
      <c r="E1002" s="38"/>
      <c r="F1002" s="38"/>
      <c r="G1002" s="38"/>
      <c r="H1002" s="38"/>
    </row>
    <row r="1003" spans="1:8" x14ac:dyDescent="0.25">
      <c r="A1003" s="38"/>
      <c r="B1003" s="38"/>
      <c r="C1003" s="38"/>
      <c r="D1003" s="38"/>
      <c r="E1003" s="38"/>
      <c r="F1003" s="38"/>
      <c r="G1003" s="38"/>
      <c r="H1003" s="38"/>
    </row>
    <row r="1004" spans="1:8" x14ac:dyDescent="0.25">
      <c r="A1004" s="38"/>
      <c r="B1004" s="38"/>
      <c r="C1004" s="38"/>
      <c r="D1004" s="38"/>
      <c r="E1004" s="38"/>
      <c r="F1004" s="38"/>
      <c r="G1004" s="38"/>
      <c r="H1004" s="38"/>
    </row>
    <row r="1005" spans="1:8" x14ac:dyDescent="0.25">
      <c r="A1005" s="38"/>
      <c r="B1005" s="38"/>
      <c r="C1005" s="38"/>
      <c r="D1005" s="38"/>
      <c r="E1005" s="38"/>
      <c r="F1005" s="38"/>
      <c r="G1005" s="38"/>
      <c r="H1005" s="38"/>
    </row>
    <row r="1006" spans="1:8" x14ac:dyDescent="0.25">
      <c r="A1006" s="38"/>
      <c r="B1006" s="38"/>
      <c r="C1006" s="38"/>
      <c r="D1006" s="38"/>
      <c r="E1006" s="38"/>
      <c r="F1006" s="38"/>
      <c r="G1006" s="38"/>
      <c r="H1006" s="38"/>
    </row>
    <row r="1007" spans="1:8" x14ac:dyDescent="0.25">
      <c r="A1007" s="38"/>
      <c r="B1007" s="38"/>
      <c r="C1007" s="38"/>
      <c r="D1007" s="38"/>
      <c r="E1007" s="38"/>
      <c r="F1007" s="38"/>
      <c r="G1007" s="38"/>
      <c r="H1007" s="38"/>
    </row>
    <row r="1008" spans="1:8" x14ac:dyDescent="0.25">
      <c r="A1008" s="38"/>
      <c r="B1008" s="38"/>
      <c r="C1008" s="38"/>
      <c r="D1008" s="38"/>
      <c r="E1008" s="38"/>
      <c r="F1008" s="38"/>
      <c r="G1008" s="38"/>
      <c r="H1008" s="38"/>
    </row>
    <row r="1009" spans="1:8" x14ac:dyDescent="0.25">
      <c r="A1009" s="38"/>
      <c r="B1009" s="38"/>
      <c r="C1009" s="38"/>
      <c r="D1009" s="38"/>
      <c r="E1009" s="38"/>
      <c r="F1009" s="38"/>
      <c r="G1009" s="38"/>
      <c r="H1009" s="38"/>
    </row>
    <row r="1010" spans="1:8" x14ac:dyDescent="0.25">
      <c r="A1010" s="38"/>
      <c r="B1010" s="38"/>
      <c r="C1010" s="38"/>
      <c r="D1010" s="38"/>
      <c r="E1010" s="38"/>
      <c r="F1010" s="38"/>
      <c r="G1010" s="38"/>
      <c r="H1010" s="38"/>
    </row>
    <row r="1011" spans="1:8" x14ac:dyDescent="0.25">
      <c r="A1011" s="38"/>
      <c r="B1011" s="38"/>
      <c r="C1011" s="38"/>
      <c r="D1011" s="38"/>
      <c r="E1011" s="38"/>
      <c r="F1011" s="38"/>
      <c r="G1011" s="38"/>
      <c r="H1011" s="38"/>
    </row>
    <row r="1012" spans="1:8" x14ac:dyDescent="0.25">
      <c r="A1012" s="38"/>
      <c r="B1012" s="38"/>
      <c r="C1012" s="38"/>
      <c r="D1012" s="38"/>
      <c r="E1012" s="38"/>
      <c r="F1012" s="38"/>
      <c r="G1012" s="38"/>
      <c r="H1012" s="38"/>
    </row>
    <row r="1013" spans="1:8" x14ac:dyDescent="0.25">
      <c r="A1013" s="38"/>
      <c r="B1013" s="38"/>
      <c r="C1013" s="38"/>
      <c r="D1013" s="38"/>
      <c r="E1013" s="38"/>
      <c r="F1013" s="38"/>
      <c r="G1013" s="38"/>
      <c r="H1013" s="38"/>
    </row>
    <row r="1014" spans="1:8" x14ac:dyDescent="0.25">
      <c r="A1014" s="38"/>
      <c r="B1014" s="38"/>
      <c r="C1014" s="38"/>
      <c r="D1014" s="38"/>
      <c r="E1014" s="38"/>
      <c r="F1014" s="38"/>
      <c r="G1014" s="38"/>
      <c r="H1014" s="38"/>
    </row>
    <row r="1015" spans="1:8" x14ac:dyDescent="0.25">
      <c r="A1015" s="38"/>
      <c r="B1015" s="38"/>
      <c r="C1015" s="38"/>
      <c r="D1015" s="38"/>
      <c r="E1015" s="38"/>
      <c r="F1015" s="38"/>
      <c r="G1015" s="38"/>
      <c r="H1015" s="38"/>
    </row>
    <row r="1016" spans="1:8" x14ac:dyDescent="0.25">
      <c r="A1016" s="38"/>
      <c r="B1016" s="38"/>
      <c r="C1016" s="38"/>
      <c r="D1016" s="38"/>
      <c r="E1016" s="38"/>
      <c r="F1016" s="38"/>
      <c r="G1016" s="38"/>
      <c r="H1016" s="38"/>
    </row>
    <row r="1017" spans="1:8" x14ac:dyDescent="0.25">
      <c r="A1017" s="188" t="s">
        <v>158</v>
      </c>
      <c r="B1017" s="188"/>
      <c r="C1017" s="188"/>
      <c r="D1017" s="188"/>
      <c r="E1017" s="188"/>
      <c r="F1017" s="188"/>
      <c r="G1017" s="188"/>
      <c r="H1017" s="188"/>
    </row>
    <row r="1018" spans="1:8" x14ac:dyDescent="0.25">
      <c r="A1018" s="189"/>
      <c r="B1018" s="189"/>
      <c r="C1018" s="189"/>
      <c r="D1018" s="189"/>
      <c r="E1018" s="189"/>
      <c r="F1018" s="189"/>
      <c r="G1018" s="189"/>
      <c r="H1018" s="189"/>
    </row>
    <row r="1019" spans="1:8" x14ac:dyDescent="0.25">
      <c r="A1019" s="189"/>
      <c r="B1019" s="189"/>
      <c r="C1019" s="189"/>
      <c r="D1019" s="189"/>
      <c r="E1019" s="189"/>
      <c r="F1019" s="189"/>
      <c r="G1019" s="189"/>
      <c r="H1019" s="189"/>
    </row>
    <row r="1020" spans="1:8" x14ac:dyDescent="0.25">
      <c r="A1020" s="189"/>
      <c r="B1020" s="189"/>
      <c r="C1020" s="189"/>
      <c r="D1020" s="189"/>
      <c r="E1020" s="189"/>
      <c r="F1020" s="189"/>
      <c r="G1020" s="189"/>
      <c r="H1020" s="189"/>
    </row>
    <row r="1021" spans="1:8" x14ac:dyDescent="0.25">
      <c r="A1021" s="189"/>
      <c r="B1021" s="189"/>
      <c r="C1021" s="189"/>
      <c r="D1021" s="189"/>
      <c r="E1021" s="189"/>
      <c r="F1021" s="189"/>
      <c r="G1021" s="189"/>
      <c r="H1021" s="189"/>
    </row>
    <row r="1022" spans="1:8" x14ac:dyDescent="0.25">
      <c r="A1022" s="189"/>
      <c r="B1022" s="189"/>
      <c r="C1022" s="189"/>
      <c r="D1022" s="189"/>
      <c r="E1022" s="189"/>
      <c r="F1022" s="189"/>
      <c r="G1022" s="189"/>
      <c r="H1022" s="189"/>
    </row>
    <row r="1023" spans="1:8" x14ac:dyDescent="0.25">
      <c r="A1023" s="189"/>
      <c r="B1023" s="189"/>
      <c r="C1023" s="189"/>
      <c r="D1023" s="189"/>
      <c r="E1023" s="189"/>
      <c r="F1023" s="189"/>
      <c r="G1023" s="189"/>
      <c r="H1023" s="189"/>
    </row>
    <row r="1024" spans="1:8" x14ac:dyDescent="0.25">
      <c r="A1024" s="185" t="s">
        <v>139</v>
      </c>
      <c r="B1024" s="185"/>
      <c r="C1024" s="185"/>
      <c r="D1024" s="185"/>
      <c r="E1024" s="185"/>
      <c r="F1024" s="185"/>
      <c r="G1024" s="185"/>
      <c r="H1024" s="185"/>
    </row>
    <row r="1025" spans="1:8" x14ac:dyDescent="0.25">
      <c r="A1025" s="186"/>
      <c r="B1025" s="186"/>
      <c r="C1025" s="186"/>
      <c r="D1025" s="186"/>
      <c r="E1025" s="186"/>
      <c r="F1025" s="186"/>
      <c r="G1025" s="186"/>
      <c r="H1025" s="186"/>
    </row>
    <row r="1026" spans="1:8" x14ac:dyDescent="0.25">
      <c r="A1026" s="186"/>
      <c r="B1026" s="186"/>
      <c r="C1026" s="186"/>
      <c r="D1026" s="186"/>
      <c r="E1026" s="186"/>
      <c r="F1026" s="186"/>
      <c r="G1026" s="186"/>
      <c r="H1026" s="186"/>
    </row>
    <row r="1027" spans="1:8" x14ac:dyDescent="0.25">
      <c r="A1027" s="186"/>
      <c r="B1027" s="186"/>
      <c r="C1027" s="186"/>
      <c r="D1027" s="186"/>
      <c r="E1027" s="186"/>
      <c r="F1027" s="186"/>
      <c r="G1027" s="186"/>
      <c r="H1027" s="186"/>
    </row>
    <row r="1028" spans="1:8" x14ac:dyDescent="0.25">
      <c r="A1028" s="186"/>
      <c r="B1028" s="186"/>
      <c r="C1028" s="186"/>
      <c r="D1028" s="186"/>
      <c r="E1028" s="186"/>
      <c r="F1028" s="186"/>
      <c r="G1028" s="186"/>
      <c r="H1028" s="186"/>
    </row>
    <row r="1029" spans="1:8" x14ac:dyDescent="0.25">
      <c r="A1029" s="186"/>
      <c r="B1029" s="186"/>
      <c r="C1029" s="186"/>
      <c r="D1029" s="186"/>
      <c r="E1029" s="186"/>
      <c r="F1029" s="186"/>
      <c r="G1029" s="186"/>
      <c r="H1029" s="186"/>
    </row>
    <row r="1030" spans="1:8" x14ac:dyDescent="0.25">
      <c r="A1030" s="186"/>
      <c r="B1030" s="186"/>
      <c r="C1030" s="186"/>
      <c r="D1030" s="186"/>
      <c r="E1030" s="186"/>
      <c r="F1030" s="186"/>
      <c r="G1030" s="186"/>
      <c r="H1030" s="186"/>
    </row>
    <row r="1031" spans="1:8" x14ac:dyDescent="0.25">
      <c r="A1031" s="186"/>
      <c r="B1031" s="186"/>
      <c r="C1031" s="186"/>
      <c r="D1031" s="186"/>
      <c r="E1031" s="186"/>
      <c r="F1031" s="186"/>
      <c r="G1031" s="186"/>
      <c r="H1031" s="186"/>
    </row>
    <row r="1032" spans="1:8" x14ac:dyDescent="0.25">
      <c r="A1032" s="186"/>
      <c r="B1032" s="186"/>
      <c r="C1032" s="186"/>
      <c r="D1032" s="186"/>
      <c r="E1032" s="186"/>
      <c r="F1032" s="186"/>
      <c r="G1032" s="186"/>
      <c r="H1032" s="186"/>
    </row>
    <row r="1033" spans="1:8" x14ac:dyDescent="0.25">
      <c r="A1033" s="186"/>
      <c r="B1033" s="186"/>
      <c r="C1033" s="186"/>
      <c r="D1033" s="186"/>
      <c r="E1033" s="186"/>
      <c r="F1033" s="186"/>
      <c r="G1033" s="186"/>
      <c r="H1033" s="186"/>
    </row>
    <row r="1034" spans="1:8" x14ac:dyDescent="0.25">
      <c r="A1034" s="186"/>
      <c r="B1034" s="186"/>
      <c r="C1034" s="186"/>
      <c r="D1034" s="186"/>
      <c r="E1034" s="186"/>
      <c r="F1034" s="186"/>
      <c r="G1034" s="186"/>
      <c r="H1034" s="186"/>
    </row>
    <row r="1035" spans="1:8" x14ac:dyDescent="0.25">
      <c r="A1035" s="186"/>
      <c r="B1035" s="186"/>
      <c r="C1035" s="186"/>
      <c r="D1035" s="186"/>
      <c r="E1035" s="186"/>
      <c r="F1035" s="186"/>
      <c r="G1035" s="186"/>
      <c r="H1035" s="186"/>
    </row>
    <row r="1036" spans="1:8" x14ac:dyDescent="0.25">
      <c r="A1036" s="186"/>
      <c r="B1036" s="186"/>
      <c r="C1036" s="186"/>
      <c r="D1036" s="186"/>
      <c r="E1036" s="186"/>
      <c r="F1036" s="186"/>
      <c r="G1036" s="186"/>
      <c r="H1036" s="186"/>
    </row>
    <row r="1037" spans="1:8" x14ac:dyDescent="0.25">
      <c r="A1037" s="186"/>
      <c r="B1037" s="186"/>
      <c r="C1037" s="186"/>
      <c r="D1037" s="186"/>
      <c r="E1037" s="186"/>
      <c r="F1037" s="186"/>
      <c r="G1037" s="186"/>
      <c r="H1037" s="186"/>
    </row>
    <row r="1038" spans="1:8" x14ac:dyDescent="0.25">
      <c r="A1038" s="186"/>
      <c r="B1038" s="186"/>
      <c r="C1038" s="186"/>
      <c r="D1038" s="186"/>
      <c r="E1038" s="186"/>
      <c r="F1038" s="186"/>
      <c r="G1038" s="186"/>
      <c r="H1038" s="186"/>
    </row>
    <row r="1039" spans="1:8" x14ac:dyDescent="0.25">
      <c r="A1039" s="186"/>
      <c r="B1039" s="186"/>
      <c r="C1039" s="186"/>
      <c r="D1039" s="186"/>
      <c r="E1039" s="186"/>
      <c r="F1039" s="186"/>
      <c r="G1039" s="186"/>
      <c r="H1039" s="186"/>
    </row>
    <row r="1040" spans="1:8" x14ac:dyDescent="0.25">
      <c r="A1040" s="186"/>
      <c r="B1040" s="186"/>
      <c r="C1040" s="186"/>
      <c r="D1040" s="186"/>
      <c r="E1040" s="186"/>
      <c r="F1040" s="186"/>
      <c r="G1040" s="186"/>
      <c r="H1040" s="186"/>
    </row>
    <row r="1041" spans="1:9" x14ac:dyDescent="0.25">
      <c r="A1041" s="186"/>
      <c r="B1041" s="186"/>
      <c r="C1041" s="186"/>
      <c r="D1041" s="186"/>
      <c r="E1041" s="186"/>
      <c r="F1041" s="186"/>
      <c r="G1041" s="186"/>
      <c r="H1041" s="186"/>
    </row>
    <row r="1042" spans="1:9" x14ac:dyDescent="0.25">
      <c r="A1042" s="186"/>
      <c r="B1042" s="186"/>
      <c r="C1042" s="186"/>
      <c r="D1042" s="186"/>
      <c r="E1042" s="186"/>
      <c r="F1042" s="186"/>
      <c r="G1042" s="186"/>
      <c r="H1042" s="186"/>
    </row>
    <row r="1043" spans="1:9" x14ac:dyDescent="0.25">
      <c r="A1043" s="186"/>
      <c r="B1043" s="186"/>
      <c r="C1043" s="186"/>
      <c r="D1043" s="186"/>
      <c r="E1043" s="186"/>
      <c r="F1043" s="186"/>
      <c r="G1043" s="186"/>
      <c r="H1043" s="186"/>
    </row>
    <row r="1044" spans="1:9" x14ac:dyDescent="0.25">
      <c r="A1044" s="186"/>
      <c r="B1044" s="186"/>
      <c r="C1044" s="186"/>
      <c r="D1044" s="186"/>
      <c r="E1044" s="186"/>
      <c r="F1044" s="186"/>
      <c r="G1044" s="186"/>
      <c r="H1044" s="186"/>
    </row>
    <row r="1045" spans="1:9" x14ac:dyDescent="0.25">
      <c r="A1045" s="186"/>
      <c r="B1045" s="186"/>
      <c r="C1045" s="186"/>
      <c r="D1045" s="186"/>
      <c r="E1045" s="186"/>
      <c r="F1045" s="186"/>
      <c r="G1045" s="186"/>
      <c r="H1045" s="186"/>
    </row>
    <row r="1046" spans="1:9" x14ac:dyDescent="0.25">
      <c r="A1046" s="186"/>
      <c r="B1046" s="186"/>
      <c r="C1046" s="186"/>
      <c r="D1046" s="186"/>
      <c r="E1046" s="186"/>
      <c r="F1046" s="186"/>
      <c r="G1046" s="186"/>
      <c r="H1046" s="186"/>
    </row>
    <row r="1047" spans="1:9" x14ac:dyDescent="0.25">
      <c r="A1047" s="186"/>
      <c r="B1047" s="186"/>
      <c r="C1047" s="186"/>
      <c r="D1047" s="186"/>
      <c r="E1047" s="186"/>
      <c r="F1047" s="186"/>
      <c r="G1047" s="186"/>
      <c r="H1047" s="186"/>
    </row>
    <row r="1048" spans="1:9" ht="21" x14ac:dyDescent="0.35">
      <c r="A1048" s="191" t="s">
        <v>159</v>
      </c>
      <c r="B1048" s="191"/>
      <c r="C1048" s="191"/>
      <c r="D1048" s="191"/>
      <c r="E1048" s="191"/>
      <c r="F1048" s="191"/>
      <c r="G1048" s="191"/>
      <c r="H1048" s="191"/>
    </row>
    <row r="1049" spans="1:9" x14ac:dyDescent="0.25">
      <c r="A1049" s="38"/>
      <c r="B1049" s="38"/>
      <c r="C1049" s="38"/>
      <c r="D1049" s="38"/>
      <c r="E1049" s="38"/>
      <c r="F1049" s="38"/>
      <c r="G1049" s="38"/>
      <c r="H1049" s="38"/>
    </row>
    <row r="1050" spans="1:9" x14ac:dyDescent="0.25">
      <c r="A1050" s="38"/>
      <c r="B1050" s="38"/>
      <c r="C1050" s="38"/>
      <c r="D1050" s="38"/>
      <c r="E1050" s="38"/>
      <c r="F1050" s="38"/>
      <c r="G1050" s="38"/>
      <c r="H1050" s="38"/>
    </row>
    <row r="1051" spans="1:9" x14ac:dyDescent="0.25">
      <c r="A1051" s="38"/>
      <c r="B1051" s="38"/>
      <c r="C1051" s="38"/>
      <c r="D1051" s="38"/>
      <c r="E1051" s="38"/>
      <c r="F1051" s="38"/>
      <c r="G1051" s="38"/>
      <c r="H1051" s="38"/>
    </row>
    <row r="1052" spans="1:9" x14ac:dyDescent="0.25">
      <c r="A1052" s="38"/>
      <c r="B1052" s="38"/>
      <c r="C1052" s="38"/>
      <c r="D1052" s="38"/>
      <c r="E1052" s="38"/>
      <c r="F1052" s="38"/>
      <c r="G1052" s="38"/>
      <c r="H1052" s="38"/>
    </row>
    <row r="1053" spans="1:9" x14ac:dyDescent="0.25">
      <c r="A1053" s="38"/>
      <c r="B1053" s="38"/>
      <c r="C1053" s="38"/>
      <c r="D1053" s="38"/>
      <c r="E1053" s="38"/>
      <c r="F1053" s="38"/>
      <c r="G1053" s="38"/>
      <c r="H1053" s="38"/>
    </row>
    <row r="1054" spans="1:9" x14ac:dyDescent="0.25">
      <c r="A1054" s="38"/>
      <c r="B1054" s="38"/>
      <c r="C1054" s="38"/>
      <c r="D1054" s="38"/>
      <c r="E1054" s="38"/>
      <c r="F1054" s="38"/>
      <c r="G1054" s="38"/>
      <c r="H1054" s="38"/>
    </row>
    <row r="1055" spans="1:9" x14ac:dyDescent="0.25">
      <c r="A1055" s="38"/>
      <c r="B1055" s="38"/>
      <c r="C1055" s="38"/>
      <c r="D1055" s="38"/>
      <c r="E1055" s="38"/>
      <c r="F1055" s="38"/>
      <c r="G1055" s="38"/>
      <c r="H1055" s="38"/>
    </row>
    <row r="1056" spans="1:9" x14ac:dyDescent="0.25">
      <c r="A1056" s="38"/>
      <c r="B1056" s="38"/>
      <c r="C1056" s="38"/>
      <c r="D1056" s="38"/>
      <c r="E1056" s="38"/>
      <c r="F1056" s="38"/>
      <c r="G1056" s="38"/>
      <c r="H1056" s="38"/>
      <c r="I1056" s="110"/>
    </row>
    <row r="1057" spans="1:8" x14ac:dyDescent="0.25">
      <c r="A1057" s="38"/>
      <c r="B1057" s="38"/>
      <c r="C1057" s="38"/>
      <c r="D1057" s="38"/>
      <c r="E1057" s="38"/>
      <c r="F1057" s="38"/>
      <c r="G1057" s="38"/>
      <c r="H1057" s="38"/>
    </row>
    <row r="1058" spans="1:8" x14ac:dyDescent="0.25">
      <c r="A1058" s="38"/>
      <c r="B1058" s="38"/>
      <c r="C1058" s="38"/>
      <c r="D1058" s="38"/>
      <c r="E1058" s="38"/>
      <c r="F1058" s="38"/>
      <c r="G1058" s="38"/>
      <c r="H1058" s="38"/>
    </row>
    <row r="1059" spans="1:8" x14ac:dyDescent="0.25">
      <c r="A1059" s="38"/>
      <c r="B1059" s="38"/>
      <c r="C1059" s="38"/>
      <c r="D1059" s="38"/>
      <c r="E1059" s="38"/>
      <c r="F1059" s="38"/>
      <c r="G1059" s="38"/>
      <c r="H1059" s="38"/>
    </row>
    <row r="1060" spans="1:8" x14ac:dyDescent="0.25">
      <c r="A1060" s="38"/>
      <c r="B1060" s="38"/>
      <c r="C1060" s="38"/>
      <c r="D1060" s="38"/>
      <c r="E1060" s="38"/>
      <c r="F1060" s="38"/>
      <c r="G1060" s="38"/>
      <c r="H1060" s="38"/>
    </row>
    <row r="1061" spans="1:8" x14ac:dyDescent="0.25">
      <c r="A1061" s="38"/>
      <c r="B1061" s="38"/>
      <c r="C1061" s="38"/>
      <c r="D1061" s="38"/>
      <c r="E1061" s="38"/>
      <c r="F1061" s="38"/>
      <c r="G1061" s="38"/>
      <c r="H1061" s="38"/>
    </row>
    <row r="1062" spans="1:8" x14ac:dyDescent="0.25">
      <c r="A1062" s="38"/>
      <c r="B1062" s="38"/>
      <c r="C1062" s="38"/>
      <c r="D1062" s="38"/>
      <c r="E1062" s="38"/>
      <c r="F1062" s="38"/>
      <c r="G1062" s="38"/>
      <c r="H1062" s="38"/>
    </row>
    <row r="1063" spans="1:8" x14ac:dyDescent="0.25">
      <c r="A1063" s="38"/>
      <c r="B1063" s="38"/>
      <c r="C1063" s="38"/>
      <c r="D1063" s="38"/>
      <c r="E1063" s="38"/>
      <c r="F1063" s="38"/>
      <c r="G1063" s="38"/>
      <c r="H1063" s="38"/>
    </row>
    <row r="1064" spans="1:8" x14ac:dyDescent="0.25">
      <c r="A1064" s="38"/>
      <c r="B1064" s="38"/>
      <c r="C1064" s="38"/>
      <c r="D1064" s="38"/>
      <c r="E1064" s="38"/>
      <c r="F1064" s="38"/>
      <c r="G1064" s="38"/>
      <c r="H1064" s="38"/>
    </row>
    <row r="1065" spans="1:8" x14ac:dyDescent="0.25">
      <c r="A1065" s="188" t="s">
        <v>160</v>
      </c>
      <c r="B1065" s="188"/>
      <c r="C1065" s="188"/>
      <c r="D1065" s="188"/>
      <c r="E1065" s="188"/>
      <c r="F1065" s="188"/>
      <c r="G1065" s="188"/>
      <c r="H1065" s="188"/>
    </row>
    <row r="1066" spans="1:8" x14ac:dyDescent="0.25">
      <c r="A1066" s="192"/>
      <c r="B1066" s="192"/>
      <c r="C1066" s="192"/>
      <c r="D1066" s="192"/>
      <c r="E1066" s="192"/>
      <c r="F1066" s="192"/>
      <c r="G1066" s="192"/>
      <c r="H1066" s="192"/>
    </row>
    <row r="1067" spans="1:8" x14ac:dyDescent="0.25">
      <c r="A1067" s="193"/>
      <c r="B1067" s="193"/>
      <c r="C1067" s="193"/>
      <c r="D1067" s="193"/>
      <c r="E1067" s="193"/>
      <c r="F1067" s="193"/>
      <c r="G1067" s="193"/>
      <c r="H1067" s="193"/>
    </row>
    <row r="1068" spans="1:8" x14ac:dyDescent="0.25">
      <c r="A1068" s="193"/>
      <c r="B1068" s="193"/>
      <c r="C1068" s="193"/>
      <c r="D1068" s="193"/>
      <c r="E1068" s="193"/>
      <c r="F1068" s="193"/>
      <c r="G1068" s="193"/>
      <c r="H1068" s="193"/>
    </row>
    <row r="1069" spans="1:8" x14ac:dyDescent="0.25">
      <c r="A1069" s="193"/>
      <c r="B1069" s="193"/>
      <c r="C1069" s="193"/>
      <c r="D1069" s="193"/>
      <c r="E1069" s="193"/>
      <c r="F1069" s="193"/>
      <c r="G1069" s="193"/>
      <c r="H1069" s="193"/>
    </row>
    <row r="1070" spans="1:8" x14ac:dyDescent="0.25">
      <c r="A1070" s="193"/>
      <c r="B1070" s="193"/>
      <c r="C1070" s="193"/>
      <c r="D1070" s="193"/>
      <c r="E1070" s="193"/>
      <c r="F1070" s="193"/>
      <c r="G1070" s="193"/>
      <c r="H1070" s="193"/>
    </row>
    <row r="1071" spans="1:8" x14ac:dyDescent="0.25">
      <c r="A1071" s="194"/>
      <c r="B1071" s="194"/>
      <c r="C1071" s="194"/>
      <c r="D1071" s="194"/>
      <c r="E1071" s="194"/>
      <c r="F1071" s="194"/>
      <c r="G1071" s="194"/>
      <c r="H1071" s="194"/>
    </row>
    <row r="1072" spans="1:8" x14ac:dyDescent="0.25">
      <c r="A1072" s="38"/>
      <c r="B1072" s="38"/>
      <c r="C1072" s="38"/>
      <c r="D1072" s="38"/>
      <c r="E1072" s="38"/>
      <c r="F1072" s="38"/>
      <c r="G1072" s="38"/>
      <c r="H1072" s="38"/>
    </row>
    <row r="1073" spans="1:8" x14ac:dyDescent="0.25">
      <c r="A1073" s="38"/>
      <c r="B1073" s="38"/>
      <c r="C1073" s="38"/>
      <c r="D1073" s="38"/>
      <c r="E1073" s="38"/>
      <c r="F1073" s="38"/>
      <c r="G1073" s="38"/>
      <c r="H1073" s="38"/>
    </row>
    <row r="1074" spans="1:8" x14ac:dyDescent="0.25">
      <c r="A1074" s="38"/>
      <c r="B1074" s="38"/>
      <c r="C1074" s="38"/>
      <c r="D1074" s="38"/>
      <c r="E1074" s="38"/>
      <c r="F1074" s="38"/>
      <c r="G1074" s="38"/>
      <c r="H1074" s="38"/>
    </row>
    <row r="1075" spans="1:8" x14ac:dyDescent="0.25">
      <c r="A1075" s="38"/>
      <c r="B1075" s="38"/>
      <c r="C1075" s="38"/>
      <c r="D1075" s="38"/>
      <c r="E1075" s="38"/>
      <c r="F1075" s="38"/>
      <c r="G1075" s="38"/>
      <c r="H1075" s="38"/>
    </row>
    <row r="1076" spans="1:8" x14ac:dyDescent="0.25">
      <c r="A1076" s="38"/>
      <c r="B1076" s="38"/>
      <c r="C1076" s="38"/>
      <c r="D1076" s="38"/>
      <c r="E1076" s="38"/>
      <c r="F1076" s="38"/>
      <c r="G1076" s="38"/>
      <c r="H1076" s="38"/>
    </row>
    <row r="1077" spans="1:8" x14ac:dyDescent="0.25">
      <c r="A1077" s="38"/>
      <c r="B1077" s="38"/>
      <c r="C1077" s="38"/>
      <c r="D1077" s="38"/>
      <c r="E1077" s="38"/>
      <c r="F1077" s="38"/>
      <c r="G1077" s="38"/>
      <c r="H1077" s="38"/>
    </row>
    <row r="1078" spans="1:8" x14ac:dyDescent="0.25">
      <c r="A1078" s="38"/>
      <c r="B1078" s="38"/>
      <c r="C1078" s="38"/>
      <c r="D1078" s="38"/>
      <c r="E1078" s="38"/>
      <c r="F1078" s="38"/>
      <c r="G1078" s="38"/>
      <c r="H1078" s="38"/>
    </row>
    <row r="1079" spans="1:8" x14ac:dyDescent="0.25">
      <c r="A1079" s="38"/>
      <c r="B1079" s="38"/>
      <c r="C1079" s="38"/>
      <c r="D1079" s="38"/>
      <c r="E1079" s="38"/>
      <c r="F1079" s="38"/>
      <c r="G1079" s="38"/>
      <c r="H1079" s="38"/>
    </row>
    <row r="1080" spans="1:8" x14ac:dyDescent="0.25">
      <c r="A1080" s="38"/>
      <c r="B1080" s="38"/>
      <c r="C1080" s="38"/>
      <c r="D1080" s="38"/>
      <c r="E1080" s="38"/>
      <c r="F1080" s="38"/>
      <c r="G1080" s="38"/>
      <c r="H1080" s="38"/>
    </row>
    <row r="1081" spans="1:8" x14ac:dyDescent="0.25">
      <c r="A1081" s="38"/>
      <c r="B1081" s="38"/>
      <c r="C1081" s="38"/>
      <c r="D1081" s="38"/>
      <c r="E1081" s="38"/>
      <c r="F1081" s="38"/>
      <c r="G1081" s="38"/>
      <c r="H1081" s="38"/>
    </row>
    <row r="1082" spans="1:8" x14ac:dyDescent="0.25">
      <c r="A1082" s="38"/>
      <c r="B1082" s="38"/>
      <c r="C1082" s="38"/>
      <c r="D1082" s="38"/>
      <c r="E1082" s="38"/>
      <c r="F1082" s="38"/>
      <c r="G1082" s="38"/>
      <c r="H1082" s="38"/>
    </row>
    <row r="1083" spans="1:8" x14ac:dyDescent="0.25">
      <c r="A1083" s="38"/>
      <c r="B1083" s="38"/>
      <c r="C1083" s="38"/>
      <c r="D1083" s="38"/>
      <c r="E1083" s="38"/>
      <c r="F1083" s="38"/>
      <c r="G1083" s="38"/>
      <c r="H1083" s="38"/>
    </row>
    <row r="1084" spans="1:8" x14ac:dyDescent="0.25">
      <c r="A1084" s="38"/>
      <c r="B1084" s="38"/>
      <c r="C1084" s="38"/>
      <c r="D1084" s="38"/>
      <c r="E1084" s="38"/>
      <c r="F1084" s="38"/>
      <c r="G1084" s="38"/>
      <c r="H1084" s="38"/>
    </row>
    <row r="1085" spans="1:8" x14ac:dyDescent="0.25">
      <c r="A1085" s="38"/>
      <c r="B1085" s="38"/>
      <c r="C1085" s="38"/>
      <c r="D1085" s="38"/>
      <c r="E1085" s="38"/>
      <c r="F1085" s="38"/>
      <c r="G1085" s="38"/>
      <c r="H1085" s="38"/>
    </row>
    <row r="1086" spans="1:8" x14ac:dyDescent="0.25">
      <c r="A1086" s="38"/>
      <c r="B1086" s="38"/>
      <c r="C1086" s="38"/>
      <c r="D1086" s="38"/>
      <c r="E1086" s="38"/>
      <c r="F1086" s="38"/>
      <c r="G1086" s="38"/>
      <c r="H1086" s="38"/>
    </row>
    <row r="1087" spans="1:8" x14ac:dyDescent="0.25">
      <c r="A1087" s="38"/>
      <c r="B1087" s="38"/>
      <c r="C1087" s="38"/>
      <c r="D1087" s="38"/>
      <c r="E1087" s="38"/>
      <c r="F1087" s="38"/>
      <c r="G1087" s="38"/>
      <c r="H1087" s="38"/>
    </row>
    <row r="1088" spans="1:8" x14ac:dyDescent="0.25">
      <c r="A1088" s="38"/>
      <c r="B1088" s="38"/>
      <c r="C1088" s="38"/>
      <c r="D1088" s="38"/>
      <c r="E1088" s="38"/>
      <c r="F1088" s="38"/>
      <c r="G1088" s="38"/>
      <c r="H1088" s="38"/>
    </row>
    <row r="1089" spans="1:8" x14ac:dyDescent="0.25">
      <c r="A1089" s="38"/>
      <c r="B1089" s="38"/>
      <c r="C1089" s="38"/>
      <c r="D1089" s="38"/>
      <c r="E1089" s="38"/>
      <c r="F1089" s="38"/>
      <c r="G1089" s="38"/>
      <c r="H1089" s="38"/>
    </row>
    <row r="1090" spans="1:8" x14ac:dyDescent="0.25">
      <c r="A1090" s="38"/>
      <c r="B1090" s="38"/>
      <c r="C1090" s="38"/>
      <c r="D1090" s="38"/>
      <c r="E1090" s="38"/>
      <c r="F1090" s="38"/>
      <c r="G1090" s="38"/>
      <c r="H1090" s="38"/>
    </row>
    <row r="1091" spans="1:8" x14ac:dyDescent="0.25">
      <c r="A1091" s="38"/>
      <c r="B1091" s="38"/>
      <c r="C1091" s="38"/>
      <c r="D1091" s="38"/>
      <c r="E1091" s="38"/>
      <c r="F1091" s="38"/>
      <c r="G1091" s="38"/>
      <c r="H1091" s="38"/>
    </row>
    <row r="1092" spans="1:8" x14ac:dyDescent="0.25">
      <c r="A1092" s="38"/>
      <c r="B1092" s="38"/>
      <c r="C1092" s="38"/>
      <c r="D1092" s="38"/>
      <c r="E1092" s="38"/>
      <c r="F1092" s="38"/>
      <c r="G1092" s="38"/>
      <c r="H1092" s="38"/>
    </row>
    <row r="1093" spans="1:8" x14ac:dyDescent="0.25">
      <c r="A1093" s="38"/>
      <c r="B1093" s="38"/>
      <c r="C1093" s="38"/>
      <c r="D1093" s="38"/>
      <c r="E1093" s="38"/>
      <c r="F1093" s="38"/>
      <c r="G1093" s="38"/>
      <c r="H1093" s="38"/>
    </row>
    <row r="1094" spans="1:8" x14ac:dyDescent="0.25">
      <c r="A1094" s="38"/>
      <c r="B1094" s="38"/>
      <c r="C1094" s="38"/>
      <c r="D1094" s="38"/>
      <c r="E1094" s="38"/>
      <c r="F1094" s="38"/>
      <c r="G1094" s="38"/>
      <c r="H1094" s="38"/>
    </row>
    <row r="1095" spans="1:8" x14ac:dyDescent="0.25">
      <c r="A1095" s="38"/>
      <c r="B1095" s="38"/>
      <c r="C1095" s="38"/>
      <c r="D1095" s="38"/>
      <c r="E1095" s="38"/>
      <c r="F1095" s="38"/>
      <c r="G1095" s="38"/>
      <c r="H1095" s="38"/>
    </row>
    <row r="1096" spans="1:8" x14ac:dyDescent="0.25">
      <c r="A1096" s="38"/>
      <c r="B1096" s="38"/>
      <c r="C1096" s="38"/>
      <c r="D1096" s="38"/>
      <c r="E1096" s="38"/>
      <c r="F1096" s="38"/>
      <c r="G1096" s="38"/>
      <c r="H1096" s="38"/>
    </row>
    <row r="1098" spans="1:8" ht="18.75" x14ac:dyDescent="0.3">
      <c r="A1098" s="187" t="s">
        <v>8</v>
      </c>
      <c r="B1098" s="187"/>
      <c r="C1098" s="187"/>
      <c r="D1098" s="187"/>
      <c r="E1098" s="187"/>
      <c r="F1098" s="187"/>
      <c r="G1098" s="187"/>
      <c r="H1098" s="187"/>
    </row>
    <row r="1099" spans="1:8" x14ac:dyDescent="0.25">
      <c r="A1099" s="38"/>
      <c r="B1099" s="38"/>
      <c r="C1099" s="38"/>
      <c r="D1099" s="38"/>
      <c r="E1099" s="38"/>
      <c r="F1099" s="38"/>
      <c r="G1099" s="38"/>
      <c r="H1099" s="38"/>
    </row>
    <row r="1100" spans="1:8" x14ac:dyDescent="0.25">
      <c r="A1100" s="38"/>
      <c r="B1100" s="38"/>
      <c r="C1100" s="38"/>
      <c r="D1100" s="38"/>
      <c r="E1100" s="38"/>
      <c r="F1100" s="38"/>
      <c r="G1100" s="38"/>
      <c r="H1100" s="38"/>
    </row>
    <row r="1101" spans="1:8" x14ac:dyDescent="0.25">
      <c r="A1101" s="38"/>
      <c r="B1101" s="38"/>
      <c r="C1101" s="38"/>
      <c r="D1101" s="38"/>
      <c r="E1101" s="38"/>
      <c r="F1101" s="38"/>
      <c r="G1101" s="38"/>
      <c r="H1101" s="38"/>
    </row>
    <row r="1102" spans="1:8" x14ac:dyDescent="0.25">
      <c r="A1102" s="38"/>
      <c r="B1102" s="38"/>
      <c r="C1102" s="38"/>
      <c r="D1102" s="38"/>
      <c r="E1102" s="38"/>
      <c r="F1102" s="38"/>
      <c r="G1102" s="38"/>
      <c r="H1102" s="38"/>
    </row>
    <row r="1103" spans="1:8" x14ac:dyDescent="0.25">
      <c r="A1103" s="38"/>
      <c r="B1103" s="38"/>
      <c r="C1103" s="38"/>
      <c r="D1103" s="38"/>
      <c r="E1103" s="38"/>
      <c r="F1103" s="38"/>
      <c r="G1103" s="38"/>
      <c r="H1103" s="38"/>
    </row>
    <row r="1104" spans="1:8" x14ac:dyDescent="0.25">
      <c r="A1104" s="38"/>
      <c r="B1104" s="38"/>
      <c r="C1104" s="38"/>
      <c r="D1104" s="38"/>
      <c r="E1104" s="38"/>
      <c r="F1104" s="38"/>
      <c r="G1104" s="38"/>
      <c r="H1104" s="38"/>
    </row>
    <row r="1105" spans="1:9" x14ac:dyDescent="0.25">
      <c r="A1105" s="38"/>
      <c r="B1105" s="38"/>
      <c r="C1105" s="38"/>
      <c r="D1105" s="38"/>
      <c r="E1105" s="38"/>
      <c r="F1105" s="38"/>
      <c r="G1105" s="38"/>
      <c r="H1105" s="38"/>
    </row>
    <row r="1106" spans="1:9" x14ac:dyDescent="0.25">
      <c r="A1106" s="38"/>
      <c r="B1106" s="38"/>
      <c r="C1106" s="38"/>
      <c r="D1106" s="38"/>
      <c r="E1106" s="38"/>
      <c r="F1106" s="38"/>
      <c r="G1106" s="38"/>
      <c r="H1106" s="38"/>
    </row>
    <row r="1107" spans="1:9" x14ac:dyDescent="0.25">
      <c r="A1107" s="38"/>
      <c r="B1107" s="38"/>
      <c r="C1107" s="38"/>
      <c r="D1107" s="38"/>
      <c r="E1107" s="38"/>
      <c r="F1107" s="38"/>
      <c r="G1107" s="38"/>
      <c r="H1107" s="38"/>
    </row>
    <row r="1108" spans="1:9" x14ac:dyDescent="0.25">
      <c r="A1108" s="38"/>
      <c r="B1108" s="38"/>
      <c r="C1108" s="38"/>
      <c r="D1108" s="38"/>
      <c r="E1108" s="38"/>
      <c r="F1108" s="38"/>
      <c r="G1108" s="38"/>
      <c r="H1108" s="38"/>
      <c r="I1108" s="111"/>
    </row>
    <row r="1109" spans="1:9" x14ac:dyDescent="0.25">
      <c r="A1109" s="38"/>
      <c r="B1109" s="38"/>
      <c r="C1109" s="38"/>
      <c r="D1109" s="38"/>
      <c r="E1109" s="38"/>
      <c r="F1109" s="38"/>
      <c r="G1109" s="38"/>
      <c r="H1109" s="38"/>
    </row>
    <row r="1110" spans="1:9" x14ac:dyDescent="0.25">
      <c r="A1110" s="38"/>
      <c r="B1110" s="38"/>
      <c r="C1110" s="38"/>
      <c r="D1110" s="38"/>
      <c r="E1110" s="38"/>
      <c r="F1110" s="38"/>
      <c r="G1110" s="38"/>
      <c r="H1110" s="38"/>
    </row>
    <row r="1111" spans="1:9" x14ac:dyDescent="0.25">
      <c r="A1111" s="38"/>
      <c r="B1111" s="38"/>
      <c r="C1111" s="38"/>
      <c r="D1111" s="38"/>
      <c r="E1111" s="38"/>
      <c r="F1111" s="38"/>
      <c r="G1111" s="38"/>
      <c r="H1111" s="38"/>
    </row>
    <row r="1112" spans="1:9" x14ac:dyDescent="0.25">
      <c r="A1112" s="38"/>
      <c r="B1112" s="38"/>
      <c r="C1112" s="38"/>
      <c r="D1112" s="38"/>
      <c r="E1112" s="38"/>
      <c r="F1112" s="38"/>
      <c r="G1112" s="38"/>
      <c r="H1112" s="38"/>
    </row>
    <row r="1113" spans="1:9" x14ac:dyDescent="0.25">
      <c r="A1113" s="38"/>
      <c r="B1113" s="38"/>
      <c r="C1113" s="38"/>
      <c r="D1113" s="38"/>
      <c r="E1113" s="38"/>
      <c r="F1113" s="38"/>
      <c r="G1113" s="38"/>
      <c r="H1113" s="38"/>
    </row>
    <row r="1114" spans="1:9" x14ac:dyDescent="0.25">
      <c r="A1114" s="38"/>
      <c r="B1114" s="38"/>
      <c r="C1114" s="38"/>
      <c r="D1114" s="38"/>
      <c r="E1114" s="38"/>
      <c r="F1114" s="38"/>
      <c r="G1114" s="38"/>
      <c r="H1114" s="38"/>
    </row>
    <row r="1115" spans="1:9" x14ac:dyDescent="0.25">
      <c r="A1115" s="38"/>
      <c r="B1115" s="38"/>
      <c r="C1115" s="38"/>
      <c r="D1115" s="38"/>
      <c r="E1115" s="38"/>
      <c r="F1115" s="38"/>
      <c r="G1115" s="38"/>
      <c r="H1115" s="38"/>
    </row>
    <row r="1116" spans="1:9" x14ac:dyDescent="0.25">
      <c r="A1116" s="38"/>
      <c r="B1116" s="38"/>
      <c r="C1116" s="38"/>
      <c r="D1116" s="38"/>
      <c r="E1116" s="38"/>
      <c r="F1116" s="38"/>
      <c r="G1116" s="38"/>
      <c r="H1116" s="38"/>
    </row>
    <row r="1117" spans="1:9" x14ac:dyDescent="0.25">
      <c r="A1117" s="188" t="s">
        <v>161</v>
      </c>
      <c r="B1117" s="188"/>
      <c r="C1117" s="188"/>
      <c r="D1117" s="188"/>
      <c r="E1117" s="188"/>
      <c r="F1117" s="188"/>
      <c r="G1117" s="188"/>
      <c r="H1117" s="188"/>
    </row>
    <row r="1118" spans="1:9" x14ac:dyDescent="0.25">
      <c r="A1118" s="189"/>
      <c r="B1118" s="189"/>
      <c r="C1118" s="189"/>
      <c r="D1118" s="189"/>
      <c r="E1118" s="189"/>
      <c r="F1118" s="189"/>
      <c r="G1118" s="189"/>
      <c r="H1118" s="189"/>
    </row>
    <row r="1119" spans="1:9" x14ac:dyDescent="0.25">
      <c r="A1119" s="189"/>
      <c r="B1119" s="189"/>
      <c r="C1119" s="189"/>
      <c r="D1119" s="189"/>
      <c r="E1119" s="189"/>
      <c r="F1119" s="189"/>
      <c r="G1119" s="189"/>
      <c r="H1119" s="189"/>
    </row>
    <row r="1120" spans="1:9" x14ac:dyDescent="0.25">
      <c r="A1120" s="189"/>
      <c r="B1120" s="189"/>
      <c r="C1120" s="189"/>
      <c r="D1120" s="189"/>
      <c r="E1120" s="189"/>
      <c r="F1120" s="189"/>
      <c r="G1120" s="189"/>
      <c r="H1120" s="189"/>
    </row>
    <row r="1121" spans="1:8" x14ac:dyDescent="0.25">
      <c r="A1121" s="189"/>
      <c r="B1121" s="189"/>
      <c r="C1121" s="189"/>
      <c r="D1121" s="189"/>
      <c r="E1121" s="189"/>
      <c r="F1121" s="189"/>
      <c r="G1121" s="189"/>
      <c r="H1121" s="189"/>
    </row>
    <row r="1122" spans="1:8" x14ac:dyDescent="0.25">
      <c r="A1122" s="189"/>
      <c r="B1122" s="189"/>
      <c r="C1122" s="189"/>
      <c r="D1122" s="189"/>
      <c r="E1122" s="189"/>
      <c r="F1122" s="189"/>
      <c r="G1122" s="189"/>
      <c r="H1122" s="189"/>
    </row>
    <row r="1123" spans="1:8" x14ac:dyDescent="0.25">
      <c r="A1123" s="189"/>
      <c r="B1123" s="189"/>
      <c r="C1123" s="189"/>
      <c r="D1123" s="189"/>
      <c r="E1123" s="189"/>
      <c r="F1123" s="189"/>
      <c r="G1123" s="189"/>
      <c r="H1123" s="189"/>
    </row>
    <row r="1124" spans="1:8" x14ac:dyDescent="0.25">
      <c r="A1124" s="185"/>
      <c r="B1124" s="185"/>
      <c r="C1124" s="185"/>
      <c r="D1124" s="185"/>
      <c r="E1124" s="185"/>
      <c r="F1124" s="185"/>
      <c r="G1124" s="185"/>
      <c r="H1124" s="185"/>
    </row>
    <row r="1125" spans="1:8" x14ac:dyDescent="0.25">
      <c r="A1125" s="186"/>
      <c r="B1125" s="186"/>
      <c r="C1125" s="186"/>
      <c r="D1125" s="186"/>
      <c r="E1125" s="186"/>
      <c r="F1125" s="186"/>
      <c r="G1125" s="186"/>
      <c r="H1125" s="186"/>
    </row>
    <row r="1126" spans="1:8" x14ac:dyDescent="0.25">
      <c r="A1126" s="186"/>
      <c r="B1126" s="186"/>
      <c r="C1126" s="186"/>
      <c r="D1126" s="186"/>
      <c r="E1126" s="186"/>
      <c r="F1126" s="186"/>
      <c r="G1126" s="186"/>
      <c r="H1126" s="186"/>
    </row>
    <row r="1127" spans="1:8" x14ac:dyDescent="0.25">
      <c r="A1127" s="186"/>
      <c r="B1127" s="186"/>
      <c r="C1127" s="186"/>
      <c r="D1127" s="186"/>
      <c r="E1127" s="186"/>
      <c r="F1127" s="186"/>
      <c r="G1127" s="186"/>
      <c r="H1127" s="186"/>
    </row>
    <row r="1128" spans="1:8" x14ac:dyDescent="0.25">
      <c r="A1128" s="186"/>
      <c r="B1128" s="186"/>
      <c r="C1128" s="186"/>
      <c r="D1128" s="186"/>
      <c r="E1128" s="186"/>
      <c r="F1128" s="186"/>
      <c r="G1128" s="186"/>
      <c r="H1128" s="186"/>
    </row>
    <row r="1129" spans="1:8" x14ac:dyDescent="0.25">
      <c r="A1129" s="186"/>
      <c r="B1129" s="186"/>
      <c r="C1129" s="186"/>
      <c r="D1129" s="186"/>
      <c r="E1129" s="186"/>
      <c r="F1129" s="186"/>
      <c r="G1129" s="186"/>
      <c r="H1129" s="186"/>
    </row>
    <row r="1130" spans="1:8" x14ac:dyDescent="0.25">
      <c r="A1130" s="186"/>
      <c r="B1130" s="186"/>
      <c r="C1130" s="186"/>
      <c r="D1130" s="186"/>
      <c r="E1130" s="186"/>
      <c r="F1130" s="186"/>
      <c r="G1130" s="186"/>
      <c r="H1130" s="186"/>
    </row>
    <row r="1131" spans="1:8" x14ac:dyDescent="0.25">
      <c r="A1131" s="186"/>
      <c r="B1131" s="186"/>
      <c r="C1131" s="186"/>
      <c r="D1131" s="186"/>
      <c r="E1131" s="186"/>
      <c r="F1131" s="186"/>
      <c r="G1131" s="186"/>
      <c r="H1131" s="186"/>
    </row>
    <row r="1132" spans="1:8" x14ac:dyDescent="0.25">
      <c r="A1132" s="186"/>
      <c r="B1132" s="186"/>
      <c r="C1132" s="186"/>
      <c r="D1132" s="186"/>
      <c r="E1132" s="186"/>
      <c r="F1132" s="186"/>
      <c r="G1132" s="186"/>
      <c r="H1132" s="186"/>
    </row>
    <row r="1133" spans="1:8" x14ac:dyDescent="0.25">
      <c r="A1133" s="186"/>
      <c r="B1133" s="186"/>
      <c r="C1133" s="186"/>
      <c r="D1133" s="186"/>
      <c r="E1133" s="186"/>
      <c r="F1133" s="186"/>
      <c r="G1133" s="186"/>
      <c r="H1133" s="186"/>
    </row>
    <row r="1134" spans="1:8" x14ac:dyDescent="0.25">
      <c r="A1134" s="186"/>
      <c r="B1134" s="186"/>
      <c r="C1134" s="186"/>
      <c r="D1134" s="186"/>
      <c r="E1134" s="186"/>
      <c r="F1134" s="186"/>
      <c r="G1134" s="186"/>
      <c r="H1134" s="186"/>
    </row>
    <row r="1135" spans="1:8" x14ac:dyDescent="0.25">
      <c r="A1135" s="186"/>
      <c r="B1135" s="186"/>
      <c r="C1135" s="186"/>
      <c r="D1135" s="186"/>
      <c r="E1135" s="186"/>
      <c r="F1135" s="186"/>
      <c r="G1135" s="186"/>
      <c r="H1135" s="186"/>
    </row>
    <row r="1136" spans="1:8" x14ac:dyDescent="0.25">
      <c r="A1136" s="186"/>
      <c r="B1136" s="186"/>
      <c r="C1136" s="186"/>
      <c r="D1136" s="186"/>
      <c r="E1136" s="186"/>
      <c r="F1136" s="186"/>
      <c r="G1136" s="186"/>
      <c r="H1136" s="186"/>
    </row>
    <row r="1137" spans="1:8" x14ac:dyDescent="0.25">
      <c r="A1137" s="186"/>
      <c r="B1137" s="186"/>
      <c r="C1137" s="186"/>
      <c r="D1137" s="186"/>
      <c r="E1137" s="186"/>
      <c r="F1137" s="186"/>
      <c r="G1137" s="186"/>
      <c r="H1137" s="186"/>
    </row>
    <row r="1138" spans="1:8" x14ac:dyDescent="0.25">
      <c r="A1138" s="186"/>
      <c r="B1138" s="186"/>
      <c r="C1138" s="186"/>
      <c r="D1138" s="186"/>
      <c r="E1138" s="186"/>
      <c r="F1138" s="186"/>
      <c r="G1138" s="186"/>
      <c r="H1138" s="186"/>
    </row>
    <row r="1139" spans="1:8" x14ac:dyDescent="0.25">
      <c r="A1139" s="186"/>
      <c r="B1139" s="186"/>
      <c r="C1139" s="186"/>
      <c r="D1139" s="186"/>
      <c r="E1139" s="186"/>
      <c r="F1139" s="186"/>
      <c r="G1139" s="186"/>
      <c r="H1139" s="186"/>
    </row>
    <row r="1140" spans="1:8" x14ac:dyDescent="0.25">
      <c r="A1140" s="186"/>
      <c r="B1140" s="186"/>
      <c r="C1140" s="186"/>
      <c r="D1140" s="186"/>
      <c r="E1140" s="186"/>
      <c r="F1140" s="186"/>
      <c r="G1140" s="186"/>
      <c r="H1140" s="186"/>
    </row>
    <row r="1141" spans="1:8" x14ac:dyDescent="0.25">
      <c r="A1141" s="186"/>
      <c r="B1141" s="186"/>
      <c r="C1141" s="186"/>
      <c r="D1141" s="186"/>
      <c r="E1141" s="186"/>
      <c r="F1141" s="186"/>
      <c r="G1141" s="186"/>
      <c r="H1141" s="186"/>
    </row>
    <row r="1142" spans="1:8" x14ac:dyDescent="0.25">
      <c r="A1142" s="186"/>
      <c r="B1142" s="186"/>
      <c r="C1142" s="186"/>
      <c r="D1142" s="186"/>
      <c r="E1142" s="186"/>
      <c r="F1142" s="186"/>
      <c r="G1142" s="186"/>
      <c r="H1142" s="186"/>
    </row>
    <row r="1143" spans="1:8" x14ac:dyDescent="0.25">
      <c r="A1143" s="186"/>
      <c r="B1143" s="186"/>
      <c r="C1143" s="186"/>
      <c r="D1143" s="186"/>
      <c r="E1143" s="186"/>
      <c r="F1143" s="186"/>
      <c r="G1143" s="186"/>
      <c r="H1143" s="186"/>
    </row>
    <row r="1144" spans="1:8" x14ac:dyDescent="0.25">
      <c r="A1144" s="186"/>
      <c r="B1144" s="186"/>
      <c r="C1144" s="186"/>
      <c r="D1144" s="186"/>
      <c r="E1144" s="186"/>
      <c r="F1144" s="186"/>
      <c r="G1144" s="186"/>
      <c r="H1144" s="186"/>
    </row>
    <row r="1145" spans="1:8" x14ac:dyDescent="0.25">
      <c r="A1145" s="186"/>
      <c r="B1145" s="186"/>
      <c r="C1145" s="186"/>
      <c r="D1145" s="186"/>
      <c r="E1145" s="186"/>
      <c r="F1145" s="186"/>
      <c r="G1145" s="186"/>
      <c r="H1145" s="186"/>
    </row>
    <row r="1146" spans="1:8" x14ac:dyDescent="0.25">
      <c r="A1146" s="186"/>
      <c r="B1146" s="186"/>
      <c r="C1146" s="186"/>
      <c r="D1146" s="186"/>
      <c r="E1146" s="186"/>
      <c r="F1146" s="186"/>
      <c r="G1146" s="186"/>
      <c r="H1146" s="186"/>
    </row>
    <row r="1147" spans="1:8" x14ac:dyDescent="0.25">
      <c r="A1147" s="186"/>
      <c r="B1147" s="186"/>
      <c r="C1147" s="186"/>
      <c r="D1147" s="186"/>
      <c r="E1147" s="186"/>
      <c r="F1147" s="186"/>
      <c r="G1147" s="186"/>
      <c r="H1147" s="186"/>
    </row>
    <row r="1148" spans="1:8" ht="18.75" x14ac:dyDescent="0.3">
      <c r="A1148" s="187" t="s">
        <v>9</v>
      </c>
      <c r="B1148" s="187"/>
      <c r="C1148" s="187"/>
      <c r="D1148" s="187"/>
      <c r="E1148" s="187"/>
      <c r="F1148" s="187"/>
      <c r="G1148" s="187"/>
      <c r="H1148" s="187"/>
    </row>
    <row r="1149" spans="1:8" x14ac:dyDescent="0.25">
      <c r="A1149" s="38"/>
      <c r="B1149" s="38"/>
      <c r="C1149" s="38"/>
      <c r="D1149" s="38"/>
      <c r="E1149" s="38"/>
      <c r="F1149" s="38"/>
      <c r="G1149" s="38"/>
      <c r="H1149" s="38"/>
    </row>
    <row r="1150" spans="1:8" x14ac:dyDescent="0.25">
      <c r="A1150" s="38"/>
      <c r="B1150" s="38"/>
      <c r="C1150" s="38"/>
      <c r="D1150" s="38"/>
      <c r="E1150" s="38"/>
      <c r="F1150" s="38"/>
      <c r="G1150" s="38"/>
      <c r="H1150" s="38"/>
    </row>
    <row r="1151" spans="1:8" x14ac:dyDescent="0.25">
      <c r="A1151" s="38"/>
      <c r="B1151" s="38"/>
      <c r="C1151" s="38"/>
      <c r="D1151" s="38"/>
      <c r="E1151" s="38"/>
      <c r="F1151" s="38"/>
      <c r="G1151" s="38"/>
      <c r="H1151" s="38"/>
    </row>
    <row r="1152" spans="1:8" x14ac:dyDescent="0.25">
      <c r="A1152" s="38"/>
      <c r="B1152" s="38"/>
      <c r="C1152" s="38"/>
      <c r="D1152" s="38"/>
      <c r="E1152" s="38"/>
      <c r="F1152" s="38"/>
      <c r="G1152" s="38"/>
      <c r="H1152" s="38"/>
    </row>
    <row r="1153" spans="1:8" x14ac:dyDescent="0.25">
      <c r="A1153" s="38"/>
      <c r="B1153" s="38"/>
      <c r="C1153" s="38"/>
      <c r="D1153" s="38"/>
      <c r="E1153" s="38"/>
      <c r="F1153" s="38"/>
      <c r="G1153" s="38"/>
      <c r="H1153" s="38"/>
    </row>
    <row r="1154" spans="1:8" x14ac:dyDescent="0.25">
      <c r="A1154" s="38"/>
      <c r="B1154" s="38"/>
      <c r="C1154" s="38"/>
      <c r="D1154" s="38"/>
      <c r="E1154" s="38"/>
      <c r="F1154" s="38"/>
      <c r="G1154" s="38"/>
      <c r="H1154" s="38"/>
    </row>
    <row r="1155" spans="1:8" x14ac:dyDescent="0.25">
      <c r="A1155" s="38"/>
      <c r="B1155" s="38"/>
      <c r="C1155" s="38"/>
      <c r="D1155" s="38"/>
      <c r="E1155" s="38"/>
      <c r="F1155" s="38"/>
      <c r="G1155" s="38"/>
      <c r="H1155" s="38"/>
    </row>
    <row r="1156" spans="1:8" x14ac:dyDescent="0.25">
      <c r="A1156" s="38"/>
      <c r="B1156" s="38"/>
      <c r="C1156" s="38"/>
      <c r="D1156" s="38"/>
      <c r="E1156" s="38"/>
      <c r="F1156" s="38"/>
      <c r="G1156" s="38"/>
      <c r="H1156" s="38"/>
    </row>
    <row r="1157" spans="1:8" x14ac:dyDescent="0.25">
      <c r="A1157" s="38"/>
      <c r="B1157" s="38"/>
      <c r="C1157" s="38"/>
      <c r="D1157" s="38"/>
      <c r="E1157" s="38"/>
      <c r="F1157" s="38"/>
      <c r="G1157" s="38"/>
      <c r="H1157" s="38"/>
    </row>
    <row r="1158" spans="1:8" x14ac:dyDescent="0.25">
      <c r="A1158" s="38"/>
      <c r="B1158" s="38"/>
      <c r="C1158" s="38"/>
      <c r="D1158" s="38"/>
      <c r="E1158" s="38"/>
      <c r="F1158" s="38"/>
      <c r="G1158" s="38"/>
      <c r="H1158" s="38"/>
    </row>
    <row r="1159" spans="1:8" x14ac:dyDescent="0.25">
      <c r="A1159" s="38"/>
      <c r="B1159" s="38"/>
      <c r="C1159" s="38"/>
      <c r="D1159" s="38"/>
      <c r="E1159" s="38"/>
      <c r="F1159" s="38"/>
      <c r="G1159" s="38"/>
      <c r="H1159" s="38"/>
    </row>
    <row r="1160" spans="1:8" x14ac:dyDescent="0.25">
      <c r="A1160" s="38"/>
      <c r="B1160" s="38"/>
      <c r="C1160" s="38"/>
      <c r="D1160" s="38"/>
      <c r="E1160" s="38"/>
      <c r="F1160" s="38"/>
      <c r="G1160" s="38"/>
      <c r="H1160" s="38"/>
    </row>
    <row r="1161" spans="1:8" x14ac:dyDescent="0.25">
      <c r="A1161" s="38"/>
      <c r="B1161" s="38"/>
      <c r="C1161" s="38"/>
      <c r="D1161" s="38"/>
      <c r="E1161" s="38"/>
      <c r="F1161" s="38"/>
      <c r="G1161" s="38"/>
      <c r="H1161" s="38"/>
    </row>
    <row r="1162" spans="1:8" x14ac:dyDescent="0.25">
      <c r="A1162" s="38"/>
      <c r="B1162" s="38"/>
      <c r="C1162" s="38"/>
      <c r="D1162" s="38"/>
      <c r="E1162" s="38"/>
      <c r="F1162" s="38"/>
      <c r="G1162" s="38"/>
      <c r="H1162" s="38"/>
    </row>
    <row r="1163" spans="1:8" x14ac:dyDescent="0.25">
      <c r="A1163" s="38"/>
      <c r="B1163" s="38"/>
      <c r="C1163" s="38"/>
      <c r="D1163" s="38"/>
      <c r="E1163" s="38"/>
      <c r="F1163" s="38"/>
      <c r="G1163" s="38"/>
      <c r="H1163" s="38"/>
    </row>
    <row r="1164" spans="1:8" x14ac:dyDescent="0.25">
      <c r="A1164" s="38"/>
      <c r="B1164" s="38"/>
      <c r="C1164" s="38"/>
      <c r="D1164" s="38"/>
      <c r="E1164" s="38"/>
      <c r="F1164" s="38"/>
      <c r="G1164" s="38"/>
      <c r="H1164" s="38"/>
    </row>
    <row r="1165" spans="1:8" x14ac:dyDescent="0.25">
      <c r="A1165" s="38"/>
      <c r="B1165" s="38"/>
      <c r="C1165" s="38"/>
      <c r="D1165" s="38"/>
      <c r="E1165" s="38"/>
      <c r="F1165" s="38"/>
      <c r="G1165" s="38"/>
      <c r="H1165" s="38"/>
    </row>
    <row r="1166" spans="1:8" x14ac:dyDescent="0.25">
      <c r="A1166" s="38"/>
      <c r="B1166" s="38"/>
      <c r="C1166" s="38"/>
      <c r="D1166" s="38"/>
      <c r="E1166" s="38"/>
      <c r="F1166" s="38"/>
      <c r="G1166" s="38"/>
      <c r="H1166" s="38"/>
    </row>
    <row r="1167" spans="1:8" x14ac:dyDescent="0.25">
      <c r="A1167" s="188" t="s">
        <v>162</v>
      </c>
      <c r="B1167" s="188"/>
      <c r="C1167" s="188"/>
      <c r="D1167" s="188"/>
      <c r="E1167" s="188"/>
      <c r="F1167" s="188"/>
      <c r="G1167" s="188"/>
      <c r="H1167" s="188"/>
    </row>
    <row r="1168" spans="1:8" x14ac:dyDescent="0.25">
      <c r="A1168" s="189"/>
      <c r="B1168" s="189"/>
      <c r="C1168" s="189"/>
      <c r="D1168" s="189"/>
      <c r="E1168" s="189"/>
      <c r="F1168" s="189"/>
      <c r="G1168" s="189"/>
      <c r="H1168" s="189"/>
    </row>
    <row r="1169" spans="1:8" x14ac:dyDescent="0.25">
      <c r="A1169" s="189"/>
      <c r="B1169" s="189"/>
      <c r="C1169" s="189"/>
      <c r="D1169" s="189"/>
      <c r="E1169" s="189"/>
      <c r="F1169" s="189"/>
      <c r="G1169" s="189"/>
      <c r="H1169" s="189"/>
    </row>
    <row r="1170" spans="1:8" x14ac:dyDescent="0.25">
      <c r="A1170" s="189"/>
      <c r="B1170" s="189"/>
      <c r="C1170" s="189"/>
      <c r="D1170" s="189"/>
      <c r="E1170" s="189"/>
      <c r="F1170" s="189"/>
      <c r="G1170" s="189"/>
      <c r="H1170" s="189"/>
    </row>
    <row r="1171" spans="1:8" x14ac:dyDescent="0.25">
      <c r="A1171" s="189"/>
      <c r="B1171" s="189"/>
      <c r="C1171" s="189"/>
      <c r="D1171" s="189"/>
      <c r="E1171" s="189"/>
      <c r="F1171" s="189"/>
      <c r="G1171" s="189"/>
      <c r="H1171" s="189"/>
    </row>
    <row r="1172" spans="1:8" x14ac:dyDescent="0.25">
      <c r="A1172" s="189"/>
      <c r="B1172" s="189"/>
      <c r="C1172" s="189"/>
      <c r="D1172" s="189"/>
      <c r="E1172" s="189"/>
      <c r="F1172" s="189"/>
      <c r="G1172" s="189"/>
      <c r="H1172" s="189"/>
    </row>
    <row r="1173" spans="1:8" x14ac:dyDescent="0.25">
      <c r="A1173" s="189"/>
      <c r="B1173" s="189"/>
      <c r="C1173" s="189"/>
      <c r="D1173" s="189"/>
      <c r="E1173" s="189"/>
      <c r="F1173" s="189"/>
      <c r="G1173" s="189"/>
      <c r="H1173" s="189"/>
    </row>
    <row r="1174" spans="1:8" x14ac:dyDescent="0.25">
      <c r="A1174" s="185" t="s">
        <v>139</v>
      </c>
      <c r="B1174" s="185"/>
      <c r="C1174" s="185"/>
      <c r="D1174" s="185"/>
      <c r="E1174" s="185"/>
      <c r="F1174" s="185"/>
      <c r="G1174" s="185"/>
      <c r="H1174" s="185"/>
    </row>
    <row r="1175" spans="1:8" x14ac:dyDescent="0.25">
      <c r="A1175" s="186"/>
      <c r="B1175" s="186"/>
      <c r="C1175" s="186"/>
      <c r="D1175" s="186"/>
      <c r="E1175" s="186"/>
      <c r="F1175" s="186"/>
      <c r="G1175" s="186"/>
      <c r="H1175" s="186"/>
    </row>
    <row r="1176" spans="1:8" x14ac:dyDescent="0.25">
      <c r="A1176" s="186"/>
      <c r="B1176" s="186"/>
      <c r="C1176" s="186"/>
      <c r="D1176" s="186"/>
      <c r="E1176" s="186"/>
      <c r="F1176" s="186"/>
      <c r="G1176" s="186"/>
      <c r="H1176" s="186"/>
    </row>
    <row r="1177" spans="1:8" x14ac:dyDescent="0.25">
      <c r="A1177" s="186"/>
      <c r="B1177" s="186"/>
      <c r="C1177" s="186"/>
      <c r="D1177" s="186"/>
      <c r="E1177" s="186"/>
      <c r="F1177" s="186"/>
      <c r="G1177" s="186"/>
      <c r="H1177" s="186"/>
    </row>
    <row r="1178" spans="1:8" x14ac:dyDescent="0.25">
      <c r="A1178" s="186"/>
      <c r="B1178" s="186"/>
      <c r="C1178" s="186"/>
      <c r="D1178" s="186"/>
      <c r="E1178" s="186"/>
      <c r="F1178" s="186"/>
      <c r="G1178" s="186"/>
      <c r="H1178" s="186"/>
    </row>
    <row r="1179" spans="1:8" x14ac:dyDescent="0.25">
      <c r="A1179" s="186"/>
      <c r="B1179" s="186"/>
      <c r="C1179" s="186"/>
      <c r="D1179" s="186"/>
      <c r="E1179" s="186"/>
      <c r="F1179" s="186"/>
      <c r="G1179" s="186"/>
      <c r="H1179" s="186"/>
    </row>
    <row r="1180" spans="1:8" x14ac:dyDescent="0.25">
      <c r="A1180" s="186"/>
      <c r="B1180" s="186"/>
      <c r="C1180" s="186"/>
      <c r="D1180" s="186"/>
      <c r="E1180" s="186"/>
      <c r="F1180" s="186"/>
      <c r="G1180" s="186"/>
      <c r="H1180" s="186"/>
    </row>
    <row r="1181" spans="1:8" x14ac:dyDescent="0.25">
      <c r="A1181" s="186"/>
      <c r="B1181" s="186"/>
      <c r="C1181" s="186"/>
      <c r="D1181" s="186"/>
      <c r="E1181" s="186"/>
      <c r="F1181" s="186"/>
      <c r="G1181" s="186"/>
      <c r="H1181" s="186"/>
    </row>
    <row r="1182" spans="1:8" x14ac:dyDescent="0.25">
      <c r="A1182" s="186"/>
      <c r="B1182" s="186"/>
      <c r="C1182" s="186"/>
      <c r="D1182" s="186"/>
      <c r="E1182" s="186"/>
      <c r="F1182" s="186"/>
      <c r="G1182" s="186"/>
      <c r="H1182" s="186"/>
    </row>
    <row r="1183" spans="1:8" x14ac:dyDescent="0.25">
      <c r="A1183" s="186"/>
      <c r="B1183" s="186"/>
      <c r="C1183" s="186"/>
      <c r="D1183" s="186"/>
      <c r="E1183" s="186"/>
      <c r="F1183" s="186"/>
      <c r="G1183" s="186"/>
      <c r="H1183" s="186"/>
    </row>
    <row r="1184" spans="1:8" x14ac:dyDescent="0.25">
      <c r="A1184" s="186"/>
      <c r="B1184" s="186"/>
      <c r="C1184" s="186"/>
      <c r="D1184" s="186"/>
      <c r="E1184" s="186"/>
      <c r="F1184" s="186"/>
      <c r="G1184" s="186"/>
      <c r="H1184" s="186"/>
    </row>
    <row r="1185" spans="1:8" x14ac:dyDescent="0.25">
      <c r="A1185" s="186"/>
      <c r="B1185" s="186"/>
      <c r="C1185" s="186"/>
      <c r="D1185" s="186"/>
      <c r="E1185" s="186"/>
      <c r="F1185" s="186"/>
      <c r="G1185" s="186"/>
      <c r="H1185" s="186"/>
    </row>
    <row r="1186" spans="1:8" x14ac:dyDescent="0.25">
      <c r="A1186" s="186"/>
      <c r="B1186" s="186"/>
      <c r="C1186" s="186"/>
      <c r="D1186" s="186"/>
      <c r="E1186" s="186"/>
      <c r="F1186" s="186"/>
      <c r="G1186" s="186"/>
      <c r="H1186" s="186"/>
    </row>
    <row r="1187" spans="1:8" x14ac:dyDescent="0.25">
      <c r="A1187" s="186"/>
      <c r="B1187" s="186"/>
      <c r="C1187" s="186"/>
      <c r="D1187" s="186"/>
      <c r="E1187" s="186"/>
      <c r="F1187" s="186"/>
      <c r="G1187" s="186"/>
      <c r="H1187" s="186"/>
    </row>
    <row r="1188" spans="1:8" x14ac:dyDescent="0.25">
      <c r="A1188" s="186"/>
      <c r="B1188" s="186"/>
      <c r="C1188" s="186"/>
      <c r="D1188" s="186"/>
      <c r="E1188" s="186"/>
      <c r="F1188" s="186"/>
      <c r="G1188" s="186"/>
      <c r="H1188" s="186"/>
    </row>
    <row r="1189" spans="1:8" x14ac:dyDescent="0.25">
      <c r="A1189" s="186"/>
      <c r="B1189" s="186"/>
      <c r="C1189" s="186"/>
      <c r="D1189" s="186"/>
      <c r="E1189" s="186"/>
      <c r="F1189" s="186"/>
      <c r="G1189" s="186"/>
      <c r="H1189" s="186"/>
    </row>
    <row r="1190" spans="1:8" x14ac:dyDescent="0.25">
      <c r="A1190" s="186"/>
      <c r="B1190" s="186"/>
      <c r="C1190" s="186"/>
      <c r="D1190" s="186"/>
      <c r="E1190" s="186"/>
      <c r="F1190" s="186"/>
      <c r="G1190" s="186"/>
      <c r="H1190" s="186"/>
    </row>
    <row r="1191" spans="1:8" x14ac:dyDescent="0.25">
      <c r="A1191" s="186"/>
      <c r="B1191" s="186"/>
      <c r="C1191" s="186"/>
      <c r="D1191" s="186"/>
      <c r="E1191" s="186"/>
      <c r="F1191" s="186"/>
      <c r="G1191" s="186"/>
      <c r="H1191" s="186"/>
    </row>
    <row r="1192" spans="1:8" x14ac:dyDescent="0.25">
      <c r="A1192" s="186"/>
      <c r="B1192" s="186"/>
      <c r="C1192" s="186"/>
      <c r="D1192" s="186"/>
      <c r="E1192" s="186"/>
      <c r="F1192" s="186"/>
      <c r="G1192" s="186"/>
      <c r="H1192" s="186"/>
    </row>
    <row r="1193" spans="1:8" x14ac:dyDescent="0.25">
      <c r="A1193" s="186"/>
      <c r="B1193" s="186"/>
      <c r="C1193" s="186"/>
      <c r="D1193" s="186"/>
      <c r="E1193" s="186"/>
      <c r="F1193" s="186"/>
      <c r="G1193" s="186"/>
      <c r="H1193" s="186"/>
    </row>
    <row r="1194" spans="1:8" x14ac:dyDescent="0.25">
      <c r="A1194" s="186"/>
      <c r="B1194" s="186"/>
      <c r="C1194" s="186"/>
      <c r="D1194" s="186"/>
      <c r="E1194" s="186"/>
      <c r="F1194" s="186"/>
      <c r="G1194" s="186"/>
      <c r="H1194" s="186"/>
    </row>
    <row r="1195" spans="1:8" x14ac:dyDescent="0.25">
      <c r="A1195" s="186"/>
      <c r="B1195" s="186"/>
      <c r="C1195" s="186"/>
      <c r="D1195" s="186"/>
      <c r="E1195" s="186"/>
      <c r="F1195" s="186"/>
      <c r="G1195" s="186"/>
      <c r="H1195" s="186"/>
    </row>
    <row r="1196" spans="1:8" x14ac:dyDescent="0.25">
      <c r="A1196" s="186"/>
      <c r="B1196" s="186"/>
      <c r="C1196" s="186"/>
      <c r="D1196" s="186"/>
      <c r="E1196" s="186"/>
      <c r="F1196" s="186"/>
      <c r="G1196" s="186"/>
      <c r="H1196" s="186"/>
    </row>
    <row r="1197" spans="1:8" x14ac:dyDescent="0.25">
      <c r="A1197" s="186"/>
      <c r="B1197" s="186"/>
      <c r="C1197" s="186"/>
      <c r="D1197" s="186"/>
      <c r="E1197" s="186"/>
      <c r="F1197" s="186"/>
      <c r="G1197" s="186"/>
      <c r="H1197" s="186"/>
    </row>
    <row r="1198" spans="1:8" ht="18.75" x14ac:dyDescent="0.3">
      <c r="A1198" s="187" t="s">
        <v>10</v>
      </c>
      <c r="B1198" s="187"/>
      <c r="C1198" s="187"/>
      <c r="D1198" s="187"/>
      <c r="E1198" s="187"/>
      <c r="F1198" s="187"/>
      <c r="G1198" s="187"/>
      <c r="H1198" s="187"/>
    </row>
    <row r="1199" spans="1:8" x14ac:dyDescent="0.25">
      <c r="A1199" s="38"/>
      <c r="B1199" s="38"/>
      <c r="C1199" s="38"/>
      <c r="D1199" s="38"/>
      <c r="E1199" s="38"/>
      <c r="F1199" s="38"/>
      <c r="G1199" s="38"/>
      <c r="H1199" s="38"/>
    </row>
    <row r="1200" spans="1:8" x14ac:dyDescent="0.25">
      <c r="A1200" s="38"/>
      <c r="B1200" s="38"/>
      <c r="C1200" s="38"/>
      <c r="D1200" s="38"/>
      <c r="E1200" s="38"/>
      <c r="F1200" s="38"/>
      <c r="G1200" s="38"/>
      <c r="H1200" s="38"/>
    </row>
    <row r="1201" spans="1:8" x14ac:dyDescent="0.25">
      <c r="A1201" s="38"/>
      <c r="B1201" s="38"/>
      <c r="C1201" s="38"/>
      <c r="D1201" s="38"/>
      <c r="E1201" s="38"/>
      <c r="F1201" s="38"/>
      <c r="G1201" s="38"/>
      <c r="H1201" s="38"/>
    </row>
    <row r="1202" spans="1:8" x14ac:dyDescent="0.25">
      <c r="A1202" s="38"/>
      <c r="B1202" s="38"/>
      <c r="C1202" s="38"/>
      <c r="D1202" s="38"/>
      <c r="E1202" s="38"/>
      <c r="F1202" s="38"/>
      <c r="G1202" s="38"/>
      <c r="H1202" s="38"/>
    </row>
    <row r="1203" spans="1:8" x14ac:dyDescent="0.25">
      <c r="A1203" s="38"/>
      <c r="B1203" s="38"/>
      <c r="C1203" s="38"/>
      <c r="D1203" s="38"/>
      <c r="E1203" s="38"/>
      <c r="F1203" s="38"/>
      <c r="G1203" s="38"/>
      <c r="H1203" s="38"/>
    </row>
    <row r="1204" spans="1:8" x14ac:dyDescent="0.25">
      <c r="A1204" s="38"/>
      <c r="B1204" s="38"/>
      <c r="C1204" s="38"/>
      <c r="D1204" s="38"/>
      <c r="E1204" s="38"/>
      <c r="F1204" s="38"/>
      <c r="G1204" s="38"/>
      <c r="H1204" s="38"/>
    </row>
    <row r="1205" spans="1:8" x14ac:dyDescent="0.25">
      <c r="A1205" s="38"/>
      <c r="B1205" s="38"/>
      <c r="C1205" s="38"/>
      <c r="D1205" s="38"/>
      <c r="E1205" s="38"/>
      <c r="F1205" s="38"/>
      <c r="G1205" s="38"/>
      <c r="H1205" s="38"/>
    </row>
    <row r="1206" spans="1:8" x14ac:dyDescent="0.25">
      <c r="A1206" s="38"/>
      <c r="B1206" s="38"/>
      <c r="C1206" s="38"/>
      <c r="D1206" s="38"/>
      <c r="E1206" s="38"/>
      <c r="F1206" s="38"/>
      <c r="G1206" s="38"/>
      <c r="H1206" s="38"/>
    </row>
    <row r="1207" spans="1:8" x14ac:dyDescent="0.25">
      <c r="A1207" s="38"/>
      <c r="B1207" s="38"/>
      <c r="C1207" s="38"/>
      <c r="D1207" s="38"/>
      <c r="E1207" s="38"/>
      <c r="F1207" s="38"/>
      <c r="G1207" s="38"/>
      <c r="H1207" s="38"/>
    </row>
    <row r="1208" spans="1:8" x14ac:dyDescent="0.25">
      <c r="A1208" s="38"/>
      <c r="B1208" s="38"/>
      <c r="C1208" s="38"/>
      <c r="D1208" s="38"/>
      <c r="E1208" s="38"/>
      <c r="F1208" s="38"/>
      <c r="G1208" s="38"/>
      <c r="H1208" s="38"/>
    </row>
    <row r="1209" spans="1:8" x14ac:dyDescent="0.25">
      <c r="A1209" s="38"/>
      <c r="B1209" s="38"/>
      <c r="C1209" s="38"/>
      <c r="D1209" s="38"/>
      <c r="E1209" s="38"/>
      <c r="F1209" s="38"/>
      <c r="G1209" s="38"/>
      <c r="H1209" s="38"/>
    </row>
    <row r="1210" spans="1:8" x14ac:dyDescent="0.25">
      <c r="A1210" s="38"/>
      <c r="B1210" s="38"/>
      <c r="C1210" s="38"/>
      <c r="D1210" s="38"/>
      <c r="E1210" s="38"/>
      <c r="F1210" s="38"/>
      <c r="G1210" s="38"/>
      <c r="H1210" s="38"/>
    </row>
    <row r="1211" spans="1:8" x14ac:dyDescent="0.25">
      <c r="A1211" s="38"/>
      <c r="B1211" s="38"/>
      <c r="C1211" s="38"/>
      <c r="D1211" s="38"/>
      <c r="E1211" s="38"/>
      <c r="F1211" s="38"/>
      <c r="G1211" s="38"/>
      <c r="H1211" s="38"/>
    </row>
    <row r="1212" spans="1:8" x14ac:dyDescent="0.25">
      <c r="A1212" s="38"/>
      <c r="B1212" s="38"/>
      <c r="C1212" s="38"/>
      <c r="D1212" s="38"/>
      <c r="E1212" s="38"/>
      <c r="F1212" s="38"/>
      <c r="G1212" s="38"/>
      <c r="H1212" s="38"/>
    </row>
    <row r="1213" spans="1:8" x14ac:dyDescent="0.25">
      <c r="A1213" s="38"/>
      <c r="B1213" s="38"/>
      <c r="C1213" s="38"/>
      <c r="D1213" s="38"/>
      <c r="E1213" s="38"/>
      <c r="F1213" s="38"/>
      <c r="G1213" s="38"/>
      <c r="H1213" s="38"/>
    </row>
    <row r="1214" spans="1:8" x14ac:dyDescent="0.25">
      <c r="A1214" s="38"/>
      <c r="B1214" s="38"/>
      <c r="C1214" s="38"/>
      <c r="D1214" s="38"/>
      <c r="E1214" s="38"/>
      <c r="F1214" s="38"/>
      <c r="G1214" s="38"/>
      <c r="H1214" s="38"/>
    </row>
    <row r="1215" spans="1:8" x14ac:dyDescent="0.25">
      <c r="A1215" s="38"/>
      <c r="B1215" s="38"/>
      <c r="C1215" s="38"/>
      <c r="D1215" s="38"/>
      <c r="E1215" s="38"/>
      <c r="F1215" s="38"/>
      <c r="G1215" s="38"/>
      <c r="H1215" s="38"/>
    </row>
    <row r="1216" spans="1:8" x14ac:dyDescent="0.25">
      <c r="A1216" s="38"/>
      <c r="B1216" s="38"/>
      <c r="C1216" s="38"/>
      <c r="D1216" s="38"/>
      <c r="E1216" s="38"/>
      <c r="F1216" s="38"/>
      <c r="G1216" s="38"/>
      <c r="H1216" s="38"/>
    </row>
    <row r="1217" spans="1:9" x14ac:dyDescent="0.25">
      <c r="A1217" s="188" t="s">
        <v>163</v>
      </c>
      <c r="B1217" s="188"/>
      <c r="C1217" s="188"/>
      <c r="D1217" s="188"/>
      <c r="E1217" s="188"/>
      <c r="F1217" s="188"/>
      <c r="G1217" s="188"/>
      <c r="H1217" s="188"/>
    </row>
    <row r="1218" spans="1:9" x14ac:dyDescent="0.25">
      <c r="A1218" s="190"/>
      <c r="B1218" s="190"/>
      <c r="C1218" s="190"/>
      <c r="D1218" s="190"/>
      <c r="E1218" s="190"/>
      <c r="F1218" s="190"/>
      <c r="G1218" s="190"/>
      <c r="H1218" s="190"/>
    </row>
    <row r="1219" spans="1:9" x14ac:dyDescent="0.25">
      <c r="A1219" s="190"/>
      <c r="B1219" s="190"/>
      <c r="C1219" s="190"/>
      <c r="D1219" s="190"/>
      <c r="E1219" s="190"/>
      <c r="F1219" s="190"/>
      <c r="G1219" s="190"/>
      <c r="H1219" s="190"/>
    </row>
    <row r="1220" spans="1:9" x14ac:dyDescent="0.25">
      <c r="A1220" s="190"/>
      <c r="B1220" s="190"/>
      <c r="C1220" s="190"/>
      <c r="D1220" s="190"/>
      <c r="E1220" s="190"/>
      <c r="F1220" s="190"/>
      <c r="G1220" s="190"/>
      <c r="H1220" s="190"/>
    </row>
    <row r="1221" spans="1:9" x14ac:dyDescent="0.25">
      <c r="A1221" s="190"/>
      <c r="B1221" s="190"/>
      <c r="C1221" s="190"/>
      <c r="D1221" s="190"/>
      <c r="E1221" s="190"/>
      <c r="F1221" s="190"/>
      <c r="G1221" s="190"/>
      <c r="H1221" s="190"/>
    </row>
    <row r="1222" spans="1:9" x14ac:dyDescent="0.25">
      <c r="A1222" s="190"/>
      <c r="B1222" s="190"/>
      <c r="C1222" s="190"/>
      <c r="D1222" s="190"/>
      <c r="E1222" s="190"/>
      <c r="F1222" s="190"/>
      <c r="G1222" s="190"/>
      <c r="H1222" s="190"/>
    </row>
    <row r="1223" spans="1:9" x14ac:dyDescent="0.25">
      <c r="A1223" s="190"/>
      <c r="B1223" s="190"/>
      <c r="C1223" s="190"/>
      <c r="D1223" s="190"/>
      <c r="E1223" s="190"/>
      <c r="F1223" s="190"/>
      <c r="G1223" s="190"/>
      <c r="H1223" s="190"/>
    </row>
    <row r="1224" spans="1:9" x14ac:dyDescent="0.25">
      <c r="A1224" s="185"/>
      <c r="B1224" s="185"/>
      <c r="C1224" s="185"/>
      <c r="D1224" s="185"/>
      <c r="E1224" s="185"/>
      <c r="F1224" s="185"/>
      <c r="G1224" s="185"/>
      <c r="H1224" s="185"/>
    </row>
    <row r="1225" spans="1:9" x14ac:dyDescent="0.25">
      <c r="A1225" s="186"/>
      <c r="B1225" s="186"/>
      <c r="C1225" s="186"/>
      <c r="D1225" s="186"/>
      <c r="E1225" s="186"/>
      <c r="F1225" s="186"/>
      <c r="G1225" s="186"/>
      <c r="H1225" s="186"/>
    </row>
    <row r="1226" spans="1:9" x14ac:dyDescent="0.25">
      <c r="A1226" s="186"/>
      <c r="B1226" s="186"/>
      <c r="C1226" s="186"/>
      <c r="D1226" s="186"/>
      <c r="E1226" s="186"/>
      <c r="F1226" s="186"/>
      <c r="G1226" s="186"/>
      <c r="H1226" s="186"/>
    </row>
    <row r="1227" spans="1:9" x14ac:dyDescent="0.25">
      <c r="A1227" s="186"/>
      <c r="B1227" s="186"/>
      <c r="C1227" s="186"/>
      <c r="D1227" s="186"/>
      <c r="E1227" s="186"/>
      <c r="F1227" s="186"/>
      <c r="G1227" s="186"/>
      <c r="H1227" s="186"/>
      <c r="I1227" s="110"/>
    </row>
    <row r="1228" spans="1:9" x14ac:dyDescent="0.25">
      <c r="A1228" s="186"/>
      <c r="B1228" s="186"/>
      <c r="C1228" s="186"/>
      <c r="D1228" s="186"/>
      <c r="E1228" s="186"/>
      <c r="F1228" s="186"/>
      <c r="G1228" s="186"/>
      <c r="H1228" s="186"/>
    </row>
    <row r="1229" spans="1:9" x14ac:dyDescent="0.25">
      <c r="A1229" s="186"/>
      <c r="B1229" s="186"/>
      <c r="C1229" s="186"/>
      <c r="D1229" s="186"/>
      <c r="E1229" s="186"/>
      <c r="F1229" s="186"/>
      <c r="G1229" s="186"/>
      <c r="H1229" s="186"/>
    </row>
    <row r="1230" spans="1:9" x14ac:dyDescent="0.25">
      <c r="A1230" s="186"/>
      <c r="B1230" s="186"/>
      <c r="C1230" s="186"/>
      <c r="D1230" s="186"/>
      <c r="E1230" s="186"/>
      <c r="F1230" s="186"/>
      <c r="G1230" s="186"/>
      <c r="H1230" s="186"/>
    </row>
    <row r="1231" spans="1:9" x14ac:dyDescent="0.25">
      <c r="A1231" s="186"/>
      <c r="B1231" s="186"/>
      <c r="C1231" s="186"/>
      <c r="D1231" s="186"/>
      <c r="E1231" s="186"/>
      <c r="F1231" s="186"/>
      <c r="G1231" s="186"/>
      <c r="H1231" s="186"/>
    </row>
    <row r="1232" spans="1:9" x14ac:dyDescent="0.25">
      <c r="A1232" s="186"/>
      <c r="B1232" s="186"/>
      <c r="C1232" s="186"/>
      <c r="D1232" s="186"/>
      <c r="E1232" s="186"/>
      <c r="F1232" s="186"/>
      <c r="G1232" s="186"/>
      <c r="H1232" s="186"/>
    </row>
    <row r="1233" spans="1:8" x14ac:dyDescent="0.25">
      <c r="A1233" s="186"/>
      <c r="B1233" s="186"/>
      <c r="C1233" s="186"/>
      <c r="D1233" s="186"/>
      <c r="E1233" s="186"/>
      <c r="F1233" s="186"/>
      <c r="G1233" s="186"/>
      <c r="H1233" s="186"/>
    </row>
    <row r="1234" spans="1:8" x14ac:dyDescent="0.25">
      <c r="A1234" s="186"/>
      <c r="B1234" s="186"/>
      <c r="C1234" s="186"/>
      <c r="D1234" s="186"/>
      <c r="E1234" s="186"/>
      <c r="F1234" s="186"/>
      <c r="G1234" s="186"/>
      <c r="H1234" s="186"/>
    </row>
    <row r="1235" spans="1:8" x14ac:dyDescent="0.25">
      <c r="A1235" s="186"/>
      <c r="B1235" s="186"/>
      <c r="C1235" s="186"/>
      <c r="D1235" s="186"/>
      <c r="E1235" s="186"/>
      <c r="F1235" s="186"/>
      <c r="G1235" s="186"/>
      <c r="H1235" s="186"/>
    </row>
    <row r="1236" spans="1:8" x14ac:dyDescent="0.25">
      <c r="A1236" s="186"/>
      <c r="B1236" s="186"/>
      <c r="C1236" s="186"/>
      <c r="D1236" s="186"/>
      <c r="E1236" s="186"/>
      <c r="F1236" s="186"/>
      <c r="G1236" s="186"/>
      <c r="H1236" s="186"/>
    </row>
    <row r="1237" spans="1:8" x14ac:dyDescent="0.25">
      <c r="A1237" s="186"/>
      <c r="B1237" s="186"/>
      <c r="C1237" s="186"/>
      <c r="D1237" s="186"/>
      <c r="E1237" s="186"/>
      <c r="F1237" s="186"/>
      <c r="G1237" s="186"/>
      <c r="H1237" s="186"/>
    </row>
    <row r="1238" spans="1:8" x14ac:dyDescent="0.25">
      <c r="A1238" s="186"/>
      <c r="B1238" s="186"/>
      <c r="C1238" s="186"/>
      <c r="D1238" s="186"/>
      <c r="E1238" s="186"/>
      <c r="F1238" s="186"/>
      <c r="G1238" s="186"/>
      <c r="H1238" s="186"/>
    </row>
    <row r="1239" spans="1:8" x14ac:dyDescent="0.25">
      <c r="A1239" s="186"/>
      <c r="B1239" s="186"/>
      <c r="C1239" s="186"/>
      <c r="D1239" s="186"/>
      <c r="E1239" s="186"/>
      <c r="F1239" s="186"/>
      <c r="G1239" s="186"/>
      <c r="H1239" s="186"/>
    </row>
    <row r="1240" spans="1:8" x14ac:dyDescent="0.25">
      <c r="A1240" s="186"/>
      <c r="B1240" s="186"/>
      <c r="C1240" s="186"/>
      <c r="D1240" s="186"/>
      <c r="E1240" s="186"/>
      <c r="F1240" s="186"/>
      <c r="G1240" s="186"/>
      <c r="H1240" s="186"/>
    </row>
    <row r="1241" spans="1:8" x14ac:dyDescent="0.25">
      <c r="A1241" s="186"/>
      <c r="B1241" s="186"/>
      <c r="C1241" s="186"/>
      <c r="D1241" s="186"/>
      <c r="E1241" s="186"/>
      <c r="F1241" s="186"/>
      <c r="G1241" s="186"/>
      <c r="H1241" s="186"/>
    </row>
    <row r="1242" spans="1:8" x14ac:dyDescent="0.25">
      <c r="A1242" s="186"/>
      <c r="B1242" s="186"/>
      <c r="C1242" s="186"/>
      <c r="D1242" s="186"/>
      <c r="E1242" s="186"/>
      <c r="F1242" s="186"/>
      <c r="G1242" s="186"/>
      <c r="H1242" s="186"/>
    </row>
    <row r="1243" spans="1:8" x14ac:dyDescent="0.25">
      <c r="A1243" s="186"/>
      <c r="B1243" s="186"/>
      <c r="C1243" s="186"/>
      <c r="D1243" s="186"/>
      <c r="E1243" s="186"/>
      <c r="F1243" s="186"/>
      <c r="G1243" s="186"/>
      <c r="H1243" s="186"/>
    </row>
    <row r="1244" spans="1:8" x14ac:dyDescent="0.25">
      <c r="A1244" s="186"/>
      <c r="B1244" s="186"/>
      <c r="C1244" s="186"/>
      <c r="D1244" s="186"/>
      <c r="E1244" s="186"/>
      <c r="F1244" s="186"/>
      <c r="G1244" s="186"/>
      <c r="H1244" s="186"/>
    </row>
    <row r="1245" spans="1:8" x14ac:dyDescent="0.25">
      <c r="A1245" s="186"/>
      <c r="B1245" s="186"/>
      <c r="C1245" s="186"/>
      <c r="D1245" s="186"/>
      <c r="E1245" s="186"/>
      <c r="F1245" s="186"/>
      <c r="G1245" s="186"/>
      <c r="H1245" s="186"/>
    </row>
    <row r="1246" spans="1:8" x14ac:dyDescent="0.25">
      <c r="A1246" s="186"/>
      <c r="B1246" s="186"/>
      <c r="C1246" s="186"/>
      <c r="D1246" s="186"/>
      <c r="E1246" s="186"/>
      <c r="F1246" s="186"/>
      <c r="G1246" s="186"/>
      <c r="H1246" s="186"/>
    </row>
    <row r="1247" spans="1:8" x14ac:dyDescent="0.25">
      <c r="A1247" s="186"/>
      <c r="B1247" s="186"/>
      <c r="C1247" s="186"/>
      <c r="D1247" s="186"/>
      <c r="E1247" s="186"/>
      <c r="F1247" s="186"/>
      <c r="G1247" s="186"/>
      <c r="H1247" s="186"/>
    </row>
    <row r="1248" spans="1:8" ht="21" x14ac:dyDescent="0.35">
      <c r="A1248" s="191" t="s">
        <v>164</v>
      </c>
      <c r="B1248" s="191"/>
      <c r="C1248" s="191"/>
      <c r="D1248" s="191"/>
      <c r="E1248" s="191"/>
      <c r="F1248" s="191"/>
      <c r="G1248" s="191"/>
      <c r="H1248" s="191"/>
    </row>
    <row r="1249" spans="1:8" x14ac:dyDescent="0.25">
      <c r="A1249" s="38"/>
      <c r="B1249" s="38"/>
      <c r="C1249" s="38"/>
      <c r="D1249" s="38"/>
      <c r="E1249" s="38"/>
      <c r="F1249" s="38"/>
      <c r="G1249" s="38"/>
      <c r="H1249" s="38"/>
    </row>
    <row r="1250" spans="1:8" x14ac:dyDescent="0.25">
      <c r="A1250" s="38"/>
      <c r="B1250" s="38"/>
      <c r="C1250" s="38"/>
      <c r="D1250" s="38"/>
      <c r="E1250" s="38"/>
      <c r="F1250" s="38"/>
      <c r="G1250" s="38"/>
      <c r="H1250" s="38"/>
    </row>
    <row r="1251" spans="1:8" x14ac:dyDescent="0.25">
      <c r="A1251" s="38"/>
      <c r="B1251" s="38"/>
      <c r="C1251" s="38"/>
      <c r="D1251" s="38"/>
      <c r="E1251" s="38"/>
      <c r="F1251" s="38"/>
      <c r="G1251" s="38"/>
      <c r="H1251" s="38"/>
    </row>
    <row r="1252" spans="1:8" x14ac:dyDescent="0.25">
      <c r="A1252" s="38"/>
      <c r="B1252" s="38"/>
      <c r="C1252" s="38"/>
      <c r="D1252" s="38"/>
      <c r="E1252" s="38"/>
      <c r="F1252" s="38"/>
      <c r="G1252" s="38"/>
      <c r="H1252" s="38"/>
    </row>
    <row r="1253" spans="1:8" x14ac:dyDescent="0.25">
      <c r="A1253" s="38"/>
      <c r="B1253" s="38"/>
      <c r="C1253" s="38"/>
      <c r="D1253" s="38"/>
      <c r="E1253" s="38"/>
      <c r="F1253" s="38"/>
      <c r="G1253" s="38"/>
      <c r="H1253" s="38"/>
    </row>
    <row r="1254" spans="1:8" x14ac:dyDescent="0.25">
      <c r="A1254" s="38"/>
      <c r="B1254" s="38"/>
      <c r="C1254" s="38"/>
      <c r="D1254" s="38"/>
      <c r="E1254" s="38"/>
      <c r="F1254" s="38"/>
      <c r="G1254" s="38"/>
      <c r="H1254" s="38"/>
    </row>
    <row r="1255" spans="1:8" x14ac:dyDescent="0.25">
      <c r="A1255" s="38"/>
      <c r="B1255" s="38"/>
      <c r="C1255" s="38"/>
      <c r="D1255" s="38"/>
      <c r="E1255" s="38"/>
      <c r="F1255" s="38"/>
      <c r="G1255" s="38"/>
      <c r="H1255" s="38"/>
    </row>
    <row r="1256" spans="1:8" x14ac:dyDescent="0.25">
      <c r="A1256" s="38"/>
      <c r="B1256" s="38"/>
      <c r="C1256" s="38"/>
      <c r="D1256" s="38"/>
      <c r="E1256" s="38"/>
      <c r="F1256" s="38"/>
      <c r="G1256" s="38"/>
      <c r="H1256" s="38"/>
    </row>
    <row r="1257" spans="1:8" x14ac:dyDescent="0.25">
      <c r="A1257" s="38"/>
      <c r="B1257" s="38"/>
      <c r="C1257" s="38"/>
      <c r="D1257" s="38"/>
      <c r="E1257" s="38"/>
      <c r="F1257" s="38"/>
      <c r="G1257" s="38"/>
      <c r="H1257" s="38"/>
    </row>
    <row r="1258" spans="1:8" x14ac:dyDescent="0.25">
      <c r="A1258" s="38"/>
      <c r="B1258" s="38"/>
      <c r="C1258" s="38"/>
      <c r="D1258" s="38"/>
      <c r="E1258" s="38"/>
      <c r="F1258" s="38"/>
      <c r="G1258" s="38"/>
      <c r="H1258" s="38"/>
    </row>
    <row r="1259" spans="1:8" x14ac:dyDescent="0.25">
      <c r="A1259" s="38"/>
      <c r="B1259" s="38"/>
      <c r="C1259" s="38"/>
      <c r="D1259" s="38"/>
      <c r="E1259" s="38"/>
      <c r="F1259" s="38"/>
      <c r="G1259" s="38"/>
      <c r="H1259" s="38"/>
    </row>
    <row r="1260" spans="1:8" x14ac:dyDescent="0.25">
      <c r="A1260" s="38"/>
      <c r="B1260" s="38"/>
      <c r="C1260" s="38"/>
      <c r="D1260" s="38"/>
      <c r="E1260" s="38"/>
      <c r="F1260" s="38"/>
      <c r="G1260" s="38"/>
      <c r="H1260" s="38"/>
    </row>
    <row r="1261" spans="1:8" x14ac:dyDescent="0.25">
      <c r="A1261" s="38"/>
      <c r="B1261" s="38"/>
      <c r="C1261" s="38"/>
      <c r="D1261" s="38"/>
      <c r="E1261" s="38"/>
      <c r="F1261" s="38"/>
      <c r="G1261" s="38"/>
      <c r="H1261" s="38"/>
    </row>
    <row r="1262" spans="1:8" x14ac:dyDescent="0.25">
      <c r="A1262" s="38"/>
      <c r="B1262" s="38"/>
      <c r="C1262" s="38"/>
      <c r="D1262" s="38"/>
      <c r="E1262" s="38"/>
      <c r="F1262" s="38"/>
      <c r="G1262" s="38"/>
      <c r="H1262" s="38"/>
    </row>
    <row r="1263" spans="1:8" x14ac:dyDescent="0.25">
      <c r="A1263" s="38"/>
      <c r="B1263" s="38"/>
      <c r="C1263" s="38"/>
      <c r="D1263" s="38"/>
      <c r="E1263" s="38"/>
      <c r="F1263" s="38"/>
      <c r="G1263" s="38"/>
      <c r="H1263" s="38"/>
    </row>
    <row r="1264" spans="1:8" x14ac:dyDescent="0.25">
      <c r="A1264" s="38"/>
      <c r="B1264" s="38"/>
      <c r="C1264" s="38"/>
      <c r="D1264" s="38"/>
      <c r="E1264" s="38"/>
      <c r="F1264" s="38"/>
      <c r="G1264" s="38"/>
      <c r="H1264" s="38"/>
    </row>
    <row r="1265" spans="1:8" x14ac:dyDescent="0.25">
      <c r="A1265" s="38"/>
      <c r="B1265" s="38"/>
      <c r="C1265" s="38"/>
      <c r="D1265" s="38"/>
      <c r="E1265" s="38"/>
      <c r="F1265" s="38"/>
      <c r="G1265" s="38"/>
      <c r="H1265" s="38"/>
    </row>
    <row r="1266" spans="1:8" x14ac:dyDescent="0.25">
      <c r="A1266" s="188" t="s">
        <v>165</v>
      </c>
      <c r="B1266" s="188"/>
      <c r="C1266" s="188"/>
      <c r="D1266" s="188"/>
      <c r="E1266" s="188"/>
      <c r="F1266" s="188"/>
      <c r="G1266" s="188"/>
      <c r="H1266" s="188"/>
    </row>
    <row r="1267" spans="1:8" x14ac:dyDescent="0.25">
      <c r="A1267" s="189"/>
      <c r="B1267" s="189"/>
      <c r="C1267" s="189"/>
      <c r="D1267" s="189"/>
      <c r="E1267" s="189"/>
      <c r="F1267" s="189"/>
      <c r="G1267" s="189"/>
      <c r="H1267" s="189"/>
    </row>
    <row r="1268" spans="1:8" x14ac:dyDescent="0.25">
      <c r="A1268" s="189"/>
      <c r="B1268" s="189"/>
      <c r="C1268" s="189"/>
      <c r="D1268" s="189"/>
      <c r="E1268" s="189"/>
      <c r="F1268" s="189"/>
      <c r="G1268" s="189"/>
      <c r="H1268" s="189"/>
    </row>
    <row r="1269" spans="1:8" x14ac:dyDescent="0.25">
      <c r="A1269" s="189"/>
      <c r="B1269" s="189"/>
      <c r="C1269" s="189"/>
      <c r="D1269" s="189"/>
      <c r="E1269" s="189"/>
      <c r="F1269" s="189"/>
      <c r="G1269" s="189"/>
      <c r="H1269" s="189"/>
    </row>
    <row r="1270" spans="1:8" x14ac:dyDescent="0.25">
      <c r="A1270" s="189"/>
      <c r="B1270" s="189"/>
      <c r="C1270" s="189"/>
      <c r="D1270" s="189"/>
      <c r="E1270" s="189"/>
      <c r="F1270" s="189"/>
      <c r="G1270" s="189"/>
      <c r="H1270" s="189"/>
    </row>
    <row r="1271" spans="1:8" x14ac:dyDescent="0.25">
      <c r="A1271" s="189"/>
      <c r="B1271" s="189"/>
      <c r="C1271" s="189"/>
      <c r="D1271" s="189"/>
      <c r="E1271" s="189"/>
      <c r="F1271" s="189"/>
      <c r="G1271" s="189"/>
      <c r="H1271" s="189"/>
    </row>
    <row r="1272" spans="1:8" x14ac:dyDescent="0.25">
      <c r="A1272" s="189"/>
      <c r="B1272" s="189"/>
      <c r="C1272" s="189"/>
      <c r="D1272" s="189"/>
      <c r="E1272" s="189"/>
      <c r="F1272" s="189"/>
      <c r="G1272" s="189"/>
      <c r="H1272" s="189"/>
    </row>
    <row r="1273" spans="1:8" x14ac:dyDescent="0.25">
      <c r="A1273" s="38"/>
      <c r="B1273" s="38"/>
      <c r="C1273" s="38"/>
      <c r="D1273" s="38"/>
      <c r="E1273" s="38"/>
      <c r="F1273" s="38"/>
      <c r="G1273" s="38"/>
      <c r="H1273" s="38"/>
    </row>
    <row r="1274" spans="1:8" x14ac:dyDescent="0.25">
      <c r="A1274" s="38"/>
      <c r="B1274" s="38"/>
      <c r="C1274" s="38"/>
      <c r="D1274" s="38"/>
      <c r="E1274" s="38"/>
      <c r="F1274" s="38"/>
      <c r="G1274" s="38"/>
      <c r="H1274" s="38"/>
    </row>
    <row r="1275" spans="1:8" x14ac:dyDescent="0.25">
      <c r="A1275" s="38"/>
      <c r="B1275" s="38"/>
      <c r="C1275" s="38"/>
      <c r="D1275" s="38"/>
      <c r="E1275" s="38"/>
      <c r="F1275" s="38"/>
      <c r="G1275" s="38"/>
      <c r="H1275" s="38"/>
    </row>
    <row r="1276" spans="1:8" x14ac:dyDescent="0.25">
      <c r="A1276" s="38"/>
      <c r="B1276" s="38"/>
      <c r="C1276" s="38"/>
      <c r="D1276" s="38"/>
      <c r="E1276" s="38"/>
      <c r="F1276" s="38"/>
      <c r="G1276" s="38"/>
      <c r="H1276" s="38"/>
    </row>
    <row r="1277" spans="1:8" x14ac:dyDescent="0.25">
      <c r="A1277" s="38"/>
      <c r="B1277" s="38"/>
      <c r="C1277" s="38"/>
      <c r="D1277" s="38"/>
      <c r="E1277" s="38"/>
      <c r="F1277" s="38"/>
      <c r="G1277" s="38"/>
      <c r="H1277" s="38"/>
    </row>
    <row r="1278" spans="1:8" x14ac:dyDescent="0.25">
      <c r="A1278" s="38"/>
      <c r="B1278" s="38"/>
      <c r="C1278" s="38"/>
      <c r="D1278" s="38"/>
      <c r="E1278" s="38"/>
      <c r="F1278" s="38"/>
      <c r="G1278" s="38"/>
      <c r="H1278" s="38"/>
    </row>
    <row r="1279" spans="1:8" x14ac:dyDescent="0.25">
      <c r="A1279" s="38"/>
      <c r="B1279" s="38"/>
      <c r="C1279" s="38"/>
      <c r="D1279" s="38"/>
      <c r="E1279" s="38"/>
      <c r="F1279" s="38"/>
      <c r="G1279" s="38"/>
      <c r="H1279" s="38"/>
    </row>
    <row r="1280" spans="1:8" x14ac:dyDescent="0.25">
      <c r="A1280" s="38"/>
      <c r="B1280" s="38"/>
      <c r="C1280" s="38"/>
      <c r="D1280" s="38"/>
      <c r="E1280" s="38"/>
      <c r="F1280" s="38"/>
      <c r="G1280" s="38"/>
      <c r="H1280" s="38"/>
    </row>
    <row r="1281" spans="1:8" x14ac:dyDescent="0.25">
      <c r="A1281" s="38"/>
      <c r="B1281" s="38"/>
      <c r="C1281" s="38"/>
      <c r="D1281" s="38"/>
      <c r="E1281" s="38"/>
      <c r="F1281" s="38"/>
      <c r="G1281" s="38"/>
      <c r="H1281" s="38"/>
    </row>
    <row r="1282" spans="1:8" x14ac:dyDescent="0.25">
      <c r="A1282" s="38"/>
      <c r="B1282" s="38"/>
      <c r="C1282" s="38"/>
      <c r="D1282" s="38"/>
      <c r="E1282" s="38"/>
      <c r="F1282" s="38"/>
      <c r="G1282" s="38"/>
      <c r="H1282" s="38"/>
    </row>
    <row r="1283" spans="1:8" x14ac:dyDescent="0.25">
      <c r="A1283" s="38"/>
      <c r="B1283" s="38"/>
      <c r="C1283" s="38"/>
      <c r="D1283" s="38"/>
      <c r="E1283" s="38"/>
      <c r="F1283" s="38"/>
      <c r="G1283" s="38"/>
      <c r="H1283" s="38"/>
    </row>
    <row r="1284" spans="1:8" x14ac:dyDescent="0.25">
      <c r="A1284" s="38"/>
      <c r="B1284" s="38"/>
      <c r="C1284" s="38"/>
      <c r="D1284" s="38"/>
      <c r="E1284" s="38"/>
      <c r="F1284" s="38"/>
      <c r="G1284" s="38"/>
      <c r="H1284" s="38"/>
    </row>
    <row r="1285" spans="1:8" x14ac:dyDescent="0.25">
      <c r="A1285" s="38"/>
      <c r="B1285" s="38"/>
      <c r="C1285" s="38"/>
      <c r="D1285" s="38"/>
      <c r="E1285" s="38"/>
      <c r="F1285" s="38"/>
      <c r="G1285" s="38"/>
      <c r="H1285" s="38"/>
    </row>
    <row r="1286" spans="1:8" x14ac:dyDescent="0.25">
      <c r="A1286" s="38"/>
      <c r="B1286" s="38"/>
      <c r="C1286" s="38"/>
      <c r="D1286" s="38"/>
      <c r="E1286" s="38"/>
      <c r="F1286" s="38"/>
      <c r="G1286" s="38"/>
      <c r="H1286" s="38"/>
    </row>
    <row r="1287" spans="1:8" x14ac:dyDescent="0.25">
      <c r="A1287" s="38"/>
      <c r="B1287" s="38"/>
      <c r="C1287" s="38"/>
      <c r="D1287" s="38"/>
      <c r="E1287" s="38"/>
      <c r="F1287" s="38"/>
      <c r="G1287" s="38"/>
      <c r="H1287" s="38"/>
    </row>
    <row r="1288" spans="1:8" x14ac:dyDescent="0.25">
      <c r="A1288" s="38"/>
      <c r="B1288" s="38"/>
      <c r="C1288" s="38"/>
      <c r="D1288" s="38"/>
      <c r="E1288" s="38"/>
      <c r="F1288" s="38"/>
      <c r="G1288" s="38"/>
      <c r="H1288" s="38"/>
    </row>
    <row r="1289" spans="1:8" x14ac:dyDescent="0.25">
      <c r="A1289" s="38"/>
      <c r="B1289" s="38"/>
      <c r="C1289" s="38"/>
      <c r="D1289" s="38"/>
      <c r="E1289" s="38"/>
      <c r="F1289" s="38"/>
      <c r="G1289" s="38"/>
      <c r="H1289" s="38"/>
    </row>
    <row r="1290" spans="1:8" x14ac:dyDescent="0.25">
      <c r="A1290" s="38"/>
      <c r="B1290" s="38"/>
      <c r="C1290" s="38"/>
      <c r="D1290" s="38"/>
      <c r="E1290" s="38"/>
      <c r="F1290" s="38"/>
      <c r="G1290" s="38"/>
      <c r="H1290" s="38"/>
    </row>
    <row r="1291" spans="1:8" x14ac:dyDescent="0.25">
      <c r="A1291" s="38"/>
      <c r="B1291" s="38"/>
      <c r="C1291" s="38"/>
      <c r="D1291" s="38"/>
      <c r="E1291" s="38"/>
      <c r="F1291" s="38"/>
      <c r="G1291" s="38"/>
      <c r="H1291" s="38"/>
    </row>
    <row r="1292" spans="1:8" x14ac:dyDescent="0.25">
      <c r="A1292" s="38"/>
      <c r="B1292" s="38"/>
      <c r="C1292" s="38"/>
      <c r="D1292" s="38"/>
      <c r="E1292" s="38"/>
      <c r="F1292" s="38"/>
      <c r="G1292" s="38"/>
      <c r="H1292" s="38"/>
    </row>
    <row r="1293" spans="1:8" x14ac:dyDescent="0.25">
      <c r="A1293" s="38"/>
      <c r="B1293" s="38"/>
      <c r="C1293" s="38"/>
      <c r="D1293" s="38"/>
      <c r="E1293" s="38"/>
      <c r="F1293" s="38"/>
      <c r="G1293" s="38"/>
      <c r="H1293" s="38"/>
    </row>
    <row r="1294" spans="1:8" x14ac:dyDescent="0.25">
      <c r="A1294" s="38"/>
      <c r="B1294" s="38"/>
      <c r="C1294" s="38"/>
      <c r="D1294" s="38"/>
      <c r="E1294" s="38"/>
      <c r="F1294" s="38"/>
      <c r="G1294" s="38"/>
      <c r="H1294" s="38"/>
    </row>
    <row r="1295" spans="1:8" x14ac:dyDescent="0.25">
      <c r="A1295" s="38"/>
      <c r="B1295" s="38"/>
      <c r="C1295" s="38"/>
      <c r="D1295" s="38"/>
      <c r="E1295" s="38"/>
      <c r="F1295" s="38"/>
      <c r="G1295" s="38"/>
      <c r="H1295" s="38"/>
    </row>
    <row r="1296" spans="1:8" x14ac:dyDescent="0.25">
      <c r="A1296" s="38"/>
      <c r="B1296" s="38"/>
      <c r="C1296" s="38"/>
      <c r="D1296" s="38"/>
      <c r="E1296" s="38"/>
      <c r="F1296" s="38"/>
      <c r="G1296" s="38"/>
      <c r="H1296" s="38"/>
    </row>
    <row r="1297" spans="1:8" x14ac:dyDescent="0.25">
      <c r="A1297" s="38"/>
      <c r="B1297" s="38"/>
      <c r="C1297" s="38"/>
      <c r="D1297" s="38"/>
      <c r="E1297" s="38"/>
      <c r="F1297" s="38"/>
      <c r="G1297" s="38"/>
      <c r="H1297" s="38"/>
    </row>
    <row r="1298" spans="1:8" x14ac:dyDescent="0.25">
      <c r="A1298" s="38"/>
      <c r="B1298" s="38"/>
      <c r="C1298" s="38"/>
      <c r="D1298" s="38"/>
      <c r="E1298" s="38"/>
      <c r="F1298" s="38"/>
      <c r="G1298" s="38"/>
      <c r="H1298" s="38"/>
    </row>
    <row r="1299" spans="1:8" x14ac:dyDescent="0.25">
      <c r="A1299" s="38"/>
      <c r="B1299" s="38"/>
      <c r="C1299" s="38"/>
      <c r="D1299" s="38"/>
      <c r="E1299" s="38"/>
      <c r="F1299" s="38"/>
      <c r="G1299" s="38"/>
      <c r="H1299" s="38"/>
    </row>
    <row r="1300" spans="1:8" x14ac:dyDescent="0.25">
      <c r="A1300" s="38"/>
      <c r="B1300" s="38"/>
      <c r="C1300" s="38"/>
      <c r="D1300" s="38"/>
      <c r="E1300" s="38"/>
      <c r="F1300" s="38"/>
      <c r="G1300" s="38"/>
      <c r="H1300" s="38"/>
    </row>
    <row r="1301" spans="1:8" x14ac:dyDescent="0.25">
      <c r="A1301" s="38"/>
      <c r="B1301" s="38"/>
      <c r="C1301" s="38"/>
      <c r="D1301" s="38"/>
      <c r="E1301" s="38"/>
      <c r="F1301" s="38"/>
      <c r="G1301" s="38"/>
      <c r="H1301" s="38"/>
    </row>
    <row r="1302" spans="1:8" x14ac:dyDescent="0.25">
      <c r="A1302" s="38"/>
      <c r="B1302" s="38"/>
      <c r="C1302" s="38"/>
      <c r="D1302" s="38"/>
      <c r="E1302" s="38"/>
      <c r="F1302" s="38"/>
      <c r="G1302" s="38"/>
      <c r="H1302" s="38"/>
    </row>
    <row r="1303" spans="1:8" x14ac:dyDescent="0.25">
      <c r="A1303" s="38"/>
      <c r="B1303" s="38"/>
      <c r="C1303" s="38"/>
      <c r="D1303" s="38"/>
      <c r="E1303" s="38"/>
      <c r="F1303" s="38"/>
      <c r="G1303" s="38"/>
      <c r="H1303" s="38"/>
    </row>
    <row r="1304" spans="1:8" x14ac:dyDescent="0.25">
      <c r="A1304" s="38"/>
      <c r="B1304" s="38"/>
      <c r="C1304" s="38"/>
      <c r="D1304" s="38"/>
      <c r="E1304" s="38"/>
      <c r="F1304" s="38"/>
      <c r="G1304" s="38"/>
      <c r="H1304" s="38"/>
    </row>
    <row r="1305" spans="1:8" x14ac:dyDescent="0.25">
      <c r="A1305" s="38"/>
      <c r="B1305" s="38"/>
      <c r="C1305" s="38"/>
      <c r="D1305" s="38"/>
      <c r="E1305" s="38"/>
      <c r="F1305" s="38"/>
      <c r="G1305" s="38"/>
      <c r="H1305" s="38"/>
    </row>
    <row r="1306" spans="1:8" x14ac:dyDescent="0.25">
      <c r="A1306" s="38"/>
      <c r="B1306" s="38"/>
      <c r="C1306" s="38"/>
      <c r="D1306" s="38"/>
      <c r="E1306" s="38"/>
      <c r="F1306" s="38"/>
      <c r="G1306" s="38"/>
      <c r="H1306" s="38"/>
    </row>
    <row r="1307" spans="1:8" x14ac:dyDescent="0.25">
      <c r="A1307" s="38"/>
      <c r="B1307" s="38"/>
      <c r="C1307" s="38"/>
      <c r="D1307" s="38"/>
      <c r="E1307" s="38"/>
      <c r="F1307" s="38"/>
      <c r="G1307" s="38"/>
      <c r="H1307" s="38"/>
    </row>
    <row r="1308" spans="1:8" x14ac:dyDescent="0.25">
      <c r="A1308" s="38"/>
      <c r="B1308" s="38"/>
      <c r="C1308" s="38"/>
      <c r="D1308" s="38"/>
      <c r="E1308" s="38"/>
      <c r="F1308" s="38"/>
      <c r="G1308" s="38"/>
      <c r="H1308" s="38"/>
    </row>
    <row r="1309" spans="1:8" x14ac:dyDescent="0.25">
      <c r="A1309" s="38"/>
      <c r="B1309" s="38"/>
      <c r="C1309" s="38"/>
      <c r="D1309" s="38"/>
      <c r="E1309" s="38"/>
      <c r="F1309" s="38"/>
      <c r="G1309" s="38"/>
      <c r="H1309" s="38"/>
    </row>
    <row r="1310" spans="1:8" x14ac:dyDescent="0.25">
      <c r="A1310" s="38"/>
      <c r="B1310" s="38"/>
      <c r="C1310" s="38"/>
      <c r="D1310" s="38"/>
      <c r="E1310" s="38"/>
      <c r="F1310" s="38"/>
      <c r="G1310" s="38"/>
      <c r="H1310" s="38"/>
    </row>
    <row r="1311" spans="1:8" x14ac:dyDescent="0.25">
      <c r="A1311" s="38"/>
      <c r="B1311" s="38"/>
      <c r="C1311" s="38"/>
      <c r="D1311" s="38"/>
      <c r="E1311" s="38"/>
      <c r="F1311" s="38"/>
      <c r="G1311" s="38"/>
      <c r="H1311" s="38"/>
    </row>
    <row r="1312" spans="1:8" x14ac:dyDescent="0.25">
      <c r="A1312" s="38"/>
      <c r="B1312" s="38"/>
      <c r="C1312" s="38"/>
      <c r="D1312" s="38"/>
      <c r="E1312" s="38"/>
      <c r="F1312" s="38"/>
      <c r="G1312" s="38"/>
      <c r="H1312" s="38"/>
    </row>
    <row r="1313" spans="1:8" x14ac:dyDescent="0.25">
      <c r="A1313" s="38"/>
      <c r="B1313" s="38"/>
      <c r="C1313" s="38"/>
      <c r="D1313" s="38"/>
      <c r="E1313" s="38"/>
      <c r="F1313" s="38"/>
      <c r="G1313" s="38"/>
      <c r="H1313" s="38"/>
    </row>
    <row r="1314" spans="1:8" x14ac:dyDescent="0.25">
      <c r="A1314" s="38"/>
      <c r="B1314" s="38"/>
      <c r="C1314" s="38"/>
      <c r="D1314" s="38"/>
      <c r="E1314" s="38"/>
      <c r="F1314" s="38"/>
      <c r="G1314" s="38"/>
      <c r="H1314" s="38"/>
    </row>
    <row r="1315" spans="1:8" x14ac:dyDescent="0.25">
      <c r="A1315" s="38"/>
      <c r="B1315" s="38"/>
      <c r="C1315" s="38"/>
      <c r="D1315" s="38"/>
      <c r="E1315" s="38"/>
      <c r="F1315" s="38"/>
      <c r="G1315" s="38"/>
      <c r="H1315" s="38"/>
    </row>
    <row r="1348" spans="1:8" ht="18.75" x14ac:dyDescent="0.3">
      <c r="A1348" s="187" t="s">
        <v>12</v>
      </c>
      <c r="B1348" s="187"/>
      <c r="C1348" s="187"/>
      <c r="D1348" s="187"/>
      <c r="E1348" s="187"/>
      <c r="F1348" s="187"/>
      <c r="G1348" s="187"/>
      <c r="H1348" s="187"/>
    </row>
    <row r="1349" spans="1:8" x14ac:dyDescent="0.25">
      <c r="A1349" s="38"/>
      <c r="B1349" s="38"/>
      <c r="C1349" s="38"/>
      <c r="D1349" s="38"/>
      <c r="E1349" s="38"/>
      <c r="F1349" s="38"/>
      <c r="G1349" s="38"/>
      <c r="H1349" s="38"/>
    </row>
    <row r="1350" spans="1:8" x14ac:dyDescent="0.25">
      <c r="A1350" s="38"/>
      <c r="B1350" s="38"/>
      <c r="C1350" s="38"/>
      <c r="D1350" s="38"/>
      <c r="E1350" s="38"/>
      <c r="F1350" s="38"/>
      <c r="G1350" s="38"/>
      <c r="H1350" s="38"/>
    </row>
    <row r="1351" spans="1:8" x14ac:dyDescent="0.25">
      <c r="A1351" s="38"/>
      <c r="B1351" s="38"/>
      <c r="C1351" s="38"/>
      <c r="D1351" s="38"/>
      <c r="E1351" s="38"/>
      <c r="F1351" s="38"/>
      <c r="G1351" s="38"/>
      <c r="H1351" s="38"/>
    </row>
    <row r="1352" spans="1:8" x14ac:dyDescent="0.25">
      <c r="A1352" s="38"/>
      <c r="B1352" s="38"/>
      <c r="C1352" s="38"/>
      <c r="D1352" s="38"/>
      <c r="E1352" s="38"/>
      <c r="F1352" s="38"/>
      <c r="G1352" s="38"/>
      <c r="H1352" s="38"/>
    </row>
    <row r="1353" spans="1:8" x14ac:dyDescent="0.25">
      <c r="A1353" s="38"/>
      <c r="B1353" s="38"/>
      <c r="C1353" s="38"/>
      <c r="D1353" s="38"/>
      <c r="E1353" s="38"/>
      <c r="F1353" s="38"/>
      <c r="G1353" s="38"/>
      <c r="H1353" s="38"/>
    </row>
    <row r="1354" spans="1:8" x14ac:dyDescent="0.25">
      <c r="A1354" s="38"/>
      <c r="B1354" s="38"/>
      <c r="C1354" s="38"/>
      <c r="D1354" s="38"/>
      <c r="E1354" s="38"/>
      <c r="F1354" s="38"/>
      <c r="G1354" s="38"/>
      <c r="H1354" s="38"/>
    </row>
    <row r="1355" spans="1:8" x14ac:dyDescent="0.25">
      <c r="A1355" s="38"/>
      <c r="B1355" s="38"/>
      <c r="C1355" s="38"/>
      <c r="D1355" s="38"/>
      <c r="E1355" s="38"/>
      <c r="F1355" s="38"/>
      <c r="G1355" s="38"/>
      <c r="H1355" s="38"/>
    </row>
    <row r="1356" spans="1:8" x14ac:dyDescent="0.25">
      <c r="A1356" s="38"/>
      <c r="B1356" s="38"/>
      <c r="C1356" s="38"/>
      <c r="D1356" s="38"/>
      <c r="E1356" s="38"/>
      <c r="F1356" s="38"/>
      <c r="G1356" s="38"/>
      <c r="H1356" s="38"/>
    </row>
    <row r="1357" spans="1:8" x14ac:dyDescent="0.25">
      <c r="A1357" s="38"/>
      <c r="B1357" s="38"/>
      <c r="C1357" s="38"/>
      <c r="D1357" s="38"/>
      <c r="E1357" s="38"/>
      <c r="F1357" s="38"/>
      <c r="G1357" s="38"/>
      <c r="H1357" s="38"/>
    </row>
    <row r="1358" spans="1:8" x14ac:dyDescent="0.25">
      <c r="A1358" s="38"/>
      <c r="B1358" s="38"/>
      <c r="C1358" s="38"/>
      <c r="D1358" s="38"/>
      <c r="E1358" s="38"/>
      <c r="F1358" s="38"/>
      <c r="G1358" s="38"/>
      <c r="H1358" s="38"/>
    </row>
    <row r="1359" spans="1:8" x14ac:dyDescent="0.25">
      <c r="A1359" s="38"/>
      <c r="B1359" s="38"/>
      <c r="C1359" s="38"/>
      <c r="D1359" s="38"/>
      <c r="E1359" s="38"/>
      <c r="F1359" s="38"/>
      <c r="G1359" s="38"/>
      <c r="H1359" s="38"/>
    </row>
    <row r="1360" spans="1:8" x14ac:dyDescent="0.25">
      <c r="A1360" s="38"/>
      <c r="B1360" s="38"/>
      <c r="C1360" s="38"/>
      <c r="D1360" s="38"/>
      <c r="E1360" s="38"/>
      <c r="F1360" s="38"/>
      <c r="G1360" s="38"/>
      <c r="H1360" s="38"/>
    </row>
    <row r="1361" spans="1:8" x14ac:dyDescent="0.25">
      <c r="A1361" s="38"/>
      <c r="B1361" s="38"/>
      <c r="C1361" s="38"/>
      <c r="D1361" s="38"/>
      <c r="E1361" s="38"/>
      <c r="F1361" s="38"/>
      <c r="G1361" s="38"/>
      <c r="H1361" s="38"/>
    </row>
    <row r="1362" spans="1:8" x14ac:dyDescent="0.25">
      <c r="A1362" s="38"/>
      <c r="B1362" s="38"/>
      <c r="C1362" s="38"/>
      <c r="D1362" s="38"/>
      <c r="E1362" s="38"/>
      <c r="F1362" s="38"/>
      <c r="G1362" s="38"/>
      <c r="H1362" s="38"/>
    </row>
    <row r="1363" spans="1:8" x14ac:dyDescent="0.25">
      <c r="A1363" s="38"/>
      <c r="B1363" s="38"/>
      <c r="C1363" s="38"/>
      <c r="D1363" s="38"/>
      <c r="E1363" s="38"/>
      <c r="F1363" s="38"/>
      <c r="G1363" s="38"/>
      <c r="H1363" s="38"/>
    </row>
    <row r="1364" spans="1:8" x14ac:dyDescent="0.25">
      <c r="A1364" s="38"/>
      <c r="B1364" s="38"/>
      <c r="C1364" s="38"/>
      <c r="D1364" s="38"/>
      <c r="E1364" s="38"/>
      <c r="F1364" s="38"/>
      <c r="G1364" s="38"/>
      <c r="H1364" s="38"/>
    </row>
    <row r="1365" spans="1:8" x14ac:dyDescent="0.25">
      <c r="A1365" s="38"/>
      <c r="B1365" s="38"/>
      <c r="C1365" s="38"/>
      <c r="D1365" s="38"/>
      <c r="E1365" s="38"/>
      <c r="F1365" s="38"/>
      <c r="G1365" s="38"/>
      <c r="H1365" s="38"/>
    </row>
    <row r="1366" spans="1:8" x14ac:dyDescent="0.25">
      <c r="A1366" s="38"/>
      <c r="B1366" s="38"/>
      <c r="C1366" s="38"/>
      <c r="D1366" s="38"/>
      <c r="E1366" s="38"/>
      <c r="F1366" s="38"/>
      <c r="G1366" s="38"/>
      <c r="H1366" s="38"/>
    </row>
    <row r="1367" spans="1:8" x14ac:dyDescent="0.25">
      <c r="A1367" s="188" t="s">
        <v>166</v>
      </c>
      <c r="B1367" s="188"/>
      <c r="C1367" s="188"/>
      <c r="D1367" s="188"/>
      <c r="E1367" s="188"/>
      <c r="F1367" s="188"/>
      <c r="G1367" s="188"/>
      <c r="H1367" s="188"/>
    </row>
    <row r="1368" spans="1:8" x14ac:dyDescent="0.25">
      <c r="A1368" s="189"/>
      <c r="B1368" s="189"/>
      <c r="C1368" s="189"/>
      <c r="D1368" s="189"/>
      <c r="E1368" s="189"/>
      <c r="F1368" s="189"/>
      <c r="G1368" s="189"/>
      <c r="H1368" s="189"/>
    </row>
    <row r="1369" spans="1:8" x14ac:dyDescent="0.25">
      <c r="A1369" s="189"/>
      <c r="B1369" s="189"/>
      <c r="C1369" s="189"/>
      <c r="D1369" s="189"/>
      <c r="E1369" s="189"/>
      <c r="F1369" s="189"/>
      <c r="G1369" s="189"/>
      <c r="H1369" s="189"/>
    </row>
    <row r="1370" spans="1:8" x14ac:dyDescent="0.25">
      <c r="A1370" s="189"/>
      <c r="B1370" s="189"/>
      <c r="C1370" s="189"/>
      <c r="D1370" s="189"/>
      <c r="E1370" s="189"/>
      <c r="F1370" s="189"/>
      <c r="G1370" s="189"/>
      <c r="H1370" s="189"/>
    </row>
    <row r="1371" spans="1:8" x14ac:dyDescent="0.25">
      <c r="A1371" s="189"/>
      <c r="B1371" s="189"/>
      <c r="C1371" s="189"/>
      <c r="D1371" s="189"/>
      <c r="E1371" s="189"/>
      <c r="F1371" s="189"/>
      <c r="G1371" s="189"/>
      <c r="H1371" s="189"/>
    </row>
    <row r="1372" spans="1:8" x14ac:dyDescent="0.25">
      <c r="A1372" s="189"/>
      <c r="B1372" s="189"/>
      <c r="C1372" s="189"/>
      <c r="D1372" s="189"/>
      <c r="E1372" s="189"/>
      <c r="F1372" s="189"/>
      <c r="G1372" s="189"/>
      <c r="H1372" s="189"/>
    </row>
    <row r="1373" spans="1:8" x14ac:dyDescent="0.25">
      <c r="A1373" s="189"/>
      <c r="B1373" s="189"/>
      <c r="C1373" s="189"/>
      <c r="D1373" s="189"/>
      <c r="E1373" s="189"/>
      <c r="F1373" s="189"/>
      <c r="G1373" s="189"/>
      <c r="H1373" s="189"/>
    </row>
    <row r="1374" spans="1:8" x14ac:dyDescent="0.25">
      <c r="A1374" s="185"/>
      <c r="B1374" s="185"/>
      <c r="C1374" s="185"/>
      <c r="D1374" s="185"/>
      <c r="E1374" s="185"/>
      <c r="F1374" s="185"/>
      <c r="G1374" s="185"/>
      <c r="H1374" s="185"/>
    </row>
    <row r="1375" spans="1:8" x14ac:dyDescent="0.25">
      <c r="A1375" s="186"/>
      <c r="B1375" s="186"/>
      <c r="C1375" s="186"/>
      <c r="D1375" s="186"/>
      <c r="E1375" s="186"/>
      <c r="F1375" s="186"/>
      <c r="G1375" s="186"/>
      <c r="H1375" s="186"/>
    </row>
    <row r="1376" spans="1:8" x14ac:dyDescent="0.25">
      <c r="A1376" s="186"/>
      <c r="B1376" s="186"/>
      <c r="C1376" s="186"/>
      <c r="D1376" s="186"/>
      <c r="E1376" s="186"/>
      <c r="F1376" s="186"/>
      <c r="G1376" s="186"/>
      <c r="H1376" s="186"/>
    </row>
    <row r="1377" spans="1:8" x14ac:dyDescent="0.25">
      <c r="A1377" s="186"/>
      <c r="B1377" s="186"/>
      <c r="C1377" s="186"/>
      <c r="D1377" s="186"/>
      <c r="E1377" s="186"/>
      <c r="F1377" s="186"/>
      <c r="G1377" s="186"/>
      <c r="H1377" s="186"/>
    </row>
    <row r="1378" spans="1:8" x14ac:dyDescent="0.25">
      <c r="A1378" s="186"/>
      <c r="B1378" s="186"/>
      <c r="C1378" s="186"/>
      <c r="D1378" s="186"/>
      <c r="E1378" s="186"/>
      <c r="F1378" s="186"/>
      <c r="G1378" s="186"/>
      <c r="H1378" s="186"/>
    </row>
    <row r="1379" spans="1:8" x14ac:dyDescent="0.25">
      <c r="A1379" s="186"/>
      <c r="B1379" s="186"/>
      <c r="C1379" s="186"/>
      <c r="D1379" s="186"/>
      <c r="E1379" s="186"/>
      <c r="F1379" s="186"/>
      <c r="G1379" s="186"/>
      <c r="H1379" s="186"/>
    </row>
    <row r="1380" spans="1:8" x14ac:dyDescent="0.25">
      <c r="A1380" s="186"/>
      <c r="B1380" s="186"/>
      <c r="C1380" s="186"/>
      <c r="D1380" s="186"/>
      <c r="E1380" s="186"/>
      <c r="F1380" s="186"/>
      <c r="G1380" s="186"/>
      <c r="H1380" s="186"/>
    </row>
    <row r="1381" spans="1:8" x14ac:dyDescent="0.25">
      <c r="A1381" s="186"/>
      <c r="B1381" s="186"/>
      <c r="C1381" s="186"/>
      <c r="D1381" s="186"/>
      <c r="E1381" s="186"/>
      <c r="F1381" s="186"/>
      <c r="G1381" s="186"/>
      <c r="H1381" s="186"/>
    </row>
    <row r="1382" spans="1:8" x14ac:dyDescent="0.25">
      <c r="A1382" s="186"/>
      <c r="B1382" s="186"/>
      <c r="C1382" s="186"/>
      <c r="D1382" s="186"/>
      <c r="E1382" s="186"/>
      <c r="F1382" s="186"/>
      <c r="G1382" s="186"/>
      <c r="H1382" s="186"/>
    </row>
    <row r="1383" spans="1:8" x14ac:dyDescent="0.25">
      <c r="A1383" s="186"/>
      <c r="B1383" s="186"/>
      <c r="C1383" s="186"/>
      <c r="D1383" s="186"/>
      <c r="E1383" s="186"/>
      <c r="F1383" s="186"/>
      <c r="G1383" s="186"/>
      <c r="H1383" s="186"/>
    </row>
    <row r="1384" spans="1:8" x14ac:dyDescent="0.25">
      <c r="A1384" s="186"/>
      <c r="B1384" s="186"/>
      <c r="C1384" s="186"/>
      <c r="D1384" s="186"/>
      <c r="E1384" s="186"/>
      <c r="F1384" s="186"/>
      <c r="G1384" s="186"/>
      <c r="H1384" s="186"/>
    </row>
    <row r="1385" spans="1:8" x14ac:dyDescent="0.25">
      <c r="A1385" s="186"/>
      <c r="B1385" s="186"/>
      <c r="C1385" s="186"/>
      <c r="D1385" s="186"/>
      <c r="E1385" s="186"/>
      <c r="F1385" s="186"/>
      <c r="G1385" s="186"/>
      <c r="H1385" s="186"/>
    </row>
    <row r="1386" spans="1:8" x14ac:dyDescent="0.25">
      <c r="A1386" s="186"/>
      <c r="B1386" s="186"/>
      <c r="C1386" s="186"/>
      <c r="D1386" s="186"/>
      <c r="E1386" s="186"/>
      <c r="F1386" s="186"/>
      <c r="G1386" s="186"/>
      <c r="H1386" s="186"/>
    </row>
    <row r="1387" spans="1:8" x14ac:dyDescent="0.25">
      <c r="A1387" s="186"/>
      <c r="B1387" s="186"/>
      <c r="C1387" s="186"/>
      <c r="D1387" s="186"/>
      <c r="E1387" s="186"/>
      <c r="F1387" s="186"/>
      <c r="G1387" s="186"/>
      <c r="H1387" s="186"/>
    </row>
    <row r="1388" spans="1:8" x14ac:dyDescent="0.25">
      <c r="A1388" s="186"/>
      <c r="B1388" s="186"/>
      <c r="C1388" s="186"/>
      <c r="D1388" s="186"/>
      <c r="E1388" s="186"/>
      <c r="F1388" s="186"/>
      <c r="G1388" s="186"/>
      <c r="H1388" s="186"/>
    </row>
    <row r="1389" spans="1:8" x14ac:dyDescent="0.25">
      <c r="A1389" s="186"/>
      <c r="B1389" s="186"/>
      <c r="C1389" s="186"/>
      <c r="D1389" s="186"/>
      <c r="E1389" s="186"/>
      <c r="F1389" s="186"/>
      <c r="G1389" s="186"/>
      <c r="H1389" s="186"/>
    </row>
    <row r="1390" spans="1:8" x14ac:dyDescent="0.25">
      <c r="A1390" s="186"/>
      <c r="B1390" s="186"/>
      <c r="C1390" s="186"/>
      <c r="D1390" s="186"/>
      <c r="E1390" s="186"/>
      <c r="F1390" s="186"/>
      <c r="G1390" s="186"/>
      <c r="H1390" s="186"/>
    </row>
    <row r="1391" spans="1:8" x14ac:dyDescent="0.25">
      <c r="A1391" s="186"/>
      <c r="B1391" s="186"/>
      <c r="C1391" s="186"/>
      <c r="D1391" s="186"/>
      <c r="E1391" s="186"/>
      <c r="F1391" s="186"/>
      <c r="G1391" s="186"/>
      <c r="H1391" s="186"/>
    </row>
    <row r="1392" spans="1:8" x14ac:dyDescent="0.25">
      <c r="A1392" s="186"/>
      <c r="B1392" s="186"/>
      <c r="C1392" s="186"/>
      <c r="D1392" s="186"/>
      <c r="E1392" s="186"/>
      <c r="F1392" s="186"/>
      <c r="G1392" s="186"/>
      <c r="H1392" s="186"/>
    </row>
    <row r="1393" spans="1:8" x14ac:dyDescent="0.25">
      <c r="A1393" s="186"/>
      <c r="B1393" s="186"/>
      <c r="C1393" s="186"/>
      <c r="D1393" s="186"/>
      <c r="E1393" s="186"/>
      <c r="F1393" s="186"/>
      <c r="G1393" s="186"/>
      <c r="H1393" s="186"/>
    </row>
    <row r="1394" spans="1:8" x14ac:dyDescent="0.25">
      <c r="A1394" s="186"/>
      <c r="B1394" s="186"/>
      <c r="C1394" s="186"/>
      <c r="D1394" s="186"/>
      <c r="E1394" s="186"/>
      <c r="F1394" s="186"/>
      <c r="G1394" s="186"/>
      <c r="H1394" s="186"/>
    </row>
    <row r="1395" spans="1:8" x14ac:dyDescent="0.25">
      <c r="A1395" s="186"/>
      <c r="B1395" s="186"/>
      <c r="C1395" s="186"/>
      <c r="D1395" s="186"/>
      <c r="E1395" s="186"/>
      <c r="F1395" s="186"/>
      <c r="G1395" s="186"/>
      <c r="H1395" s="186"/>
    </row>
    <row r="1396" spans="1:8" x14ac:dyDescent="0.25">
      <c r="A1396" s="186"/>
      <c r="B1396" s="186"/>
      <c r="C1396" s="186"/>
      <c r="D1396" s="186"/>
      <c r="E1396" s="186"/>
      <c r="F1396" s="186"/>
      <c r="G1396" s="186"/>
      <c r="H1396" s="186"/>
    </row>
    <row r="1397" spans="1:8" x14ac:dyDescent="0.25">
      <c r="A1397" s="186"/>
      <c r="B1397" s="186"/>
      <c r="C1397" s="186"/>
      <c r="D1397" s="186"/>
      <c r="E1397" s="186"/>
      <c r="F1397" s="186"/>
      <c r="G1397" s="186"/>
      <c r="H1397" s="186"/>
    </row>
    <row r="1398" spans="1:8" ht="18.75" x14ac:dyDescent="0.3">
      <c r="A1398" s="187" t="s">
        <v>13</v>
      </c>
      <c r="B1398" s="187"/>
      <c r="C1398" s="187"/>
      <c r="D1398" s="187"/>
      <c r="E1398" s="187"/>
      <c r="F1398" s="187"/>
      <c r="G1398" s="187"/>
      <c r="H1398" s="187"/>
    </row>
    <row r="1399" spans="1:8" x14ac:dyDescent="0.25">
      <c r="A1399" s="38"/>
      <c r="B1399" s="38"/>
      <c r="C1399" s="38"/>
      <c r="D1399" s="38"/>
      <c r="E1399" s="38"/>
      <c r="F1399" s="38"/>
      <c r="G1399" s="38"/>
      <c r="H1399" s="38"/>
    </row>
    <row r="1400" spans="1:8" x14ac:dyDescent="0.25">
      <c r="A1400" s="38"/>
      <c r="B1400" s="38"/>
      <c r="C1400" s="38"/>
      <c r="D1400" s="38"/>
      <c r="E1400" s="38"/>
      <c r="F1400" s="38"/>
      <c r="G1400" s="38"/>
      <c r="H1400" s="38"/>
    </row>
    <row r="1401" spans="1:8" x14ac:dyDescent="0.25">
      <c r="A1401" s="38"/>
      <c r="B1401" s="38"/>
      <c r="C1401" s="38"/>
      <c r="D1401" s="38"/>
      <c r="E1401" s="38"/>
      <c r="F1401" s="38"/>
      <c r="G1401" s="38"/>
      <c r="H1401" s="38"/>
    </row>
    <row r="1402" spans="1:8" x14ac:dyDescent="0.25">
      <c r="A1402" s="38"/>
      <c r="B1402" s="38"/>
      <c r="C1402" s="38"/>
      <c r="D1402" s="38"/>
      <c r="E1402" s="38"/>
      <c r="F1402" s="38"/>
      <c r="G1402" s="38"/>
      <c r="H1402" s="38"/>
    </row>
    <row r="1403" spans="1:8" x14ac:dyDescent="0.25">
      <c r="A1403" s="38"/>
      <c r="B1403" s="38"/>
      <c r="C1403" s="38"/>
      <c r="D1403" s="38"/>
      <c r="E1403" s="38"/>
      <c r="F1403" s="38"/>
      <c r="G1403" s="38"/>
      <c r="H1403" s="38"/>
    </row>
    <row r="1404" spans="1:8" x14ac:dyDescent="0.25">
      <c r="A1404" s="38"/>
      <c r="B1404" s="38"/>
      <c r="C1404" s="38"/>
      <c r="D1404" s="38"/>
      <c r="E1404" s="38"/>
      <c r="F1404" s="38"/>
      <c r="G1404" s="38"/>
      <c r="H1404" s="38"/>
    </row>
    <row r="1405" spans="1:8" x14ac:dyDescent="0.25">
      <c r="A1405" s="38"/>
      <c r="B1405" s="38"/>
      <c r="C1405" s="38"/>
      <c r="D1405" s="38"/>
      <c r="E1405" s="38"/>
      <c r="F1405" s="38"/>
      <c r="G1405" s="38"/>
      <c r="H1405" s="38"/>
    </row>
    <row r="1406" spans="1:8" x14ac:dyDescent="0.25">
      <c r="A1406" s="38"/>
      <c r="B1406" s="38"/>
      <c r="C1406" s="38"/>
      <c r="D1406" s="38"/>
      <c r="E1406" s="38"/>
      <c r="F1406" s="38"/>
      <c r="G1406" s="38"/>
      <c r="H1406" s="38"/>
    </row>
    <row r="1407" spans="1:8" x14ac:dyDescent="0.25">
      <c r="A1407" s="38"/>
      <c r="B1407" s="38"/>
      <c r="C1407" s="38"/>
      <c r="D1407" s="38"/>
      <c r="E1407" s="38"/>
      <c r="F1407" s="38"/>
      <c r="G1407" s="38"/>
      <c r="H1407" s="38"/>
    </row>
    <row r="1408" spans="1:8" x14ac:dyDescent="0.25">
      <c r="A1408" s="38"/>
      <c r="B1408" s="38"/>
      <c r="C1408" s="38"/>
      <c r="D1408" s="38"/>
      <c r="E1408" s="38"/>
      <c r="F1408" s="38"/>
      <c r="G1408" s="38"/>
      <c r="H1408" s="38"/>
    </row>
    <row r="1409" spans="1:8" x14ac:dyDescent="0.25">
      <c r="A1409" s="38"/>
      <c r="B1409" s="38"/>
      <c r="C1409" s="38"/>
      <c r="D1409" s="38"/>
      <c r="E1409" s="38"/>
      <c r="F1409" s="38"/>
      <c r="G1409" s="38"/>
      <c r="H1409" s="38"/>
    </row>
    <row r="1410" spans="1:8" x14ac:dyDescent="0.25">
      <c r="A1410" s="38"/>
      <c r="B1410" s="38"/>
      <c r="C1410" s="38"/>
      <c r="D1410" s="38"/>
      <c r="E1410" s="38"/>
      <c r="F1410" s="38"/>
      <c r="G1410" s="38"/>
      <c r="H1410" s="38"/>
    </row>
    <row r="1411" spans="1:8" x14ac:dyDescent="0.25">
      <c r="A1411" s="38"/>
      <c r="B1411" s="38"/>
      <c r="C1411" s="38"/>
      <c r="D1411" s="38"/>
      <c r="E1411" s="38"/>
      <c r="F1411" s="38"/>
      <c r="G1411" s="38"/>
      <c r="H1411" s="38"/>
    </row>
    <row r="1412" spans="1:8" x14ac:dyDescent="0.25">
      <c r="A1412" s="38"/>
      <c r="B1412" s="38"/>
      <c r="C1412" s="38"/>
      <c r="D1412" s="38"/>
      <c r="E1412" s="38"/>
      <c r="F1412" s="38"/>
      <c r="G1412" s="38"/>
      <c r="H1412" s="38"/>
    </row>
    <row r="1413" spans="1:8" x14ac:dyDescent="0.25">
      <c r="A1413" s="38"/>
      <c r="B1413" s="38"/>
      <c r="C1413" s="38"/>
      <c r="D1413" s="38"/>
      <c r="E1413" s="38"/>
      <c r="F1413" s="38"/>
      <c r="G1413" s="38"/>
      <c r="H1413" s="38"/>
    </row>
    <row r="1414" spans="1:8" x14ac:dyDescent="0.25">
      <c r="A1414" s="38"/>
      <c r="B1414" s="38"/>
      <c r="C1414" s="38"/>
      <c r="D1414" s="38"/>
      <c r="E1414" s="38"/>
      <c r="F1414" s="38"/>
      <c r="G1414" s="38"/>
      <c r="H1414" s="38"/>
    </row>
    <row r="1415" spans="1:8" x14ac:dyDescent="0.25">
      <c r="A1415" s="38"/>
      <c r="B1415" s="38"/>
      <c r="C1415" s="38"/>
      <c r="D1415" s="38"/>
      <c r="E1415" s="38"/>
      <c r="F1415" s="38"/>
      <c r="G1415" s="38"/>
      <c r="H1415" s="38"/>
    </row>
    <row r="1416" spans="1:8" x14ac:dyDescent="0.25">
      <c r="A1416" s="38"/>
      <c r="B1416" s="38"/>
      <c r="C1416" s="38"/>
      <c r="D1416" s="38"/>
      <c r="E1416" s="38"/>
      <c r="F1416" s="38"/>
      <c r="G1416" s="38"/>
      <c r="H1416" s="38"/>
    </row>
    <row r="1417" spans="1:8" x14ac:dyDescent="0.25">
      <c r="A1417" s="188" t="s">
        <v>167</v>
      </c>
      <c r="B1417" s="188"/>
      <c r="C1417" s="188"/>
      <c r="D1417" s="188"/>
      <c r="E1417" s="188"/>
      <c r="F1417" s="188"/>
      <c r="G1417" s="188"/>
      <c r="H1417" s="188"/>
    </row>
    <row r="1418" spans="1:8" x14ac:dyDescent="0.25">
      <c r="A1418" s="189"/>
      <c r="B1418" s="189"/>
      <c r="C1418" s="189"/>
      <c r="D1418" s="189"/>
      <c r="E1418" s="189"/>
      <c r="F1418" s="189"/>
      <c r="G1418" s="189"/>
      <c r="H1418" s="189"/>
    </row>
    <row r="1419" spans="1:8" x14ac:dyDescent="0.25">
      <c r="A1419" s="189"/>
      <c r="B1419" s="189"/>
      <c r="C1419" s="189"/>
      <c r="D1419" s="189"/>
      <c r="E1419" s="189"/>
      <c r="F1419" s="189"/>
      <c r="G1419" s="189"/>
      <c r="H1419" s="189"/>
    </row>
    <row r="1420" spans="1:8" x14ac:dyDescent="0.25">
      <c r="A1420" s="189"/>
      <c r="B1420" s="189"/>
      <c r="C1420" s="189"/>
      <c r="D1420" s="189"/>
      <c r="E1420" s="189"/>
      <c r="F1420" s="189"/>
      <c r="G1420" s="189"/>
      <c r="H1420" s="189"/>
    </row>
    <row r="1421" spans="1:8" x14ac:dyDescent="0.25">
      <c r="A1421" s="189"/>
      <c r="B1421" s="189"/>
      <c r="C1421" s="189"/>
      <c r="D1421" s="189"/>
      <c r="E1421" s="189"/>
      <c r="F1421" s="189"/>
      <c r="G1421" s="189"/>
      <c r="H1421" s="189"/>
    </row>
    <row r="1422" spans="1:8" x14ac:dyDescent="0.25">
      <c r="A1422" s="189"/>
      <c r="B1422" s="189"/>
      <c r="C1422" s="189"/>
      <c r="D1422" s="189"/>
      <c r="E1422" s="189"/>
      <c r="F1422" s="189"/>
      <c r="G1422" s="189"/>
      <c r="H1422" s="189"/>
    </row>
    <row r="1423" spans="1:8" x14ac:dyDescent="0.25">
      <c r="A1423" s="189"/>
      <c r="B1423" s="189"/>
      <c r="C1423" s="189"/>
      <c r="D1423" s="189"/>
      <c r="E1423" s="189"/>
      <c r="F1423" s="189"/>
      <c r="G1423" s="189"/>
      <c r="H1423" s="189"/>
    </row>
    <row r="1424" spans="1:8" x14ac:dyDescent="0.25">
      <c r="A1424" s="185"/>
      <c r="B1424" s="185"/>
      <c r="C1424" s="185"/>
      <c r="D1424" s="185"/>
      <c r="E1424" s="185"/>
      <c r="F1424" s="185"/>
      <c r="G1424" s="185"/>
      <c r="H1424" s="185"/>
    </row>
    <row r="1425" spans="1:8" x14ac:dyDescent="0.25">
      <c r="A1425" s="186"/>
      <c r="B1425" s="186"/>
      <c r="C1425" s="186"/>
      <c r="D1425" s="186"/>
      <c r="E1425" s="186"/>
      <c r="F1425" s="186"/>
      <c r="G1425" s="186"/>
      <c r="H1425" s="186"/>
    </row>
    <row r="1426" spans="1:8" x14ac:dyDescent="0.25">
      <c r="A1426" s="186"/>
      <c r="B1426" s="186"/>
      <c r="C1426" s="186"/>
      <c r="D1426" s="186"/>
      <c r="E1426" s="186"/>
      <c r="F1426" s="186"/>
      <c r="G1426" s="186"/>
      <c r="H1426" s="186"/>
    </row>
    <row r="1427" spans="1:8" x14ac:dyDescent="0.25">
      <c r="A1427" s="186"/>
      <c r="B1427" s="186"/>
      <c r="C1427" s="186"/>
      <c r="D1427" s="186"/>
      <c r="E1427" s="186"/>
      <c r="F1427" s="186"/>
      <c r="G1427" s="186"/>
      <c r="H1427" s="186"/>
    </row>
    <row r="1428" spans="1:8" x14ac:dyDescent="0.25">
      <c r="A1428" s="186"/>
      <c r="B1428" s="186"/>
      <c r="C1428" s="186"/>
      <c r="D1428" s="186"/>
      <c r="E1428" s="186"/>
      <c r="F1428" s="186"/>
      <c r="G1428" s="186"/>
      <c r="H1428" s="186"/>
    </row>
    <row r="1429" spans="1:8" x14ac:dyDescent="0.25">
      <c r="A1429" s="186"/>
      <c r="B1429" s="186"/>
      <c r="C1429" s="186"/>
      <c r="D1429" s="186"/>
      <c r="E1429" s="186"/>
      <c r="F1429" s="186"/>
      <c r="G1429" s="186"/>
      <c r="H1429" s="186"/>
    </row>
    <row r="1430" spans="1:8" x14ac:dyDescent="0.25">
      <c r="A1430" s="186"/>
      <c r="B1430" s="186"/>
      <c r="C1430" s="186"/>
      <c r="D1430" s="186"/>
      <c r="E1430" s="186"/>
      <c r="F1430" s="186"/>
      <c r="G1430" s="186"/>
      <c r="H1430" s="186"/>
    </row>
    <row r="1431" spans="1:8" x14ac:dyDescent="0.25">
      <c r="A1431" s="186"/>
      <c r="B1431" s="186"/>
      <c r="C1431" s="186"/>
      <c r="D1431" s="186"/>
      <c r="E1431" s="186"/>
      <c r="F1431" s="186"/>
      <c r="G1431" s="186"/>
      <c r="H1431" s="186"/>
    </row>
    <row r="1432" spans="1:8" x14ac:dyDescent="0.25">
      <c r="A1432" s="186"/>
      <c r="B1432" s="186"/>
      <c r="C1432" s="186"/>
      <c r="D1432" s="186"/>
      <c r="E1432" s="186"/>
      <c r="F1432" s="186"/>
      <c r="G1432" s="186"/>
      <c r="H1432" s="186"/>
    </row>
    <row r="1433" spans="1:8" x14ac:dyDescent="0.25">
      <c r="A1433" s="186"/>
      <c r="B1433" s="186"/>
      <c r="C1433" s="186"/>
      <c r="D1433" s="186"/>
      <c r="E1433" s="186"/>
      <c r="F1433" s="186"/>
      <c r="G1433" s="186"/>
      <c r="H1433" s="186"/>
    </row>
    <row r="1434" spans="1:8" x14ac:dyDescent="0.25">
      <c r="A1434" s="186"/>
      <c r="B1434" s="186"/>
      <c r="C1434" s="186"/>
      <c r="D1434" s="186"/>
      <c r="E1434" s="186"/>
      <c r="F1434" s="186"/>
      <c r="G1434" s="186"/>
      <c r="H1434" s="186"/>
    </row>
    <row r="1435" spans="1:8" x14ac:dyDescent="0.25">
      <c r="A1435" s="186"/>
      <c r="B1435" s="186"/>
      <c r="C1435" s="186"/>
      <c r="D1435" s="186"/>
      <c r="E1435" s="186"/>
      <c r="F1435" s="186"/>
      <c r="G1435" s="186"/>
      <c r="H1435" s="186"/>
    </row>
    <row r="1436" spans="1:8" x14ac:dyDescent="0.25">
      <c r="A1436" s="186"/>
      <c r="B1436" s="186"/>
      <c r="C1436" s="186"/>
      <c r="D1436" s="186"/>
      <c r="E1436" s="186"/>
      <c r="F1436" s="186"/>
      <c r="G1436" s="186"/>
      <c r="H1436" s="186"/>
    </row>
    <row r="1437" spans="1:8" x14ac:dyDescent="0.25">
      <c r="A1437" s="186"/>
      <c r="B1437" s="186"/>
      <c r="C1437" s="186"/>
      <c r="D1437" s="186"/>
      <c r="E1437" s="186"/>
      <c r="F1437" s="186"/>
      <c r="G1437" s="186"/>
      <c r="H1437" s="186"/>
    </row>
    <row r="1438" spans="1:8" x14ac:dyDescent="0.25">
      <c r="A1438" s="186"/>
      <c r="B1438" s="186"/>
      <c r="C1438" s="186"/>
      <c r="D1438" s="186"/>
      <c r="E1438" s="186"/>
      <c r="F1438" s="186"/>
      <c r="G1438" s="186"/>
      <c r="H1438" s="186"/>
    </row>
    <row r="1439" spans="1:8" x14ac:dyDescent="0.25">
      <c r="A1439" s="186"/>
      <c r="B1439" s="186"/>
      <c r="C1439" s="186"/>
      <c r="D1439" s="186"/>
      <c r="E1439" s="186"/>
      <c r="F1439" s="186"/>
      <c r="G1439" s="186"/>
      <c r="H1439" s="186"/>
    </row>
    <row r="1440" spans="1:8" x14ac:dyDescent="0.25">
      <c r="A1440" s="186"/>
      <c r="B1440" s="186"/>
      <c r="C1440" s="186"/>
      <c r="D1440" s="186"/>
      <c r="E1440" s="186"/>
      <c r="F1440" s="186"/>
      <c r="G1440" s="186"/>
      <c r="H1440" s="186"/>
    </row>
    <row r="1441" spans="1:8" x14ac:dyDescent="0.25">
      <c r="A1441" s="186"/>
      <c r="B1441" s="186"/>
      <c r="C1441" s="186"/>
      <c r="D1441" s="186"/>
      <c r="E1441" s="186"/>
      <c r="F1441" s="186"/>
      <c r="G1441" s="186"/>
      <c r="H1441" s="186"/>
    </row>
    <row r="1442" spans="1:8" x14ac:dyDescent="0.25">
      <c r="A1442" s="186"/>
      <c r="B1442" s="186"/>
      <c r="C1442" s="186"/>
      <c r="D1442" s="186"/>
      <c r="E1442" s="186"/>
      <c r="F1442" s="186"/>
      <c r="G1442" s="186"/>
      <c r="H1442" s="186"/>
    </row>
    <row r="1443" spans="1:8" x14ac:dyDescent="0.25">
      <c r="A1443" s="186"/>
      <c r="B1443" s="186"/>
      <c r="C1443" s="186"/>
      <c r="D1443" s="186"/>
      <c r="E1443" s="186"/>
      <c r="F1443" s="186"/>
      <c r="G1443" s="186"/>
      <c r="H1443" s="186"/>
    </row>
    <row r="1444" spans="1:8" x14ac:dyDescent="0.25">
      <c r="A1444" s="186"/>
      <c r="B1444" s="186"/>
      <c r="C1444" s="186"/>
      <c r="D1444" s="186"/>
      <c r="E1444" s="186"/>
      <c r="F1444" s="186"/>
      <c r="G1444" s="186"/>
      <c r="H1444" s="186"/>
    </row>
    <row r="1445" spans="1:8" x14ac:dyDescent="0.25">
      <c r="A1445" s="186"/>
      <c r="B1445" s="186"/>
      <c r="C1445" s="186"/>
      <c r="D1445" s="186"/>
      <c r="E1445" s="186"/>
      <c r="F1445" s="186"/>
      <c r="G1445" s="186"/>
      <c r="H1445" s="186"/>
    </row>
    <row r="1446" spans="1:8" x14ac:dyDescent="0.25">
      <c r="A1446" s="186"/>
      <c r="B1446" s="186"/>
      <c r="C1446" s="186"/>
      <c r="D1446" s="186"/>
      <c r="E1446" s="186"/>
      <c r="F1446" s="186"/>
      <c r="G1446" s="186"/>
      <c r="H1446" s="186"/>
    </row>
    <row r="1447" spans="1:8" x14ac:dyDescent="0.25">
      <c r="A1447" s="186"/>
      <c r="B1447" s="186"/>
      <c r="C1447" s="186"/>
      <c r="D1447" s="186"/>
      <c r="E1447" s="186"/>
      <c r="F1447" s="186"/>
      <c r="G1447" s="186"/>
      <c r="H1447" s="186"/>
    </row>
    <row r="1448" spans="1:8" ht="18.75" x14ac:dyDescent="0.3">
      <c r="A1448" s="187" t="s">
        <v>14</v>
      </c>
      <c r="B1448" s="187"/>
      <c r="C1448" s="187"/>
      <c r="D1448" s="187"/>
      <c r="E1448" s="187"/>
      <c r="F1448" s="187"/>
      <c r="G1448" s="187"/>
      <c r="H1448" s="187"/>
    </row>
    <row r="1449" spans="1:8" x14ac:dyDescent="0.25">
      <c r="A1449" s="38"/>
      <c r="B1449" s="38"/>
      <c r="C1449" s="38"/>
      <c r="D1449" s="38"/>
      <c r="E1449" s="38"/>
      <c r="F1449" s="38"/>
      <c r="G1449" s="38"/>
      <c r="H1449" s="38"/>
    </row>
    <row r="1450" spans="1:8" x14ac:dyDescent="0.25">
      <c r="A1450" s="38"/>
      <c r="B1450" s="38"/>
      <c r="C1450" s="38"/>
      <c r="D1450" s="38"/>
      <c r="E1450" s="38"/>
      <c r="F1450" s="38"/>
      <c r="G1450" s="38"/>
      <c r="H1450" s="38"/>
    </row>
    <row r="1451" spans="1:8" x14ac:dyDescent="0.25">
      <c r="A1451" s="38"/>
      <c r="B1451" s="38"/>
      <c r="C1451" s="38"/>
      <c r="D1451" s="38"/>
      <c r="E1451" s="38"/>
      <c r="F1451" s="38"/>
      <c r="G1451" s="38"/>
      <c r="H1451" s="38"/>
    </row>
    <row r="1452" spans="1:8" x14ac:dyDescent="0.25">
      <c r="A1452" s="38"/>
      <c r="B1452" s="38"/>
      <c r="C1452" s="38"/>
      <c r="D1452" s="38"/>
      <c r="E1452" s="38"/>
      <c r="F1452" s="38"/>
      <c r="G1452" s="38"/>
      <c r="H1452" s="38"/>
    </row>
    <row r="1453" spans="1:8" x14ac:dyDescent="0.25">
      <c r="A1453" s="38"/>
      <c r="B1453" s="38"/>
      <c r="C1453" s="38"/>
      <c r="D1453" s="38"/>
      <c r="E1453" s="38"/>
      <c r="F1453" s="38"/>
      <c r="G1453" s="38"/>
      <c r="H1453" s="38"/>
    </row>
    <row r="1454" spans="1:8" x14ac:dyDescent="0.25">
      <c r="A1454" s="38"/>
      <c r="B1454" s="38"/>
      <c r="C1454" s="38"/>
      <c r="D1454" s="38"/>
      <c r="E1454" s="38"/>
      <c r="F1454" s="38"/>
      <c r="G1454" s="38"/>
      <c r="H1454" s="38"/>
    </row>
    <row r="1455" spans="1:8" x14ac:dyDescent="0.25">
      <c r="A1455" s="38"/>
      <c r="B1455" s="38"/>
      <c r="C1455" s="38"/>
      <c r="D1455" s="38"/>
      <c r="E1455" s="38"/>
      <c r="F1455" s="38"/>
      <c r="G1455" s="38"/>
      <c r="H1455" s="38"/>
    </row>
    <row r="1456" spans="1:8" x14ac:dyDescent="0.25">
      <c r="A1456" s="38"/>
      <c r="B1456" s="38"/>
      <c r="C1456" s="38"/>
      <c r="D1456" s="38"/>
      <c r="E1456" s="38"/>
      <c r="F1456" s="38"/>
      <c r="G1456" s="38"/>
      <c r="H1456" s="38"/>
    </row>
    <row r="1457" spans="1:8" x14ac:dyDescent="0.25">
      <c r="A1457" s="38"/>
      <c r="B1457" s="38"/>
      <c r="C1457" s="38"/>
      <c r="D1457" s="38"/>
      <c r="E1457" s="38"/>
      <c r="F1457" s="38"/>
      <c r="G1457" s="38"/>
      <c r="H1457" s="38"/>
    </row>
    <row r="1458" spans="1:8" x14ac:dyDescent="0.25">
      <c r="A1458" s="38"/>
      <c r="B1458" s="38"/>
      <c r="C1458" s="38"/>
      <c r="D1458" s="38"/>
      <c r="E1458" s="38"/>
      <c r="F1458" s="38"/>
      <c r="G1458" s="38"/>
      <c r="H1458" s="38"/>
    </row>
    <row r="1459" spans="1:8" x14ac:dyDescent="0.25">
      <c r="A1459" s="38"/>
      <c r="B1459" s="38"/>
      <c r="C1459" s="38"/>
      <c r="D1459" s="38"/>
      <c r="E1459" s="38"/>
      <c r="F1459" s="38"/>
      <c r="G1459" s="38"/>
      <c r="H1459" s="38"/>
    </row>
    <row r="1460" spans="1:8" x14ac:dyDescent="0.25">
      <c r="A1460" s="38"/>
      <c r="B1460" s="38"/>
      <c r="C1460" s="38"/>
      <c r="D1460" s="38"/>
      <c r="E1460" s="38"/>
      <c r="F1460" s="38"/>
      <c r="G1460" s="38"/>
      <c r="H1460" s="38"/>
    </row>
    <row r="1461" spans="1:8" x14ac:dyDescent="0.25">
      <c r="A1461" s="38"/>
      <c r="B1461" s="38"/>
      <c r="C1461" s="38"/>
      <c r="D1461" s="38"/>
      <c r="E1461" s="38"/>
      <c r="F1461" s="38"/>
      <c r="G1461" s="38"/>
      <c r="H1461" s="38"/>
    </row>
    <row r="1462" spans="1:8" x14ac:dyDescent="0.25">
      <c r="A1462" s="38"/>
      <c r="B1462" s="38"/>
      <c r="C1462" s="38"/>
      <c r="D1462" s="38"/>
      <c r="E1462" s="38"/>
      <c r="F1462" s="38"/>
      <c r="G1462" s="38"/>
      <c r="H1462" s="38"/>
    </row>
    <row r="1463" spans="1:8" x14ac:dyDescent="0.25">
      <c r="A1463" s="38"/>
      <c r="B1463" s="38"/>
      <c r="C1463" s="38"/>
      <c r="D1463" s="38"/>
      <c r="E1463" s="38"/>
      <c r="F1463" s="38"/>
      <c r="G1463" s="38"/>
      <c r="H1463" s="38"/>
    </row>
    <row r="1464" spans="1:8" x14ac:dyDescent="0.25">
      <c r="A1464" s="38"/>
      <c r="B1464" s="38"/>
      <c r="C1464" s="38"/>
      <c r="D1464" s="38"/>
      <c r="E1464" s="38"/>
      <c r="F1464" s="38"/>
      <c r="G1464" s="38"/>
      <c r="H1464" s="38"/>
    </row>
    <row r="1465" spans="1:8" x14ac:dyDescent="0.25">
      <c r="A1465" s="38"/>
      <c r="B1465" s="38"/>
      <c r="C1465" s="38"/>
      <c r="D1465" s="38"/>
      <c r="E1465" s="38"/>
      <c r="F1465" s="38"/>
      <c r="G1465" s="38"/>
      <c r="H1465" s="38"/>
    </row>
    <row r="1466" spans="1:8" x14ac:dyDescent="0.25">
      <c r="A1466" s="38"/>
      <c r="B1466" s="38"/>
      <c r="C1466" s="38"/>
      <c r="D1466" s="38"/>
      <c r="E1466" s="38"/>
      <c r="F1466" s="38"/>
      <c r="G1466" s="38"/>
      <c r="H1466" s="38"/>
    </row>
    <row r="1467" spans="1:8" x14ac:dyDescent="0.25">
      <c r="A1467" s="188" t="s">
        <v>168</v>
      </c>
      <c r="B1467" s="188"/>
      <c r="C1467" s="188"/>
      <c r="D1467" s="188"/>
      <c r="E1467" s="188"/>
      <c r="F1467" s="188"/>
      <c r="G1467" s="188"/>
      <c r="H1467" s="188"/>
    </row>
    <row r="1468" spans="1:8" x14ac:dyDescent="0.25">
      <c r="A1468" s="189"/>
      <c r="B1468" s="189"/>
      <c r="C1468" s="189"/>
      <c r="D1468" s="189"/>
      <c r="E1468" s="189"/>
      <c r="F1468" s="189"/>
      <c r="G1468" s="189"/>
      <c r="H1468" s="189"/>
    </row>
    <row r="1469" spans="1:8" x14ac:dyDescent="0.25">
      <c r="A1469" s="189"/>
      <c r="B1469" s="189"/>
      <c r="C1469" s="189"/>
      <c r="D1469" s="189"/>
      <c r="E1469" s="189"/>
      <c r="F1469" s="189"/>
      <c r="G1469" s="189"/>
      <c r="H1469" s="189"/>
    </row>
    <row r="1470" spans="1:8" x14ac:dyDescent="0.25">
      <c r="A1470" s="189"/>
      <c r="B1470" s="189"/>
      <c r="C1470" s="189"/>
      <c r="D1470" s="189"/>
      <c r="E1470" s="189"/>
      <c r="F1470" s="189"/>
      <c r="G1470" s="189"/>
      <c r="H1470" s="189"/>
    </row>
    <row r="1471" spans="1:8" x14ac:dyDescent="0.25">
      <c r="A1471" s="189"/>
      <c r="B1471" s="189"/>
      <c r="C1471" s="189"/>
      <c r="D1471" s="189"/>
      <c r="E1471" s="189"/>
      <c r="F1471" s="189"/>
      <c r="G1471" s="189"/>
      <c r="H1471" s="189"/>
    </row>
    <row r="1472" spans="1:8" x14ac:dyDescent="0.25">
      <c r="A1472" s="189"/>
      <c r="B1472" s="189"/>
      <c r="C1472" s="189"/>
      <c r="D1472" s="189"/>
      <c r="E1472" s="189"/>
      <c r="F1472" s="189"/>
      <c r="G1472" s="189"/>
      <c r="H1472" s="189"/>
    </row>
    <row r="1473" spans="1:9" x14ac:dyDescent="0.25">
      <c r="A1473" s="189"/>
      <c r="B1473" s="189"/>
      <c r="C1473" s="189"/>
      <c r="D1473" s="189"/>
      <c r="E1473" s="189"/>
      <c r="F1473" s="189"/>
      <c r="G1473" s="189"/>
      <c r="H1473" s="189"/>
    </row>
    <row r="1474" spans="1:9" x14ac:dyDescent="0.25">
      <c r="A1474" s="185"/>
      <c r="B1474" s="185"/>
      <c r="C1474" s="185"/>
      <c r="D1474" s="185"/>
      <c r="E1474" s="185"/>
      <c r="F1474" s="185"/>
      <c r="G1474" s="185"/>
      <c r="H1474" s="185"/>
    </row>
    <row r="1475" spans="1:9" x14ac:dyDescent="0.25">
      <c r="A1475" s="186"/>
      <c r="B1475" s="186"/>
      <c r="C1475" s="186"/>
      <c r="D1475" s="186"/>
      <c r="E1475" s="186"/>
      <c r="F1475" s="186"/>
      <c r="G1475" s="186"/>
      <c r="H1475" s="186"/>
    </row>
    <row r="1476" spans="1:9" x14ac:dyDescent="0.25">
      <c r="A1476" s="186"/>
      <c r="B1476" s="186"/>
      <c r="C1476" s="186"/>
      <c r="D1476" s="186"/>
      <c r="E1476" s="186"/>
      <c r="F1476" s="186"/>
      <c r="G1476" s="186"/>
      <c r="H1476" s="186"/>
    </row>
    <row r="1477" spans="1:9" x14ac:dyDescent="0.25">
      <c r="A1477" s="186"/>
      <c r="B1477" s="186"/>
      <c r="C1477" s="186"/>
      <c r="D1477" s="186"/>
      <c r="E1477" s="186"/>
      <c r="F1477" s="186"/>
      <c r="G1477" s="186"/>
      <c r="H1477" s="186"/>
    </row>
    <row r="1478" spans="1:9" x14ac:dyDescent="0.25">
      <c r="A1478" s="186"/>
      <c r="B1478" s="186"/>
      <c r="C1478" s="186"/>
      <c r="D1478" s="186"/>
      <c r="E1478" s="186"/>
      <c r="F1478" s="186"/>
      <c r="G1478" s="186"/>
      <c r="H1478" s="186"/>
      <c r="I1478" s="110"/>
    </row>
    <row r="1479" spans="1:9" x14ac:dyDescent="0.25">
      <c r="A1479" s="186"/>
      <c r="B1479" s="186"/>
      <c r="C1479" s="186"/>
      <c r="D1479" s="186"/>
      <c r="E1479" s="186"/>
      <c r="F1479" s="186"/>
      <c r="G1479" s="186"/>
      <c r="H1479" s="186"/>
    </row>
    <row r="1480" spans="1:9" x14ac:dyDescent="0.25">
      <c r="A1480" s="186"/>
      <c r="B1480" s="186"/>
      <c r="C1480" s="186"/>
      <c r="D1480" s="186"/>
      <c r="E1480" s="186"/>
      <c r="F1480" s="186"/>
      <c r="G1480" s="186"/>
      <c r="H1480" s="186"/>
    </row>
    <row r="1481" spans="1:9" x14ac:dyDescent="0.25">
      <c r="A1481" s="186"/>
      <c r="B1481" s="186"/>
      <c r="C1481" s="186"/>
      <c r="D1481" s="186"/>
      <c r="E1481" s="186"/>
      <c r="F1481" s="186"/>
      <c r="G1481" s="186"/>
      <c r="H1481" s="186"/>
    </row>
    <row r="1482" spans="1:9" x14ac:dyDescent="0.25">
      <c r="A1482" s="186"/>
      <c r="B1482" s="186"/>
      <c r="C1482" s="186"/>
      <c r="D1482" s="186"/>
      <c r="E1482" s="186"/>
      <c r="F1482" s="186"/>
      <c r="G1482" s="186"/>
      <c r="H1482" s="186"/>
    </row>
    <row r="1483" spans="1:9" x14ac:dyDescent="0.25">
      <c r="A1483" s="186"/>
      <c r="B1483" s="186"/>
      <c r="C1483" s="186"/>
      <c r="D1483" s="186"/>
      <c r="E1483" s="186"/>
      <c r="F1483" s="186"/>
      <c r="G1483" s="186"/>
      <c r="H1483" s="186"/>
    </row>
    <row r="1484" spans="1:9" x14ac:dyDescent="0.25">
      <c r="A1484" s="186"/>
      <c r="B1484" s="186"/>
      <c r="C1484" s="186"/>
      <c r="D1484" s="186"/>
      <c r="E1484" s="186"/>
      <c r="F1484" s="186"/>
      <c r="G1484" s="186"/>
      <c r="H1484" s="186"/>
    </row>
    <row r="1485" spans="1:9" x14ac:dyDescent="0.25">
      <c r="A1485" s="186"/>
      <c r="B1485" s="186"/>
      <c r="C1485" s="186"/>
      <c r="D1485" s="186"/>
      <c r="E1485" s="186"/>
      <c r="F1485" s="186"/>
      <c r="G1485" s="186"/>
      <c r="H1485" s="186"/>
    </row>
    <row r="1486" spans="1:9" x14ac:dyDescent="0.25">
      <c r="A1486" s="186"/>
      <c r="B1486" s="186"/>
      <c r="C1486" s="186"/>
      <c r="D1486" s="186"/>
      <c r="E1486" s="186"/>
      <c r="F1486" s="186"/>
      <c r="G1486" s="186"/>
      <c r="H1486" s="186"/>
    </row>
    <row r="1487" spans="1:9" x14ac:dyDescent="0.25">
      <c r="A1487" s="186"/>
      <c r="B1487" s="186"/>
      <c r="C1487" s="186"/>
      <c r="D1487" s="186"/>
      <c r="E1487" s="186"/>
      <c r="F1487" s="186"/>
      <c r="G1487" s="186"/>
      <c r="H1487" s="186"/>
    </row>
    <row r="1488" spans="1:9" x14ac:dyDescent="0.25">
      <c r="A1488" s="186"/>
      <c r="B1488" s="186"/>
      <c r="C1488" s="186"/>
      <c r="D1488" s="186"/>
      <c r="E1488" s="186"/>
      <c r="F1488" s="186"/>
      <c r="G1488" s="186"/>
      <c r="H1488" s="186"/>
    </row>
    <row r="1489" spans="1:8" x14ac:dyDescent="0.25">
      <c r="A1489" s="186"/>
      <c r="B1489" s="186"/>
      <c r="C1489" s="186"/>
      <c r="D1489" s="186"/>
      <c r="E1489" s="186"/>
      <c r="F1489" s="186"/>
      <c r="G1489" s="186"/>
      <c r="H1489" s="186"/>
    </row>
    <row r="1490" spans="1:8" x14ac:dyDescent="0.25">
      <c r="A1490" s="186"/>
      <c r="B1490" s="186"/>
      <c r="C1490" s="186"/>
      <c r="D1490" s="186"/>
      <c r="E1490" s="186"/>
      <c r="F1490" s="186"/>
      <c r="G1490" s="186"/>
      <c r="H1490" s="186"/>
    </row>
    <row r="1491" spans="1:8" x14ac:dyDescent="0.25">
      <c r="A1491" s="186"/>
      <c r="B1491" s="186"/>
      <c r="C1491" s="186"/>
      <c r="D1491" s="186"/>
      <c r="E1491" s="186"/>
      <c r="F1491" s="186"/>
      <c r="G1491" s="186"/>
      <c r="H1491" s="186"/>
    </row>
    <row r="1492" spans="1:8" x14ac:dyDescent="0.25">
      <c r="A1492" s="186"/>
      <c r="B1492" s="186"/>
      <c r="C1492" s="186"/>
      <c r="D1492" s="186"/>
      <c r="E1492" s="186"/>
      <c r="F1492" s="186"/>
      <c r="G1492" s="186"/>
      <c r="H1492" s="186"/>
    </row>
    <row r="1493" spans="1:8" x14ac:dyDescent="0.25">
      <c r="A1493" s="186"/>
      <c r="B1493" s="186"/>
      <c r="C1493" s="186"/>
      <c r="D1493" s="186"/>
      <c r="E1493" s="186"/>
      <c r="F1493" s="186"/>
      <c r="G1493" s="186"/>
      <c r="H1493" s="186"/>
    </row>
    <row r="1494" spans="1:8" x14ac:dyDescent="0.25">
      <c r="A1494" s="186"/>
      <c r="B1494" s="186"/>
      <c r="C1494" s="186"/>
      <c r="D1494" s="186"/>
      <c r="E1494" s="186"/>
      <c r="F1494" s="186"/>
      <c r="G1494" s="186"/>
      <c r="H1494" s="186"/>
    </row>
    <row r="1495" spans="1:8" x14ac:dyDescent="0.25">
      <c r="A1495" s="186"/>
      <c r="B1495" s="186"/>
      <c r="C1495" s="186"/>
      <c r="D1495" s="186"/>
      <c r="E1495" s="186"/>
      <c r="F1495" s="186"/>
      <c r="G1495" s="186"/>
      <c r="H1495" s="186"/>
    </row>
    <row r="1496" spans="1:8" x14ac:dyDescent="0.25">
      <c r="A1496" s="186"/>
      <c r="B1496" s="186"/>
      <c r="C1496" s="186"/>
      <c r="D1496" s="186"/>
      <c r="E1496" s="186"/>
      <c r="F1496" s="186"/>
      <c r="G1496" s="186"/>
      <c r="H1496" s="186"/>
    </row>
    <row r="1497" spans="1:8" x14ac:dyDescent="0.25">
      <c r="A1497" s="186"/>
      <c r="B1497" s="186"/>
      <c r="C1497" s="186"/>
      <c r="D1497" s="186"/>
      <c r="E1497" s="186"/>
      <c r="F1497" s="186"/>
      <c r="G1497" s="186"/>
      <c r="H1497" s="186"/>
    </row>
    <row r="1498" spans="1:8" ht="18.75" x14ac:dyDescent="0.3">
      <c r="A1498" s="187" t="s">
        <v>15</v>
      </c>
      <c r="B1498" s="187"/>
      <c r="C1498" s="187"/>
      <c r="D1498" s="187"/>
      <c r="E1498" s="187"/>
      <c r="F1498" s="187"/>
      <c r="G1498" s="187"/>
      <c r="H1498" s="187"/>
    </row>
    <row r="1499" spans="1:8" x14ac:dyDescent="0.25">
      <c r="A1499" s="38"/>
      <c r="B1499" s="38"/>
      <c r="C1499" s="38"/>
      <c r="D1499" s="38"/>
      <c r="E1499" s="38"/>
      <c r="F1499" s="38"/>
      <c r="G1499" s="38"/>
      <c r="H1499" s="38"/>
    </row>
    <row r="1500" spans="1:8" x14ac:dyDescent="0.25">
      <c r="A1500" s="38"/>
      <c r="B1500" s="38"/>
      <c r="C1500" s="38"/>
      <c r="D1500" s="38"/>
      <c r="E1500" s="38"/>
      <c r="F1500" s="38"/>
      <c r="G1500" s="38"/>
      <c r="H1500" s="38"/>
    </row>
    <row r="1501" spans="1:8" x14ac:dyDescent="0.25">
      <c r="A1501" s="38"/>
      <c r="B1501" s="38"/>
      <c r="C1501" s="38"/>
      <c r="D1501" s="38"/>
      <c r="E1501" s="38"/>
      <c r="F1501" s="38"/>
      <c r="G1501" s="38"/>
      <c r="H1501" s="38"/>
    </row>
    <row r="1502" spans="1:8" x14ac:dyDescent="0.25">
      <c r="A1502" s="38"/>
      <c r="B1502" s="38"/>
      <c r="C1502" s="38"/>
      <c r="D1502" s="38"/>
      <c r="E1502" s="38"/>
      <c r="F1502" s="38"/>
      <c r="G1502" s="38"/>
      <c r="H1502" s="38"/>
    </row>
    <row r="1503" spans="1:8" x14ac:dyDescent="0.25">
      <c r="A1503" s="38"/>
      <c r="B1503" s="38"/>
      <c r="C1503" s="38"/>
      <c r="D1503" s="38"/>
      <c r="E1503" s="38"/>
      <c r="F1503" s="38"/>
      <c r="G1503" s="38"/>
      <c r="H1503" s="38"/>
    </row>
    <row r="1504" spans="1:8" x14ac:dyDescent="0.25">
      <c r="A1504" s="38"/>
      <c r="B1504" s="38"/>
      <c r="C1504" s="38"/>
      <c r="D1504" s="38"/>
      <c r="E1504" s="38"/>
      <c r="F1504" s="38"/>
      <c r="G1504" s="38"/>
      <c r="H1504" s="38"/>
    </row>
    <row r="1505" spans="1:8" x14ac:dyDescent="0.25">
      <c r="A1505" s="38"/>
      <c r="B1505" s="38"/>
      <c r="C1505" s="38"/>
      <c r="D1505" s="38"/>
      <c r="E1505" s="38"/>
      <c r="F1505" s="38"/>
      <c r="G1505" s="38"/>
      <c r="H1505" s="38"/>
    </row>
    <row r="1506" spans="1:8" x14ac:dyDescent="0.25">
      <c r="A1506" s="38"/>
      <c r="B1506" s="38"/>
      <c r="C1506" s="38"/>
      <c r="D1506" s="38"/>
      <c r="E1506" s="38"/>
      <c r="F1506" s="38"/>
      <c r="G1506" s="38"/>
      <c r="H1506" s="38"/>
    </row>
    <row r="1507" spans="1:8" x14ac:dyDescent="0.25">
      <c r="A1507" s="38"/>
      <c r="B1507" s="38"/>
      <c r="C1507" s="38"/>
      <c r="D1507" s="38"/>
      <c r="E1507" s="38"/>
      <c r="F1507" s="38"/>
      <c r="G1507" s="38"/>
      <c r="H1507" s="38"/>
    </row>
    <row r="1508" spans="1:8" x14ac:dyDescent="0.25">
      <c r="A1508" s="38"/>
      <c r="B1508" s="38"/>
      <c r="C1508" s="38"/>
      <c r="D1508" s="38"/>
      <c r="E1508" s="38"/>
      <c r="F1508" s="38"/>
      <c r="G1508" s="38"/>
      <c r="H1508" s="38"/>
    </row>
    <row r="1509" spans="1:8" x14ac:dyDescent="0.25">
      <c r="A1509" s="38"/>
      <c r="B1509" s="38"/>
      <c r="C1509" s="38"/>
      <c r="D1509" s="38"/>
      <c r="E1509" s="38"/>
      <c r="F1509" s="38"/>
      <c r="G1509" s="38"/>
      <c r="H1509" s="38"/>
    </row>
    <row r="1510" spans="1:8" x14ac:dyDescent="0.25">
      <c r="A1510" s="38"/>
      <c r="B1510" s="38"/>
      <c r="C1510" s="38"/>
      <c r="D1510" s="38"/>
      <c r="E1510" s="38"/>
      <c r="F1510" s="38"/>
      <c r="G1510" s="38"/>
      <c r="H1510" s="38"/>
    </row>
    <row r="1511" spans="1:8" x14ac:dyDescent="0.25">
      <c r="A1511" s="38"/>
      <c r="B1511" s="38"/>
      <c r="C1511" s="38"/>
      <c r="D1511" s="38"/>
      <c r="E1511" s="38"/>
      <c r="F1511" s="38"/>
      <c r="G1511" s="38"/>
      <c r="H1511" s="38"/>
    </row>
    <row r="1512" spans="1:8" x14ac:dyDescent="0.25">
      <c r="A1512" s="38"/>
      <c r="B1512" s="38"/>
      <c r="C1512" s="38"/>
      <c r="D1512" s="38"/>
      <c r="E1512" s="38"/>
      <c r="F1512" s="38"/>
      <c r="G1512" s="38"/>
      <c r="H1512" s="38"/>
    </row>
    <row r="1513" spans="1:8" x14ac:dyDescent="0.25">
      <c r="A1513" s="38"/>
      <c r="B1513" s="38"/>
      <c r="C1513" s="38"/>
      <c r="D1513" s="38"/>
      <c r="E1513" s="38"/>
      <c r="F1513" s="38"/>
      <c r="G1513" s="38"/>
      <c r="H1513" s="38"/>
    </row>
    <row r="1514" spans="1:8" x14ac:dyDescent="0.25">
      <c r="A1514" s="38"/>
      <c r="B1514" s="38"/>
      <c r="C1514" s="38"/>
      <c r="D1514" s="38"/>
      <c r="E1514" s="38"/>
      <c r="F1514" s="38"/>
      <c r="G1514" s="38"/>
      <c r="H1514" s="38"/>
    </row>
    <row r="1515" spans="1:8" x14ac:dyDescent="0.25">
      <c r="A1515" s="38"/>
      <c r="B1515" s="38"/>
      <c r="C1515" s="38"/>
      <c r="D1515" s="38"/>
      <c r="E1515" s="38"/>
      <c r="F1515" s="38"/>
      <c r="G1515" s="38"/>
      <c r="H1515" s="38"/>
    </row>
    <row r="1516" spans="1:8" x14ac:dyDescent="0.25">
      <c r="A1516" s="38"/>
      <c r="B1516" s="38"/>
      <c r="C1516" s="38"/>
      <c r="D1516" s="38"/>
      <c r="E1516" s="38"/>
      <c r="F1516" s="38"/>
      <c r="G1516" s="38"/>
      <c r="H1516" s="38"/>
    </row>
    <row r="1517" spans="1:8" x14ac:dyDescent="0.25">
      <c r="A1517" s="188" t="s">
        <v>169</v>
      </c>
      <c r="B1517" s="188"/>
      <c r="C1517" s="188"/>
      <c r="D1517" s="188"/>
      <c r="E1517" s="188"/>
      <c r="F1517" s="188"/>
      <c r="G1517" s="188"/>
      <c r="H1517" s="188"/>
    </row>
    <row r="1518" spans="1:8" x14ac:dyDescent="0.25">
      <c r="A1518" s="189"/>
      <c r="B1518" s="189"/>
      <c r="C1518" s="189"/>
      <c r="D1518" s="189"/>
      <c r="E1518" s="189"/>
      <c r="F1518" s="189"/>
      <c r="G1518" s="189"/>
      <c r="H1518" s="189"/>
    </row>
    <row r="1519" spans="1:8" x14ac:dyDescent="0.25">
      <c r="A1519" s="189"/>
      <c r="B1519" s="189"/>
      <c r="C1519" s="189"/>
      <c r="D1519" s="189"/>
      <c r="E1519" s="189"/>
      <c r="F1519" s="189"/>
      <c r="G1519" s="189"/>
      <c r="H1519" s="189"/>
    </row>
    <row r="1520" spans="1:8" x14ac:dyDescent="0.25">
      <c r="A1520" s="189"/>
      <c r="B1520" s="189"/>
      <c r="C1520" s="189"/>
      <c r="D1520" s="189"/>
      <c r="E1520" s="189"/>
      <c r="F1520" s="189"/>
      <c r="G1520" s="189"/>
      <c r="H1520" s="189"/>
    </row>
    <row r="1521" spans="1:8" x14ac:dyDescent="0.25">
      <c r="A1521" s="189"/>
      <c r="B1521" s="189"/>
      <c r="C1521" s="189"/>
      <c r="D1521" s="189"/>
      <c r="E1521" s="189"/>
      <c r="F1521" s="189"/>
      <c r="G1521" s="189"/>
      <c r="H1521" s="189"/>
    </row>
    <row r="1522" spans="1:8" x14ac:dyDescent="0.25">
      <c r="A1522" s="189"/>
      <c r="B1522" s="189"/>
      <c r="C1522" s="189"/>
      <c r="D1522" s="189"/>
      <c r="E1522" s="189"/>
      <c r="F1522" s="189"/>
      <c r="G1522" s="189"/>
      <c r="H1522" s="189"/>
    </row>
    <row r="1523" spans="1:8" x14ac:dyDescent="0.25">
      <c r="A1523" s="189"/>
      <c r="B1523" s="189"/>
      <c r="C1523" s="189"/>
      <c r="D1523" s="189"/>
      <c r="E1523" s="189"/>
      <c r="F1523" s="189"/>
      <c r="G1523" s="189"/>
      <c r="H1523" s="189"/>
    </row>
    <row r="1524" spans="1:8" x14ac:dyDescent="0.25">
      <c r="A1524" s="185" t="s">
        <v>139</v>
      </c>
      <c r="B1524" s="185"/>
      <c r="C1524" s="185"/>
      <c r="D1524" s="185"/>
      <c r="E1524" s="185"/>
      <c r="F1524" s="185"/>
      <c r="G1524" s="185"/>
      <c r="H1524" s="185"/>
    </row>
    <row r="1525" spans="1:8" x14ac:dyDescent="0.25">
      <c r="A1525" s="186"/>
      <c r="B1525" s="186"/>
      <c r="C1525" s="186"/>
      <c r="D1525" s="186"/>
      <c r="E1525" s="186"/>
      <c r="F1525" s="186"/>
      <c r="G1525" s="186"/>
      <c r="H1525" s="186"/>
    </row>
    <row r="1526" spans="1:8" x14ac:dyDescent="0.25">
      <c r="A1526" s="186"/>
      <c r="B1526" s="186"/>
      <c r="C1526" s="186"/>
      <c r="D1526" s="186"/>
      <c r="E1526" s="186"/>
      <c r="F1526" s="186"/>
      <c r="G1526" s="186"/>
      <c r="H1526" s="186"/>
    </row>
    <row r="1527" spans="1:8" x14ac:dyDescent="0.25">
      <c r="A1527" s="186"/>
      <c r="B1527" s="186"/>
      <c r="C1527" s="186"/>
      <c r="D1527" s="186"/>
      <c r="E1527" s="186"/>
      <c r="F1527" s="186"/>
      <c r="G1527" s="186"/>
      <c r="H1527" s="186"/>
    </row>
    <row r="1528" spans="1:8" x14ac:dyDescent="0.25">
      <c r="A1528" s="186"/>
      <c r="B1528" s="186"/>
      <c r="C1528" s="186"/>
      <c r="D1528" s="186"/>
      <c r="E1528" s="186"/>
      <c r="F1528" s="186"/>
      <c r="G1528" s="186"/>
      <c r="H1528" s="186"/>
    </row>
    <row r="1529" spans="1:8" x14ac:dyDescent="0.25">
      <c r="A1529" s="186"/>
      <c r="B1529" s="186"/>
      <c r="C1529" s="186"/>
      <c r="D1529" s="186"/>
      <c r="E1529" s="186"/>
      <c r="F1529" s="186"/>
      <c r="G1529" s="186"/>
      <c r="H1529" s="186"/>
    </row>
    <row r="1530" spans="1:8" x14ac:dyDescent="0.25">
      <c r="A1530" s="186"/>
      <c r="B1530" s="186"/>
      <c r="C1530" s="186"/>
      <c r="D1530" s="186"/>
      <c r="E1530" s="186"/>
      <c r="F1530" s="186"/>
      <c r="G1530" s="186"/>
      <c r="H1530" s="186"/>
    </row>
    <row r="1531" spans="1:8" x14ac:dyDescent="0.25">
      <c r="A1531" s="186"/>
      <c r="B1531" s="186"/>
      <c r="C1531" s="186"/>
      <c r="D1531" s="186"/>
      <c r="E1531" s="186"/>
      <c r="F1531" s="186"/>
      <c r="G1531" s="186"/>
      <c r="H1531" s="186"/>
    </row>
    <row r="1532" spans="1:8" x14ac:dyDescent="0.25">
      <c r="A1532" s="186"/>
      <c r="B1532" s="186"/>
      <c r="C1532" s="186"/>
      <c r="D1532" s="186"/>
      <c r="E1532" s="186"/>
      <c r="F1532" s="186"/>
      <c r="G1532" s="186"/>
      <c r="H1532" s="186"/>
    </row>
    <row r="1533" spans="1:8" x14ac:dyDescent="0.25">
      <c r="A1533" s="186"/>
      <c r="B1533" s="186"/>
      <c r="C1533" s="186"/>
      <c r="D1533" s="186"/>
      <c r="E1533" s="186"/>
      <c r="F1533" s="186"/>
      <c r="G1533" s="186"/>
      <c r="H1533" s="186"/>
    </row>
    <row r="1534" spans="1:8" x14ac:dyDescent="0.25">
      <c r="A1534" s="186"/>
      <c r="B1534" s="186"/>
      <c r="C1534" s="186"/>
      <c r="D1534" s="186"/>
      <c r="E1534" s="186"/>
      <c r="F1534" s="186"/>
      <c r="G1534" s="186"/>
      <c r="H1534" s="186"/>
    </row>
    <row r="1535" spans="1:8" x14ac:dyDescent="0.25">
      <c r="A1535" s="186"/>
      <c r="B1535" s="186"/>
      <c r="C1535" s="186"/>
      <c r="D1535" s="186"/>
      <c r="E1535" s="186"/>
      <c r="F1535" s="186"/>
      <c r="G1535" s="186"/>
      <c r="H1535" s="186"/>
    </row>
    <row r="1536" spans="1:8" x14ac:dyDescent="0.25">
      <c r="A1536" s="186"/>
      <c r="B1536" s="186"/>
      <c r="C1536" s="186"/>
      <c r="D1536" s="186"/>
      <c r="E1536" s="186"/>
      <c r="F1536" s="186"/>
      <c r="G1536" s="186"/>
      <c r="H1536" s="186"/>
    </row>
    <row r="1537" spans="1:8" x14ac:dyDescent="0.25">
      <c r="A1537" s="186"/>
      <c r="B1537" s="186"/>
      <c r="C1537" s="186"/>
      <c r="D1537" s="186"/>
      <c r="E1537" s="186"/>
      <c r="F1537" s="186"/>
      <c r="G1537" s="186"/>
      <c r="H1537" s="186"/>
    </row>
    <row r="1538" spans="1:8" x14ac:dyDescent="0.25">
      <c r="A1538" s="186"/>
      <c r="B1538" s="186"/>
      <c r="C1538" s="186"/>
      <c r="D1538" s="186"/>
      <c r="E1538" s="186"/>
      <c r="F1538" s="186"/>
      <c r="G1538" s="186"/>
      <c r="H1538" s="186"/>
    </row>
    <row r="1539" spans="1:8" x14ac:dyDescent="0.25">
      <c r="A1539" s="186"/>
      <c r="B1539" s="186"/>
      <c r="C1539" s="186"/>
      <c r="D1539" s="186"/>
      <c r="E1539" s="186"/>
      <c r="F1539" s="186"/>
      <c r="G1539" s="186"/>
      <c r="H1539" s="186"/>
    </row>
    <row r="1540" spans="1:8" x14ac:dyDescent="0.25">
      <c r="A1540" s="186"/>
      <c r="B1540" s="186"/>
      <c r="C1540" s="186"/>
      <c r="D1540" s="186"/>
      <c r="E1540" s="186"/>
      <c r="F1540" s="186"/>
      <c r="G1540" s="186"/>
      <c r="H1540" s="186"/>
    </row>
    <row r="1541" spans="1:8" x14ac:dyDescent="0.25">
      <c r="A1541" s="186"/>
      <c r="B1541" s="186"/>
      <c r="C1541" s="186"/>
      <c r="D1541" s="186"/>
      <c r="E1541" s="186"/>
      <c r="F1541" s="186"/>
      <c r="G1541" s="186"/>
      <c r="H1541" s="186"/>
    </row>
    <row r="1542" spans="1:8" x14ac:dyDescent="0.25">
      <c r="A1542" s="186"/>
      <c r="B1542" s="186"/>
      <c r="C1542" s="186"/>
      <c r="D1542" s="186"/>
      <c r="E1542" s="186"/>
      <c r="F1542" s="186"/>
      <c r="G1542" s="186"/>
      <c r="H1542" s="186"/>
    </row>
    <row r="1543" spans="1:8" x14ac:dyDescent="0.25">
      <c r="A1543" s="186"/>
      <c r="B1543" s="186"/>
      <c r="C1543" s="186"/>
      <c r="D1543" s="186"/>
      <c r="E1543" s="186"/>
      <c r="F1543" s="186"/>
      <c r="G1543" s="186"/>
      <c r="H1543" s="186"/>
    </row>
    <row r="1544" spans="1:8" x14ac:dyDescent="0.25">
      <c r="A1544" s="186"/>
      <c r="B1544" s="186"/>
      <c r="C1544" s="186"/>
      <c r="D1544" s="186"/>
      <c r="E1544" s="186"/>
      <c r="F1544" s="186"/>
      <c r="G1544" s="186"/>
      <c r="H1544" s="186"/>
    </row>
    <row r="1545" spans="1:8" x14ac:dyDescent="0.25">
      <c r="A1545" s="186"/>
      <c r="B1545" s="186"/>
      <c r="C1545" s="186"/>
      <c r="D1545" s="186"/>
      <c r="E1545" s="186"/>
      <c r="F1545" s="186"/>
      <c r="G1545" s="186"/>
      <c r="H1545" s="186"/>
    </row>
    <row r="1546" spans="1:8" x14ac:dyDescent="0.25">
      <c r="A1546" s="186"/>
      <c r="B1546" s="186"/>
      <c r="C1546" s="186"/>
      <c r="D1546" s="186"/>
      <c r="E1546" s="186"/>
      <c r="F1546" s="186"/>
      <c r="G1546" s="186"/>
      <c r="H1546" s="186"/>
    </row>
    <row r="1547" spans="1:8" x14ac:dyDescent="0.25">
      <c r="A1547" s="186"/>
      <c r="B1547" s="186"/>
      <c r="C1547" s="186"/>
      <c r="D1547" s="186"/>
      <c r="E1547" s="186"/>
      <c r="F1547" s="186"/>
      <c r="G1547" s="186"/>
      <c r="H1547" s="186"/>
    </row>
    <row r="1548" spans="1:8" ht="18.75" x14ac:dyDescent="0.3">
      <c r="A1548" s="187" t="s">
        <v>16</v>
      </c>
      <c r="B1548" s="187"/>
      <c r="C1548" s="187"/>
      <c r="D1548" s="187"/>
      <c r="E1548" s="187"/>
      <c r="F1548" s="187"/>
      <c r="G1548" s="187"/>
      <c r="H1548" s="187"/>
    </row>
    <row r="1549" spans="1:8" x14ac:dyDescent="0.25">
      <c r="A1549" s="38"/>
      <c r="B1549" s="38"/>
      <c r="C1549" s="38"/>
      <c r="D1549" s="38"/>
      <c r="E1549" s="38"/>
      <c r="F1549" s="38"/>
      <c r="G1549" s="38"/>
      <c r="H1549" s="38"/>
    </row>
    <row r="1550" spans="1:8" x14ac:dyDescent="0.25">
      <c r="A1550" s="38"/>
      <c r="B1550" s="38"/>
      <c r="C1550" s="38"/>
      <c r="D1550" s="38"/>
      <c r="E1550" s="38"/>
      <c r="F1550" s="38"/>
      <c r="G1550" s="38"/>
      <c r="H1550" s="38"/>
    </row>
    <row r="1551" spans="1:8" x14ac:dyDescent="0.25">
      <c r="A1551" s="38"/>
      <c r="B1551" s="38"/>
      <c r="C1551" s="38"/>
      <c r="D1551" s="38"/>
      <c r="E1551" s="38"/>
      <c r="F1551" s="38"/>
      <c r="G1551" s="38"/>
      <c r="H1551" s="38"/>
    </row>
    <row r="1552" spans="1:8" x14ac:dyDescent="0.25">
      <c r="A1552" s="38"/>
      <c r="B1552" s="38"/>
      <c r="C1552" s="38"/>
      <c r="D1552" s="38"/>
      <c r="E1552" s="38"/>
      <c r="F1552" s="38"/>
      <c r="G1552" s="38"/>
      <c r="H1552" s="38"/>
    </row>
    <row r="1553" spans="1:8" x14ac:dyDescent="0.25">
      <c r="A1553" s="38"/>
      <c r="B1553" s="38"/>
      <c r="C1553" s="38"/>
      <c r="D1553" s="38"/>
      <c r="E1553" s="38"/>
      <c r="F1553" s="38"/>
      <c r="G1553" s="38"/>
      <c r="H1553" s="38"/>
    </row>
    <row r="1554" spans="1:8" x14ac:dyDescent="0.25">
      <c r="A1554" s="38"/>
      <c r="B1554" s="38"/>
      <c r="C1554" s="38"/>
      <c r="D1554" s="38"/>
      <c r="E1554" s="38"/>
      <c r="F1554" s="38"/>
      <c r="G1554" s="38"/>
      <c r="H1554" s="38"/>
    </row>
    <row r="1555" spans="1:8" x14ac:dyDescent="0.25">
      <c r="A1555" s="38"/>
      <c r="B1555" s="38"/>
      <c r="C1555" s="38"/>
      <c r="D1555" s="38"/>
      <c r="E1555" s="38"/>
      <c r="F1555" s="38"/>
      <c r="G1555" s="38"/>
      <c r="H1555" s="38"/>
    </row>
    <row r="1556" spans="1:8" x14ac:dyDescent="0.25">
      <c r="A1556" s="38"/>
      <c r="B1556" s="38"/>
      <c r="C1556" s="38"/>
      <c r="D1556" s="38"/>
      <c r="E1556" s="38"/>
      <c r="F1556" s="38"/>
      <c r="G1556" s="38"/>
      <c r="H1556" s="38"/>
    </row>
    <row r="1557" spans="1:8" x14ac:dyDescent="0.25">
      <c r="A1557" s="38"/>
      <c r="B1557" s="38"/>
      <c r="C1557" s="38"/>
      <c r="D1557" s="38"/>
      <c r="E1557" s="38"/>
      <c r="F1557" s="38"/>
      <c r="G1557" s="38"/>
      <c r="H1557" s="38"/>
    </row>
    <row r="1558" spans="1:8" x14ac:dyDescent="0.25">
      <c r="A1558" s="38"/>
      <c r="B1558" s="38"/>
      <c r="C1558" s="38"/>
      <c r="D1558" s="38"/>
      <c r="E1558" s="38"/>
      <c r="F1558" s="38"/>
      <c r="G1558" s="38"/>
      <c r="H1558" s="38"/>
    </row>
    <row r="1559" spans="1:8" x14ac:dyDescent="0.25">
      <c r="A1559" s="38"/>
      <c r="B1559" s="38"/>
      <c r="C1559" s="38"/>
      <c r="D1559" s="38"/>
      <c r="E1559" s="38"/>
      <c r="F1559" s="38"/>
      <c r="G1559" s="38"/>
      <c r="H1559" s="38"/>
    </row>
    <row r="1560" spans="1:8" x14ac:dyDescent="0.25">
      <c r="A1560" s="38"/>
      <c r="B1560" s="38"/>
      <c r="C1560" s="38"/>
      <c r="D1560" s="38"/>
      <c r="E1560" s="38"/>
      <c r="F1560" s="38"/>
      <c r="G1560" s="38"/>
      <c r="H1560" s="38"/>
    </row>
    <row r="1561" spans="1:8" x14ac:dyDescent="0.25">
      <c r="A1561" s="38"/>
      <c r="B1561" s="38"/>
      <c r="C1561" s="38"/>
      <c r="D1561" s="38"/>
      <c r="E1561" s="38"/>
      <c r="F1561" s="38"/>
      <c r="G1561" s="38"/>
      <c r="H1561" s="38"/>
    </row>
    <row r="1562" spans="1:8" x14ac:dyDescent="0.25">
      <c r="A1562" s="38"/>
      <c r="B1562" s="38"/>
      <c r="C1562" s="38"/>
      <c r="D1562" s="38"/>
      <c r="E1562" s="38"/>
      <c r="F1562" s="38"/>
      <c r="G1562" s="38"/>
      <c r="H1562" s="38"/>
    </row>
    <row r="1563" spans="1:8" x14ac:dyDescent="0.25">
      <c r="A1563" s="38"/>
      <c r="B1563" s="38"/>
      <c r="C1563" s="38"/>
      <c r="D1563" s="38"/>
      <c r="E1563" s="38"/>
      <c r="F1563" s="38"/>
      <c r="G1563" s="38"/>
      <c r="H1563" s="38"/>
    </row>
    <row r="1564" spans="1:8" x14ac:dyDescent="0.25">
      <c r="A1564" s="38"/>
      <c r="B1564" s="38"/>
      <c r="C1564" s="38"/>
      <c r="D1564" s="38"/>
      <c r="E1564" s="38"/>
      <c r="F1564" s="38"/>
      <c r="G1564" s="38"/>
      <c r="H1564" s="38"/>
    </row>
    <row r="1565" spans="1:8" x14ac:dyDescent="0.25">
      <c r="A1565" s="38"/>
      <c r="B1565" s="38"/>
      <c r="C1565" s="38"/>
      <c r="D1565" s="38"/>
      <c r="E1565" s="38"/>
      <c r="F1565" s="38"/>
      <c r="G1565" s="38"/>
      <c r="H1565" s="38"/>
    </row>
    <row r="1566" spans="1:8" x14ac:dyDescent="0.25">
      <c r="A1566" s="38"/>
      <c r="B1566" s="38"/>
      <c r="C1566" s="38"/>
      <c r="D1566" s="38"/>
      <c r="E1566" s="38"/>
      <c r="F1566" s="38"/>
      <c r="G1566" s="38"/>
      <c r="H1566" s="38"/>
    </row>
    <row r="1567" spans="1:8" x14ac:dyDescent="0.25">
      <c r="A1567" s="188" t="s">
        <v>170</v>
      </c>
      <c r="B1567" s="188"/>
      <c r="C1567" s="188"/>
      <c r="D1567" s="188"/>
      <c r="E1567" s="188"/>
      <c r="F1567" s="188"/>
      <c r="G1567" s="188"/>
      <c r="H1567" s="188"/>
    </row>
    <row r="1568" spans="1:8" x14ac:dyDescent="0.25">
      <c r="A1568" s="189"/>
      <c r="B1568" s="189"/>
      <c r="C1568" s="189"/>
      <c r="D1568" s="189"/>
      <c r="E1568" s="189"/>
      <c r="F1568" s="189"/>
      <c r="G1568" s="189"/>
      <c r="H1568" s="189"/>
    </row>
    <row r="1569" spans="1:8" x14ac:dyDescent="0.25">
      <c r="A1569" s="189"/>
      <c r="B1569" s="189"/>
      <c r="C1569" s="189"/>
      <c r="D1569" s="189"/>
      <c r="E1569" s="189"/>
      <c r="F1569" s="189"/>
      <c r="G1569" s="189"/>
      <c r="H1569" s="189"/>
    </row>
    <row r="1570" spans="1:8" x14ac:dyDescent="0.25">
      <c r="A1570" s="189"/>
      <c r="B1570" s="189"/>
      <c r="C1570" s="189"/>
      <c r="D1570" s="189"/>
      <c r="E1570" s="189"/>
      <c r="F1570" s="189"/>
      <c r="G1570" s="189"/>
      <c r="H1570" s="189"/>
    </row>
    <row r="1571" spans="1:8" x14ac:dyDescent="0.25">
      <c r="A1571" s="189"/>
      <c r="B1571" s="189"/>
      <c r="C1571" s="189"/>
      <c r="D1571" s="189"/>
      <c r="E1571" s="189"/>
      <c r="F1571" s="189"/>
      <c r="G1571" s="189"/>
      <c r="H1571" s="189"/>
    </row>
    <row r="1572" spans="1:8" x14ac:dyDescent="0.25">
      <c r="A1572" s="189"/>
      <c r="B1572" s="189"/>
      <c r="C1572" s="189"/>
      <c r="D1572" s="189"/>
      <c r="E1572" s="189"/>
      <c r="F1572" s="189"/>
      <c r="G1572" s="189"/>
      <c r="H1572" s="189"/>
    </row>
    <row r="1573" spans="1:8" x14ac:dyDescent="0.25">
      <c r="A1573" s="189"/>
      <c r="B1573" s="189"/>
      <c r="C1573" s="189"/>
      <c r="D1573" s="189"/>
      <c r="E1573" s="189"/>
      <c r="F1573" s="189"/>
      <c r="G1573" s="189"/>
      <c r="H1573" s="189"/>
    </row>
    <row r="1574" spans="1:8" x14ac:dyDescent="0.25">
      <c r="A1574" s="185"/>
      <c r="B1574" s="185"/>
      <c r="C1574" s="185"/>
      <c r="D1574" s="185"/>
      <c r="E1574" s="185"/>
      <c r="F1574" s="185"/>
      <c r="G1574" s="185"/>
      <c r="H1574" s="185"/>
    </row>
    <row r="1575" spans="1:8" x14ac:dyDescent="0.25">
      <c r="A1575" s="186"/>
      <c r="B1575" s="186"/>
      <c r="C1575" s="186"/>
      <c r="D1575" s="186"/>
      <c r="E1575" s="186"/>
      <c r="F1575" s="186"/>
      <c r="G1575" s="186"/>
      <c r="H1575" s="186"/>
    </row>
    <row r="1576" spans="1:8" x14ac:dyDescent="0.25">
      <c r="A1576" s="186"/>
      <c r="B1576" s="186"/>
      <c r="C1576" s="186"/>
      <c r="D1576" s="186"/>
      <c r="E1576" s="186"/>
      <c r="F1576" s="186"/>
      <c r="G1576" s="186"/>
      <c r="H1576" s="186"/>
    </row>
    <row r="1577" spans="1:8" x14ac:dyDescent="0.25">
      <c r="A1577" s="186"/>
      <c r="B1577" s="186"/>
      <c r="C1577" s="186"/>
      <c r="D1577" s="186"/>
      <c r="E1577" s="186"/>
      <c r="F1577" s="186"/>
      <c r="G1577" s="186"/>
      <c r="H1577" s="186"/>
    </row>
    <row r="1578" spans="1:8" x14ac:dyDescent="0.25">
      <c r="A1578" s="186"/>
      <c r="B1578" s="186"/>
      <c r="C1578" s="186"/>
      <c r="D1578" s="186"/>
      <c r="E1578" s="186"/>
      <c r="F1578" s="186"/>
      <c r="G1578" s="186"/>
      <c r="H1578" s="186"/>
    </row>
    <row r="1579" spans="1:8" x14ac:dyDescent="0.25">
      <c r="A1579" s="186"/>
      <c r="B1579" s="186"/>
      <c r="C1579" s="186"/>
      <c r="D1579" s="186"/>
      <c r="E1579" s="186"/>
      <c r="F1579" s="186"/>
      <c r="G1579" s="186"/>
      <c r="H1579" s="186"/>
    </row>
    <row r="1580" spans="1:8" x14ac:dyDescent="0.25">
      <c r="A1580" s="186"/>
      <c r="B1580" s="186"/>
      <c r="C1580" s="186"/>
      <c r="D1580" s="186"/>
      <c r="E1580" s="186"/>
      <c r="F1580" s="186"/>
      <c r="G1580" s="186"/>
      <c r="H1580" s="186"/>
    </row>
    <row r="1581" spans="1:8" x14ac:dyDescent="0.25">
      <c r="A1581" s="186"/>
      <c r="B1581" s="186"/>
      <c r="C1581" s="186"/>
      <c r="D1581" s="186"/>
      <c r="E1581" s="186"/>
      <c r="F1581" s="186"/>
      <c r="G1581" s="186"/>
      <c r="H1581" s="186"/>
    </row>
    <row r="1582" spans="1:8" x14ac:dyDescent="0.25">
      <c r="A1582" s="186"/>
      <c r="B1582" s="186"/>
      <c r="C1582" s="186"/>
      <c r="D1582" s="186"/>
      <c r="E1582" s="186"/>
      <c r="F1582" s="186"/>
      <c r="G1582" s="186"/>
      <c r="H1582" s="186"/>
    </row>
    <row r="1583" spans="1:8" x14ac:dyDescent="0.25">
      <c r="A1583" s="186"/>
      <c r="B1583" s="186"/>
      <c r="C1583" s="186"/>
      <c r="D1583" s="186"/>
      <c r="E1583" s="186"/>
      <c r="F1583" s="186"/>
      <c r="G1583" s="186"/>
      <c r="H1583" s="186"/>
    </row>
    <row r="1584" spans="1:8" x14ac:dyDescent="0.25">
      <c r="A1584" s="186"/>
      <c r="B1584" s="186"/>
      <c r="C1584" s="186"/>
      <c r="D1584" s="186"/>
      <c r="E1584" s="186"/>
      <c r="F1584" s="186"/>
      <c r="G1584" s="186"/>
      <c r="H1584" s="186"/>
    </row>
    <row r="1585" spans="1:8" x14ac:dyDescent="0.25">
      <c r="A1585" s="186"/>
      <c r="B1585" s="186"/>
      <c r="C1585" s="186"/>
      <c r="D1585" s="186"/>
      <c r="E1585" s="186"/>
      <c r="F1585" s="186"/>
      <c r="G1585" s="186"/>
      <c r="H1585" s="186"/>
    </row>
    <row r="1586" spans="1:8" x14ac:dyDescent="0.25">
      <c r="A1586" s="186"/>
      <c r="B1586" s="186"/>
      <c r="C1586" s="186"/>
      <c r="D1586" s="186"/>
      <c r="E1586" s="186"/>
      <c r="F1586" s="186"/>
      <c r="G1586" s="186"/>
      <c r="H1586" s="186"/>
    </row>
    <row r="1587" spans="1:8" x14ac:dyDescent="0.25">
      <c r="A1587" s="186"/>
      <c r="B1587" s="186"/>
      <c r="C1587" s="186"/>
      <c r="D1587" s="186"/>
      <c r="E1587" s="186"/>
      <c r="F1587" s="186"/>
      <c r="G1587" s="186"/>
      <c r="H1587" s="186"/>
    </row>
    <row r="1588" spans="1:8" x14ac:dyDescent="0.25">
      <c r="A1588" s="186"/>
      <c r="B1588" s="186"/>
      <c r="C1588" s="186"/>
      <c r="D1588" s="186"/>
      <c r="E1588" s="186"/>
      <c r="F1588" s="186"/>
      <c r="G1588" s="186"/>
      <c r="H1588" s="186"/>
    </row>
    <row r="1589" spans="1:8" x14ac:dyDescent="0.25">
      <c r="A1589" s="186"/>
      <c r="B1589" s="186"/>
      <c r="C1589" s="186"/>
      <c r="D1589" s="186"/>
      <c r="E1589" s="186"/>
      <c r="F1589" s="186"/>
      <c r="G1589" s="186"/>
      <c r="H1589" s="186"/>
    </row>
    <row r="1590" spans="1:8" x14ac:dyDescent="0.25">
      <c r="A1590" s="186"/>
      <c r="B1590" s="186"/>
      <c r="C1590" s="186"/>
      <c r="D1590" s="186"/>
      <c r="E1590" s="186"/>
      <c r="F1590" s="186"/>
      <c r="G1590" s="186"/>
      <c r="H1590" s="186"/>
    </row>
    <row r="1591" spans="1:8" x14ac:dyDescent="0.25">
      <c r="A1591" s="186"/>
      <c r="B1591" s="186"/>
      <c r="C1591" s="186"/>
      <c r="D1591" s="186"/>
      <c r="E1591" s="186"/>
      <c r="F1591" s="186"/>
      <c r="G1591" s="186"/>
      <c r="H1591" s="186"/>
    </row>
    <row r="1592" spans="1:8" x14ac:dyDescent="0.25">
      <c r="A1592" s="186"/>
      <c r="B1592" s="186"/>
      <c r="C1592" s="186"/>
      <c r="D1592" s="186"/>
      <c r="E1592" s="186"/>
      <c r="F1592" s="186"/>
      <c r="G1592" s="186"/>
      <c r="H1592" s="186"/>
    </row>
    <row r="1593" spans="1:8" x14ac:dyDescent="0.25">
      <c r="A1593" s="186"/>
      <c r="B1593" s="186"/>
      <c r="C1593" s="186"/>
      <c r="D1593" s="186"/>
      <c r="E1593" s="186"/>
      <c r="F1593" s="186"/>
      <c r="G1593" s="186"/>
      <c r="H1593" s="186"/>
    </row>
    <row r="1594" spans="1:8" x14ac:dyDescent="0.25">
      <c r="A1594" s="186"/>
      <c r="B1594" s="186"/>
      <c r="C1594" s="186"/>
      <c r="D1594" s="186"/>
      <c r="E1594" s="186"/>
      <c r="F1594" s="186"/>
      <c r="G1594" s="186"/>
      <c r="H1594" s="186"/>
    </row>
    <row r="1595" spans="1:8" x14ac:dyDescent="0.25">
      <c r="A1595" s="186"/>
      <c r="B1595" s="186"/>
      <c r="C1595" s="186"/>
      <c r="D1595" s="186"/>
      <c r="E1595" s="186"/>
      <c r="F1595" s="186"/>
      <c r="G1595" s="186"/>
      <c r="H1595" s="186"/>
    </row>
    <row r="1596" spans="1:8" x14ac:dyDescent="0.25">
      <c r="A1596" s="186"/>
      <c r="B1596" s="186"/>
      <c r="C1596" s="186"/>
      <c r="D1596" s="186"/>
      <c r="E1596" s="186"/>
      <c r="F1596" s="186"/>
      <c r="G1596" s="186"/>
      <c r="H1596" s="186"/>
    </row>
    <row r="1597" spans="1:8" x14ac:dyDescent="0.25">
      <c r="A1597" s="186"/>
      <c r="B1597" s="186"/>
      <c r="C1597" s="186"/>
      <c r="D1597" s="186"/>
      <c r="E1597" s="186"/>
      <c r="F1597" s="186"/>
      <c r="G1597" s="186"/>
      <c r="H1597" s="186"/>
    </row>
    <row r="1598" spans="1:8" ht="18.75" x14ac:dyDescent="0.3">
      <c r="A1598" s="187" t="s">
        <v>17</v>
      </c>
      <c r="B1598" s="187"/>
      <c r="C1598" s="187"/>
      <c r="D1598" s="187"/>
      <c r="E1598" s="187"/>
      <c r="F1598" s="187"/>
      <c r="G1598" s="187"/>
      <c r="H1598" s="187"/>
    </row>
    <row r="1599" spans="1:8" x14ac:dyDescent="0.25">
      <c r="A1599" s="38"/>
      <c r="B1599" s="38"/>
      <c r="C1599" s="38"/>
      <c r="D1599" s="38"/>
      <c r="E1599" s="38"/>
      <c r="F1599" s="38"/>
      <c r="G1599" s="38"/>
      <c r="H1599" s="38"/>
    </row>
    <row r="1600" spans="1:8" x14ac:dyDescent="0.25">
      <c r="A1600" s="38"/>
      <c r="B1600" s="38"/>
      <c r="C1600" s="38"/>
      <c r="D1600" s="38"/>
      <c r="E1600" s="38"/>
      <c r="F1600" s="38"/>
      <c r="G1600" s="38"/>
      <c r="H1600" s="38"/>
    </row>
    <row r="1601" spans="1:8" x14ac:dyDescent="0.25">
      <c r="A1601" s="38"/>
      <c r="B1601" s="38"/>
      <c r="C1601" s="38"/>
      <c r="D1601" s="38"/>
      <c r="E1601" s="38"/>
      <c r="F1601" s="38"/>
      <c r="G1601" s="38"/>
      <c r="H1601" s="38"/>
    </row>
    <row r="1602" spans="1:8" x14ac:dyDescent="0.25">
      <c r="A1602" s="38"/>
      <c r="B1602" s="38"/>
      <c r="C1602" s="38"/>
      <c r="D1602" s="38"/>
      <c r="E1602" s="38"/>
      <c r="F1602" s="38"/>
      <c r="G1602" s="38"/>
      <c r="H1602" s="38"/>
    </row>
    <row r="1603" spans="1:8" x14ac:dyDescent="0.25">
      <c r="A1603" s="38"/>
      <c r="B1603" s="38"/>
      <c r="C1603" s="38"/>
      <c r="D1603" s="38"/>
      <c r="E1603" s="38"/>
      <c r="F1603" s="38"/>
      <c r="G1603" s="38"/>
      <c r="H1603" s="38"/>
    </row>
    <row r="1604" spans="1:8" x14ac:dyDescent="0.25">
      <c r="A1604" s="38"/>
      <c r="B1604" s="38"/>
      <c r="C1604" s="38"/>
      <c r="D1604" s="38"/>
      <c r="E1604" s="38"/>
      <c r="F1604" s="38"/>
      <c r="G1604" s="38"/>
      <c r="H1604" s="38"/>
    </row>
    <row r="1605" spans="1:8" x14ac:dyDescent="0.25">
      <c r="A1605" s="38"/>
      <c r="B1605" s="38"/>
      <c r="C1605" s="38"/>
      <c r="D1605" s="38"/>
      <c r="E1605" s="38"/>
      <c r="F1605" s="38"/>
      <c r="G1605" s="38"/>
      <c r="H1605" s="38"/>
    </row>
    <row r="1606" spans="1:8" x14ac:dyDescent="0.25">
      <c r="A1606" s="38"/>
      <c r="B1606" s="38"/>
      <c r="C1606" s="38"/>
      <c r="D1606" s="38"/>
      <c r="E1606" s="38"/>
      <c r="F1606" s="38"/>
      <c r="G1606" s="38"/>
      <c r="H1606" s="38"/>
    </row>
    <row r="1607" spans="1:8" x14ac:dyDescent="0.25">
      <c r="A1607" s="38"/>
      <c r="B1607" s="38"/>
      <c r="C1607" s="38"/>
      <c r="D1607" s="38"/>
      <c r="E1607" s="38"/>
      <c r="F1607" s="38"/>
      <c r="G1607" s="38"/>
      <c r="H1607" s="38"/>
    </row>
    <row r="1608" spans="1:8" x14ac:dyDescent="0.25">
      <c r="A1608" s="38"/>
      <c r="B1608" s="38"/>
      <c r="C1608" s="38"/>
      <c r="D1608" s="38"/>
      <c r="E1608" s="38"/>
      <c r="F1608" s="38"/>
      <c r="G1608" s="38"/>
      <c r="H1608" s="38"/>
    </row>
    <row r="1609" spans="1:8" x14ac:dyDescent="0.25">
      <c r="A1609" s="38"/>
      <c r="B1609" s="38"/>
      <c r="C1609" s="38"/>
      <c r="D1609" s="38"/>
      <c r="E1609" s="38"/>
      <c r="F1609" s="38"/>
      <c r="G1609" s="38"/>
      <c r="H1609" s="38"/>
    </row>
    <row r="1610" spans="1:8" x14ac:dyDescent="0.25">
      <c r="A1610" s="38"/>
      <c r="B1610" s="38"/>
      <c r="C1610" s="38"/>
      <c r="D1610" s="38"/>
      <c r="E1610" s="38"/>
      <c r="F1610" s="38"/>
      <c r="G1610" s="38"/>
      <c r="H1610" s="38"/>
    </row>
    <row r="1611" spans="1:8" x14ac:dyDescent="0.25">
      <c r="A1611" s="38"/>
      <c r="B1611" s="38"/>
      <c r="C1611" s="38"/>
      <c r="D1611" s="38"/>
      <c r="E1611" s="38"/>
      <c r="F1611" s="38"/>
      <c r="G1611" s="38"/>
      <c r="H1611" s="38"/>
    </row>
    <row r="1612" spans="1:8" x14ac:dyDescent="0.25">
      <c r="A1612" s="38"/>
      <c r="B1612" s="38"/>
      <c r="C1612" s="38"/>
      <c r="D1612" s="38"/>
      <c r="E1612" s="38"/>
      <c r="F1612" s="38"/>
      <c r="G1612" s="38"/>
      <c r="H1612" s="38"/>
    </row>
    <row r="1613" spans="1:8" x14ac:dyDescent="0.25">
      <c r="A1613" s="38"/>
      <c r="B1613" s="38"/>
      <c r="C1613" s="38"/>
      <c r="D1613" s="38"/>
      <c r="E1613" s="38"/>
      <c r="F1613" s="38"/>
      <c r="G1613" s="38"/>
      <c r="H1613" s="38"/>
    </row>
    <row r="1614" spans="1:8" x14ac:dyDescent="0.25">
      <c r="A1614" s="38"/>
      <c r="B1614" s="38"/>
      <c r="C1614" s="38"/>
      <c r="D1614" s="38"/>
      <c r="E1614" s="38"/>
      <c r="F1614" s="38"/>
      <c r="G1614" s="38"/>
      <c r="H1614" s="38"/>
    </row>
    <row r="1615" spans="1:8" x14ac:dyDescent="0.25">
      <c r="A1615" s="38"/>
      <c r="B1615" s="38"/>
      <c r="C1615" s="38"/>
      <c r="D1615" s="38"/>
      <c r="E1615" s="38"/>
      <c r="F1615" s="38"/>
      <c r="G1615" s="38"/>
      <c r="H1615" s="38"/>
    </row>
    <row r="1616" spans="1:8" x14ac:dyDescent="0.25">
      <c r="A1616" s="38"/>
      <c r="B1616" s="38"/>
      <c r="C1616" s="38"/>
      <c r="D1616" s="38"/>
      <c r="E1616" s="38"/>
      <c r="F1616" s="38"/>
      <c r="G1616" s="38"/>
      <c r="H1616" s="38"/>
    </row>
    <row r="1617" spans="1:8" x14ac:dyDescent="0.25">
      <c r="A1617" s="188" t="s">
        <v>171</v>
      </c>
      <c r="B1617" s="188"/>
      <c r="C1617" s="188"/>
      <c r="D1617" s="188"/>
      <c r="E1617" s="188"/>
      <c r="F1617" s="188"/>
      <c r="G1617" s="188"/>
      <c r="H1617" s="188"/>
    </row>
    <row r="1618" spans="1:8" x14ac:dyDescent="0.25">
      <c r="A1618" s="189"/>
      <c r="B1618" s="189"/>
      <c r="C1618" s="189"/>
      <c r="D1618" s="189"/>
      <c r="E1618" s="189"/>
      <c r="F1618" s="189"/>
      <c r="G1618" s="189"/>
      <c r="H1618" s="189"/>
    </row>
    <row r="1619" spans="1:8" x14ac:dyDescent="0.25">
      <c r="A1619" s="189"/>
      <c r="B1619" s="189"/>
      <c r="C1619" s="189"/>
      <c r="D1619" s="189"/>
      <c r="E1619" s="189"/>
      <c r="F1619" s="189"/>
      <c r="G1619" s="189"/>
      <c r="H1619" s="189"/>
    </row>
    <row r="1620" spans="1:8" x14ac:dyDescent="0.25">
      <c r="A1620" s="189"/>
      <c r="B1620" s="189"/>
      <c r="C1620" s="189"/>
      <c r="D1620" s="189"/>
      <c r="E1620" s="189"/>
      <c r="F1620" s="189"/>
      <c r="G1620" s="189"/>
      <c r="H1620" s="189"/>
    </row>
    <row r="1621" spans="1:8" x14ac:dyDescent="0.25">
      <c r="A1621" s="189"/>
      <c r="B1621" s="189"/>
      <c r="C1621" s="189"/>
      <c r="D1621" s="189"/>
      <c r="E1621" s="189"/>
      <c r="F1621" s="189"/>
      <c r="G1621" s="189"/>
      <c r="H1621" s="189"/>
    </row>
    <row r="1622" spans="1:8" x14ac:dyDescent="0.25">
      <c r="A1622" s="189"/>
      <c r="B1622" s="189"/>
      <c r="C1622" s="189"/>
      <c r="D1622" s="189"/>
      <c r="E1622" s="189"/>
      <c r="F1622" s="189"/>
      <c r="G1622" s="189"/>
      <c r="H1622" s="189"/>
    </row>
    <row r="1623" spans="1:8" x14ac:dyDescent="0.25">
      <c r="A1623" s="189"/>
      <c r="B1623" s="189"/>
      <c r="C1623" s="189"/>
      <c r="D1623" s="189"/>
      <c r="E1623" s="189"/>
      <c r="F1623" s="189"/>
      <c r="G1623" s="189"/>
      <c r="H1623" s="189"/>
    </row>
    <row r="1624" spans="1:8" x14ac:dyDescent="0.25">
      <c r="A1624" s="185" t="s">
        <v>139</v>
      </c>
      <c r="B1624" s="185"/>
      <c r="C1624" s="185"/>
      <c r="D1624" s="185"/>
      <c r="E1624" s="185"/>
      <c r="F1624" s="185"/>
      <c r="G1624" s="185"/>
      <c r="H1624" s="185"/>
    </row>
    <row r="1625" spans="1:8" x14ac:dyDescent="0.25">
      <c r="A1625" s="186"/>
      <c r="B1625" s="186"/>
      <c r="C1625" s="186"/>
      <c r="D1625" s="186"/>
      <c r="E1625" s="186"/>
      <c r="F1625" s="186"/>
      <c r="G1625" s="186"/>
      <c r="H1625" s="186"/>
    </row>
    <row r="1626" spans="1:8" x14ac:dyDescent="0.25">
      <c r="A1626" s="186"/>
      <c r="B1626" s="186"/>
      <c r="C1626" s="186"/>
      <c r="D1626" s="186"/>
      <c r="E1626" s="186"/>
      <c r="F1626" s="186"/>
      <c r="G1626" s="186"/>
      <c r="H1626" s="186"/>
    </row>
    <row r="1627" spans="1:8" x14ac:dyDescent="0.25">
      <c r="A1627" s="186"/>
      <c r="B1627" s="186"/>
      <c r="C1627" s="186"/>
      <c r="D1627" s="186"/>
      <c r="E1627" s="186"/>
      <c r="F1627" s="186"/>
      <c r="G1627" s="186"/>
      <c r="H1627" s="186"/>
    </row>
    <row r="1628" spans="1:8" x14ac:dyDescent="0.25">
      <c r="A1628" s="186"/>
      <c r="B1628" s="186"/>
      <c r="C1628" s="186"/>
      <c r="D1628" s="186"/>
      <c r="E1628" s="186"/>
      <c r="F1628" s="186"/>
      <c r="G1628" s="186"/>
      <c r="H1628" s="186"/>
    </row>
    <row r="1629" spans="1:8" x14ac:dyDescent="0.25">
      <c r="A1629" s="186"/>
      <c r="B1629" s="186"/>
      <c r="C1629" s="186"/>
      <c r="D1629" s="186"/>
      <c r="E1629" s="186"/>
      <c r="F1629" s="186"/>
      <c r="G1629" s="186"/>
      <c r="H1629" s="186"/>
    </row>
    <row r="1630" spans="1:8" x14ac:dyDescent="0.25">
      <c r="A1630" s="186"/>
      <c r="B1630" s="186"/>
      <c r="C1630" s="186"/>
      <c r="D1630" s="186"/>
      <c r="E1630" s="186"/>
      <c r="F1630" s="186"/>
      <c r="G1630" s="186"/>
      <c r="H1630" s="186"/>
    </row>
    <row r="1631" spans="1:8" x14ac:dyDescent="0.25">
      <c r="A1631" s="186"/>
      <c r="B1631" s="186"/>
      <c r="C1631" s="186"/>
      <c r="D1631" s="186"/>
      <c r="E1631" s="186"/>
      <c r="F1631" s="186"/>
      <c r="G1631" s="186"/>
      <c r="H1631" s="186"/>
    </row>
    <row r="1632" spans="1:8" x14ac:dyDescent="0.25">
      <c r="A1632" s="186"/>
      <c r="B1632" s="186"/>
      <c r="C1632" s="186"/>
      <c r="D1632" s="186"/>
      <c r="E1632" s="186"/>
      <c r="F1632" s="186"/>
      <c r="G1632" s="186"/>
      <c r="H1632" s="186"/>
    </row>
    <row r="1633" spans="1:8" x14ac:dyDescent="0.25">
      <c r="A1633" s="186"/>
      <c r="B1633" s="186"/>
      <c r="C1633" s="186"/>
      <c r="D1633" s="186"/>
      <c r="E1633" s="186"/>
      <c r="F1633" s="186"/>
      <c r="G1633" s="186"/>
      <c r="H1633" s="186"/>
    </row>
    <row r="1634" spans="1:8" x14ac:dyDescent="0.25">
      <c r="A1634" s="186"/>
      <c r="B1634" s="186"/>
      <c r="C1634" s="186"/>
      <c r="D1634" s="186"/>
      <c r="E1634" s="186"/>
      <c r="F1634" s="186"/>
      <c r="G1634" s="186"/>
      <c r="H1634" s="186"/>
    </row>
    <row r="1635" spans="1:8" x14ac:dyDescent="0.25">
      <c r="A1635" s="186"/>
      <c r="B1635" s="186"/>
      <c r="C1635" s="186"/>
      <c r="D1635" s="186"/>
      <c r="E1635" s="186"/>
      <c r="F1635" s="186"/>
      <c r="G1635" s="186"/>
      <c r="H1635" s="186"/>
    </row>
    <row r="1636" spans="1:8" x14ac:dyDescent="0.25">
      <c r="A1636" s="186"/>
      <c r="B1636" s="186"/>
      <c r="C1636" s="186"/>
      <c r="D1636" s="186"/>
      <c r="E1636" s="186"/>
      <c r="F1636" s="186"/>
      <c r="G1636" s="186"/>
      <c r="H1636" s="186"/>
    </row>
    <row r="1637" spans="1:8" x14ac:dyDescent="0.25">
      <c r="A1637" s="186"/>
      <c r="B1637" s="186"/>
      <c r="C1637" s="186"/>
      <c r="D1637" s="186"/>
      <c r="E1637" s="186"/>
      <c r="F1637" s="186"/>
      <c r="G1637" s="186"/>
      <c r="H1637" s="186"/>
    </row>
    <row r="1638" spans="1:8" x14ac:dyDescent="0.25">
      <c r="A1638" s="186"/>
      <c r="B1638" s="186"/>
      <c r="C1638" s="186"/>
      <c r="D1638" s="186"/>
      <c r="E1638" s="186"/>
      <c r="F1638" s="186"/>
      <c r="G1638" s="186"/>
      <c r="H1638" s="186"/>
    </row>
    <row r="1639" spans="1:8" x14ac:dyDescent="0.25">
      <c r="A1639" s="186"/>
      <c r="B1639" s="186"/>
      <c r="C1639" s="186"/>
      <c r="D1639" s="186"/>
      <c r="E1639" s="186"/>
      <c r="F1639" s="186"/>
      <c r="G1639" s="186"/>
      <c r="H1639" s="186"/>
    </row>
    <row r="1640" spans="1:8" x14ac:dyDescent="0.25">
      <c r="A1640" s="186"/>
      <c r="B1640" s="186"/>
      <c r="C1640" s="186"/>
      <c r="D1640" s="186"/>
      <c r="E1640" s="186"/>
      <c r="F1640" s="186"/>
      <c r="G1640" s="186"/>
      <c r="H1640" s="186"/>
    </row>
    <row r="1641" spans="1:8" x14ac:dyDescent="0.25">
      <c r="A1641" s="186"/>
      <c r="B1641" s="186"/>
      <c r="C1641" s="186"/>
      <c r="D1641" s="186"/>
      <c r="E1641" s="186"/>
      <c r="F1641" s="186"/>
      <c r="G1641" s="186"/>
      <c r="H1641" s="186"/>
    </row>
    <row r="1642" spans="1:8" x14ac:dyDescent="0.25">
      <c r="A1642" s="186"/>
      <c r="B1642" s="186"/>
      <c r="C1642" s="186"/>
      <c r="D1642" s="186"/>
      <c r="E1642" s="186"/>
      <c r="F1642" s="186"/>
      <c r="G1642" s="186"/>
      <c r="H1642" s="186"/>
    </row>
    <row r="1643" spans="1:8" x14ac:dyDescent="0.25">
      <c r="A1643" s="186"/>
      <c r="B1643" s="186"/>
      <c r="C1643" s="186"/>
      <c r="D1643" s="186"/>
      <c r="E1643" s="186"/>
      <c r="F1643" s="186"/>
      <c r="G1643" s="186"/>
      <c r="H1643" s="186"/>
    </row>
    <row r="1644" spans="1:8" x14ac:dyDescent="0.25">
      <c r="A1644" s="186"/>
      <c r="B1644" s="186"/>
      <c r="C1644" s="186"/>
      <c r="D1644" s="186"/>
      <c r="E1644" s="186"/>
      <c r="F1644" s="186"/>
      <c r="G1644" s="186"/>
      <c r="H1644" s="186"/>
    </row>
    <row r="1645" spans="1:8" x14ac:dyDescent="0.25">
      <c r="A1645" s="186"/>
      <c r="B1645" s="186"/>
      <c r="C1645" s="186"/>
      <c r="D1645" s="186"/>
      <c r="E1645" s="186"/>
      <c r="F1645" s="186"/>
      <c r="G1645" s="186"/>
      <c r="H1645" s="186"/>
    </row>
    <row r="1646" spans="1:8" x14ac:dyDescent="0.25">
      <c r="A1646" s="186"/>
      <c r="B1646" s="186"/>
      <c r="C1646" s="186"/>
      <c r="D1646" s="186"/>
      <c r="E1646" s="186"/>
      <c r="F1646" s="186"/>
      <c r="G1646" s="186"/>
      <c r="H1646" s="186"/>
    </row>
    <row r="1647" spans="1:8" x14ac:dyDescent="0.25">
      <c r="A1647" s="186"/>
      <c r="B1647" s="186"/>
      <c r="C1647" s="186"/>
      <c r="D1647" s="186"/>
      <c r="E1647" s="186"/>
      <c r="F1647" s="186"/>
      <c r="G1647" s="186"/>
      <c r="H1647" s="186"/>
    </row>
  </sheetData>
  <mergeCells count="132">
    <mergeCell ref="B1:G1"/>
    <mergeCell ref="A200:H205"/>
    <mergeCell ref="A181:H181"/>
    <mergeCell ref="A25:H25"/>
    <mergeCell ref="A26:H30"/>
    <mergeCell ref="A199:H199"/>
    <mergeCell ref="A368:H368"/>
    <mergeCell ref="A369:H374"/>
    <mergeCell ref="A399:H399"/>
    <mergeCell ref="C174:D174"/>
    <mergeCell ref="C175:D175"/>
    <mergeCell ref="C151:D151"/>
    <mergeCell ref="C152:D152"/>
    <mergeCell ref="C153:D153"/>
    <mergeCell ref="C154:D154"/>
    <mergeCell ref="C155:D155"/>
    <mergeCell ref="C156:D156"/>
    <mergeCell ref="C157:D157"/>
    <mergeCell ref="C158:D158"/>
    <mergeCell ref="C159:D159"/>
    <mergeCell ref="C160:D160"/>
    <mergeCell ref="C161:D161"/>
    <mergeCell ref="C162:D162"/>
    <mergeCell ref="C163:D163"/>
    <mergeCell ref="A418:H418"/>
    <mergeCell ref="A299:H299"/>
    <mergeCell ref="A318:H318"/>
    <mergeCell ref="A319:H324"/>
    <mergeCell ref="A349:H349"/>
    <mergeCell ref="A249:H249"/>
    <mergeCell ref="A268:H268"/>
    <mergeCell ref="A269:H274"/>
    <mergeCell ref="A475:H498"/>
    <mergeCell ref="A499:H499"/>
    <mergeCell ref="A518:H518"/>
    <mergeCell ref="A519:H524"/>
    <mergeCell ref="A525:H548"/>
    <mergeCell ref="A419:H424"/>
    <mergeCell ref="A449:H449"/>
    <mergeCell ref="A468:H468"/>
    <mergeCell ref="A469:H474"/>
    <mergeCell ref="A616:H616"/>
    <mergeCell ref="A617:H622"/>
    <mergeCell ref="A648:H648"/>
    <mergeCell ref="A667:H667"/>
    <mergeCell ref="A549:H549"/>
    <mergeCell ref="A568:H568"/>
    <mergeCell ref="A569:H574"/>
    <mergeCell ref="A575:H598"/>
    <mergeCell ref="A599:H599"/>
    <mergeCell ref="A724:H747"/>
    <mergeCell ref="A748:H748"/>
    <mergeCell ref="A767:H767"/>
    <mergeCell ref="A768:H773"/>
    <mergeCell ref="A774:H797"/>
    <mergeCell ref="A668:H673"/>
    <mergeCell ref="A674:H697"/>
    <mergeCell ref="A698:H698"/>
    <mergeCell ref="A717:H717"/>
    <mergeCell ref="A718:H723"/>
    <mergeCell ref="A867:H867"/>
    <mergeCell ref="A868:H873"/>
    <mergeCell ref="A874:H897"/>
    <mergeCell ref="A898:H898"/>
    <mergeCell ref="A917:H917"/>
    <mergeCell ref="A798:H798"/>
    <mergeCell ref="A817:H817"/>
    <mergeCell ref="A818:H823"/>
    <mergeCell ref="A824:H847"/>
    <mergeCell ref="A848:H848"/>
    <mergeCell ref="A974:H997"/>
    <mergeCell ref="A998:H998"/>
    <mergeCell ref="A1017:H1017"/>
    <mergeCell ref="A1018:H1023"/>
    <mergeCell ref="A1024:H1047"/>
    <mergeCell ref="A918:H923"/>
    <mergeCell ref="A924:H947"/>
    <mergeCell ref="A948:H948"/>
    <mergeCell ref="A967:H967"/>
    <mergeCell ref="A968:H973"/>
    <mergeCell ref="A1118:H1123"/>
    <mergeCell ref="A1124:H1147"/>
    <mergeCell ref="A1148:H1148"/>
    <mergeCell ref="A1167:H1167"/>
    <mergeCell ref="A1168:H1173"/>
    <mergeCell ref="A1048:H1048"/>
    <mergeCell ref="A1065:H1065"/>
    <mergeCell ref="A1066:H1071"/>
    <mergeCell ref="A1098:H1098"/>
    <mergeCell ref="A1117:H1117"/>
    <mergeCell ref="A1266:H1266"/>
    <mergeCell ref="A1267:H1272"/>
    <mergeCell ref="A1348:H1348"/>
    <mergeCell ref="A1367:H1367"/>
    <mergeCell ref="A1174:H1197"/>
    <mergeCell ref="A1198:H1198"/>
    <mergeCell ref="A1217:H1217"/>
    <mergeCell ref="A1218:H1223"/>
    <mergeCell ref="A1224:H1247"/>
    <mergeCell ref="A1248:H1248"/>
    <mergeCell ref="A1618:H1623"/>
    <mergeCell ref="A1624:H1647"/>
    <mergeCell ref="A1567:H1567"/>
    <mergeCell ref="A1568:H1573"/>
    <mergeCell ref="A1574:H1597"/>
    <mergeCell ref="A1598:H1598"/>
    <mergeCell ref="A1617:H1617"/>
    <mergeCell ref="A1498:H1498"/>
    <mergeCell ref="A1517:H1517"/>
    <mergeCell ref="A1518:H1523"/>
    <mergeCell ref="A1524:H1547"/>
    <mergeCell ref="A1548:H1548"/>
    <mergeCell ref="A1424:H1447"/>
    <mergeCell ref="A1448:H1448"/>
    <mergeCell ref="A1467:H1467"/>
    <mergeCell ref="A1468:H1473"/>
    <mergeCell ref="A1474:H1497"/>
    <mergeCell ref="A1368:H1373"/>
    <mergeCell ref="A1374:H1397"/>
    <mergeCell ref="A1398:H1398"/>
    <mergeCell ref="A1417:H1417"/>
    <mergeCell ref="A1418:H1423"/>
    <mergeCell ref="C173:D173"/>
    <mergeCell ref="C164:D164"/>
    <mergeCell ref="C165:D165"/>
    <mergeCell ref="C166:D166"/>
    <mergeCell ref="C167:D167"/>
    <mergeCell ref="C168:D168"/>
    <mergeCell ref="C169:D169"/>
    <mergeCell ref="C170:D170"/>
    <mergeCell ref="C171:D171"/>
    <mergeCell ref="C172:D172"/>
  </mergeCells>
  <conditionalFormatting sqref="F152:F17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52:F17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2:E17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2:F17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rime_Hojas">
                <anchor moveWithCells="1" sizeWithCells="1">
                  <from>
                    <xdr:col>10</xdr:col>
                    <xdr:colOff>152400</xdr:colOff>
                    <xdr:row>2</xdr:row>
                    <xdr:rowOff>114300</xdr:rowOff>
                  </from>
                  <to>
                    <xdr:col>11</xdr:col>
                    <xdr:colOff>400050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0" tint="-0.14999847407452621"/>
  </sheetPr>
  <dimension ref="A1:O971"/>
  <sheetViews>
    <sheetView topLeftCell="A4" zoomScaleNormal="100" zoomScaleSheetLayoutView="100" workbookViewId="0">
      <selection activeCell="B5" sqref="B5"/>
    </sheetView>
  </sheetViews>
  <sheetFormatPr baseColWidth="10" defaultColWidth="11.5703125" defaultRowHeight="15" x14ac:dyDescent="0.25"/>
  <cols>
    <col min="1" max="2" width="11.5703125" style="110" customWidth="1"/>
    <col min="3" max="3" width="20.140625" style="110" customWidth="1"/>
    <col min="4" max="4" width="23.140625" style="110" customWidth="1"/>
    <col min="5" max="5" width="8.5703125" style="110" customWidth="1"/>
    <col min="6" max="8" width="10.140625" style="130" customWidth="1"/>
    <col min="9" max="11" width="9.140625" style="110" customWidth="1"/>
    <col min="12" max="12" width="9.7109375" style="110" customWidth="1"/>
    <col min="13" max="13" width="11.5703125" style="110" customWidth="1"/>
    <col min="14" max="15" width="13.42578125" style="110" customWidth="1"/>
    <col min="16" max="17" width="11.5703125" style="110" customWidth="1"/>
    <col min="18" max="16384" width="11.5703125" style="110"/>
  </cols>
  <sheetData>
    <row r="1" spans="1:15" ht="38.450000000000003" customHeight="1" x14ac:dyDescent="0.5">
      <c r="A1" s="115"/>
      <c r="B1" s="116"/>
      <c r="D1" s="206" t="s">
        <v>208</v>
      </c>
      <c r="E1" s="206"/>
      <c r="F1" s="206"/>
      <c r="G1" s="206"/>
      <c r="H1" s="206"/>
      <c r="I1" s="206"/>
      <c r="J1" s="206"/>
      <c r="K1" s="206"/>
      <c r="L1" s="204" t="str">
        <f ca="1">"Semana "&amp;+A4</f>
        <v>Semana 33</v>
      </c>
      <c r="M1" s="205"/>
    </row>
    <row r="2" spans="1:15" ht="36.6" customHeight="1" x14ac:dyDescent="0.25">
      <c r="A2" s="117" t="s">
        <v>31</v>
      </c>
      <c r="B2" s="117" t="s">
        <v>176</v>
      </c>
      <c r="C2" s="118" t="s">
        <v>209</v>
      </c>
      <c r="D2" s="119" t="s">
        <v>175</v>
      </c>
      <c r="E2" s="120" t="s">
        <v>181</v>
      </c>
      <c r="F2" s="121" t="s">
        <v>186</v>
      </c>
      <c r="G2" s="121" t="s">
        <v>202</v>
      </c>
      <c r="H2" s="121" t="s">
        <v>203</v>
      </c>
      <c r="I2" s="120" t="s">
        <v>185</v>
      </c>
      <c r="J2" s="122" t="s">
        <v>184</v>
      </c>
      <c r="K2" s="120" t="s">
        <v>183</v>
      </c>
      <c r="L2" s="120" t="s">
        <v>182</v>
      </c>
      <c r="M2" s="120" t="s">
        <v>204</v>
      </c>
    </row>
    <row r="3" spans="1:15" ht="15" customHeight="1" x14ac:dyDescent="0.25">
      <c r="A3" s="117">
        <f ca="1">WEEKNUM(TODAY(),21)-1</f>
        <v>33</v>
      </c>
      <c r="B3" s="117" t="s">
        <v>53</v>
      </c>
      <c r="C3" s="118" t="s">
        <v>18</v>
      </c>
      <c r="D3" s="123" t="s">
        <v>55</v>
      </c>
      <c r="E3" s="124" t="str">
        <f ca="1">+IFERROR(IF(B3="IC",AVERAGEIFS('ICQlick%'!$E:$E,'ICQlick%'!$A:$A,ResultadoVar!$C3,'ICQlick%'!$B:$B,$D3),AVERAGEIFS('IPQlick%'!$E:$E,'IPQlick%'!$A:$A,ResultadoVar!$C3,'IPQlick%'!$B:$B,$D3)),"-")</f>
        <v>-</v>
      </c>
      <c r="F3" s="125">
        <v>55</v>
      </c>
      <c r="G3" s="125">
        <f>IF(B3="","",IF(B3="IC",MIN(IF(ICQlickTabla!G:G=ResultadoVar!D3,IF(ICQlickTabla!M:M=ResultadoVar!F3,ICQlickTabla!H:H))),MIN(IF(IPQlickTabla!E:E=ResultadoVar!D3,IF(IPQlickTabla!J:J=ResultadoVar!F3,IPQlickTabla!F:F)))))</f>
        <v>0</v>
      </c>
      <c r="H3" s="125">
        <f t="array" ref="H3">IF(B3="","",IF(B3="IC",MAX(IF(ICQlickTabla!G:G=ResultadoVar!D3,IF(ICQlickTabla!M:M=ResultadoVar!F3,ICQlickTabla!I:I))),MAX(IF(IPQlickTabla!E:E=ResultadoVar!D3,IF(IPQlickTabla!J:J=ResultadoVar!F3,IPQlickTabla!G:G)))))</f>
        <v>2</v>
      </c>
      <c r="I3" s="126">
        <f>IF(B3="","",IF(B3="IC",AVERAGEIFS(ICQlickTabla!$J:$J,ICQlickTabla!$M:$M,ResultadoVar!F3,ICQlickTabla!$G:$G,ResultadoVar!D3),AVERAGEIFS(IPQlickTabla!$H:$H,IPQlickTabla!$J:$J,ResultadoVar!F3,IPQlickTabla!$E:$E,ResultadoVar!D3)))</f>
        <v>2.5957446808510638</v>
      </c>
      <c r="J3" s="127">
        <f t="array" ref="J3">IF(B3="","",IF(B3="IC",_xlfn.STDEV.S(IF(ICQlickTabla!G:G=ResultadoVar!D3,IF(ICQlickTabla!M:M=ResultadoVar!F3,ICQlickTabla!J:J))),_xlfn.STDEV.S(IF(IPQlickTabla!E:E=ResultadoVar!D3,IF(IPQlickTabla!J:J=ResultadoVar!F3,IPQlickTabla!G:G)))))</f>
        <v>0.85184134234342068</v>
      </c>
      <c r="K3" s="125">
        <f>IF(B3="","",IF(B3="IC",MIN(IF(ICQlickTabla!G:G=ResultadoVar!D3,IF(ICQlickTabla!M:M=ResultadoVar!F3,ICQlickTabla!J:J))),MIN(IF(IPQlickTabla!E:E=ResultadoVar!D3,IF(IPQlickTabla!J:J=ResultadoVar!F3,IPQlickTabla!H:H)))))</f>
        <v>0</v>
      </c>
      <c r="L3" s="125">
        <f t="array" ref="L3">IF(B3="","",IF(B3="IC",MAX(IF(ICQlickTabla!G:G=ResultadoVar!D3,IF(ICQlickTabla!M:M=ResultadoVar!F3,ICQlickTabla!J:J))),MAX(IF(IPQlickTabla!E:E=ResultadoVar!D3,IF(IPQlickTabla!J:J=ResultadoVar!F3,IPQlickTabla!H:H)))))</f>
        <v>5</v>
      </c>
      <c r="M3" s="125"/>
    </row>
    <row r="4" spans="1:15" ht="15" customHeight="1" x14ac:dyDescent="0.25">
      <c r="A4" s="117">
        <f t="shared" ref="A4:A48" ca="1" si="0">WEEKNUM(TODAY(),21)-1</f>
        <v>33</v>
      </c>
      <c r="B4" s="117" t="s">
        <v>54</v>
      </c>
      <c r="C4" s="118" t="s">
        <v>18</v>
      </c>
      <c r="D4" s="123" t="s">
        <v>114</v>
      </c>
      <c r="E4" s="124" t="str">
        <f ca="1">+IFERROR(IF(B4="IC",AVERAGEIFS('ICQlick%'!$E:$E,'ICQlick%'!$A:$A,ResultadoVar!$C4,'ICQlick%'!$B:$B,$D4),AVERAGEIFS('IPQlick%'!$E:$E,'IPQlick%'!$A:$A,ResultadoVar!$C4,'IPQlick%'!$B:$B,$D4)),"-")</f>
        <v>-</v>
      </c>
      <c r="F4" s="125">
        <v>55</v>
      </c>
      <c r="G4" s="125">
        <f t="array" ref="G4">IF(B4="","",IF(B4="IC",MIN(IF(ICQlickTabla!G:G=ResultadoVar!D4,IF(ICQlickTabla!M:M=ResultadoVar!F4,ICQlickTabla!H:H))),MIN(IF(IPQlickTabla!E:E=ResultadoVar!D4,IF(IPQlickTabla!J:J=ResultadoVar!F4,IPQlickTabla!F:F)))))</f>
        <v>0.5</v>
      </c>
      <c r="H4" s="125">
        <f t="array" ref="H4">IF(B4="","",IF(B4="IC",MAX(IF(ICQlickTabla!G:G=ResultadoVar!D4,IF(ICQlickTabla!M:M=ResultadoVar!F4,ICQlickTabla!I:I))),MAX(IF(IPQlickTabla!E:E=ResultadoVar!D4,IF(IPQlickTabla!J:J=ResultadoVar!F4,IPQlickTabla!G:G)))))</f>
        <v>0.6</v>
      </c>
      <c r="I4" s="126">
        <f t="array" ref="I4">IF(B4="","",IF(B4="IC",AVERAGEIFS(ICQlickTabla!$J:$J,ICQlickTabla!$M:$M,ResultadoVar!F4,ICQlickTabla!$G:$G,ResultadoVar!D4),AVERAGEIFS(IPQlickTabla!$H:$H,IPQlickTabla!$J:$J,ResultadoVar!F4,IPQlickTabla!$E:$E,ResultadoVar!D4)))</f>
        <v>0.54473684210526307</v>
      </c>
      <c r="J4" s="127">
        <f t="array" ref="J4">IF(B4="","",IF(B4="IC",_xlfn.STDEV.S(IF(ICQlickTabla!G:G=ResultadoVar!D4,IF(ICQlickTabla!M:M=ResultadoVar!F4,ICQlickTabla!J:J))),_xlfn.STDEV.S(IF(IPQlickTabla!E:E=ResultadoVar!D4,IF(IPQlickTabla!J:J=ResultadoVar!F4,IPQlickTabla!G:G)))))</f>
        <v>3.3753780418002037E-16</v>
      </c>
      <c r="K4" s="125">
        <f t="array" ref="K4">IF(B4="","",IF(B4="IC",MIN(IF(ICQlickTabla!G:G=ResultadoVar!D4,IF(ICQlickTabla!M:M=ResultadoVar!F4,ICQlickTabla!J:J))),MIN(IF(IPQlickTabla!E:E=ResultadoVar!D4,IF(IPQlickTabla!J:J=ResultadoVar!F4,IPQlickTabla!H:H)))))</f>
        <v>0.5</v>
      </c>
      <c r="L4" s="125">
        <f t="array" ref="L4">IF(B4="","",IF(B4="IC",MAX(IF(ICQlickTabla!G:G=ResultadoVar!D4,IF(ICQlickTabla!M:M=ResultadoVar!F4,ICQlickTabla!J:J))),MAX(IF(IPQlickTabla!E:E=ResultadoVar!D4,IF(IPQlickTabla!J:J=ResultadoVar!F4,IPQlickTabla!H:H)))))</f>
        <v>0.6</v>
      </c>
      <c r="M4" s="125"/>
    </row>
    <row r="5" spans="1:15" ht="15" customHeight="1" x14ac:dyDescent="0.25">
      <c r="A5" s="117">
        <f t="shared" ca="1" si="0"/>
        <v>33</v>
      </c>
      <c r="B5" s="117" t="s">
        <v>54</v>
      </c>
      <c r="C5" s="118" t="s">
        <v>18</v>
      </c>
      <c r="D5" s="123" t="s">
        <v>115</v>
      </c>
      <c r="E5" s="124" t="str">
        <f ca="1">+IFERROR(IF(B5="IC",AVERAGEIFS('ICQlick%'!$E:$E,'ICQlick%'!$A:$A,ResultadoVar!$C5,'ICQlick%'!$B:$B,$D5),AVERAGEIFS('IPQlick%'!$E:$E,'IPQlick%'!$A:$A,ResultadoVar!$C5,'IPQlick%'!$B:$B,$D5)),"-")</f>
        <v>-</v>
      </c>
      <c r="F5" s="125">
        <v>55</v>
      </c>
      <c r="G5" s="125">
        <f t="array" ref="G5">IF(B5="","",IF(B5="IC",MIN(IF(ICQlickTabla!G:G=ResultadoVar!D5,IF(ICQlickTabla!M:M=ResultadoVar!F5,ICQlickTabla!H:H))),MIN(IF(IPQlickTabla!E:E=ResultadoVar!D5,IF(IPQlickTabla!J:J=ResultadoVar!F5,IPQlickTabla!F:F)))))</f>
        <v>0.5</v>
      </c>
      <c r="H5" s="125">
        <f t="array" ref="H5">IF(B5="","",IF(B5="IC",MAX(IF(ICQlickTabla!G:G=ResultadoVar!D5,IF(ICQlickTabla!M:M=ResultadoVar!F5,ICQlickTabla!I:I))),MAX(IF(IPQlickTabla!E:E=ResultadoVar!D5,IF(IPQlickTabla!J:J=ResultadoVar!F5,IPQlickTabla!G:G)))))</f>
        <v>2</v>
      </c>
      <c r="I5" s="126">
        <f t="array" ref="I5">IF(B5="","",IF(B5="IC",AVERAGEIFS(ICQlickTabla!$J:$J,ICQlickTabla!$M:$M,ResultadoVar!F5,ICQlickTabla!$G:$G,ResultadoVar!D5),AVERAGEIFS(IPQlickTabla!$H:$H,IPQlickTabla!$J:$J,ResultadoVar!F5,IPQlickTabla!$E:$E,ResultadoVar!D5)))</f>
        <v>3.9052631578947379</v>
      </c>
      <c r="J5" s="127">
        <f t="array" ref="J5">IF(B5="","",IF(B5="IC",_xlfn.STDEV.S(IF(ICQlickTabla!G:G=ResultadoVar!D5,IF(ICQlickTabla!M:M=ResultadoVar!F5,ICQlickTabla!J:J))),_xlfn.STDEV.S(IF(IPQlickTabla!E:E=ResultadoVar!D5,IF(IPQlickTabla!J:J=ResultadoVar!F5,IPQlickTabla!G:G)))))</f>
        <v>0</v>
      </c>
      <c r="K5" s="125">
        <f t="array" ref="K5">IF(B5="","",IF(B5="IC",MIN(IF(ICQlickTabla!G:G=ResultadoVar!D5,IF(ICQlickTabla!M:M=ResultadoVar!F5,ICQlickTabla!J:J))),MIN(IF(IPQlickTabla!E:E=ResultadoVar!D5,IF(IPQlickTabla!J:J=ResultadoVar!F5,IPQlickTabla!H:H)))))</f>
        <v>2.2999999999999998</v>
      </c>
      <c r="L5" s="125">
        <f t="array" ref="L5">IF(B5="","",IF(B5="IC",MAX(IF(ICQlickTabla!G:G=ResultadoVar!D5,IF(ICQlickTabla!M:M=ResultadoVar!F5,ICQlickTabla!J:J))),MAX(IF(IPQlickTabla!E:E=ResultadoVar!D5,IF(IPQlickTabla!J:J=ResultadoVar!F5,IPQlickTabla!H:H)))))</f>
        <v>5</v>
      </c>
      <c r="M5" s="125"/>
    </row>
    <row r="6" spans="1:15" ht="15" customHeight="1" x14ac:dyDescent="0.25">
      <c r="A6" s="117">
        <f t="shared" ca="1" si="0"/>
        <v>33</v>
      </c>
      <c r="B6" s="117" t="s">
        <v>54</v>
      </c>
      <c r="C6" s="118" t="s">
        <v>18</v>
      </c>
      <c r="D6" s="123" t="s">
        <v>116</v>
      </c>
      <c r="E6" s="124" t="str">
        <f ca="1">+IFERROR(IF(B6="IC",AVERAGEIFS('ICQlick%'!$E:$E,'ICQlick%'!$A:$A,ResultadoVar!$C6,'ICQlick%'!$B:$B,$D6),AVERAGEIFS('IPQlick%'!$E:$E,'IPQlick%'!$A:$A,ResultadoVar!$C6,'IPQlick%'!$B:$B,$D6)),"-")</f>
        <v>-</v>
      </c>
      <c r="F6" s="125">
        <v>55</v>
      </c>
      <c r="G6" s="125">
        <f t="array" ref="G6">IF(B6="","",IF(B6="IC",MIN(IF(ICQlickTabla!G:G=ResultadoVar!D6,IF(ICQlickTabla!M:M=ResultadoVar!F6,ICQlickTabla!H:H))),MIN(IF(IPQlickTabla!E:E=ResultadoVar!D6,IF(IPQlickTabla!J:J=ResultadoVar!F6,IPQlickTabla!F:F)))))</f>
        <v>50</v>
      </c>
      <c r="H6" s="125">
        <f t="array" ref="H6">IF(B6="","",IF(B6="IC",MAX(IF(ICQlickTabla!G:G=ResultadoVar!D6,IF(ICQlickTabla!M:M=ResultadoVar!F6,ICQlickTabla!I:I))),MAX(IF(IPQlickTabla!E:E=ResultadoVar!D6,IF(IPQlickTabla!J:J=ResultadoVar!F6,IPQlickTabla!G:G)))))</f>
        <v>300</v>
      </c>
      <c r="I6" s="126">
        <f t="array" ref="I6">IF(B6="","",IF(B6="IC",AVERAGEIFS(ICQlickTabla!$J:$J,ICQlickTabla!$M:$M,ResultadoVar!F6,ICQlickTabla!$G:$G,ResultadoVar!D6),AVERAGEIFS(IPQlickTabla!$H:$H,IPQlickTabla!$J:$J,ResultadoVar!F6,IPQlickTabla!$E:$E,ResultadoVar!D6)))</f>
        <v>389.02105263157893</v>
      </c>
      <c r="J6" s="127">
        <f t="array" ref="J6">IF(B6="","",IF(B6="IC",_xlfn.STDEV.S(IF(ICQlickTabla!G:G=ResultadoVar!D6,IF(ICQlickTabla!M:M=ResultadoVar!F6,ICQlickTabla!J:J))),_xlfn.STDEV.S(IF(IPQlickTabla!E:E=ResultadoVar!D6,IF(IPQlickTabla!J:J=ResultadoVar!F6,IPQlickTabla!G:G)))))</f>
        <v>0</v>
      </c>
      <c r="K6" s="125">
        <f t="array" ref="K6">IF(B6="","",IF(B6="IC",MIN(IF(ICQlickTabla!G:G=ResultadoVar!D6,IF(ICQlickTabla!M:M=ResultadoVar!F6,ICQlickTabla!J:J))),MIN(IF(IPQlickTabla!E:E=ResultadoVar!D6,IF(IPQlickTabla!J:J=ResultadoVar!F6,IPQlickTabla!H:H)))))</f>
        <v>300</v>
      </c>
      <c r="L6" s="125">
        <f t="array" ref="L6">IF(B6="","",IF(B6="IC",MAX(IF(ICQlickTabla!G:G=ResultadoVar!D6,IF(ICQlickTabla!M:M=ResultadoVar!F6,ICQlickTabla!J:J))),MAX(IF(IPQlickTabla!E:E=ResultadoVar!D6,IF(IPQlickTabla!J:J=ResultadoVar!F6,IPQlickTabla!H:H)))))</f>
        <v>465</v>
      </c>
      <c r="M6" s="125"/>
    </row>
    <row r="7" spans="1:15" ht="15" customHeight="1" x14ac:dyDescent="0.25">
      <c r="A7" s="117">
        <f t="shared" ca="1" si="0"/>
        <v>33</v>
      </c>
      <c r="B7" s="117" t="s">
        <v>53</v>
      </c>
      <c r="C7" s="118" t="s">
        <v>19</v>
      </c>
      <c r="D7" s="123" t="s">
        <v>56</v>
      </c>
      <c r="E7" s="124" t="str">
        <f ca="1">+IFERROR(IF(B7="IC",AVERAGEIFS('ICQlick%'!$E:$E,'ICQlick%'!$A:$A,ResultadoVar!$C7,'ICQlick%'!$B:$B,$D7),AVERAGEIFS('IPQlick%'!$E:$E,'IPQlick%'!$A:$A,ResultadoVar!$C7,'IPQlick%'!$B:$B,$D7)),"-")</f>
        <v>-</v>
      </c>
      <c r="F7" s="125">
        <v>75</v>
      </c>
      <c r="G7" s="125">
        <f t="array" ref="G7">IF(B7="","",IF(B7="IC",MIN(IF(ICQlickTabla!G:G=ResultadoVar!D7,IF(ICQlickTabla!M:M=ResultadoVar!F7,IF((ICQlickTabla!I:I=0.09),ICQlickTabla!H:H)))),MIN(IF(IPQlickTabla!E:E=ResultadoVar!D7,IF(IPQlickTabla!J:J=ResultadoVar!F7,IPQlickTabla!F:F)))))</f>
        <v>0</v>
      </c>
      <c r="H7" s="125">
        <f t="array" ref="H7">IF(B7="","",IF(B7="IC",MAX(IF(ICQlickTabla!G:G=ResultadoVar!D7,IF(ICQlickTabla!M:M=ResultadoVar!F7,IF((ICQlickTabla!I:I=0.09),ICQlickTabla!I:I)))),MAX(IF(IPQlickTabla!E:E=ResultadoVar!D7,IF(IPQlickTabla!J:J=ResultadoVar!F7,IPQlickTabla!G:G)))))</f>
        <v>0.09</v>
      </c>
      <c r="I7" s="126">
        <f t="array" ref="I7">IF(B7="","",IF(B7="IC",AVERAGEIFS(ICQlickTabla!$J:$J,ICQlickTabla!$M:$M,ResultadoVar!F7,ICQlickTabla!$G:$G,ResultadoVar!D7,ICQlickTabla!I:I,0.09),AVERAGEIFS(IPQlickTabla!$H:$H,IPQlickTabla!$J:$J,ResultadoVar!F7,IPQlickTabla!$E:$E,ResultadoVar!D7)))</f>
        <v>7.6470588235294151E-2</v>
      </c>
      <c r="J7" s="127">
        <f t="array" ref="J7">IF(B7="","",IF(B7="IC",_xlfn.STDEV.S(IF(ICQlickTabla!G:G=ResultadoVar!D7,IF(ICQlickTabla!M:M=ResultadoVar!F7,IF(ICQlickTabla!I:I=0.09,ICQlickTabla!J:J)))),_xlfn.STDEV.S(IF(IPQlickTabla!E:E=ResultadoVar!D7,IF(IPQlickTabla!J:J=ResultadoVar!F7,IPQlickTabla!G:G)))))</f>
        <v>2.2003078702098985E-2</v>
      </c>
      <c r="K7" s="125">
        <f t="array" ref="K7">IF(B7="","",IF(B7="IC",MIN(IF(ICQlickTabla!G:G=ResultadoVar!D7,IF(ICQlickTabla!M:M=ResultadoVar!F7,IF(ICQlickTabla!I:I=0.09,ICQlickTabla!J:J)))),MIN(IF(IPQlickTabla!E:E=ResultadoVar!D7,IF(IPQlickTabla!J:J=ResultadoVar!F7,IPQlickTabla!H:H)))))</f>
        <v>0.04</v>
      </c>
      <c r="L7" s="125">
        <f t="array" ref="L7">IF(B7="","",IF(B7="IC",MAX(IF(ICQlickTabla!G:G=ResultadoVar!D7,IF(ICQlickTabla!M:M=ResultadoVar!F7,IF(ICQlickTabla!I:I=0.09,ICQlickTabla!J:J)))),MAX(IF(IPQlickTabla!E:E=ResultadoVar!D7,IF(IPQlickTabla!J:J=ResultadoVar!F7,IPQlickTabla!H:H)))))</f>
        <v>0.15</v>
      </c>
      <c r="M7" s="125"/>
    </row>
    <row r="8" spans="1:15" ht="15" customHeight="1" x14ac:dyDescent="0.25">
      <c r="A8" s="117">
        <f t="shared" ca="1" si="0"/>
        <v>33</v>
      </c>
      <c r="B8" s="117" t="s">
        <v>54</v>
      </c>
      <c r="C8" s="118" t="s">
        <v>19</v>
      </c>
      <c r="D8" s="128" t="s">
        <v>122</v>
      </c>
      <c r="E8" s="124" t="str">
        <f ca="1">+IFERROR(IF(B8="IC",AVERAGEIFS('ICQlick%'!$E:$E,'ICQlick%'!$A:$A,ResultadoVar!$C8,'ICQlick%'!$B:$B,$D8),AVERAGEIFS('IPQlick%'!$E:$E,'IPQlick%'!$A:$A,ResultadoVar!$C8,'IPQlick%'!$B:$B,$D8)),"-")</f>
        <v>-</v>
      </c>
      <c r="F8" s="125">
        <v>75</v>
      </c>
      <c r="G8" s="125">
        <f t="array" ref="G8">IF(B8="","",IF(B8="IC",MIN(IF(ICQlickTabla!G:G=ResultadoVar!D8,IF(ICQlickTabla!M:M=ResultadoVar!F8,ICQlickTabla!H:H))),MIN(IF(IPQlickTabla!E:E=ResultadoVar!D8,IF(IPQlickTabla!J:J=ResultadoVar!F8,IPQlickTabla!F:F)))))</f>
        <v>2</v>
      </c>
      <c r="H8" s="125">
        <f t="array" ref="H8">IF(B8="","",IF(B8="IC",MAX(IF(ICQlickTabla!G:G=ResultadoVar!D8,IF(ICQlickTabla!M:M=ResultadoVar!F8,ICQlickTabla!I:I))),MAX(IF(IPQlickTabla!E:E=ResultadoVar!D8,IF(IPQlickTabla!J:J=ResultadoVar!F8,IPQlickTabla!G:G)))))</f>
        <v>6</v>
      </c>
      <c r="I8" s="126">
        <f t="array" ref="I8">IF(B8="","",IF(B8="IC",AVERAGEIFS(ICQlickTabla!$J:$J,ICQlickTabla!$M:$M,ResultadoVar!F8,ICQlickTabla!$G:$G,ResultadoVar!D8),AVERAGEIFS(IPQlickTabla!$H:$H,IPQlickTabla!$J:$J,ResultadoVar!F8,IPQlickTabla!$E:$E,ResultadoVar!D8)))</f>
        <v>5.3717647058823523</v>
      </c>
      <c r="J8" s="127">
        <f t="array" ref="J8">IF(B8="","",IF(B8="IC",_xlfn.STDEV.S(IF(ICQlickTabla!G:G=ResultadoVar!D8,IF(ICQlickTabla!M:M=ResultadoVar!F8,ICQlickTabla!J:J))),_xlfn.STDEV.S(IF(IPQlickTabla!E:E=ResultadoVar!D8,IF(IPQlickTabla!J:J=ResultadoVar!F8,IPQlickTabla!G:G)))))</f>
        <v>0</v>
      </c>
      <c r="K8" s="125">
        <f t="array" ref="K8">IF(B8="","",IF(B8="IC",MIN(IF(ICQlickTabla!G:G=ResultadoVar!D8,IF(ICQlickTabla!M:M=ResultadoVar!F8,ICQlickTabla!J:J))),MIN(IF(IPQlickTabla!E:E=ResultadoVar!D8,IF(IPQlickTabla!J:J=ResultadoVar!F8,IPQlickTabla!H:H)))))</f>
        <v>3</v>
      </c>
      <c r="L8" s="125">
        <f t="array" ref="L8">IF(B8="","",IF(B8="IC",MAX(IF(ICQlickTabla!G:G=ResultadoVar!D8,IF(ICQlickTabla!M:M=ResultadoVar!F8,ICQlickTabla!J:J))),MAX(IF(IPQlickTabla!E:E=ResultadoVar!D8,IF(IPQlickTabla!J:J=ResultadoVar!F8,IPQlickTabla!H:H)))))</f>
        <v>8</v>
      </c>
      <c r="M8" s="125"/>
    </row>
    <row r="9" spans="1:15" ht="15" customHeight="1" x14ac:dyDescent="0.25">
      <c r="A9" s="117">
        <f t="shared" ca="1" si="0"/>
        <v>33</v>
      </c>
      <c r="B9" s="117" t="s">
        <v>54</v>
      </c>
      <c r="C9" s="118" t="s">
        <v>19</v>
      </c>
      <c r="D9" s="128" t="s">
        <v>123</v>
      </c>
      <c r="E9" s="124" t="str">
        <f ca="1">+IFERROR(IF(B9="IC",AVERAGEIFS('ICQlick%'!$E:$E,'ICQlick%'!$A:$A,ResultadoVar!$C9,'ICQlick%'!$B:$B,$D9),AVERAGEIFS('IPQlick%'!$E:$E,'IPQlick%'!$A:$A,ResultadoVar!$C9,'IPQlick%'!$B:$B,$D9)),"-")</f>
        <v>-</v>
      </c>
      <c r="F9" s="125">
        <v>75</v>
      </c>
      <c r="G9" s="125">
        <f t="array" ref="G9">IF(B9="","",IF(B9="IC",MIN(IF(ICQlickTabla!G:G=ResultadoVar!D9,IF(ICQlickTabla!M:M=ResultadoVar!F9,ICQlickTabla!H:H))),MIN(IF(IPQlickTabla!E:E=ResultadoVar!D9,IF(IPQlickTabla!J:J=ResultadoVar!F9,IPQlickTabla!F:F)))))</f>
        <v>1.3</v>
      </c>
      <c r="H9" s="125">
        <f t="array" ref="H9">IF(B9="","",IF(B9="IC",MAX(IF(ICQlickTabla!G:G=ResultadoVar!D9,IF(ICQlickTabla!M:M=ResultadoVar!F9,ICQlickTabla!I:I))),MAX(IF(IPQlickTabla!E:E=ResultadoVar!D9,IF(IPQlickTabla!J:J=ResultadoVar!F9,IPQlickTabla!G:G)))))</f>
        <v>1.8</v>
      </c>
      <c r="I9" s="126">
        <f t="array" ref="I9">IF(B9="","",IF(B9="IC",AVERAGEIFS(ICQlickTabla!$J:$J,ICQlickTabla!$M:$M,ResultadoVar!F9,ICQlickTabla!$G:$G,ResultadoVar!D9),AVERAGEIFS(IPQlickTabla!$H:$H,IPQlickTabla!$J:$J,ResultadoVar!F9,IPQlickTabla!$E:$E,ResultadoVar!D9)))</f>
        <v>1.9</v>
      </c>
      <c r="J9" s="127">
        <f t="array" ref="J9">IF(B9="","",IF(B9="IC",_xlfn.STDEV.S(IF(ICQlickTabla!G:G=ResultadoVar!D9,IF(ICQlickTabla!M:M=ResultadoVar!F9,ICQlickTabla!J:J))),_xlfn.STDEV.S(IF(IPQlickTabla!E:E=ResultadoVar!D9,IF(IPQlickTabla!J:J=ResultadoVar!F9,IPQlickTabla!G:G)))))</f>
        <v>1.1269190445751859E-15</v>
      </c>
      <c r="K9" s="125">
        <f t="array" ref="K9">IF(B9="","",IF(B9="IC",MIN(IF(ICQlickTabla!G:G=ResultadoVar!D9,IF(ICQlickTabla!M:M=ResultadoVar!F9,ICQlickTabla!J:J))),MIN(IF(IPQlickTabla!E:E=ResultadoVar!D9,IF(IPQlickTabla!J:J=ResultadoVar!F9,IPQlickTabla!H:H)))))</f>
        <v>1.3</v>
      </c>
      <c r="L9" s="125">
        <f t="array" ref="L9">IF(B9="","",IF(B9="IC",MAX(IF(ICQlickTabla!G:G=ResultadoVar!D9,IF(ICQlickTabla!M:M=ResultadoVar!F9,ICQlickTabla!J:J))),MAX(IF(IPQlickTabla!E:E=ResultadoVar!D9,IF(IPQlickTabla!J:J=ResultadoVar!F9,IPQlickTabla!H:H)))))</f>
        <v>16</v>
      </c>
      <c r="M9" s="125"/>
    </row>
    <row r="10" spans="1:15" ht="15" customHeight="1" x14ac:dyDescent="0.25">
      <c r="A10" s="117">
        <f t="shared" ca="1" si="0"/>
        <v>33</v>
      </c>
      <c r="B10" s="117" t="s">
        <v>54</v>
      </c>
      <c r="C10" s="118" t="s">
        <v>19</v>
      </c>
      <c r="D10" s="128" t="s">
        <v>126</v>
      </c>
      <c r="E10" s="124" t="str">
        <f ca="1">+IFERROR(IF(B10="IC",AVERAGEIFS('ICQlick%'!$E:$E,'ICQlick%'!$A:$A,ResultadoVar!$C10,'ICQlick%'!$B:$B,$D10),AVERAGEIFS('IPQlick%'!$E:$E,'IPQlick%'!$A:$A,ResultadoVar!$C10,'IPQlick%'!$B:$B,$D10)),"-")</f>
        <v>-</v>
      </c>
      <c r="F10" s="125">
        <v>75</v>
      </c>
      <c r="G10" s="125">
        <f t="array" ref="G10">IF(B10="","",IF(B10="IC",MIN(IF(ICQlickTabla!G:G=ResultadoVar!D10,IF(ICQlickTabla!M:M=ResultadoVar!F10,ICQlickTabla!H:H))),MIN(IF(IPQlickTabla!E:E=ResultadoVar!D10,IF(IPQlickTabla!J:J=ResultadoVar!F10,IPQlickTabla!F:F)))))</f>
        <v>180</v>
      </c>
      <c r="H10" s="125">
        <f t="array" ref="H10">IF(B10="","",IF(B10="IC",MAX(IF(ICQlickTabla!G:G=ResultadoVar!D10,IF(ICQlickTabla!M:M=ResultadoVar!F10,ICQlickTabla!I:I))),MAX(IF(IPQlickTabla!E:E=ResultadoVar!D10,IF(IPQlickTabla!J:J=ResultadoVar!F10,IPQlickTabla!G:G)))))</f>
        <v>200</v>
      </c>
      <c r="I10" s="126">
        <f>IF(B10="","",IF(B10="IC",AVERAGEIFS(ICQlickTabla!$J:$J,ICQlickTabla!$M:$M,ResultadoVar!F10,ICQlickTabla!$G:$G,ResultadoVar!D10),AVERAGEIFS(IPQlickTabla!$H:$H,IPQlickTabla!$J:$J,ResultadoVar!F10,IPQlickTabla!$E:$E,ResultadoVar!D10)))</f>
        <v>177.90588235294118</v>
      </c>
      <c r="J10" s="127">
        <f t="array" ref="J10">IF(B10="","",IF(B10="IC",_xlfn.STDEV.S(IF(ICQlickTabla!G:G=ResultadoVar!D10,IF(ICQlickTabla!M:M=ResultadoVar!F10,ICQlickTabla!J:J))),_xlfn.STDEV.S(IF(IPQlickTabla!E:E=ResultadoVar!D10,IF(IPQlickTabla!J:J=ResultadoVar!F10,IPQlickTabla!G:G)))))</f>
        <v>0</v>
      </c>
      <c r="K10" s="125">
        <f t="array" ref="K10">IF(B10="","",IF(B10="IC",MIN(IF(ICQlickTabla!G:G=ResultadoVar!D10,IF(ICQlickTabla!M:M=ResultadoVar!F10,ICQlickTabla!J:J))),MIN(IF(IPQlickTabla!E:E=ResultadoVar!D10,IF(IPQlickTabla!J:J=ResultadoVar!F10,IPQlickTabla!H:H)))))</f>
        <v>170</v>
      </c>
      <c r="L10" s="125">
        <f t="array" ref="L10">IF(B10="","",IF(B10="IC",MAX(IF(ICQlickTabla!G:G=ResultadoVar!D10,IF(ICQlickTabla!M:M=ResultadoVar!F10,ICQlickTabla!J:J))),MAX(IF(IPQlickTabla!E:E=ResultadoVar!D10,IF(IPQlickTabla!J:J=ResultadoVar!F10,IPQlickTabla!H:H)))))</f>
        <v>188</v>
      </c>
      <c r="M10" s="125"/>
    </row>
    <row r="11" spans="1:15" ht="15" customHeight="1" x14ac:dyDescent="0.25">
      <c r="A11" s="117">
        <f t="shared" ca="1" si="0"/>
        <v>33</v>
      </c>
      <c r="B11" s="117" t="s">
        <v>54</v>
      </c>
      <c r="C11" s="118" t="s">
        <v>19</v>
      </c>
      <c r="D11" s="128" t="s">
        <v>127</v>
      </c>
      <c r="E11" s="124" t="str">
        <f ca="1">+IFERROR(IF(B11="IC",AVERAGEIFS('ICQlick%'!$E:$E,'ICQlick%'!$A:$A,ResultadoVar!$C11,'ICQlick%'!$B:$B,$D11),AVERAGEIFS('IPQlick%'!$E:$E,'IPQlick%'!$A:$A,ResultadoVar!$C11,'IPQlick%'!$B:$B,$D11)),"-")</f>
        <v>-</v>
      </c>
      <c r="F11" s="125">
        <v>75</v>
      </c>
      <c r="G11" s="125">
        <f t="array" ref="G11">IF(B11="","",IF(B11="IC",MIN(IF(ICQlickTabla!G:G=ResultadoVar!D11,IF(ICQlickTabla!M:M=ResultadoVar!F11,ICQlickTabla!H:H))),MIN(IF(IPQlickTabla!E:E=ResultadoVar!D11,IF(IPQlickTabla!J:J=ResultadoVar!F11,IPQlickTabla!F:F)))))</f>
        <v>16</v>
      </c>
      <c r="H11" s="125">
        <f t="array" ref="H11">IF(B11="","",IF(B11="IC",MAX(IF(ICQlickTabla!G:G=ResultadoVar!D11,IF(ICQlickTabla!M:M=ResultadoVar!F11,ICQlickTabla!I:I))),MAX(IF(IPQlickTabla!E:E=ResultadoVar!D11,IF(IPQlickTabla!J:J=ResultadoVar!F11,IPQlickTabla!G:G)))))</f>
        <v>20</v>
      </c>
      <c r="I11" s="126">
        <f>IF(B11="","",IF(B11="IC",AVERAGEIFS(ICQlickTabla!$J:$J,ICQlickTabla!$M:$M,ResultadoVar!F11,ICQlickTabla!$G:$G,ResultadoVar!D11),AVERAGEIFS(IPQlickTabla!$H:$H,IPQlickTabla!$J:$J,ResultadoVar!F11,IPQlickTabla!$E:$E,ResultadoVar!D11)))</f>
        <v>19.823529411764707</v>
      </c>
      <c r="J11" s="127">
        <f t="array" ref="J11">IF(B11="","",IF(B11="IC",_xlfn.STDEV.S(IF(ICQlickTabla!G:G=ResultadoVar!D11,IF(ICQlickTabla!M:M=ResultadoVar!F11,ICQlickTabla!J:J))),_xlfn.STDEV.S(IF(IPQlickTabla!E:E=ResultadoVar!D11,IF(IPQlickTabla!J:J=ResultadoVar!F11,IPQlickTabla!G:G)))))</f>
        <v>0</v>
      </c>
      <c r="K11" s="125">
        <f t="array" ref="K11">IF(B11="","",IF(B11="IC",MIN(IF(ICQlickTabla!G:G=ResultadoVar!D11,IF(ICQlickTabla!M:M=ResultadoVar!F11,ICQlickTabla!J:J))),MIN(IF(IPQlickTabla!E:E=ResultadoVar!D11,IF(IPQlickTabla!J:J=ResultadoVar!F11,IPQlickTabla!H:H)))))</f>
        <v>18</v>
      </c>
      <c r="L11" s="125">
        <f t="array" ref="L11">IF(B11="","",IF(B11="IC",MAX(IF(ICQlickTabla!G:G=ResultadoVar!D11,IF(ICQlickTabla!M:M=ResultadoVar!F11,ICQlickTabla!J:J))),MAX(IF(IPQlickTabla!E:E=ResultadoVar!D11,IF(IPQlickTabla!J:J=ResultadoVar!F11,IPQlickTabla!H:H)))))</f>
        <v>20</v>
      </c>
      <c r="M11" s="125"/>
    </row>
    <row r="12" spans="1:15" ht="14.45" customHeight="1" x14ac:dyDescent="0.25">
      <c r="A12" s="117">
        <f t="shared" ca="1" si="0"/>
        <v>33</v>
      </c>
      <c r="B12" s="117" t="s">
        <v>53</v>
      </c>
      <c r="C12" s="118" t="s">
        <v>20</v>
      </c>
      <c r="D12" s="123" t="s">
        <v>56</v>
      </c>
      <c r="E12" s="124" t="str">
        <f ca="1">+IFERROR(IF(B12="IC",AVERAGEIFS('ICQlick%'!$E:$E,'ICQlick%'!$A:$A,ResultadoVar!$C12,'ICQlick%'!$B:$B,$D12),AVERAGEIFS('IPQlick%'!$E:$E,'IPQlick%'!$A:$A,ResultadoVar!$C12,'IPQlick%'!$B:$B,$D12)),"-")</f>
        <v>-</v>
      </c>
      <c r="F12" s="125">
        <v>76</v>
      </c>
      <c r="G12" s="125">
        <f t="array" ref="G12">IF(B12="","",IF(B12="IC",MIN(IF(ICQlickTabla!G:G=ResultadoVar!D12,IF(ICQlickTabla!M:M=ResultadoVar!F12,IF((ICQlickTabla!I:I=0.09),ICQlickTabla!H:H)))),MIN(IF(IPQlickTabla!E:E=ResultadoVar!D12,IF(IPQlickTabla!J:J=ResultadoVar!F12,IPQlickTabla!F:F)))))</f>
        <v>0</v>
      </c>
      <c r="H12" s="125">
        <f t="array" ref="H12">IF(B12="","",IF(B12="IC",MAX(IF(ICQlickTabla!G:G=ResultadoVar!D12,IF(ICQlickTabla!M:M=ResultadoVar!F12,IF((ICQlickTabla!I:I=0.09),ICQlickTabla!I:I)))),MAX(IF(IPQlickTabla!E:E=ResultadoVar!D12,IF(IPQlickTabla!J:J=ResultadoVar!F12,IPQlickTabla!G:G)))))</f>
        <v>0.09</v>
      </c>
      <c r="I12" s="126">
        <f t="array" ref="I12">IF(B12="","",IF(B12="IC",AVERAGEIFS(ICQlickTabla!$J:$J,ICQlickTabla!$M:$M,ResultadoVar!F12,ICQlickTabla!$G:$G,ResultadoVar!D12,ICQlickTabla!I:I,0.09),AVERAGEIFS(IPQlickTabla!$H:$H,IPQlickTabla!$J:$J,ResultadoVar!F12,IPQlickTabla!$E:$E,ResultadoVar!D12)))</f>
        <v>8.327586206896552E-2</v>
      </c>
      <c r="J12" s="127">
        <f t="array" ref="J12">IF(B12="","",IF(B12="IC",_xlfn.STDEV.S(IF(ICQlickTabla!G:G=ResultadoVar!D12,IF(ICQlickTabla!M:M=ResultadoVar!F12,IF(ICQlickTabla!I:I=0.09,ICQlickTabla!J:J)))),_xlfn.STDEV.S(IF(IPQlickTabla!E:E=ResultadoVar!D12,IF(IPQlickTabla!J:J=ResultadoVar!F12,IPQlickTabla!G:G)))))</f>
        <v>1.810184938060707E-2</v>
      </c>
      <c r="K12" s="125">
        <f t="array" ref="K12">IF(B12="","",IF(B12="IC",MIN(IF(ICQlickTabla!G:G=ResultadoVar!D12,IF(ICQlickTabla!M:M=ResultadoVar!F12,IF(ICQlickTabla!I:I=0.09,ICQlickTabla!J:J)))),MIN(IF(IPQlickTabla!E:E=ResultadoVar!D12,IF(IPQlickTabla!J:J=ResultadoVar!F12,IPQlickTabla!H:H)))))</f>
        <v>0.05</v>
      </c>
      <c r="L12" s="125">
        <f t="array" ref="L12">IF(B12="","",IF(B12="IC",MAX(IF(ICQlickTabla!G:G=ResultadoVar!D12,IF(ICQlickTabla!M:M=ResultadoVar!F12,IF(ICQlickTabla!I:I=0.09,ICQlickTabla!J:J)))),MAX(IF(IPQlickTabla!E:E=ResultadoVar!D12,IF(IPQlickTabla!J:J=ResultadoVar!F12,IPQlickTabla!H:H)))))</f>
        <v>0.14000000000000001</v>
      </c>
      <c r="M12" s="125"/>
    </row>
    <row r="13" spans="1:15" ht="15" customHeight="1" x14ac:dyDescent="0.25">
      <c r="A13" s="117">
        <f t="shared" ca="1" si="0"/>
        <v>33</v>
      </c>
      <c r="B13" s="117" t="s">
        <v>54</v>
      </c>
      <c r="C13" s="118" t="s">
        <v>20</v>
      </c>
      <c r="D13" s="128" t="s">
        <v>128</v>
      </c>
      <c r="E13" s="124" t="str">
        <f ca="1">+IFERROR(IF(B13="IC",AVERAGEIFS('ICQlick%'!$E:$E,'ICQlick%'!$A:$A,ResultadoVar!$C13,'ICQlick%'!$B:$B,$D13),AVERAGEIFS('IPQlick%'!$E:$E,'IPQlick%'!$A:$A,ResultadoVar!$C13,'IPQlick%'!$B:$B,$D13)),"-")</f>
        <v>-</v>
      </c>
      <c r="F13" s="125">
        <v>76</v>
      </c>
      <c r="G13" s="125">
        <f t="array" ref="G13">IF(B13="","",IF(B13="IC",MIN(IF(ICQlickTabla!G:G=ResultadoVar!D13,IF(ICQlickTabla!M:M=ResultadoVar!F13,ICQlickTabla!H:H))),MIN(IF(IPQlickTabla!E:E=ResultadoVar!D13,IF(IPQlickTabla!J:J=ResultadoVar!F13,IPQlickTabla!F:F)))))</f>
        <v>0</v>
      </c>
      <c r="H13" s="125">
        <f t="array" ref="H13">IF(B13="","",IF(B13="IC",MAX(IF(ICQlickTabla!G:G=ResultadoVar!D13,IF(ICQlickTabla!M:M=ResultadoVar!F13,ICQlickTabla!I:I))),MAX(IF(IPQlickTabla!E:E=ResultadoVar!D13,IF(IPQlickTabla!J:J=ResultadoVar!F13,IPQlickTabla!G:G)))))</f>
        <v>5</v>
      </c>
      <c r="I13" s="126">
        <f t="array" ref="I13">IF(B13="","",IF(B13="IC",AVERAGEIFS(ICQlickTabla!$J:$J,ICQlickTabla!$M:$M,ResultadoVar!F13,ICQlickTabla!$G:$G,ResultadoVar!D13),AVERAGEIFS(IPQlickTabla!$H:$H,IPQlickTabla!$J:$J,ResultadoVar!F13,IPQlickTabla!$E:$E,ResultadoVar!D13)))</f>
        <v>1.9219512195121944</v>
      </c>
      <c r="J13" s="127">
        <f t="array" ref="J13">IF(B13="","",IF(B13="IC",_xlfn.STDEV.S(IF(ICQlickTabla!G:G=ResultadoVar!D13,IF(ICQlickTabla!M:M=ResultadoVar!F13,ICQlickTabla!J:J))),_xlfn.STDEV.S(IF(IPQlickTabla!E:E=ResultadoVar!D13,IF(IPQlickTabla!J:J=ResultadoVar!F13,IPQlickTabla!G:G)))))</f>
        <v>0</v>
      </c>
      <c r="K13" s="125">
        <f t="array" ref="K13">IF(B13="","",IF(B13="IC",MIN(IF(ICQlickTabla!G:G=ResultadoVar!D13,IF(ICQlickTabla!M:M=ResultadoVar!F13,ICQlickTabla!J:J))),MIN(IF(IPQlickTabla!E:E=ResultadoVar!D13,IF(IPQlickTabla!J:J=ResultadoVar!F13,IPQlickTabla!H:H)))))</f>
        <v>1.2</v>
      </c>
      <c r="L13" s="125">
        <f t="array" ref="L13">IF(B13="","",IF(B13="IC",MAX(IF(ICQlickTabla!G:G=ResultadoVar!D13,IF(ICQlickTabla!M:M=ResultadoVar!F13,ICQlickTabla!J:J))),MAX(IF(IPQlickTabla!E:E=ResultadoVar!D13,IF(IPQlickTabla!J:J=ResultadoVar!F13,IPQlickTabla!H:H)))))</f>
        <v>2.8</v>
      </c>
      <c r="M13" s="125"/>
    </row>
    <row r="14" spans="1:15" ht="15" customHeight="1" x14ac:dyDescent="0.25">
      <c r="A14" s="117">
        <f t="shared" ca="1" si="0"/>
        <v>33</v>
      </c>
      <c r="B14" s="117" t="s">
        <v>54</v>
      </c>
      <c r="C14" s="118" t="s">
        <v>20</v>
      </c>
      <c r="D14" s="128" t="s">
        <v>129</v>
      </c>
      <c r="E14" s="124" t="str">
        <f ca="1">+IFERROR(IF(B14="IC",AVERAGEIFS('ICQlick%'!$E:$E,'ICQlick%'!$A:$A,ResultadoVar!$C14,'ICQlick%'!$B:$B,$D14),AVERAGEIFS('IPQlick%'!$E:$E,'IPQlick%'!$A:$A,ResultadoVar!$C14,'IPQlick%'!$B:$B,$D14)),"-")</f>
        <v>-</v>
      </c>
      <c r="F14" s="125">
        <v>76</v>
      </c>
      <c r="G14" s="125">
        <f t="array" ref="G14">IF(B14="","",IF(B14="IC",MIN(IF(ICQlickTabla!G:G=ResultadoVar!D14,IF(ICQlickTabla!M:M=ResultadoVar!F14,ICQlickTabla!H:H))),MIN(IF(IPQlickTabla!E:E=ResultadoVar!D14,IF(IPQlickTabla!J:J=ResultadoVar!F14,IPQlickTabla!F:F)))))</f>
        <v>1.5</v>
      </c>
      <c r="H14" s="125">
        <f t="array" ref="H14">IF(B14="","",IF(B14="IC",MAX(IF(ICQlickTabla!G:G=ResultadoVar!D14,IF(ICQlickTabla!M:M=ResultadoVar!F14,ICQlickTabla!I:I))),MAX(IF(IPQlickTabla!E:E=ResultadoVar!D14,IF(IPQlickTabla!J:J=ResultadoVar!F14,IPQlickTabla!G:G)))))</f>
        <v>2</v>
      </c>
      <c r="I14" s="126">
        <f>IF(B14="","",IF(B14="IC",AVERAGEIFS(ICQlickTabla!$J:$J,ICQlickTabla!$M:$M,ResultadoVar!F14,ICQlickTabla!$G:$G,ResultadoVar!D14),AVERAGEIFS(IPQlickTabla!$H:$H,IPQlickTabla!$J:$J,ResultadoVar!F14,IPQlickTabla!$E:$E,ResultadoVar!D14)))</f>
        <v>1.5829268292682921</v>
      </c>
      <c r="J14" s="127">
        <f t="array" ref="J14">IF(B14="","",IF(B14="IC",_xlfn.STDEV.S(IF(ICQlickTabla!G:G=ResultadoVar!D14,IF(ICQlickTabla!M:M=ResultadoVar!F14,ICQlickTabla!J:J))),_xlfn.STDEV.S(IF(IPQlickTabla!E:E=ResultadoVar!D14,IF(IPQlickTabla!J:J=ResultadoVar!F14,IPQlickTabla!G:G)))))</f>
        <v>0</v>
      </c>
      <c r="K14" s="125">
        <f t="array" ref="K14">IF(B14="","",IF(B14="IC",MIN(IF(ICQlickTabla!G:G=ResultadoVar!D14,IF(ICQlickTabla!M:M=ResultadoVar!F14,ICQlickTabla!J:J))),MIN(IF(IPQlickTabla!E:E=ResultadoVar!D14,IF(IPQlickTabla!J:J=ResultadoVar!F14,IPQlickTabla!H:H)))))</f>
        <v>1.5</v>
      </c>
      <c r="L14" s="125">
        <f t="array" ref="L14">IF(B14="","",IF(B14="IC",MAX(IF(ICQlickTabla!G:G=ResultadoVar!D14,IF(ICQlickTabla!M:M=ResultadoVar!F14,ICQlickTabla!J:J))),MAX(IF(IPQlickTabla!E:E=ResultadoVar!D14,IF(IPQlickTabla!J:J=ResultadoVar!F14,IPQlickTabla!H:H)))))</f>
        <v>1.8</v>
      </c>
      <c r="M14" s="125"/>
    </row>
    <row r="15" spans="1:15" ht="15" customHeight="1" x14ac:dyDescent="0.25">
      <c r="A15" s="117">
        <f ca="1">WEEKNUM(TODAY(),21)-1</f>
        <v>33</v>
      </c>
      <c r="B15" s="117" t="s">
        <v>54</v>
      </c>
      <c r="C15" s="118" t="s">
        <v>20</v>
      </c>
      <c r="D15" s="128" t="s">
        <v>223</v>
      </c>
      <c r="E15" s="124" t="str">
        <f ca="1">+IFERROR(IF(B15="IC",AVERAGEIFS('ICQlick%'!$E:$E,'ICQlick%'!$A:$A,ResultadoVar!$C15,'ICQlick%'!$B:$B,$D15),AVERAGEIFS('IPQlick%'!$E:$E,'IPQlick%'!$A:$A,ResultadoVar!$C15,'IPQlick%'!$B:$B,$D15)),"-")</f>
        <v>-</v>
      </c>
      <c r="F15" s="125">
        <v>76</v>
      </c>
      <c r="G15" s="125">
        <f t="array" ref="G15">IF(B15="","",IF(B15="IC",MIN(IF(ICQlickTabla!G:G=ResultadoVar!D15,IF(ICQlickTabla!M:M=ResultadoVar!F15,ICQlickTabla!H:H))),MIN(IF(IPQlickTabla!E:E=ResultadoVar!D15,IF(IPQlickTabla!J:J=ResultadoVar!F15,IPQlickTabla!F:F)))))</f>
        <v>245</v>
      </c>
      <c r="H15" s="125">
        <f t="array" ref="H15">IF(B15="","",IF(B15="IC",MAX(IF(ICQlickTabla!G:G=ResultadoVar!D15,IF(ICQlickTabla!M:M=ResultadoVar!F15,ICQlickTabla!I:I))),MAX(IF(IPQlickTabla!E:E=ResultadoVar!D15,IF(IPQlickTabla!J:J=ResultadoVar!F15,IPQlickTabla!G:G)))))</f>
        <v>255</v>
      </c>
      <c r="I15" s="126">
        <f t="array" ref="I15">IF(B15="","",IF(B15="IC",AVERAGEIFS(ICQlickTabla!$J:$J,ICQlickTabla!$M:$M,ResultadoVar!F15,ICQlickTabla!$G:$G,ResultadoVar!D15),AVERAGEIFS(IPQlickTabla!$H:$H,IPQlickTabla!$J:$J,ResultadoVar!F15,IPQlickTabla!$E:$E,ResultadoVar!D15)))</f>
        <v>251.65853658536585</v>
      </c>
      <c r="J15" s="127">
        <f t="array" ref="J15">IF(B15="","",IF(B15="IC",_xlfn.STDEV.S(IF(ICQlickTabla!G:G=ResultadoVar!D15,IF(ICQlickTabla!M:M=ResultadoVar!F15,ICQlickTabla!J:J))),_xlfn.STDEV.S(IF(IPQlickTabla!E:E=ResultadoVar!D15,IF(IPQlickTabla!J:J=ResultadoVar!F15,IPQlickTabla!G:G)))))</f>
        <v>0</v>
      </c>
      <c r="K15" s="125">
        <f t="array" ref="K15">IF(B15="","",IF(B15="IC",MIN(IF(ICQlickTabla!G:G=ResultadoVar!D15,IF(ICQlickTabla!M:M=ResultadoVar!F15,ICQlickTabla!J:J))),MIN(IF(IPQlickTabla!E:E=ResultadoVar!D15,IF(IPQlickTabla!J:J=ResultadoVar!F15,IPQlickTabla!H:H)))))</f>
        <v>249</v>
      </c>
      <c r="L15" s="125">
        <f t="array" ref="L15">IF(B15="","",IF(B15="IC",MAX(IF(ICQlickTabla!G:G=ResultadoVar!D15,IF(ICQlickTabla!M:M=ResultadoVar!F15,ICQlickTabla!J:J))),MAX(IF(IPQlickTabla!E:E=ResultadoVar!D15,IF(IPQlickTabla!J:J=ResultadoVar!F15,IPQlickTabla!H:H)))))</f>
        <v>256</v>
      </c>
      <c r="M15" s="125"/>
    </row>
    <row r="16" spans="1:15" ht="15" customHeight="1" x14ac:dyDescent="0.25">
      <c r="A16" s="117">
        <f t="shared" ref="A16:A17" ca="1" si="1">WEEKNUM(TODAY(),21)-1</f>
        <v>33</v>
      </c>
      <c r="B16" s="117" t="s">
        <v>54</v>
      </c>
      <c r="C16" s="118" t="s">
        <v>298</v>
      </c>
      <c r="D16" s="128" t="s">
        <v>270</v>
      </c>
      <c r="E16" s="124" t="str">
        <f ca="1">+IFERROR(IF(B16="IC",AVERAGEIFS('ICQlick%'!$E:$E,'ICQlick%'!$A:$A,ResultadoVar!$C16,'ICQlick%'!$B:$B,$D16),AVERAGEIFS('IPQlick%'!$E:$E,'IPQlick%'!$A:$A,ResultadoVar!$C16,'IPQlick%'!$B:$B,$D16)),"-")</f>
        <v>-</v>
      </c>
      <c r="F16" s="125">
        <v>14</v>
      </c>
      <c r="G16" s="125">
        <f t="array" ref="G16">IF(B16="","",IF(B16="IC",MIN(IF(ICQlickTabla!G:G=ResultadoVar!D16,IF(ICQlickTabla!M:M=ResultadoVar!F16,IF((ICQlickTabla!H:H=15),ICQlickTabla!H:H)))),MIN(IF(IPQlickTabla!E:E=ResultadoVar!D16,IF(IPQlickTabla!J:J=ResultadoVar!F16,IF((IPQlickTabla!F:F=15),IPQlickTabla!F:F))))))</f>
        <v>15</v>
      </c>
      <c r="H16" s="125">
        <f t="array" ref="H16">IF(B16="","",IF(B16="IC",MAX(IF(ICQlickTabla!G:G=ResultadoVar!D16,IF(ICQlickTabla!M:M=ResultadoVar!F16,IF((ICQlickTabla!H:H=15),ICQlickTabla!I:I)))),MAX(IF(IPQlickTabla!E:E=ResultadoVar!D16,IF(IPQlickTabla!J:J=ResultadoVar!F16,IF((IPQlickTabla!F:F=15),IPQlickTabla!G:G))))))</f>
        <v>18</v>
      </c>
      <c r="I16" s="126">
        <f t="array" ref="I16">IF(B16="","",IF(B16="IC",AVERAGEIFS(ICQlickTabla!$J:$J,ICQlickTabla!$M:$M,ResultadoVar!F16,ICQlickTabla!$G:$G,ResultadoVar!D16,ICQlickTabla!H:H,15),AVERAGEIFS(IPQlickTabla!$H:$H,IPQlickTabla!$J:$J,ResultadoVar!F16,IPQlickTabla!$E:$E,ResultadoVar!D16,IPQlickTabla!F:F,15)))</f>
        <v>17.821428571428573</v>
      </c>
      <c r="J16" s="127">
        <f t="array" ref="J16">IF(B16="","",IF(B16="IC",_xlfn.STDEV.S(IF(ICQlickTabla!G:G=ResultadoVar!D16,IF(ICQlickTabla!M:M=ResultadoVar!F16,IF(ICQlickTabla!H:H=15,ICQlickTabla!J:J)))),_xlfn.STDEV.S(IF(IPQlickTabla!E:E=ResultadoVar!D16,IF(IPQlickTabla!J:J=ResultadoVar!F16, IF((IPQlickTabla!F:F=15),IPQlickTabla!G:G))))))</f>
        <v>0</v>
      </c>
      <c r="K16" s="125">
        <f t="array" ref="K16">IF(B16="","",IF(B16="IC",MIN(IF(ICQlickTabla!G:G=ResultadoVar!D16,IF(ICQlickTabla!M:M=ResultadoVar!F16,IF(ICQlickTabla!H:H=15,ICQlickTabla!J:J)))),MIN(IF(IPQlickTabla!E:E=ResultadoVar!D16,IF(IPQlickTabla!J:J=ResultadoVar!F16, IF((IPQlickTabla!F:F=15),IPQlickTabla!H:H))))))</f>
        <v>16</v>
      </c>
      <c r="L16" s="125">
        <f t="array" ref="L16">IF(B16="","",IF(B16="IC",MAX(IF(ICQlickTabla!G:G=ResultadoVar!D16,IF(ICQlickTabla!M:M=ResultadoVar!F16,IF(ICQlickTabla!H:H=15,ICQlickTabla!J:J)))),MAX(IF(IPQlickTabla!E:E=ResultadoVar!D16,IF(IPQlickTabla!J:J=ResultadoVar!F16, IF((IPQlickTabla!F:F=15),IPQlickTabla!H:H))))))</f>
        <v>20</v>
      </c>
      <c r="M16" s="125"/>
      <c r="O16" s="146"/>
    </row>
    <row r="17" spans="1:13" ht="15" customHeight="1" x14ac:dyDescent="0.25">
      <c r="A17" s="117">
        <f t="shared" ca="1" si="1"/>
        <v>33</v>
      </c>
      <c r="B17" s="117" t="s">
        <v>54</v>
      </c>
      <c r="C17" s="118" t="s">
        <v>298</v>
      </c>
      <c r="D17" s="128" t="s">
        <v>270</v>
      </c>
      <c r="E17" s="124" t="str">
        <f ca="1">+IFERROR(IF(B17="IC",AVERAGEIFS('ICQlick%'!$E:$E,'ICQlick%'!$A:$A,ResultadoVar!$C17,'ICQlick%'!$B:$B,$D17),AVERAGEIFS('IPQlick%'!$E:$E,'IPQlick%'!$A:$A,ResultadoVar!$C17,'IPQlick%'!$B:$B,$D17)),"-")</f>
        <v>-</v>
      </c>
      <c r="F17" s="125">
        <v>14</v>
      </c>
      <c r="G17" s="125">
        <f t="array" ref="G17">IF(B17="","",IF(B17="IC",MIN(IF(ICQlickTabla!G:G=ResultadoVar!D17,IF(ICQlickTabla!M:M=ResultadoVar!F17,IF((ICQlickTabla!H:H=16),ICQlickTabla!H:H)))),MIN(IF(IPQlickTabla!E:E=ResultadoVar!D17,IF(IPQlickTabla!J:J=ResultadoVar!F17,IF((IPQlickTabla!F:F=16),IPQlickTabla!F:F))))))</f>
        <v>16</v>
      </c>
      <c r="H17" s="125">
        <f t="array" ref="H17">IF(B16="","",IF(B16="IC",MAX(IF(ICQlickTabla!G:G=ResultadoVar!D16,IF(ICQlickTabla!M:M=ResultadoVar!F16,IF((ICQlickTabla!H:H=16),ICQlickTabla!I:I)))),MAX(IF(IPQlickTabla!E:E=ResultadoVar!D16,IF(IPQlickTabla!J:J=ResultadoVar!F16,IF((IPQlickTabla!F:F=16),IPQlickTabla!G:G))))))</f>
        <v>22</v>
      </c>
      <c r="I17" s="126">
        <f>IF(B17="","",IF(B17="IC",AVERAGEIFS(ICQlickTabla!$J:$J,ICQlickTabla!$M:$M,ResultadoVar!F17,ICQlickTabla!$G:$G,ResultadoVar!D17,ICQlickTabla!H:H,15),AVERAGEIFS(IPQlickTabla!$H:$H,IPQlickTabla!$J:$J,ResultadoVar!F17,IPQlickTabla!$E:$E,ResultadoVar!D17,IPQlickTabla!F:F,16)))</f>
        <v>21.791666666666668</v>
      </c>
      <c r="J17" s="127">
        <f t="array" ref="J17">IF(B17="","",IF(B17="IC",_xlfn.STDEV.S(IF(ICQlickTabla!G:G=ResultadoVar!D17,IF(ICQlickTabla!M:M=ResultadoVar!F17,IF(ICQlickTabla!H:H=16,ICQlickTabla!J:J)))),_xlfn.STDEV.S(IF(IPQlickTabla!E:E=ResultadoVar!D17,IF(IPQlickTabla!J:J=ResultadoVar!F17, IF((IPQlickTabla!F:F=16),IPQlickTabla!G:G))))))</f>
        <v>0</v>
      </c>
      <c r="K17" s="125">
        <f t="array" ref="K17">IF(B16="","",IF(B16="IC",MIN(IF(ICQlickTabla!G:G=ResultadoVar!D16,IF(ICQlickTabla!M:M=ResultadoVar!F16,IF(ICQlickTabla!H:H=16,ICQlickTabla!J:J)))),MIN(IF(IPQlickTabla!E:E=ResultadoVar!D16,IF(IPQlickTabla!J:J=ResultadoVar!F16, IF((IPQlickTabla!F:F=16),IPQlickTabla!H:H))))))</f>
        <v>21</v>
      </c>
      <c r="L17" s="125">
        <f t="array" ref="L17">IF(B17="","",IF(B17="IC",MAX(IF(ICQlickTabla!G:G=ResultadoVar!D17,IF(ICQlickTabla!M:M=ResultadoVar!F17,IF(ICQlickTabla!H:H=15,ICQlickTabla!J:J)))),MAX(IF(IPQlickTabla!E:E=ResultadoVar!D17,IF(IPQlickTabla!J:J=ResultadoVar!F17, IF((IPQlickTabla!F:F=15),IPQlickTabla!H:H))))))</f>
        <v>20</v>
      </c>
      <c r="M17" s="125"/>
    </row>
    <row r="18" spans="1:13" ht="15" customHeight="1" x14ac:dyDescent="0.25">
      <c r="A18" s="117">
        <f t="shared" ca="1" si="0"/>
        <v>33</v>
      </c>
      <c r="B18" s="117" t="s">
        <v>53</v>
      </c>
      <c r="C18" s="118" t="s">
        <v>10</v>
      </c>
      <c r="D18" s="123" t="s">
        <v>56</v>
      </c>
      <c r="E18" s="124" t="str">
        <f ca="1">+IFERROR(IF(B18="IC",AVERAGEIFS('ICQlick%'!$E:$E,'ICQlick%'!$A:$A,ResultadoVar!$C18,'ICQlick%'!$B:$B,$D18),AVERAGEIFS('IPQlick%'!$E:$E,'IPQlick%'!$A:$A,ResultadoVar!$C18,'IPQlick%'!$B:$B,$D18)),"-")</f>
        <v>-</v>
      </c>
      <c r="F18" s="125">
        <v>51</v>
      </c>
      <c r="G18" s="125">
        <f t="array" ref="G18">IF(B18="","",IF(B18="IC",MIN(IF(ICQlickTabla!G:G=ResultadoVar!D18,IF(ICQlickTabla!M:M=ResultadoVar!F18,ICQlickTabla!H:H))),MIN(IF(IPQlickTabla!E:E=ResultadoVar!D18,IF(IPQlickTabla!J:J=ResultadoVar!F18,IPQlickTabla!F:F)))))</f>
        <v>0</v>
      </c>
      <c r="H18" s="125">
        <f t="array" ref="H18">IF(B18="","",IF(B18="IC",MAX(IF(ICQlickTabla!G:G=ResultadoVar!D18,IF(ICQlickTabla!M:M=ResultadoVar!F18,ICQlickTabla!I:I))),MAX(IF(IPQlickTabla!E:E=ResultadoVar!D18,IF(IPQlickTabla!J:J=ResultadoVar!F18,IPQlickTabla!G:G)))))</f>
        <v>2.5</v>
      </c>
      <c r="I18" s="126">
        <f t="array" ref="I18">IF(B18="","",IF(B18="IC",AVERAGEIFS(ICQlickTabla!$J:$J,ICQlickTabla!$M:$M,ResultadoVar!F18,ICQlickTabla!$G:$G,ResultadoVar!D18),AVERAGEIFS(IPQlickTabla!$H:$H,IPQlickTabla!$J:$J,ResultadoVar!F18,IPQlickTabla!$E:$E,ResultadoVar!D18)))</f>
        <v>3.313333333333333</v>
      </c>
      <c r="J18" s="127">
        <f t="array" ref="J18">IF(B18="","",IF(B18="IC",_xlfn.STDEV.S(IF(ICQlickTabla!G:G=ResultadoVar!D18,IF(ICQlickTabla!M:M=ResultadoVar!F18,ICQlickTabla!J:J))),_xlfn.STDEV.S(IF(IPQlickTabla!E:E=ResultadoVar!D18,IF(IPQlickTabla!J:J=ResultadoVar!F18,IPQlickTabla!G:G)))))</f>
        <v>0.76384593083985819</v>
      </c>
      <c r="K18" s="125">
        <f t="array" ref="K18">IF(B18="","",IF(B18="IC",MIN(IF(ICQlickTabla!G:G=ResultadoVar!D18,IF(ICQlickTabla!M:M=ResultadoVar!F18,ICQlickTabla!J:J))),MIN(IF(IPQlickTabla!E:E=ResultadoVar!D18,IF(IPQlickTabla!J:J=ResultadoVar!F18,IPQlickTabla!H:H)))))</f>
        <v>1.95</v>
      </c>
      <c r="L18" s="125">
        <f t="array" ref="L18">IF(B18="","",IF(B18="IC",MAX(IF(ICQlickTabla!G:G=ResultadoVar!D18,IF(ICQlickTabla!M:M=ResultadoVar!F18,ICQlickTabla!J:J))),MAX(IF(IPQlickTabla!E:E=ResultadoVar!D18,IF(IPQlickTabla!J:J=ResultadoVar!F18,IPQlickTabla!H:H)))))</f>
        <v>4.51</v>
      </c>
      <c r="M18" s="125"/>
    </row>
    <row r="19" spans="1:13" ht="15" customHeight="1" x14ac:dyDescent="0.25">
      <c r="A19" s="117">
        <f t="shared" ca="1" si="0"/>
        <v>33</v>
      </c>
      <c r="B19" s="117" t="s">
        <v>53</v>
      </c>
      <c r="C19" s="73" t="s">
        <v>6</v>
      </c>
      <c r="D19" s="143" t="s">
        <v>56</v>
      </c>
      <c r="E19" s="124" t="str">
        <f ca="1">+IFERROR(IF(B19="IC",AVERAGEIFS('ICQlick%'!$E:$E,'ICQlick%'!$A:$A,ResultadoVar!$C19,'ICQlick%'!$B:$B,$D19),AVERAGEIFS('IPQlick%'!$E:$E,'IPQlick%'!$A:$A,ResultadoVar!$C19,'IPQlick%'!$B:$B,$D19)),"-")</f>
        <v>-</v>
      </c>
      <c r="F19" s="125">
        <v>80</v>
      </c>
      <c r="G19" s="125">
        <f t="array" ref="G19">IF(B19="","",IF(B19="IC",MIN(IF(ICQlickTabla!G:G=ResultadoVar!D19,IF(ICQlickTabla!M:M=ResultadoVar!F19,ICQlickTabla!H:H))),MIN(IF(IPQlickTabla!E:E=ResultadoVar!D19,IF(IPQlickTabla!J:J=ResultadoVar!F19,IPQlickTabla!F:F)))))</f>
        <v>0</v>
      </c>
      <c r="H19" s="125">
        <f t="array" ref="H19">IF(B19="","",IF(B19="IC",MAX(IF(ICQlickTabla!G:G=ResultadoVar!D19,IF(ICQlickTabla!M:M=ResultadoVar!F19,ICQlickTabla!I:I))),MAX(IF(IPQlickTabla!E:E=ResultadoVar!D19,IF(IPQlickTabla!J:J=ResultadoVar!F19,IPQlickTabla!G:G)))))</f>
        <v>0</v>
      </c>
      <c r="I19" s="126" t="e">
        <f t="array" ref="I19">IF(B19="","",IF(B19="IC",AVERAGEIFS(ICQlickTabla!$J:$J,ICQlickTabla!$M:$M,ResultadoVar!F19,ICQlickTabla!$G:$G,ResultadoVar!D19),AVERAGEIFS(IPQlickTabla!$H:$H,IPQlickTabla!$J:$J,ResultadoVar!F19,IPQlickTabla!$E:$E,ResultadoVar!D19)))</f>
        <v>#DIV/0!</v>
      </c>
      <c r="J19" s="127" t="e">
        <f t="array" ref="J19">IF(B19="","",IF(B19="IC",_xlfn.STDEV.S(IF(ICQlickTabla!G:G=ResultadoVar!D19,IF(ICQlickTabla!M:M=ResultadoVar!F19,ICQlickTabla!J:J))),_xlfn.STDEV.S(IF(IPQlickTabla!E:E=ResultadoVar!D19,IF(IPQlickTabla!J:J=ResultadoVar!F19,IPQlickTabla!G:G)))))</f>
        <v>#DIV/0!</v>
      </c>
      <c r="K19" s="125">
        <f t="array" ref="K19">IF(B19="","",IF(B19="IC",MIN(IF(ICQlickTabla!G:G=ResultadoVar!D19,IF(ICQlickTabla!M:M=ResultadoVar!F19,ICQlickTabla!J:J))),MIN(IF(IPQlickTabla!E:E=ResultadoVar!D19,IF(IPQlickTabla!J:J=ResultadoVar!F19,IPQlickTabla!H:H)))))</f>
        <v>0</v>
      </c>
      <c r="L19" s="125">
        <f t="array" ref="L19">IF(B19="","",IF(B19="IC",MAX(IF(ICQlickTabla!G:G=ResultadoVar!D19,IF(ICQlickTabla!M:M=ResultadoVar!F19,ICQlickTabla!J:J))),MAX(IF(IPQlickTabla!E:E=ResultadoVar!D19,IF(IPQlickTabla!J:J=ResultadoVar!F19,IPQlickTabla!H:H)))))</f>
        <v>0</v>
      </c>
      <c r="M19" s="125"/>
    </row>
    <row r="20" spans="1:13" ht="15" customHeight="1" x14ac:dyDescent="0.25">
      <c r="A20" s="117">
        <f t="shared" ca="1" si="0"/>
        <v>33</v>
      </c>
      <c r="B20" s="117" t="s">
        <v>53</v>
      </c>
      <c r="C20" s="118" t="s">
        <v>24</v>
      </c>
      <c r="D20" s="123" t="s">
        <v>72</v>
      </c>
      <c r="E20" s="124" t="str">
        <f ca="1">+IFERROR(IF(B20="IC",AVERAGEIFS('ICQlick%'!$E:$E,'ICQlick%'!$A:$A,ResultadoVar!$C20,'ICQlick%'!$B:$B,$D20),AVERAGEIFS('IPQlick%'!$E:$E,'IPQlick%'!$A:$A,ResultadoVar!$C20,'IPQlick%'!$B:$B,$D20)),"-")</f>
        <v>-</v>
      </c>
      <c r="F20" s="125">
        <v>95</v>
      </c>
      <c r="G20" s="125">
        <f t="array" ref="G20">IF(B20="","",IF(B20="IC",MIN(IF(ICQlickTabla!G:G=ResultadoVar!D20,IF(ICQlickTabla!M:M=ResultadoVar!F20,ICQlickTabla!H:H))),MIN(IF(IPQlickTabla!E:E=ResultadoVar!D20,IF(IPQlickTabla!J:J=ResultadoVar!F20,IPQlickTabla!F:F)))))</f>
        <v>0</v>
      </c>
      <c r="H20" s="125">
        <f t="array" ref="H20">IF(B20="","",IF(B20="IC",MAX(IF(ICQlickTabla!G:G=ResultadoVar!D20,IF(ICQlickTabla!M:M=ResultadoVar!F20,ICQlickTabla!I:I))),MAX(IF(IPQlickTabla!E:E=ResultadoVar!D20,IF(IPQlickTabla!J:J=ResultadoVar!F20,IPQlickTabla!G:G)))))</f>
        <v>0</v>
      </c>
      <c r="I20" s="126">
        <f t="array" ref="I20">IF(B20="","",IF(B20="IC",AVERAGEIFS(ICQlickTabla!$J:$J,ICQlickTabla!$M:$M,ResultadoVar!F20,ICQlickTabla!$G:$G,ResultadoVar!D20),AVERAGEIFS(IPQlickTabla!$H:$H,IPQlickTabla!$J:$J,ResultadoVar!F20,IPQlickTabla!$E:$E,ResultadoVar!D20)))</f>
        <v>2.5</v>
      </c>
      <c r="J20" s="127">
        <f t="array" ref="J20">IF(B20="","",IF(B20="IC",_xlfn.STDEV.S(IF(ICQlickTabla!G:G=ResultadoVar!D20,IF(ICQlickTabla!M:M=ResultadoVar!F20,ICQlickTabla!J:J))),_xlfn.STDEV.S(IF(IPQlickTabla!E:E=ResultadoVar!D20,IF(IPQlickTabla!J:J=ResultadoVar!F20,IPQlickTabla!G:G)))))</f>
        <v>6.1237243569579451</v>
      </c>
      <c r="K20" s="125">
        <f t="array" ref="K20">IF(B20="","",IF(B20="IC",MIN(IF(ICQlickTabla!G:G=ResultadoVar!D20,IF(ICQlickTabla!M:M=ResultadoVar!F20,ICQlickTabla!J:J))),MIN(IF(IPQlickTabla!E:E=ResultadoVar!D20,IF(IPQlickTabla!J:J=ResultadoVar!F20,IPQlickTabla!H:H)))))</f>
        <v>0</v>
      </c>
      <c r="L20" s="125">
        <f t="array" ref="L20">IF(B20="","",IF(B20="IC",MAX(IF(ICQlickTabla!G:G=ResultadoVar!D20,IF(ICQlickTabla!M:M=ResultadoVar!F20,ICQlickTabla!J:J))),MAX(IF(IPQlickTabla!E:E=ResultadoVar!D20,IF(IPQlickTabla!J:J=ResultadoVar!F20,IPQlickTabla!H:H)))))</f>
        <v>15</v>
      </c>
      <c r="M20" s="125"/>
    </row>
    <row r="21" spans="1:13" ht="15" customHeight="1" x14ac:dyDescent="0.25">
      <c r="A21" s="117">
        <f ca="1">WEEKNUM(TODAY(),21)-1</f>
        <v>33</v>
      </c>
      <c r="B21" s="117" t="s">
        <v>53</v>
      </c>
      <c r="C21" s="118" t="s">
        <v>329</v>
      </c>
      <c r="D21" s="123" t="s">
        <v>321</v>
      </c>
      <c r="E21" s="124"/>
      <c r="F21" s="125">
        <v>95</v>
      </c>
      <c r="G21" s="125">
        <f t="array" ref="G21">IF(B21="","",IF(B21="IC",MIN(IF(ICQlickTabla!G:G=ResultadoVar!D21,IF(ICQlickTabla!M:M=ResultadoVar!F21,ICQlickTabla!H:H))),MIN(IF(IPQlickTabla!E:E=ResultadoVar!D21,IF(IPQlickTabla!J:J=ResultadoVar!F21,IPQlickTabla!F:F)))))</f>
        <v>0</v>
      </c>
      <c r="H21" s="125">
        <f t="array" ref="H21">IF(B21="","",IF(B21="IC",MAX(IF(ICQlickTabla!G:G=ResultadoVar!D21,IF(ICQlickTabla!M:M=ResultadoVar!F21,ICQlickTabla!I:I))),MAX(IF(IPQlickTabla!E:E=ResultadoVar!D21,IF(IPQlickTabla!J:J=ResultadoVar!F21,IPQlickTabla!G:G)))))</f>
        <v>3</v>
      </c>
      <c r="I21" s="126">
        <f t="array" ref="I21">IF(B21="","",IF(B21="IC",AVERAGEIFS(ICQlickTabla!$J:$J,ICQlickTabla!$M:$M,ResultadoVar!F21,ICQlickTabla!$G:$G,ResultadoVar!D21),AVERAGEIFS(IPQlickTabla!$H:$H,IPQlickTabla!$J:$J,ResultadoVar!F21,IPQlickTabla!$E:$E,ResultadoVar!D21)))</f>
        <v>2.302</v>
      </c>
      <c r="J21" s="127">
        <f t="array" ref="J21">IF(B21="","",IF(B21="IC",_xlfn.STDEV.S(IF(ICQlickTabla!G:G=ResultadoVar!D21,IF(ICQlickTabla!M:M=ResultadoVar!F21,ICQlickTabla!J:J))),_xlfn.STDEV.S(IF(IPQlickTabla!E:E=ResultadoVar!D21,IF(IPQlickTabla!J:J=ResultadoVar!F21,IPQlickTabla!G:G)))))</f>
        <v>1.2595912035259691</v>
      </c>
      <c r="K21" s="125">
        <f t="array" ref="K21">IF(B21="","",IF(B21="IC",MIN(IF(ICQlickTabla!G:G=ResultadoVar!D21,IF(ICQlickTabla!M:M=ResultadoVar!F21,ICQlickTabla!J:J))),MIN(IF(IPQlickTabla!E:E=ResultadoVar!D21,IF(IPQlickTabla!J:J=ResultadoVar!F21,IPQlickTabla!H:H)))))</f>
        <v>1.1100000000000001</v>
      </c>
      <c r="L21" s="125">
        <f t="array" ref="L21">IF(B21="","",IF(B21="IC",MAX(IF(ICQlickTabla!G:G=ResultadoVar!D21,IF(ICQlickTabla!M:M=ResultadoVar!F21,ICQlickTabla!J:J))),MAX(IF(IPQlickTabla!E:E=ResultadoVar!D21,IF(IPQlickTabla!J:J=ResultadoVar!F21,IPQlickTabla!H:H)))))</f>
        <v>3.84</v>
      </c>
      <c r="M21" s="125"/>
    </row>
    <row r="22" spans="1:13" ht="15" customHeight="1" x14ac:dyDescent="0.25">
      <c r="A22" s="117">
        <f ca="1">WEEKNUM(TODAY(),21)-1</f>
        <v>33</v>
      </c>
      <c r="B22" s="117" t="s">
        <v>54</v>
      </c>
      <c r="C22" s="118" t="s">
        <v>329</v>
      </c>
      <c r="D22" s="123" t="s">
        <v>328</v>
      </c>
      <c r="E22" s="124"/>
      <c r="F22" s="125">
        <v>95</v>
      </c>
      <c r="G22" s="125">
        <f t="array" ref="G22">IF(B22="","",IF(B22="IC",MIN(IF(ICQlickTabla!G:G=ResultadoVar!D22,IF(ICQlickTabla!M:M=ResultadoVar!F22,ICQlickTabla!H:H))),MIN(IF(IPQlickTabla!E:E=ResultadoVar!D22,IF(IPQlickTabla!J:J=ResultadoVar!F22,IPQlickTabla!F:F)))))</f>
        <v>0</v>
      </c>
      <c r="H22" s="125">
        <f t="array" ref="H22">IF(B22="","",IF(B22="IC",MAX(IF(ICQlickTabla!G:G=ResultadoVar!D22,IF(ICQlickTabla!M:M=ResultadoVar!F22,ICQlickTabla!I:I))),MAX(IF(IPQlickTabla!E:E=ResultadoVar!D22,IF(IPQlickTabla!J:J=ResultadoVar!F22,IPQlickTabla!G:G)))))</f>
        <v>200</v>
      </c>
      <c r="I22" s="126">
        <f t="array" ref="I22">IF(B22="","",IF(B22="IC",AVERAGEIFS(ICQlickTabla!$J:$J,ICQlickTabla!$M:$M,ResultadoVar!F22,ICQlickTabla!$G:$G,ResultadoVar!D22),AVERAGEIFS(IPQlickTabla!$H:$H,IPQlickTabla!$J:$J,ResultadoVar!F22,IPQlickTabla!$E:$E,ResultadoVar!D22)))</f>
        <v>246.2608695652174</v>
      </c>
      <c r="J22" s="127">
        <f t="array" ref="J22">IF(B22="","",IF(B22="IC",_xlfn.STDEV.S(IF(ICQlickTabla!G:G=ResultadoVar!D22,IF(ICQlickTabla!M:M=ResultadoVar!F22,ICQlickTabla!J:J))),_xlfn.STDEV.S(IF(IPQlickTabla!E:E=ResultadoVar!D22,IF(IPQlickTabla!J:J=ResultadoVar!F22,IPQlickTabla!G:G)))))</f>
        <v>0</v>
      </c>
      <c r="K22" s="125">
        <f t="array" ref="K22">IF(B22="","",IF(B22="IC",MIN(IF(ICQlickTabla!G:G=ResultadoVar!D22,IF(ICQlickTabla!M:M=ResultadoVar!F22,ICQlickTabla!J:J))),MIN(IF(IPQlickTabla!E:E=ResultadoVar!D22,IF(IPQlickTabla!J:J=ResultadoVar!F22,IPQlickTabla!H:H)))))</f>
        <v>226</v>
      </c>
      <c r="L22" s="125">
        <f t="array" ref="L22">IF(B22="","",IF(B22="IC",MAX(IF(ICQlickTabla!G:G=ResultadoVar!D22,IF(ICQlickTabla!M:M=ResultadoVar!F22,ICQlickTabla!J:J))),MAX(IF(IPQlickTabla!E:E=ResultadoVar!D22,IF(IPQlickTabla!J:J=ResultadoVar!F22,IPQlickTabla!H:H)))))</f>
        <v>290</v>
      </c>
      <c r="M22" s="125"/>
    </row>
    <row r="23" spans="1:13" ht="15" customHeight="1" x14ac:dyDescent="0.25">
      <c r="A23" s="117">
        <f t="shared" ca="1" si="0"/>
        <v>33</v>
      </c>
      <c r="B23" s="117" t="s">
        <v>54</v>
      </c>
      <c r="C23" s="118" t="s">
        <v>8</v>
      </c>
      <c r="D23" s="123" t="s">
        <v>233</v>
      </c>
      <c r="E23" s="124" t="str">
        <f ca="1">+IFERROR(IF(B23="IC",AVERAGEIFS('ICQlick%'!$E:$E,'ICQlick%'!$A:$A,ResultadoVar!$C23,'ICQlick%'!$B:$B,$D23),AVERAGEIFS('IPQlick%'!$E:$E,'IPQlick%'!$A:$A,ResultadoVar!$C23,'IPQlick%'!$B:$B,$D23)),"-")</f>
        <v>-</v>
      </c>
      <c r="F23" s="125">
        <v>33</v>
      </c>
      <c r="G23" s="125">
        <f t="array" ref="G23">IF(B23="","",IF(B23="IC",MIN(IF(ICQlickTabla!G:G=ResultadoVar!D23,IF(ICQlickTabla!M:M=ResultadoVar!F23,ICQlickTabla!H:H))),MIN(IF(IPQlickTabla!E:E=ResultadoVar!D23,IF(IPQlickTabla!J:J=ResultadoVar!F23,IPQlickTabla!F:F)))))</f>
        <v>6</v>
      </c>
      <c r="H23" s="125">
        <f t="array" ref="H23">IF(B23="","",IF(B23="IC",MAX(IF(ICQlickTabla!G:G=ResultadoVar!D23,IF(ICQlickTabla!M:M=ResultadoVar!F23,ICQlickTabla!I:I))),MAX(IF(IPQlickTabla!E:E=ResultadoVar!D23,IF(IPQlickTabla!J:J=ResultadoVar!F23,IPQlickTabla!G:G)))))</f>
        <v>10</v>
      </c>
      <c r="I23" s="126">
        <f t="array" ref="I23">IF(B23="","",IF(B23="IC",AVERAGEIFS(ICQlickTabla!$J:$J,ICQlickTabla!$M:$M,ResultadoVar!F23,ICQlickTabla!$G:$G,ResultadoVar!D23),AVERAGEIFS(IPQlickTabla!$H:$H,IPQlickTabla!$J:$J,ResultadoVar!F23,IPQlickTabla!$E:$E,ResultadoVar!D23)))</f>
        <v>7.9090909090909092</v>
      </c>
      <c r="J23" s="127">
        <f t="array" ref="J23">IF(B23="","",IF(B23="IC",_xlfn.STDEV.S(IF(ICQlickTabla!G:G=ResultadoVar!D23,IF(ICQlickTabla!M:M=ResultadoVar!F23,ICQlickTabla!J:J))),_xlfn.STDEV.S(IF(IPQlickTabla!E:E=ResultadoVar!D23,IF(IPQlickTabla!J:J=ResultadoVar!F23,IPQlickTabla!G:G)))))</f>
        <v>0</v>
      </c>
      <c r="K23" s="125">
        <f t="array" ref="K23">IF(B23="","",IF(B23="IC",MIN(IF(ICQlickTabla!G:G=ResultadoVar!D23,IF(ICQlickTabla!M:M=ResultadoVar!F23,ICQlickTabla!J:J))),MIN(IF(IPQlickTabla!E:E=ResultadoVar!D23,IF(IPQlickTabla!J:J=ResultadoVar!F23,IPQlickTabla!H:H)))))</f>
        <v>0</v>
      </c>
      <c r="L23" s="125">
        <f t="array" ref="L23">IF(B23="","",IF(B23="IC",MAX(IF(ICQlickTabla!G:G=ResultadoVar!D23,IF(ICQlickTabla!M:M=ResultadoVar!F23,ICQlickTabla!J:J))),MAX(IF(IPQlickTabla!E:E=ResultadoVar!D23,IF(IPQlickTabla!J:J=ResultadoVar!F23,IPQlickTabla!H:H)))))</f>
        <v>20</v>
      </c>
      <c r="M23" s="125"/>
    </row>
    <row r="24" spans="1:13" ht="15" customHeight="1" x14ac:dyDescent="0.25">
      <c r="A24" s="117">
        <f t="shared" ca="1" si="0"/>
        <v>33</v>
      </c>
      <c r="B24" s="117" t="s">
        <v>54</v>
      </c>
      <c r="C24" s="118" t="s">
        <v>12</v>
      </c>
      <c r="D24" s="123" t="s">
        <v>90</v>
      </c>
      <c r="E24" s="124" t="str">
        <f ca="1">+IFERROR(IF(B24="IC",AVERAGEIFS('ICQlick%'!$E:$E,'ICQlick%'!$A:$A,ResultadoVar!$C24,'ICQlick%'!$B:$B,$D24),AVERAGEIFS('IPQlick%'!$E:$E,'IPQlick%'!$A:$A,ResultadoVar!$C24,'IPQlick%'!$B:$B,$D24)),"-")</f>
        <v>-</v>
      </c>
      <c r="F24" s="125">
        <v>540</v>
      </c>
      <c r="G24" s="125">
        <f t="array" ref="G24">IF(B24="","",IF(B24="IC",MIN(IF(ICQlickTabla!G:G=ResultadoVar!D24,IF(ICQlickTabla!M:M=ResultadoVar!F24,ICQlickTabla!H:H))),MIN(IF(IPQlickTabla!E:E=ResultadoVar!D24,IF(IPQlickTabla!J:J=ResultadoVar!F24,IPQlickTabla!F:F)))))</f>
        <v>32</v>
      </c>
      <c r="H24" s="125">
        <f t="array" ref="H24">IF(B24="","",IF(B24="IC",MAX(IF(ICQlickTabla!G:G=ResultadoVar!D24,IF(ICQlickTabla!M:M=ResultadoVar!F24,ICQlickTabla!I:I))),MAX(IF(IPQlickTabla!E:E=ResultadoVar!D24,IF(IPQlickTabla!J:J=ResultadoVar!F24,IPQlickTabla!G:G)))))</f>
        <v>35</v>
      </c>
      <c r="I24" s="126">
        <f>IF(B24="","",IF(B24="IC",AVERAGEIFS(ICQlickTabla!$J:$J,ICQlickTabla!$M:$M,ResultadoVar!F24,ICQlickTabla!$G:$G,ResultadoVar!D24),AVERAGEIFS(IPQlickTabla!$H:$H,IPQlickTabla!$J:$J,ResultadoVar!F24,IPQlickTabla!$E:$E,ResultadoVar!D24)))</f>
        <v>29.363333333333337</v>
      </c>
      <c r="J24" s="127">
        <f t="array" ref="J24">IF(B24="","",IF(B24="IC",_xlfn.STDEV.S(IF(ICQlickTabla!G:G=ResultadoVar!D24,IF(ICQlickTabla!M:M=ResultadoVar!F24,ICQlickTabla!J:J))),_xlfn.STDEV.S(IF(IPQlickTabla!E:E=ResultadoVar!D24,IF(IPQlickTabla!J:J=ResultadoVar!F24,IPQlickTabla!G:G)))))</f>
        <v>0</v>
      </c>
      <c r="K24" s="125">
        <f t="array" ref="K24">IF(B24="","",IF(B24="IC",MIN(IF(ICQlickTabla!G:G=ResultadoVar!D24,IF(ICQlickTabla!M:M=ResultadoVar!F24,ICQlickTabla!J:J))),MIN(IF(IPQlickTabla!E:E=ResultadoVar!D24,IF(IPQlickTabla!J:J=ResultadoVar!F24,IPQlickTabla!H:H)))))</f>
        <v>0</v>
      </c>
      <c r="L24" s="125">
        <f t="array" ref="L24">IF(B24="","",IF(B24="IC",MAX(IF(ICQlickTabla!G:G=ResultadoVar!D24,IF(ICQlickTabla!M:M=ResultadoVar!F24,ICQlickTabla!J:J))),MAX(IF(IPQlickTabla!E:E=ResultadoVar!D24,IF(IPQlickTabla!J:J=ResultadoVar!F24,IPQlickTabla!H:H)))))</f>
        <v>34.450000000000003</v>
      </c>
      <c r="M24" s="125"/>
    </row>
    <row r="25" spans="1:13" ht="15" customHeight="1" x14ac:dyDescent="0.25">
      <c r="A25" s="117">
        <f t="shared" ca="1" si="0"/>
        <v>33</v>
      </c>
      <c r="B25" s="117" t="s">
        <v>54</v>
      </c>
      <c r="C25" s="118" t="s">
        <v>12</v>
      </c>
      <c r="D25" s="123" t="s">
        <v>91</v>
      </c>
      <c r="E25" s="124" t="str">
        <f ca="1">+IFERROR(IF(B25="IC",AVERAGEIFS('ICQlick%'!$E:$E,'ICQlick%'!$A:$A,ResultadoVar!$C25,'ICQlick%'!$B:$B,$D25),AVERAGEIFS('IPQlick%'!$E:$E,'IPQlick%'!$A:$A,ResultadoVar!$C25,'IPQlick%'!$B:$B,$D25)),"-")</f>
        <v>-</v>
      </c>
      <c r="F25" s="125">
        <v>540</v>
      </c>
      <c r="G25" s="125">
        <f t="array" ref="G25">IF(B25="","",IF(B25="IC",MIN(IF(ICQlickTabla!G:G=ResultadoVar!D25,IF(ICQlickTabla!M:M=ResultadoVar!F25,ICQlickTabla!H:H))),MIN(IF(IPQlickTabla!E:E=ResultadoVar!D25,IF(IPQlickTabla!J:J=ResultadoVar!F25,IPQlickTabla!F:F)))))</f>
        <v>3.45</v>
      </c>
      <c r="H25" s="125">
        <f t="array" ref="H25">IF(B25="","",IF(B25="IC",MAX(IF(ICQlickTabla!G:G=ResultadoVar!D25,IF(ICQlickTabla!M:M=ResultadoVar!F25,ICQlickTabla!I:I))),MAX(IF(IPQlickTabla!E:E=ResultadoVar!D25,IF(IPQlickTabla!J:J=ResultadoVar!F25,IPQlickTabla!G:G)))))</f>
        <v>5</v>
      </c>
      <c r="I25" s="126">
        <f t="array" ref="I25">IF(B25="","",IF(B25="IC",AVERAGEIFS(ICQlickTabla!$J:$J,ICQlickTabla!$M:$M,ResultadoVar!F25,ICQlickTabla!$G:$G,ResultadoVar!D25),AVERAGEIFS(IPQlickTabla!$H:$H,IPQlickTabla!$J:$J,ResultadoVar!F25,IPQlickTabla!$E:$E,ResultadoVar!D25)))</f>
        <v>4.194</v>
      </c>
      <c r="J25" s="127">
        <f t="array" ref="J25">IF(B25="","",IF(B25="IC",_xlfn.STDEV.S(IF(ICQlickTabla!G:G=ResultadoVar!D25,IF(ICQlickTabla!M:M=ResultadoVar!F25,ICQlickTabla!J:J))),_xlfn.STDEV.S(IF(IPQlickTabla!E:E=ResultadoVar!D25,IF(IPQlickTabla!J:J=ResultadoVar!F25,IPQlickTabla!G:G)))))</f>
        <v>0</v>
      </c>
      <c r="K25" s="125">
        <f t="array" ref="K25">IF(B25="","",IF(B25="IC",MIN(IF(ICQlickTabla!G:G=ResultadoVar!D25,IF(ICQlickTabla!M:M=ResultadoVar!F25,ICQlickTabla!J:J))),MIN(IF(IPQlickTabla!E:E=ResultadoVar!D25,IF(IPQlickTabla!J:J=ResultadoVar!F25,IPQlickTabla!H:H)))))</f>
        <v>0</v>
      </c>
      <c r="L25" s="125">
        <f t="array" ref="L25">IF(B25="","",IF(B25="IC",MAX(IF(ICQlickTabla!G:G=ResultadoVar!D25,IF(ICQlickTabla!M:M=ResultadoVar!F25,ICQlickTabla!J:J))),MAX(IF(IPQlickTabla!E:E=ResultadoVar!D25,IF(IPQlickTabla!J:J=ResultadoVar!F25,IPQlickTabla!H:H)))))</f>
        <v>4.71</v>
      </c>
      <c r="M25" s="125"/>
    </row>
    <row r="26" spans="1:13" x14ac:dyDescent="0.25">
      <c r="A26" s="117">
        <f t="shared" ca="1" si="0"/>
        <v>33</v>
      </c>
      <c r="B26" s="117" t="s">
        <v>54</v>
      </c>
      <c r="C26" s="118" t="s">
        <v>21</v>
      </c>
      <c r="D26" s="123" t="s">
        <v>179</v>
      </c>
      <c r="E26" s="124" t="str">
        <f ca="1">+IFERROR(IF(B26="IC",AVERAGEIFS('ICQlick%'!$E:$E,'ICQlick%'!$A:$A,ResultadoVar!$C26,'ICQlick%'!$B:$B,$D26),AVERAGEIFS('IPQlick%'!$E:$E,'IPQlick%'!$A:$A,ResultadoVar!$C26,'IPQlick%'!$B:$B,$D26)),"-")</f>
        <v>-</v>
      </c>
      <c r="F26" s="125">
        <v>301</v>
      </c>
      <c r="G26" s="125">
        <f t="array" ref="G26">IF(B26="","",IF(B26="IC",MIN(IF(ICQlickTabla!G:G=ResultadoVar!D26,IF(ICQlickTabla!M:M=ResultadoVar!F26,ICQlickTabla!H:H))),MIN(IF(IPQlickTabla!E:E=ResultadoVar!D26,IF(IPQlickTabla!J:J=ResultadoVar!F26,IPQlickTabla!F:F)))))</f>
        <v>2</v>
      </c>
      <c r="H26" s="125">
        <f t="array" ref="H26">IF(B26="","",IF(B26="IC",MAX(IF(ICQlickTabla!G:G=ResultadoVar!D26,IF(ICQlickTabla!M:M=ResultadoVar!F26,ICQlickTabla!I:I))),MAX(IF(IPQlickTabla!E:E=ResultadoVar!D26,IF(IPQlickTabla!J:J=ResultadoVar!F26,IPQlickTabla!G:G)))))</f>
        <v>8</v>
      </c>
      <c r="I26" s="126">
        <f t="array" ref="I26">IF(B26="","",IF(B26="IC",AVERAGEIFS(ICQlickTabla!$J:$J,ICQlickTabla!$M:$M,ResultadoVar!F26,ICQlickTabla!$G:$G,ResultadoVar!D26),AVERAGEIFS(IPQlickTabla!$H:$H,IPQlickTabla!$J:$J,ResultadoVar!F26,IPQlickTabla!$E:$E,ResultadoVar!D26)))</f>
        <v>6</v>
      </c>
      <c r="J26" s="127">
        <f t="array" ref="J26">IF(B26="","",IF(B26="IC",_xlfn.STDEV.S(IF(ICQlickTabla!G:G=ResultadoVar!D26,IF(ICQlickTabla!M:M=ResultadoVar!F26,ICQlickTabla!J:J))),_xlfn.STDEV.S(IF(IPQlickTabla!E:E=ResultadoVar!D26,IF(IPQlickTabla!J:J=ResultadoVar!F26,IPQlickTabla!G:G)))))</f>
        <v>0</v>
      </c>
      <c r="K26" s="125">
        <f t="array" ref="K26">IF(B26="","",IF(B26="IC",MIN(IF(ICQlickTabla!G:G=ResultadoVar!D26,IF(ICQlickTabla!M:M=ResultadoVar!F26,ICQlickTabla!J:J))),MIN(IF(IPQlickTabla!E:E=ResultadoVar!D26,IF(IPQlickTabla!J:J=ResultadoVar!F26,IPQlickTabla!H:H)))))</f>
        <v>6</v>
      </c>
      <c r="L26" s="125">
        <f t="array" ref="L26">IF(B26="","",IF(B26="IC",MAX(IF(ICQlickTabla!G:G=ResultadoVar!D26,IF(ICQlickTabla!M:M=ResultadoVar!F26,ICQlickTabla!J:J))),MAX(IF(IPQlickTabla!E:E=ResultadoVar!D26,IF(IPQlickTabla!J:J=ResultadoVar!F26,IPQlickTabla!H:H)))))</f>
        <v>6</v>
      </c>
      <c r="M26" s="125"/>
    </row>
    <row r="27" spans="1:13" x14ac:dyDescent="0.25">
      <c r="A27" s="117">
        <f t="shared" ca="1" si="0"/>
        <v>33</v>
      </c>
      <c r="B27" s="117" t="s">
        <v>54</v>
      </c>
      <c r="C27" s="118" t="s">
        <v>21</v>
      </c>
      <c r="D27" s="123" t="s">
        <v>180</v>
      </c>
      <c r="E27" s="124" t="str">
        <f ca="1">+IFERROR(IF(B27="IC",AVERAGEIFS('ICQlick%'!$E:$E,'ICQlick%'!$A:$A,ResultadoVar!$C27,'ICQlick%'!$B:$B,$D27),AVERAGEIFS('IPQlick%'!$E:$E,'IPQlick%'!$A:$A,ResultadoVar!$C27,'IPQlick%'!$B:$B,$D27)),"-")</f>
        <v>-</v>
      </c>
      <c r="F27" s="125">
        <v>301</v>
      </c>
      <c r="G27" s="125">
        <f t="array" ref="G27">IF(B27="","",IF(B27="IC",MIN(IF(ICQlickTabla!G:G=ResultadoVar!D27,IF(ICQlickTabla!M:M=ResultadoVar!F27,ICQlickTabla!H:H))),MIN(IF(IPQlickTabla!E:E=ResultadoVar!D27,IF(IPQlickTabla!J:J=ResultadoVar!F27,IPQlickTabla!F:F)))))</f>
        <v>35</v>
      </c>
      <c r="H27" s="125">
        <f t="array" ref="H27">IF(B27="","",IF(B27="IC",MAX(IF(ICQlickTabla!G:G=ResultadoVar!D27,IF(ICQlickTabla!M:M=ResultadoVar!F27,ICQlickTabla!I:I))),MAX(IF(IPQlickTabla!E:E=ResultadoVar!D27,IF(IPQlickTabla!J:J=ResultadoVar!F27,IPQlickTabla!G:G)))))</f>
        <v>36.5</v>
      </c>
      <c r="I27" s="126">
        <f t="array" ref="I27">IF(B27="","",IF(B27="IC",AVERAGEIFS(ICQlickTabla!$J:$J,ICQlickTabla!$M:$M,ResultadoVar!F27,ICQlickTabla!$G:$G,ResultadoVar!D27),AVERAGEIFS(IPQlickTabla!$H:$H,IPQlickTabla!$J:$J,ResultadoVar!F27,IPQlickTabla!$E:$E,ResultadoVar!D27)))</f>
        <v>35.158333333333331</v>
      </c>
      <c r="J27" s="127">
        <f t="array" ref="J27">IF(B27="","",IF(B27="IC",_xlfn.STDEV.S(IF(ICQlickTabla!G:G=ResultadoVar!D27,IF(ICQlickTabla!M:M=ResultadoVar!F27,ICQlickTabla!J:J))),_xlfn.STDEV.S(IF(IPQlickTabla!E:E=ResultadoVar!D27,IF(IPQlickTabla!J:J=ResultadoVar!F27,IPQlickTabla!G:G)))))</f>
        <v>0</v>
      </c>
      <c r="K27" s="125">
        <f t="array" ref="K27">IF(B27="","",IF(B27="IC",MIN(IF(ICQlickTabla!G:G=ResultadoVar!D27,IF(ICQlickTabla!M:M=ResultadoVar!F27,ICQlickTabla!J:J))),MIN(IF(IPQlickTabla!E:E=ResultadoVar!D27,IF(IPQlickTabla!J:J=ResultadoVar!F27,IPQlickTabla!H:H)))))</f>
        <v>34.299999999999997</v>
      </c>
      <c r="L27" s="125">
        <f t="array" ref="L27">IF(B27="","",IF(B27="IC",MAX(IF(ICQlickTabla!G:G=ResultadoVar!D27,IF(ICQlickTabla!M:M=ResultadoVar!F27,ICQlickTabla!J:J))),MAX(IF(IPQlickTabla!E:E=ResultadoVar!D27,IF(IPQlickTabla!J:J=ResultadoVar!F27,IPQlickTabla!H:H)))))</f>
        <v>36.1</v>
      </c>
      <c r="M27" s="125"/>
    </row>
    <row r="28" spans="1:13" x14ac:dyDescent="0.25">
      <c r="A28" s="117">
        <f t="shared" ca="1" si="0"/>
        <v>33</v>
      </c>
      <c r="B28" s="117" t="s">
        <v>53</v>
      </c>
      <c r="C28" s="118" t="s">
        <v>21</v>
      </c>
      <c r="D28" s="123" t="s">
        <v>57</v>
      </c>
      <c r="E28" s="124" t="str">
        <f ca="1">+IFERROR(IF(B28="IC",AVERAGEIFS('ICQlick%'!$E:$E,'ICQlick%'!$A:$A,ResultadoVar!$C28,'ICQlick%'!$B:$B,$D28),AVERAGEIFS('IPQlick%'!$E:$E,'IPQlick%'!$A:$A,ResultadoVar!$C28,'IPQlick%'!$B:$B,$D28)),"-")</f>
        <v>-</v>
      </c>
      <c r="F28" s="125">
        <v>301</v>
      </c>
      <c r="G28" s="125">
        <f t="array" ref="G28">IF(B28="","",IF(B28="IC",MIN(IF(ICQlickTabla!G:G=ResultadoVar!D28,IF(ICQlickTabla!M:M=ResultadoVar!F28,IF((ICQlickTabla!H:H=34),ICQlickTabla!H:H)))),MIN(IF(IPQlickTabla!E:E=ResultadoVar!D28,IF(IPQlickTabla!J:J=ResultadoVar!F28,IPQlickTabla!F:F)))))</f>
        <v>34</v>
      </c>
      <c r="H28" s="125">
        <f t="array" ref="H28">IF(B28="","",IF(B28="IC",MAX(IF(ICQlickTabla!G:G=ResultadoVar!D28,IF(ICQlickTabla!M:M=ResultadoVar!F28,IF((ICQlickTabla!H:H=34),ICQlickTabla!I:I)))),MAX(IF(IPQlickTabla!E:E=ResultadoVar!D28,IF(IPQlickTabla!J:J=ResultadoVar!F28,IPQlickTabla!G:G)))))</f>
        <v>36</v>
      </c>
      <c r="I28" s="126">
        <f t="array" ref="I28">IF(B28="","",IF(B28="IC",AVERAGEIFS(ICQlickTabla!$J:$J,ICQlickTabla!$M:$M,ResultadoVar!F28,ICQlickTabla!$G:$G,ResultadoVar!D28,ICQlickTabla!H:H,34),AVERAGEIFS(IPQlickTabla!$H:$H,IPQlickTabla!$J:$J,ResultadoVar!F28,IPQlickTabla!$E:$E,ResultadoVar!D28)))</f>
        <v>34.365517241379315</v>
      </c>
      <c r="J28" s="127">
        <f t="array" ref="J28">IF(B28="","",IF(B28="IC",_xlfn.STDEV.S(IF(ICQlickTabla!G:G=ResultadoVar!D28,IF(ICQlickTabla!M:M=ResultadoVar!F28,IF(ICQlickTabla!H:H=34,ICQlickTabla!J:J)))),_xlfn.STDEV.S(IF(IPQlickTabla!E:E=ResultadoVar!D28,IF(IPQlickTabla!J:J=ResultadoVar!F28,IPQlickTabla!G:G)))))</f>
        <v>2.3756616915938187</v>
      </c>
      <c r="K28" s="125">
        <f t="array" ref="K28">IF(B28="","",IF(B28="IC",MIN(IF(ICQlickTabla!G:G=ResultadoVar!D28,IF(ICQlickTabla!M:M=ResultadoVar!F28,IF(ICQlickTabla!H:H=34,ICQlickTabla!J:J)))),MIN(IF(IPQlickTabla!E:E=ResultadoVar!D28,IF(IPQlickTabla!J:J=ResultadoVar!F28,IPQlickTabla!H:H)))))</f>
        <v>27.9</v>
      </c>
      <c r="L28" s="125">
        <f t="array" ref="L28">IF(B28="","",IF(B28="IC",MAX(IF(ICQlickTabla!G:G=ResultadoVar!D28,IF(ICQlickTabla!M:M=ResultadoVar!F28,IF(ICQlickTabla!H:H=34,ICQlickTabla!J:J)))),MAX(IF(IPQlickTabla!E:E=ResultadoVar!D28,IF(IPQlickTabla!J:J=ResultadoVar!F28,IPQlickTabla!H:H)))))</f>
        <v>38</v>
      </c>
      <c r="M28" s="125"/>
    </row>
    <row r="29" spans="1:13" x14ac:dyDescent="0.25">
      <c r="A29" s="117">
        <f t="shared" ca="1" si="0"/>
        <v>33</v>
      </c>
      <c r="B29" s="117" t="s">
        <v>53</v>
      </c>
      <c r="C29" s="118" t="s">
        <v>21</v>
      </c>
      <c r="D29" s="123" t="s">
        <v>57</v>
      </c>
      <c r="E29" s="124" t="str">
        <f ca="1">+IFERROR(IF(B29="IC",AVERAGEIFS('ICQlick%'!$E:$E,'ICQlick%'!$A:$A,ResultadoVar!$C29,'ICQlick%'!$B:$B,$D29),AVERAGEIFS('IPQlick%'!$E:$E,'IPQlick%'!$A:$A,ResultadoVar!$C29,'IPQlick%'!$B:$B,$D29)),"-")</f>
        <v>-</v>
      </c>
      <c r="F29" s="125">
        <v>301</v>
      </c>
      <c r="G29" s="125">
        <f t="array" ref="G29">IF(B29="","",IF(B29="IC",MIN(IF(ICQlickTabla!G:G=ResultadoVar!D29,IF(ICQlickTabla!M:M=ResultadoVar!F29,IF((ICQlickTabla!H:H=50),ICQlickTabla!H:H)))),MIN(IF(IPQlickTabla!E:E=ResultadoVar!D29,IF(IPQlickTabla!J:J=ResultadoVar!F29,IPQlickTabla!F:F)))))</f>
        <v>50</v>
      </c>
      <c r="H29" s="125">
        <f t="array" ref="H29">IF(B29="","",IF(B29="IC",MAX(IF(ICQlickTabla!G:G=ResultadoVar!D29,IF(ICQlickTabla!M:M=ResultadoVar!F29,IF((ICQlickTabla!H:H=50),ICQlickTabla!I:I)))),MAX(IF(IPQlickTabla!E:E=ResultadoVar!D29,IF(IPQlickTabla!J:J=ResultadoVar!F29,IPQlickTabla!G:G)))))</f>
        <v>52</v>
      </c>
      <c r="I29" s="126">
        <f>IF(B29="","",IF(B29="IC",AVERAGEIFS(ICQlickTabla!$J:$J,ICQlickTabla!$M:$M,ResultadoVar!F29,ICQlickTabla!$G:$G,ResultadoVar!D29,ICQlickTabla!H:H,50),AVERAGEIFS(IPQlickTabla!$H:$H,IPQlickTabla!$J:$J,ResultadoVar!F29,IPQlickTabla!$E:$E,ResultadoVar!D29)))</f>
        <v>49.984375</v>
      </c>
      <c r="J29" s="127">
        <f t="array" ref="J29">IF(B29="","",IF(B29="IC",_xlfn.STDEV.S(IF(ICQlickTabla!G:G=ResultadoVar!D29,IF(ICQlickTabla!M:M=ResultadoVar!F29,IF(ICQlickTabla!H:H=50,ICQlickTabla!J:J)))),_xlfn.STDEV.S(IF(IPQlickTabla!E:E=ResultadoVar!D29,IF(IPQlickTabla!J:J=ResultadoVar!F29,IPQlickTabla!G:G)))))</f>
        <v>1.3438292362234989</v>
      </c>
      <c r="K29" s="125">
        <f t="array" ref="K29">IF(B29="","",IF(B29="IC",MIN(IF(ICQlickTabla!G:G=ResultadoVar!D29,IF(ICQlickTabla!M:M=ResultadoVar!F29,IF(ICQlickTabla!H:H=50,ICQlickTabla!J:J)))),MIN(IF(IPQlickTabla!E:E=ResultadoVar!D29,IF(IPQlickTabla!J:J=ResultadoVar!F29,IPQlickTabla!H:H)))))</f>
        <v>46.5</v>
      </c>
      <c r="L29" s="125">
        <f t="array" ref="L29">IF(B29="","",IF(B29="IC",MAX(IF(ICQlickTabla!G:G=ResultadoVar!D29,IF(ICQlickTabla!M:M=ResultadoVar!F29,IF(ICQlickTabla!H:H=34,ICQlickTabla!J:J)))),MAX(IF(IPQlickTabla!E:E=ResultadoVar!D29,IF(IPQlickTabla!J:J=ResultadoVar!F29,IPQlickTabla!H:H)))))</f>
        <v>38</v>
      </c>
      <c r="M29" s="125"/>
    </row>
    <row r="30" spans="1:13" x14ac:dyDescent="0.25">
      <c r="A30" s="117">
        <f t="shared" ca="1" si="0"/>
        <v>33</v>
      </c>
      <c r="B30" s="117" t="s">
        <v>54</v>
      </c>
      <c r="C30" s="118" t="s">
        <v>14</v>
      </c>
      <c r="D30" s="123" t="s">
        <v>104</v>
      </c>
      <c r="E30" s="124" t="str">
        <f ca="1">+IFERROR(IF(B30="IC",AVERAGEIFS('ICQlick%'!$E:$E,'ICQlick%'!$A:$A,ResultadoVar!$C30,'ICQlick%'!$B:$B,$D30),AVERAGEIFS('IPQlick%'!$E:$E,'IPQlick%'!$A:$A,ResultadoVar!$C30,'IPQlick%'!$B:$B,$D30)),"-")</f>
        <v>-</v>
      </c>
      <c r="F30" s="125">
        <v>520</v>
      </c>
      <c r="G30" s="125">
        <f t="array" ref="G30">IF(B30="","",IF(B30="IC",MIN(IF(ICQlickTabla!G:G=ResultadoVar!D30,IF(ICQlickTabla!M:M=ResultadoVar!F30,ICQlickTabla!H:H))),MIN(IF(IPQlickTabla!E:E=ResultadoVar!D30,IF(IPQlickTabla!J:J=ResultadoVar!F30,IPQlickTabla!F:F)))))</f>
        <v>2</v>
      </c>
      <c r="H30" s="125">
        <f t="array" ref="H30">IF(B30="","",IF(B30="IC",MAX(IF(ICQlickTabla!G:G=ResultadoVar!D30,IF(ICQlickTabla!M:M=ResultadoVar!F30,ICQlickTabla!I:I))),MAX(IF(IPQlickTabla!E:E=ResultadoVar!D30,IF(IPQlickTabla!J:J=ResultadoVar!F30,IPQlickTabla!G:G)))))</f>
        <v>8</v>
      </c>
      <c r="I30" s="126">
        <f t="array" ref="I30">IF(B30="","",IF(B30="IC",AVERAGEIFS(ICQlickTabla!$J:$J,ICQlickTabla!$M:$M,ResultadoVar!F30,ICQlickTabla!$G:$G,ResultadoVar!D30),AVERAGEIFS(IPQlickTabla!$H:$H,IPQlickTabla!$J:$J,ResultadoVar!F30,IPQlickTabla!$E:$E,ResultadoVar!D30)))</f>
        <v>6.08</v>
      </c>
      <c r="J30" s="127">
        <f t="array" ref="J30">IF(B30="","",IF(B30="IC",_xlfn.STDEV.S(IF(ICQlickTabla!G:G=ResultadoVar!D30,IF(ICQlickTabla!M:M=ResultadoVar!F30,ICQlickTabla!J:J))),_xlfn.STDEV.S(IF(IPQlickTabla!E:E=ResultadoVar!D30,IF(IPQlickTabla!J:J=ResultadoVar!F30,IPQlickTabla!G:G)))))</f>
        <v>0</v>
      </c>
      <c r="K30" s="125">
        <f t="array" ref="K30">IF(B30="","",IF(B30="IC",MIN(IF(ICQlickTabla!G:G=ResultadoVar!D30,IF(ICQlickTabla!M:M=ResultadoVar!F30,ICQlickTabla!J:J))),MIN(IF(IPQlickTabla!E:E=ResultadoVar!D30,IF(IPQlickTabla!J:J=ResultadoVar!F30,IPQlickTabla!H:H)))))</f>
        <v>4.8</v>
      </c>
      <c r="L30" s="125">
        <f t="array" ref="L30">IF(B30="","",IF(B30="IC",MAX(IF(ICQlickTabla!G:G=ResultadoVar!D30,IF(ICQlickTabla!M:M=ResultadoVar!F30,ICQlickTabla!J:J))),MAX(IF(IPQlickTabla!E:E=ResultadoVar!D30,IF(IPQlickTabla!J:J=ResultadoVar!F30,IPQlickTabla!H:H)))))</f>
        <v>6.6</v>
      </c>
      <c r="M30" s="125"/>
    </row>
    <row r="31" spans="1:13" x14ac:dyDescent="0.25">
      <c r="A31" s="117">
        <f t="shared" ca="1" si="0"/>
        <v>33</v>
      </c>
      <c r="B31" s="117" t="s">
        <v>54</v>
      </c>
      <c r="C31" s="118" t="s">
        <v>14</v>
      </c>
      <c r="D31" s="123" t="s">
        <v>105</v>
      </c>
      <c r="E31" s="124" t="str">
        <f ca="1">+IFERROR(IF(B31="IC",AVERAGEIFS('ICQlick%'!$E:$E,'ICQlick%'!$A:$A,ResultadoVar!$C31,'ICQlick%'!$B:$B,$D31),AVERAGEIFS('IPQlick%'!$E:$E,'IPQlick%'!$A:$A,ResultadoVar!$C31,'IPQlick%'!$B:$B,$D31)),"-")</f>
        <v>-</v>
      </c>
      <c r="F31" s="125">
        <v>520</v>
      </c>
      <c r="G31" s="125">
        <f t="array" ref="G31">IF(B31="","",IF(B31="IC",MIN(IF(ICQlickTabla!G:G=ResultadoVar!D31,IF(ICQlickTabla!M:M=ResultadoVar!F31,ICQlickTabla!H:H))),MIN(IF(IPQlickTabla!E:E=ResultadoVar!D31,IF(IPQlickTabla!J:J=ResultadoVar!F31,IPQlickTabla!F:F)))))</f>
        <v>-2</v>
      </c>
      <c r="H31" s="125">
        <f t="array" ref="H31">IF(B31="","",IF(B31="IC",MAX(IF(ICQlickTabla!G:G=ResultadoVar!D31,IF(ICQlickTabla!M:M=ResultadoVar!F31,ICQlickTabla!I:I))),MAX(IF(IPQlickTabla!E:E=ResultadoVar!D31,IF(IPQlickTabla!J:J=ResultadoVar!F31,IPQlickTabla!G:G)))))</f>
        <v>8</v>
      </c>
      <c r="I31" s="126">
        <f t="array" ref="I31">IF(B31="","",IF(B31="IC",AVERAGEIFS(ICQlickTabla!$J:$J,ICQlickTabla!$M:$M,ResultadoVar!F31,ICQlickTabla!$G:$G,ResultadoVar!D31),AVERAGEIFS(IPQlickTabla!$H:$H,IPQlickTabla!$J:$J,ResultadoVar!F31,IPQlickTabla!$E:$E,ResultadoVar!D31)))</f>
        <v>5.5619999999999994</v>
      </c>
      <c r="J31" s="127">
        <f t="array" ref="J31">IF(B31="","",IF(B31="IC",_xlfn.STDEV.S(IF(ICQlickTabla!G:G=ResultadoVar!D31,IF(ICQlickTabla!M:M=ResultadoVar!F31,ICQlickTabla!J:J))),_xlfn.STDEV.S(IF(IPQlickTabla!E:E=ResultadoVar!D31,IF(IPQlickTabla!J:J=ResultadoVar!F31,IPQlickTabla!G:G)))))</f>
        <v>0</v>
      </c>
      <c r="K31" s="125">
        <f t="array" ref="K31">IF(B31="","",IF(B31="IC",MIN(IF(ICQlickTabla!G:G=ResultadoVar!D31,IF(ICQlickTabla!M:M=ResultadoVar!F31,ICQlickTabla!J:J))),MIN(IF(IPQlickTabla!E:E=ResultadoVar!D31,IF(IPQlickTabla!J:J=ResultadoVar!F31,IPQlickTabla!H:H)))))</f>
        <v>4.5</v>
      </c>
      <c r="L31" s="125">
        <f t="array" ref="L31">IF(B31="","",IF(B31="IC",MAX(IF(ICQlickTabla!G:G=ResultadoVar!D31,IF(ICQlickTabla!M:M=ResultadoVar!F31,ICQlickTabla!J:J))),MAX(IF(IPQlickTabla!E:E=ResultadoVar!D31,IF(IPQlickTabla!J:J=ResultadoVar!F31,IPQlickTabla!H:H)))))</f>
        <v>6.3</v>
      </c>
      <c r="M31" s="125"/>
    </row>
    <row r="32" spans="1:13" x14ac:dyDescent="0.25">
      <c r="A32" s="117">
        <f t="shared" ca="1" si="0"/>
        <v>33</v>
      </c>
      <c r="B32" s="117" t="s">
        <v>53</v>
      </c>
      <c r="C32" s="118" t="s">
        <v>14</v>
      </c>
      <c r="D32" s="123" t="s">
        <v>67</v>
      </c>
      <c r="E32" s="124" t="str">
        <f ca="1">+IFERROR(IF(B32="IC",AVERAGEIFS('ICQlick%'!$E:$E,'ICQlick%'!$A:$A,ResultadoVar!$C32,'ICQlick%'!$B:$B,$D32),AVERAGEIFS('IPQlick%'!$E:$E,'IPQlick%'!$A:$A,ResultadoVar!$C32,'IPQlick%'!$B:$B,$D32)),"-")</f>
        <v>-</v>
      </c>
      <c r="F32" s="125">
        <v>520</v>
      </c>
      <c r="G32" s="125">
        <f t="array" ref="G32">IF(B32="","",IF(B32="IC",MIN(IF(ICQlickTabla!G:G=ResultadoVar!D32,IF(ICQlickTabla!M:M=ResultadoVar!F32,IF((ICQlickTabla!H:H=1600),ICQlickTabla!H:H)))),MIN(IF(IPQlickTabla!E:E=ResultadoVar!D32,IF(IPQlickTabla!J:J=ResultadoVar!F32,IPQlickTabla!F:F)))))</f>
        <v>0</v>
      </c>
      <c r="H32" s="125">
        <f t="array" ref="H32">IF(B32="","",IF(B32="IC",MAX(IF(ICQlickTabla!G:G=ResultadoVar!D32,IF(ICQlickTabla!M:M=ResultadoVar!F32,IF((ICQlickTabla!H:H=1600),ICQlickTabla!I:I)))),MAX(IF(IPQlickTabla!E:E=ResultadoVar!D32,IF(IPQlickTabla!J:J=ResultadoVar!F32,IPQlickTabla!G:G)))))</f>
        <v>0</v>
      </c>
      <c r="I32" s="126" t="e">
        <f t="array" ref="I32">IF(B32="","",IF(B32="IC",AVERAGEIFS(ICQlickTabla!$J:$J,ICQlickTabla!$M:$M,ResultadoVar!F32,ICQlickTabla!$G:$G,ResultadoVar!D32,ICQlickTabla!H:H,1600),AVERAGEIFS(IPQlickTabla!$H:$H,IPQlickTabla!$J:$J,ResultadoVar!F32,IPQlickTabla!$E:$E,ResultadoVar!D32)))</f>
        <v>#DIV/0!</v>
      </c>
      <c r="J32" s="127" t="e">
        <f t="array" ref="J32">IF(B32="","",IF(B32="IC",_xlfn.STDEV.S(IF(ICQlickTabla!G:G=ResultadoVar!D32,IF(ICQlickTabla!M:M=ResultadoVar!F32,IF(ICQlickTabla!H:H=1600,ICQlickTabla!J:J)))),_xlfn.STDEV.S(IF(IPQlickTabla!E:E=ResultadoVar!D32,IF(IPQlickTabla!J:J=ResultadoVar!F32,IPQlickTabla!G:G)))))</f>
        <v>#DIV/0!</v>
      </c>
      <c r="K32" s="125">
        <f t="array" ref="K32">IF(B32="","",IF(B32="IC",MIN(IF(ICQlickTabla!G:G=ResultadoVar!D32,IF(ICQlickTabla!M:M=ResultadoVar!F32,IF(ICQlickTabla!H:H=1600,ICQlickTabla!J:J)))),MIN(IF(IPQlickTabla!E:E=ResultadoVar!D32,IF(IPQlickTabla!J:J=ResultadoVar!F32,IPQlickTabla!H:H)))))</f>
        <v>0</v>
      </c>
      <c r="L32" s="125">
        <f t="array" ref="L32">IF(B32="","",IF(B32="IC",MAX(IF(ICQlickTabla!G:G=ResultadoVar!D32,IF(ICQlickTabla!M:M=ResultadoVar!F32,IF(ICQlickTabla!H:H=1600,ICQlickTabla!J:J)))),MAX(IF(IPQlickTabla!E:E=ResultadoVar!D32,IF(IPQlickTabla!J:J=ResultadoVar!F32,IPQlickTabla!H:H)))))</f>
        <v>0</v>
      </c>
      <c r="M32" s="125"/>
    </row>
    <row r="33" spans="1:15" x14ac:dyDescent="0.25">
      <c r="A33" s="117">
        <f t="shared" ca="1" si="0"/>
        <v>33</v>
      </c>
      <c r="B33" s="117" t="s">
        <v>53</v>
      </c>
      <c r="C33" s="118" t="s">
        <v>14</v>
      </c>
      <c r="D33" s="127" t="s">
        <v>67</v>
      </c>
      <c r="E33" s="124" t="str">
        <f ca="1">+IFERROR(IF(B33="IC",AVERAGEIFS('ICQlick%'!$E:$E,'ICQlick%'!$A:$A,ResultadoVar!$C33,'ICQlick%'!$B:$B,$D33),AVERAGEIFS('IPQlick%'!$E:$E,'IPQlick%'!$A:$A,ResultadoVar!$C33,'IPQlick%'!$B:$B,$D33)),"-")</f>
        <v>-</v>
      </c>
      <c r="F33" s="125">
        <v>520</v>
      </c>
      <c r="G33" s="124">
        <f t="array" ref="G33">IF(B33="","",IF(B33="IC",MIN(IF(ICQlickTabla!G:G=ResultadoVar!D33,IF(ICQlickTabla!M:M=ResultadoVar!F33,IF((ICQlickTabla!H:H=1500),ICQlickTabla!H:H)))),MIN(IF(IPQlickTabla!E:E=ResultadoVar!D33,IF(IPQlickTabla!J:J=ResultadoVar!F33,IPQlickTabla!F:F)))))</f>
        <v>0</v>
      </c>
      <c r="H33" s="124">
        <f t="array" ref="H33">IF(B33="","",IF(B33="IC",MAX(IF(ICQlickTabla!G:G=ResultadoVar!D33,IF(ICQlickTabla!M:M=ResultadoVar!F33,IF((ICQlickTabla!H:H=1500),ICQlickTabla!I:I)))),MAX(IF(IPQlickTabla!E:E=ResultadoVar!D33,IF(IPQlickTabla!J:J=ResultadoVar!F33,IPQlickTabla!G:G)))))</f>
        <v>0</v>
      </c>
      <c r="I33" s="126" t="e">
        <f t="array" ref="I33">IF(B33="","",IF(B33="IC",AVERAGEIFS(ICQlickTabla!$J:$J,ICQlickTabla!$M:$M,ResultadoVar!F33,ICQlickTabla!$G:$G,ResultadoVar!D33,ICQlickTabla!H:H,1500),AVERAGEIFS(IPQlickTabla!$H:$H,IPQlickTabla!$J:$J,ResultadoVar!F33,IPQlickTabla!$E:$E,ResultadoVar!D33)))</f>
        <v>#DIV/0!</v>
      </c>
      <c r="J33" s="127" t="e">
        <f t="array" ref="J33">IF(B33="","",IF(B33="IC",_xlfn.STDEV.S(IF(ICQlickTabla!G:G=ResultadoVar!D33,IF(ICQlickTabla!M:M=ResultadoVar!F33,IF(ICQlickTabla!H:H=1500,ICQlickTabla!J:J)))),_xlfn.STDEV.S(IF(IPQlickTabla!E:E=ResultadoVar!D33,IF(IPQlickTabla!J:J=ResultadoVar!F33,IPQlickTabla!G:G)))))</f>
        <v>#DIV/0!</v>
      </c>
      <c r="K33" s="124">
        <f t="array" ref="K33">IF(B33="","",IF(B33="IC",MIN(IF(ICQlickTabla!G:G=ResultadoVar!D33,IF(ICQlickTabla!M:M=ResultadoVar!F33,IF(ICQlickTabla!H:H=1500,ICQlickTabla!J:J)))),MIN(IF(IPQlickTabla!E:E=ResultadoVar!D33,IF(IPQlickTabla!J:J=ResultadoVar!F33,IPQlickTabla!H:H)))))</f>
        <v>0</v>
      </c>
      <c r="L33" s="125">
        <f t="array" ref="L33">IF(B33="","",IF(B33="IC",MAX(IF(ICQlickTabla!G:G=ResultadoVar!D33,IF(ICQlickTabla!M:M=ResultadoVar!F33,IF(ICQlickTabla!H:H=1600,ICQlickTabla!J:J)))),MAX(IF(IPQlickTabla!E:E=ResultadoVar!D33,IF(IPQlickTabla!J:J=ResultadoVar!F33,IPQlickTabla!H:H)))))</f>
        <v>0</v>
      </c>
      <c r="M33" s="125"/>
    </row>
    <row r="34" spans="1:15" x14ac:dyDescent="0.25">
      <c r="A34" s="117">
        <f t="shared" ca="1" si="0"/>
        <v>33</v>
      </c>
      <c r="B34" s="117" t="s">
        <v>54</v>
      </c>
      <c r="C34" s="127" t="s">
        <v>16</v>
      </c>
      <c r="D34" s="127" t="s">
        <v>111</v>
      </c>
      <c r="E34" s="124" t="str">
        <f ca="1">+IFERROR(IF(B34="IC",AVERAGEIFS('ICQlick%'!$E:$E,'ICQlick%'!$A:$A,ResultadoVar!$C34,'ICQlick%'!$B:$B,$D34),AVERAGEIFS('IPQlick%'!$E:$E,'IPQlick%'!$A:$A,ResultadoVar!$C34,'IPQlick%'!$B:$B,$D34)),"-")</f>
        <v>-</v>
      </c>
      <c r="F34" s="125">
        <v>530</v>
      </c>
      <c r="G34" s="125">
        <f t="array" ref="G34">IF(B34="","",IF(B34="IC",MIN(IF(ICQlickTabla!G:G=ResultadoVar!D34,IF(ICQlickTabla!M:M=ResultadoVar!F34,ICQlickTabla!H:H))),MIN(IF(IPQlickTabla!E:E=ResultadoVar!D34,IF(IPQlickTabla!J:J=ResultadoVar!F34,IPQlickTabla!F:F)))))</f>
        <v>2</v>
      </c>
      <c r="H34" s="125">
        <f t="array" ref="H34">IF(B34="","",IF(B34="IC",MAX(IF(ICQlickTabla!G:G=ResultadoVar!D34,IF(ICQlickTabla!M:M=ResultadoVar!F34,ICQlickTabla!I:I))),MAX(IF(IPQlickTabla!E:E=ResultadoVar!D34,IF(IPQlickTabla!J:J=ResultadoVar!F34,IPQlickTabla!G:G)))))</f>
        <v>10</v>
      </c>
      <c r="I34" s="126">
        <f t="array" ref="I34">IF(B34="","",IF(B34="IC",AVERAGEIFS(ICQlickTabla!$J:$J,ICQlickTabla!$M:$M,ResultadoVar!F34,ICQlickTabla!$G:$G,ResultadoVar!D34),AVERAGEIFS(IPQlickTabla!$H:$H,IPQlickTabla!$J:$J,ResultadoVar!F34,IPQlickTabla!$E:$E,ResultadoVar!D34)))</f>
        <v>3.9000000000000004</v>
      </c>
      <c r="J34" s="127">
        <f t="array" ref="J34">IF(B34="","",IF(B34="IC",_xlfn.STDEV.S(IF(ICQlickTabla!G:G=ResultadoVar!D34,IF(ICQlickTabla!M:M=ResultadoVar!F34,ICQlickTabla!J:J))),_xlfn.STDEV.S(IF(IPQlickTabla!E:E=ResultadoVar!D34,IF(IPQlickTabla!J:J=ResultadoVar!F34,IPQlickTabla!G:G)))))</f>
        <v>0</v>
      </c>
      <c r="K34" s="125">
        <f t="array" ref="K34">IF(B34="","",IF(B34="IC",MIN(IF(ICQlickTabla!G:G=ResultadoVar!D34,IF(ICQlickTabla!M:M=ResultadoVar!F34,ICQlickTabla!J:J))),MIN(IF(IPQlickTabla!E:E=ResultadoVar!D34,IF(IPQlickTabla!J:J=ResultadoVar!F34,IPQlickTabla!H:H)))))</f>
        <v>3.1</v>
      </c>
      <c r="L34" s="125">
        <f t="array" ref="L34">IF(B34="","",IF(B34="IC",MAX(IF(ICQlickTabla!G:G=ResultadoVar!D34,IF(ICQlickTabla!M:M=ResultadoVar!F34,ICQlickTabla!J:J))),MAX(IF(IPQlickTabla!E:E=ResultadoVar!D34,IF(IPQlickTabla!J:J=ResultadoVar!F34,IPQlickTabla!H:H)))))</f>
        <v>5.2</v>
      </c>
      <c r="M34" s="125"/>
    </row>
    <row r="35" spans="1:15" x14ac:dyDescent="0.25">
      <c r="A35" s="117">
        <f t="shared" ca="1" si="0"/>
        <v>33</v>
      </c>
      <c r="B35" s="117" t="s">
        <v>54</v>
      </c>
      <c r="C35" s="127" t="s">
        <v>16</v>
      </c>
      <c r="D35" s="127" t="s">
        <v>109</v>
      </c>
      <c r="E35" s="124" t="str">
        <f ca="1">+IFERROR(IF(B35="IC",AVERAGEIFS('ICQlick%'!$E:$E,'ICQlick%'!$A:$A,ResultadoVar!$C35,'ICQlick%'!$B:$B,$D35),AVERAGEIFS('IPQlick%'!$E:$E,'IPQlick%'!$A:$A,ResultadoVar!$C35,'IPQlick%'!$B:$B,$D35)),"-")</f>
        <v>-</v>
      </c>
      <c r="F35" s="125">
        <v>530</v>
      </c>
      <c r="G35" s="125">
        <f t="array" ref="G35">IF(B35="","",IF(B35="IC",MIN(IF(ICQlickTabla!G:G=ResultadoVar!D35,IF(ICQlickTabla!M:M=ResultadoVar!F35,ICQlickTabla!H:H))),MIN(IF(IPQlickTabla!E:E=ResultadoVar!D35,IF(IPQlickTabla!J:J=ResultadoVar!F35,IPQlickTabla!F:F)))))</f>
        <v>10</v>
      </c>
      <c r="H35" s="125">
        <f t="array" ref="H35">IF(B35="","",IF(B35="IC",MAX(IF(ICQlickTabla!G:G=ResultadoVar!D35,IF(ICQlickTabla!M:M=ResultadoVar!F35,ICQlickTabla!I:I))),MAX(IF(IPQlickTabla!E:E=ResultadoVar!D35,IF(IPQlickTabla!J:J=ResultadoVar!F35,IPQlickTabla!G:G)))))</f>
        <v>14</v>
      </c>
      <c r="I35" s="126">
        <f t="array" ref="I35">IF(B35="","",IF(B35="IC",AVERAGEIFS(ICQlickTabla!$J:$J,ICQlickTabla!$M:$M,ResultadoVar!F35,ICQlickTabla!$G:$G,ResultadoVar!D35),AVERAGEIFS(IPQlickTabla!$H:$H,IPQlickTabla!$J:$J,ResultadoVar!F35,IPQlickTabla!$E:$E,ResultadoVar!D35)))</f>
        <v>11.066666666666668</v>
      </c>
      <c r="J35" s="127">
        <f t="array" ref="J35">IF(B35="","",IF(B35="IC",_xlfn.STDEV.S(IF(ICQlickTabla!G:G=ResultadoVar!D35,IF(ICQlickTabla!M:M=ResultadoVar!F35,ICQlickTabla!J:J))),_xlfn.STDEV.S(IF(IPQlickTabla!E:E=ResultadoVar!D35,IF(IPQlickTabla!J:J=ResultadoVar!F35,IPQlickTabla!G:G)))))</f>
        <v>0</v>
      </c>
      <c r="K35" s="125">
        <f t="array" ref="K35">IF(B35="","",IF(B35="IC",MIN(IF(ICQlickTabla!G:G=ResultadoVar!D35,IF(ICQlickTabla!M:M=ResultadoVar!F35,ICQlickTabla!J:J))),MIN(IF(IPQlickTabla!E:E=ResultadoVar!D35,IF(IPQlickTabla!J:J=ResultadoVar!F35,IPQlickTabla!H:H)))))</f>
        <v>10.9</v>
      </c>
      <c r="L35" s="125">
        <f t="array" ref="L35">IF(B35="","",IF(B35="IC",MAX(IF(ICQlickTabla!G:G=ResultadoVar!D35,IF(ICQlickTabla!M:M=ResultadoVar!F35,ICQlickTabla!J:J))),MAX(IF(IPQlickTabla!E:E=ResultadoVar!D35,IF(IPQlickTabla!J:J=ResultadoVar!F35,IPQlickTabla!H:H)))))</f>
        <v>11.5</v>
      </c>
      <c r="M35" s="125"/>
      <c r="O35" s="129"/>
    </row>
    <row r="36" spans="1:15" x14ac:dyDescent="0.25">
      <c r="A36" s="117">
        <f t="shared" ca="1" si="0"/>
        <v>33</v>
      </c>
      <c r="B36" s="117" t="s">
        <v>54</v>
      </c>
      <c r="C36" s="127" t="s">
        <v>16</v>
      </c>
      <c r="D36" s="127" t="s">
        <v>110</v>
      </c>
      <c r="E36" s="124" t="str">
        <f ca="1">+IFERROR(IF(B36="IC",AVERAGEIFS('ICQlick%'!$E:$E,'ICQlick%'!$A:$A,ResultadoVar!$C36,'ICQlick%'!$B:$B,$D36),AVERAGEIFS('IPQlick%'!$E:$E,'IPQlick%'!$A:$A,ResultadoVar!$C36,'IPQlick%'!$B:$B,$D36)),"-")</f>
        <v>-</v>
      </c>
      <c r="F36" s="125">
        <v>530</v>
      </c>
      <c r="G36" s="125">
        <f t="array" ref="G36">IF(B36="","",IF(B36="IC",MIN(IF(ICQlickTabla!G:G=ResultadoVar!D36,IF(ICQlickTabla!M:M=ResultadoVar!F36,ICQlickTabla!H:H))),MIN(IF(IPQlickTabla!E:E=ResultadoVar!D36,IF(IPQlickTabla!J:J=ResultadoVar!F36,IPQlickTabla!F:F)))))</f>
        <v>20</v>
      </c>
      <c r="H36" s="125">
        <f t="array" ref="H36">IF(B36="","",IF(B36="IC",MAX(IF(ICQlickTabla!G:G=ResultadoVar!D36,IF(ICQlickTabla!M:M=ResultadoVar!F36,ICQlickTabla!I:I))),MAX(IF(IPQlickTabla!E:E=ResultadoVar!D36,IF(IPQlickTabla!J:J=ResultadoVar!F36,IPQlickTabla!G:G)))))</f>
        <v>60</v>
      </c>
      <c r="I36" s="126">
        <f t="array" ref="I36">IF(B36="","",IF(B36="IC",AVERAGEIFS(ICQlickTabla!$J:$J,ICQlickTabla!$M:$M,ResultadoVar!F36,ICQlickTabla!$G:$G,ResultadoVar!D36),AVERAGEIFS(IPQlickTabla!$H:$H,IPQlickTabla!$J:$J,ResultadoVar!F36,IPQlickTabla!$E:$E,ResultadoVar!D36)))</f>
        <v>48.616666666666667</v>
      </c>
      <c r="J36" s="127">
        <f t="array" ref="J36">IF(B36="","",IF(B36="IC",_xlfn.STDEV.S(IF(ICQlickTabla!G:G=ResultadoVar!D36,IF(ICQlickTabla!M:M=ResultadoVar!F36,ICQlickTabla!J:J))),_xlfn.STDEV.S(IF(IPQlickTabla!E:E=ResultadoVar!D36,IF(IPQlickTabla!J:J=ResultadoVar!F36,IPQlickTabla!G:G)))))</f>
        <v>0</v>
      </c>
      <c r="K36" s="125">
        <f t="array" ref="K36">IF(B36="","",IF(B36="IC",MIN(IF(ICQlickTabla!G:G=ResultadoVar!D36,IF(ICQlickTabla!M:M=ResultadoVar!F36,ICQlickTabla!J:J))),MIN(IF(IPQlickTabla!E:E=ResultadoVar!D36,IF(IPQlickTabla!J:J=ResultadoVar!F36,IPQlickTabla!H:H)))))</f>
        <v>44.7</v>
      </c>
      <c r="L36" s="125">
        <f t="array" ref="L36">IF(B36="","",IF(B36="IC",MAX(IF(ICQlickTabla!G:G=ResultadoVar!D36,IF(ICQlickTabla!M:M=ResultadoVar!F36,ICQlickTabla!J:J))),MAX(IF(IPQlickTabla!E:E=ResultadoVar!D36,IF(IPQlickTabla!J:J=ResultadoVar!F36,IPQlickTabla!H:H)))))</f>
        <v>52.5</v>
      </c>
      <c r="M36" s="125"/>
    </row>
    <row r="37" spans="1:15" x14ac:dyDescent="0.25">
      <c r="A37" s="117">
        <f t="shared" ca="1" si="0"/>
        <v>33</v>
      </c>
      <c r="B37" s="117" t="s">
        <v>53</v>
      </c>
      <c r="C37" s="127" t="s">
        <v>16</v>
      </c>
      <c r="D37" s="127" t="s">
        <v>67</v>
      </c>
      <c r="E37" s="124" t="str">
        <f ca="1">+IFERROR(IF(B37="IC",AVERAGEIFS('ICQlick%'!$E:$E,'ICQlick%'!$A:$A,ResultadoVar!$C37,'ICQlick%'!$B:$B,$D37),AVERAGEIFS('IPQlick%'!$E:$E,'IPQlick%'!$A:$A,ResultadoVar!$C37,'IPQlick%'!$B:$B,$D37)),"-")</f>
        <v>-</v>
      </c>
      <c r="F37" s="125">
        <v>530</v>
      </c>
      <c r="G37" s="125">
        <f t="array" ref="G37">IF(B37="","",IF(B37="IC",MIN(IF(ICQlickTabla!G:G=ResultadoVar!D37,IF(ICQlickTabla!M:M=ResultadoVar!F37,ICQlickTabla!H:H))),MIN(IF(IPQlickTabla!E:E=ResultadoVar!D37,IF(IPQlickTabla!J:J=ResultadoVar!F37,IPQlickTabla!F:F)))))</f>
        <v>0</v>
      </c>
      <c r="H37" s="125">
        <f t="array" ref="H37">IF(B37="","",IF(B37="IC",MAX(IF(ICQlickTabla!G:G=ResultadoVar!D37,IF(ICQlickTabla!M:M=ResultadoVar!F37,ICQlickTabla!I:I))),MAX(IF(IPQlickTabla!E:E=ResultadoVar!D37,IF(IPQlickTabla!J:J=ResultadoVar!F37,IPQlickTabla!G:G)))))</f>
        <v>0</v>
      </c>
      <c r="I37" s="126" t="e">
        <f>IF(B37="","",IF(B37="IC",AVERAGEIFS(ICQlickTabla!$J:$J,ICQlickTabla!$M:$M,ResultadoVar!F37,ICQlickTabla!$G:$G,ResultadoVar!D37,ICQlickTabla!H:H,1800),AVERAGEIFS(IPQlickTabla!$H:$H,IPQlickTabla!$J:$J,ResultadoVar!F37,IPQlickTabla!$E:$E,ResultadoVar!D37)))</f>
        <v>#DIV/0!</v>
      </c>
      <c r="J37" s="127" t="e">
        <f t="array" ref="J37">IF(B37="","",IF(B37="IC",_xlfn.STDEV.S(IF(ICQlickTabla!G:G=ResultadoVar!D37,IF(ICQlickTabla!M:M=ResultadoVar!F37,ICQlickTabla!J:J))),_xlfn.STDEV.S(IF(IPQlickTabla!E:E=ResultadoVar!D37,IF(IPQlickTabla!J:J=ResultadoVar!F37,IPQlickTabla!G:G)))))</f>
        <v>#DIV/0!</v>
      </c>
      <c r="K37" s="125">
        <f t="array" ref="K37">IF(B37="","",IF(B37="IC",MIN(IF(ICQlickTabla!G:G=ResultadoVar!D37,IF(ICQlickTabla!M:M=ResultadoVar!F37,ICQlickTabla!J:J))),MIN(IF(IPQlickTabla!E:E=ResultadoVar!D37,IF(IPQlickTabla!J:J=ResultadoVar!F37,IPQlickTabla!H:H)))))</f>
        <v>0</v>
      </c>
      <c r="L37" s="125">
        <f t="array" ref="L37">IF(B37="","",IF(B37="IC",MAX(IF(ICQlickTabla!G:G=ResultadoVar!D37,IF(ICQlickTabla!M:M=ResultadoVar!F37,ICQlickTabla!J:J))),MAX(IF(IPQlickTabla!E:E=ResultadoVar!D37,IF(IPQlickTabla!J:J=ResultadoVar!F37,IPQlickTabla!H:H)))))</f>
        <v>0</v>
      </c>
      <c r="M37" s="125"/>
    </row>
    <row r="38" spans="1:15" x14ac:dyDescent="0.25">
      <c r="A38" s="117">
        <f ca="1">WEEKNUM(TODAY(),21)-1</f>
        <v>33</v>
      </c>
      <c r="B38" s="117" t="s">
        <v>53</v>
      </c>
      <c r="C38" s="127" t="s">
        <v>16</v>
      </c>
      <c r="D38" s="127" t="s">
        <v>70</v>
      </c>
      <c r="E38" s="124" t="str">
        <f ca="1">+IFERROR(IF(B38="IC",AVERAGEIFS('ICQlick%'!$E:$E,'ICQlick%'!$A:$A,ResultadoVar!$C38,'ICQlick%'!$B:$B,$D38),AVERAGEIFS('IPQlick%'!$E:$E,'IPQlick%'!$A:$A,ResultadoVar!$C38,'IPQlick%'!$B:$B,$D38)),"-")</f>
        <v>-</v>
      </c>
      <c r="F38" s="125">
        <v>530</v>
      </c>
      <c r="G38" s="125">
        <f t="array" ref="G38">IF(B38="","",IF(B38="IC",MIN(IF(ICQlickTabla!G:G=ResultadoVar!D38,IF(ICQlickTabla!M:M=ResultadoVar!F38,ICQlickTabla!H:H))),MIN(IF(IPQlickTabla!E:E=ResultadoVar!D38,IF(IPQlickTabla!J:J=ResultadoVar!F38,IPQlickTabla!F:F)))))</f>
        <v>46</v>
      </c>
      <c r="H38" s="125">
        <f t="array" ref="H38">IF(B38="","",IF(B38="IC",MAX(IF(ICQlickTabla!G:G=ResultadoVar!D38,IF(ICQlickTabla!M:M=ResultadoVar!F38,ICQlickTabla!I:I))),MAX(IF(IPQlickTabla!E:E=ResultadoVar!D38,IF(IPQlickTabla!J:J=ResultadoVar!F38,IPQlickTabla!G:G)))))</f>
        <v>52</v>
      </c>
      <c r="I38" s="126">
        <f t="array" ref="I38">IF(B38="","",IF(B38="IC",AVERAGEIFS(ICQlickTabla!$J:$J,ICQlickTabla!$M:$M,ResultadoVar!F38,ICQlickTabla!$G:$G,ResultadoVar!D38),AVERAGEIFS(IPQlickTabla!$H:$H,IPQlickTabla!$J:$J,ResultadoVar!F38,IPQlickTabla!$E:$E,ResultadoVar!D38)))</f>
        <v>48.82</v>
      </c>
      <c r="J38" s="127">
        <f t="array" ref="J38">IF(B38="","",IF(B38="IC",_xlfn.STDEV.S(IF(ICQlickTabla!G:G=ResultadoVar!D38,IF(ICQlickTabla!M:M=ResultadoVar!F38,ICQlickTabla!J:J))),_xlfn.STDEV.S(IF(IPQlickTabla!E:E=ResultadoVar!D38,IF(IPQlickTabla!J:J=ResultadoVar!F38,IPQlickTabla!G:G)))))</f>
        <v>4.2426406871194457E-2</v>
      </c>
      <c r="K38" s="125">
        <f t="array" ref="K38">IF(B38="","",IF(B38="IC",MIN(IF(ICQlickTabla!G:G=ResultadoVar!D38,IF(ICQlickTabla!M:M=ResultadoVar!F38,ICQlickTabla!J:J))),MIN(IF(IPQlickTabla!E:E=ResultadoVar!D38,IF(IPQlickTabla!J:J=ResultadoVar!F38,IPQlickTabla!H:H)))))</f>
        <v>48.79</v>
      </c>
      <c r="L38" s="125">
        <f t="array" ref="L38">IF(B38="","",IF(B38="IC",MAX(IF(ICQlickTabla!G:G=ResultadoVar!D38,IF(ICQlickTabla!M:M=ResultadoVar!F38,ICQlickTabla!J:J))),MAX(IF(IPQlickTabla!E:E=ResultadoVar!D38,IF(IPQlickTabla!J:J=ResultadoVar!F38,IPQlickTabla!H:H)))))</f>
        <v>48.85</v>
      </c>
      <c r="M38" s="125"/>
    </row>
    <row r="39" spans="1:15" x14ac:dyDescent="0.25">
      <c r="A39" s="117">
        <f t="shared" ca="1" si="0"/>
        <v>33</v>
      </c>
      <c r="B39" s="117" t="s">
        <v>54</v>
      </c>
      <c r="C39" s="127" t="s">
        <v>13</v>
      </c>
      <c r="D39" s="127" t="s">
        <v>98</v>
      </c>
      <c r="E39" s="124" t="str">
        <f ca="1">+IFERROR(IF(B39="IC",AVERAGEIFS('ICQlick%'!$E:$E,'ICQlick%'!$A:$A,ResultadoVar!$C39,'ICQlick%'!$B:$B,$D39),AVERAGEIFS('IPQlick%'!$E:$E,'IPQlick%'!$A:$A,ResultadoVar!$C39,'IPQlick%'!$B:$B,$D39)),"-")</f>
        <v>-</v>
      </c>
      <c r="F39" s="125">
        <v>552</v>
      </c>
      <c r="G39" s="125">
        <f t="array" ref="G39">IF(B39="","",IF(B39="IC",MIN(IF(ICQlickTabla!G:G=ResultadoVar!D39,IF(ICQlickTabla!M:M=ResultadoVar!F39,ICQlickTabla!H:H))),MIN(IF(IPQlickTabla!E:E=ResultadoVar!D39,IF(IPQlickTabla!J:J=ResultadoVar!F39,IPQlickTabla!F:F)))))</f>
        <v>134</v>
      </c>
      <c r="H39" s="125">
        <f t="array" ref="H39">IF(B39="","",IF(B39="IC",MAX(IF(ICQlickTabla!G:G=ResultadoVar!D39,IF(ICQlickTabla!M:M=ResultadoVar!F39,ICQlickTabla!I:I))),MAX(IF(IPQlickTabla!E:E=ResultadoVar!D39,IF(IPQlickTabla!J:J=ResultadoVar!F39,IPQlickTabla!G:G)))))</f>
        <v>140</v>
      </c>
      <c r="I39" s="126">
        <f t="array" ref="I39">IF(B39="","",IF(B39="IC",AVERAGEIFS(ICQlickTabla!$J:$J,ICQlickTabla!$M:$M,ResultadoVar!F39,ICQlickTabla!$G:$G,ResultadoVar!D39),AVERAGEIFS(IPQlickTabla!$H:$H,IPQlickTabla!$J:$J,ResultadoVar!F39,IPQlickTabla!$E:$E,ResultadoVar!D39)))</f>
        <v>130.86666666666667</v>
      </c>
      <c r="J39" s="127">
        <f t="array" ref="J39">IF(B39="","",IF(B39="IC",_xlfn.STDEV.S(IF(ICQlickTabla!G:G=ResultadoVar!D39,IF(ICQlickTabla!M:M=ResultadoVar!F39,ICQlickTabla!J:J))),_xlfn.STDEV.S(IF(IPQlickTabla!E:E=ResultadoVar!D39,IF(IPQlickTabla!J:J=ResultadoVar!F39,IPQlickTabla!G:G)))))</f>
        <v>0</v>
      </c>
      <c r="K39" s="125">
        <f t="array" ref="K39">IF(B39="","",IF(B39="IC",MIN(IF(ICQlickTabla!G:G=ResultadoVar!D39,IF(ICQlickTabla!M:M=ResultadoVar!F39,ICQlickTabla!J:J))),MIN(IF(IPQlickTabla!E:E=ResultadoVar!D39,IF(IPQlickTabla!J:J=ResultadoVar!F39,IPQlickTabla!H:H)))))</f>
        <v>130.6</v>
      </c>
      <c r="L39" s="125">
        <f t="array" ref="L39">IF(B39="","",IF(B39="IC",MAX(IF(ICQlickTabla!G:G=ResultadoVar!D39,IF(ICQlickTabla!M:M=ResultadoVar!F39,ICQlickTabla!J:J))),MAX(IF(IPQlickTabla!E:E=ResultadoVar!D39,IF(IPQlickTabla!J:J=ResultadoVar!F39,IPQlickTabla!H:H)))))</f>
        <v>131</v>
      </c>
      <c r="M39" s="125"/>
    </row>
    <row r="40" spans="1:15" x14ac:dyDescent="0.25">
      <c r="A40" s="117">
        <f t="shared" ca="1" si="0"/>
        <v>33</v>
      </c>
      <c r="B40" s="117" t="s">
        <v>54</v>
      </c>
      <c r="C40" s="127" t="s">
        <v>23</v>
      </c>
      <c r="D40" s="127" t="s">
        <v>242</v>
      </c>
      <c r="E40" s="124" t="str">
        <f ca="1">+IFERROR(IF(B40="IC",AVERAGEIFS('ICQlick%'!$E:$E,'ICQlick%'!$A:$A,ResultadoVar!$C40,'ICQlick%'!$B:$B,$D40),AVERAGEIFS('IPQlick%'!$E:$E,'IPQlick%'!$A:$A,ResultadoVar!$C40,'IPQlick%'!$B:$B,$D40)),"-")</f>
        <v>-</v>
      </c>
      <c r="F40" s="125">
        <v>86</v>
      </c>
      <c r="G40" s="125">
        <f t="array" ref="G40">IF(B40="","",IF(B40="IC",MIN(IF(ICQlickTabla!G:G=ResultadoVar!D40,IF(ICQlickTabla!M:M=ResultadoVar!F40,ICQlickTabla!H:H))),MIN(IF(IPQlickTabla!E:E=ResultadoVar!D40,IF(IPQlickTabla!J:J=ResultadoVar!F40,IPQlickTabla!F:F)))))</f>
        <v>95</v>
      </c>
      <c r="H40" s="125">
        <f t="array" ref="H40">IF(B40="","",IF(B40="IC",MAX(IF(ICQlickTabla!G:G=ResultadoVar!D40,IF(ICQlickTabla!M:M=ResultadoVar!F40,ICQlickTabla!I:I))),MAX(IF(IPQlickTabla!E:E=ResultadoVar!D40,IF(IPQlickTabla!J:J=ResultadoVar!F40,IPQlickTabla!G:G)))))</f>
        <v>120</v>
      </c>
      <c r="I40" s="126">
        <f t="array" ref="I40">IF(B40="","",IF(B40="IC",AVERAGEIFS(ICQlickTabla!$J:$J,ICQlickTabla!$M:$M,ResultadoVar!F40,ICQlickTabla!$G:$G,ResultadoVar!D40),AVERAGEIFS(IPQlickTabla!$H:$H,IPQlickTabla!$J:$J,ResultadoVar!F40,IPQlickTabla!$E:$E,ResultadoVar!D40)))</f>
        <v>111.98333333333333</v>
      </c>
      <c r="J40" s="127">
        <f t="array" ref="J40">IF(B40="","",IF(B40="IC",_xlfn.STDEV.S(IF(ICQlickTabla!G:G=ResultadoVar!D40,IF(ICQlickTabla!M:M=ResultadoVar!F40,ICQlickTabla!J:J))),_xlfn.STDEV.S(IF(IPQlickTabla!E:E=ResultadoVar!D40,IF(IPQlickTabla!J:J=ResultadoVar!F40,IPQlickTabla!G:G)))))</f>
        <v>1.5430334996209192</v>
      </c>
      <c r="K40" s="125">
        <f t="array" ref="K40">IF(B40="","",IF(B40="IC",MIN(IF(ICQlickTabla!G:G=ResultadoVar!D40,IF(ICQlickTabla!M:M=ResultadoVar!F40,ICQlickTabla!J:J))),MIN(IF(IPQlickTabla!E:E=ResultadoVar!D40,IF(IPQlickTabla!J:J=ResultadoVar!F40,IPQlickTabla!H:H)))))</f>
        <v>109.3</v>
      </c>
      <c r="L40" s="125">
        <f t="array" ref="L40">IF(B40="","",IF(B40="IC",MAX(IF(ICQlickTabla!G:G=ResultadoVar!D40,IF(ICQlickTabla!M:M=ResultadoVar!F40,ICQlickTabla!J:J))),MAX(IF(IPQlickTabla!E:E=ResultadoVar!D40,IF(IPQlickTabla!J:J=ResultadoVar!F40,IPQlickTabla!H:H)))))</f>
        <v>116</v>
      </c>
      <c r="M40" s="125"/>
    </row>
    <row r="41" spans="1:15" x14ac:dyDescent="0.25">
      <c r="A41" s="117">
        <f t="shared" ca="1" si="0"/>
        <v>33</v>
      </c>
      <c r="B41" s="117" t="s">
        <v>54</v>
      </c>
      <c r="C41" s="127" t="s">
        <v>23</v>
      </c>
      <c r="D41" s="127" t="s">
        <v>241</v>
      </c>
      <c r="E41" s="124" t="str">
        <f ca="1">+IFERROR(IF(B41="IC",AVERAGEIFS('ICQlick%'!$E:$E,'ICQlick%'!$A:$A,ResultadoVar!$C41,'ICQlick%'!$B:$B,$D41),AVERAGEIFS('IPQlick%'!$E:$E,'IPQlick%'!$A:$A,ResultadoVar!$C41,'IPQlick%'!$B:$B,$D41)),"-")</f>
        <v>-</v>
      </c>
      <c r="F41" s="125">
        <v>86</v>
      </c>
      <c r="G41" s="125">
        <f t="array" ref="G41">IF(B41="","",IF(B41="IC",MIN(IF(ICQlickTabla!G:G=ResultadoVar!D41,IF(ICQlickTabla!M:M=ResultadoVar!F41,ICQlickTabla!H:H))),MIN(IF(IPQlickTabla!E:E=ResultadoVar!D41,IF(IPQlickTabla!J:J=ResultadoVar!F41,IPQlickTabla!F:F)))))</f>
        <v>0</v>
      </c>
      <c r="H41" s="125">
        <f t="array" ref="H41">IF(B41="","",IF(B41="IC",MAX(IF(ICQlickTabla!G:G=ResultadoVar!D41,IF(ICQlickTabla!M:M=ResultadoVar!F41,ICQlickTabla!I:I))),MAX(IF(IPQlickTabla!E:E=ResultadoVar!D41,IF(IPQlickTabla!J:J=ResultadoVar!F41,IPQlickTabla!G:G)))))</f>
        <v>65</v>
      </c>
      <c r="I41" s="126">
        <f t="array" ref="I41">IF(B41="","",IF(B41="IC",AVERAGEIFS(ICQlickTabla!$J:$J,ICQlickTabla!$M:$M,ResultadoVar!F41,ICQlickTabla!$G:$G,ResultadoVar!D41),AVERAGEIFS(IPQlickTabla!$H:$H,IPQlickTabla!$J:$J,ResultadoVar!F41,IPQlickTabla!$E:$E,ResultadoVar!D41)))</f>
        <v>7.3666666666666671</v>
      </c>
      <c r="J41" s="127">
        <f t="array" ref="J41">IF(B41="","",IF(B41="IC",_xlfn.STDEV.S(IF(ICQlickTabla!G:G=ResultadoVar!D41,IF(ICQlickTabla!M:M=ResultadoVar!F41,ICQlickTabla!J:J))),_xlfn.STDEV.S(IF(IPQlickTabla!E:E=ResultadoVar!D41,IF(IPQlickTabla!J:J=ResultadoVar!F41,IPQlickTabla!G:G)))))</f>
        <v>0.77151674981045959</v>
      </c>
      <c r="K41" s="125">
        <f t="array" ref="K41">IF(B41="","",IF(B41="IC",MIN(IF(ICQlickTabla!G:G=ResultadoVar!D41,IF(ICQlickTabla!M:M=ResultadoVar!F41,ICQlickTabla!J:J))),MIN(IF(IPQlickTabla!E:E=ResultadoVar!D41,IF(IPQlickTabla!J:J=ResultadoVar!F41,IPQlickTabla!H:H)))))</f>
        <v>3</v>
      </c>
      <c r="L41" s="125">
        <f t="array" ref="L41">IF(B41="","",IF(B41="IC",MAX(IF(ICQlickTabla!G:G=ResultadoVar!D41,IF(ICQlickTabla!M:M=ResultadoVar!F41,ICQlickTabla!J:J))),MAX(IF(IPQlickTabla!E:E=ResultadoVar!D41,IF(IPQlickTabla!J:J=ResultadoVar!F41,IPQlickTabla!H:H)))))</f>
        <v>13</v>
      </c>
      <c r="M41" s="125"/>
    </row>
    <row r="42" spans="1:15" x14ac:dyDescent="0.25">
      <c r="A42" s="117">
        <f t="shared" ca="1" si="0"/>
        <v>33</v>
      </c>
      <c r="B42" s="117" t="s">
        <v>54</v>
      </c>
      <c r="C42" s="127" t="s">
        <v>23</v>
      </c>
      <c r="D42" s="127" t="s">
        <v>266</v>
      </c>
      <c r="E42" s="124" t="str">
        <f ca="1">+IFERROR(IF(B42="IC",AVERAGEIFS('ICQlick%'!$E:$E,'ICQlick%'!$A:$A,ResultadoVar!$C42,'ICQlick%'!$B:$B,$D42),AVERAGEIFS('IPQlick%'!$E:$E,'IPQlick%'!$A:$A,ResultadoVar!$C42,'IPQlick%'!$B:$B,$D42)),"-")</f>
        <v>-</v>
      </c>
      <c r="F42" s="125">
        <v>86</v>
      </c>
      <c r="G42" s="125">
        <f t="array" ref="G42">IF(B42="","",IF(B42="IC",MIN(IF(ICQlickTabla!G:G=ResultadoVar!D42,IF(ICQlickTabla!M:M=ResultadoVar!F42,ICQlickTabla!H:H))),MIN(IF(IPQlickTabla!E:E=ResultadoVar!D42,IF(IPQlickTabla!J:J=ResultadoVar!F42,IPQlickTabla!F:F)))))</f>
        <v>0</v>
      </c>
      <c r="H42" s="125">
        <f t="array" ref="H42">IF(B42="","",IF(B42="IC",MAX(IF(ICQlickTabla!G:G=ResultadoVar!D42,IF(ICQlickTabla!M:M=ResultadoVar!F42,ICQlickTabla!I:I))),MAX(IF(IPQlickTabla!E:E=ResultadoVar!D42,IF(IPQlickTabla!J:J=ResultadoVar!F42,IPQlickTabla!G:G)))))</f>
        <v>0</v>
      </c>
      <c r="I42" s="126" t="e">
        <f t="array" ref="I42">IF(B42="","",IF(B42="IC",AVERAGEIFS(ICQlickTabla!$J:$J,ICQlickTabla!$M:$M,ResultadoVar!F42,ICQlickTabla!$G:$G,ResultadoVar!D42),AVERAGEIFS(IPQlickTabla!$H:$H,IPQlickTabla!$J:$J,ResultadoVar!F42,IPQlickTabla!$E:$E,ResultadoVar!D42)))</f>
        <v>#DIV/0!</v>
      </c>
      <c r="J42" s="127" t="e">
        <f t="array" ref="J42">IF(B42="","",IF(B42="IC",_xlfn.STDEV.S(IF(ICQlickTabla!G:G=ResultadoVar!D42,IF(ICQlickTabla!M:M=ResultadoVar!F42,ICQlickTabla!J:J))),_xlfn.STDEV.S(IF(IPQlickTabla!E:E=ResultadoVar!D42,IF(IPQlickTabla!J:J=ResultadoVar!F42,IPQlickTabla!G:G)))))</f>
        <v>#DIV/0!</v>
      </c>
      <c r="K42" s="125">
        <f t="array" ref="K42">IF(B42="","",IF(B42="IC",MIN(IF(ICQlickTabla!G:G=ResultadoVar!D42,IF(ICQlickTabla!M:M=ResultadoVar!F42,ICQlickTabla!J:J))),MIN(IF(IPQlickTabla!E:E=ResultadoVar!D42,IF(IPQlickTabla!J:J=ResultadoVar!F42,IPQlickTabla!H:H)))))</f>
        <v>0</v>
      </c>
      <c r="L42" s="125">
        <f t="array" ref="L42">IF(B42="","",IF(B42="IC",MAX(IF(ICQlickTabla!G:G=ResultadoVar!D42,IF(ICQlickTabla!M:M=ResultadoVar!F42,ICQlickTabla!J:J))),MAX(IF(IPQlickTabla!E:E=ResultadoVar!D42,IF(IPQlickTabla!J:J=ResultadoVar!F42,IPQlickTabla!H:H)))))</f>
        <v>0</v>
      </c>
      <c r="M42" s="125"/>
    </row>
    <row r="43" spans="1:15" x14ac:dyDescent="0.25">
      <c r="A43" s="117">
        <f t="shared" ca="1" si="0"/>
        <v>33</v>
      </c>
      <c r="B43" s="117" t="s">
        <v>54</v>
      </c>
      <c r="C43" s="127" t="s">
        <v>23</v>
      </c>
      <c r="D43" s="127" t="s">
        <v>267</v>
      </c>
      <c r="E43" s="124" t="str">
        <f ca="1">+IFERROR(IF(B43="IC",AVERAGEIFS('ICQlick%'!$E:$E,'ICQlick%'!$A:$A,ResultadoVar!$C43,'ICQlick%'!$B:$B,$D43),AVERAGEIFS('IPQlick%'!$E:$E,'IPQlick%'!$A:$A,ResultadoVar!$C43,'IPQlick%'!$B:$B,$D43)),"-")</f>
        <v>-</v>
      </c>
      <c r="F43" s="125">
        <v>86</v>
      </c>
      <c r="G43" s="125">
        <f t="array" ref="G43">IF(B43="","",IF(B43="IC",MIN(IF(ICQlickTabla!G:G=ResultadoVar!D43,IF(ICQlickTabla!M:M=ResultadoVar!F43,ICQlickTabla!H:H))),MIN(IF(IPQlickTabla!E:E=ResultadoVar!D43,IF(IPQlickTabla!J:J=ResultadoVar!F43,IPQlickTabla!F:F)))))</f>
        <v>0</v>
      </c>
      <c r="H43" s="125">
        <f t="array" ref="H43">IF(B43="","",IF(B43="IC",MAX(IF(ICQlickTabla!G:G=ResultadoVar!D43,IF(ICQlickTabla!M:M=ResultadoVar!F43,ICQlickTabla!I:I))),MAX(IF(IPQlickTabla!E:E=ResultadoVar!D43,IF(IPQlickTabla!J:J=ResultadoVar!F43,IPQlickTabla!G:G)))))</f>
        <v>0</v>
      </c>
      <c r="I43" s="126" t="e">
        <f t="array" ref="I43">IF(B43="","",IF(B43="IC",AVERAGEIFS(ICQlickTabla!$J:$J,ICQlickTabla!$M:$M,ResultadoVar!F43,ICQlickTabla!$G:$G,ResultadoVar!D43),AVERAGEIFS(IPQlickTabla!$H:$H,IPQlickTabla!$J:$J,ResultadoVar!F43,IPQlickTabla!$E:$E,ResultadoVar!D43)))</f>
        <v>#DIV/0!</v>
      </c>
      <c r="J43" s="127" t="e">
        <f t="array" ref="J43">IF(B43="","",IF(B43="IC",_xlfn.STDEV.S(IF(ICQlickTabla!G:G=ResultadoVar!D43,IF(ICQlickTabla!M:M=ResultadoVar!F43,ICQlickTabla!J:J))),_xlfn.STDEV.S(IF(IPQlickTabla!E:E=ResultadoVar!D43,IF(IPQlickTabla!J:J=ResultadoVar!F43,IPQlickTabla!G:G)))))</f>
        <v>#DIV/0!</v>
      </c>
      <c r="K43" s="125">
        <f t="array" ref="K43">IF(B43="","",IF(B43="IC",MIN(IF(ICQlickTabla!G:G=ResultadoVar!D43,IF(ICQlickTabla!M:M=ResultadoVar!F43,ICQlickTabla!J:J))),MIN(IF(IPQlickTabla!E:E=ResultadoVar!D43,IF(IPQlickTabla!J:J=ResultadoVar!F43,IPQlickTabla!H:H)))))</f>
        <v>0</v>
      </c>
      <c r="L43" s="125">
        <f t="array" ref="L43">IF(B43="","",IF(B43="IC",MAX(IF(ICQlickTabla!G:G=ResultadoVar!D43,IF(ICQlickTabla!M:M=ResultadoVar!F43,ICQlickTabla!J:J))),MAX(IF(IPQlickTabla!E:E=ResultadoVar!D43,IF(IPQlickTabla!J:J=ResultadoVar!F43,IPQlickTabla!H:H)))))</f>
        <v>0</v>
      </c>
      <c r="M43" s="125"/>
    </row>
    <row r="44" spans="1:15" x14ac:dyDescent="0.25">
      <c r="A44" s="117">
        <f ca="1">WEEKNUM(TODAY(),21)-1</f>
        <v>33</v>
      </c>
      <c r="B44" s="117" t="s">
        <v>54</v>
      </c>
      <c r="C44" s="127" t="s">
        <v>23</v>
      </c>
      <c r="D44" s="127" t="s">
        <v>240</v>
      </c>
      <c r="E44" s="124" t="str">
        <f ca="1">+IFERROR(IF(B44="IC",AVERAGEIFS('ICQlick%'!$E:$E,'ICQlick%'!$A:$A,ResultadoVar!$C44,'ICQlick%'!$B:$B,$D44),AVERAGEIFS('IPQlick%'!$E:$E,'IPQlick%'!$A:$A,ResultadoVar!$C44,'IPQlick%'!$B:$B,$D44)),"-")</f>
        <v>-</v>
      </c>
      <c r="F44" s="125">
        <v>86</v>
      </c>
      <c r="G44" s="125">
        <f t="array" ref="G44">IF(B44="","",IF(B44="IC",MIN(IF(ICQlickTabla!G:G=ResultadoVar!D44,IF(ICQlickTabla!M:M=ResultadoVar!F44,ICQlickTabla!H:H))),MIN(IF(IPQlickTabla!E:E=ResultadoVar!D44,IF(IPQlickTabla!J:J=ResultadoVar!F44,IPQlickTabla!F:F)))))</f>
        <v>0</v>
      </c>
      <c r="H44" s="125">
        <f t="array" ref="H44">IF(B44="","",IF(B44="IC",MAX(IF(ICQlickTabla!G:G=ResultadoVar!D44,IF(ICQlickTabla!M:M=ResultadoVar!F44,ICQlickTabla!I:I))),MAX(IF(IPQlickTabla!E:E=ResultadoVar!D44,IF(IPQlickTabla!J:J=ResultadoVar!F44,IPQlickTabla!G:G)))))</f>
        <v>110</v>
      </c>
      <c r="I44" s="126">
        <f t="array" ref="I44">IF(B44="","",IF(B44="IC",AVERAGEIFS(ICQlickTabla!$J:$J,ICQlickTabla!$M:$M,ResultadoVar!F44,ICQlickTabla!$G:$G,ResultadoVar!D44),AVERAGEIFS(IPQlickTabla!$H:$H,IPQlickTabla!$J:$J,ResultadoVar!F44,IPQlickTabla!$E:$E,ResultadoVar!D44)))</f>
        <v>49.226190476190474</v>
      </c>
      <c r="J44" s="127">
        <f t="array" ref="J44">IF(B44="","",IF(B44="IC",_xlfn.STDEV.S(IF(ICQlickTabla!G:G=ResultadoVar!D44,IF(ICQlickTabla!M:M=ResultadoVar!F44,ICQlickTabla!J:J))),_xlfn.STDEV.S(IF(IPQlickTabla!E:E=ResultadoVar!D44,IF(IPQlickTabla!J:J=ResultadoVar!F44,IPQlickTabla!G:G)))))</f>
        <v>0</v>
      </c>
      <c r="K44" s="125">
        <f t="array" ref="K44">IF(B44="","",IF(B44="IC",MIN(IF(ICQlickTabla!G:G=ResultadoVar!D44,IF(ICQlickTabla!M:M=ResultadoVar!F44,ICQlickTabla!J:J))),MIN(IF(IPQlickTabla!E:E=ResultadoVar!D44,IF(IPQlickTabla!J:J=ResultadoVar!F44,IPQlickTabla!H:H)))))</f>
        <v>0</v>
      </c>
      <c r="L44" s="125">
        <f t="array" ref="L44">IF(B44="","",IF(B44="IC",MAX(IF(ICQlickTabla!G:G=ResultadoVar!D44,IF(ICQlickTabla!M:M=ResultadoVar!F44,ICQlickTabla!J:J))),MAX(IF(IPQlickTabla!E:E=ResultadoVar!D44,IF(IPQlickTabla!J:J=ResultadoVar!F44,IPQlickTabla!H:H)))))</f>
        <v>66</v>
      </c>
      <c r="M44" s="125"/>
    </row>
    <row r="45" spans="1:15" x14ac:dyDescent="0.25">
      <c r="A45" s="117">
        <f t="shared" ca="1" si="0"/>
        <v>33</v>
      </c>
      <c r="B45" s="117" t="s">
        <v>54</v>
      </c>
      <c r="C45" s="127" t="s">
        <v>22</v>
      </c>
      <c r="D45" s="127" t="s">
        <v>132</v>
      </c>
      <c r="E45" s="124" t="str">
        <f ca="1">+IFERROR(IF(B45="IC",AVERAGEIFS('ICQlick%'!$E:$E,'ICQlick%'!$A:$A,ResultadoVar!$C45,'ICQlick%'!$B:$B,$D45),AVERAGEIFS('IPQlick%'!$E:$E,'IPQlick%'!$A:$A,ResultadoVar!$C45,'IPQlick%'!$B:$B,$D45)),"-")</f>
        <v>-</v>
      </c>
      <c r="F45" s="125">
        <v>90</v>
      </c>
      <c r="G45" s="125">
        <f t="array" ref="G45">IF(B45="","",IF(B45="IC",MIN(IF(ICQlickTabla!G:G=ResultadoVar!D45,IF(ICQlickTabla!M:M=ResultadoVar!F45,ICQlickTabla!H:H))),MIN(IF(IPQlickTabla!E:E=ResultadoVar!D45,IF(IPQlickTabla!J:J=ResultadoVar!F45,IPQlickTabla!F:F)))))</f>
        <v>160</v>
      </c>
      <c r="H45" s="125">
        <f t="array" ref="H45">IF(B45="","",IF(B45="IC",MAX(IF(ICQlickTabla!G:G=ResultadoVar!D45,IF(ICQlickTabla!M:M=ResultadoVar!F45,ICQlickTabla!I:I))),MAX(IF(IPQlickTabla!E:E=ResultadoVar!D45,IF(IPQlickTabla!J:J=ResultadoVar!F45,IPQlickTabla!G:G)))))</f>
        <v>180</v>
      </c>
      <c r="I45" s="126">
        <f t="array" ref="I45">IF(B45="","",IF(B45="IC",AVERAGEIFS(ICQlickTabla!$J:$J,ICQlickTabla!$M:$M,ResultadoVar!F45,ICQlickTabla!$G:$G,ResultadoVar!D45),AVERAGEIFS(IPQlickTabla!$H:$H,IPQlickTabla!$J:$J,ResultadoVar!F45,IPQlickTabla!$E:$E,ResultadoVar!D45)))</f>
        <v>160.53125</v>
      </c>
      <c r="J45" s="127">
        <f t="array" ref="J45">IF(B45="","",IF(B45="IC",_xlfn.STDEV.S(IF(ICQlickTabla!G:G=ResultadoVar!D45,IF(ICQlickTabla!M:M=ResultadoVar!F45,ICQlickTabla!J:J))),_xlfn.STDEV.S(IF(IPQlickTabla!E:E=ResultadoVar!D45,IF(IPQlickTabla!J:J=ResultadoVar!F45,IPQlickTabla!G:G)))))</f>
        <v>5.0401612877418529</v>
      </c>
      <c r="K45" s="125">
        <f t="array" ref="K45">IF(B45="","",IF(B45="IC",MIN(IF(ICQlickTabla!G:G=ResultadoVar!D45,IF(ICQlickTabla!M:M=ResultadoVar!F45,ICQlickTabla!J:J))),MIN(IF(IPQlickTabla!E:E=ResultadoVar!D45,IF(IPQlickTabla!J:J=ResultadoVar!F45,IPQlickTabla!H:H)))))</f>
        <v>154</v>
      </c>
      <c r="L45" s="125">
        <f t="array" ref="L45">IF(B45="","",IF(B45="IC",MAX(IF(ICQlickTabla!G:G=ResultadoVar!D45,IF(ICQlickTabla!M:M=ResultadoVar!F45,ICQlickTabla!J:J))),MAX(IF(IPQlickTabla!E:E=ResultadoVar!D45,IF(IPQlickTabla!J:J=ResultadoVar!F45,IPQlickTabla!H:H)))))</f>
        <v>172</v>
      </c>
      <c r="M45" s="125"/>
    </row>
    <row r="46" spans="1:15" x14ac:dyDescent="0.25">
      <c r="A46" s="117">
        <f t="shared" ca="1" si="0"/>
        <v>33</v>
      </c>
      <c r="B46" s="117" t="s">
        <v>54</v>
      </c>
      <c r="C46" s="127" t="s">
        <v>22</v>
      </c>
      <c r="D46" s="127" t="s">
        <v>268</v>
      </c>
      <c r="E46" s="124" t="str">
        <f ca="1">+IFERROR(IF(B46="IC",AVERAGEIFS('ICQlick%'!$E:$E,'ICQlick%'!$A:$A,ResultadoVar!$C46,'ICQlick%'!$B:$B,$D46),AVERAGEIFS('IPQlick%'!$E:$E,'IPQlick%'!$A:$A,ResultadoVar!$C46,'IPQlick%'!$B:$B,$D46)),"-")</f>
        <v>-</v>
      </c>
      <c r="F46" s="125">
        <v>90</v>
      </c>
      <c r="G46" s="125">
        <f t="array" ref="G46">IF(B46="","",IF(B46="IC",MIN(IF(ICQlickTabla!G:G=ResultadoVar!D46,IF(ICQlickTabla!M:M=ResultadoVar!F46,ICQlickTabla!H:H))),MIN(IF(IPQlickTabla!E:E=ResultadoVar!D46,IF(IPQlickTabla!J:J=ResultadoVar!F46,IPQlickTabla!F:F)))))</f>
        <v>0</v>
      </c>
      <c r="H46" s="125">
        <f t="array" ref="H46">IF(B46="","",IF(B46="IC",MAX(IF(ICQlickTabla!G:G=ResultadoVar!D46,IF(ICQlickTabla!M:M=ResultadoVar!F46,ICQlickTabla!I:I))),MAX(IF(IPQlickTabla!E:E=ResultadoVar!D46,IF(IPQlickTabla!J:J=ResultadoVar!F46,IPQlickTabla!G:G)))))</f>
        <v>0</v>
      </c>
      <c r="I46" s="126" t="e">
        <f>IF(B46="","",IF(B46="IC",AVERAGEIFS(ICQlickTabla!$J:$J,ICQlickTabla!$M:$M,ResultadoVar!F46,ICQlickTabla!$G:$G,ResultadoVar!D46),AVERAGEIFS(IPQlickTabla!$H:$H,IPQlickTabla!$J:$J,ResultadoVar!F46,IPQlickTabla!$E:$E,ResultadoVar!D46)))</f>
        <v>#DIV/0!</v>
      </c>
      <c r="J46" s="127" t="e">
        <f t="array" ref="J46">IF(B46="","",IF(B46="IC",_xlfn.STDEV.S(IF(ICQlickTabla!G:G=ResultadoVar!D46,IF(ICQlickTabla!M:M=ResultadoVar!F46,ICQlickTabla!J:J))),_xlfn.STDEV.S(IF(IPQlickTabla!E:E=ResultadoVar!D46,IF(IPQlickTabla!J:J=ResultadoVar!F46,IPQlickTabla!G:G)))))</f>
        <v>#DIV/0!</v>
      </c>
      <c r="K46" s="125">
        <f t="array" ref="K46">IF(B46="","",IF(B46="IC",MIN(IF(ICQlickTabla!G:G=ResultadoVar!D46,IF(ICQlickTabla!M:M=ResultadoVar!F46,ICQlickTabla!J:J))),MIN(IF(IPQlickTabla!E:E=ResultadoVar!D46,IF(IPQlickTabla!J:J=ResultadoVar!F46,IPQlickTabla!H:H)))))</f>
        <v>0</v>
      </c>
      <c r="L46" s="125">
        <f t="array" ref="L46">IF(B46="","",IF(B46="IC",MAX(IF(ICQlickTabla!G:G=ResultadoVar!D46,IF(ICQlickTabla!M:M=ResultadoVar!F46,ICQlickTabla!J:J))),MAX(IF(IPQlickTabla!E:E=ResultadoVar!D46,IF(IPQlickTabla!J:J=ResultadoVar!F46,IPQlickTabla!H:H)))))</f>
        <v>0</v>
      </c>
      <c r="M46" s="125"/>
    </row>
    <row r="47" spans="1:15" x14ac:dyDescent="0.25">
      <c r="A47" s="117">
        <f t="shared" ca="1" si="0"/>
        <v>33</v>
      </c>
      <c r="B47" s="117" t="s">
        <v>54</v>
      </c>
      <c r="C47" s="127" t="s">
        <v>22</v>
      </c>
      <c r="D47" s="127" t="s">
        <v>269</v>
      </c>
      <c r="E47" s="124" t="str">
        <f ca="1">+IFERROR(IF(B47="IC",AVERAGEIFS('ICQlick%'!$E:$E,'ICQlick%'!$A:$A,ResultadoVar!$C47,'ICQlick%'!$B:$B,$D47),AVERAGEIFS('IPQlick%'!$E:$E,'IPQlick%'!$A:$A,ResultadoVar!$C47,'IPQlick%'!$B:$B,$D47)),"-")</f>
        <v>-</v>
      </c>
      <c r="F47" s="125">
        <v>90</v>
      </c>
      <c r="G47" s="125">
        <f t="array" ref="G47">IF(B47="","",IF(B47="IC",MIN(IF(ICQlickTabla!G:G=ResultadoVar!D47,IF(ICQlickTabla!M:M=ResultadoVar!F47,ICQlickTabla!H:H))),MIN(IF(IPQlickTabla!E:E=ResultadoVar!D47,IF(IPQlickTabla!J:J=ResultadoVar!F47,IPQlickTabla!F:F)))))</f>
        <v>0</v>
      </c>
      <c r="H47" s="125">
        <f t="array" ref="H47">IF(B47="","",IF(B47="IC",MAX(IF(ICQlickTabla!G:G=ResultadoVar!D47,IF(ICQlickTabla!M:M=ResultadoVar!F47,ICQlickTabla!I:I))),MAX(IF(IPQlickTabla!E:E=ResultadoVar!D47,IF(IPQlickTabla!J:J=ResultadoVar!F47,IPQlickTabla!G:G)))))</f>
        <v>0</v>
      </c>
      <c r="I47" s="126" t="e">
        <f t="array" ref="I47">IF(B47="","",IF(B47="IC",AVERAGEIFS(ICQlickTabla!$J:$J,ICQlickTabla!$M:$M,ResultadoVar!F47,ICQlickTabla!$G:$G,ResultadoVar!D47),AVERAGEIFS(IPQlickTabla!$H:$H,IPQlickTabla!$J:$J,ResultadoVar!F47,IPQlickTabla!$E:$E,ResultadoVar!D47)))</f>
        <v>#DIV/0!</v>
      </c>
      <c r="J47" s="127" t="e">
        <f t="array" ref="J47">IF(B47="","",IF(B47="IC",_xlfn.STDEV.S(IF(ICQlickTabla!G:G=ResultadoVar!D47,IF(ICQlickTabla!M:M=ResultadoVar!F47,ICQlickTabla!J:J))),_xlfn.STDEV.S(IF(IPQlickTabla!E:E=ResultadoVar!D47,IF(IPQlickTabla!J:J=ResultadoVar!F47,IPQlickTabla!G:G)))))</f>
        <v>#DIV/0!</v>
      </c>
      <c r="K47" s="125">
        <f t="array" ref="K47">IF(B47="","",IF(B47="IC",MIN(IF(ICQlickTabla!G:G=ResultadoVar!D47,IF(ICQlickTabla!M:M=ResultadoVar!F47,ICQlickTabla!J:J))),MIN(IF(IPQlickTabla!E:E=ResultadoVar!D47,IF(IPQlickTabla!J:J=ResultadoVar!F47,IPQlickTabla!H:H)))))</f>
        <v>0</v>
      </c>
      <c r="L47" s="125">
        <f t="array" ref="L47">IF(B47="","",IF(B47="IC",MAX(IF(ICQlickTabla!G:G=ResultadoVar!D47,IF(ICQlickTabla!M:M=ResultadoVar!F47,ICQlickTabla!J:J))),MAX(IF(IPQlickTabla!E:E=ResultadoVar!D47,IF(IPQlickTabla!J:J=ResultadoVar!F47,IPQlickTabla!H:H)))))</f>
        <v>0</v>
      </c>
      <c r="M47" s="125"/>
    </row>
    <row r="48" spans="1:15" x14ac:dyDescent="0.25">
      <c r="A48" s="117">
        <f t="shared" ca="1" si="0"/>
        <v>33</v>
      </c>
      <c r="B48" s="117" t="s">
        <v>54</v>
      </c>
      <c r="C48" s="127" t="s">
        <v>22</v>
      </c>
      <c r="D48" s="127" t="s">
        <v>133</v>
      </c>
      <c r="E48" s="124" t="str">
        <f ca="1">+IFERROR(IF(B48="IC",AVERAGEIFS('ICQlick%'!$E:$E,'ICQlick%'!$A:$A,ResultadoVar!$C48,'ICQlick%'!$B:$B,$D48),AVERAGEIFS('IPQlick%'!$E:$E,'IPQlick%'!$A:$A,ResultadoVar!$C48,'IPQlick%'!$B:$B,$D48)),"-")</f>
        <v>-</v>
      </c>
      <c r="F48" s="125">
        <v>90</v>
      </c>
      <c r="G48" s="125">
        <f t="array" ref="G48">IF(B48="","",IF(B48="IC",MIN(IF(ICQlickTabla!G:G=ResultadoVar!D48,IF(ICQlickTabla!M:M=ResultadoVar!F48,ICQlickTabla!H:H))),MIN(IF(IPQlickTabla!E:E=ResultadoVar!D48,IF(IPQlickTabla!J:J=ResultadoVar!F48,IPQlickTabla!F:F)))))</f>
        <v>80</v>
      </c>
      <c r="H48" s="125">
        <f t="array" ref="H48">IF(B48="","",IF(B48="IC",MAX(IF(ICQlickTabla!G:G=ResultadoVar!D48,IF(ICQlickTabla!M:M=ResultadoVar!F48,ICQlickTabla!I:I))),MAX(IF(IPQlickTabla!E:E=ResultadoVar!D48,IF(IPQlickTabla!J:J=ResultadoVar!F48,IPQlickTabla!G:G)))))</f>
        <v>120</v>
      </c>
      <c r="I48" s="126">
        <f>IF(B48="","",IF(B48="IC",AVERAGEIFS(ICQlickTabla!$J:$J,ICQlickTabla!$M:$M,ResultadoVar!F48,ICQlickTabla!$G:$G,ResultadoVar!D48),AVERAGEIFS(IPQlickTabla!$H:$H,IPQlickTabla!$J:$J,ResultadoVar!F48,IPQlickTabla!$E:$E,ResultadoVar!D48)))</f>
        <v>111.375</v>
      </c>
      <c r="J48" s="127">
        <f t="array" ref="J48">IF(B48="","",IF(B48="IC",_xlfn.STDEV.S(IF(ICQlickTabla!G:G=ResultadoVar!D48,IF(ICQlickTabla!M:M=ResultadoVar!F48,ICQlickTabla!J:J))),_xlfn.STDEV.S(IF(IPQlickTabla!E:E=ResultadoVar!D48,IF(IPQlickTabla!J:J=ResultadoVar!F48,IPQlickTabla!G:G)))))</f>
        <v>0</v>
      </c>
      <c r="K48" s="125">
        <f t="array" ref="K48">IF(B48="","",IF(B48="IC",MIN(IF(ICQlickTabla!G:G=ResultadoVar!D48,IF(ICQlickTabla!M:M=ResultadoVar!F48,ICQlickTabla!J:J))),MIN(IF(IPQlickTabla!E:E=ResultadoVar!D48,IF(IPQlickTabla!J:J=ResultadoVar!F48,IPQlickTabla!H:H)))))</f>
        <v>91</v>
      </c>
      <c r="L48" s="125">
        <f t="array" ref="L48">IF(B48="","",IF(B48="IC",MAX(IF(ICQlickTabla!G:G=ResultadoVar!D48,IF(ICQlickTabla!M:M=ResultadoVar!F48,ICQlickTabla!J:J))),MAX(IF(IPQlickTabla!E:E=ResultadoVar!D48,IF(IPQlickTabla!J:J=ResultadoVar!F48,IPQlickTabla!H:H)))))</f>
        <v>120</v>
      </c>
      <c r="M48" s="125"/>
    </row>
    <row r="49" spans="6:14" x14ac:dyDescent="0.25">
      <c r="H49" s="131"/>
      <c r="I49" s="129"/>
    </row>
    <row r="51" spans="6:14" x14ac:dyDescent="0.25">
      <c r="F51" s="131"/>
      <c r="N51" s="129"/>
    </row>
    <row r="52" spans="6:14" x14ac:dyDescent="0.25">
      <c r="H52" s="131"/>
    </row>
    <row r="275" spans="1:1" x14ac:dyDescent="0.25">
      <c r="A275" s="110" t="s">
        <v>217</v>
      </c>
    </row>
    <row r="522" spans="1:1" x14ac:dyDescent="0.25">
      <c r="A522" s="110" t="s">
        <v>172</v>
      </c>
    </row>
    <row r="971" spans="1:1" x14ac:dyDescent="0.25">
      <c r="A971" s="110" t="s">
        <v>173</v>
      </c>
    </row>
  </sheetData>
  <mergeCells count="2">
    <mergeCell ref="L1:M1"/>
    <mergeCell ref="D1:K1"/>
  </mergeCells>
  <conditionalFormatting sqref="E3:I3 F30:F31 E4:E48 F4:I29 K3:L29">
    <cfRule type="cellIs" dxfId="46" priority="66" operator="equal">
      <formula>"-"</formula>
    </cfRule>
    <cfRule type="cellIs" dxfId="45" priority="78" stopIfTrue="1" operator="greaterThanOrEqual">
      <formula>#REF!</formula>
    </cfRule>
  </conditionalFormatting>
  <conditionalFormatting sqref="E3:I3 F30:F48 E4:E48 F4:I29 M23:M48 K3:M22 L20:L27 K23:L29 K34:L48">
    <cfRule type="cellIs" dxfId="44" priority="77" stopIfTrue="1" operator="between">
      <formula>0.000000001</formula>
      <formula>#REF!</formula>
    </cfRule>
  </conditionalFormatting>
  <conditionalFormatting sqref="F32:F48 M3:M48 K34:L48">
    <cfRule type="cellIs" dxfId="43" priority="49" operator="equal">
      <formula>"-"</formula>
    </cfRule>
    <cfRule type="cellIs" dxfId="42" priority="51" stopIfTrue="1" operator="greaterThanOrEqual">
      <formula>#REF!</formula>
    </cfRule>
  </conditionalFormatting>
  <conditionalFormatting sqref="F29">
    <cfRule type="cellIs" dxfId="41" priority="43" operator="equal">
      <formula>"-"</formula>
    </cfRule>
    <cfRule type="cellIs" dxfId="40" priority="45" stopIfTrue="1" operator="greaterThanOrEqual">
      <formula>#REF!</formula>
    </cfRule>
  </conditionalFormatting>
  <conditionalFormatting sqref="F29">
    <cfRule type="cellIs" dxfId="39" priority="44" stopIfTrue="1" operator="between">
      <formula>0.000000001</formula>
      <formula>#REF!</formula>
    </cfRule>
  </conditionalFormatting>
  <conditionalFormatting sqref="G30:I31 G48:I48 G34:H47 K30:L31">
    <cfRule type="cellIs" dxfId="38" priority="40" operator="equal">
      <formula>"-"</formula>
    </cfRule>
    <cfRule type="cellIs" dxfId="37" priority="42" stopIfTrue="1" operator="greaterThanOrEqual">
      <formula>#REF!</formula>
    </cfRule>
  </conditionalFormatting>
  <conditionalFormatting sqref="G30:I31 G48:I48 G34:H47 K30:L31">
    <cfRule type="cellIs" dxfId="36" priority="41" stopIfTrue="1" operator="between">
      <formula>0.000000001</formula>
      <formula>#REF!</formula>
    </cfRule>
  </conditionalFormatting>
  <conditionalFormatting sqref="G32:I32 K32:L32 L33">
    <cfRule type="cellIs" dxfId="35" priority="37" operator="equal">
      <formula>"-"</formula>
    </cfRule>
    <cfRule type="cellIs" dxfId="34" priority="39" stopIfTrue="1" operator="greaterThanOrEqual">
      <formula>#REF!</formula>
    </cfRule>
  </conditionalFormatting>
  <conditionalFormatting sqref="G32:I32 K32:L32 L33">
    <cfRule type="cellIs" dxfId="33" priority="38" stopIfTrue="1" operator="between">
      <formula>0.000000001</formula>
      <formula>#REF!</formula>
    </cfRule>
  </conditionalFormatting>
  <conditionalFormatting sqref="G33:I33 K33 I37">
    <cfRule type="cellIs" dxfId="32" priority="34" operator="equal">
      <formula>"-"</formula>
    </cfRule>
    <cfRule type="cellIs" dxfId="31" priority="36" stopIfTrue="1" operator="greaterThanOrEqual">
      <formula>#REF!</formula>
    </cfRule>
  </conditionalFormatting>
  <conditionalFormatting sqref="G33:I33 K33 I37">
    <cfRule type="cellIs" dxfId="30" priority="35" stopIfTrue="1" operator="between">
      <formula>0.000000001</formula>
      <formula>#REF!</formula>
    </cfRule>
  </conditionalFormatting>
  <conditionalFormatting sqref="I34:I36">
    <cfRule type="cellIs" dxfId="29" priority="31" operator="equal">
      <formula>"-"</formula>
    </cfRule>
    <cfRule type="cellIs" dxfId="28" priority="33" stopIfTrue="1" operator="greaterThanOrEqual">
      <formula>#REF!</formula>
    </cfRule>
  </conditionalFormatting>
  <conditionalFormatting sqref="I34:I36">
    <cfRule type="cellIs" dxfId="27" priority="32" stopIfTrue="1" operator="between">
      <formula>0.000000001</formula>
      <formula>#REF!</formula>
    </cfRule>
  </conditionalFormatting>
  <conditionalFormatting sqref="I38">
    <cfRule type="cellIs" dxfId="26" priority="25" operator="equal">
      <formula>"-"</formula>
    </cfRule>
    <cfRule type="cellIs" dxfId="25" priority="27" stopIfTrue="1" operator="greaterThanOrEqual">
      <formula>#REF!</formula>
    </cfRule>
  </conditionalFormatting>
  <conditionalFormatting sqref="I38">
    <cfRule type="cellIs" dxfId="24" priority="26" stopIfTrue="1" operator="between">
      <formula>0.000000001</formula>
      <formula>#REF!</formula>
    </cfRule>
  </conditionalFormatting>
  <conditionalFormatting sqref="I39">
    <cfRule type="cellIs" dxfId="23" priority="22" operator="equal">
      <formula>"-"</formula>
    </cfRule>
    <cfRule type="cellIs" dxfId="22" priority="24" stopIfTrue="1" operator="greaterThanOrEqual">
      <formula>#REF!</formula>
    </cfRule>
  </conditionalFormatting>
  <conditionalFormatting sqref="I39">
    <cfRule type="cellIs" dxfId="21" priority="23" stopIfTrue="1" operator="between">
      <formula>0.000000001</formula>
      <formula>#REF!</formula>
    </cfRule>
  </conditionalFormatting>
  <conditionalFormatting sqref="I40">
    <cfRule type="cellIs" dxfId="20" priority="19" operator="equal">
      <formula>"-"</formula>
    </cfRule>
    <cfRule type="cellIs" dxfId="19" priority="21" stopIfTrue="1" operator="greaterThanOrEqual">
      <formula>#REF!</formula>
    </cfRule>
  </conditionalFormatting>
  <conditionalFormatting sqref="I40">
    <cfRule type="cellIs" dxfId="18" priority="20" stopIfTrue="1" operator="between">
      <formula>0.000000001</formula>
      <formula>#REF!</formula>
    </cfRule>
  </conditionalFormatting>
  <conditionalFormatting sqref="I41">
    <cfRule type="cellIs" dxfId="17" priority="16" operator="equal">
      <formula>"-"</formula>
    </cfRule>
    <cfRule type="cellIs" dxfId="16" priority="18" stopIfTrue="1" operator="greaterThanOrEqual">
      <formula>#REF!</formula>
    </cfRule>
  </conditionalFormatting>
  <conditionalFormatting sqref="I41">
    <cfRule type="cellIs" dxfId="15" priority="17" stopIfTrue="1" operator="between">
      <formula>0.000000001</formula>
      <formula>#REF!</formula>
    </cfRule>
  </conditionalFormatting>
  <conditionalFormatting sqref="I42">
    <cfRule type="cellIs" dxfId="14" priority="13" operator="equal">
      <formula>"-"</formula>
    </cfRule>
    <cfRule type="cellIs" dxfId="13" priority="15" stopIfTrue="1" operator="greaterThanOrEqual">
      <formula>#REF!</formula>
    </cfRule>
  </conditionalFormatting>
  <conditionalFormatting sqref="I42">
    <cfRule type="cellIs" dxfId="12" priority="14" stopIfTrue="1" operator="between">
      <formula>0.000000001</formula>
      <formula>#REF!</formula>
    </cfRule>
  </conditionalFormatting>
  <conditionalFormatting sqref="I43:I44">
    <cfRule type="cellIs" dxfId="11" priority="10" operator="equal">
      <formula>"-"</formula>
    </cfRule>
    <cfRule type="cellIs" dxfId="10" priority="12" stopIfTrue="1" operator="greaterThanOrEqual">
      <formula>#REF!</formula>
    </cfRule>
  </conditionalFormatting>
  <conditionalFormatting sqref="I43:I44">
    <cfRule type="cellIs" dxfId="9" priority="11" stopIfTrue="1" operator="between">
      <formula>0.000000001</formula>
      <formula>#REF!</formula>
    </cfRule>
  </conditionalFormatting>
  <conditionalFormatting sqref="I45">
    <cfRule type="cellIs" dxfId="8" priority="7" operator="equal">
      <formula>"-"</formula>
    </cfRule>
    <cfRule type="cellIs" dxfId="7" priority="9" stopIfTrue="1" operator="greaterThanOrEqual">
      <formula>#REF!</formula>
    </cfRule>
  </conditionalFormatting>
  <conditionalFormatting sqref="I45">
    <cfRule type="cellIs" dxfId="6" priority="8" stopIfTrue="1" operator="between">
      <formula>0.000000001</formula>
      <formula>#REF!</formula>
    </cfRule>
  </conditionalFormatting>
  <conditionalFormatting sqref="I46">
    <cfRule type="cellIs" dxfId="5" priority="4" operator="equal">
      <formula>"-"</formula>
    </cfRule>
    <cfRule type="cellIs" dxfId="4" priority="6" stopIfTrue="1" operator="greaterThanOrEqual">
      <formula>#REF!</formula>
    </cfRule>
  </conditionalFormatting>
  <conditionalFormatting sqref="I46">
    <cfRule type="cellIs" dxfId="3" priority="5" stopIfTrue="1" operator="between">
      <formula>0.000000001</formula>
      <formula>#REF!</formula>
    </cfRule>
  </conditionalFormatting>
  <conditionalFormatting sqref="I47">
    <cfRule type="cellIs" dxfId="2" priority="1" operator="equal">
      <formula>"-"</formula>
    </cfRule>
    <cfRule type="cellIs" dxfId="1" priority="3" stopIfTrue="1" operator="greaterThanOrEqual">
      <formula>#REF!</formula>
    </cfRule>
  </conditionalFormatting>
  <conditionalFormatting sqref="I47">
    <cfRule type="cellIs" dxfId="0" priority="2" stopIfTrue="1" operator="between">
      <formula>0.000000001</formula>
      <formula>#REF!</formula>
    </cfRule>
  </conditionalFormatting>
  <pageMargins left="0.7" right="0.7" top="0.75" bottom="0.75" header="0.3" footer="0.3"/>
  <pageSetup paperSize="9" scale="85" orientation="landscape" r:id="rId1"/>
  <colBreaks count="1" manualBreakCount="1">
    <brk id="1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Guardar_Var">
                <anchor moveWithCells="1" sizeWithCells="1">
                  <from>
                    <xdr:col>13</xdr:col>
                    <xdr:colOff>95250</xdr:colOff>
                    <xdr:row>0</xdr:row>
                    <xdr:rowOff>304800</xdr:rowOff>
                  </from>
                  <to>
                    <xdr:col>14</xdr:col>
                    <xdr:colOff>142875</xdr:colOff>
                    <xdr:row>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9" tint="0.59999389629810485"/>
  </sheetPr>
  <dimension ref="A1:D21"/>
  <sheetViews>
    <sheetView workbookViewId="0">
      <selection sqref="A1:XFD1048576"/>
    </sheetView>
  </sheetViews>
  <sheetFormatPr baseColWidth="10" defaultColWidth="9.140625" defaultRowHeight="15" x14ac:dyDescent="0.25"/>
  <cols>
    <col min="1" max="2" width="15.7109375" style="144" customWidth="1"/>
    <col min="3" max="4" width="15.7109375" style="113" customWidth="1"/>
    <col min="5" max="16384" width="9.140625" style="145"/>
  </cols>
  <sheetData>
    <row r="1" spans="1:4" x14ac:dyDescent="0.25">
      <c r="A1" s="144" t="s">
        <v>0</v>
      </c>
      <c r="B1" s="144" t="s">
        <v>1</v>
      </c>
      <c r="C1" s="113" t="s">
        <v>331</v>
      </c>
      <c r="D1" s="113" t="s">
        <v>332</v>
      </c>
    </row>
    <row r="2" spans="1:4" x14ac:dyDescent="0.25">
      <c r="A2" s="144" t="s">
        <v>2</v>
      </c>
      <c r="B2" s="144" t="s">
        <v>3</v>
      </c>
      <c r="C2" s="113">
        <v>0.99792960662525876</v>
      </c>
      <c r="D2" s="113">
        <v>5.3999999999999992E-2</v>
      </c>
    </row>
    <row r="3" spans="1:4" x14ac:dyDescent="0.25">
      <c r="A3" s="144" t="s">
        <v>218</v>
      </c>
      <c r="B3" s="144" t="s">
        <v>18</v>
      </c>
      <c r="C3" s="113">
        <v>0.5297071247960714</v>
      </c>
      <c r="D3" s="113">
        <v>4.9700000000000008E-2</v>
      </c>
    </row>
    <row r="4" spans="1:4" x14ac:dyDescent="0.25">
      <c r="A4" s="144" t="s">
        <v>2</v>
      </c>
      <c r="B4" s="144" t="s">
        <v>33</v>
      </c>
      <c r="C4" s="113">
        <v>0.81407702523240366</v>
      </c>
      <c r="D4" s="113">
        <v>5.3999999999999992E-2</v>
      </c>
    </row>
    <row r="5" spans="1:4" x14ac:dyDescent="0.25">
      <c r="A5" s="144" t="s">
        <v>2</v>
      </c>
      <c r="B5" s="144" t="s">
        <v>34</v>
      </c>
      <c r="C5" s="113">
        <v>0.94140625</v>
      </c>
      <c r="D5" s="113">
        <v>5.3999999999999992E-2</v>
      </c>
    </row>
    <row r="6" spans="1:4" x14ac:dyDescent="0.25">
      <c r="A6" s="144" t="s">
        <v>2</v>
      </c>
      <c r="B6" s="144" t="s">
        <v>5</v>
      </c>
      <c r="C6" s="113">
        <v>0.96153135963562508</v>
      </c>
      <c r="D6" s="113">
        <v>5.3999999999999992E-2</v>
      </c>
    </row>
    <row r="7" spans="1:4" x14ac:dyDescent="0.25">
      <c r="A7" s="144" t="s">
        <v>218</v>
      </c>
      <c r="B7" s="144" t="s">
        <v>19</v>
      </c>
      <c r="C7" s="113">
        <v>0.85084389294091001</v>
      </c>
      <c r="D7" s="113">
        <v>7.980000000000001E-2</v>
      </c>
    </row>
    <row r="8" spans="1:4" x14ac:dyDescent="0.25">
      <c r="A8" s="144" t="s">
        <v>218</v>
      </c>
      <c r="B8" s="144" t="s">
        <v>20</v>
      </c>
      <c r="C8" s="113">
        <v>0.60418994610229582</v>
      </c>
      <c r="D8" s="113">
        <v>7.980000000000001E-2</v>
      </c>
    </row>
    <row r="9" spans="1:4" x14ac:dyDescent="0.25">
      <c r="A9" s="144" t="s">
        <v>11</v>
      </c>
      <c r="B9" s="144" t="s">
        <v>12</v>
      </c>
      <c r="C9" s="113">
        <v>1</v>
      </c>
      <c r="D9" s="113">
        <v>0.02</v>
      </c>
    </row>
    <row r="10" spans="1:4" x14ac:dyDescent="0.25">
      <c r="A10" s="144" t="s">
        <v>219</v>
      </c>
      <c r="B10" s="144" t="s">
        <v>9</v>
      </c>
      <c r="C10" s="113">
        <v>0.80808274276958436</v>
      </c>
      <c r="D10" s="113">
        <v>1.54E-2</v>
      </c>
    </row>
    <row r="11" spans="1:4" x14ac:dyDescent="0.25">
      <c r="A11" s="144" t="s">
        <v>11</v>
      </c>
      <c r="B11" s="144" t="s">
        <v>13</v>
      </c>
      <c r="C11" s="113">
        <v>1</v>
      </c>
      <c r="D11" s="113">
        <v>0.02</v>
      </c>
    </row>
    <row r="12" spans="1:4" x14ac:dyDescent="0.25">
      <c r="A12" s="144" t="s">
        <v>2</v>
      </c>
      <c r="B12" s="144" t="s">
        <v>6</v>
      </c>
      <c r="C12" s="113">
        <v>0.59951340589152824</v>
      </c>
      <c r="D12" s="113">
        <v>5.3999999999999992E-2</v>
      </c>
    </row>
    <row r="13" spans="1:4" x14ac:dyDescent="0.25">
      <c r="A13" s="144" t="s">
        <v>11</v>
      </c>
      <c r="B13" s="144" t="s">
        <v>14</v>
      </c>
      <c r="C13" s="113">
        <v>0.84061008534910098</v>
      </c>
      <c r="D13" s="113">
        <v>2.5000000000000001E-2</v>
      </c>
    </row>
    <row r="14" spans="1:4" x14ac:dyDescent="0.25">
      <c r="A14" s="144" t="s">
        <v>11</v>
      </c>
      <c r="B14" s="144" t="s">
        <v>15</v>
      </c>
      <c r="C14" s="113">
        <v>1</v>
      </c>
      <c r="D14" s="113">
        <v>0.01</v>
      </c>
    </row>
    <row r="15" spans="1:4" x14ac:dyDescent="0.25">
      <c r="A15" s="144" t="s">
        <v>11</v>
      </c>
      <c r="B15" s="144" t="s">
        <v>16</v>
      </c>
      <c r="C15" s="113">
        <v>1</v>
      </c>
      <c r="D15" s="113">
        <v>1.4999999999999999E-2</v>
      </c>
    </row>
    <row r="16" spans="1:4" x14ac:dyDescent="0.25">
      <c r="A16" s="144" t="s">
        <v>218</v>
      </c>
      <c r="B16" s="144" t="s">
        <v>21</v>
      </c>
      <c r="C16" s="113">
        <v>0.49795071216162617</v>
      </c>
      <c r="D16" s="113">
        <v>5.9799999999999999E-2</v>
      </c>
    </row>
    <row r="17" spans="1:4" x14ac:dyDescent="0.25">
      <c r="A17" s="144" t="s">
        <v>218</v>
      </c>
      <c r="B17" s="144" t="s">
        <v>22</v>
      </c>
      <c r="C17" s="113">
        <v>0.59010908583975186</v>
      </c>
      <c r="D17" s="113">
        <v>6.5000000000000002E-2</v>
      </c>
    </row>
    <row r="18" spans="1:4" x14ac:dyDescent="0.25">
      <c r="A18" s="144" t="s">
        <v>11</v>
      </c>
      <c r="B18" s="144" t="s">
        <v>17</v>
      </c>
      <c r="C18" s="113">
        <v>1</v>
      </c>
      <c r="D18" s="113">
        <v>0.01</v>
      </c>
    </row>
    <row r="19" spans="1:4" x14ac:dyDescent="0.25">
      <c r="A19" s="144" t="s">
        <v>218</v>
      </c>
      <c r="B19" s="144" t="s">
        <v>23</v>
      </c>
      <c r="C19" s="113">
        <v>0.68825890362241526</v>
      </c>
      <c r="D19" s="113">
        <v>6.5000000000000002E-2</v>
      </c>
    </row>
    <row r="20" spans="1:4" x14ac:dyDescent="0.25">
      <c r="A20" s="144" t="s">
        <v>218</v>
      </c>
      <c r="B20" s="144" t="s">
        <v>24</v>
      </c>
      <c r="C20" s="113">
        <v>0.93647986004069383</v>
      </c>
      <c r="D20" s="113">
        <v>0.02</v>
      </c>
    </row>
    <row r="21" spans="1:4" x14ac:dyDescent="0.25">
      <c r="A21" s="144" t="s">
        <v>219</v>
      </c>
      <c r="B21" s="144" t="s">
        <v>10</v>
      </c>
      <c r="C21" s="113">
        <v>0.63306451612903214</v>
      </c>
      <c r="D21" s="113">
        <v>3.5000000000000003E-2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filterMode="1">
    <tabColor theme="9" tint="0.59999389629810485"/>
  </sheetPr>
  <dimension ref="A1:M10601"/>
  <sheetViews>
    <sheetView topLeftCell="A77" zoomScaleNormal="100" workbookViewId="0">
      <selection activeCell="B6" sqref="B6"/>
    </sheetView>
  </sheetViews>
  <sheetFormatPr baseColWidth="10" defaultColWidth="8.85546875" defaultRowHeight="15" x14ac:dyDescent="0.25"/>
  <cols>
    <col min="1" max="1" width="15.7109375" style="76" customWidth="1"/>
    <col min="2" max="2" width="15.7109375" style="144" customWidth="1"/>
    <col min="3" max="3" width="15.7109375" style="112" customWidth="1"/>
    <col min="4" max="5" width="15.7109375" style="144" customWidth="1"/>
    <col min="6" max="6" width="15.7109375" style="76" customWidth="1"/>
    <col min="7" max="7" width="15.7109375" style="145" customWidth="1"/>
    <col min="8" max="10" width="15.7109375" style="144" customWidth="1"/>
    <col min="11" max="11" width="15.7109375" style="145" customWidth="1"/>
    <col min="12" max="13" width="8.85546875" style="71"/>
    <col min="14" max="14" width="11.28515625" style="71" bestFit="1" customWidth="1"/>
    <col min="15" max="16384" width="8.85546875" style="71"/>
  </cols>
  <sheetData>
    <row r="1" spans="1:13" x14ac:dyDescent="0.25">
      <c r="A1" s="76" t="s">
        <v>335</v>
      </c>
      <c r="B1" s="144" t="s">
        <v>336</v>
      </c>
      <c r="C1" s="112" t="s">
        <v>337</v>
      </c>
      <c r="D1" s="144" t="s">
        <v>0</v>
      </c>
      <c r="E1" s="144" t="s">
        <v>1</v>
      </c>
      <c r="F1" s="76" t="s">
        <v>338</v>
      </c>
      <c r="G1" s="145" t="s">
        <v>339</v>
      </c>
      <c r="H1" s="144" t="s">
        <v>340</v>
      </c>
      <c r="I1" s="144" t="s">
        <v>341</v>
      </c>
      <c r="J1" s="144" t="s">
        <v>342</v>
      </c>
      <c r="K1" s="145" t="s">
        <v>343</v>
      </c>
      <c r="L1" s="76" t="s">
        <v>186</v>
      </c>
      <c r="M1" s="76" t="s">
        <v>201</v>
      </c>
    </row>
    <row r="2" spans="1:13" hidden="1" x14ac:dyDescent="0.25">
      <c r="A2" s="76">
        <v>667027</v>
      </c>
      <c r="B2" s="144" t="s">
        <v>239</v>
      </c>
      <c r="C2" s="112">
        <v>44788</v>
      </c>
      <c r="D2" s="144" t="s">
        <v>2</v>
      </c>
      <c r="E2" s="144" t="s">
        <v>3</v>
      </c>
      <c r="F2" s="76">
        <v>39</v>
      </c>
      <c r="G2" s="145" t="s">
        <v>238</v>
      </c>
      <c r="H2" s="145">
        <v>0</v>
      </c>
      <c r="I2" s="145">
        <v>1</v>
      </c>
      <c r="J2" s="145">
        <v>0</v>
      </c>
      <c r="K2" s="145" t="s">
        <v>344</v>
      </c>
      <c r="L2" s="71">
        <f>IF(A2="","",IFERROR(VLOOKUP(B2,IPQlickTabla!$B:$J,9,FALSE),IF(B2="80 - Produccion-Mezcla Grasa","80",IF(B2="51 - Purga-Purga de sebo","51",IF(B2="502 - Fermentacion PCL","502",IF(B2="510 - Fermentacion","510","512"))))))</f>
        <v>5</v>
      </c>
      <c r="M2" s="71">
        <f>+IF(OR(L2=73,L2=74,L2=75),75,IF(L2="80",80,IF(L2="51",51,IF(L2="502",502,IF(L2="510",510,IF(L2="512",512,L2))))))</f>
        <v>5</v>
      </c>
    </row>
    <row r="3" spans="1:13" hidden="1" x14ac:dyDescent="0.25">
      <c r="A3" s="76">
        <v>667036</v>
      </c>
      <c r="B3" s="144" t="s">
        <v>239</v>
      </c>
      <c r="C3" s="112">
        <v>44788</v>
      </c>
      <c r="D3" s="144" t="s">
        <v>2</v>
      </c>
      <c r="E3" s="144" t="s">
        <v>3</v>
      </c>
      <c r="F3" s="76">
        <v>39</v>
      </c>
      <c r="G3" s="145" t="s">
        <v>238</v>
      </c>
      <c r="H3" s="145">
        <v>0</v>
      </c>
      <c r="I3" s="145">
        <v>1</v>
      </c>
      <c r="J3" s="145">
        <v>0</v>
      </c>
      <c r="K3" s="145" t="s">
        <v>344</v>
      </c>
      <c r="L3" s="145">
        <f>IF(A3="","",IFERROR(VLOOKUP(B3,IPQlickTabla!$B:$J,9,FALSE),IF(B3="80 - Produccion-Mezcla Grasa","80",IF(B3="51 - Purga-Purga de sebo","51",IF(B3="502 - Fermentacion PCL","502",IF(B3="510 - Fermentacion","510","512"))))))</f>
        <v>5</v>
      </c>
      <c r="M3" s="107">
        <f t="shared" ref="M3:M66" si="0">+IF(OR(L3=73,L3=74,L3=75),75,IF(L3="80",80,IF(L3="51",51,IF(L3="502",502,IF(L3="510",510,IF(L3="512",512,L3))))))</f>
        <v>5</v>
      </c>
    </row>
    <row r="4" spans="1:13" hidden="1" x14ac:dyDescent="0.25">
      <c r="A4" s="76">
        <v>667050</v>
      </c>
      <c r="B4" s="144" t="s">
        <v>239</v>
      </c>
      <c r="C4" s="112">
        <v>44788</v>
      </c>
      <c r="D4" s="144" t="s">
        <v>2</v>
      </c>
      <c r="E4" s="144" t="s">
        <v>3</v>
      </c>
      <c r="F4" s="76">
        <v>39</v>
      </c>
      <c r="G4" s="145" t="s">
        <v>238</v>
      </c>
      <c r="H4" s="145">
        <v>0</v>
      </c>
      <c r="I4" s="145">
        <v>1</v>
      </c>
      <c r="J4" s="145">
        <v>0</v>
      </c>
      <c r="K4" s="145" t="s">
        <v>344</v>
      </c>
      <c r="L4" s="145">
        <f>IF(A4="","",IFERROR(VLOOKUP(B4,IPQlickTabla!$B:$J,9,FALSE),IF(B4="80 - Produccion-Mezcla Grasa","80",IF(B4="51 - Purga-Purga de sebo","51",IF(B4="502 - Fermentacion PCL","502",IF(B4="510 - Fermentacion","510","512"))))))</f>
        <v>5</v>
      </c>
      <c r="M4" s="107">
        <f t="shared" si="0"/>
        <v>5</v>
      </c>
    </row>
    <row r="5" spans="1:13" hidden="1" x14ac:dyDescent="0.25">
      <c r="A5" s="76">
        <v>667062</v>
      </c>
      <c r="B5" s="144" t="s">
        <v>239</v>
      </c>
      <c r="C5" s="112">
        <v>44788</v>
      </c>
      <c r="D5" s="144" t="s">
        <v>2</v>
      </c>
      <c r="E5" s="144" t="s">
        <v>3</v>
      </c>
      <c r="F5" s="76">
        <v>39</v>
      </c>
      <c r="G5" s="145" t="s">
        <v>238</v>
      </c>
      <c r="H5" s="145">
        <v>0</v>
      </c>
      <c r="I5" s="145">
        <v>1</v>
      </c>
      <c r="J5" s="145">
        <v>0</v>
      </c>
      <c r="K5" s="145" t="s">
        <v>344</v>
      </c>
      <c r="L5" s="145">
        <f>IF(A5="","",IFERROR(VLOOKUP(B5,IPQlickTabla!$B:$J,9,FALSE),IF(B5="80 - Produccion-Mezcla Grasa","80",IF(B5="51 - Purga-Purga de sebo","51",IF(B5="502 - Fermentacion PCL","502",IF(B5="510 - Fermentacion","510","512"))))))</f>
        <v>5</v>
      </c>
      <c r="M5" s="107">
        <f t="shared" si="0"/>
        <v>5</v>
      </c>
    </row>
    <row r="6" spans="1:13" hidden="1" x14ac:dyDescent="0.25">
      <c r="A6" s="76">
        <v>667081</v>
      </c>
      <c r="B6" s="144" t="s">
        <v>239</v>
      </c>
      <c r="C6" s="112">
        <v>44788</v>
      </c>
      <c r="D6" s="144" t="s">
        <v>2</v>
      </c>
      <c r="E6" s="144" t="s">
        <v>3</v>
      </c>
      <c r="F6" s="76">
        <v>39</v>
      </c>
      <c r="G6" s="145" t="s">
        <v>238</v>
      </c>
      <c r="H6" s="145">
        <v>0</v>
      </c>
      <c r="I6" s="145">
        <v>1</v>
      </c>
      <c r="J6" s="145">
        <v>0</v>
      </c>
      <c r="K6" s="145" t="s">
        <v>344</v>
      </c>
      <c r="L6" s="145">
        <f>IF(A6="","",IFERROR(VLOOKUP(B6,IPQlickTabla!$B:$J,9,FALSE),IF(B6="80 - Produccion-Mezcla Grasa","80",IF(B6="51 - Purga-Purga de sebo","51",IF(B6="502 - Fermentacion PCL","502",IF(B6="510 - Fermentacion","510","512"))))))</f>
        <v>5</v>
      </c>
      <c r="M6" s="107">
        <f t="shared" si="0"/>
        <v>5</v>
      </c>
    </row>
    <row r="7" spans="1:13" hidden="1" x14ac:dyDescent="0.25">
      <c r="A7" s="76">
        <v>667097</v>
      </c>
      <c r="B7" s="144" t="s">
        <v>239</v>
      </c>
      <c r="C7" s="112">
        <v>44788</v>
      </c>
      <c r="D7" s="144" t="s">
        <v>2</v>
      </c>
      <c r="E7" s="144" t="s">
        <v>3</v>
      </c>
      <c r="F7" s="76">
        <v>39</v>
      </c>
      <c r="G7" s="145" t="s">
        <v>238</v>
      </c>
      <c r="H7" s="145">
        <v>0</v>
      </c>
      <c r="I7" s="145">
        <v>1</v>
      </c>
      <c r="J7" s="145">
        <v>0</v>
      </c>
      <c r="K7" s="145" t="s">
        <v>344</v>
      </c>
      <c r="L7" s="145">
        <f>IF(A7="","",IFERROR(VLOOKUP(B7,IPQlickTabla!$B:$J,9,FALSE),IF(B7="80 - Produccion-Mezcla Grasa","80",IF(B7="51 - Purga-Purga de sebo","51",IF(B7="502 - Fermentacion PCL","502",IF(B7="510 - Fermentacion","510","512"))))))</f>
        <v>5</v>
      </c>
      <c r="M7" s="107">
        <f t="shared" si="0"/>
        <v>5</v>
      </c>
    </row>
    <row r="8" spans="1:13" hidden="1" x14ac:dyDescent="0.25">
      <c r="A8" s="76">
        <v>667128</v>
      </c>
      <c r="B8" s="144" t="s">
        <v>239</v>
      </c>
      <c r="C8" s="112">
        <v>44788</v>
      </c>
      <c r="D8" s="144" t="s">
        <v>2</v>
      </c>
      <c r="E8" s="144" t="s">
        <v>3</v>
      </c>
      <c r="F8" s="76">
        <v>39</v>
      </c>
      <c r="G8" s="145" t="s">
        <v>238</v>
      </c>
      <c r="H8" s="145">
        <v>0</v>
      </c>
      <c r="I8" s="145">
        <v>1</v>
      </c>
      <c r="J8" s="145">
        <v>0</v>
      </c>
      <c r="K8" s="145" t="s">
        <v>344</v>
      </c>
      <c r="L8" s="145">
        <f>IF(A8="","",IFERROR(VLOOKUP(B8,IPQlickTabla!$B:$J,9,FALSE),IF(B8="80 - Produccion-Mezcla Grasa","80",IF(B8="51 - Purga-Purga de sebo","51",IF(B8="502 - Fermentacion PCL","502",IF(B8="510 - Fermentacion","510","512"))))))</f>
        <v>5</v>
      </c>
      <c r="M8" s="107">
        <f t="shared" si="0"/>
        <v>5</v>
      </c>
    </row>
    <row r="9" spans="1:13" hidden="1" x14ac:dyDescent="0.25">
      <c r="A9" s="76">
        <v>667224</v>
      </c>
      <c r="B9" s="144" t="s">
        <v>239</v>
      </c>
      <c r="C9" s="112">
        <v>44789</v>
      </c>
      <c r="D9" s="144" t="s">
        <v>2</v>
      </c>
      <c r="E9" s="144" t="s">
        <v>3</v>
      </c>
      <c r="F9" s="76">
        <v>39</v>
      </c>
      <c r="G9" s="145" t="s">
        <v>238</v>
      </c>
      <c r="H9" s="145">
        <v>0</v>
      </c>
      <c r="I9" s="145">
        <v>1</v>
      </c>
      <c r="J9" s="145">
        <v>0</v>
      </c>
      <c r="K9" s="145" t="s">
        <v>344</v>
      </c>
      <c r="L9" s="145">
        <f>IF(A9="","",IFERROR(VLOOKUP(B9,IPQlickTabla!$B:$J,9,FALSE),IF(B9="80 - Produccion-Mezcla Grasa","80",IF(B9="51 - Purga-Purga de sebo","51",IF(B9="502 - Fermentacion PCL","502",IF(B9="510 - Fermentacion","510","512"))))))</f>
        <v>5</v>
      </c>
      <c r="M9" s="107">
        <f t="shared" si="0"/>
        <v>5</v>
      </c>
    </row>
    <row r="10" spans="1:13" hidden="1" x14ac:dyDescent="0.25">
      <c r="A10" s="76">
        <v>667247</v>
      </c>
      <c r="B10" s="144" t="s">
        <v>239</v>
      </c>
      <c r="C10" s="112">
        <v>44789</v>
      </c>
      <c r="D10" s="144" t="s">
        <v>2</v>
      </c>
      <c r="E10" s="144" t="s">
        <v>3</v>
      </c>
      <c r="F10" s="76">
        <v>39</v>
      </c>
      <c r="G10" s="145" t="s">
        <v>238</v>
      </c>
      <c r="H10" s="145">
        <v>0</v>
      </c>
      <c r="I10" s="145">
        <v>1</v>
      </c>
      <c r="J10" s="145">
        <v>0</v>
      </c>
      <c r="K10" s="145" t="s">
        <v>344</v>
      </c>
      <c r="L10" s="145">
        <f>IF(A10="","",IFERROR(VLOOKUP(B10,IPQlickTabla!$B:$J,9,FALSE),IF(B10="80 - Produccion-Mezcla Grasa","80",IF(B10="51 - Purga-Purga de sebo","51",IF(B10="502 - Fermentacion PCL","502",IF(B10="510 - Fermentacion","510","512"))))))</f>
        <v>5</v>
      </c>
      <c r="M10" s="107">
        <f t="shared" si="0"/>
        <v>5</v>
      </c>
    </row>
    <row r="11" spans="1:13" hidden="1" x14ac:dyDescent="0.25">
      <c r="A11" s="76">
        <v>667258</v>
      </c>
      <c r="B11" s="144" t="s">
        <v>239</v>
      </c>
      <c r="C11" s="112">
        <v>44789</v>
      </c>
      <c r="D11" s="144" t="s">
        <v>2</v>
      </c>
      <c r="E11" s="144" t="s">
        <v>3</v>
      </c>
      <c r="F11" s="76">
        <v>39</v>
      </c>
      <c r="G11" s="145" t="s">
        <v>238</v>
      </c>
      <c r="H11" s="145">
        <v>0</v>
      </c>
      <c r="I11" s="145">
        <v>1</v>
      </c>
      <c r="J11" s="145">
        <v>0</v>
      </c>
      <c r="K11" s="145" t="s">
        <v>344</v>
      </c>
      <c r="L11" s="145">
        <f>IF(A11="","",IFERROR(VLOOKUP(B11,IPQlickTabla!$B:$J,9,FALSE),IF(B11="80 - Produccion-Mezcla Grasa","80",IF(B11="51 - Purga-Purga de sebo","51",IF(B11="502 - Fermentacion PCL","502",IF(B11="510 - Fermentacion","510","512"))))))</f>
        <v>5</v>
      </c>
      <c r="M11" s="107">
        <f t="shared" si="0"/>
        <v>5</v>
      </c>
    </row>
    <row r="12" spans="1:13" hidden="1" x14ac:dyDescent="0.25">
      <c r="A12" s="76">
        <v>667279</v>
      </c>
      <c r="B12" s="144" t="s">
        <v>239</v>
      </c>
      <c r="C12" s="112">
        <v>44789</v>
      </c>
      <c r="D12" s="144" t="s">
        <v>2</v>
      </c>
      <c r="E12" s="144" t="s">
        <v>3</v>
      </c>
      <c r="F12" s="76">
        <v>39</v>
      </c>
      <c r="G12" s="145" t="s">
        <v>238</v>
      </c>
      <c r="H12" s="145">
        <v>0</v>
      </c>
      <c r="I12" s="145">
        <v>1</v>
      </c>
      <c r="J12" s="145">
        <v>0</v>
      </c>
      <c r="K12" s="145" t="s">
        <v>344</v>
      </c>
      <c r="L12" s="145">
        <f>IF(A12="","",IFERROR(VLOOKUP(B12,IPQlickTabla!$B:$J,9,FALSE),IF(B12="80 - Produccion-Mezcla Grasa","80",IF(B12="51 - Purga-Purga de sebo","51",IF(B12="502 - Fermentacion PCL","502",IF(B12="510 - Fermentacion","510","512"))))))</f>
        <v>5</v>
      </c>
      <c r="M12" s="107">
        <f t="shared" si="0"/>
        <v>5</v>
      </c>
    </row>
    <row r="13" spans="1:13" hidden="1" x14ac:dyDescent="0.25">
      <c r="A13" s="76">
        <v>667306</v>
      </c>
      <c r="B13" s="144" t="s">
        <v>239</v>
      </c>
      <c r="C13" s="112">
        <v>44789</v>
      </c>
      <c r="D13" s="144" t="s">
        <v>2</v>
      </c>
      <c r="E13" s="144" t="s">
        <v>3</v>
      </c>
      <c r="F13" s="76">
        <v>39</v>
      </c>
      <c r="G13" s="145" t="s">
        <v>238</v>
      </c>
      <c r="H13" s="145">
        <v>0</v>
      </c>
      <c r="I13" s="145">
        <v>1</v>
      </c>
      <c r="J13" s="145">
        <v>0</v>
      </c>
      <c r="K13" s="145" t="s">
        <v>344</v>
      </c>
      <c r="L13" s="145">
        <f>IF(A13="","",IFERROR(VLOOKUP(B13,IPQlickTabla!$B:$J,9,FALSE),IF(B13="80 - Produccion-Mezcla Grasa","80",IF(B13="51 - Purga-Purga de sebo","51",IF(B13="502 - Fermentacion PCL","502",IF(B13="510 - Fermentacion","510","512"))))))</f>
        <v>5</v>
      </c>
      <c r="M13" s="107">
        <f t="shared" si="0"/>
        <v>5</v>
      </c>
    </row>
    <row r="14" spans="1:13" hidden="1" x14ac:dyDescent="0.25">
      <c r="A14" s="76">
        <v>667343</v>
      </c>
      <c r="B14" s="144" t="s">
        <v>239</v>
      </c>
      <c r="C14" s="112">
        <v>44789</v>
      </c>
      <c r="D14" s="144" t="s">
        <v>2</v>
      </c>
      <c r="E14" s="144" t="s">
        <v>3</v>
      </c>
      <c r="F14" s="76">
        <v>39</v>
      </c>
      <c r="G14" s="145" t="s">
        <v>238</v>
      </c>
      <c r="H14" s="145">
        <v>0</v>
      </c>
      <c r="I14" s="145">
        <v>1</v>
      </c>
      <c r="J14" s="145">
        <v>0</v>
      </c>
      <c r="K14" s="145" t="s">
        <v>344</v>
      </c>
      <c r="L14" s="145">
        <f>IF(A14="","",IFERROR(VLOOKUP(B14,IPQlickTabla!$B:$J,9,FALSE),IF(B14="80 - Produccion-Mezcla Grasa","80",IF(B14="51 - Purga-Purga de sebo","51",IF(B14="502 - Fermentacion PCL","502",IF(B14="510 - Fermentacion","510","512"))))))</f>
        <v>5</v>
      </c>
      <c r="M14" s="107">
        <f t="shared" si="0"/>
        <v>5</v>
      </c>
    </row>
    <row r="15" spans="1:13" hidden="1" x14ac:dyDescent="0.25">
      <c r="A15" s="76">
        <v>667357</v>
      </c>
      <c r="B15" s="144" t="s">
        <v>239</v>
      </c>
      <c r="C15" s="112">
        <v>44789</v>
      </c>
      <c r="D15" s="144" t="s">
        <v>2</v>
      </c>
      <c r="E15" s="144" t="s">
        <v>3</v>
      </c>
      <c r="F15" s="76">
        <v>39</v>
      </c>
      <c r="G15" s="145" t="s">
        <v>238</v>
      </c>
      <c r="H15" s="145">
        <v>0</v>
      </c>
      <c r="I15" s="145">
        <v>1</v>
      </c>
      <c r="J15" s="145">
        <v>0</v>
      </c>
      <c r="K15" s="145" t="s">
        <v>344</v>
      </c>
      <c r="L15" s="145">
        <f>IF(A15="","",IFERROR(VLOOKUP(B15,IPQlickTabla!$B:$J,9,FALSE),IF(B15="80 - Produccion-Mezcla Grasa","80",IF(B15="51 - Purga-Purga de sebo","51",IF(B15="502 - Fermentacion PCL","502",IF(B15="510 - Fermentacion","510","512"))))))</f>
        <v>5</v>
      </c>
      <c r="M15" s="107">
        <f t="shared" si="0"/>
        <v>5</v>
      </c>
    </row>
    <row r="16" spans="1:13" hidden="1" x14ac:dyDescent="0.25">
      <c r="A16" s="76">
        <v>667364</v>
      </c>
      <c r="B16" s="144" t="s">
        <v>239</v>
      </c>
      <c r="C16" s="112">
        <v>44789</v>
      </c>
      <c r="D16" s="144" t="s">
        <v>2</v>
      </c>
      <c r="E16" s="144" t="s">
        <v>3</v>
      </c>
      <c r="F16" s="76">
        <v>39</v>
      </c>
      <c r="G16" s="145" t="s">
        <v>238</v>
      </c>
      <c r="H16" s="145">
        <v>0</v>
      </c>
      <c r="I16" s="145">
        <v>1</v>
      </c>
      <c r="J16" s="145">
        <v>0</v>
      </c>
      <c r="K16" s="145" t="s">
        <v>344</v>
      </c>
      <c r="L16" s="145">
        <f>IF(A16="","",IFERROR(VLOOKUP(B16,IPQlickTabla!$B:$J,9,FALSE),IF(B16="80 - Produccion-Mezcla Grasa","80",IF(B16="51 - Purga-Purga de sebo","51",IF(B16="502 - Fermentacion PCL","502",IF(B16="510 - Fermentacion","510","512"))))))</f>
        <v>5</v>
      </c>
      <c r="M16" s="107">
        <f t="shared" si="0"/>
        <v>5</v>
      </c>
    </row>
    <row r="17" spans="1:13" hidden="1" x14ac:dyDescent="0.25">
      <c r="A17" s="76">
        <v>667446</v>
      </c>
      <c r="B17" s="144" t="s">
        <v>239</v>
      </c>
      <c r="C17" s="112">
        <v>44789</v>
      </c>
      <c r="D17" s="144" t="s">
        <v>2</v>
      </c>
      <c r="E17" s="144" t="s">
        <v>3</v>
      </c>
      <c r="F17" s="76">
        <v>39</v>
      </c>
      <c r="G17" s="145" t="s">
        <v>238</v>
      </c>
      <c r="H17" s="145">
        <v>0</v>
      </c>
      <c r="I17" s="145">
        <v>1</v>
      </c>
      <c r="J17" s="145">
        <v>0</v>
      </c>
      <c r="K17" s="145" t="s">
        <v>344</v>
      </c>
      <c r="L17" s="145">
        <f>IF(A17="","",IFERROR(VLOOKUP(B17,IPQlickTabla!$B:$J,9,FALSE),IF(B17="80 - Produccion-Mezcla Grasa","80",IF(B17="51 - Purga-Purga de sebo","51",IF(B17="502 - Fermentacion PCL","502",IF(B17="510 - Fermentacion","510","512"))))))</f>
        <v>5</v>
      </c>
      <c r="M17" s="107">
        <f t="shared" si="0"/>
        <v>5</v>
      </c>
    </row>
    <row r="18" spans="1:13" hidden="1" x14ac:dyDescent="0.25">
      <c r="A18" s="76">
        <v>667471</v>
      </c>
      <c r="B18" s="144" t="s">
        <v>239</v>
      </c>
      <c r="C18" s="112">
        <v>44790</v>
      </c>
      <c r="D18" s="144" t="s">
        <v>2</v>
      </c>
      <c r="E18" s="144" t="s">
        <v>3</v>
      </c>
      <c r="F18" s="76">
        <v>39</v>
      </c>
      <c r="G18" s="145" t="s">
        <v>238</v>
      </c>
      <c r="H18" s="145">
        <v>0</v>
      </c>
      <c r="I18" s="145">
        <v>1</v>
      </c>
      <c r="J18" s="145">
        <v>0</v>
      </c>
      <c r="K18" s="145" t="s">
        <v>344</v>
      </c>
      <c r="L18" s="145">
        <f>IF(A18="","",IFERROR(VLOOKUP(B18,IPQlickTabla!$B:$J,9,FALSE),IF(B18="80 - Produccion-Mezcla Grasa","80",IF(B18="51 - Purga-Purga de sebo","51",IF(B18="502 - Fermentacion PCL","502",IF(B18="510 - Fermentacion","510","512"))))))</f>
        <v>5</v>
      </c>
      <c r="M18" s="107">
        <f t="shared" si="0"/>
        <v>5</v>
      </c>
    </row>
    <row r="19" spans="1:13" hidden="1" x14ac:dyDescent="0.25">
      <c r="A19" s="76">
        <v>667492</v>
      </c>
      <c r="B19" s="144" t="s">
        <v>239</v>
      </c>
      <c r="C19" s="112">
        <v>44790</v>
      </c>
      <c r="D19" s="144" t="s">
        <v>2</v>
      </c>
      <c r="E19" s="144" t="s">
        <v>3</v>
      </c>
      <c r="F19" s="76">
        <v>39</v>
      </c>
      <c r="G19" s="145" t="s">
        <v>238</v>
      </c>
      <c r="H19" s="145">
        <v>0</v>
      </c>
      <c r="I19" s="145">
        <v>1</v>
      </c>
      <c r="J19" s="145">
        <v>0</v>
      </c>
      <c r="K19" s="145" t="s">
        <v>344</v>
      </c>
      <c r="L19" s="145">
        <f>IF(A19="","",IFERROR(VLOOKUP(B19,IPQlickTabla!$B:$J,9,FALSE),IF(B19="80 - Produccion-Mezcla Grasa","80",IF(B19="51 - Purga-Purga de sebo","51",IF(B19="502 - Fermentacion PCL","502",IF(B19="510 - Fermentacion","510","512"))))))</f>
        <v>5</v>
      </c>
      <c r="M19" s="107">
        <f t="shared" si="0"/>
        <v>5</v>
      </c>
    </row>
    <row r="20" spans="1:13" hidden="1" x14ac:dyDescent="0.25">
      <c r="A20" s="76">
        <v>667509</v>
      </c>
      <c r="B20" s="144" t="s">
        <v>239</v>
      </c>
      <c r="C20" s="112">
        <v>44790</v>
      </c>
      <c r="D20" s="144" t="s">
        <v>2</v>
      </c>
      <c r="E20" s="144" t="s">
        <v>3</v>
      </c>
      <c r="F20" s="76">
        <v>39</v>
      </c>
      <c r="G20" s="145" t="s">
        <v>238</v>
      </c>
      <c r="H20" s="145">
        <v>0</v>
      </c>
      <c r="I20" s="145">
        <v>1</v>
      </c>
      <c r="J20" s="145">
        <v>0</v>
      </c>
      <c r="K20" s="145" t="s">
        <v>344</v>
      </c>
      <c r="L20" s="145">
        <f>IF(A20="","",IFERROR(VLOOKUP(B20,IPQlickTabla!$B:$J,9,FALSE),IF(B20="80 - Produccion-Mezcla Grasa","80",IF(B20="51 - Purga-Purga de sebo","51",IF(B20="502 - Fermentacion PCL","502",IF(B20="510 - Fermentacion","510","512"))))))</f>
        <v>5</v>
      </c>
      <c r="M20" s="107">
        <f t="shared" si="0"/>
        <v>5</v>
      </c>
    </row>
    <row r="21" spans="1:13" hidden="1" x14ac:dyDescent="0.25">
      <c r="A21" s="76">
        <v>667545</v>
      </c>
      <c r="B21" s="144" t="s">
        <v>239</v>
      </c>
      <c r="C21" s="112">
        <v>44790</v>
      </c>
      <c r="D21" s="144" t="s">
        <v>2</v>
      </c>
      <c r="E21" s="144" t="s">
        <v>3</v>
      </c>
      <c r="F21" s="76">
        <v>39</v>
      </c>
      <c r="G21" s="145" t="s">
        <v>238</v>
      </c>
      <c r="H21" s="145">
        <v>0</v>
      </c>
      <c r="I21" s="145">
        <v>1</v>
      </c>
      <c r="J21" s="145">
        <v>0</v>
      </c>
      <c r="K21" s="145" t="s">
        <v>344</v>
      </c>
      <c r="L21" s="145">
        <f>IF(A21="","",IFERROR(VLOOKUP(B21,IPQlickTabla!$B:$J,9,FALSE),IF(B21="80 - Produccion-Mezcla Grasa","80",IF(B21="51 - Purga-Purga de sebo","51",IF(B21="502 - Fermentacion PCL","502",IF(B21="510 - Fermentacion","510","512"))))))</f>
        <v>5</v>
      </c>
      <c r="M21" s="107">
        <f t="shared" si="0"/>
        <v>5</v>
      </c>
    </row>
    <row r="22" spans="1:13" hidden="1" x14ac:dyDescent="0.25">
      <c r="A22" s="76">
        <v>667581</v>
      </c>
      <c r="B22" s="144" t="s">
        <v>239</v>
      </c>
      <c r="C22" s="112">
        <v>44790</v>
      </c>
      <c r="D22" s="144" t="s">
        <v>2</v>
      </c>
      <c r="E22" s="144" t="s">
        <v>3</v>
      </c>
      <c r="F22" s="76">
        <v>39</v>
      </c>
      <c r="G22" s="145" t="s">
        <v>238</v>
      </c>
      <c r="H22" s="145">
        <v>0</v>
      </c>
      <c r="I22" s="145">
        <v>1</v>
      </c>
      <c r="J22" s="145">
        <v>0</v>
      </c>
      <c r="K22" s="145" t="s">
        <v>344</v>
      </c>
      <c r="L22" s="145">
        <f>IF(A22="","",IFERROR(VLOOKUP(B22,IPQlickTabla!$B:$J,9,FALSE),IF(B22="80 - Produccion-Mezcla Grasa","80",IF(B22="51 - Purga-Purga de sebo","51",IF(B22="502 - Fermentacion PCL","502",IF(B22="510 - Fermentacion","510","512"))))))</f>
        <v>5</v>
      </c>
      <c r="M22" s="107">
        <f t="shared" si="0"/>
        <v>5</v>
      </c>
    </row>
    <row r="23" spans="1:13" hidden="1" x14ac:dyDescent="0.25">
      <c r="A23" s="76">
        <v>667587</v>
      </c>
      <c r="B23" s="144" t="s">
        <v>239</v>
      </c>
      <c r="C23" s="112">
        <v>44790</v>
      </c>
      <c r="D23" s="144" t="s">
        <v>2</v>
      </c>
      <c r="E23" s="144" t="s">
        <v>3</v>
      </c>
      <c r="F23" s="76">
        <v>39</v>
      </c>
      <c r="G23" s="145" t="s">
        <v>238</v>
      </c>
      <c r="H23" s="145">
        <v>0</v>
      </c>
      <c r="I23" s="145">
        <v>1</v>
      </c>
      <c r="J23" s="145">
        <v>0</v>
      </c>
      <c r="K23" s="145" t="s">
        <v>344</v>
      </c>
      <c r="L23" s="145">
        <f>IF(A23="","",IFERROR(VLOOKUP(B23,IPQlickTabla!$B:$J,9,FALSE),IF(B23="80 - Produccion-Mezcla Grasa","80",IF(B23="51 - Purga-Purga de sebo","51",IF(B23="502 - Fermentacion PCL","502",IF(B23="510 - Fermentacion","510","512"))))))</f>
        <v>5</v>
      </c>
      <c r="M23" s="107">
        <f t="shared" si="0"/>
        <v>5</v>
      </c>
    </row>
    <row r="24" spans="1:13" hidden="1" x14ac:dyDescent="0.25">
      <c r="A24" s="76">
        <v>667605</v>
      </c>
      <c r="B24" s="144" t="s">
        <v>239</v>
      </c>
      <c r="C24" s="112">
        <v>44790</v>
      </c>
      <c r="D24" s="144" t="s">
        <v>2</v>
      </c>
      <c r="E24" s="144" t="s">
        <v>3</v>
      </c>
      <c r="F24" s="76">
        <v>39</v>
      </c>
      <c r="G24" s="145" t="s">
        <v>238</v>
      </c>
      <c r="H24" s="145">
        <v>0</v>
      </c>
      <c r="I24" s="145">
        <v>1</v>
      </c>
      <c r="J24" s="145">
        <v>0</v>
      </c>
      <c r="K24" s="145" t="s">
        <v>344</v>
      </c>
      <c r="L24" s="145">
        <f>IF(A24="","",IFERROR(VLOOKUP(B24,IPQlickTabla!$B:$J,9,FALSE),IF(B24="80 - Produccion-Mezcla Grasa","80",IF(B24="51 - Purga-Purga de sebo","51",IF(B24="502 - Fermentacion PCL","502",IF(B24="510 - Fermentacion","510","512"))))))</f>
        <v>5</v>
      </c>
      <c r="M24" s="107">
        <f t="shared" si="0"/>
        <v>5</v>
      </c>
    </row>
    <row r="25" spans="1:13" hidden="1" x14ac:dyDescent="0.25">
      <c r="A25" s="76">
        <v>667622</v>
      </c>
      <c r="B25" s="144" t="s">
        <v>239</v>
      </c>
      <c r="C25" s="112">
        <v>44790</v>
      </c>
      <c r="D25" s="144" t="s">
        <v>2</v>
      </c>
      <c r="E25" s="144" t="s">
        <v>3</v>
      </c>
      <c r="F25" s="76">
        <v>39</v>
      </c>
      <c r="G25" s="145" t="s">
        <v>238</v>
      </c>
      <c r="H25" s="145">
        <v>0</v>
      </c>
      <c r="I25" s="145">
        <v>1</v>
      </c>
      <c r="J25" s="145">
        <v>0</v>
      </c>
      <c r="K25" s="145" t="s">
        <v>344</v>
      </c>
      <c r="L25" s="145">
        <f>IF(A25="","",IFERROR(VLOOKUP(B25,IPQlickTabla!$B:$J,9,FALSE),IF(B25="80 - Produccion-Mezcla Grasa","80",IF(B25="51 - Purga-Purga de sebo","51",IF(B25="502 - Fermentacion PCL","502",IF(B25="510 - Fermentacion","510","512"))))))</f>
        <v>5</v>
      </c>
      <c r="M25" s="107">
        <f t="shared" si="0"/>
        <v>5</v>
      </c>
    </row>
    <row r="26" spans="1:13" hidden="1" x14ac:dyDescent="0.25">
      <c r="A26" s="76">
        <v>667641</v>
      </c>
      <c r="B26" s="144" t="s">
        <v>239</v>
      </c>
      <c r="C26" s="112">
        <v>44790</v>
      </c>
      <c r="D26" s="144" t="s">
        <v>2</v>
      </c>
      <c r="E26" s="144" t="s">
        <v>3</v>
      </c>
      <c r="F26" s="76">
        <v>39</v>
      </c>
      <c r="G26" s="145" t="s">
        <v>238</v>
      </c>
      <c r="H26" s="145">
        <v>0</v>
      </c>
      <c r="I26" s="145">
        <v>1</v>
      </c>
      <c r="J26" s="145">
        <v>0</v>
      </c>
      <c r="K26" s="145" t="s">
        <v>344</v>
      </c>
      <c r="L26" s="145">
        <f>IF(A26="","",IFERROR(VLOOKUP(B26,IPQlickTabla!$B:$J,9,FALSE),IF(B26="80 - Produccion-Mezcla Grasa","80",IF(B26="51 - Purga-Purga de sebo","51",IF(B26="502 - Fermentacion PCL","502",IF(B26="510 - Fermentacion","510","512"))))))</f>
        <v>5</v>
      </c>
      <c r="M26" s="107">
        <f t="shared" si="0"/>
        <v>5</v>
      </c>
    </row>
    <row r="27" spans="1:13" hidden="1" x14ac:dyDescent="0.25">
      <c r="A27" s="76">
        <v>667687</v>
      </c>
      <c r="B27" s="144" t="s">
        <v>239</v>
      </c>
      <c r="C27" s="112">
        <v>44790</v>
      </c>
      <c r="D27" s="144" t="s">
        <v>2</v>
      </c>
      <c r="E27" s="144" t="s">
        <v>3</v>
      </c>
      <c r="F27" s="76">
        <v>39</v>
      </c>
      <c r="G27" s="145" t="s">
        <v>238</v>
      </c>
      <c r="H27" s="145">
        <v>0</v>
      </c>
      <c r="I27" s="145">
        <v>1</v>
      </c>
      <c r="J27" s="145">
        <v>0</v>
      </c>
      <c r="K27" s="145" t="s">
        <v>344</v>
      </c>
      <c r="L27" s="145">
        <f>IF(A27="","",IFERROR(VLOOKUP(B27,IPQlickTabla!$B:$J,9,FALSE),IF(B27="80 - Produccion-Mezcla Grasa","80",IF(B27="51 - Purga-Purga de sebo","51",IF(B27="502 - Fermentacion PCL","502",IF(B27="510 - Fermentacion","510","512"))))))</f>
        <v>5</v>
      </c>
      <c r="M27" s="107">
        <f t="shared" si="0"/>
        <v>5</v>
      </c>
    </row>
    <row r="28" spans="1:13" hidden="1" x14ac:dyDescent="0.25">
      <c r="A28" s="76">
        <v>667710</v>
      </c>
      <c r="B28" s="144" t="s">
        <v>239</v>
      </c>
      <c r="C28" s="112">
        <v>44790</v>
      </c>
      <c r="D28" s="144" t="s">
        <v>2</v>
      </c>
      <c r="E28" s="144" t="s">
        <v>3</v>
      </c>
      <c r="F28" s="76">
        <v>39</v>
      </c>
      <c r="G28" s="145" t="s">
        <v>238</v>
      </c>
      <c r="H28" s="145">
        <v>0</v>
      </c>
      <c r="I28" s="145">
        <v>1</v>
      </c>
      <c r="J28" s="145">
        <v>0</v>
      </c>
      <c r="K28" s="145" t="s">
        <v>344</v>
      </c>
      <c r="L28" s="145">
        <f>IF(A28="","",IFERROR(VLOOKUP(B28,IPQlickTabla!$B:$J,9,FALSE),IF(B28="80 - Produccion-Mezcla Grasa","80",IF(B28="51 - Purga-Purga de sebo","51",IF(B28="502 - Fermentacion PCL","502",IF(B28="510 - Fermentacion","510","512"))))))</f>
        <v>5</v>
      </c>
      <c r="M28" s="107">
        <f t="shared" si="0"/>
        <v>5</v>
      </c>
    </row>
    <row r="29" spans="1:13" hidden="1" x14ac:dyDescent="0.25">
      <c r="A29" s="76">
        <v>667729</v>
      </c>
      <c r="B29" s="144" t="s">
        <v>239</v>
      </c>
      <c r="C29" s="112">
        <v>44791</v>
      </c>
      <c r="D29" s="144" t="s">
        <v>2</v>
      </c>
      <c r="E29" s="144" t="s">
        <v>3</v>
      </c>
      <c r="F29" s="76">
        <v>39</v>
      </c>
      <c r="G29" s="145" t="s">
        <v>238</v>
      </c>
      <c r="H29" s="145">
        <v>0</v>
      </c>
      <c r="I29" s="145">
        <v>1</v>
      </c>
      <c r="J29" s="145">
        <v>0</v>
      </c>
      <c r="K29" s="145" t="s">
        <v>344</v>
      </c>
      <c r="L29" s="145">
        <f>IF(A29="","",IFERROR(VLOOKUP(B29,IPQlickTabla!$B:$J,9,FALSE),IF(B29="80 - Produccion-Mezcla Grasa","80",IF(B29="51 - Purga-Purga de sebo","51",IF(B29="502 - Fermentacion PCL","502",IF(B29="510 - Fermentacion","510","512"))))))</f>
        <v>5</v>
      </c>
      <c r="M29" s="107">
        <f t="shared" si="0"/>
        <v>5</v>
      </c>
    </row>
    <row r="30" spans="1:13" hidden="1" x14ac:dyDescent="0.25">
      <c r="A30" s="76">
        <v>667761</v>
      </c>
      <c r="B30" s="144" t="s">
        <v>239</v>
      </c>
      <c r="C30" s="112">
        <v>44791</v>
      </c>
      <c r="D30" s="144" t="s">
        <v>2</v>
      </c>
      <c r="E30" s="144" t="s">
        <v>3</v>
      </c>
      <c r="F30" s="76">
        <v>39</v>
      </c>
      <c r="G30" s="145" t="s">
        <v>238</v>
      </c>
      <c r="H30" s="145">
        <v>0</v>
      </c>
      <c r="I30" s="145">
        <v>1</v>
      </c>
      <c r="J30" s="145">
        <v>0</v>
      </c>
      <c r="K30" s="145" t="s">
        <v>344</v>
      </c>
      <c r="L30" s="145">
        <f>IF(A30="","",IFERROR(VLOOKUP(B30,IPQlickTabla!$B:$J,9,FALSE),IF(B30="80 - Produccion-Mezcla Grasa","80",IF(B30="51 - Purga-Purga de sebo","51",IF(B30="502 - Fermentacion PCL","502",IF(B30="510 - Fermentacion","510","512"))))))</f>
        <v>5</v>
      </c>
      <c r="M30" s="107">
        <f t="shared" si="0"/>
        <v>5</v>
      </c>
    </row>
    <row r="31" spans="1:13" hidden="1" x14ac:dyDescent="0.25">
      <c r="A31" s="76">
        <v>667787</v>
      </c>
      <c r="B31" s="144" t="s">
        <v>239</v>
      </c>
      <c r="C31" s="112">
        <v>44791</v>
      </c>
      <c r="D31" s="144" t="s">
        <v>2</v>
      </c>
      <c r="E31" s="144" t="s">
        <v>3</v>
      </c>
      <c r="F31" s="76">
        <v>39</v>
      </c>
      <c r="G31" s="145" t="s">
        <v>238</v>
      </c>
      <c r="H31" s="145">
        <v>0</v>
      </c>
      <c r="I31" s="145">
        <v>1</v>
      </c>
      <c r="J31" s="145">
        <v>0</v>
      </c>
      <c r="K31" s="145" t="s">
        <v>344</v>
      </c>
      <c r="L31" s="145">
        <f>IF(A31="","",IFERROR(VLOOKUP(B31,IPQlickTabla!$B:$J,9,FALSE),IF(B31="80 - Produccion-Mezcla Grasa","80",IF(B31="51 - Purga-Purga de sebo","51",IF(B31="502 - Fermentacion PCL","502",IF(B31="510 - Fermentacion","510","512"))))))</f>
        <v>5</v>
      </c>
      <c r="M31" s="107">
        <f t="shared" si="0"/>
        <v>5</v>
      </c>
    </row>
    <row r="32" spans="1:13" hidden="1" x14ac:dyDescent="0.25">
      <c r="A32" s="76">
        <v>667824</v>
      </c>
      <c r="B32" s="144" t="s">
        <v>239</v>
      </c>
      <c r="C32" s="112">
        <v>44791</v>
      </c>
      <c r="D32" s="144" t="s">
        <v>2</v>
      </c>
      <c r="E32" s="144" t="s">
        <v>3</v>
      </c>
      <c r="F32" s="76">
        <v>39</v>
      </c>
      <c r="G32" s="145" t="s">
        <v>238</v>
      </c>
      <c r="H32" s="145">
        <v>0</v>
      </c>
      <c r="I32" s="145">
        <v>1</v>
      </c>
      <c r="J32" s="145">
        <v>0</v>
      </c>
      <c r="K32" s="145" t="s">
        <v>344</v>
      </c>
      <c r="L32" s="145">
        <f>IF(A32="","",IFERROR(VLOOKUP(B32,IPQlickTabla!$B:$J,9,FALSE),IF(B32="80 - Produccion-Mezcla Grasa","80",IF(B32="51 - Purga-Purga de sebo","51",IF(B32="502 - Fermentacion PCL","502",IF(B32="510 - Fermentacion","510","512"))))))</f>
        <v>5</v>
      </c>
      <c r="M32" s="107">
        <f t="shared" si="0"/>
        <v>5</v>
      </c>
    </row>
    <row r="33" spans="1:13" hidden="1" x14ac:dyDescent="0.25">
      <c r="A33" s="76">
        <v>667874</v>
      </c>
      <c r="B33" s="144" t="s">
        <v>239</v>
      </c>
      <c r="C33" s="112">
        <v>44791</v>
      </c>
      <c r="D33" s="144" t="s">
        <v>2</v>
      </c>
      <c r="E33" s="144" t="s">
        <v>3</v>
      </c>
      <c r="F33" s="76">
        <v>39</v>
      </c>
      <c r="G33" s="145" t="s">
        <v>238</v>
      </c>
      <c r="H33" s="145">
        <v>0</v>
      </c>
      <c r="I33" s="145">
        <v>1</v>
      </c>
      <c r="J33" s="145">
        <v>0</v>
      </c>
      <c r="K33" s="145" t="s">
        <v>344</v>
      </c>
      <c r="L33" s="145">
        <f>IF(A33="","",IFERROR(VLOOKUP(B33,IPQlickTabla!$B:$J,9,FALSE),IF(B33="80 - Produccion-Mezcla Grasa","80",IF(B33="51 - Purga-Purga de sebo","51",IF(B33="502 - Fermentacion PCL","502",IF(B33="510 - Fermentacion","510","512"))))))</f>
        <v>5</v>
      </c>
      <c r="M33" s="107">
        <f t="shared" si="0"/>
        <v>5</v>
      </c>
    </row>
    <row r="34" spans="1:13" hidden="1" x14ac:dyDescent="0.25">
      <c r="A34" s="76">
        <v>667898</v>
      </c>
      <c r="B34" s="144" t="s">
        <v>239</v>
      </c>
      <c r="C34" s="112">
        <v>44791</v>
      </c>
      <c r="D34" s="144" t="s">
        <v>2</v>
      </c>
      <c r="E34" s="144" t="s">
        <v>3</v>
      </c>
      <c r="F34" s="76">
        <v>39</v>
      </c>
      <c r="G34" s="145" t="s">
        <v>238</v>
      </c>
      <c r="H34" s="145">
        <v>0</v>
      </c>
      <c r="I34" s="145">
        <v>1</v>
      </c>
      <c r="J34" s="145">
        <v>0</v>
      </c>
      <c r="K34" s="145" t="s">
        <v>344</v>
      </c>
      <c r="L34" s="145">
        <f>IF(A34="","",IFERROR(VLOOKUP(B34,IPQlickTabla!$B:$J,9,FALSE),IF(B34="80 - Produccion-Mezcla Grasa","80",IF(B34="51 - Purga-Purga de sebo","51",IF(B34="502 - Fermentacion PCL","502",IF(B34="510 - Fermentacion","510","512"))))))</f>
        <v>5</v>
      </c>
      <c r="M34" s="107">
        <f t="shared" si="0"/>
        <v>5</v>
      </c>
    </row>
    <row r="35" spans="1:13" hidden="1" x14ac:dyDescent="0.25">
      <c r="A35" s="76">
        <v>667918</v>
      </c>
      <c r="B35" s="144" t="s">
        <v>239</v>
      </c>
      <c r="C35" s="112">
        <v>44791</v>
      </c>
      <c r="D35" s="144" t="s">
        <v>2</v>
      </c>
      <c r="E35" s="144" t="s">
        <v>3</v>
      </c>
      <c r="F35" s="76">
        <v>39</v>
      </c>
      <c r="G35" s="145" t="s">
        <v>238</v>
      </c>
      <c r="H35" s="145">
        <v>0</v>
      </c>
      <c r="I35" s="145">
        <v>1</v>
      </c>
      <c r="J35" s="145">
        <v>0</v>
      </c>
      <c r="K35" s="145" t="s">
        <v>344</v>
      </c>
      <c r="L35" s="145">
        <f>IF(A35="","",IFERROR(VLOOKUP(B35,IPQlickTabla!$B:$J,9,FALSE),IF(B35="80 - Produccion-Mezcla Grasa","80",IF(B35="51 - Purga-Purga de sebo","51",IF(B35="502 - Fermentacion PCL","502",IF(B35="510 - Fermentacion","510","512"))))))</f>
        <v>5</v>
      </c>
      <c r="M35" s="107">
        <f t="shared" si="0"/>
        <v>5</v>
      </c>
    </row>
    <row r="36" spans="1:13" hidden="1" x14ac:dyDescent="0.25">
      <c r="A36" s="76">
        <v>667934</v>
      </c>
      <c r="B36" s="144" t="s">
        <v>239</v>
      </c>
      <c r="C36" s="112">
        <v>44791</v>
      </c>
      <c r="D36" s="144" t="s">
        <v>2</v>
      </c>
      <c r="E36" s="144" t="s">
        <v>3</v>
      </c>
      <c r="F36" s="76">
        <v>39</v>
      </c>
      <c r="G36" s="145" t="s">
        <v>238</v>
      </c>
      <c r="H36" s="145">
        <v>0</v>
      </c>
      <c r="I36" s="145">
        <v>1</v>
      </c>
      <c r="J36" s="145">
        <v>0</v>
      </c>
      <c r="K36" s="145" t="s">
        <v>344</v>
      </c>
      <c r="L36" s="145">
        <f>IF(A36="","",IFERROR(VLOOKUP(B36,IPQlickTabla!$B:$J,9,FALSE),IF(B36="80 - Produccion-Mezcla Grasa","80",IF(B36="51 - Purga-Purga de sebo","51",IF(B36="502 - Fermentacion PCL","502",IF(B36="510 - Fermentacion","510","512"))))))</f>
        <v>5</v>
      </c>
      <c r="M36" s="107">
        <f t="shared" si="0"/>
        <v>5</v>
      </c>
    </row>
    <row r="37" spans="1:13" hidden="1" x14ac:dyDescent="0.25">
      <c r="A37" s="76">
        <v>667973</v>
      </c>
      <c r="B37" s="144" t="s">
        <v>239</v>
      </c>
      <c r="C37" s="112">
        <v>44791</v>
      </c>
      <c r="D37" s="144" t="s">
        <v>2</v>
      </c>
      <c r="E37" s="144" t="s">
        <v>3</v>
      </c>
      <c r="F37" s="76">
        <v>39</v>
      </c>
      <c r="G37" s="145" t="s">
        <v>238</v>
      </c>
      <c r="H37" s="145">
        <v>0</v>
      </c>
      <c r="I37" s="145">
        <v>1</v>
      </c>
      <c r="J37" s="145">
        <v>0</v>
      </c>
      <c r="K37" s="145" t="s">
        <v>344</v>
      </c>
      <c r="L37" s="145">
        <f>IF(A37="","",IFERROR(VLOOKUP(B37,IPQlickTabla!$B:$J,9,FALSE),IF(B37="80 - Produccion-Mezcla Grasa","80",IF(B37="51 - Purga-Purga de sebo","51",IF(B37="502 - Fermentacion PCL","502",IF(B37="510 - Fermentacion","510","512"))))))</f>
        <v>5</v>
      </c>
      <c r="M37" s="107">
        <f t="shared" si="0"/>
        <v>5</v>
      </c>
    </row>
    <row r="38" spans="1:13" hidden="1" x14ac:dyDescent="0.25">
      <c r="A38" s="76">
        <v>667993</v>
      </c>
      <c r="B38" s="144" t="s">
        <v>239</v>
      </c>
      <c r="C38" s="112">
        <v>44792</v>
      </c>
      <c r="D38" s="144" t="s">
        <v>2</v>
      </c>
      <c r="E38" s="144" t="s">
        <v>3</v>
      </c>
      <c r="F38" s="76">
        <v>39</v>
      </c>
      <c r="G38" s="145" t="s">
        <v>238</v>
      </c>
      <c r="H38" s="145">
        <v>0</v>
      </c>
      <c r="I38" s="145">
        <v>1</v>
      </c>
      <c r="J38" s="145">
        <v>0</v>
      </c>
      <c r="K38" s="145" t="s">
        <v>344</v>
      </c>
      <c r="L38" s="145">
        <f>IF(A38="","",IFERROR(VLOOKUP(B38,IPQlickTabla!$B:$J,9,FALSE),IF(B38="80 - Produccion-Mezcla Grasa","80",IF(B38="51 - Purga-Purga de sebo","51",IF(B38="502 - Fermentacion PCL","502",IF(B38="510 - Fermentacion","510","512"))))))</f>
        <v>5</v>
      </c>
      <c r="M38" s="107">
        <f t="shared" si="0"/>
        <v>5</v>
      </c>
    </row>
    <row r="39" spans="1:13" hidden="1" x14ac:dyDescent="0.25">
      <c r="A39" s="76">
        <v>668014</v>
      </c>
      <c r="B39" s="144" t="s">
        <v>239</v>
      </c>
      <c r="C39" s="112">
        <v>44792</v>
      </c>
      <c r="D39" s="144" t="s">
        <v>2</v>
      </c>
      <c r="E39" s="144" t="s">
        <v>3</v>
      </c>
      <c r="F39" s="76">
        <v>39</v>
      </c>
      <c r="G39" s="145" t="s">
        <v>238</v>
      </c>
      <c r="H39" s="145">
        <v>0</v>
      </c>
      <c r="I39" s="145">
        <v>1</v>
      </c>
      <c r="J39" s="145">
        <v>0</v>
      </c>
      <c r="K39" s="145" t="s">
        <v>344</v>
      </c>
      <c r="L39" s="145">
        <f>IF(A39="","",IFERROR(VLOOKUP(B39,IPQlickTabla!$B:$J,9,FALSE),IF(B39="80 - Produccion-Mezcla Grasa","80",IF(B39="51 - Purga-Purga de sebo","51",IF(B39="502 - Fermentacion PCL","502",IF(B39="510 - Fermentacion","510","512"))))))</f>
        <v>5</v>
      </c>
      <c r="M39" s="107">
        <f t="shared" si="0"/>
        <v>5</v>
      </c>
    </row>
    <row r="40" spans="1:13" hidden="1" x14ac:dyDescent="0.25">
      <c r="A40" s="76">
        <v>668039</v>
      </c>
      <c r="B40" s="144" t="s">
        <v>239</v>
      </c>
      <c r="C40" s="112">
        <v>44792</v>
      </c>
      <c r="D40" s="144" t="s">
        <v>2</v>
      </c>
      <c r="E40" s="144" t="s">
        <v>3</v>
      </c>
      <c r="F40" s="76">
        <v>39</v>
      </c>
      <c r="G40" s="145" t="s">
        <v>238</v>
      </c>
      <c r="H40" s="145">
        <v>0</v>
      </c>
      <c r="I40" s="145">
        <v>1</v>
      </c>
      <c r="J40" s="145">
        <v>0</v>
      </c>
      <c r="K40" s="145" t="s">
        <v>344</v>
      </c>
      <c r="L40" s="145">
        <f>IF(A40="","",IFERROR(VLOOKUP(B40,IPQlickTabla!$B:$J,9,FALSE),IF(B40="80 - Produccion-Mezcla Grasa","80",IF(B40="51 - Purga-Purga de sebo","51",IF(B40="502 - Fermentacion PCL","502",IF(B40="510 - Fermentacion","510","512"))))))</f>
        <v>5</v>
      </c>
      <c r="M40" s="107">
        <f t="shared" si="0"/>
        <v>5</v>
      </c>
    </row>
    <row r="41" spans="1:13" hidden="1" x14ac:dyDescent="0.25">
      <c r="A41" s="76">
        <v>668078</v>
      </c>
      <c r="B41" s="144" t="s">
        <v>239</v>
      </c>
      <c r="C41" s="112">
        <v>44792</v>
      </c>
      <c r="D41" s="144" t="s">
        <v>2</v>
      </c>
      <c r="E41" s="144" t="s">
        <v>3</v>
      </c>
      <c r="F41" s="76">
        <v>39</v>
      </c>
      <c r="G41" s="145" t="s">
        <v>238</v>
      </c>
      <c r="H41" s="145">
        <v>0</v>
      </c>
      <c r="I41" s="145">
        <v>1</v>
      </c>
      <c r="J41" s="145">
        <v>0</v>
      </c>
      <c r="K41" s="145" t="s">
        <v>344</v>
      </c>
      <c r="L41" s="145">
        <f>IF(A41="","",IFERROR(VLOOKUP(B41,IPQlickTabla!$B:$J,9,FALSE),IF(B41="80 - Produccion-Mezcla Grasa","80",IF(B41="51 - Purga-Purga de sebo","51",IF(B41="502 - Fermentacion PCL","502",IF(B41="510 - Fermentacion","510","512"))))))</f>
        <v>5</v>
      </c>
      <c r="M41" s="107">
        <f t="shared" si="0"/>
        <v>5</v>
      </c>
    </row>
    <row r="42" spans="1:13" hidden="1" x14ac:dyDescent="0.25">
      <c r="A42" s="76">
        <v>668124</v>
      </c>
      <c r="B42" s="144" t="s">
        <v>239</v>
      </c>
      <c r="C42" s="112">
        <v>44792</v>
      </c>
      <c r="D42" s="144" t="s">
        <v>2</v>
      </c>
      <c r="E42" s="144" t="s">
        <v>3</v>
      </c>
      <c r="F42" s="76">
        <v>39</v>
      </c>
      <c r="G42" s="145" t="s">
        <v>238</v>
      </c>
      <c r="H42" s="145">
        <v>0</v>
      </c>
      <c r="I42" s="145">
        <v>1</v>
      </c>
      <c r="J42" s="145">
        <v>0</v>
      </c>
      <c r="K42" s="145" t="s">
        <v>344</v>
      </c>
      <c r="L42" s="145">
        <f>IF(A42="","",IFERROR(VLOOKUP(B42,IPQlickTabla!$B:$J,9,FALSE),IF(B42="80 - Produccion-Mezcla Grasa","80",IF(B42="51 - Purga-Purga de sebo","51",IF(B42="502 - Fermentacion PCL","502",IF(B42="510 - Fermentacion","510","512"))))))</f>
        <v>5</v>
      </c>
      <c r="M42" s="107">
        <f t="shared" si="0"/>
        <v>5</v>
      </c>
    </row>
    <row r="43" spans="1:13" hidden="1" x14ac:dyDescent="0.25">
      <c r="A43" s="76">
        <v>668181</v>
      </c>
      <c r="B43" s="144" t="s">
        <v>239</v>
      </c>
      <c r="C43" s="112">
        <v>44792</v>
      </c>
      <c r="D43" s="144" t="s">
        <v>2</v>
      </c>
      <c r="E43" s="144" t="s">
        <v>3</v>
      </c>
      <c r="F43" s="76">
        <v>39</v>
      </c>
      <c r="G43" s="145" t="s">
        <v>238</v>
      </c>
      <c r="H43" s="145">
        <v>0</v>
      </c>
      <c r="I43" s="145">
        <v>1</v>
      </c>
      <c r="J43" s="145">
        <v>0</v>
      </c>
      <c r="K43" s="145" t="s">
        <v>344</v>
      </c>
      <c r="L43" s="145">
        <f>IF(A43="","",IFERROR(VLOOKUP(B43,IPQlickTabla!$B:$J,9,FALSE),IF(B43="80 - Produccion-Mezcla Grasa","80",IF(B43="51 - Purga-Purga de sebo","51",IF(B43="502 - Fermentacion PCL","502",IF(B43="510 - Fermentacion","510","512"))))))</f>
        <v>5</v>
      </c>
      <c r="M43" s="107">
        <f t="shared" si="0"/>
        <v>5</v>
      </c>
    </row>
    <row r="44" spans="1:13" hidden="1" x14ac:dyDescent="0.25">
      <c r="A44" s="76">
        <v>668216</v>
      </c>
      <c r="B44" s="144" t="s">
        <v>239</v>
      </c>
      <c r="C44" s="112">
        <v>44792</v>
      </c>
      <c r="D44" s="144" t="s">
        <v>2</v>
      </c>
      <c r="E44" s="144" t="s">
        <v>3</v>
      </c>
      <c r="F44" s="76">
        <v>39</v>
      </c>
      <c r="G44" s="145" t="s">
        <v>238</v>
      </c>
      <c r="H44" s="145">
        <v>0</v>
      </c>
      <c r="I44" s="145">
        <v>1</v>
      </c>
      <c r="J44" s="145">
        <v>0</v>
      </c>
      <c r="K44" s="145" t="s">
        <v>344</v>
      </c>
      <c r="L44" s="145">
        <f>IF(A44="","",IFERROR(VLOOKUP(B44,IPQlickTabla!$B:$J,9,FALSE),IF(B44="80 - Produccion-Mezcla Grasa","80",IF(B44="51 - Purga-Purga de sebo","51",IF(B44="502 - Fermentacion PCL","502",IF(B44="510 - Fermentacion","510","512"))))))</f>
        <v>5</v>
      </c>
      <c r="M44" s="107">
        <f t="shared" si="0"/>
        <v>5</v>
      </c>
    </row>
    <row r="45" spans="1:13" hidden="1" x14ac:dyDescent="0.25">
      <c r="A45" s="76">
        <v>668238</v>
      </c>
      <c r="B45" s="144" t="s">
        <v>239</v>
      </c>
      <c r="C45" s="112">
        <v>44792</v>
      </c>
      <c r="D45" s="144" t="s">
        <v>2</v>
      </c>
      <c r="E45" s="144" t="s">
        <v>3</v>
      </c>
      <c r="F45" s="76">
        <v>39</v>
      </c>
      <c r="G45" s="145" t="s">
        <v>238</v>
      </c>
      <c r="H45" s="145">
        <v>0</v>
      </c>
      <c r="I45" s="145">
        <v>1</v>
      </c>
      <c r="J45" s="145">
        <v>0</v>
      </c>
      <c r="K45" s="145" t="s">
        <v>344</v>
      </c>
      <c r="L45" s="145">
        <f>IF(A45="","",IFERROR(VLOOKUP(B45,IPQlickTabla!$B:$J,9,FALSE),IF(B45="80 - Produccion-Mezcla Grasa","80",IF(B45="51 - Purga-Purga de sebo","51",IF(B45="502 - Fermentacion PCL","502",IF(B45="510 - Fermentacion","510","512"))))))</f>
        <v>5</v>
      </c>
      <c r="M45" s="107">
        <f t="shared" si="0"/>
        <v>5</v>
      </c>
    </row>
    <row r="46" spans="1:13" hidden="1" x14ac:dyDescent="0.25">
      <c r="A46" s="76">
        <v>668496</v>
      </c>
      <c r="B46" s="144" t="s">
        <v>239</v>
      </c>
      <c r="C46" s="112">
        <v>44794</v>
      </c>
      <c r="D46" s="144" t="s">
        <v>2</v>
      </c>
      <c r="E46" s="144" t="s">
        <v>3</v>
      </c>
      <c r="F46" s="76">
        <v>39</v>
      </c>
      <c r="G46" s="145" t="s">
        <v>238</v>
      </c>
      <c r="H46" s="145">
        <v>0</v>
      </c>
      <c r="I46" s="145">
        <v>1</v>
      </c>
      <c r="J46" s="145">
        <v>0</v>
      </c>
      <c r="K46" s="145" t="s">
        <v>344</v>
      </c>
      <c r="L46" s="145">
        <f>IF(A46="","",IFERROR(VLOOKUP(B46,IPQlickTabla!$B:$J,9,FALSE),IF(B46="80 - Produccion-Mezcla Grasa","80",IF(B46="51 - Purga-Purga de sebo","51",IF(B46="502 - Fermentacion PCL","502",IF(B46="510 - Fermentacion","510","512"))))))</f>
        <v>5</v>
      </c>
      <c r="M46" s="107">
        <f t="shared" si="0"/>
        <v>5</v>
      </c>
    </row>
    <row r="47" spans="1:13" hidden="1" x14ac:dyDescent="0.25">
      <c r="A47" s="76">
        <v>668532</v>
      </c>
      <c r="B47" s="144" t="s">
        <v>239</v>
      </c>
      <c r="C47" s="112">
        <v>44794</v>
      </c>
      <c r="D47" s="144" t="s">
        <v>2</v>
      </c>
      <c r="E47" s="144" t="s">
        <v>3</v>
      </c>
      <c r="F47" s="76">
        <v>39</v>
      </c>
      <c r="G47" s="145" t="s">
        <v>238</v>
      </c>
      <c r="H47" s="145">
        <v>0</v>
      </c>
      <c r="I47" s="145">
        <v>1</v>
      </c>
      <c r="J47" s="145">
        <v>0</v>
      </c>
      <c r="K47" s="145" t="s">
        <v>344</v>
      </c>
      <c r="L47" s="145">
        <f>IF(A47="","",IFERROR(VLOOKUP(B47,IPQlickTabla!$B:$J,9,FALSE),IF(B47="80 - Produccion-Mezcla Grasa","80",IF(B47="51 - Purga-Purga de sebo","51",IF(B47="502 - Fermentacion PCL","502",IF(B47="510 - Fermentacion","510","512"))))))</f>
        <v>5</v>
      </c>
      <c r="M47" s="107">
        <f t="shared" si="0"/>
        <v>5</v>
      </c>
    </row>
    <row r="48" spans="1:13" hidden="1" x14ac:dyDescent="0.25">
      <c r="A48" s="76">
        <v>667107</v>
      </c>
      <c r="B48" s="144" t="s">
        <v>239</v>
      </c>
      <c r="C48" s="112">
        <v>44788</v>
      </c>
      <c r="D48" s="144" t="s">
        <v>2</v>
      </c>
      <c r="E48" s="144" t="s">
        <v>3</v>
      </c>
      <c r="F48" s="76">
        <v>39</v>
      </c>
      <c r="G48" s="145" t="s">
        <v>238</v>
      </c>
      <c r="H48" s="145">
        <v>0</v>
      </c>
      <c r="I48" s="145">
        <v>1</v>
      </c>
      <c r="J48" s="145">
        <v>1</v>
      </c>
      <c r="K48" s="145" t="s">
        <v>344</v>
      </c>
      <c r="L48" s="145">
        <f>IF(A48="","",IFERROR(VLOOKUP(B48,IPQlickTabla!$B:$J,9,FALSE),IF(B48="80 - Produccion-Mezcla Grasa","80",IF(B48="51 - Purga-Purga de sebo","51",IF(B48="502 - Fermentacion PCL","502",IF(B48="510 - Fermentacion","510","512"))))))</f>
        <v>5</v>
      </c>
      <c r="M48" s="107">
        <f t="shared" si="0"/>
        <v>5</v>
      </c>
    </row>
    <row r="49" spans="1:13" hidden="1" x14ac:dyDescent="0.25">
      <c r="A49" s="76">
        <v>667140</v>
      </c>
      <c r="B49" s="144" t="s">
        <v>239</v>
      </c>
      <c r="C49" s="112">
        <v>44788</v>
      </c>
      <c r="D49" s="144" t="s">
        <v>2</v>
      </c>
      <c r="E49" s="144" t="s">
        <v>3</v>
      </c>
      <c r="F49" s="76">
        <v>39</v>
      </c>
      <c r="G49" s="145" t="s">
        <v>238</v>
      </c>
      <c r="H49" s="145">
        <v>0</v>
      </c>
      <c r="I49" s="145">
        <v>1</v>
      </c>
      <c r="J49" s="145">
        <v>1</v>
      </c>
      <c r="K49" s="145" t="s">
        <v>344</v>
      </c>
      <c r="L49" s="145">
        <f>IF(A49="","",IFERROR(VLOOKUP(B49,IPQlickTabla!$B:$J,9,FALSE),IF(B49="80 - Produccion-Mezcla Grasa","80",IF(B49="51 - Purga-Purga de sebo","51",IF(B49="502 - Fermentacion PCL","502",IF(B49="510 - Fermentacion","510","512"))))))</f>
        <v>5</v>
      </c>
      <c r="M49" s="107">
        <f t="shared" si="0"/>
        <v>5</v>
      </c>
    </row>
    <row r="50" spans="1:13" hidden="1" x14ac:dyDescent="0.25">
      <c r="A50" s="76">
        <v>667165</v>
      </c>
      <c r="B50" s="144" t="s">
        <v>239</v>
      </c>
      <c r="C50" s="112">
        <v>44788</v>
      </c>
      <c r="D50" s="144" t="s">
        <v>2</v>
      </c>
      <c r="E50" s="144" t="s">
        <v>3</v>
      </c>
      <c r="F50" s="76">
        <v>39</v>
      </c>
      <c r="G50" s="145" t="s">
        <v>238</v>
      </c>
      <c r="H50" s="145">
        <v>0</v>
      </c>
      <c r="I50" s="145">
        <v>1</v>
      </c>
      <c r="J50" s="145">
        <v>1</v>
      </c>
      <c r="K50" s="145" t="s">
        <v>344</v>
      </c>
      <c r="L50" s="145">
        <f>IF(A50="","",IFERROR(VLOOKUP(B50,IPQlickTabla!$B:$J,9,FALSE),IF(B50="80 - Produccion-Mezcla Grasa","80",IF(B50="51 - Purga-Purga de sebo","51",IF(B50="502 - Fermentacion PCL","502",IF(B50="510 - Fermentacion","510","512"))))))</f>
        <v>5</v>
      </c>
      <c r="M50" s="107">
        <f t="shared" si="0"/>
        <v>5</v>
      </c>
    </row>
    <row r="51" spans="1:13" hidden="1" x14ac:dyDescent="0.25">
      <c r="A51" s="76">
        <v>667182</v>
      </c>
      <c r="B51" s="144" t="s">
        <v>239</v>
      </c>
      <c r="C51" s="112">
        <v>44788</v>
      </c>
      <c r="D51" s="144" t="s">
        <v>2</v>
      </c>
      <c r="E51" s="144" t="s">
        <v>3</v>
      </c>
      <c r="F51" s="76">
        <v>39</v>
      </c>
      <c r="G51" s="145" t="s">
        <v>238</v>
      </c>
      <c r="H51" s="145">
        <v>0</v>
      </c>
      <c r="I51" s="145">
        <v>1</v>
      </c>
      <c r="J51" s="145">
        <v>1</v>
      </c>
      <c r="K51" s="145" t="s">
        <v>344</v>
      </c>
      <c r="L51" s="145">
        <f>IF(A51="","",IFERROR(VLOOKUP(B51,IPQlickTabla!$B:$J,9,FALSE),IF(B51="80 - Produccion-Mezcla Grasa","80",IF(B51="51 - Purga-Purga de sebo","51",IF(B51="502 - Fermentacion PCL","502",IF(B51="510 - Fermentacion","510","512"))))))</f>
        <v>5</v>
      </c>
      <c r="M51" s="107">
        <f t="shared" si="0"/>
        <v>5</v>
      </c>
    </row>
    <row r="52" spans="1:13" hidden="1" x14ac:dyDescent="0.25">
      <c r="A52" s="76">
        <v>667198</v>
      </c>
      <c r="B52" s="144" t="s">
        <v>239</v>
      </c>
      <c r="C52" s="112">
        <v>44788</v>
      </c>
      <c r="D52" s="144" t="s">
        <v>2</v>
      </c>
      <c r="E52" s="144" t="s">
        <v>3</v>
      </c>
      <c r="F52" s="76">
        <v>39</v>
      </c>
      <c r="G52" s="145" t="s">
        <v>238</v>
      </c>
      <c r="H52" s="145">
        <v>0</v>
      </c>
      <c r="I52" s="145">
        <v>1</v>
      </c>
      <c r="J52" s="145">
        <v>1</v>
      </c>
      <c r="K52" s="145" t="s">
        <v>344</v>
      </c>
      <c r="L52" s="145">
        <f>IF(A52="","",IFERROR(VLOOKUP(B52,IPQlickTabla!$B:$J,9,FALSE),IF(B52="80 - Produccion-Mezcla Grasa","80",IF(B52="51 - Purga-Purga de sebo","51",IF(B52="502 - Fermentacion PCL","502",IF(B52="510 - Fermentacion","510","512"))))))</f>
        <v>5</v>
      </c>
      <c r="M52" s="107">
        <f t="shared" si="0"/>
        <v>5</v>
      </c>
    </row>
    <row r="53" spans="1:13" hidden="1" x14ac:dyDescent="0.25">
      <c r="A53" s="76">
        <v>667672</v>
      </c>
      <c r="B53" s="144" t="s">
        <v>239</v>
      </c>
      <c r="C53" s="112">
        <v>44790</v>
      </c>
      <c r="D53" s="144" t="s">
        <v>2</v>
      </c>
      <c r="E53" s="144" t="s">
        <v>3</v>
      </c>
      <c r="F53" s="76">
        <v>39</v>
      </c>
      <c r="G53" s="145" t="s">
        <v>238</v>
      </c>
      <c r="H53" s="145">
        <v>0</v>
      </c>
      <c r="I53" s="145">
        <v>1</v>
      </c>
      <c r="J53" s="145">
        <v>1</v>
      </c>
      <c r="K53" s="145" t="s">
        <v>344</v>
      </c>
      <c r="L53" s="145">
        <f>IF(A53="","",IFERROR(VLOOKUP(B53,IPQlickTabla!$B:$J,9,FALSE),IF(B53="80 - Produccion-Mezcla Grasa","80",IF(B53="51 - Purga-Purga de sebo","51",IF(B53="502 - Fermentacion PCL","502",IF(B53="510 - Fermentacion","510","512"))))))</f>
        <v>5</v>
      </c>
      <c r="M53" s="107">
        <f t="shared" si="0"/>
        <v>5</v>
      </c>
    </row>
    <row r="54" spans="1:13" hidden="1" x14ac:dyDescent="0.25">
      <c r="A54" s="76">
        <v>667581</v>
      </c>
      <c r="B54" s="144" t="s">
        <v>239</v>
      </c>
      <c r="C54" s="112">
        <v>44790</v>
      </c>
      <c r="D54" s="144" t="s">
        <v>2</v>
      </c>
      <c r="E54" s="144" t="s">
        <v>3</v>
      </c>
      <c r="F54" s="76">
        <v>19</v>
      </c>
      <c r="G54" s="145" t="s">
        <v>71</v>
      </c>
      <c r="H54" s="145">
        <v>16</v>
      </c>
      <c r="I54" s="145">
        <v>18</v>
      </c>
      <c r="J54" s="145">
        <v>16.510000000000002</v>
      </c>
      <c r="K54" s="145" t="s">
        <v>344</v>
      </c>
      <c r="L54" s="145">
        <f>IF(A54="","",IFERROR(VLOOKUP(B54,IPQlickTabla!$B:$J,9,FALSE),IF(B54="80 - Produccion-Mezcla Grasa","80",IF(B54="51 - Purga-Purga de sebo","51",IF(B54="502 - Fermentacion PCL","502",IF(B54="510 - Fermentacion","510","512"))))))</f>
        <v>5</v>
      </c>
      <c r="M54" s="107">
        <f t="shared" si="0"/>
        <v>5</v>
      </c>
    </row>
    <row r="55" spans="1:13" hidden="1" x14ac:dyDescent="0.25">
      <c r="A55" s="76">
        <v>667545</v>
      </c>
      <c r="B55" s="144" t="s">
        <v>239</v>
      </c>
      <c r="C55" s="112">
        <v>44790</v>
      </c>
      <c r="D55" s="144" t="s">
        <v>2</v>
      </c>
      <c r="E55" s="144" t="s">
        <v>3</v>
      </c>
      <c r="F55" s="76">
        <v>19</v>
      </c>
      <c r="G55" s="145" t="s">
        <v>71</v>
      </c>
      <c r="H55" s="145">
        <v>16</v>
      </c>
      <c r="I55" s="145">
        <v>18</v>
      </c>
      <c r="J55" s="145">
        <v>16.78</v>
      </c>
      <c r="K55" s="145" t="s">
        <v>344</v>
      </c>
      <c r="L55" s="145">
        <f>IF(A55="","",IFERROR(VLOOKUP(B55,IPQlickTabla!$B:$J,9,FALSE),IF(B55="80 - Produccion-Mezcla Grasa","80",IF(B55="51 - Purga-Purga de sebo","51",IF(B55="502 - Fermentacion PCL","502",IF(B55="510 - Fermentacion","510","512"))))))</f>
        <v>5</v>
      </c>
      <c r="M55" s="107">
        <f t="shared" si="0"/>
        <v>5</v>
      </c>
    </row>
    <row r="56" spans="1:13" hidden="1" x14ac:dyDescent="0.25">
      <c r="A56" s="76">
        <v>667587</v>
      </c>
      <c r="B56" s="144" t="s">
        <v>239</v>
      </c>
      <c r="C56" s="112">
        <v>44790</v>
      </c>
      <c r="D56" s="144" t="s">
        <v>2</v>
      </c>
      <c r="E56" s="144" t="s">
        <v>3</v>
      </c>
      <c r="F56" s="76">
        <v>19</v>
      </c>
      <c r="G56" s="145" t="s">
        <v>71</v>
      </c>
      <c r="H56" s="145">
        <v>16</v>
      </c>
      <c r="I56" s="145">
        <v>18</v>
      </c>
      <c r="J56" s="145">
        <v>16.86</v>
      </c>
      <c r="K56" s="145" t="s">
        <v>344</v>
      </c>
      <c r="L56" s="145">
        <f>IF(A56="","",IFERROR(VLOOKUP(B56,IPQlickTabla!$B:$J,9,FALSE),IF(B56="80 - Produccion-Mezcla Grasa","80",IF(B56="51 - Purga-Purga de sebo","51",IF(B56="502 - Fermentacion PCL","502",IF(B56="510 - Fermentacion","510","512"))))))</f>
        <v>5</v>
      </c>
      <c r="M56" s="107">
        <f t="shared" si="0"/>
        <v>5</v>
      </c>
    </row>
    <row r="57" spans="1:13" hidden="1" x14ac:dyDescent="0.25">
      <c r="A57" s="76">
        <v>667605</v>
      </c>
      <c r="B57" s="144" t="s">
        <v>239</v>
      </c>
      <c r="C57" s="112">
        <v>44790</v>
      </c>
      <c r="D57" s="144" t="s">
        <v>2</v>
      </c>
      <c r="E57" s="144" t="s">
        <v>3</v>
      </c>
      <c r="F57" s="76">
        <v>19</v>
      </c>
      <c r="G57" s="145" t="s">
        <v>71</v>
      </c>
      <c r="H57" s="145">
        <v>16</v>
      </c>
      <c r="I57" s="145">
        <v>18</v>
      </c>
      <c r="J57" s="145">
        <v>17.18</v>
      </c>
      <c r="K57" s="145" t="s">
        <v>344</v>
      </c>
      <c r="L57" s="145">
        <f>IF(A57="","",IFERROR(VLOOKUP(B57,IPQlickTabla!$B:$J,9,FALSE),IF(B57="80 - Produccion-Mezcla Grasa","80",IF(B57="51 - Purga-Purga de sebo","51",IF(B57="502 - Fermentacion PCL","502",IF(B57="510 - Fermentacion","510","512"))))))</f>
        <v>5</v>
      </c>
      <c r="M57" s="107">
        <f t="shared" si="0"/>
        <v>5</v>
      </c>
    </row>
    <row r="58" spans="1:13" hidden="1" x14ac:dyDescent="0.25">
      <c r="A58" s="76">
        <v>667621</v>
      </c>
      <c r="B58" s="144" t="s">
        <v>239</v>
      </c>
      <c r="C58" s="112">
        <v>44790</v>
      </c>
      <c r="D58" s="144" t="s">
        <v>2</v>
      </c>
      <c r="E58" s="144" t="s">
        <v>3</v>
      </c>
      <c r="F58" s="76">
        <v>19</v>
      </c>
      <c r="G58" s="145" t="s">
        <v>71</v>
      </c>
      <c r="H58" s="144" t="s">
        <v>4</v>
      </c>
      <c r="I58" s="144" t="s">
        <v>4</v>
      </c>
      <c r="J58" s="145">
        <v>0.08</v>
      </c>
      <c r="K58" s="145" t="s">
        <v>345</v>
      </c>
      <c r="L58" s="145">
        <f>IF(A58="","",IFERROR(VLOOKUP(B58,IPQlickTabla!$B:$J,9,FALSE),IF(B58="80 - Produccion-Mezcla Grasa","80",IF(B58="51 - Purga-Purga de sebo","51",IF(B58="502 - Fermentacion PCL","502",IF(B58="510 - Fermentacion","510","512"))))))</f>
        <v>5</v>
      </c>
      <c r="M58" s="107">
        <f t="shared" si="0"/>
        <v>5</v>
      </c>
    </row>
    <row r="59" spans="1:13" hidden="1" x14ac:dyDescent="0.25">
      <c r="A59" s="76">
        <v>667210</v>
      </c>
      <c r="B59" s="144" t="s">
        <v>188</v>
      </c>
      <c r="C59" s="112">
        <v>44789</v>
      </c>
      <c r="D59" s="144" t="s">
        <v>218</v>
      </c>
      <c r="E59" s="144" t="s">
        <v>18</v>
      </c>
      <c r="F59" s="76">
        <v>7</v>
      </c>
      <c r="G59" s="145" t="s">
        <v>55</v>
      </c>
      <c r="H59" s="145">
        <v>0</v>
      </c>
      <c r="I59" s="145">
        <v>2</v>
      </c>
      <c r="J59" s="145">
        <v>1</v>
      </c>
      <c r="K59" s="145" t="s">
        <v>344</v>
      </c>
      <c r="L59" s="145">
        <f>IF(A59="","",IFERROR(VLOOKUP(B59,IPQlickTabla!$B:$J,9,FALSE),IF(B59="80 - Produccion-Mezcla Grasa","80",IF(B59="51 - Purga-Purga de sebo","51",IF(B59="502 - Fermentacion PCL","502",IF(B59="510 - Fermentacion","510","512"))))))</f>
        <v>55</v>
      </c>
      <c r="M59" s="107">
        <f t="shared" si="0"/>
        <v>55</v>
      </c>
    </row>
    <row r="60" spans="1:13" hidden="1" x14ac:dyDescent="0.25">
      <c r="A60" s="76">
        <v>667210</v>
      </c>
      <c r="B60" s="144" t="s">
        <v>188</v>
      </c>
      <c r="C60" s="112">
        <v>44789</v>
      </c>
      <c r="D60" s="144" t="s">
        <v>218</v>
      </c>
      <c r="E60" s="144" t="s">
        <v>18</v>
      </c>
      <c r="F60" s="76">
        <v>7</v>
      </c>
      <c r="G60" s="145" t="s">
        <v>55</v>
      </c>
      <c r="H60" s="145">
        <v>0</v>
      </c>
      <c r="I60" s="145">
        <v>2</v>
      </c>
      <c r="J60" s="145">
        <v>1.5</v>
      </c>
      <c r="K60" s="145" t="s">
        <v>344</v>
      </c>
      <c r="L60" s="145">
        <f>IF(A60="","",IFERROR(VLOOKUP(B60,IPQlickTabla!$B:$J,9,FALSE),IF(B60="80 - Produccion-Mezcla Grasa","80",IF(B60="51 - Purga-Purga de sebo","51",IF(B60="502 - Fermentacion PCL","502",IF(B60="510 - Fermentacion","510","512"))))))</f>
        <v>55</v>
      </c>
      <c r="M60" s="107">
        <f t="shared" si="0"/>
        <v>55</v>
      </c>
    </row>
    <row r="61" spans="1:13" hidden="1" x14ac:dyDescent="0.25">
      <c r="A61" s="76">
        <v>667023</v>
      </c>
      <c r="B61" s="144" t="s">
        <v>188</v>
      </c>
      <c r="C61" s="112">
        <v>44788</v>
      </c>
      <c r="D61" s="144" t="s">
        <v>218</v>
      </c>
      <c r="E61" s="144" t="s">
        <v>18</v>
      </c>
      <c r="F61" s="76">
        <v>7</v>
      </c>
      <c r="G61" s="145" t="s">
        <v>55</v>
      </c>
      <c r="H61" s="145">
        <v>0</v>
      </c>
      <c r="I61" s="145">
        <v>2</v>
      </c>
      <c r="J61" s="145">
        <v>1.6</v>
      </c>
      <c r="K61" s="145" t="s">
        <v>344</v>
      </c>
      <c r="L61" s="145">
        <f>IF(A61="","",IFERROR(VLOOKUP(B61,IPQlickTabla!$B:$J,9,FALSE),IF(B61="80 - Produccion-Mezcla Grasa","80",IF(B61="51 - Purga-Purga de sebo","51",IF(B61="502 - Fermentacion PCL","502",IF(B61="510 - Fermentacion","510","512"))))))</f>
        <v>55</v>
      </c>
      <c r="M61" s="107">
        <f t="shared" si="0"/>
        <v>55</v>
      </c>
    </row>
    <row r="62" spans="1:13" hidden="1" x14ac:dyDescent="0.25">
      <c r="A62" s="76">
        <v>667210</v>
      </c>
      <c r="B62" s="144" t="s">
        <v>188</v>
      </c>
      <c r="C62" s="112">
        <v>44789</v>
      </c>
      <c r="D62" s="144" t="s">
        <v>218</v>
      </c>
      <c r="E62" s="144" t="s">
        <v>18</v>
      </c>
      <c r="F62" s="76">
        <v>7</v>
      </c>
      <c r="G62" s="145" t="s">
        <v>55</v>
      </c>
      <c r="H62" s="145">
        <v>0</v>
      </c>
      <c r="I62" s="145">
        <v>2</v>
      </c>
      <c r="J62" s="145">
        <v>1.6</v>
      </c>
      <c r="K62" s="145" t="s">
        <v>344</v>
      </c>
      <c r="L62" s="145">
        <f>IF(A62="","",IFERROR(VLOOKUP(B62,IPQlickTabla!$B:$J,9,FALSE),IF(B62="80 - Produccion-Mezcla Grasa","80",IF(B62="51 - Purga-Purga de sebo","51",IF(B62="502 - Fermentacion PCL","502",IF(B62="510 - Fermentacion","510","512"))))))</f>
        <v>55</v>
      </c>
      <c r="M62" s="107">
        <f t="shared" si="0"/>
        <v>55</v>
      </c>
    </row>
    <row r="63" spans="1:13" hidden="1" x14ac:dyDescent="0.25">
      <c r="A63" s="76">
        <v>667463</v>
      </c>
      <c r="B63" s="144" t="s">
        <v>188</v>
      </c>
      <c r="C63" s="112">
        <v>44790</v>
      </c>
      <c r="D63" s="144" t="s">
        <v>218</v>
      </c>
      <c r="E63" s="144" t="s">
        <v>18</v>
      </c>
      <c r="F63" s="76">
        <v>7</v>
      </c>
      <c r="G63" s="145" t="s">
        <v>55</v>
      </c>
      <c r="H63" s="145">
        <v>0</v>
      </c>
      <c r="I63" s="145">
        <v>2</v>
      </c>
      <c r="J63" s="145">
        <v>1.6</v>
      </c>
      <c r="K63" s="145" t="s">
        <v>344</v>
      </c>
      <c r="L63" s="145">
        <f>IF(A63="","",IFERROR(VLOOKUP(B63,IPQlickTabla!$B:$J,9,FALSE),IF(B63="80 - Produccion-Mezcla Grasa","80",IF(B63="51 - Purga-Purga de sebo","51",IF(B63="502 - Fermentacion PCL","502",IF(B63="510 - Fermentacion","510","512"))))))</f>
        <v>55</v>
      </c>
      <c r="M63" s="107">
        <f t="shared" si="0"/>
        <v>55</v>
      </c>
    </row>
    <row r="64" spans="1:13" hidden="1" x14ac:dyDescent="0.25">
      <c r="A64" s="76">
        <v>667023</v>
      </c>
      <c r="B64" s="144" t="s">
        <v>188</v>
      </c>
      <c r="C64" s="112">
        <v>44788</v>
      </c>
      <c r="D64" s="144" t="s">
        <v>218</v>
      </c>
      <c r="E64" s="144" t="s">
        <v>18</v>
      </c>
      <c r="F64" s="76">
        <v>7</v>
      </c>
      <c r="G64" s="145" t="s">
        <v>55</v>
      </c>
      <c r="H64" s="145">
        <v>0</v>
      </c>
      <c r="I64" s="145">
        <v>2</v>
      </c>
      <c r="J64" s="145">
        <v>1.7</v>
      </c>
      <c r="K64" s="145" t="s">
        <v>344</v>
      </c>
      <c r="L64" s="145">
        <f>IF(A64="","",IFERROR(VLOOKUP(B64,IPQlickTabla!$B:$J,9,FALSE),IF(B64="80 - Produccion-Mezcla Grasa","80",IF(B64="51 - Purga-Purga de sebo","51",IF(B64="502 - Fermentacion PCL","502",IF(B64="510 - Fermentacion","510","512"))))))</f>
        <v>55</v>
      </c>
      <c r="M64" s="107">
        <f t="shared" si="0"/>
        <v>55</v>
      </c>
    </row>
    <row r="65" spans="1:13" hidden="1" x14ac:dyDescent="0.25">
      <c r="A65" s="76">
        <v>667210</v>
      </c>
      <c r="B65" s="144" t="s">
        <v>188</v>
      </c>
      <c r="C65" s="112">
        <v>44789</v>
      </c>
      <c r="D65" s="144" t="s">
        <v>218</v>
      </c>
      <c r="E65" s="144" t="s">
        <v>18</v>
      </c>
      <c r="F65" s="76">
        <v>7</v>
      </c>
      <c r="G65" s="145" t="s">
        <v>55</v>
      </c>
      <c r="H65" s="145">
        <v>0</v>
      </c>
      <c r="I65" s="145">
        <v>2</v>
      </c>
      <c r="J65" s="145">
        <v>1.7</v>
      </c>
      <c r="K65" s="145" t="s">
        <v>344</v>
      </c>
      <c r="L65" s="145">
        <f>IF(A65="","",IFERROR(VLOOKUP(B65,IPQlickTabla!$B:$J,9,FALSE),IF(B65="80 - Produccion-Mezcla Grasa","80",IF(B65="51 - Purga-Purga de sebo","51",IF(B65="502 - Fermentacion PCL","502",IF(B65="510 - Fermentacion","510","512"))))))</f>
        <v>55</v>
      </c>
      <c r="M65" s="107">
        <f t="shared" si="0"/>
        <v>55</v>
      </c>
    </row>
    <row r="66" spans="1:13" hidden="1" x14ac:dyDescent="0.25">
      <c r="A66" s="76">
        <v>668430</v>
      </c>
      <c r="B66" s="144" t="s">
        <v>188</v>
      </c>
      <c r="C66" s="112">
        <v>44794</v>
      </c>
      <c r="D66" s="144" t="s">
        <v>218</v>
      </c>
      <c r="E66" s="144" t="s">
        <v>18</v>
      </c>
      <c r="F66" s="76">
        <v>7</v>
      </c>
      <c r="G66" s="145" t="s">
        <v>55</v>
      </c>
      <c r="H66" s="145">
        <v>0</v>
      </c>
      <c r="I66" s="145">
        <v>2</v>
      </c>
      <c r="J66" s="145">
        <v>1.7</v>
      </c>
      <c r="K66" s="145" t="s">
        <v>344</v>
      </c>
      <c r="L66" s="145">
        <f>IF(A66="","",IFERROR(VLOOKUP(B66,IPQlickTabla!$B:$J,9,FALSE),IF(B66="80 - Produccion-Mezcla Grasa","80",IF(B66="51 - Purga-Purga de sebo","51",IF(B66="502 - Fermentacion PCL","502",IF(B66="510 - Fermentacion","510","512"))))))</f>
        <v>55</v>
      </c>
      <c r="M66" s="107">
        <f t="shared" si="0"/>
        <v>55</v>
      </c>
    </row>
    <row r="67" spans="1:13" hidden="1" x14ac:dyDescent="0.25">
      <c r="A67" s="76">
        <v>667023</v>
      </c>
      <c r="B67" s="144" t="s">
        <v>188</v>
      </c>
      <c r="C67" s="112">
        <v>44788</v>
      </c>
      <c r="D67" s="144" t="s">
        <v>218</v>
      </c>
      <c r="E67" s="144" t="s">
        <v>18</v>
      </c>
      <c r="F67" s="76">
        <v>7</v>
      </c>
      <c r="G67" s="145" t="s">
        <v>55</v>
      </c>
      <c r="H67" s="145">
        <v>0</v>
      </c>
      <c r="I67" s="145">
        <v>2</v>
      </c>
      <c r="J67" s="145">
        <v>1.8</v>
      </c>
      <c r="K67" s="145" t="s">
        <v>344</v>
      </c>
      <c r="L67" s="145">
        <f>IF(A67="","",IFERROR(VLOOKUP(B67,IPQlickTabla!$B:$J,9,FALSE),IF(B67="80 - Produccion-Mezcla Grasa","80",IF(B67="51 - Purga-Purga de sebo","51",IF(B67="502 - Fermentacion PCL","502",IF(B67="510 - Fermentacion","510","512"))))))</f>
        <v>55</v>
      </c>
      <c r="M67" s="107">
        <f t="shared" ref="M67:M130" si="1">+IF(OR(L67=73,L67=74,L67=75),75,IF(L67="80",80,IF(L67="51",51,IF(L67="502",502,IF(L67="510",510,IF(L67="512",512,L67))))))</f>
        <v>55</v>
      </c>
    </row>
    <row r="68" spans="1:13" hidden="1" x14ac:dyDescent="0.25">
      <c r="A68" s="76">
        <v>667463</v>
      </c>
      <c r="B68" s="144" t="s">
        <v>188</v>
      </c>
      <c r="C68" s="112">
        <v>44790</v>
      </c>
      <c r="D68" s="144" t="s">
        <v>218</v>
      </c>
      <c r="E68" s="144" t="s">
        <v>18</v>
      </c>
      <c r="F68" s="76">
        <v>7</v>
      </c>
      <c r="G68" s="145" t="s">
        <v>55</v>
      </c>
      <c r="H68" s="145">
        <v>0</v>
      </c>
      <c r="I68" s="145">
        <v>2</v>
      </c>
      <c r="J68" s="145">
        <v>1.8</v>
      </c>
      <c r="K68" s="145" t="s">
        <v>344</v>
      </c>
      <c r="L68" s="145">
        <f>IF(A68="","",IFERROR(VLOOKUP(B68,IPQlickTabla!$B:$J,9,FALSE),IF(B68="80 - Produccion-Mezcla Grasa","80",IF(B68="51 - Purga-Purga de sebo","51",IF(B68="502 - Fermentacion PCL","502",IF(B68="510 - Fermentacion","510","512"))))))</f>
        <v>55</v>
      </c>
      <c r="M68" s="107">
        <f t="shared" si="1"/>
        <v>55</v>
      </c>
    </row>
    <row r="69" spans="1:13" hidden="1" x14ac:dyDescent="0.25">
      <c r="A69" s="76">
        <v>667748</v>
      </c>
      <c r="B69" s="144" t="s">
        <v>188</v>
      </c>
      <c r="C69" s="112">
        <v>44791</v>
      </c>
      <c r="D69" s="144" t="s">
        <v>218</v>
      </c>
      <c r="E69" s="144" t="s">
        <v>18</v>
      </c>
      <c r="F69" s="76">
        <v>7</v>
      </c>
      <c r="G69" s="145" t="s">
        <v>55</v>
      </c>
      <c r="H69" s="145">
        <v>0</v>
      </c>
      <c r="I69" s="145">
        <v>2</v>
      </c>
      <c r="J69" s="145">
        <v>1.9</v>
      </c>
      <c r="K69" s="145" t="s">
        <v>344</v>
      </c>
      <c r="L69" s="145">
        <f>IF(A69="","",IFERROR(VLOOKUP(B69,IPQlickTabla!$B:$J,9,FALSE),IF(B69="80 - Produccion-Mezcla Grasa","80",IF(B69="51 - Purga-Purga de sebo","51",IF(B69="502 - Fermentacion PCL","502",IF(B69="510 - Fermentacion","510","512"))))))</f>
        <v>55</v>
      </c>
      <c r="M69" s="107">
        <f t="shared" si="1"/>
        <v>55</v>
      </c>
    </row>
    <row r="70" spans="1:13" hidden="1" x14ac:dyDescent="0.25">
      <c r="A70" s="76">
        <v>668285</v>
      </c>
      <c r="B70" s="144" t="s">
        <v>188</v>
      </c>
      <c r="C70" s="112">
        <v>44793</v>
      </c>
      <c r="D70" s="144" t="s">
        <v>218</v>
      </c>
      <c r="E70" s="144" t="s">
        <v>18</v>
      </c>
      <c r="F70" s="76">
        <v>7</v>
      </c>
      <c r="G70" s="145" t="s">
        <v>55</v>
      </c>
      <c r="H70" s="145">
        <v>0</v>
      </c>
      <c r="I70" s="145">
        <v>2</v>
      </c>
      <c r="J70" s="145">
        <v>1.9</v>
      </c>
      <c r="K70" s="145" t="s">
        <v>344</v>
      </c>
      <c r="L70" s="145">
        <f>IF(A70="","",IFERROR(VLOOKUP(B70,IPQlickTabla!$B:$J,9,FALSE),IF(B70="80 - Produccion-Mezcla Grasa","80",IF(B70="51 - Purga-Purga de sebo","51",IF(B70="502 - Fermentacion PCL","502",IF(B70="510 - Fermentacion","510","512"))))))</f>
        <v>55</v>
      </c>
      <c r="M70" s="107">
        <f t="shared" si="1"/>
        <v>55</v>
      </c>
    </row>
    <row r="71" spans="1:13" hidden="1" x14ac:dyDescent="0.25">
      <c r="A71" s="76">
        <v>668430</v>
      </c>
      <c r="B71" s="144" t="s">
        <v>188</v>
      </c>
      <c r="C71" s="112">
        <v>44794</v>
      </c>
      <c r="D71" s="144" t="s">
        <v>218</v>
      </c>
      <c r="E71" s="144" t="s">
        <v>18</v>
      </c>
      <c r="F71" s="76">
        <v>7</v>
      </c>
      <c r="G71" s="145" t="s">
        <v>55</v>
      </c>
      <c r="H71" s="145">
        <v>0</v>
      </c>
      <c r="I71" s="145">
        <v>2</v>
      </c>
      <c r="J71" s="145">
        <v>1.9</v>
      </c>
      <c r="K71" s="145" t="s">
        <v>344</v>
      </c>
      <c r="L71" s="145">
        <f>IF(A71="","",IFERROR(VLOOKUP(B71,IPQlickTabla!$B:$J,9,FALSE),IF(B71="80 - Produccion-Mezcla Grasa","80",IF(B71="51 - Purga-Purga de sebo","51",IF(B71="502 - Fermentacion PCL","502",IF(B71="510 - Fermentacion","510","512"))))))</f>
        <v>55</v>
      </c>
      <c r="M71" s="107">
        <f t="shared" si="1"/>
        <v>55</v>
      </c>
    </row>
    <row r="72" spans="1:13" hidden="1" x14ac:dyDescent="0.25">
      <c r="A72" s="76">
        <v>667023</v>
      </c>
      <c r="B72" s="144" t="s">
        <v>188</v>
      </c>
      <c r="C72" s="112">
        <v>44788</v>
      </c>
      <c r="D72" s="144" t="s">
        <v>218</v>
      </c>
      <c r="E72" s="144" t="s">
        <v>18</v>
      </c>
      <c r="F72" s="76">
        <v>7</v>
      </c>
      <c r="G72" s="145" t="s">
        <v>55</v>
      </c>
      <c r="H72" s="145">
        <v>0</v>
      </c>
      <c r="I72" s="145">
        <v>2</v>
      </c>
      <c r="J72" s="145">
        <v>2</v>
      </c>
      <c r="K72" s="145" t="s">
        <v>344</v>
      </c>
      <c r="L72" s="145">
        <f>IF(A72="","",IFERROR(VLOOKUP(B72,IPQlickTabla!$B:$J,9,FALSE),IF(B72="80 - Produccion-Mezcla Grasa","80",IF(B72="51 - Purga-Purga de sebo","51",IF(B72="502 - Fermentacion PCL","502",IF(B72="510 - Fermentacion","510","512"))))))</f>
        <v>55</v>
      </c>
      <c r="M72" s="107">
        <f t="shared" si="1"/>
        <v>55</v>
      </c>
    </row>
    <row r="73" spans="1:13" hidden="1" x14ac:dyDescent="0.25">
      <c r="A73" s="76">
        <v>667210</v>
      </c>
      <c r="B73" s="144" t="s">
        <v>188</v>
      </c>
      <c r="C73" s="112">
        <v>44789</v>
      </c>
      <c r="D73" s="144" t="s">
        <v>218</v>
      </c>
      <c r="E73" s="144" t="s">
        <v>18</v>
      </c>
      <c r="F73" s="76">
        <v>7</v>
      </c>
      <c r="G73" s="145" t="s">
        <v>55</v>
      </c>
      <c r="H73" s="145">
        <v>0</v>
      </c>
      <c r="I73" s="145">
        <v>2</v>
      </c>
      <c r="J73" s="145">
        <v>2</v>
      </c>
      <c r="K73" s="145" t="s">
        <v>344</v>
      </c>
      <c r="L73" s="145">
        <f>IF(A73="","",IFERROR(VLOOKUP(B73,IPQlickTabla!$B:$J,9,FALSE),IF(B73="80 - Produccion-Mezcla Grasa","80",IF(B73="51 - Purga-Purga de sebo","51",IF(B73="502 - Fermentacion PCL","502",IF(B73="510 - Fermentacion","510","512"))))))</f>
        <v>55</v>
      </c>
      <c r="M73" s="107">
        <f t="shared" si="1"/>
        <v>55</v>
      </c>
    </row>
    <row r="74" spans="1:13" hidden="1" x14ac:dyDescent="0.25">
      <c r="A74" s="76">
        <v>667463</v>
      </c>
      <c r="B74" s="144" t="s">
        <v>188</v>
      </c>
      <c r="C74" s="112">
        <v>44790</v>
      </c>
      <c r="D74" s="144" t="s">
        <v>218</v>
      </c>
      <c r="E74" s="144" t="s">
        <v>18</v>
      </c>
      <c r="F74" s="76">
        <v>7</v>
      </c>
      <c r="G74" s="145" t="s">
        <v>55</v>
      </c>
      <c r="H74" s="145">
        <v>0</v>
      </c>
      <c r="I74" s="145">
        <v>2</v>
      </c>
      <c r="J74" s="145">
        <v>2</v>
      </c>
      <c r="K74" s="145" t="s">
        <v>344</v>
      </c>
      <c r="L74" s="145">
        <f>IF(A74="","",IFERROR(VLOOKUP(B74,IPQlickTabla!$B:$J,9,FALSE),IF(B74="80 - Produccion-Mezcla Grasa","80",IF(B74="51 - Purga-Purga de sebo","51",IF(B74="502 - Fermentacion PCL","502",IF(B74="510 - Fermentacion","510","512"))))))</f>
        <v>55</v>
      </c>
      <c r="M74" s="107">
        <f t="shared" si="1"/>
        <v>55</v>
      </c>
    </row>
    <row r="75" spans="1:13" hidden="1" x14ac:dyDescent="0.25">
      <c r="A75" s="76">
        <v>668285</v>
      </c>
      <c r="B75" s="144" t="s">
        <v>188</v>
      </c>
      <c r="C75" s="112">
        <v>44793</v>
      </c>
      <c r="D75" s="144" t="s">
        <v>218</v>
      </c>
      <c r="E75" s="144" t="s">
        <v>18</v>
      </c>
      <c r="F75" s="76">
        <v>7</v>
      </c>
      <c r="G75" s="145" t="s">
        <v>55</v>
      </c>
      <c r="H75" s="145">
        <v>0</v>
      </c>
      <c r="I75" s="145">
        <v>2</v>
      </c>
      <c r="J75" s="145">
        <v>2</v>
      </c>
      <c r="K75" s="145" t="s">
        <v>344</v>
      </c>
      <c r="L75" s="145">
        <f>IF(A75="","",IFERROR(VLOOKUP(B75,IPQlickTabla!$B:$J,9,FALSE),IF(B75="80 - Produccion-Mezcla Grasa","80",IF(B75="51 - Purga-Purga de sebo","51",IF(B75="502 - Fermentacion PCL","502",IF(B75="510 - Fermentacion","510","512"))))))</f>
        <v>55</v>
      </c>
      <c r="M75" s="107">
        <f t="shared" si="1"/>
        <v>55</v>
      </c>
    </row>
    <row r="76" spans="1:13" hidden="1" x14ac:dyDescent="0.25">
      <c r="A76" s="76">
        <v>668430</v>
      </c>
      <c r="B76" s="144" t="s">
        <v>188</v>
      </c>
      <c r="C76" s="112">
        <v>44794</v>
      </c>
      <c r="D76" s="144" t="s">
        <v>218</v>
      </c>
      <c r="E76" s="144" t="s">
        <v>18</v>
      </c>
      <c r="F76" s="76">
        <v>7</v>
      </c>
      <c r="G76" s="145" t="s">
        <v>55</v>
      </c>
      <c r="H76" s="145">
        <v>0</v>
      </c>
      <c r="I76" s="145">
        <v>2</v>
      </c>
      <c r="J76" s="145">
        <v>2</v>
      </c>
      <c r="K76" s="145" t="s">
        <v>344</v>
      </c>
      <c r="L76" s="145">
        <f>IF(A76="","",IFERROR(VLOOKUP(B76,IPQlickTabla!$B:$J,9,FALSE),IF(B76="80 - Produccion-Mezcla Grasa","80",IF(B76="51 - Purga-Purga de sebo","51",IF(B76="502 - Fermentacion PCL","502",IF(B76="510 - Fermentacion","510","512"))))))</f>
        <v>55</v>
      </c>
      <c r="M76" s="107">
        <f t="shared" si="1"/>
        <v>55</v>
      </c>
    </row>
    <row r="77" spans="1:13" x14ac:dyDescent="0.25">
      <c r="A77" s="76">
        <v>668430</v>
      </c>
      <c r="B77" s="144" t="s">
        <v>188</v>
      </c>
      <c r="C77" s="112">
        <v>44794</v>
      </c>
      <c r="D77" s="144" t="s">
        <v>218</v>
      </c>
      <c r="E77" s="144" t="s">
        <v>18</v>
      </c>
      <c r="F77" s="76">
        <v>7</v>
      </c>
      <c r="G77" s="145" t="s">
        <v>55</v>
      </c>
      <c r="H77" s="145">
        <v>0</v>
      </c>
      <c r="I77" s="145">
        <v>2</v>
      </c>
      <c r="J77" s="145">
        <v>2.1</v>
      </c>
      <c r="K77" s="145" t="s">
        <v>345</v>
      </c>
      <c r="L77" s="145">
        <f>IF(A77="","",IFERROR(VLOOKUP(B77,IPQlickTabla!$B:$J,9,FALSE),IF(B77="80 - Produccion-Mezcla Grasa","80",IF(B77="51 - Purga-Purga de sebo","51",IF(B77="502 - Fermentacion PCL","502",IF(B77="510 - Fermentacion","510","512"))))))</f>
        <v>55</v>
      </c>
      <c r="M77" s="107">
        <f t="shared" si="1"/>
        <v>55</v>
      </c>
    </row>
    <row r="78" spans="1:13" x14ac:dyDescent="0.25">
      <c r="A78" s="76">
        <v>667463</v>
      </c>
      <c r="B78" s="144" t="s">
        <v>188</v>
      </c>
      <c r="C78" s="112">
        <v>44790</v>
      </c>
      <c r="D78" s="144" t="s">
        <v>218</v>
      </c>
      <c r="E78" s="144" t="s">
        <v>18</v>
      </c>
      <c r="F78" s="76">
        <v>7</v>
      </c>
      <c r="G78" s="145" t="s">
        <v>55</v>
      </c>
      <c r="H78" s="145">
        <v>0</v>
      </c>
      <c r="I78" s="145">
        <v>2</v>
      </c>
      <c r="J78" s="145">
        <v>2.2999999999999998</v>
      </c>
      <c r="K78" s="145" t="s">
        <v>345</v>
      </c>
      <c r="L78" s="145">
        <f>IF(A78="","",IFERROR(VLOOKUP(B78,IPQlickTabla!$B:$J,9,FALSE),IF(B78="80 - Produccion-Mezcla Grasa","80",IF(B78="51 - Purga-Purga de sebo","51",IF(B78="502 - Fermentacion PCL","502",IF(B78="510 - Fermentacion","510","512"))))))</f>
        <v>55</v>
      </c>
      <c r="M78" s="107">
        <f t="shared" si="1"/>
        <v>55</v>
      </c>
    </row>
    <row r="79" spans="1:13" x14ac:dyDescent="0.25">
      <c r="A79" s="76">
        <v>667997</v>
      </c>
      <c r="B79" s="144" t="s">
        <v>188</v>
      </c>
      <c r="C79" s="112">
        <v>44792</v>
      </c>
      <c r="D79" s="144" t="s">
        <v>218</v>
      </c>
      <c r="E79" s="144" t="s">
        <v>18</v>
      </c>
      <c r="F79" s="76">
        <v>7</v>
      </c>
      <c r="G79" s="145" t="s">
        <v>55</v>
      </c>
      <c r="H79" s="145">
        <v>0</v>
      </c>
      <c r="I79" s="145">
        <v>2</v>
      </c>
      <c r="J79" s="145">
        <v>2.2999999999999998</v>
      </c>
      <c r="K79" s="145" t="s">
        <v>345</v>
      </c>
      <c r="L79" s="145">
        <f>IF(A79="","",IFERROR(VLOOKUP(B79,IPQlickTabla!$B:$J,9,FALSE),IF(B79="80 - Produccion-Mezcla Grasa","80",IF(B79="51 - Purga-Purga de sebo","51",IF(B79="502 - Fermentacion PCL","502",IF(B79="510 - Fermentacion","510","512"))))))</f>
        <v>55</v>
      </c>
      <c r="M79" s="107">
        <f t="shared" si="1"/>
        <v>55</v>
      </c>
    </row>
    <row r="80" spans="1:13" x14ac:dyDescent="0.25">
      <c r="A80" s="76">
        <v>668285</v>
      </c>
      <c r="B80" s="144" t="s">
        <v>188</v>
      </c>
      <c r="C80" s="112">
        <v>44793</v>
      </c>
      <c r="D80" s="144" t="s">
        <v>218</v>
      </c>
      <c r="E80" s="144" t="s">
        <v>18</v>
      </c>
      <c r="F80" s="76">
        <v>7</v>
      </c>
      <c r="G80" s="145" t="s">
        <v>55</v>
      </c>
      <c r="H80" s="145">
        <v>0</v>
      </c>
      <c r="I80" s="145">
        <v>2</v>
      </c>
      <c r="J80" s="145">
        <v>2.2999999999999998</v>
      </c>
      <c r="K80" s="145" t="s">
        <v>345</v>
      </c>
      <c r="L80" s="145">
        <f>IF(A80="","",IFERROR(VLOOKUP(B80,IPQlickTabla!$B:$J,9,FALSE),IF(B80="80 - Produccion-Mezcla Grasa","80",IF(B80="51 - Purga-Purga de sebo","51",IF(B80="502 - Fermentacion PCL","502",IF(B80="510 - Fermentacion","510","512"))))))</f>
        <v>55</v>
      </c>
      <c r="M80" s="107">
        <f t="shared" si="1"/>
        <v>55</v>
      </c>
    </row>
    <row r="81" spans="1:13" x14ac:dyDescent="0.25">
      <c r="A81" s="76">
        <v>667134</v>
      </c>
      <c r="B81" s="144" t="s">
        <v>188</v>
      </c>
      <c r="C81" s="112">
        <v>44788</v>
      </c>
      <c r="D81" s="144" t="s">
        <v>218</v>
      </c>
      <c r="E81" s="144" t="s">
        <v>18</v>
      </c>
      <c r="F81" s="76">
        <v>7</v>
      </c>
      <c r="G81" s="145" t="s">
        <v>55</v>
      </c>
      <c r="H81" s="145">
        <v>0</v>
      </c>
      <c r="I81" s="145">
        <v>2</v>
      </c>
      <c r="J81" s="145">
        <v>2.4</v>
      </c>
      <c r="K81" s="145" t="s">
        <v>345</v>
      </c>
      <c r="L81" s="145">
        <f>IF(A81="","",IFERROR(VLOOKUP(B81,IPQlickTabla!$B:$J,9,FALSE),IF(B81="80 - Produccion-Mezcla Grasa","80",IF(B81="51 - Purga-Purga de sebo","51",IF(B81="502 - Fermentacion PCL","502",IF(B81="510 - Fermentacion","510","512"))))))</f>
        <v>55</v>
      </c>
      <c r="M81" s="107">
        <f t="shared" si="1"/>
        <v>55</v>
      </c>
    </row>
    <row r="82" spans="1:13" x14ac:dyDescent="0.25">
      <c r="A82" s="76">
        <v>667463</v>
      </c>
      <c r="B82" s="144" t="s">
        <v>188</v>
      </c>
      <c r="C82" s="112">
        <v>44790</v>
      </c>
      <c r="D82" s="144" t="s">
        <v>218</v>
      </c>
      <c r="E82" s="144" t="s">
        <v>18</v>
      </c>
      <c r="F82" s="76">
        <v>7</v>
      </c>
      <c r="G82" s="145" t="s">
        <v>55</v>
      </c>
      <c r="H82" s="145">
        <v>0</v>
      </c>
      <c r="I82" s="145">
        <v>2</v>
      </c>
      <c r="J82" s="145">
        <v>2.4</v>
      </c>
      <c r="K82" s="145" t="s">
        <v>345</v>
      </c>
      <c r="L82" s="145">
        <f>IF(A82="","",IFERROR(VLOOKUP(B82,IPQlickTabla!$B:$J,9,FALSE),IF(B82="80 - Produccion-Mezcla Grasa","80",IF(B82="51 - Purga-Purga de sebo","51",IF(B82="502 - Fermentacion PCL","502",IF(B82="510 - Fermentacion","510","512"))))))</f>
        <v>55</v>
      </c>
      <c r="M82" s="107">
        <f t="shared" si="1"/>
        <v>55</v>
      </c>
    </row>
    <row r="83" spans="1:13" x14ac:dyDescent="0.25">
      <c r="A83" s="76">
        <v>668430</v>
      </c>
      <c r="B83" s="144" t="s">
        <v>188</v>
      </c>
      <c r="C83" s="112">
        <v>44794</v>
      </c>
      <c r="D83" s="144" t="s">
        <v>218</v>
      </c>
      <c r="E83" s="144" t="s">
        <v>18</v>
      </c>
      <c r="F83" s="76">
        <v>7</v>
      </c>
      <c r="G83" s="145" t="s">
        <v>55</v>
      </c>
      <c r="H83" s="145">
        <v>0</v>
      </c>
      <c r="I83" s="145">
        <v>2</v>
      </c>
      <c r="J83" s="145">
        <v>2.4</v>
      </c>
      <c r="K83" s="145" t="s">
        <v>345</v>
      </c>
      <c r="L83" s="145">
        <f>IF(A83="","",IFERROR(VLOOKUP(B83,IPQlickTabla!$B:$J,9,FALSE),IF(B83="80 - Produccion-Mezcla Grasa","80",IF(B83="51 - Purga-Purga de sebo","51",IF(B83="502 - Fermentacion PCL","502",IF(B83="510 - Fermentacion","510","512"))))))</f>
        <v>55</v>
      </c>
      <c r="M83" s="107">
        <f t="shared" si="1"/>
        <v>55</v>
      </c>
    </row>
    <row r="84" spans="1:13" x14ac:dyDescent="0.25">
      <c r="A84" s="76">
        <v>667134</v>
      </c>
      <c r="B84" s="144" t="s">
        <v>188</v>
      </c>
      <c r="C84" s="112">
        <v>44788</v>
      </c>
      <c r="D84" s="144" t="s">
        <v>218</v>
      </c>
      <c r="E84" s="144" t="s">
        <v>18</v>
      </c>
      <c r="F84" s="76">
        <v>7</v>
      </c>
      <c r="G84" s="145" t="s">
        <v>55</v>
      </c>
      <c r="H84" s="145">
        <v>0</v>
      </c>
      <c r="I84" s="145">
        <v>2</v>
      </c>
      <c r="J84" s="145">
        <v>2.6</v>
      </c>
      <c r="K84" s="145" t="s">
        <v>345</v>
      </c>
      <c r="L84" s="145">
        <f>IF(A84="","",IFERROR(VLOOKUP(B84,IPQlickTabla!$B:$J,9,FALSE),IF(B84="80 - Produccion-Mezcla Grasa","80",IF(B84="51 - Purga-Purga de sebo","51",IF(B84="502 - Fermentacion PCL","502",IF(B84="510 - Fermentacion","510","512"))))))</f>
        <v>55</v>
      </c>
      <c r="M84" s="107">
        <f t="shared" si="1"/>
        <v>55</v>
      </c>
    </row>
    <row r="85" spans="1:13" x14ac:dyDescent="0.25">
      <c r="A85" s="76">
        <v>667463</v>
      </c>
      <c r="B85" s="144" t="s">
        <v>188</v>
      </c>
      <c r="C85" s="112">
        <v>44790</v>
      </c>
      <c r="D85" s="144" t="s">
        <v>218</v>
      </c>
      <c r="E85" s="144" t="s">
        <v>18</v>
      </c>
      <c r="F85" s="76">
        <v>7</v>
      </c>
      <c r="G85" s="145" t="s">
        <v>55</v>
      </c>
      <c r="H85" s="145">
        <v>0</v>
      </c>
      <c r="I85" s="145">
        <v>2</v>
      </c>
      <c r="J85" s="145">
        <v>2.6</v>
      </c>
      <c r="K85" s="145" t="s">
        <v>345</v>
      </c>
      <c r="L85" s="145">
        <f>IF(A85="","",IFERROR(VLOOKUP(B85,IPQlickTabla!$B:$J,9,FALSE),IF(B85="80 - Produccion-Mezcla Grasa","80",IF(B85="51 - Purga-Purga de sebo","51",IF(B85="502 - Fermentacion PCL","502",IF(B85="510 - Fermentacion","510","512"))))))</f>
        <v>55</v>
      </c>
      <c r="M85" s="107">
        <f t="shared" si="1"/>
        <v>55</v>
      </c>
    </row>
    <row r="86" spans="1:13" x14ac:dyDescent="0.25">
      <c r="A86" s="76">
        <v>668285</v>
      </c>
      <c r="B86" s="144" t="s">
        <v>188</v>
      </c>
      <c r="C86" s="112">
        <v>44793</v>
      </c>
      <c r="D86" s="144" t="s">
        <v>218</v>
      </c>
      <c r="E86" s="144" t="s">
        <v>18</v>
      </c>
      <c r="F86" s="76">
        <v>7</v>
      </c>
      <c r="G86" s="145" t="s">
        <v>55</v>
      </c>
      <c r="H86" s="145">
        <v>0</v>
      </c>
      <c r="I86" s="145">
        <v>2</v>
      </c>
      <c r="J86" s="145">
        <v>2.7</v>
      </c>
      <c r="K86" s="145" t="s">
        <v>345</v>
      </c>
      <c r="L86" s="145">
        <f>IF(A86="","",IFERROR(VLOOKUP(B86,IPQlickTabla!$B:$J,9,FALSE),IF(B86="80 - Produccion-Mezcla Grasa","80",IF(B86="51 - Purga-Purga de sebo","51",IF(B86="502 - Fermentacion PCL","502",IF(B86="510 - Fermentacion","510","512"))))))</f>
        <v>55</v>
      </c>
      <c r="M86" s="107">
        <f t="shared" si="1"/>
        <v>55</v>
      </c>
    </row>
    <row r="87" spans="1:13" x14ac:dyDescent="0.25">
      <c r="A87" s="76">
        <v>667463</v>
      </c>
      <c r="B87" s="144" t="s">
        <v>188</v>
      </c>
      <c r="C87" s="112">
        <v>44790</v>
      </c>
      <c r="D87" s="144" t="s">
        <v>218</v>
      </c>
      <c r="E87" s="144" t="s">
        <v>18</v>
      </c>
      <c r="F87" s="76">
        <v>7</v>
      </c>
      <c r="G87" s="145" t="s">
        <v>55</v>
      </c>
      <c r="H87" s="145">
        <v>0</v>
      </c>
      <c r="I87" s="145">
        <v>2</v>
      </c>
      <c r="J87" s="145">
        <v>2.9</v>
      </c>
      <c r="K87" s="145" t="s">
        <v>345</v>
      </c>
      <c r="L87" s="145">
        <f>IF(A87="","",IFERROR(VLOOKUP(B87,IPQlickTabla!$B:$J,9,FALSE),IF(B87="80 - Produccion-Mezcla Grasa","80",IF(B87="51 - Purga-Purga de sebo","51",IF(B87="502 - Fermentacion PCL","502",IF(B87="510 - Fermentacion","510","512"))))))</f>
        <v>55</v>
      </c>
      <c r="M87" s="107">
        <f t="shared" si="1"/>
        <v>55</v>
      </c>
    </row>
    <row r="88" spans="1:13" x14ac:dyDescent="0.25">
      <c r="A88" s="76">
        <v>667748</v>
      </c>
      <c r="B88" s="144" t="s">
        <v>188</v>
      </c>
      <c r="C88" s="112">
        <v>44791</v>
      </c>
      <c r="D88" s="144" t="s">
        <v>218</v>
      </c>
      <c r="E88" s="144" t="s">
        <v>18</v>
      </c>
      <c r="F88" s="76">
        <v>7</v>
      </c>
      <c r="G88" s="145" t="s">
        <v>55</v>
      </c>
      <c r="H88" s="145">
        <v>0</v>
      </c>
      <c r="I88" s="145">
        <v>2</v>
      </c>
      <c r="J88" s="145">
        <v>3</v>
      </c>
      <c r="K88" s="145" t="s">
        <v>345</v>
      </c>
      <c r="L88" s="145">
        <f>IF(A88="","",IFERROR(VLOOKUP(B88,IPQlickTabla!$B:$J,9,FALSE),IF(B88="80 - Produccion-Mezcla Grasa","80",IF(B88="51 - Purga-Purga de sebo","51",IF(B88="502 - Fermentacion PCL","502",IF(B88="510 - Fermentacion","510","512"))))))</f>
        <v>55</v>
      </c>
      <c r="M88" s="107">
        <f t="shared" si="1"/>
        <v>55</v>
      </c>
    </row>
    <row r="89" spans="1:13" x14ac:dyDescent="0.25">
      <c r="A89" s="76">
        <v>667748</v>
      </c>
      <c r="B89" s="144" t="s">
        <v>188</v>
      </c>
      <c r="C89" s="112">
        <v>44791</v>
      </c>
      <c r="D89" s="144" t="s">
        <v>218</v>
      </c>
      <c r="E89" s="144" t="s">
        <v>18</v>
      </c>
      <c r="F89" s="76">
        <v>7</v>
      </c>
      <c r="G89" s="145" t="s">
        <v>55</v>
      </c>
      <c r="H89" s="145">
        <v>0</v>
      </c>
      <c r="I89" s="145">
        <v>2</v>
      </c>
      <c r="J89" s="145">
        <v>3.1</v>
      </c>
      <c r="K89" s="145" t="s">
        <v>345</v>
      </c>
      <c r="L89" s="145">
        <f>IF(A89="","",IFERROR(VLOOKUP(B89,IPQlickTabla!$B:$J,9,FALSE),IF(B89="80 - Produccion-Mezcla Grasa","80",IF(B89="51 - Purga-Purga de sebo","51",IF(B89="502 - Fermentacion PCL","502",IF(B89="510 - Fermentacion","510","512"))))))</f>
        <v>55</v>
      </c>
      <c r="M89" s="107">
        <f t="shared" si="1"/>
        <v>55</v>
      </c>
    </row>
    <row r="90" spans="1:13" x14ac:dyDescent="0.25">
      <c r="A90" s="76">
        <v>667997</v>
      </c>
      <c r="B90" s="144" t="s">
        <v>188</v>
      </c>
      <c r="C90" s="112">
        <v>44792</v>
      </c>
      <c r="D90" s="144" t="s">
        <v>218</v>
      </c>
      <c r="E90" s="144" t="s">
        <v>18</v>
      </c>
      <c r="F90" s="76">
        <v>7</v>
      </c>
      <c r="G90" s="145" t="s">
        <v>55</v>
      </c>
      <c r="H90" s="145">
        <v>0</v>
      </c>
      <c r="I90" s="145">
        <v>2</v>
      </c>
      <c r="J90" s="145">
        <v>3.1</v>
      </c>
      <c r="K90" s="145" t="s">
        <v>345</v>
      </c>
      <c r="L90" s="145">
        <f>IF(A90="","",IFERROR(VLOOKUP(B90,IPQlickTabla!$B:$J,9,FALSE),IF(B90="80 - Produccion-Mezcla Grasa","80",IF(B90="51 - Purga-Purga de sebo","51",IF(B90="502 - Fermentacion PCL","502",IF(B90="510 - Fermentacion","510","512"))))))</f>
        <v>55</v>
      </c>
      <c r="M90" s="107">
        <f t="shared" si="1"/>
        <v>55</v>
      </c>
    </row>
    <row r="91" spans="1:13" x14ac:dyDescent="0.25">
      <c r="A91" s="76">
        <v>667748</v>
      </c>
      <c r="B91" s="144" t="s">
        <v>188</v>
      </c>
      <c r="C91" s="112">
        <v>44791</v>
      </c>
      <c r="D91" s="144" t="s">
        <v>218</v>
      </c>
      <c r="E91" s="144" t="s">
        <v>18</v>
      </c>
      <c r="F91" s="76">
        <v>7</v>
      </c>
      <c r="G91" s="145" t="s">
        <v>55</v>
      </c>
      <c r="H91" s="145">
        <v>0</v>
      </c>
      <c r="I91" s="145">
        <v>2</v>
      </c>
      <c r="J91" s="145">
        <v>3.2</v>
      </c>
      <c r="K91" s="145" t="s">
        <v>345</v>
      </c>
      <c r="L91" s="145">
        <f>IF(A91="","",IFERROR(VLOOKUP(B91,IPQlickTabla!$B:$J,9,FALSE),IF(B91="80 - Produccion-Mezcla Grasa","80",IF(B91="51 - Purga-Purga de sebo","51",IF(B91="502 - Fermentacion PCL","502",IF(B91="510 - Fermentacion","510","512"))))))</f>
        <v>55</v>
      </c>
      <c r="M91" s="107">
        <f t="shared" si="1"/>
        <v>55</v>
      </c>
    </row>
    <row r="92" spans="1:13" x14ac:dyDescent="0.25">
      <c r="A92" s="76">
        <v>667997</v>
      </c>
      <c r="B92" s="144" t="s">
        <v>188</v>
      </c>
      <c r="C92" s="112">
        <v>44792</v>
      </c>
      <c r="D92" s="144" t="s">
        <v>218</v>
      </c>
      <c r="E92" s="144" t="s">
        <v>18</v>
      </c>
      <c r="F92" s="76">
        <v>7</v>
      </c>
      <c r="G92" s="145" t="s">
        <v>55</v>
      </c>
      <c r="H92" s="145">
        <v>0</v>
      </c>
      <c r="I92" s="145">
        <v>2</v>
      </c>
      <c r="J92" s="145">
        <v>3.2</v>
      </c>
      <c r="K92" s="145" t="s">
        <v>345</v>
      </c>
      <c r="L92" s="145">
        <f>IF(A92="","",IFERROR(VLOOKUP(B92,IPQlickTabla!$B:$J,9,FALSE),IF(B92="80 - Produccion-Mezcla Grasa","80",IF(B92="51 - Purga-Purga de sebo","51",IF(B92="502 - Fermentacion PCL","502",IF(B92="510 - Fermentacion","510","512"))))))</f>
        <v>55</v>
      </c>
      <c r="M92" s="107">
        <f t="shared" si="1"/>
        <v>55</v>
      </c>
    </row>
    <row r="93" spans="1:13" x14ac:dyDescent="0.25">
      <c r="A93" s="76">
        <v>668285</v>
      </c>
      <c r="B93" s="144" t="s">
        <v>188</v>
      </c>
      <c r="C93" s="112">
        <v>44793</v>
      </c>
      <c r="D93" s="144" t="s">
        <v>218</v>
      </c>
      <c r="E93" s="144" t="s">
        <v>18</v>
      </c>
      <c r="F93" s="76">
        <v>7</v>
      </c>
      <c r="G93" s="145" t="s">
        <v>55</v>
      </c>
      <c r="H93" s="145">
        <v>0</v>
      </c>
      <c r="I93" s="145">
        <v>2</v>
      </c>
      <c r="J93" s="145">
        <v>3.2</v>
      </c>
      <c r="K93" s="145" t="s">
        <v>345</v>
      </c>
      <c r="L93" s="145">
        <f>IF(A93="","",IFERROR(VLOOKUP(B93,IPQlickTabla!$B:$J,9,FALSE),IF(B93="80 - Produccion-Mezcla Grasa","80",IF(B93="51 - Purga-Purga de sebo","51",IF(B93="502 - Fermentacion PCL","502",IF(B93="510 - Fermentacion","510","512"))))))</f>
        <v>55</v>
      </c>
      <c r="M93" s="107">
        <f t="shared" si="1"/>
        <v>55</v>
      </c>
    </row>
    <row r="94" spans="1:13" x14ac:dyDescent="0.25">
      <c r="A94" s="76">
        <v>667997</v>
      </c>
      <c r="B94" s="144" t="s">
        <v>188</v>
      </c>
      <c r="C94" s="112">
        <v>44792</v>
      </c>
      <c r="D94" s="144" t="s">
        <v>218</v>
      </c>
      <c r="E94" s="144" t="s">
        <v>18</v>
      </c>
      <c r="F94" s="76">
        <v>7</v>
      </c>
      <c r="G94" s="145" t="s">
        <v>55</v>
      </c>
      <c r="H94" s="145">
        <v>0</v>
      </c>
      <c r="I94" s="145">
        <v>2</v>
      </c>
      <c r="J94" s="145">
        <v>3.3</v>
      </c>
      <c r="K94" s="145" t="s">
        <v>345</v>
      </c>
      <c r="L94" s="145">
        <f>IF(A94="","",IFERROR(VLOOKUP(B94,IPQlickTabla!$B:$J,9,FALSE),IF(B94="80 - Produccion-Mezcla Grasa","80",IF(B94="51 - Purga-Purga de sebo","51",IF(B94="502 - Fermentacion PCL","502",IF(B94="510 - Fermentacion","510","512"))))))</f>
        <v>55</v>
      </c>
      <c r="M94" s="107">
        <f t="shared" si="1"/>
        <v>55</v>
      </c>
    </row>
    <row r="95" spans="1:13" x14ac:dyDescent="0.25">
      <c r="A95" s="76">
        <v>667023</v>
      </c>
      <c r="B95" s="144" t="s">
        <v>188</v>
      </c>
      <c r="C95" s="112">
        <v>44788</v>
      </c>
      <c r="D95" s="144" t="s">
        <v>218</v>
      </c>
      <c r="E95" s="144" t="s">
        <v>18</v>
      </c>
      <c r="F95" s="76">
        <v>7</v>
      </c>
      <c r="G95" s="145" t="s">
        <v>55</v>
      </c>
      <c r="H95" s="145">
        <v>0</v>
      </c>
      <c r="I95" s="145">
        <v>2</v>
      </c>
      <c r="J95" s="145">
        <v>3.4</v>
      </c>
      <c r="K95" s="145" t="s">
        <v>345</v>
      </c>
      <c r="L95" s="145">
        <f>IF(A95="","",IFERROR(VLOOKUP(B95,IPQlickTabla!$B:$J,9,FALSE),IF(B95="80 - Produccion-Mezcla Grasa","80",IF(B95="51 - Purga-Purga de sebo","51",IF(B95="502 - Fermentacion PCL","502",IF(B95="510 - Fermentacion","510","512"))))))</f>
        <v>55</v>
      </c>
      <c r="M95" s="107">
        <f t="shared" si="1"/>
        <v>55</v>
      </c>
    </row>
    <row r="96" spans="1:13" x14ac:dyDescent="0.25">
      <c r="A96" s="76">
        <v>667748</v>
      </c>
      <c r="B96" s="144" t="s">
        <v>188</v>
      </c>
      <c r="C96" s="112">
        <v>44791</v>
      </c>
      <c r="D96" s="144" t="s">
        <v>218</v>
      </c>
      <c r="E96" s="144" t="s">
        <v>18</v>
      </c>
      <c r="F96" s="76">
        <v>7</v>
      </c>
      <c r="G96" s="145" t="s">
        <v>55</v>
      </c>
      <c r="H96" s="145">
        <v>0</v>
      </c>
      <c r="I96" s="145">
        <v>2</v>
      </c>
      <c r="J96" s="145">
        <v>3.4</v>
      </c>
      <c r="K96" s="145" t="s">
        <v>345</v>
      </c>
      <c r="L96" s="145">
        <f>IF(A96="","",IFERROR(VLOOKUP(B96,IPQlickTabla!$B:$J,9,FALSE),IF(B96="80 - Produccion-Mezcla Grasa","80",IF(B96="51 - Purga-Purga de sebo","51",IF(B96="502 - Fermentacion PCL","502",IF(B96="510 - Fermentacion","510","512"))))))</f>
        <v>55</v>
      </c>
      <c r="M96" s="107">
        <f t="shared" si="1"/>
        <v>55</v>
      </c>
    </row>
    <row r="97" spans="1:13" x14ac:dyDescent="0.25">
      <c r="A97" s="76">
        <v>667997</v>
      </c>
      <c r="B97" s="144" t="s">
        <v>188</v>
      </c>
      <c r="C97" s="112">
        <v>44792</v>
      </c>
      <c r="D97" s="144" t="s">
        <v>218</v>
      </c>
      <c r="E97" s="144" t="s">
        <v>18</v>
      </c>
      <c r="F97" s="76">
        <v>7</v>
      </c>
      <c r="G97" s="145" t="s">
        <v>55</v>
      </c>
      <c r="H97" s="145">
        <v>0</v>
      </c>
      <c r="I97" s="145">
        <v>2</v>
      </c>
      <c r="J97" s="145">
        <v>3.4</v>
      </c>
      <c r="K97" s="145" t="s">
        <v>345</v>
      </c>
      <c r="L97" s="145">
        <f>IF(A97="","",IFERROR(VLOOKUP(B97,IPQlickTabla!$B:$J,9,FALSE),IF(B97="80 - Produccion-Mezcla Grasa","80",IF(B97="51 - Purga-Purga de sebo","51",IF(B97="502 - Fermentacion PCL","502",IF(B97="510 - Fermentacion","510","512"))))))</f>
        <v>55</v>
      </c>
      <c r="M97" s="107">
        <f t="shared" si="1"/>
        <v>55</v>
      </c>
    </row>
    <row r="98" spans="1:13" x14ac:dyDescent="0.25">
      <c r="A98" s="76">
        <v>667463</v>
      </c>
      <c r="B98" s="144" t="s">
        <v>188</v>
      </c>
      <c r="C98" s="112">
        <v>44790</v>
      </c>
      <c r="D98" s="144" t="s">
        <v>218</v>
      </c>
      <c r="E98" s="144" t="s">
        <v>18</v>
      </c>
      <c r="F98" s="76">
        <v>7</v>
      </c>
      <c r="G98" s="145" t="s">
        <v>55</v>
      </c>
      <c r="H98" s="145">
        <v>0</v>
      </c>
      <c r="I98" s="145">
        <v>2</v>
      </c>
      <c r="J98" s="145">
        <v>3.5</v>
      </c>
      <c r="K98" s="145" t="s">
        <v>345</v>
      </c>
      <c r="L98" s="145">
        <f>IF(A98="","",IFERROR(VLOOKUP(B98,IPQlickTabla!$B:$J,9,FALSE),IF(B98="80 - Produccion-Mezcla Grasa","80",IF(B98="51 - Purga-Purga de sebo","51",IF(B98="502 - Fermentacion PCL","502",IF(B98="510 - Fermentacion","510","512"))))))</f>
        <v>55</v>
      </c>
      <c r="M98" s="107">
        <f t="shared" si="1"/>
        <v>55</v>
      </c>
    </row>
    <row r="99" spans="1:13" x14ac:dyDescent="0.25">
      <c r="A99" s="76">
        <v>667997</v>
      </c>
      <c r="B99" s="144" t="s">
        <v>188</v>
      </c>
      <c r="C99" s="112">
        <v>44792</v>
      </c>
      <c r="D99" s="144" t="s">
        <v>218</v>
      </c>
      <c r="E99" s="144" t="s">
        <v>18</v>
      </c>
      <c r="F99" s="76">
        <v>7</v>
      </c>
      <c r="G99" s="145" t="s">
        <v>55</v>
      </c>
      <c r="H99" s="145">
        <v>0</v>
      </c>
      <c r="I99" s="145">
        <v>2</v>
      </c>
      <c r="J99" s="145">
        <v>3.5</v>
      </c>
      <c r="K99" s="145" t="s">
        <v>345</v>
      </c>
      <c r="L99" s="145">
        <f>IF(A99="","",IFERROR(VLOOKUP(B99,IPQlickTabla!$B:$J,9,FALSE),IF(B99="80 - Produccion-Mezcla Grasa","80",IF(B99="51 - Purga-Purga de sebo","51",IF(B99="502 - Fermentacion PCL","502",IF(B99="510 - Fermentacion","510","512"))))))</f>
        <v>55</v>
      </c>
      <c r="M99" s="107">
        <f t="shared" si="1"/>
        <v>55</v>
      </c>
    </row>
    <row r="100" spans="1:13" x14ac:dyDescent="0.25">
      <c r="A100" s="76">
        <v>667997</v>
      </c>
      <c r="B100" s="144" t="s">
        <v>188</v>
      </c>
      <c r="C100" s="112">
        <v>44792</v>
      </c>
      <c r="D100" s="144" t="s">
        <v>218</v>
      </c>
      <c r="E100" s="144" t="s">
        <v>18</v>
      </c>
      <c r="F100" s="76">
        <v>7</v>
      </c>
      <c r="G100" s="145" t="s">
        <v>55</v>
      </c>
      <c r="H100" s="145">
        <v>0</v>
      </c>
      <c r="I100" s="145">
        <v>2</v>
      </c>
      <c r="J100" s="145">
        <v>3.6</v>
      </c>
      <c r="K100" s="145" t="s">
        <v>345</v>
      </c>
      <c r="L100" s="145">
        <f>IF(A100="","",IFERROR(VLOOKUP(B100,IPQlickTabla!$B:$J,9,FALSE),IF(B100="80 - Produccion-Mezcla Grasa","80",IF(B100="51 - Purga-Purga de sebo","51",IF(B100="502 - Fermentacion PCL","502",IF(B100="510 - Fermentacion","510","512"))))))</f>
        <v>55</v>
      </c>
      <c r="M100" s="107">
        <f t="shared" si="1"/>
        <v>55</v>
      </c>
    </row>
    <row r="101" spans="1:13" x14ac:dyDescent="0.25">
      <c r="A101" s="76">
        <v>667997</v>
      </c>
      <c r="B101" s="144" t="s">
        <v>188</v>
      </c>
      <c r="C101" s="112">
        <v>44792</v>
      </c>
      <c r="D101" s="144" t="s">
        <v>218</v>
      </c>
      <c r="E101" s="144" t="s">
        <v>18</v>
      </c>
      <c r="F101" s="76">
        <v>7</v>
      </c>
      <c r="G101" s="145" t="s">
        <v>55</v>
      </c>
      <c r="H101" s="145">
        <v>0</v>
      </c>
      <c r="I101" s="145">
        <v>2</v>
      </c>
      <c r="J101" s="145">
        <v>3.7</v>
      </c>
      <c r="K101" s="145" t="s">
        <v>345</v>
      </c>
      <c r="L101" s="145">
        <f>IF(A101="","",IFERROR(VLOOKUP(B101,IPQlickTabla!$B:$J,9,FALSE),IF(B101="80 - Produccion-Mezcla Grasa","80",IF(B101="51 - Purga-Purga de sebo","51",IF(B101="502 - Fermentacion PCL","502",IF(B101="510 - Fermentacion","510","512"))))))</f>
        <v>55</v>
      </c>
      <c r="M101" s="107">
        <f t="shared" si="1"/>
        <v>55</v>
      </c>
    </row>
    <row r="102" spans="1:13" x14ac:dyDescent="0.25">
      <c r="A102" s="76">
        <v>668285</v>
      </c>
      <c r="B102" s="144" t="s">
        <v>188</v>
      </c>
      <c r="C102" s="112">
        <v>44793</v>
      </c>
      <c r="D102" s="144" t="s">
        <v>218</v>
      </c>
      <c r="E102" s="144" t="s">
        <v>18</v>
      </c>
      <c r="F102" s="76">
        <v>7</v>
      </c>
      <c r="G102" s="145" t="s">
        <v>55</v>
      </c>
      <c r="H102" s="145">
        <v>0</v>
      </c>
      <c r="I102" s="145">
        <v>2</v>
      </c>
      <c r="J102" s="145">
        <v>3.7</v>
      </c>
      <c r="K102" s="145" t="s">
        <v>345</v>
      </c>
      <c r="L102" s="145">
        <f>IF(A102="","",IFERROR(VLOOKUP(B102,IPQlickTabla!$B:$J,9,FALSE),IF(B102="80 - Produccion-Mezcla Grasa","80",IF(B102="51 - Purga-Purga de sebo","51",IF(B102="502 - Fermentacion PCL","502",IF(B102="510 - Fermentacion","510","512"))))))</f>
        <v>55</v>
      </c>
      <c r="M102" s="107">
        <f t="shared" si="1"/>
        <v>55</v>
      </c>
    </row>
    <row r="103" spans="1:13" x14ac:dyDescent="0.25">
      <c r="A103" s="76">
        <v>667997</v>
      </c>
      <c r="B103" s="144" t="s">
        <v>188</v>
      </c>
      <c r="C103" s="112">
        <v>44792</v>
      </c>
      <c r="D103" s="144" t="s">
        <v>218</v>
      </c>
      <c r="E103" s="144" t="s">
        <v>18</v>
      </c>
      <c r="F103" s="76">
        <v>7</v>
      </c>
      <c r="G103" s="145" t="s">
        <v>55</v>
      </c>
      <c r="H103" s="145">
        <v>0</v>
      </c>
      <c r="I103" s="145">
        <v>2</v>
      </c>
      <c r="J103" s="145">
        <v>3.9</v>
      </c>
      <c r="K103" s="145" t="s">
        <v>345</v>
      </c>
      <c r="L103" s="145">
        <f>IF(A103="","",IFERROR(VLOOKUP(B103,IPQlickTabla!$B:$J,9,FALSE),IF(B103="80 - Produccion-Mezcla Grasa","80",IF(B103="51 - Purga-Purga de sebo","51",IF(B103="502 - Fermentacion PCL","502",IF(B103="510 - Fermentacion","510","512"))))))</f>
        <v>55</v>
      </c>
      <c r="M103" s="107">
        <f t="shared" si="1"/>
        <v>55</v>
      </c>
    </row>
    <row r="104" spans="1:13" x14ac:dyDescent="0.25">
      <c r="A104" s="76">
        <v>668285</v>
      </c>
      <c r="B104" s="144" t="s">
        <v>188</v>
      </c>
      <c r="C104" s="112">
        <v>44793</v>
      </c>
      <c r="D104" s="144" t="s">
        <v>218</v>
      </c>
      <c r="E104" s="144" t="s">
        <v>18</v>
      </c>
      <c r="F104" s="76">
        <v>7</v>
      </c>
      <c r="G104" s="145" t="s">
        <v>55</v>
      </c>
      <c r="H104" s="145">
        <v>0</v>
      </c>
      <c r="I104" s="145">
        <v>2</v>
      </c>
      <c r="J104" s="145">
        <v>4.0999999999999996</v>
      </c>
      <c r="K104" s="145" t="s">
        <v>345</v>
      </c>
      <c r="L104" s="145">
        <f>IF(A104="","",IFERROR(VLOOKUP(B104,IPQlickTabla!$B:$J,9,FALSE),IF(B104="80 - Produccion-Mezcla Grasa","80",IF(B104="51 - Purga-Purga de sebo","51",IF(B104="502 - Fermentacion PCL","502",IF(B104="510 - Fermentacion","510","512"))))))</f>
        <v>55</v>
      </c>
      <c r="M104" s="107">
        <f t="shared" si="1"/>
        <v>55</v>
      </c>
    </row>
    <row r="105" spans="1:13" x14ac:dyDescent="0.25">
      <c r="A105" s="76">
        <v>667748</v>
      </c>
      <c r="B105" s="144" t="s">
        <v>188</v>
      </c>
      <c r="C105" s="112">
        <v>44791</v>
      </c>
      <c r="D105" s="144" t="s">
        <v>218</v>
      </c>
      <c r="E105" s="144" t="s">
        <v>18</v>
      </c>
      <c r="F105" s="76">
        <v>7</v>
      </c>
      <c r="G105" s="145" t="s">
        <v>55</v>
      </c>
      <c r="H105" s="145">
        <v>0</v>
      </c>
      <c r="I105" s="145">
        <v>2</v>
      </c>
      <c r="J105" s="145">
        <v>5</v>
      </c>
      <c r="K105" s="145" t="s">
        <v>345</v>
      </c>
      <c r="L105" s="145">
        <f>IF(A105="","",IFERROR(VLOOKUP(B105,IPQlickTabla!$B:$J,9,FALSE),IF(B105="80 - Produccion-Mezcla Grasa","80",IF(B105="51 - Purga-Purga de sebo","51",IF(B105="502 - Fermentacion PCL","502",IF(B105="510 - Fermentacion","510","512"))))))</f>
        <v>55</v>
      </c>
      <c r="M105" s="107">
        <f t="shared" si="1"/>
        <v>55</v>
      </c>
    </row>
    <row r="106" spans="1:13" hidden="1" x14ac:dyDescent="0.25">
      <c r="A106" s="76">
        <v>667126</v>
      </c>
      <c r="B106" s="144" t="s">
        <v>355</v>
      </c>
      <c r="C106" s="112">
        <v>44788</v>
      </c>
      <c r="D106" s="144" t="s">
        <v>2</v>
      </c>
      <c r="E106" s="144" t="s">
        <v>33</v>
      </c>
      <c r="F106" s="76">
        <v>39</v>
      </c>
      <c r="G106" s="145" t="s">
        <v>238</v>
      </c>
      <c r="H106" s="145">
        <v>0</v>
      </c>
      <c r="I106" s="145">
        <v>1</v>
      </c>
      <c r="J106" s="145">
        <v>0</v>
      </c>
      <c r="K106" s="145" t="s">
        <v>344</v>
      </c>
      <c r="L106" s="145">
        <f>IF(A106="","",IFERROR(VLOOKUP(B106,IPQlickTabla!$B:$J,9,FALSE),IF(B106="80 - Produccion-Mezcla Grasa","80",IF(B106="51 - Purga-Purga de sebo","51",IF(B106="502 - Fermentacion PCL","502",IF(B106="510 - Fermentacion","510","512"))))))</f>
        <v>6</v>
      </c>
      <c r="M106" s="107">
        <f t="shared" si="1"/>
        <v>6</v>
      </c>
    </row>
    <row r="107" spans="1:13" hidden="1" x14ac:dyDescent="0.25">
      <c r="A107" s="76">
        <v>667209</v>
      </c>
      <c r="B107" s="144" t="s">
        <v>355</v>
      </c>
      <c r="C107" s="112">
        <v>44789</v>
      </c>
      <c r="D107" s="144" t="s">
        <v>2</v>
      </c>
      <c r="E107" s="144" t="s">
        <v>33</v>
      </c>
      <c r="F107" s="76">
        <v>39</v>
      </c>
      <c r="G107" s="145" t="s">
        <v>238</v>
      </c>
      <c r="H107" s="145">
        <v>0</v>
      </c>
      <c r="I107" s="145">
        <v>1</v>
      </c>
      <c r="J107" s="145">
        <v>0</v>
      </c>
      <c r="K107" s="145" t="s">
        <v>344</v>
      </c>
      <c r="L107" s="145">
        <f>IF(A107="","",IFERROR(VLOOKUP(B107,IPQlickTabla!$B:$J,9,FALSE),IF(B107="80 - Produccion-Mezcla Grasa","80",IF(B107="51 - Purga-Purga de sebo","51",IF(B107="502 - Fermentacion PCL","502",IF(B107="510 - Fermentacion","510","512"))))))</f>
        <v>6</v>
      </c>
      <c r="M107" s="107">
        <f t="shared" si="1"/>
        <v>6</v>
      </c>
    </row>
    <row r="108" spans="1:13" hidden="1" x14ac:dyDescent="0.25">
      <c r="A108" s="76">
        <v>667233</v>
      </c>
      <c r="B108" s="144" t="s">
        <v>355</v>
      </c>
      <c r="C108" s="112">
        <v>44789</v>
      </c>
      <c r="D108" s="144" t="s">
        <v>2</v>
      </c>
      <c r="E108" s="144" t="s">
        <v>33</v>
      </c>
      <c r="F108" s="76">
        <v>39</v>
      </c>
      <c r="G108" s="145" t="s">
        <v>238</v>
      </c>
      <c r="H108" s="145">
        <v>0</v>
      </c>
      <c r="I108" s="145">
        <v>1</v>
      </c>
      <c r="J108" s="145">
        <v>0</v>
      </c>
      <c r="K108" s="145" t="s">
        <v>344</v>
      </c>
      <c r="L108" s="145">
        <f>IF(A108="","",IFERROR(VLOOKUP(B108,IPQlickTabla!$B:$J,9,FALSE),IF(B108="80 - Produccion-Mezcla Grasa","80",IF(B108="51 - Purga-Purga de sebo","51",IF(B108="502 - Fermentacion PCL","502",IF(B108="510 - Fermentacion","510","512"))))))</f>
        <v>6</v>
      </c>
      <c r="M108" s="107">
        <f t="shared" si="1"/>
        <v>6</v>
      </c>
    </row>
    <row r="109" spans="1:13" hidden="1" x14ac:dyDescent="0.25">
      <c r="A109" s="76">
        <v>667248</v>
      </c>
      <c r="B109" s="144" t="s">
        <v>355</v>
      </c>
      <c r="C109" s="112">
        <v>44789</v>
      </c>
      <c r="D109" s="144" t="s">
        <v>2</v>
      </c>
      <c r="E109" s="144" t="s">
        <v>33</v>
      </c>
      <c r="F109" s="76">
        <v>39</v>
      </c>
      <c r="G109" s="145" t="s">
        <v>238</v>
      </c>
      <c r="H109" s="145">
        <v>0</v>
      </c>
      <c r="I109" s="145">
        <v>1</v>
      </c>
      <c r="J109" s="145">
        <v>0</v>
      </c>
      <c r="K109" s="145" t="s">
        <v>344</v>
      </c>
      <c r="L109" s="145">
        <f>IF(A109="","",IFERROR(VLOOKUP(B109,IPQlickTabla!$B:$J,9,FALSE),IF(B109="80 - Produccion-Mezcla Grasa","80",IF(B109="51 - Purga-Purga de sebo","51",IF(B109="502 - Fermentacion PCL","502",IF(B109="510 - Fermentacion","510","512"))))))</f>
        <v>6</v>
      </c>
      <c r="M109" s="107">
        <f t="shared" si="1"/>
        <v>6</v>
      </c>
    </row>
    <row r="110" spans="1:13" hidden="1" x14ac:dyDescent="0.25">
      <c r="A110" s="76">
        <v>667257</v>
      </c>
      <c r="B110" s="144" t="s">
        <v>355</v>
      </c>
      <c r="C110" s="112">
        <v>44789</v>
      </c>
      <c r="D110" s="144" t="s">
        <v>2</v>
      </c>
      <c r="E110" s="144" t="s">
        <v>33</v>
      </c>
      <c r="F110" s="76">
        <v>39</v>
      </c>
      <c r="G110" s="145" t="s">
        <v>238</v>
      </c>
      <c r="H110" s="145">
        <v>0</v>
      </c>
      <c r="I110" s="145">
        <v>1</v>
      </c>
      <c r="J110" s="145">
        <v>0</v>
      </c>
      <c r="K110" s="145" t="s">
        <v>344</v>
      </c>
      <c r="L110" s="145">
        <f>IF(A110="","",IFERROR(VLOOKUP(B110,IPQlickTabla!$B:$J,9,FALSE),IF(B110="80 - Produccion-Mezcla Grasa","80",IF(B110="51 - Purga-Purga de sebo","51",IF(B110="502 - Fermentacion PCL","502",IF(B110="510 - Fermentacion","510","512"))))))</f>
        <v>6</v>
      </c>
      <c r="M110" s="107">
        <f t="shared" si="1"/>
        <v>6</v>
      </c>
    </row>
    <row r="111" spans="1:13" hidden="1" x14ac:dyDescent="0.25">
      <c r="A111" s="76">
        <v>667280</v>
      </c>
      <c r="B111" s="144" t="s">
        <v>355</v>
      </c>
      <c r="C111" s="112">
        <v>44789</v>
      </c>
      <c r="D111" s="144" t="s">
        <v>2</v>
      </c>
      <c r="E111" s="144" t="s">
        <v>33</v>
      </c>
      <c r="F111" s="76">
        <v>39</v>
      </c>
      <c r="G111" s="145" t="s">
        <v>238</v>
      </c>
      <c r="H111" s="145">
        <v>0</v>
      </c>
      <c r="I111" s="145">
        <v>1</v>
      </c>
      <c r="J111" s="145">
        <v>0</v>
      </c>
      <c r="K111" s="145" t="s">
        <v>344</v>
      </c>
      <c r="L111" s="145">
        <f>IF(A111="","",IFERROR(VLOOKUP(B111,IPQlickTabla!$B:$J,9,FALSE),IF(B111="80 - Produccion-Mezcla Grasa","80",IF(B111="51 - Purga-Purga de sebo","51",IF(B111="502 - Fermentacion PCL","502",IF(B111="510 - Fermentacion","510","512"))))))</f>
        <v>6</v>
      </c>
      <c r="M111" s="107">
        <f t="shared" si="1"/>
        <v>6</v>
      </c>
    </row>
    <row r="112" spans="1:13" hidden="1" x14ac:dyDescent="0.25">
      <c r="A112" s="76">
        <v>667292</v>
      </c>
      <c r="B112" s="144" t="s">
        <v>355</v>
      </c>
      <c r="C112" s="112">
        <v>44789</v>
      </c>
      <c r="D112" s="144" t="s">
        <v>2</v>
      </c>
      <c r="E112" s="144" t="s">
        <v>33</v>
      </c>
      <c r="F112" s="76">
        <v>39</v>
      </c>
      <c r="G112" s="145" t="s">
        <v>238</v>
      </c>
      <c r="H112" s="145">
        <v>0</v>
      </c>
      <c r="I112" s="145">
        <v>1</v>
      </c>
      <c r="J112" s="145">
        <v>0</v>
      </c>
      <c r="K112" s="145" t="s">
        <v>344</v>
      </c>
      <c r="L112" s="145">
        <f>IF(A112="","",IFERROR(VLOOKUP(B112,IPQlickTabla!$B:$J,9,FALSE),IF(B112="80 - Produccion-Mezcla Grasa","80",IF(B112="51 - Purga-Purga de sebo","51",IF(B112="502 - Fermentacion PCL","502",IF(B112="510 - Fermentacion","510","512"))))))</f>
        <v>6</v>
      </c>
      <c r="M112" s="107">
        <f t="shared" si="1"/>
        <v>6</v>
      </c>
    </row>
    <row r="113" spans="1:13" hidden="1" x14ac:dyDescent="0.25">
      <c r="A113" s="76">
        <v>667304</v>
      </c>
      <c r="B113" s="144" t="s">
        <v>355</v>
      </c>
      <c r="C113" s="112">
        <v>44789</v>
      </c>
      <c r="D113" s="144" t="s">
        <v>2</v>
      </c>
      <c r="E113" s="144" t="s">
        <v>33</v>
      </c>
      <c r="F113" s="76">
        <v>39</v>
      </c>
      <c r="G113" s="145" t="s">
        <v>238</v>
      </c>
      <c r="H113" s="145">
        <v>0</v>
      </c>
      <c r="I113" s="145">
        <v>1</v>
      </c>
      <c r="J113" s="145">
        <v>0</v>
      </c>
      <c r="K113" s="145" t="s">
        <v>344</v>
      </c>
      <c r="L113" s="145">
        <f>IF(A113="","",IFERROR(VLOOKUP(B113,IPQlickTabla!$B:$J,9,FALSE),IF(B113="80 - Produccion-Mezcla Grasa","80",IF(B113="51 - Purga-Purga de sebo","51",IF(B113="502 - Fermentacion PCL","502",IF(B113="510 - Fermentacion","510","512"))))))</f>
        <v>6</v>
      </c>
      <c r="M113" s="107">
        <f t="shared" si="1"/>
        <v>6</v>
      </c>
    </row>
    <row r="114" spans="1:13" hidden="1" x14ac:dyDescent="0.25">
      <c r="A114" s="76">
        <v>667327</v>
      </c>
      <c r="B114" s="144" t="s">
        <v>355</v>
      </c>
      <c r="C114" s="112">
        <v>44789</v>
      </c>
      <c r="D114" s="144" t="s">
        <v>2</v>
      </c>
      <c r="E114" s="144" t="s">
        <v>33</v>
      </c>
      <c r="F114" s="76">
        <v>39</v>
      </c>
      <c r="G114" s="145" t="s">
        <v>238</v>
      </c>
      <c r="H114" s="145">
        <v>0</v>
      </c>
      <c r="I114" s="145">
        <v>1</v>
      </c>
      <c r="J114" s="145">
        <v>0</v>
      </c>
      <c r="K114" s="145" t="s">
        <v>344</v>
      </c>
      <c r="L114" s="145">
        <f>IF(A114="","",IFERROR(VLOOKUP(B114,IPQlickTabla!$B:$J,9,FALSE),IF(B114="80 - Produccion-Mezcla Grasa","80",IF(B114="51 - Purga-Purga de sebo","51",IF(B114="502 - Fermentacion PCL","502",IF(B114="510 - Fermentacion","510","512"))))))</f>
        <v>6</v>
      </c>
      <c r="M114" s="107">
        <f t="shared" si="1"/>
        <v>6</v>
      </c>
    </row>
    <row r="115" spans="1:13" hidden="1" x14ac:dyDescent="0.25">
      <c r="A115" s="76">
        <v>667342</v>
      </c>
      <c r="B115" s="144" t="s">
        <v>355</v>
      </c>
      <c r="C115" s="112">
        <v>44789</v>
      </c>
      <c r="D115" s="144" t="s">
        <v>2</v>
      </c>
      <c r="E115" s="144" t="s">
        <v>33</v>
      </c>
      <c r="F115" s="76">
        <v>39</v>
      </c>
      <c r="G115" s="145" t="s">
        <v>238</v>
      </c>
      <c r="H115" s="145">
        <v>0</v>
      </c>
      <c r="I115" s="145">
        <v>1</v>
      </c>
      <c r="J115" s="145">
        <v>0</v>
      </c>
      <c r="K115" s="145" t="s">
        <v>344</v>
      </c>
      <c r="L115" s="145">
        <f>IF(A115="","",IFERROR(VLOOKUP(B115,IPQlickTabla!$B:$J,9,FALSE),IF(B115="80 - Produccion-Mezcla Grasa","80",IF(B115="51 - Purga-Purga de sebo","51",IF(B115="502 - Fermentacion PCL","502",IF(B115="510 - Fermentacion","510","512"))))))</f>
        <v>6</v>
      </c>
      <c r="M115" s="107">
        <f t="shared" si="1"/>
        <v>6</v>
      </c>
    </row>
    <row r="116" spans="1:13" hidden="1" x14ac:dyDescent="0.25">
      <c r="A116" s="76">
        <v>667350</v>
      </c>
      <c r="B116" s="144" t="s">
        <v>355</v>
      </c>
      <c r="C116" s="112">
        <v>44789</v>
      </c>
      <c r="D116" s="144" t="s">
        <v>2</v>
      </c>
      <c r="E116" s="144" t="s">
        <v>33</v>
      </c>
      <c r="F116" s="76">
        <v>39</v>
      </c>
      <c r="G116" s="145" t="s">
        <v>238</v>
      </c>
      <c r="H116" s="145">
        <v>0</v>
      </c>
      <c r="I116" s="145">
        <v>1</v>
      </c>
      <c r="J116" s="145">
        <v>0</v>
      </c>
      <c r="K116" s="145" t="s">
        <v>344</v>
      </c>
      <c r="L116" s="145">
        <f>IF(A116="","",IFERROR(VLOOKUP(B116,IPQlickTabla!$B:$J,9,FALSE),IF(B116="80 - Produccion-Mezcla Grasa","80",IF(B116="51 - Purga-Purga de sebo","51",IF(B116="502 - Fermentacion PCL","502",IF(B116="510 - Fermentacion","510","512"))))))</f>
        <v>6</v>
      </c>
      <c r="M116" s="107">
        <f t="shared" si="1"/>
        <v>6</v>
      </c>
    </row>
    <row r="117" spans="1:13" hidden="1" x14ac:dyDescent="0.25">
      <c r="A117" s="76">
        <v>667370</v>
      </c>
      <c r="B117" s="144" t="s">
        <v>355</v>
      </c>
      <c r="C117" s="112">
        <v>44789</v>
      </c>
      <c r="D117" s="144" t="s">
        <v>2</v>
      </c>
      <c r="E117" s="144" t="s">
        <v>33</v>
      </c>
      <c r="F117" s="76">
        <v>39</v>
      </c>
      <c r="G117" s="145" t="s">
        <v>238</v>
      </c>
      <c r="H117" s="145">
        <v>0</v>
      </c>
      <c r="I117" s="145">
        <v>1</v>
      </c>
      <c r="J117" s="145">
        <v>0</v>
      </c>
      <c r="K117" s="145" t="s">
        <v>344</v>
      </c>
      <c r="L117" s="145">
        <f>IF(A117="","",IFERROR(VLOOKUP(B117,IPQlickTabla!$B:$J,9,FALSE),IF(B117="80 - Produccion-Mezcla Grasa","80",IF(B117="51 - Purga-Purga de sebo","51",IF(B117="502 - Fermentacion PCL","502",IF(B117="510 - Fermentacion","510","512"))))))</f>
        <v>6</v>
      </c>
      <c r="M117" s="107">
        <f t="shared" si="1"/>
        <v>6</v>
      </c>
    </row>
    <row r="118" spans="1:13" hidden="1" x14ac:dyDescent="0.25">
      <c r="A118" s="76">
        <v>667382</v>
      </c>
      <c r="B118" s="144" t="s">
        <v>355</v>
      </c>
      <c r="C118" s="112">
        <v>44789</v>
      </c>
      <c r="D118" s="144" t="s">
        <v>2</v>
      </c>
      <c r="E118" s="144" t="s">
        <v>33</v>
      </c>
      <c r="F118" s="76">
        <v>39</v>
      </c>
      <c r="G118" s="145" t="s">
        <v>238</v>
      </c>
      <c r="H118" s="145">
        <v>0</v>
      </c>
      <c r="I118" s="145">
        <v>1</v>
      </c>
      <c r="J118" s="145">
        <v>0</v>
      </c>
      <c r="K118" s="145" t="s">
        <v>344</v>
      </c>
      <c r="L118" s="145">
        <f>IF(A118="","",IFERROR(VLOOKUP(B118,IPQlickTabla!$B:$J,9,FALSE),IF(B118="80 - Produccion-Mezcla Grasa","80",IF(B118="51 - Purga-Purga de sebo","51",IF(B118="502 - Fermentacion PCL","502",IF(B118="510 - Fermentacion","510","512"))))))</f>
        <v>6</v>
      </c>
      <c r="M118" s="107">
        <f t="shared" si="1"/>
        <v>6</v>
      </c>
    </row>
    <row r="119" spans="1:13" hidden="1" x14ac:dyDescent="0.25">
      <c r="A119" s="76">
        <v>667431</v>
      </c>
      <c r="B119" s="144" t="s">
        <v>355</v>
      </c>
      <c r="C119" s="112">
        <v>44789</v>
      </c>
      <c r="D119" s="144" t="s">
        <v>2</v>
      </c>
      <c r="E119" s="144" t="s">
        <v>33</v>
      </c>
      <c r="F119" s="76">
        <v>39</v>
      </c>
      <c r="G119" s="145" t="s">
        <v>238</v>
      </c>
      <c r="H119" s="145">
        <v>0</v>
      </c>
      <c r="I119" s="145">
        <v>1</v>
      </c>
      <c r="J119" s="145">
        <v>0</v>
      </c>
      <c r="K119" s="145" t="s">
        <v>344</v>
      </c>
      <c r="L119" s="145">
        <f>IF(A119="","",IFERROR(VLOOKUP(B119,IPQlickTabla!$B:$J,9,FALSE),IF(B119="80 - Produccion-Mezcla Grasa","80",IF(B119="51 - Purga-Purga de sebo","51",IF(B119="502 - Fermentacion PCL","502",IF(B119="510 - Fermentacion","510","512"))))))</f>
        <v>6</v>
      </c>
      <c r="M119" s="107">
        <f t="shared" si="1"/>
        <v>6</v>
      </c>
    </row>
    <row r="120" spans="1:13" hidden="1" x14ac:dyDescent="0.25">
      <c r="A120" s="76">
        <v>667443</v>
      </c>
      <c r="B120" s="144" t="s">
        <v>355</v>
      </c>
      <c r="C120" s="112">
        <v>44789</v>
      </c>
      <c r="D120" s="144" t="s">
        <v>2</v>
      </c>
      <c r="E120" s="144" t="s">
        <v>33</v>
      </c>
      <c r="F120" s="76">
        <v>39</v>
      </c>
      <c r="G120" s="145" t="s">
        <v>238</v>
      </c>
      <c r="H120" s="145">
        <v>0</v>
      </c>
      <c r="I120" s="145">
        <v>1</v>
      </c>
      <c r="J120" s="145">
        <v>0</v>
      </c>
      <c r="K120" s="145" t="s">
        <v>344</v>
      </c>
      <c r="L120" s="145">
        <f>IF(A120="","",IFERROR(VLOOKUP(B120,IPQlickTabla!$B:$J,9,FALSE),IF(B120="80 - Produccion-Mezcla Grasa","80",IF(B120="51 - Purga-Purga de sebo","51",IF(B120="502 - Fermentacion PCL","502",IF(B120="510 - Fermentacion","510","512"))))))</f>
        <v>6</v>
      </c>
      <c r="M120" s="107">
        <f t="shared" si="1"/>
        <v>6</v>
      </c>
    </row>
    <row r="121" spans="1:13" hidden="1" x14ac:dyDescent="0.25">
      <c r="A121" s="76">
        <v>667458</v>
      </c>
      <c r="B121" s="144" t="s">
        <v>355</v>
      </c>
      <c r="C121" s="112">
        <v>44790</v>
      </c>
      <c r="D121" s="144" t="s">
        <v>2</v>
      </c>
      <c r="E121" s="144" t="s">
        <v>33</v>
      </c>
      <c r="F121" s="76">
        <v>39</v>
      </c>
      <c r="G121" s="145" t="s">
        <v>238</v>
      </c>
      <c r="H121" s="145">
        <v>0</v>
      </c>
      <c r="I121" s="145">
        <v>1</v>
      </c>
      <c r="J121" s="145">
        <v>0</v>
      </c>
      <c r="K121" s="145" t="s">
        <v>344</v>
      </c>
      <c r="L121" s="145">
        <f>IF(A121="","",IFERROR(VLOOKUP(B121,IPQlickTabla!$B:$J,9,FALSE),IF(B121="80 - Produccion-Mezcla Grasa","80",IF(B121="51 - Purga-Purga de sebo","51",IF(B121="502 - Fermentacion PCL","502",IF(B121="510 - Fermentacion","510","512"))))))</f>
        <v>6</v>
      </c>
      <c r="M121" s="107">
        <f t="shared" si="1"/>
        <v>6</v>
      </c>
    </row>
    <row r="122" spans="1:13" hidden="1" x14ac:dyDescent="0.25">
      <c r="A122" s="76">
        <v>667461</v>
      </c>
      <c r="B122" s="144" t="s">
        <v>355</v>
      </c>
      <c r="C122" s="112">
        <v>44790</v>
      </c>
      <c r="D122" s="144" t="s">
        <v>2</v>
      </c>
      <c r="E122" s="144" t="s">
        <v>33</v>
      </c>
      <c r="F122" s="76">
        <v>39</v>
      </c>
      <c r="G122" s="145" t="s">
        <v>238</v>
      </c>
      <c r="H122" s="145">
        <v>0</v>
      </c>
      <c r="I122" s="145">
        <v>1</v>
      </c>
      <c r="J122" s="145">
        <v>0</v>
      </c>
      <c r="K122" s="145" t="s">
        <v>344</v>
      </c>
      <c r="L122" s="145">
        <f>IF(A122="","",IFERROR(VLOOKUP(B122,IPQlickTabla!$B:$J,9,FALSE),IF(B122="80 - Produccion-Mezcla Grasa","80",IF(B122="51 - Purga-Purga de sebo","51",IF(B122="502 - Fermentacion PCL","502",IF(B122="510 - Fermentacion","510","512"))))))</f>
        <v>6</v>
      </c>
      <c r="M122" s="107">
        <f t="shared" si="1"/>
        <v>6</v>
      </c>
    </row>
    <row r="123" spans="1:13" hidden="1" x14ac:dyDescent="0.25">
      <c r="A123" s="76">
        <v>667483</v>
      </c>
      <c r="B123" s="144" t="s">
        <v>355</v>
      </c>
      <c r="C123" s="112">
        <v>44790</v>
      </c>
      <c r="D123" s="144" t="s">
        <v>2</v>
      </c>
      <c r="E123" s="144" t="s">
        <v>33</v>
      </c>
      <c r="F123" s="76">
        <v>39</v>
      </c>
      <c r="G123" s="145" t="s">
        <v>238</v>
      </c>
      <c r="H123" s="145">
        <v>0</v>
      </c>
      <c r="I123" s="145">
        <v>1</v>
      </c>
      <c r="J123" s="145">
        <v>0</v>
      </c>
      <c r="K123" s="145" t="s">
        <v>344</v>
      </c>
      <c r="L123" s="145">
        <f>IF(A123="","",IFERROR(VLOOKUP(B123,IPQlickTabla!$B:$J,9,FALSE),IF(B123="80 - Produccion-Mezcla Grasa","80",IF(B123="51 - Purga-Purga de sebo","51",IF(B123="502 - Fermentacion PCL","502",IF(B123="510 - Fermentacion","510","512"))))))</f>
        <v>6</v>
      </c>
      <c r="M123" s="107">
        <f t="shared" si="1"/>
        <v>6</v>
      </c>
    </row>
    <row r="124" spans="1:13" hidden="1" x14ac:dyDescent="0.25">
      <c r="A124" s="76">
        <v>667497</v>
      </c>
      <c r="B124" s="144" t="s">
        <v>355</v>
      </c>
      <c r="C124" s="112">
        <v>44790</v>
      </c>
      <c r="D124" s="144" t="s">
        <v>2</v>
      </c>
      <c r="E124" s="144" t="s">
        <v>33</v>
      </c>
      <c r="F124" s="76">
        <v>39</v>
      </c>
      <c r="G124" s="145" t="s">
        <v>238</v>
      </c>
      <c r="H124" s="145">
        <v>0</v>
      </c>
      <c r="I124" s="145">
        <v>1</v>
      </c>
      <c r="J124" s="145">
        <v>0</v>
      </c>
      <c r="K124" s="145" t="s">
        <v>344</v>
      </c>
      <c r="L124" s="145">
        <f>IF(A124="","",IFERROR(VLOOKUP(B124,IPQlickTabla!$B:$J,9,FALSE),IF(B124="80 - Produccion-Mezcla Grasa","80",IF(B124="51 - Purga-Purga de sebo","51",IF(B124="502 - Fermentacion PCL","502",IF(B124="510 - Fermentacion","510","512"))))))</f>
        <v>6</v>
      </c>
      <c r="M124" s="107">
        <f t="shared" si="1"/>
        <v>6</v>
      </c>
    </row>
    <row r="125" spans="1:13" hidden="1" x14ac:dyDescent="0.25">
      <c r="A125" s="76">
        <v>667525</v>
      </c>
      <c r="B125" s="144" t="s">
        <v>355</v>
      </c>
      <c r="C125" s="112">
        <v>44790</v>
      </c>
      <c r="D125" s="144" t="s">
        <v>2</v>
      </c>
      <c r="E125" s="144" t="s">
        <v>33</v>
      </c>
      <c r="F125" s="76">
        <v>39</v>
      </c>
      <c r="G125" s="145" t="s">
        <v>238</v>
      </c>
      <c r="H125" s="145">
        <v>0</v>
      </c>
      <c r="I125" s="145">
        <v>1</v>
      </c>
      <c r="J125" s="145">
        <v>0</v>
      </c>
      <c r="K125" s="145" t="s">
        <v>344</v>
      </c>
      <c r="L125" s="145">
        <f>IF(A125="","",IFERROR(VLOOKUP(B125,IPQlickTabla!$B:$J,9,FALSE),IF(B125="80 - Produccion-Mezcla Grasa","80",IF(B125="51 - Purga-Purga de sebo","51",IF(B125="502 - Fermentacion PCL","502",IF(B125="510 - Fermentacion","510","512"))))))</f>
        <v>6</v>
      </c>
      <c r="M125" s="107">
        <f t="shared" si="1"/>
        <v>6</v>
      </c>
    </row>
    <row r="126" spans="1:13" hidden="1" x14ac:dyDescent="0.25">
      <c r="A126" s="76">
        <v>667538</v>
      </c>
      <c r="B126" s="144" t="s">
        <v>355</v>
      </c>
      <c r="C126" s="112">
        <v>44790</v>
      </c>
      <c r="D126" s="144" t="s">
        <v>2</v>
      </c>
      <c r="E126" s="144" t="s">
        <v>33</v>
      </c>
      <c r="F126" s="76">
        <v>39</v>
      </c>
      <c r="G126" s="145" t="s">
        <v>238</v>
      </c>
      <c r="H126" s="145">
        <v>0</v>
      </c>
      <c r="I126" s="145">
        <v>1</v>
      </c>
      <c r="J126" s="145">
        <v>0</v>
      </c>
      <c r="K126" s="145" t="s">
        <v>344</v>
      </c>
      <c r="L126" s="145">
        <f>IF(A126="","",IFERROR(VLOOKUP(B126,IPQlickTabla!$B:$J,9,FALSE),IF(B126="80 - Produccion-Mezcla Grasa","80",IF(B126="51 - Purga-Purga de sebo","51",IF(B126="502 - Fermentacion PCL","502",IF(B126="510 - Fermentacion","510","512"))))))</f>
        <v>6</v>
      </c>
      <c r="M126" s="107">
        <f t="shared" si="1"/>
        <v>6</v>
      </c>
    </row>
    <row r="127" spans="1:13" hidden="1" x14ac:dyDescent="0.25">
      <c r="A127" s="76">
        <v>667548</v>
      </c>
      <c r="B127" s="144" t="s">
        <v>355</v>
      </c>
      <c r="C127" s="112">
        <v>44790</v>
      </c>
      <c r="D127" s="144" t="s">
        <v>2</v>
      </c>
      <c r="E127" s="144" t="s">
        <v>33</v>
      </c>
      <c r="F127" s="76">
        <v>39</v>
      </c>
      <c r="G127" s="145" t="s">
        <v>238</v>
      </c>
      <c r="H127" s="145">
        <v>0</v>
      </c>
      <c r="I127" s="145">
        <v>1</v>
      </c>
      <c r="J127" s="145">
        <v>0</v>
      </c>
      <c r="K127" s="145" t="s">
        <v>344</v>
      </c>
      <c r="L127" s="145">
        <f>IF(A127="","",IFERROR(VLOOKUP(B127,IPQlickTabla!$B:$J,9,FALSE),IF(B127="80 - Produccion-Mezcla Grasa","80",IF(B127="51 - Purga-Purga de sebo","51",IF(B127="502 - Fermentacion PCL","502",IF(B127="510 - Fermentacion","510","512"))))))</f>
        <v>6</v>
      </c>
      <c r="M127" s="107">
        <f t="shared" si="1"/>
        <v>6</v>
      </c>
    </row>
    <row r="128" spans="1:13" hidden="1" x14ac:dyDescent="0.25">
      <c r="A128" s="76">
        <v>667582</v>
      </c>
      <c r="B128" s="144" t="s">
        <v>355</v>
      </c>
      <c r="C128" s="112">
        <v>44790</v>
      </c>
      <c r="D128" s="144" t="s">
        <v>2</v>
      </c>
      <c r="E128" s="144" t="s">
        <v>33</v>
      </c>
      <c r="F128" s="76">
        <v>39</v>
      </c>
      <c r="G128" s="145" t="s">
        <v>238</v>
      </c>
      <c r="H128" s="145">
        <v>0</v>
      </c>
      <c r="I128" s="145">
        <v>1</v>
      </c>
      <c r="J128" s="145">
        <v>0</v>
      </c>
      <c r="K128" s="145" t="s">
        <v>344</v>
      </c>
      <c r="L128" s="145">
        <f>IF(A128="","",IFERROR(VLOOKUP(B128,IPQlickTabla!$B:$J,9,FALSE),IF(B128="80 - Produccion-Mezcla Grasa","80",IF(B128="51 - Purga-Purga de sebo","51",IF(B128="502 - Fermentacion PCL","502",IF(B128="510 - Fermentacion","510","512"))))))</f>
        <v>6</v>
      </c>
      <c r="M128" s="107">
        <f t="shared" si="1"/>
        <v>6</v>
      </c>
    </row>
    <row r="129" spans="1:13" hidden="1" x14ac:dyDescent="0.25">
      <c r="A129" s="76">
        <v>667604</v>
      </c>
      <c r="B129" s="144" t="s">
        <v>355</v>
      </c>
      <c r="C129" s="112">
        <v>44790</v>
      </c>
      <c r="D129" s="144" t="s">
        <v>2</v>
      </c>
      <c r="E129" s="144" t="s">
        <v>33</v>
      </c>
      <c r="F129" s="76">
        <v>39</v>
      </c>
      <c r="G129" s="145" t="s">
        <v>238</v>
      </c>
      <c r="H129" s="145">
        <v>0</v>
      </c>
      <c r="I129" s="145">
        <v>1</v>
      </c>
      <c r="J129" s="145">
        <v>0</v>
      </c>
      <c r="K129" s="145" t="s">
        <v>344</v>
      </c>
      <c r="L129" s="145">
        <f>IF(A129="","",IFERROR(VLOOKUP(B129,IPQlickTabla!$B:$J,9,FALSE),IF(B129="80 - Produccion-Mezcla Grasa","80",IF(B129="51 - Purga-Purga de sebo","51",IF(B129="502 - Fermentacion PCL","502",IF(B129="510 - Fermentacion","510","512"))))))</f>
        <v>6</v>
      </c>
      <c r="M129" s="107">
        <f t="shared" si="1"/>
        <v>6</v>
      </c>
    </row>
    <row r="130" spans="1:13" hidden="1" x14ac:dyDescent="0.25">
      <c r="A130" s="76">
        <v>667612</v>
      </c>
      <c r="B130" s="144" t="s">
        <v>355</v>
      </c>
      <c r="C130" s="112">
        <v>44790</v>
      </c>
      <c r="D130" s="144" t="s">
        <v>2</v>
      </c>
      <c r="E130" s="144" t="s">
        <v>33</v>
      </c>
      <c r="F130" s="76">
        <v>39</v>
      </c>
      <c r="G130" s="145" t="s">
        <v>238</v>
      </c>
      <c r="H130" s="145">
        <v>0</v>
      </c>
      <c r="I130" s="145">
        <v>1</v>
      </c>
      <c r="J130" s="145">
        <v>0</v>
      </c>
      <c r="K130" s="145" t="s">
        <v>344</v>
      </c>
      <c r="L130" s="145">
        <f>IF(A130="","",IFERROR(VLOOKUP(B130,IPQlickTabla!$B:$J,9,FALSE),IF(B130="80 - Produccion-Mezcla Grasa","80",IF(B130="51 - Purga-Purga de sebo","51",IF(B130="502 - Fermentacion PCL","502",IF(B130="510 - Fermentacion","510","512"))))))</f>
        <v>6</v>
      </c>
      <c r="M130" s="107">
        <f t="shared" si="1"/>
        <v>6</v>
      </c>
    </row>
    <row r="131" spans="1:13" hidden="1" x14ac:dyDescent="0.25">
      <c r="A131" s="76">
        <v>667619</v>
      </c>
      <c r="B131" s="144" t="s">
        <v>355</v>
      </c>
      <c r="C131" s="112">
        <v>44790</v>
      </c>
      <c r="D131" s="144" t="s">
        <v>2</v>
      </c>
      <c r="E131" s="144" t="s">
        <v>33</v>
      </c>
      <c r="F131" s="76">
        <v>39</v>
      </c>
      <c r="G131" s="145" t="s">
        <v>238</v>
      </c>
      <c r="H131" s="145">
        <v>0</v>
      </c>
      <c r="I131" s="145">
        <v>1</v>
      </c>
      <c r="J131" s="145">
        <v>0</v>
      </c>
      <c r="K131" s="145" t="s">
        <v>344</v>
      </c>
      <c r="L131" s="145">
        <f>IF(A131="","",IFERROR(VLOOKUP(B131,IPQlickTabla!$B:$J,9,FALSE),IF(B131="80 - Produccion-Mezcla Grasa","80",IF(B131="51 - Purga-Purga de sebo","51",IF(B131="502 - Fermentacion PCL","502",IF(B131="510 - Fermentacion","510","512"))))))</f>
        <v>6</v>
      </c>
      <c r="M131" s="107">
        <f t="shared" ref="M131:M194" si="2">+IF(OR(L131=73,L131=74,L131=75),75,IF(L131="80",80,IF(L131="51",51,IF(L131="502",502,IF(L131="510",510,IF(L131="512",512,L131))))))</f>
        <v>6</v>
      </c>
    </row>
    <row r="132" spans="1:13" hidden="1" x14ac:dyDescent="0.25">
      <c r="A132" s="76">
        <v>667623</v>
      </c>
      <c r="B132" s="144" t="s">
        <v>355</v>
      </c>
      <c r="C132" s="112">
        <v>44790</v>
      </c>
      <c r="D132" s="144" t="s">
        <v>2</v>
      </c>
      <c r="E132" s="144" t="s">
        <v>33</v>
      </c>
      <c r="F132" s="76">
        <v>39</v>
      </c>
      <c r="G132" s="145" t="s">
        <v>238</v>
      </c>
      <c r="H132" s="145">
        <v>0</v>
      </c>
      <c r="I132" s="145">
        <v>1</v>
      </c>
      <c r="J132" s="145">
        <v>0</v>
      </c>
      <c r="K132" s="145" t="s">
        <v>344</v>
      </c>
      <c r="L132" s="145">
        <f>IF(A132="","",IFERROR(VLOOKUP(B132,IPQlickTabla!$B:$J,9,FALSE),IF(B132="80 - Produccion-Mezcla Grasa","80",IF(B132="51 - Purga-Purga de sebo","51",IF(B132="502 - Fermentacion PCL","502",IF(B132="510 - Fermentacion","510","512"))))))</f>
        <v>6</v>
      </c>
      <c r="M132" s="107">
        <f t="shared" si="2"/>
        <v>6</v>
      </c>
    </row>
    <row r="133" spans="1:13" hidden="1" x14ac:dyDescent="0.25">
      <c r="A133" s="76">
        <v>667652</v>
      </c>
      <c r="B133" s="144" t="s">
        <v>355</v>
      </c>
      <c r="C133" s="112">
        <v>44790</v>
      </c>
      <c r="D133" s="144" t="s">
        <v>2</v>
      </c>
      <c r="E133" s="144" t="s">
        <v>33</v>
      </c>
      <c r="F133" s="76">
        <v>39</v>
      </c>
      <c r="G133" s="145" t="s">
        <v>238</v>
      </c>
      <c r="H133" s="145">
        <v>0</v>
      </c>
      <c r="I133" s="145">
        <v>1</v>
      </c>
      <c r="J133" s="145">
        <v>0</v>
      </c>
      <c r="K133" s="145" t="s">
        <v>344</v>
      </c>
      <c r="L133" s="145">
        <f>IF(A133="","",IFERROR(VLOOKUP(B133,IPQlickTabla!$B:$J,9,FALSE),IF(B133="80 - Produccion-Mezcla Grasa","80",IF(B133="51 - Purga-Purga de sebo","51",IF(B133="502 - Fermentacion PCL","502",IF(B133="510 - Fermentacion","510","512"))))))</f>
        <v>6</v>
      </c>
      <c r="M133" s="107">
        <f t="shared" si="2"/>
        <v>6</v>
      </c>
    </row>
    <row r="134" spans="1:13" hidden="1" x14ac:dyDescent="0.25">
      <c r="A134" s="76">
        <v>667664</v>
      </c>
      <c r="B134" s="144" t="s">
        <v>355</v>
      </c>
      <c r="C134" s="112">
        <v>44790</v>
      </c>
      <c r="D134" s="144" t="s">
        <v>2</v>
      </c>
      <c r="E134" s="144" t="s">
        <v>33</v>
      </c>
      <c r="F134" s="76">
        <v>39</v>
      </c>
      <c r="G134" s="145" t="s">
        <v>238</v>
      </c>
      <c r="H134" s="145">
        <v>0</v>
      </c>
      <c r="I134" s="145">
        <v>1</v>
      </c>
      <c r="J134" s="145">
        <v>0</v>
      </c>
      <c r="K134" s="145" t="s">
        <v>344</v>
      </c>
      <c r="L134" s="145">
        <f>IF(A134="","",IFERROR(VLOOKUP(B134,IPQlickTabla!$B:$J,9,FALSE),IF(B134="80 - Produccion-Mezcla Grasa","80",IF(B134="51 - Purga-Purga de sebo","51",IF(B134="502 - Fermentacion PCL","502",IF(B134="510 - Fermentacion","510","512"))))))</f>
        <v>6</v>
      </c>
      <c r="M134" s="107">
        <f t="shared" si="2"/>
        <v>6</v>
      </c>
    </row>
    <row r="135" spans="1:13" hidden="1" x14ac:dyDescent="0.25">
      <c r="A135" s="76">
        <v>667675</v>
      </c>
      <c r="B135" s="144" t="s">
        <v>355</v>
      </c>
      <c r="C135" s="112">
        <v>44790</v>
      </c>
      <c r="D135" s="144" t="s">
        <v>2</v>
      </c>
      <c r="E135" s="144" t="s">
        <v>33</v>
      </c>
      <c r="F135" s="76">
        <v>39</v>
      </c>
      <c r="G135" s="145" t="s">
        <v>238</v>
      </c>
      <c r="H135" s="145">
        <v>0</v>
      </c>
      <c r="I135" s="145">
        <v>1</v>
      </c>
      <c r="J135" s="145">
        <v>0</v>
      </c>
      <c r="K135" s="145" t="s">
        <v>344</v>
      </c>
      <c r="L135" s="145">
        <f>IF(A135="","",IFERROR(VLOOKUP(B135,IPQlickTabla!$B:$J,9,FALSE),IF(B135="80 - Produccion-Mezcla Grasa","80",IF(B135="51 - Purga-Purga de sebo","51",IF(B135="502 - Fermentacion PCL","502",IF(B135="510 - Fermentacion","510","512"))))))</f>
        <v>6</v>
      </c>
      <c r="M135" s="107">
        <f t="shared" si="2"/>
        <v>6</v>
      </c>
    </row>
    <row r="136" spans="1:13" hidden="1" x14ac:dyDescent="0.25">
      <c r="A136" s="76">
        <v>667682</v>
      </c>
      <c r="B136" s="144" t="s">
        <v>355</v>
      </c>
      <c r="C136" s="112">
        <v>44790</v>
      </c>
      <c r="D136" s="144" t="s">
        <v>2</v>
      </c>
      <c r="E136" s="144" t="s">
        <v>33</v>
      </c>
      <c r="F136" s="76">
        <v>39</v>
      </c>
      <c r="G136" s="145" t="s">
        <v>238</v>
      </c>
      <c r="H136" s="145">
        <v>0</v>
      </c>
      <c r="I136" s="145">
        <v>1</v>
      </c>
      <c r="J136" s="145">
        <v>0</v>
      </c>
      <c r="K136" s="145" t="s">
        <v>344</v>
      </c>
      <c r="L136" s="145">
        <f>IF(A136="","",IFERROR(VLOOKUP(B136,IPQlickTabla!$B:$J,9,FALSE),IF(B136="80 - Produccion-Mezcla Grasa","80",IF(B136="51 - Purga-Purga de sebo","51",IF(B136="502 - Fermentacion PCL","502",IF(B136="510 - Fermentacion","510","512"))))))</f>
        <v>6</v>
      </c>
      <c r="M136" s="107">
        <f t="shared" si="2"/>
        <v>6</v>
      </c>
    </row>
    <row r="137" spans="1:13" hidden="1" x14ac:dyDescent="0.25">
      <c r="A137" s="76">
        <v>667722</v>
      </c>
      <c r="B137" s="144" t="s">
        <v>355</v>
      </c>
      <c r="C137" s="112">
        <v>44790</v>
      </c>
      <c r="D137" s="144" t="s">
        <v>2</v>
      </c>
      <c r="E137" s="144" t="s">
        <v>33</v>
      </c>
      <c r="F137" s="76">
        <v>39</v>
      </c>
      <c r="G137" s="145" t="s">
        <v>238</v>
      </c>
      <c r="H137" s="145">
        <v>0</v>
      </c>
      <c r="I137" s="145">
        <v>1</v>
      </c>
      <c r="J137" s="145">
        <v>0</v>
      </c>
      <c r="K137" s="145" t="s">
        <v>344</v>
      </c>
      <c r="L137" s="145">
        <f>IF(A137="","",IFERROR(VLOOKUP(B137,IPQlickTabla!$B:$J,9,FALSE),IF(B137="80 - Produccion-Mezcla Grasa","80",IF(B137="51 - Purga-Purga de sebo","51",IF(B137="502 - Fermentacion PCL","502",IF(B137="510 - Fermentacion","510","512"))))))</f>
        <v>6</v>
      </c>
      <c r="M137" s="107">
        <f t="shared" si="2"/>
        <v>6</v>
      </c>
    </row>
    <row r="138" spans="1:13" hidden="1" x14ac:dyDescent="0.25">
      <c r="A138" s="76">
        <v>667749</v>
      </c>
      <c r="B138" s="144" t="s">
        <v>355</v>
      </c>
      <c r="C138" s="112">
        <v>44791</v>
      </c>
      <c r="D138" s="144" t="s">
        <v>2</v>
      </c>
      <c r="E138" s="144" t="s">
        <v>33</v>
      </c>
      <c r="F138" s="76">
        <v>39</v>
      </c>
      <c r="G138" s="145" t="s">
        <v>238</v>
      </c>
      <c r="H138" s="145">
        <v>0</v>
      </c>
      <c r="I138" s="145">
        <v>1</v>
      </c>
      <c r="J138" s="145">
        <v>0</v>
      </c>
      <c r="K138" s="145" t="s">
        <v>344</v>
      </c>
      <c r="L138" s="145">
        <f>IF(A138="","",IFERROR(VLOOKUP(B138,IPQlickTabla!$B:$J,9,FALSE),IF(B138="80 - Produccion-Mezcla Grasa","80",IF(B138="51 - Purga-Purga de sebo","51",IF(B138="502 - Fermentacion PCL","502",IF(B138="510 - Fermentacion","510","512"))))))</f>
        <v>6</v>
      </c>
      <c r="M138" s="107">
        <f t="shared" si="2"/>
        <v>6</v>
      </c>
    </row>
    <row r="139" spans="1:13" hidden="1" x14ac:dyDescent="0.25">
      <c r="A139" s="76">
        <v>667755</v>
      </c>
      <c r="B139" s="144" t="s">
        <v>355</v>
      </c>
      <c r="C139" s="112">
        <v>44791</v>
      </c>
      <c r="D139" s="144" t="s">
        <v>2</v>
      </c>
      <c r="E139" s="144" t="s">
        <v>33</v>
      </c>
      <c r="F139" s="76">
        <v>39</v>
      </c>
      <c r="G139" s="145" t="s">
        <v>238</v>
      </c>
      <c r="H139" s="145">
        <v>0</v>
      </c>
      <c r="I139" s="145">
        <v>1</v>
      </c>
      <c r="J139" s="145">
        <v>0</v>
      </c>
      <c r="K139" s="145" t="s">
        <v>344</v>
      </c>
      <c r="L139" s="145">
        <f>IF(A139="","",IFERROR(VLOOKUP(B139,IPQlickTabla!$B:$J,9,FALSE),IF(B139="80 - Produccion-Mezcla Grasa","80",IF(B139="51 - Purga-Purga de sebo","51",IF(B139="502 - Fermentacion PCL","502",IF(B139="510 - Fermentacion","510","512"))))))</f>
        <v>6</v>
      </c>
      <c r="M139" s="107">
        <f t="shared" si="2"/>
        <v>6</v>
      </c>
    </row>
    <row r="140" spans="1:13" hidden="1" x14ac:dyDescent="0.25">
      <c r="A140" s="76">
        <v>667781</v>
      </c>
      <c r="B140" s="144" t="s">
        <v>355</v>
      </c>
      <c r="C140" s="112">
        <v>44791</v>
      </c>
      <c r="D140" s="144" t="s">
        <v>2</v>
      </c>
      <c r="E140" s="144" t="s">
        <v>33</v>
      </c>
      <c r="F140" s="76">
        <v>39</v>
      </c>
      <c r="G140" s="145" t="s">
        <v>238</v>
      </c>
      <c r="H140" s="145">
        <v>0</v>
      </c>
      <c r="I140" s="145">
        <v>1</v>
      </c>
      <c r="J140" s="145">
        <v>0</v>
      </c>
      <c r="K140" s="145" t="s">
        <v>344</v>
      </c>
      <c r="L140" s="145">
        <f>IF(A140="","",IFERROR(VLOOKUP(B140,IPQlickTabla!$B:$J,9,FALSE),IF(B140="80 - Produccion-Mezcla Grasa","80",IF(B140="51 - Purga-Purga de sebo","51",IF(B140="502 - Fermentacion PCL","502",IF(B140="510 - Fermentacion","510","512"))))))</f>
        <v>6</v>
      </c>
      <c r="M140" s="107">
        <f t="shared" si="2"/>
        <v>6</v>
      </c>
    </row>
    <row r="141" spans="1:13" hidden="1" x14ac:dyDescent="0.25">
      <c r="A141" s="76">
        <v>667793</v>
      </c>
      <c r="B141" s="144" t="s">
        <v>355</v>
      </c>
      <c r="C141" s="112">
        <v>44791</v>
      </c>
      <c r="D141" s="144" t="s">
        <v>2</v>
      </c>
      <c r="E141" s="144" t="s">
        <v>33</v>
      </c>
      <c r="F141" s="76">
        <v>39</v>
      </c>
      <c r="G141" s="145" t="s">
        <v>238</v>
      </c>
      <c r="H141" s="145">
        <v>0</v>
      </c>
      <c r="I141" s="145">
        <v>1</v>
      </c>
      <c r="J141" s="145">
        <v>0</v>
      </c>
      <c r="K141" s="145" t="s">
        <v>344</v>
      </c>
      <c r="L141" s="145">
        <f>IF(A141="","",IFERROR(VLOOKUP(B141,IPQlickTabla!$B:$J,9,FALSE),IF(B141="80 - Produccion-Mezcla Grasa","80",IF(B141="51 - Purga-Purga de sebo","51",IF(B141="502 - Fermentacion PCL","502",IF(B141="510 - Fermentacion","510","512"))))))</f>
        <v>6</v>
      </c>
      <c r="M141" s="107">
        <f t="shared" si="2"/>
        <v>6</v>
      </c>
    </row>
    <row r="142" spans="1:13" hidden="1" x14ac:dyDescent="0.25">
      <c r="A142" s="76">
        <v>667809</v>
      </c>
      <c r="B142" s="144" t="s">
        <v>355</v>
      </c>
      <c r="C142" s="112">
        <v>44791</v>
      </c>
      <c r="D142" s="144" t="s">
        <v>2</v>
      </c>
      <c r="E142" s="144" t="s">
        <v>33</v>
      </c>
      <c r="F142" s="76">
        <v>39</v>
      </c>
      <c r="G142" s="145" t="s">
        <v>238</v>
      </c>
      <c r="H142" s="145">
        <v>0</v>
      </c>
      <c r="I142" s="145">
        <v>1</v>
      </c>
      <c r="J142" s="145">
        <v>0</v>
      </c>
      <c r="K142" s="145" t="s">
        <v>344</v>
      </c>
      <c r="L142" s="145">
        <f>IF(A142="","",IFERROR(VLOOKUP(B142,IPQlickTabla!$B:$J,9,FALSE),IF(B142="80 - Produccion-Mezcla Grasa","80",IF(B142="51 - Purga-Purga de sebo","51",IF(B142="502 - Fermentacion PCL","502",IF(B142="510 - Fermentacion","510","512"))))))</f>
        <v>6</v>
      </c>
      <c r="M142" s="107">
        <f t="shared" si="2"/>
        <v>6</v>
      </c>
    </row>
    <row r="143" spans="1:13" hidden="1" x14ac:dyDescent="0.25">
      <c r="A143" s="76">
        <v>667827</v>
      </c>
      <c r="B143" s="144" t="s">
        <v>355</v>
      </c>
      <c r="C143" s="112">
        <v>44791</v>
      </c>
      <c r="D143" s="144" t="s">
        <v>2</v>
      </c>
      <c r="E143" s="144" t="s">
        <v>33</v>
      </c>
      <c r="F143" s="76">
        <v>39</v>
      </c>
      <c r="G143" s="145" t="s">
        <v>238</v>
      </c>
      <c r="H143" s="145">
        <v>0</v>
      </c>
      <c r="I143" s="145">
        <v>1</v>
      </c>
      <c r="J143" s="145">
        <v>0</v>
      </c>
      <c r="K143" s="145" t="s">
        <v>344</v>
      </c>
      <c r="L143" s="145">
        <f>IF(A143="","",IFERROR(VLOOKUP(B143,IPQlickTabla!$B:$J,9,FALSE),IF(B143="80 - Produccion-Mezcla Grasa","80",IF(B143="51 - Purga-Purga de sebo","51",IF(B143="502 - Fermentacion PCL","502",IF(B143="510 - Fermentacion","510","512"))))))</f>
        <v>6</v>
      </c>
      <c r="M143" s="107">
        <f t="shared" si="2"/>
        <v>6</v>
      </c>
    </row>
    <row r="144" spans="1:13" hidden="1" x14ac:dyDescent="0.25">
      <c r="A144" s="76">
        <v>667888</v>
      </c>
      <c r="B144" s="144" t="s">
        <v>355</v>
      </c>
      <c r="C144" s="112">
        <v>44791</v>
      </c>
      <c r="D144" s="144" t="s">
        <v>2</v>
      </c>
      <c r="E144" s="144" t="s">
        <v>33</v>
      </c>
      <c r="F144" s="76">
        <v>39</v>
      </c>
      <c r="G144" s="145" t="s">
        <v>238</v>
      </c>
      <c r="H144" s="145">
        <v>0</v>
      </c>
      <c r="I144" s="145">
        <v>1</v>
      </c>
      <c r="J144" s="145">
        <v>0</v>
      </c>
      <c r="K144" s="145" t="s">
        <v>344</v>
      </c>
      <c r="L144" s="145">
        <f>IF(A144="","",IFERROR(VLOOKUP(B144,IPQlickTabla!$B:$J,9,FALSE),IF(B144="80 - Produccion-Mezcla Grasa","80",IF(B144="51 - Purga-Purga de sebo","51",IF(B144="502 - Fermentacion PCL","502",IF(B144="510 - Fermentacion","510","512"))))))</f>
        <v>6</v>
      </c>
      <c r="M144" s="107">
        <f t="shared" si="2"/>
        <v>6</v>
      </c>
    </row>
    <row r="145" spans="1:13" hidden="1" x14ac:dyDescent="0.25">
      <c r="A145" s="76">
        <v>667901</v>
      </c>
      <c r="B145" s="144" t="s">
        <v>355</v>
      </c>
      <c r="C145" s="112">
        <v>44791</v>
      </c>
      <c r="D145" s="144" t="s">
        <v>2</v>
      </c>
      <c r="E145" s="144" t="s">
        <v>33</v>
      </c>
      <c r="F145" s="76">
        <v>39</v>
      </c>
      <c r="G145" s="145" t="s">
        <v>238</v>
      </c>
      <c r="H145" s="145">
        <v>0</v>
      </c>
      <c r="I145" s="145">
        <v>1</v>
      </c>
      <c r="J145" s="145">
        <v>0</v>
      </c>
      <c r="K145" s="145" t="s">
        <v>344</v>
      </c>
      <c r="L145" s="145">
        <f>IF(A145="","",IFERROR(VLOOKUP(B145,IPQlickTabla!$B:$J,9,FALSE),IF(B145="80 - Produccion-Mezcla Grasa","80",IF(B145="51 - Purga-Purga de sebo","51",IF(B145="502 - Fermentacion PCL","502",IF(B145="510 - Fermentacion","510","512"))))))</f>
        <v>6</v>
      </c>
      <c r="M145" s="107">
        <f t="shared" si="2"/>
        <v>6</v>
      </c>
    </row>
    <row r="146" spans="1:13" hidden="1" x14ac:dyDescent="0.25">
      <c r="A146" s="76">
        <v>667910</v>
      </c>
      <c r="B146" s="144" t="s">
        <v>355</v>
      </c>
      <c r="C146" s="112">
        <v>44791</v>
      </c>
      <c r="D146" s="144" t="s">
        <v>2</v>
      </c>
      <c r="E146" s="144" t="s">
        <v>33</v>
      </c>
      <c r="F146" s="76">
        <v>39</v>
      </c>
      <c r="G146" s="145" t="s">
        <v>238</v>
      </c>
      <c r="H146" s="145">
        <v>0</v>
      </c>
      <c r="I146" s="145">
        <v>1</v>
      </c>
      <c r="J146" s="145">
        <v>0</v>
      </c>
      <c r="K146" s="145" t="s">
        <v>344</v>
      </c>
      <c r="L146" s="145">
        <f>IF(A146="","",IFERROR(VLOOKUP(B146,IPQlickTabla!$B:$J,9,FALSE),IF(B146="80 - Produccion-Mezcla Grasa","80",IF(B146="51 - Purga-Purga de sebo","51",IF(B146="502 - Fermentacion PCL","502",IF(B146="510 - Fermentacion","510","512"))))))</f>
        <v>6</v>
      </c>
      <c r="M146" s="107">
        <f t="shared" si="2"/>
        <v>6</v>
      </c>
    </row>
    <row r="147" spans="1:13" hidden="1" x14ac:dyDescent="0.25">
      <c r="A147" s="76">
        <v>667920</v>
      </c>
      <c r="B147" s="144" t="s">
        <v>355</v>
      </c>
      <c r="C147" s="112">
        <v>44791</v>
      </c>
      <c r="D147" s="144" t="s">
        <v>2</v>
      </c>
      <c r="E147" s="144" t="s">
        <v>33</v>
      </c>
      <c r="F147" s="76">
        <v>39</v>
      </c>
      <c r="G147" s="145" t="s">
        <v>238</v>
      </c>
      <c r="H147" s="145">
        <v>0</v>
      </c>
      <c r="I147" s="145">
        <v>1</v>
      </c>
      <c r="J147" s="145">
        <v>0</v>
      </c>
      <c r="K147" s="145" t="s">
        <v>344</v>
      </c>
      <c r="L147" s="145">
        <f>IF(A147="","",IFERROR(VLOOKUP(B147,IPQlickTabla!$B:$J,9,FALSE),IF(B147="80 - Produccion-Mezcla Grasa","80",IF(B147="51 - Purga-Purga de sebo","51",IF(B147="502 - Fermentacion PCL","502",IF(B147="510 - Fermentacion","510","512"))))))</f>
        <v>6</v>
      </c>
      <c r="M147" s="107">
        <f t="shared" si="2"/>
        <v>6</v>
      </c>
    </row>
    <row r="148" spans="1:13" hidden="1" x14ac:dyDescent="0.25">
      <c r="A148" s="76">
        <v>667928</v>
      </c>
      <c r="B148" s="144" t="s">
        <v>355</v>
      </c>
      <c r="C148" s="112">
        <v>44791</v>
      </c>
      <c r="D148" s="144" t="s">
        <v>2</v>
      </c>
      <c r="E148" s="144" t="s">
        <v>33</v>
      </c>
      <c r="F148" s="76">
        <v>39</v>
      </c>
      <c r="G148" s="145" t="s">
        <v>238</v>
      </c>
      <c r="H148" s="145">
        <v>0</v>
      </c>
      <c r="I148" s="145">
        <v>1</v>
      </c>
      <c r="J148" s="145">
        <v>0</v>
      </c>
      <c r="K148" s="145" t="s">
        <v>344</v>
      </c>
      <c r="L148" s="145">
        <f>IF(A148="","",IFERROR(VLOOKUP(B148,IPQlickTabla!$B:$J,9,FALSE),IF(B148="80 - Produccion-Mezcla Grasa","80",IF(B148="51 - Purga-Purga de sebo","51",IF(B148="502 - Fermentacion PCL","502",IF(B148="510 - Fermentacion","510","512"))))))</f>
        <v>6</v>
      </c>
      <c r="M148" s="107">
        <f t="shared" si="2"/>
        <v>6</v>
      </c>
    </row>
    <row r="149" spans="1:13" hidden="1" x14ac:dyDescent="0.25">
      <c r="A149" s="76">
        <v>667935</v>
      </c>
      <c r="B149" s="144" t="s">
        <v>355</v>
      </c>
      <c r="C149" s="112">
        <v>44791</v>
      </c>
      <c r="D149" s="144" t="s">
        <v>2</v>
      </c>
      <c r="E149" s="144" t="s">
        <v>33</v>
      </c>
      <c r="F149" s="76">
        <v>39</v>
      </c>
      <c r="G149" s="145" t="s">
        <v>238</v>
      </c>
      <c r="H149" s="145">
        <v>0</v>
      </c>
      <c r="I149" s="145">
        <v>1</v>
      </c>
      <c r="J149" s="145">
        <v>0</v>
      </c>
      <c r="K149" s="145" t="s">
        <v>344</v>
      </c>
      <c r="L149" s="145">
        <f>IF(A149="","",IFERROR(VLOOKUP(B149,IPQlickTabla!$B:$J,9,FALSE),IF(B149="80 - Produccion-Mezcla Grasa","80",IF(B149="51 - Purga-Purga de sebo","51",IF(B149="502 - Fermentacion PCL","502",IF(B149="510 - Fermentacion","510","512"))))))</f>
        <v>6</v>
      </c>
      <c r="M149" s="107">
        <f t="shared" si="2"/>
        <v>6</v>
      </c>
    </row>
    <row r="150" spans="1:13" hidden="1" x14ac:dyDescent="0.25">
      <c r="A150" s="76">
        <v>667948</v>
      </c>
      <c r="B150" s="144" t="s">
        <v>355</v>
      </c>
      <c r="C150" s="112">
        <v>44791</v>
      </c>
      <c r="D150" s="144" t="s">
        <v>2</v>
      </c>
      <c r="E150" s="144" t="s">
        <v>33</v>
      </c>
      <c r="F150" s="76">
        <v>39</v>
      </c>
      <c r="G150" s="145" t="s">
        <v>238</v>
      </c>
      <c r="H150" s="145">
        <v>0</v>
      </c>
      <c r="I150" s="145">
        <v>1</v>
      </c>
      <c r="J150" s="145">
        <v>0</v>
      </c>
      <c r="K150" s="145" t="s">
        <v>344</v>
      </c>
      <c r="L150" s="145">
        <f>IF(A150="","",IFERROR(VLOOKUP(B150,IPQlickTabla!$B:$J,9,FALSE),IF(B150="80 - Produccion-Mezcla Grasa","80",IF(B150="51 - Purga-Purga de sebo","51",IF(B150="502 - Fermentacion PCL","502",IF(B150="510 - Fermentacion","510","512"))))))</f>
        <v>6</v>
      </c>
      <c r="M150" s="107">
        <f t="shared" si="2"/>
        <v>6</v>
      </c>
    </row>
    <row r="151" spans="1:13" hidden="1" x14ac:dyDescent="0.25">
      <c r="A151" s="76">
        <v>667950</v>
      </c>
      <c r="B151" s="144" t="s">
        <v>355</v>
      </c>
      <c r="C151" s="112">
        <v>44791</v>
      </c>
      <c r="D151" s="144" t="s">
        <v>2</v>
      </c>
      <c r="E151" s="144" t="s">
        <v>33</v>
      </c>
      <c r="F151" s="76">
        <v>39</v>
      </c>
      <c r="G151" s="145" t="s">
        <v>238</v>
      </c>
      <c r="H151" s="145">
        <v>0</v>
      </c>
      <c r="I151" s="145">
        <v>1</v>
      </c>
      <c r="J151" s="145">
        <v>0</v>
      </c>
      <c r="K151" s="145" t="s">
        <v>344</v>
      </c>
      <c r="L151" s="145">
        <f>IF(A151="","",IFERROR(VLOOKUP(B151,IPQlickTabla!$B:$J,9,FALSE),IF(B151="80 - Produccion-Mezcla Grasa","80",IF(B151="51 - Purga-Purga de sebo","51",IF(B151="502 - Fermentacion PCL","502",IF(B151="510 - Fermentacion","510","512"))))))</f>
        <v>6</v>
      </c>
      <c r="M151" s="107">
        <f t="shared" si="2"/>
        <v>6</v>
      </c>
    </row>
    <row r="152" spans="1:13" hidden="1" x14ac:dyDescent="0.25">
      <c r="A152" s="76">
        <v>667957</v>
      </c>
      <c r="B152" s="144" t="s">
        <v>355</v>
      </c>
      <c r="C152" s="112">
        <v>44791</v>
      </c>
      <c r="D152" s="144" t="s">
        <v>2</v>
      </c>
      <c r="E152" s="144" t="s">
        <v>33</v>
      </c>
      <c r="F152" s="76">
        <v>39</v>
      </c>
      <c r="G152" s="145" t="s">
        <v>238</v>
      </c>
      <c r="H152" s="145">
        <v>0</v>
      </c>
      <c r="I152" s="145">
        <v>1</v>
      </c>
      <c r="J152" s="145">
        <v>0</v>
      </c>
      <c r="K152" s="145" t="s">
        <v>344</v>
      </c>
      <c r="L152" s="145">
        <f>IF(A152="","",IFERROR(VLOOKUP(B152,IPQlickTabla!$B:$J,9,FALSE),IF(B152="80 - Produccion-Mezcla Grasa","80",IF(B152="51 - Purga-Purga de sebo","51",IF(B152="502 - Fermentacion PCL","502",IF(B152="510 - Fermentacion","510","512"))))))</f>
        <v>6</v>
      </c>
      <c r="M152" s="107">
        <f t="shared" si="2"/>
        <v>6</v>
      </c>
    </row>
    <row r="153" spans="1:13" hidden="1" x14ac:dyDescent="0.25">
      <c r="A153" s="76">
        <v>667967</v>
      </c>
      <c r="B153" s="144" t="s">
        <v>355</v>
      </c>
      <c r="C153" s="112">
        <v>44791</v>
      </c>
      <c r="D153" s="144" t="s">
        <v>2</v>
      </c>
      <c r="E153" s="144" t="s">
        <v>33</v>
      </c>
      <c r="F153" s="76">
        <v>39</v>
      </c>
      <c r="G153" s="145" t="s">
        <v>238</v>
      </c>
      <c r="H153" s="145">
        <v>0</v>
      </c>
      <c r="I153" s="145">
        <v>1</v>
      </c>
      <c r="J153" s="145">
        <v>0</v>
      </c>
      <c r="K153" s="145" t="s">
        <v>344</v>
      </c>
      <c r="L153" s="145">
        <f>IF(A153="","",IFERROR(VLOOKUP(B153,IPQlickTabla!$B:$J,9,FALSE),IF(B153="80 - Produccion-Mezcla Grasa","80",IF(B153="51 - Purga-Purga de sebo","51",IF(B153="502 - Fermentacion PCL","502",IF(B153="510 - Fermentacion","510","512"))))))</f>
        <v>6</v>
      </c>
      <c r="M153" s="107">
        <f t="shared" si="2"/>
        <v>6</v>
      </c>
    </row>
    <row r="154" spans="1:13" hidden="1" x14ac:dyDescent="0.25">
      <c r="A154" s="76">
        <v>667979</v>
      </c>
      <c r="B154" s="144" t="s">
        <v>355</v>
      </c>
      <c r="C154" s="112">
        <v>44791</v>
      </c>
      <c r="D154" s="144" t="s">
        <v>2</v>
      </c>
      <c r="E154" s="144" t="s">
        <v>33</v>
      </c>
      <c r="F154" s="76">
        <v>39</v>
      </c>
      <c r="G154" s="145" t="s">
        <v>238</v>
      </c>
      <c r="H154" s="145">
        <v>0</v>
      </c>
      <c r="I154" s="145">
        <v>1</v>
      </c>
      <c r="J154" s="145">
        <v>0</v>
      </c>
      <c r="K154" s="145" t="s">
        <v>344</v>
      </c>
      <c r="L154" s="145">
        <f>IF(A154="","",IFERROR(VLOOKUP(B154,IPQlickTabla!$B:$J,9,FALSE),IF(B154="80 - Produccion-Mezcla Grasa","80",IF(B154="51 - Purga-Purga de sebo","51",IF(B154="502 - Fermentacion PCL","502",IF(B154="510 - Fermentacion","510","512"))))))</f>
        <v>6</v>
      </c>
      <c r="M154" s="107">
        <f t="shared" si="2"/>
        <v>6</v>
      </c>
    </row>
    <row r="155" spans="1:13" hidden="1" x14ac:dyDescent="0.25">
      <c r="A155" s="76">
        <v>667983</v>
      </c>
      <c r="B155" s="144" t="s">
        <v>355</v>
      </c>
      <c r="C155" s="112">
        <v>44791</v>
      </c>
      <c r="D155" s="144" t="s">
        <v>2</v>
      </c>
      <c r="E155" s="144" t="s">
        <v>33</v>
      </c>
      <c r="F155" s="76">
        <v>39</v>
      </c>
      <c r="G155" s="145" t="s">
        <v>238</v>
      </c>
      <c r="H155" s="145">
        <v>0</v>
      </c>
      <c r="I155" s="145">
        <v>1</v>
      </c>
      <c r="J155" s="145">
        <v>0</v>
      </c>
      <c r="K155" s="145" t="s">
        <v>344</v>
      </c>
      <c r="L155" s="145">
        <f>IF(A155="","",IFERROR(VLOOKUP(B155,IPQlickTabla!$B:$J,9,FALSE),IF(B155="80 - Produccion-Mezcla Grasa","80",IF(B155="51 - Purga-Purga de sebo","51",IF(B155="502 - Fermentacion PCL","502",IF(B155="510 - Fermentacion","510","512"))))))</f>
        <v>6</v>
      </c>
      <c r="M155" s="107">
        <f t="shared" si="2"/>
        <v>6</v>
      </c>
    </row>
    <row r="156" spans="1:13" hidden="1" x14ac:dyDescent="0.25">
      <c r="A156" s="76">
        <v>668006</v>
      </c>
      <c r="B156" s="144" t="s">
        <v>355</v>
      </c>
      <c r="C156" s="112">
        <v>44792</v>
      </c>
      <c r="D156" s="144" t="s">
        <v>2</v>
      </c>
      <c r="E156" s="144" t="s">
        <v>33</v>
      </c>
      <c r="F156" s="76">
        <v>39</v>
      </c>
      <c r="G156" s="145" t="s">
        <v>238</v>
      </c>
      <c r="H156" s="145">
        <v>0</v>
      </c>
      <c r="I156" s="145">
        <v>1</v>
      </c>
      <c r="J156" s="145">
        <v>0</v>
      </c>
      <c r="K156" s="145" t="s">
        <v>344</v>
      </c>
      <c r="L156" s="145">
        <f>IF(A156="","",IFERROR(VLOOKUP(B156,IPQlickTabla!$B:$J,9,FALSE),IF(B156="80 - Produccion-Mezcla Grasa","80",IF(B156="51 - Purga-Purga de sebo","51",IF(B156="502 - Fermentacion PCL","502",IF(B156="510 - Fermentacion","510","512"))))))</f>
        <v>6</v>
      </c>
      <c r="M156" s="107">
        <f t="shared" si="2"/>
        <v>6</v>
      </c>
    </row>
    <row r="157" spans="1:13" hidden="1" x14ac:dyDescent="0.25">
      <c r="A157" s="76">
        <v>668046</v>
      </c>
      <c r="B157" s="144" t="s">
        <v>355</v>
      </c>
      <c r="C157" s="112">
        <v>44792</v>
      </c>
      <c r="D157" s="144" t="s">
        <v>2</v>
      </c>
      <c r="E157" s="144" t="s">
        <v>33</v>
      </c>
      <c r="F157" s="76">
        <v>39</v>
      </c>
      <c r="G157" s="145" t="s">
        <v>238</v>
      </c>
      <c r="H157" s="145">
        <v>0</v>
      </c>
      <c r="I157" s="145">
        <v>1</v>
      </c>
      <c r="J157" s="145">
        <v>0</v>
      </c>
      <c r="K157" s="145" t="s">
        <v>344</v>
      </c>
      <c r="L157" s="145">
        <f>IF(A157="","",IFERROR(VLOOKUP(B157,IPQlickTabla!$B:$J,9,FALSE),IF(B157="80 - Produccion-Mezcla Grasa","80",IF(B157="51 - Purga-Purga de sebo","51",IF(B157="502 - Fermentacion PCL","502",IF(B157="510 - Fermentacion","510","512"))))))</f>
        <v>6</v>
      </c>
      <c r="M157" s="107">
        <f t="shared" si="2"/>
        <v>6</v>
      </c>
    </row>
    <row r="158" spans="1:13" hidden="1" x14ac:dyDescent="0.25">
      <c r="A158" s="76">
        <v>668121</v>
      </c>
      <c r="B158" s="144" t="s">
        <v>355</v>
      </c>
      <c r="C158" s="112">
        <v>44792</v>
      </c>
      <c r="D158" s="144" t="s">
        <v>2</v>
      </c>
      <c r="E158" s="144" t="s">
        <v>33</v>
      </c>
      <c r="F158" s="76">
        <v>39</v>
      </c>
      <c r="G158" s="145" t="s">
        <v>238</v>
      </c>
      <c r="H158" s="145">
        <v>0</v>
      </c>
      <c r="I158" s="145">
        <v>1</v>
      </c>
      <c r="J158" s="145">
        <v>0</v>
      </c>
      <c r="K158" s="145" t="s">
        <v>344</v>
      </c>
      <c r="L158" s="145">
        <f>IF(A158="","",IFERROR(VLOOKUP(B158,IPQlickTabla!$B:$J,9,FALSE),IF(B158="80 - Produccion-Mezcla Grasa","80",IF(B158="51 - Purga-Purga de sebo","51",IF(B158="502 - Fermentacion PCL","502",IF(B158="510 - Fermentacion","510","512"))))))</f>
        <v>6</v>
      </c>
      <c r="M158" s="107">
        <f t="shared" si="2"/>
        <v>6</v>
      </c>
    </row>
    <row r="159" spans="1:13" hidden="1" x14ac:dyDescent="0.25">
      <c r="A159" s="76">
        <v>668161</v>
      </c>
      <c r="B159" s="144" t="s">
        <v>355</v>
      </c>
      <c r="C159" s="112">
        <v>44792</v>
      </c>
      <c r="D159" s="144" t="s">
        <v>2</v>
      </c>
      <c r="E159" s="144" t="s">
        <v>33</v>
      </c>
      <c r="F159" s="76">
        <v>39</v>
      </c>
      <c r="G159" s="145" t="s">
        <v>238</v>
      </c>
      <c r="H159" s="145">
        <v>0</v>
      </c>
      <c r="I159" s="145">
        <v>1</v>
      </c>
      <c r="J159" s="145">
        <v>0</v>
      </c>
      <c r="K159" s="145" t="s">
        <v>344</v>
      </c>
      <c r="L159" s="145">
        <f>IF(A159="","",IFERROR(VLOOKUP(B159,IPQlickTabla!$B:$J,9,FALSE),IF(B159="80 - Produccion-Mezcla Grasa","80",IF(B159="51 - Purga-Purga de sebo","51",IF(B159="502 - Fermentacion PCL","502",IF(B159="510 - Fermentacion","510","512"))))))</f>
        <v>6</v>
      </c>
      <c r="M159" s="107">
        <f t="shared" si="2"/>
        <v>6</v>
      </c>
    </row>
    <row r="160" spans="1:13" hidden="1" x14ac:dyDescent="0.25">
      <c r="A160" s="76">
        <v>668209</v>
      </c>
      <c r="B160" s="144" t="s">
        <v>355</v>
      </c>
      <c r="C160" s="112">
        <v>44792</v>
      </c>
      <c r="D160" s="144" t="s">
        <v>2</v>
      </c>
      <c r="E160" s="144" t="s">
        <v>33</v>
      </c>
      <c r="F160" s="76">
        <v>39</v>
      </c>
      <c r="G160" s="145" t="s">
        <v>238</v>
      </c>
      <c r="H160" s="145">
        <v>0</v>
      </c>
      <c r="I160" s="145">
        <v>1</v>
      </c>
      <c r="J160" s="145">
        <v>0</v>
      </c>
      <c r="K160" s="145" t="s">
        <v>344</v>
      </c>
      <c r="L160" s="145">
        <f>IF(A160="","",IFERROR(VLOOKUP(B160,IPQlickTabla!$B:$J,9,FALSE),IF(B160="80 - Produccion-Mezcla Grasa","80",IF(B160="51 - Purga-Purga de sebo","51",IF(B160="502 - Fermentacion PCL","502",IF(B160="510 - Fermentacion","510","512"))))))</f>
        <v>6</v>
      </c>
      <c r="M160" s="107">
        <f t="shared" si="2"/>
        <v>6</v>
      </c>
    </row>
    <row r="161" spans="1:13" hidden="1" x14ac:dyDescent="0.25">
      <c r="A161" s="76">
        <v>668217</v>
      </c>
      <c r="B161" s="144" t="s">
        <v>355</v>
      </c>
      <c r="C161" s="112">
        <v>44792</v>
      </c>
      <c r="D161" s="144" t="s">
        <v>2</v>
      </c>
      <c r="E161" s="144" t="s">
        <v>33</v>
      </c>
      <c r="F161" s="76">
        <v>39</v>
      </c>
      <c r="G161" s="145" t="s">
        <v>238</v>
      </c>
      <c r="H161" s="145">
        <v>0</v>
      </c>
      <c r="I161" s="145">
        <v>1</v>
      </c>
      <c r="J161" s="145">
        <v>0</v>
      </c>
      <c r="K161" s="145" t="s">
        <v>344</v>
      </c>
      <c r="L161" s="145">
        <f>IF(A161="","",IFERROR(VLOOKUP(B161,IPQlickTabla!$B:$J,9,FALSE),IF(B161="80 - Produccion-Mezcla Grasa","80",IF(B161="51 - Purga-Purga de sebo","51",IF(B161="502 - Fermentacion PCL","502",IF(B161="510 - Fermentacion","510","512"))))))</f>
        <v>6</v>
      </c>
      <c r="M161" s="107">
        <f t="shared" si="2"/>
        <v>6</v>
      </c>
    </row>
    <row r="162" spans="1:13" hidden="1" x14ac:dyDescent="0.25">
      <c r="A162" s="76">
        <v>668225</v>
      </c>
      <c r="B162" s="144" t="s">
        <v>355</v>
      </c>
      <c r="C162" s="112">
        <v>44792</v>
      </c>
      <c r="D162" s="144" t="s">
        <v>2</v>
      </c>
      <c r="E162" s="144" t="s">
        <v>33</v>
      </c>
      <c r="F162" s="76">
        <v>39</v>
      </c>
      <c r="G162" s="145" t="s">
        <v>238</v>
      </c>
      <c r="H162" s="145">
        <v>0</v>
      </c>
      <c r="I162" s="145">
        <v>1</v>
      </c>
      <c r="J162" s="145">
        <v>0</v>
      </c>
      <c r="K162" s="145" t="s">
        <v>344</v>
      </c>
      <c r="L162" s="145">
        <f>IF(A162="","",IFERROR(VLOOKUP(B162,IPQlickTabla!$B:$J,9,FALSE),IF(B162="80 - Produccion-Mezcla Grasa","80",IF(B162="51 - Purga-Purga de sebo","51",IF(B162="502 - Fermentacion PCL","502",IF(B162="510 - Fermentacion","510","512"))))))</f>
        <v>6</v>
      </c>
      <c r="M162" s="107">
        <f t="shared" si="2"/>
        <v>6</v>
      </c>
    </row>
    <row r="163" spans="1:13" hidden="1" x14ac:dyDescent="0.25">
      <c r="A163" s="76">
        <v>668248</v>
      </c>
      <c r="B163" s="144" t="s">
        <v>355</v>
      </c>
      <c r="C163" s="112">
        <v>44792</v>
      </c>
      <c r="D163" s="144" t="s">
        <v>2</v>
      </c>
      <c r="E163" s="144" t="s">
        <v>33</v>
      </c>
      <c r="F163" s="76">
        <v>39</v>
      </c>
      <c r="G163" s="145" t="s">
        <v>238</v>
      </c>
      <c r="H163" s="145">
        <v>0</v>
      </c>
      <c r="I163" s="145">
        <v>1</v>
      </c>
      <c r="J163" s="145">
        <v>0</v>
      </c>
      <c r="K163" s="145" t="s">
        <v>344</v>
      </c>
      <c r="L163" s="145">
        <f>IF(A163="","",IFERROR(VLOOKUP(B163,IPQlickTabla!$B:$J,9,FALSE),IF(B163="80 - Produccion-Mezcla Grasa","80",IF(B163="51 - Purga-Purga de sebo","51",IF(B163="502 - Fermentacion PCL","502",IF(B163="510 - Fermentacion","510","512"))))))</f>
        <v>6</v>
      </c>
      <c r="M163" s="107">
        <f t="shared" si="2"/>
        <v>6</v>
      </c>
    </row>
    <row r="164" spans="1:13" hidden="1" x14ac:dyDescent="0.25">
      <c r="A164" s="76">
        <v>668541</v>
      </c>
      <c r="B164" s="144" t="s">
        <v>355</v>
      </c>
      <c r="C164" s="112">
        <v>44794</v>
      </c>
      <c r="D164" s="144" t="s">
        <v>2</v>
      </c>
      <c r="E164" s="144" t="s">
        <v>33</v>
      </c>
      <c r="F164" s="76">
        <v>39</v>
      </c>
      <c r="G164" s="145" t="s">
        <v>238</v>
      </c>
      <c r="H164" s="145">
        <v>0</v>
      </c>
      <c r="I164" s="145">
        <v>1</v>
      </c>
      <c r="J164" s="145">
        <v>0</v>
      </c>
      <c r="K164" s="145" t="s">
        <v>344</v>
      </c>
      <c r="L164" s="145">
        <f>IF(A164="","",IFERROR(VLOOKUP(B164,IPQlickTabla!$B:$J,9,FALSE),IF(B164="80 - Produccion-Mezcla Grasa","80",IF(B164="51 - Purga-Purga de sebo","51",IF(B164="502 - Fermentacion PCL","502",IF(B164="510 - Fermentacion","510","512"))))))</f>
        <v>6</v>
      </c>
      <c r="M164" s="107">
        <f t="shared" si="2"/>
        <v>6</v>
      </c>
    </row>
    <row r="165" spans="1:13" hidden="1" x14ac:dyDescent="0.25">
      <c r="A165" s="76">
        <v>667137</v>
      </c>
      <c r="B165" s="144" t="s">
        <v>355</v>
      </c>
      <c r="C165" s="112">
        <v>44788</v>
      </c>
      <c r="D165" s="144" t="s">
        <v>2</v>
      </c>
      <c r="E165" s="144" t="s">
        <v>33</v>
      </c>
      <c r="F165" s="76">
        <v>39</v>
      </c>
      <c r="G165" s="145" t="s">
        <v>238</v>
      </c>
      <c r="H165" s="145">
        <v>0</v>
      </c>
      <c r="I165" s="145">
        <v>1</v>
      </c>
      <c r="J165" s="145">
        <v>1</v>
      </c>
      <c r="K165" s="145" t="s">
        <v>344</v>
      </c>
      <c r="L165" s="145">
        <f>IF(A165="","",IFERROR(VLOOKUP(B165,IPQlickTabla!$B:$J,9,FALSE),IF(B165="80 - Produccion-Mezcla Grasa","80",IF(B165="51 - Purga-Purga de sebo","51",IF(B165="502 - Fermentacion PCL","502",IF(B165="510 - Fermentacion","510","512"))))))</f>
        <v>6</v>
      </c>
      <c r="M165" s="107">
        <f t="shared" si="2"/>
        <v>6</v>
      </c>
    </row>
    <row r="166" spans="1:13" hidden="1" x14ac:dyDescent="0.25">
      <c r="A166" s="76">
        <v>667151</v>
      </c>
      <c r="B166" s="144" t="s">
        <v>355</v>
      </c>
      <c r="C166" s="112">
        <v>44788</v>
      </c>
      <c r="D166" s="144" t="s">
        <v>2</v>
      </c>
      <c r="E166" s="144" t="s">
        <v>33</v>
      </c>
      <c r="F166" s="76">
        <v>39</v>
      </c>
      <c r="G166" s="145" t="s">
        <v>238</v>
      </c>
      <c r="H166" s="145">
        <v>0</v>
      </c>
      <c r="I166" s="145">
        <v>1</v>
      </c>
      <c r="J166" s="145">
        <v>1</v>
      </c>
      <c r="K166" s="145" t="s">
        <v>344</v>
      </c>
      <c r="L166" s="145">
        <f>IF(A166="","",IFERROR(VLOOKUP(B166,IPQlickTabla!$B:$J,9,FALSE),IF(B166="80 - Produccion-Mezcla Grasa","80",IF(B166="51 - Purga-Purga de sebo","51",IF(B166="502 - Fermentacion PCL","502",IF(B166="510 - Fermentacion","510","512"))))))</f>
        <v>6</v>
      </c>
      <c r="M166" s="107">
        <f t="shared" si="2"/>
        <v>6</v>
      </c>
    </row>
    <row r="167" spans="1:13" hidden="1" x14ac:dyDescent="0.25">
      <c r="A167" s="76">
        <v>667166</v>
      </c>
      <c r="B167" s="144" t="s">
        <v>355</v>
      </c>
      <c r="C167" s="112">
        <v>44788</v>
      </c>
      <c r="D167" s="144" t="s">
        <v>2</v>
      </c>
      <c r="E167" s="144" t="s">
        <v>33</v>
      </c>
      <c r="F167" s="76">
        <v>39</v>
      </c>
      <c r="G167" s="145" t="s">
        <v>238</v>
      </c>
      <c r="H167" s="145">
        <v>0</v>
      </c>
      <c r="I167" s="145">
        <v>1</v>
      </c>
      <c r="J167" s="145">
        <v>1</v>
      </c>
      <c r="K167" s="145" t="s">
        <v>344</v>
      </c>
      <c r="L167" s="145">
        <f>IF(A167="","",IFERROR(VLOOKUP(B167,IPQlickTabla!$B:$J,9,FALSE),IF(B167="80 - Produccion-Mezcla Grasa","80",IF(B167="51 - Purga-Purga de sebo","51",IF(B167="502 - Fermentacion PCL","502",IF(B167="510 - Fermentacion","510","512"))))))</f>
        <v>6</v>
      </c>
      <c r="M167" s="107">
        <f t="shared" si="2"/>
        <v>6</v>
      </c>
    </row>
    <row r="168" spans="1:13" hidden="1" x14ac:dyDescent="0.25">
      <c r="A168" s="76">
        <v>667178</v>
      </c>
      <c r="B168" s="144" t="s">
        <v>355</v>
      </c>
      <c r="C168" s="112">
        <v>44788</v>
      </c>
      <c r="D168" s="144" t="s">
        <v>2</v>
      </c>
      <c r="E168" s="144" t="s">
        <v>33</v>
      </c>
      <c r="F168" s="76">
        <v>39</v>
      </c>
      <c r="G168" s="145" t="s">
        <v>238</v>
      </c>
      <c r="H168" s="145">
        <v>0</v>
      </c>
      <c r="I168" s="145">
        <v>1</v>
      </c>
      <c r="J168" s="145">
        <v>1</v>
      </c>
      <c r="K168" s="145" t="s">
        <v>344</v>
      </c>
      <c r="L168" s="145">
        <f>IF(A168="","",IFERROR(VLOOKUP(B168,IPQlickTabla!$B:$J,9,FALSE),IF(B168="80 - Produccion-Mezcla Grasa","80",IF(B168="51 - Purga-Purga de sebo","51",IF(B168="502 - Fermentacion PCL","502",IF(B168="510 - Fermentacion","510","512"))))))</f>
        <v>6</v>
      </c>
      <c r="M168" s="107">
        <f t="shared" si="2"/>
        <v>6</v>
      </c>
    </row>
    <row r="169" spans="1:13" hidden="1" x14ac:dyDescent="0.25">
      <c r="A169" s="76">
        <v>667184</v>
      </c>
      <c r="B169" s="144" t="s">
        <v>355</v>
      </c>
      <c r="C169" s="112">
        <v>44788</v>
      </c>
      <c r="D169" s="144" t="s">
        <v>2</v>
      </c>
      <c r="E169" s="144" t="s">
        <v>33</v>
      </c>
      <c r="F169" s="76">
        <v>39</v>
      </c>
      <c r="G169" s="145" t="s">
        <v>238</v>
      </c>
      <c r="H169" s="145">
        <v>0</v>
      </c>
      <c r="I169" s="145">
        <v>1</v>
      </c>
      <c r="J169" s="145">
        <v>1</v>
      </c>
      <c r="K169" s="145" t="s">
        <v>344</v>
      </c>
      <c r="L169" s="145">
        <f>IF(A169="","",IFERROR(VLOOKUP(B169,IPQlickTabla!$B:$J,9,FALSE),IF(B169="80 - Produccion-Mezcla Grasa","80",IF(B169="51 - Purga-Purga de sebo","51",IF(B169="502 - Fermentacion PCL","502",IF(B169="510 - Fermentacion","510","512"))))))</f>
        <v>6</v>
      </c>
      <c r="M169" s="107">
        <f t="shared" si="2"/>
        <v>6</v>
      </c>
    </row>
    <row r="170" spans="1:13" hidden="1" x14ac:dyDescent="0.25">
      <c r="A170" s="76">
        <v>667196</v>
      </c>
      <c r="B170" s="144" t="s">
        <v>355</v>
      </c>
      <c r="C170" s="112">
        <v>44788</v>
      </c>
      <c r="D170" s="144" t="s">
        <v>2</v>
      </c>
      <c r="E170" s="144" t="s">
        <v>33</v>
      </c>
      <c r="F170" s="76">
        <v>39</v>
      </c>
      <c r="G170" s="145" t="s">
        <v>238</v>
      </c>
      <c r="H170" s="145">
        <v>0</v>
      </c>
      <c r="I170" s="145">
        <v>1</v>
      </c>
      <c r="J170" s="145">
        <v>1</v>
      </c>
      <c r="K170" s="145" t="s">
        <v>344</v>
      </c>
      <c r="L170" s="145">
        <f>IF(A170="","",IFERROR(VLOOKUP(B170,IPQlickTabla!$B:$J,9,FALSE),IF(B170="80 - Produccion-Mezcla Grasa","80",IF(B170="51 - Purga-Purga de sebo","51",IF(B170="502 - Fermentacion PCL","502",IF(B170="510 - Fermentacion","510","512"))))))</f>
        <v>6</v>
      </c>
      <c r="M170" s="107">
        <f t="shared" si="2"/>
        <v>6</v>
      </c>
    </row>
    <row r="171" spans="1:13" hidden="1" x14ac:dyDescent="0.25">
      <c r="A171" s="76">
        <v>667393</v>
      </c>
      <c r="B171" s="144" t="s">
        <v>355</v>
      </c>
      <c r="C171" s="112">
        <v>44789</v>
      </c>
      <c r="D171" s="144" t="s">
        <v>2</v>
      </c>
      <c r="E171" s="144" t="s">
        <v>33</v>
      </c>
      <c r="F171" s="76">
        <v>39</v>
      </c>
      <c r="G171" s="145" t="s">
        <v>238</v>
      </c>
      <c r="H171" s="145">
        <v>0</v>
      </c>
      <c r="I171" s="145">
        <v>1</v>
      </c>
      <c r="J171" s="145">
        <v>1</v>
      </c>
      <c r="K171" s="145" t="s">
        <v>344</v>
      </c>
      <c r="L171" s="145">
        <f>IF(A171="","",IFERROR(VLOOKUP(B171,IPQlickTabla!$B:$J,9,FALSE),IF(B171="80 - Produccion-Mezcla Grasa","80",IF(B171="51 - Purga-Purga de sebo","51",IF(B171="502 - Fermentacion PCL","502",IF(B171="510 - Fermentacion","510","512"))))))</f>
        <v>6</v>
      </c>
      <c r="M171" s="107">
        <f t="shared" si="2"/>
        <v>6</v>
      </c>
    </row>
    <row r="172" spans="1:13" hidden="1" x14ac:dyDescent="0.25">
      <c r="A172" s="76">
        <v>667405</v>
      </c>
      <c r="B172" s="144" t="s">
        <v>355</v>
      </c>
      <c r="C172" s="112">
        <v>44789</v>
      </c>
      <c r="D172" s="144" t="s">
        <v>2</v>
      </c>
      <c r="E172" s="144" t="s">
        <v>33</v>
      </c>
      <c r="F172" s="76">
        <v>39</v>
      </c>
      <c r="G172" s="145" t="s">
        <v>238</v>
      </c>
      <c r="H172" s="145">
        <v>0</v>
      </c>
      <c r="I172" s="145">
        <v>1</v>
      </c>
      <c r="J172" s="145">
        <v>1</v>
      </c>
      <c r="K172" s="145" t="s">
        <v>344</v>
      </c>
      <c r="L172" s="145">
        <f>IF(A172="","",IFERROR(VLOOKUP(B172,IPQlickTabla!$B:$J,9,FALSE),IF(B172="80 - Produccion-Mezcla Grasa","80",IF(B172="51 - Purga-Purga de sebo","51",IF(B172="502 - Fermentacion PCL","502",IF(B172="510 - Fermentacion","510","512"))))))</f>
        <v>6</v>
      </c>
      <c r="M172" s="107">
        <f t="shared" si="2"/>
        <v>6</v>
      </c>
    </row>
    <row r="173" spans="1:13" hidden="1" x14ac:dyDescent="0.25">
      <c r="A173" s="76">
        <v>667420</v>
      </c>
      <c r="B173" s="144" t="s">
        <v>355</v>
      </c>
      <c r="C173" s="112">
        <v>44789</v>
      </c>
      <c r="D173" s="144" t="s">
        <v>2</v>
      </c>
      <c r="E173" s="144" t="s">
        <v>33</v>
      </c>
      <c r="F173" s="76">
        <v>39</v>
      </c>
      <c r="G173" s="145" t="s">
        <v>238</v>
      </c>
      <c r="H173" s="145">
        <v>0</v>
      </c>
      <c r="I173" s="145">
        <v>1</v>
      </c>
      <c r="J173" s="145">
        <v>1</v>
      </c>
      <c r="K173" s="145" t="s">
        <v>344</v>
      </c>
      <c r="L173" s="145">
        <f>IF(A173="","",IFERROR(VLOOKUP(B173,IPQlickTabla!$B:$J,9,FALSE),IF(B173="80 - Produccion-Mezcla Grasa","80",IF(B173="51 - Purga-Purga de sebo","51",IF(B173="502 - Fermentacion PCL","502",IF(B173="510 - Fermentacion","510","512"))))))</f>
        <v>6</v>
      </c>
      <c r="M173" s="107">
        <f t="shared" si="2"/>
        <v>6</v>
      </c>
    </row>
    <row r="174" spans="1:13" hidden="1" x14ac:dyDescent="0.25">
      <c r="A174" s="76">
        <v>667671</v>
      </c>
      <c r="B174" s="144" t="s">
        <v>355</v>
      </c>
      <c r="C174" s="112">
        <v>44790</v>
      </c>
      <c r="D174" s="144" t="s">
        <v>2</v>
      </c>
      <c r="E174" s="144" t="s">
        <v>33</v>
      </c>
      <c r="F174" s="76">
        <v>39</v>
      </c>
      <c r="G174" s="145" t="s">
        <v>238</v>
      </c>
      <c r="H174" s="145">
        <v>0</v>
      </c>
      <c r="I174" s="145">
        <v>1</v>
      </c>
      <c r="J174" s="145">
        <v>1</v>
      </c>
      <c r="K174" s="145" t="s">
        <v>344</v>
      </c>
      <c r="L174" s="145">
        <f>IF(A174="","",IFERROR(VLOOKUP(B174,IPQlickTabla!$B:$J,9,FALSE),IF(B174="80 - Produccion-Mezcla Grasa","80",IF(B174="51 - Purga-Purga de sebo","51",IF(B174="502 - Fermentacion PCL","502",IF(B174="510 - Fermentacion","510","512"))))))</f>
        <v>6</v>
      </c>
      <c r="M174" s="107">
        <f t="shared" si="2"/>
        <v>6</v>
      </c>
    </row>
    <row r="175" spans="1:13" hidden="1" x14ac:dyDescent="0.25">
      <c r="A175" s="76">
        <v>667694</v>
      </c>
      <c r="B175" s="144" t="s">
        <v>355</v>
      </c>
      <c r="C175" s="112">
        <v>44790</v>
      </c>
      <c r="D175" s="144" t="s">
        <v>2</v>
      </c>
      <c r="E175" s="144" t="s">
        <v>33</v>
      </c>
      <c r="F175" s="76">
        <v>39</v>
      </c>
      <c r="G175" s="145" t="s">
        <v>238</v>
      </c>
      <c r="H175" s="145">
        <v>0</v>
      </c>
      <c r="I175" s="145">
        <v>1</v>
      </c>
      <c r="J175" s="145">
        <v>1</v>
      </c>
      <c r="K175" s="145" t="s">
        <v>344</v>
      </c>
      <c r="L175" s="145">
        <f>IF(A175="","",IFERROR(VLOOKUP(B175,IPQlickTabla!$B:$J,9,FALSE),IF(B175="80 - Produccion-Mezcla Grasa","80",IF(B175="51 - Purga-Purga de sebo","51",IF(B175="502 - Fermentacion PCL","502",IF(B175="510 - Fermentacion","510","512"))))))</f>
        <v>6</v>
      </c>
      <c r="M175" s="107">
        <f t="shared" si="2"/>
        <v>6</v>
      </c>
    </row>
    <row r="176" spans="1:13" hidden="1" x14ac:dyDescent="0.25">
      <c r="A176" s="76">
        <v>667705</v>
      </c>
      <c r="B176" s="144" t="s">
        <v>355</v>
      </c>
      <c r="C176" s="112">
        <v>44790</v>
      </c>
      <c r="D176" s="144" t="s">
        <v>2</v>
      </c>
      <c r="E176" s="144" t="s">
        <v>33</v>
      </c>
      <c r="F176" s="76">
        <v>39</v>
      </c>
      <c r="G176" s="145" t="s">
        <v>238</v>
      </c>
      <c r="H176" s="145">
        <v>0</v>
      </c>
      <c r="I176" s="145">
        <v>1</v>
      </c>
      <c r="J176" s="145">
        <v>1</v>
      </c>
      <c r="K176" s="145" t="s">
        <v>344</v>
      </c>
      <c r="L176" s="145">
        <f>IF(A176="","",IFERROR(VLOOKUP(B176,IPQlickTabla!$B:$J,9,FALSE),IF(B176="80 - Produccion-Mezcla Grasa","80",IF(B176="51 - Purga-Purga de sebo","51",IF(B176="502 - Fermentacion PCL","502",IF(B176="510 - Fermentacion","510","512"))))))</f>
        <v>6</v>
      </c>
      <c r="M176" s="107">
        <f t="shared" si="2"/>
        <v>6</v>
      </c>
    </row>
    <row r="177" spans="1:13" hidden="1" x14ac:dyDescent="0.25">
      <c r="A177" s="76">
        <v>667623</v>
      </c>
      <c r="B177" s="144" t="s">
        <v>355</v>
      </c>
      <c r="C177" s="112">
        <v>44790</v>
      </c>
      <c r="D177" s="144" t="s">
        <v>2</v>
      </c>
      <c r="E177" s="144" t="s">
        <v>33</v>
      </c>
      <c r="F177" s="76">
        <v>19</v>
      </c>
      <c r="G177" s="145" t="s">
        <v>71</v>
      </c>
      <c r="H177" s="145">
        <v>25</v>
      </c>
      <c r="I177" s="145">
        <v>27</v>
      </c>
      <c r="J177" s="145">
        <v>24.16</v>
      </c>
      <c r="K177" s="145" t="s">
        <v>345</v>
      </c>
      <c r="L177" s="145">
        <f>IF(A177="","",IFERROR(VLOOKUP(B177,IPQlickTabla!$B:$J,9,FALSE),IF(B177="80 - Produccion-Mezcla Grasa","80",IF(B177="51 - Purga-Purga de sebo","51",IF(B177="502 - Fermentacion PCL","502",IF(B177="510 - Fermentacion","510","512"))))))</f>
        <v>6</v>
      </c>
      <c r="M177" s="107">
        <f t="shared" si="2"/>
        <v>6</v>
      </c>
    </row>
    <row r="178" spans="1:13" hidden="1" x14ac:dyDescent="0.25">
      <c r="A178" s="76">
        <v>667350</v>
      </c>
      <c r="B178" s="144" t="s">
        <v>355</v>
      </c>
      <c r="C178" s="112">
        <v>44789</v>
      </c>
      <c r="D178" s="144" t="s">
        <v>2</v>
      </c>
      <c r="E178" s="144" t="s">
        <v>33</v>
      </c>
      <c r="F178" s="76">
        <v>19</v>
      </c>
      <c r="G178" s="145" t="s">
        <v>71</v>
      </c>
      <c r="H178" s="145">
        <v>25</v>
      </c>
      <c r="I178" s="145">
        <v>27</v>
      </c>
      <c r="J178" s="145">
        <v>24.19</v>
      </c>
      <c r="K178" s="145" t="s">
        <v>345</v>
      </c>
      <c r="L178" s="145">
        <f>IF(A178="","",IFERROR(VLOOKUP(B178,IPQlickTabla!$B:$J,9,FALSE),IF(B178="80 - Produccion-Mezcla Grasa","80",IF(B178="51 - Purga-Purga de sebo","51",IF(B178="502 - Fermentacion PCL","502",IF(B178="510 - Fermentacion","510","512"))))))</f>
        <v>6</v>
      </c>
      <c r="M178" s="107">
        <f t="shared" si="2"/>
        <v>6</v>
      </c>
    </row>
    <row r="179" spans="1:13" hidden="1" x14ac:dyDescent="0.25">
      <c r="A179" s="76">
        <v>667525</v>
      </c>
      <c r="B179" s="144" t="s">
        <v>355</v>
      </c>
      <c r="C179" s="112">
        <v>44790</v>
      </c>
      <c r="D179" s="144" t="s">
        <v>2</v>
      </c>
      <c r="E179" s="144" t="s">
        <v>33</v>
      </c>
      <c r="F179" s="76">
        <v>19</v>
      </c>
      <c r="G179" s="145" t="s">
        <v>71</v>
      </c>
      <c r="H179" s="145">
        <v>25</v>
      </c>
      <c r="I179" s="145">
        <v>27</v>
      </c>
      <c r="J179" s="145">
        <v>24.34</v>
      </c>
      <c r="K179" s="145" t="s">
        <v>345</v>
      </c>
      <c r="L179" s="145">
        <f>IF(A179="","",IFERROR(VLOOKUP(B179,IPQlickTabla!$B:$J,9,FALSE),IF(B179="80 - Produccion-Mezcla Grasa","80",IF(B179="51 - Purga-Purga de sebo","51",IF(B179="502 - Fermentacion PCL","502",IF(B179="510 - Fermentacion","510","512"))))))</f>
        <v>6</v>
      </c>
      <c r="M179" s="107">
        <f t="shared" si="2"/>
        <v>6</v>
      </c>
    </row>
    <row r="180" spans="1:13" hidden="1" x14ac:dyDescent="0.25">
      <c r="A180" s="76">
        <v>667497</v>
      </c>
      <c r="B180" s="144" t="s">
        <v>355</v>
      </c>
      <c r="C180" s="112">
        <v>44790</v>
      </c>
      <c r="D180" s="144" t="s">
        <v>2</v>
      </c>
      <c r="E180" s="144" t="s">
        <v>33</v>
      </c>
      <c r="F180" s="76">
        <v>19</v>
      </c>
      <c r="G180" s="145" t="s">
        <v>71</v>
      </c>
      <c r="H180" s="145">
        <v>25</v>
      </c>
      <c r="I180" s="145">
        <v>27</v>
      </c>
      <c r="J180" s="145">
        <v>24.43</v>
      </c>
      <c r="K180" s="145" t="s">
        <v>345</v>
      </c>
      <c r="L180" s="145">
        <f>IF(A180="","",IFERROR(VLOOKUP(B180,IPQlickTabla!$B:$J,9,FALSE),IF(B180="80 - Produccion-Mezcla Grasa","80",IF(B180="51 - Purga-Purga de sebo","51",IF(B180="502 - Fermentacion PCL","502",IF(B180="510 - Fermentacion","510","512"))))))</f>
        <v>6</v>
      </c>
      <c r="M180" s="107">
        <f t="shared" si="2"/>
        <v>6</v>
      </c>
    </row>
    <row r="181" spans="1:13" hidden="1" x14ac:dyDescent="0.25">
      <c r="A181" s="76">
        <v>667458</v>
      </c>
      <c r="B181" s="144" t="s">
        <v>355</v>
      </c>
      <c r="C181" s="112">
        <v>44790</v>
      </c>
      <c r="D181" s="144" t="s">
        <v>2</v>
      </c>
      <c r="E181" s="144" t="s">
        <v>33</v>
      </c>
      <c r="F181" s="76">
        <v>19</v>
      </c>
      <c r="G181" s="145" t="s">
        <v>71</v>
      </c>
      <c r="H181" s="145">
        <v>25</v>
      </c>
      <c r="I181" s="145">
        <v>27</v>
      </c>
      <c r="J181" s="145">
        <v>24.53</v>
      </c>
      <c r="K181" s="145" t="s">
        <v>345</v>
      </c>
      <c r="L181" s="145">
        <f>IF(A181="","",IFERROR(VLOOKUP(B181,IPQlickTabla!$B:$J,9,FALSE),IF(B181="80 - Produccion-Mezcla Grasa","80",IF(B181="51 - Purga-Purga de sebo","51",IF(B181="502 - Fermentacion PCL","502",IF(B181="510 - Fermentacion","510","512"))))))</f>
        <v>6</v>
      </c>
      <c r="M181" s="107">
        <f t="shared" si="2"/>
        <v>6</v>
      </c>
    </row>
    <row r="182" spans="1:13" hidden="1" x14ac:dyDescent="0.25">
      <c r="A182" s="76">
        <v>667957</v>
      </c>
      <c r="B182" s="144" t="s">
        <v>355</v>
      </c>
      <c r="C182" s="112">
        <v>44791</v>
      </c>
      <c r="D182" s="144" t="s">
        <v>2</v>
      </c>
      <c r="E182" s="144" t="s">
        <v>33</v>
      </c>
      <c r="F182" s="76">
        <v>19</v>
      </c>
      <c r="G182" s="145" t="s">
        <v>71</v>
      </c>
      <c r="H182" s="145">
        <v>25</v>
      </c>
      <c r="I182" s="145">
        <v>27</v>
      </c>
      <c r="J182" s="145">
        <v>24.57</v>
      </c>
      <c r="K182" s="145" t="s">
        <v>345</v>
      </c>
      <c r="L182" s="145">
        <f>IF(A182="","",IFERROR(VLOOKUP(B182,IPQlickTabla!$B:$J,9,FALSE),IF(B182="80 - Produccion-Mezcla Grasa","80",IF(B182="51 - Purga-Purga de sebo","51",IF(B182="502 - Fermentacion PCL","502",IF(B182="510 - Fermentacion","510","512"))))))</f>
        <v>6</v>
      </c>
      <c r="M182" s="107">
        <f t="shared" si="2"/>
        <v>6</v>
      </c>
    </row>
    <row r="183" spans="1:13" hidden="1" x14ac:dyDescent="0.25">
      <c r="A183" s="76">
        <v>667604</v>
      </c>
      <c r="B183" s="144" t="s">
        <v>355</v>
      </c>
      <c r="C183" s="112">
        <v>44790</v>
      </c>
      <c r="D183" s="144" t="s">
        <v>2</v>
      </c>
      <c r="E183" s="144" t="s">
        <v>33</v>
      </c>
      <c r="F183" s="76">
        <v>19</v>
      </c>
      <c r="G183" s="145" t="s">
        <v>71</v>
      </c>
      <c r="H183" s="145">
        <v>25</v>
      </c>
      <c r="I183" s="145">
        <v>27</v>
      </c>
      <c r="J183" s="145">
        <v>24.59</v>
      </c>
      <c r="K183" s="145" t="s">
        <v>345</v>
      </c>
      <c r="L183" s="145">
        <f>IF(A183="","",IFERROR(VLOOKUP(B183,IPQlickTabla!$B:$J,9,FALSE),IF(B183="80 - Produccion-Mezcla Grasa","80",IF(B183="51 - Purga-Purga de sebo","51",IF(B183="502 - Fermentacion PCL","502",IF(B183="510 - Fermentacion","510","512"))))))</f>
        <v>6</v>
      </c>
      <c r="M183" s="107">
        <f t="shared" si="2"/>
        <v>6</v>
      </c>
    </row>
    <row r="184" spans="1:13" hidden="1" x14ac:dyDescent="0.25">
      <c r="A184" s="76">
        <v>667196</v>
      </c>
      <c r="B184" s="144" t="s">
        <v>355</v>
      </c>
      <c r="C184" s="112">
        <v>44788</v>
      </c>
      <c r="D184" s="144" t="s">
        <v>2</v>
      </c>
      <c r="E184" s="144" t="s">
        <v>33</v>
      </c>
      <c r="F184" s="76">
        <v>19</v>
      </c>
      <c r="G184" s="145" t="s">
        <v>71</v>
      </c>
      <c r="H184" s="145">
        <v>25</v>
      </c>
      <c r="I184" s="145">
        <v>27</v>
      </c>
      <c r="J184" s="145">
        <v>24.78</v>
      </c>
      <c r="K184" s="145" t="s">
        <v>345</v>
      </c>
      <c r="L184" s="145">
        <f>IF(A184="","",IFERROR(VLOOKUP(B184,IPQlickTabla!$B:$J,9,FALSE),IF(B184="80 - Produccion-Mezcla Grasa","80",IF(B184="51 - Purga-Purga de sebo","51",IF(B184="502 - Fermentacion PCL","502",IF(B184="510 - Fermentacion","510","512"))))))</f>
        <v>6</v>
      </c>
      <c r="M184" s="107">
        <f t="shared" si="2"/>
        <v>6</v>
      </c>
    </row>
    <row r="185" spans="1:13" hidden="1" x14ac:dyDescent="0.25">
      <c r="A185" s="76">
        <v>667257</v>
      </c>
      <c r="B185" s="144" t="s">
        <v>355</v>
      </c>
      <c r="C185" s="112">
        <v>44789</v>
      </c>
      <c r="D185" s="144" t="s">
        <v>2</v>
      </c>
      <c r="E185" s="144" t="s">
        <v>33</v>
      </c>
      <c r="F185" s="76">
        <v>19</v>
      </c>
      <c r="G185" s="145" t="s">
        <v>71</v>
      </c>
      <c r="H185" s="145">
        <v>25</v>
      </c>
      <c r="I185" s="145">
        <v>27</v>
      </c>
      <c r="J185" s="145">
        <v>24.81</v>
      </c>
      <c r="K185" s="145" t="s">
        <v>345</v>
      </c>
      <c r="L185" s="145">
        <f>IF(A185="","",IFERROR(VLOOKUP(B185,IPQlickTabla!$B:$J,9,FALSE),IF(B185="80 - Produccion-Mezcla Grasa","80",IF(B185="51 - Purga-Purga de sebo","51",IF(B185="502 - Fermentacion PCL","502",IF(B185="510 - Fermentacion","510","512"))))))</f>
        <v>6</v>
      </c>
      <c r="M185" s="107">
        <f t="shared" si="2"/>
        <v>6</v>
      </c>
    </row>
    <row r="186" spans="1:13" hidden="1" x14ac:dyDescent="0.25">
      <c r="A186" s="76">
        <v>667612</v>
      </c>
      <c r="B186" s="144" t="s">
        <v>355</v>
      </c>
      <c r="C186" s="112">
        <v>44790</v>
      </c>
      <c r="D186" s="144" t="s">
        <v>2</v>
      </c>
      <c r="E186" s="144" t="s">
        <v>33</v>
      </c>
      <c r="F186" s="76">
        <v>19</v>
      </c>
      <c r="G186" s="145" t="s">
        <v>71</v>
      </c>
      <c r="H186" s="145">
        <v>25</v>
      </c>
      <c r="I186" s="145">
        <v>27</v>
      </c>
      <c r="J186" s="145">
        <v>24.85</v>
      </c>
      <c r="K186" s="145" t="s">
        <v>345</v>
      </c>
      <c r="L186" s="145">
        <f>IF(A186="","",IFERROR(VLOOKUP(B186,IPQlickTabla!$B:$J,9,FALSE),IF(B186="80 - Produccion-Mezcla Grasa","80",IF(B186="51 - Purga-Purga de sebo","51",IF(B186="502 - Fermentacion PCL","502",IF(B186="510 - Fermentacion","510","512"))))))</f>
        <v>6</v>
      </c>
      <c r="M186" s="107">
        <f t="shared" si="2"/>
        <v>6</v>
      </c>
    </row>
    <row r="187" spans="1:13" hidden="1" x14ac:dyDescent="0.25">
      <c r="A187" s="76">
        <v>667483</v>
      </c>
      <c r="B187" s="144" t="s">
        <v>355</v>
      </c>
      <c r="C187" s="112">
        <v>44790</v>
      </c>
      <c r="D187" s="144" t="s">
        <v>2</v>
      </c>
      <c r="E187" s="144" t="s">
        <v>33</v>
      </c>
      <c r="F187" s="76">
        <v>19</v>
      </c>
      <c r="G187" s="145" t="s">
        <v>71</v>
      </c>
      <c r="H187" s="145">
        <v>25</v>
      </c>
      <c r="I187" s="145">
        <v>27</v>
      </c>
      <c r="J187" s="145">
        <v>25.01</v>
      </c>
      <c r="K187" s="145" t="s">
        <v>344</v>
      </c>
      <c r="L187" s="145">
        <f>IF(A187="","",IFERROR(VLOOKUP(B187,IPQlickTabla!$B:$J,9,FALSE),IF(B187="80 - Produccion-Mezcla Grasa","80",IF(B187="51 - Purga-Purga de sebo","51",IF(B187="502 - Fermentacion PCL","502",IF(B187="510 - Fermentacion","510","512"))))))</f>
        <v>6</v>
      </c>
      <c r="M187" s="107">
        <f t="shared" si="2"/>
        <v>6</v>
      </c>
    </row>
    <row r="188" spans="1:13" hidden="1" x14ac:dyDescent="0.25">
      <c r="A188" s="76">
        <v>667151</v>
      </c>
      <c r="B188" s="144" t="s">
        <v>355</v>
      </c>
      <c r="C188" s="112">
        <v>44788</v>
      </c>
      <c r="D188" s="144" t="s">
        <v>2</v>
      </c>
      <c r="E188" s="144" t="s">
        <v>33</v>
      </c>
      <c r="F188" s="76">
        <v>19</v>
      </c>
      <c r="G188" s="145" t="s">
        <v>71</v>
      </c>
      <c r="H188" s="145">
        <v>25</v>
      </c>
      <c r="I188" s="145">
        <v>27</v>
      </c>
      <c r="J188" s="145">
        <v>25.03</v>
      </c>
      <c r="K188" s="145" t="s">
        <v>344</v>
      </c>
      <c r="L188" s="145">
        <f>IF(A188="","",IFERROR(VLOOKUP(B188,IPQlickTabla!$B:$J,9,FALSE),IF(B188="80 - Produccion-Mezcla Grasa","80",IF(B188="51 - Purga-Purga de sebo","51",IF(B188="502 - Fermentacion PCL","502",IF(B188="510 - Fermentacion","510","512"))))))</f>
        <v>6</v>
      </c>
      <c r="M188" s="107">
        <f t="shared" si="2"/>
        <v>6</v>
      </c>
    </row>
    <row r="189" spans="1:13" hidden="1" x14ac:dyDescent="0.25">
      <c r="A189" s="76">
        <v>667443</v>
      </c>
      <c r="B189" s="144" t="s">
        <v>355</v>
      </c>
      <c r="C189" s="112">
        <v>44789</v>
      </c>
      <c r="D189" s="144" t="s">
        <v>2</v>
      </c>
      <c r="E189" s="144" t="s">
        <v>33</v>
      </c>
      <c r="F189" s="76">
        <v>19</v>
      </c>
      <c r="G189" s="145" t="s">
        <v>71</v>
      </c>
      <c r="H189" s="145">
        <v>25</v>
      </c>
      <c r="I189" s="145">
        <v>27</v>
      </c>
      <c r="J189" s="145">
        <v>25.03</v>
      </c>
      <c r="K189" s="145" t="s">
        <v>344</v>
      </c>
      <c r="L189" s="145">
        <f>IF(A189="","",IFERROR(VLOOKUP(B189,IPQlickTabla!$B:$J,9,FALSE),IF(B189="80 - Produccion-Mezcla Grasa","80",IF(B189="51 - Purga-Purga de sebo","51",IF(B189="502 - Fermentacion PCL","502",IF(B189="510 - Fermentacion","510","512"))))))</f>
        <v>6</v>
      </c>
      <c r="M189" s="107">
        <f t="shared" si="2"/>
        <v>6</v>
      </c>
    </row>
    <row r="190" spans="1:13" hidden="1" x14ac:dyDescent="0.25">
      <c r="A190" s="76">
        <v>667722</v>
      </c>
      <c r="B190" s="144" t="s">
        <v>355</v>
      </c>
      <c r="C190" s="112">
        <v>44790</v>
      </c>
      <c r="D190" s="144" t="s">
        <v>2</v>
      </c>
      <c r="E190" s="144" t="s">
        <v>33</v>
      </c>
      <c r="F190" s="76">
        <v>19</v>
      </c>
      <c r="G190" s="145" t="s">
        <v>71</v>
      </c>
      <c r="H190" s="145">
        <v>25</v>
      </c>
      <c r="I190" s="145">
        <v>27</v>
      </c>
      <c r="J190" s="145">
        <v>25.06</v>
      </c>
      <c r="K190" s="145" t="s">
        <v>344</v>
      </c>
      <c r="L190" s="145">
        <f>IF(A190="","",IFERROR(VLOOKUP(B190,IPQlickTabla!$B:$J,9,FALSE),IF(B190="80 - Produccion-Mezcla Grasa","80",IF(B190="51 - Purga-Purga de sebo","51",IF(B190="502 - Fermentacion PCL","502",IF(B190="510 - Fermentacion","510","512"))))))</f>
        <v>6</v>
      </c>
      <c r="M190" s="107">
        <f t="shared" si="2"/>
        <v>6</v>
      </c>
    </row>
    <row r="191" spans="1:13" hidden="1" x14ac:dyDescent="0.25">
      <c r="A191" s="76">
        <v>668006</v>
      </c>
      <c r="B191" s="144" t="s">
        <v>355</v>
      </c>
      <c r="C191" s="112">
        <v>44792</v>
      </c>
      <c r="D191" s="144" t="s">
        <v>2</v>
      </c>
      <c r="E191" s="144" t="s">
        <v>33</v>
      </c>
      <c r="F191" s="76">
        <v>19</v>
      </c>
      <c r="G191" s="145" t="s">
        <v>71</v>
      </c>
      <c r="H191" s="145">
        <v>25</v>
      </c>
      <c r="I191" s="145">
        <v>27</v>
      </c>
      <c r="J191" s="145">
        <v>25.1</v>
      </c>
      <c r="K191" s="145" t="s">
        <v>344</v>
      </c>
      <c r="L191" s="145">
        <f>IF(A191="","",IFERROR(VLOOKUP(B191,IPQlickTabla!$B:$J,9,FALSE),IF(B191="80 - Produccion-Mezcla Grasa","80",IF(B191="51 - Purga-Purga de sebo","51",IF(B191="502 - Fermentacion PCL","502",IF(B191="510 - Fermentacion","510","512"))))))</f>
        <v>6</v>
      </c>
      <c r="M191" s="107">
        <f t="shared" si="2"/>
        <v>6</v>
      </c>
    </row>
    <row r="192" spans="1:13" hidden="1" x14ac:dyDescent="0.25">
      <c r="A192" s="76">
        <v>667694</v>
      </c>
      <c r="B192" s="144" t="s">
        <v>355</v>
      </c>
      <c r="C192" s="112">
        <v>44790</v>
      </c>
      <c r="D192" s="144" t="s">
        <v>2</v>
      </c>
      <c r="E192" s="144" t="s">
        <v>33</v>
      </c>
      <c r="F192" s="76">
        <v>19</v>
      </c>
      <c r="G192" s="145" t="s">
        <v>71</v>
      </c>
      <c r="H192" s="145">
        <v>25</v>
      </c>
      <c r="I192" s="145">
        <v>27</v>
      </c>
      <c r="J192" s="145">
        <v>25.16</v>
      </c>
      <c r="K192" s="145" t="s">
        <v>344</v>
      </c>
      <c r="L192" s="145">
        <f>IF(A192="","",IFERROR(VLOOKUP(B192,IPQlickTabla!$B:$J,9,FALSE),IF(B192="80 - Produccion-Mezcla Grasa","80",IF(B192="51 - Purga-Purga de sebo","51",IF(B192="502 - Fermentacion PCL","502",IF(B192="510 - Fermentacion","510","512"))))))</f>
        <v>6</v>
      </c>
      <c r="M192" s="107">
        <f t="shared" si="2"/>
        <v>6</v>
      </c>
    </row>
    <row r="193" spans="1:13" hidden="1" x14ac:dyDescent="0.25">
      <c r="A193" s="76">
        <v>667809</v>
      </c>
      <c r="B193" s="144" t="s">
        <v>355</v>
      </c>
      <c r="C193" s="112">
        <v>44791</v>
      </c>
      <c r="D193" s="144" t="s">
        <v>2</v>
      </c>
      <c r="E193" s="144" t="s">
        <v>33</v>
      </c>
      <c r="F193" s="76">
        <v>19</v>
      </c>
      <c r="G193" s="145" t="s">
        <v>71</v>
      </c>
      <c r="H193" s="145">
        <v>25</v>
      </c>
      <c r="I193" s="145">
        <v>27</v>
      </c>
      <c r="J193" s="145">
        <v>25.16</v>
      </c>
      <c r="K193" s="145" t="s">
        <v>344</v>
      </c>
      <c r="L193" s="145">
        <f>IF(A193="","",IFERROR(VLOOKUP(B193,IPQlickTabla!$B:$J,9,FALSE),IF(B193="80 - Produccion-Mezcla Grasa","80",IF(B193="51 - Purga-Purga de sebo","51",IF(B193="502 - Fermentacion PCL","502",IF(B193="510 - Fermentacion","510","512"))))))</f>
        <v>6</v>
      </c>
      <c r="M193" s="107">
        <f t="shared" si="2"/>
        <v>6</v>
      </c>
    </row>
    <row r="194" spans="1:13" hidden="1" x14ac:dyDescent="0.25">
      <c r="A194" s="76">
        <v>667979</v>
      </c>
      <c r="B194" s="144" t="s">
        <v>355</v>
      </c>
      <c r="C194" s="112">
        <v>44791</v>
      </c>
      <c r="D194" s="144" t="s">
        <v>2</v>
      </c>
      <c r="E194" s="144" t="s">
        <v>33</v>
      </c>
      <c r="F194" s="76">
        <v>19</v>
      </c>
      <c r="G194" s="145" t="s">
        <v>71</v>
      </c>
      <c r="H194" s="145">
        <v>25</v>
      </c>
      <c r="I194" s="145">
        <v>27</v>
      </c>
      <c r="J194" s="145">
        <v>25.17</v>
      </c>
      <c r="K194" s="145" t="s">
        <v>344</v>
      </c>
      <c r="L194" s="145">
        <f>IF(A194="","",IFERROR(VLOOKUP(B194,IPQlickTabla!$B:$J,9,FALSE),IF(B194="80 - Produccion-Mezcla Grasa","80",IF(B194="51 - Purga-Purga de sebo","51",IF(B194="502 - Fermentacion PCL","502",IF(B194="510 - Fermentacion","510","512"))))))</f>
        <v>6</v>
      </c>
      <c r="M194" s="107">
        <f t="shared" si="2"/>
        <v>6</v>
      </c>
    </row>
    <row r="195" spans="1:13" hidden="1" x14ac:dyDescent="0.25">
      <c r="A195" s="76">
        <v>668046</v>
      </c>
      <c r="B195" s="144" t="s">
        <v>355</v>
      </c>
      <c r="C195" s="112">
        <v>44792</v>
      </c>
      <c r="D195" s="144" t="s">
        <v>2</v>
      </c>
      <c r="E195" s="144" t="s">
        <v>33</v>
      </c>
      <c r="F195" s="76">
        <v>19</v>
      </c>
      <c r="G195" s="145" t="s">
        <v>71</v>
      </c>
      <c r="H195" s="145">
        <v>25</v>
      </c>
      <c r="I195" s="145">
        <v>27</v>
      </c>
      <c r="J195" s="145">
        <v>25.25</v>
      </c>
      <c r="K195" s="145" t="s">
        <v>344</v>
      </c>
      <c r="L195" s="145">
        <f>IF(A195="","",IFERROR(VLOOKUP(B195,IPQlickTabla!$B:$J,9,FALSE),IF(B195="80 - Produccion-Mezcla Grasa","80",IF(B195="51 - Purga-Purga de sebo","51",IF(B195="502 - Fermentacion PCL","502",IF(B195="510 - Fermentacion","510","512"))))))</f>
        <v>6</v>
      </c>
      <c r="M195" s="107">
        <f t="shared" ref="M195:M258" si="3">+IF(OR(L195=73,L195=74,L195=75),75,IF(L195="80",80,IF(L195="51",51,IF(L195="502",502,IF(L195="510",510,IF(L195="512",512,L195))))))</f>
        <v>6</v>
      </c>
    </row>
    <row r="196" spans="1:13" hidden="1" x14ac:dyDescent="0.25">
      <c r="A196" s="76">
        <v>667280</v>
      </c>
      <c r="B196" s="144" t="s">
        <v>355</v>
      </c>
      <c r="C196" s="112">
        <v>44789</v>
      </c>
      <c r="D196" s="144" t="s">
        <v>2</v>
      </c>
      <c r="E196" s="144" t="s">
        <v>33</v>
      </c>
      <c r="F196" s="76">
        <v>19</v>
      </c>
      <c r="G196" s="145" t="s">
        <v>71</v>
      </c>
      <c r="H196" s="145">
        <v>25</v>
      </c>
      <c r="I196" s="145">
        <v>27</v>
      </c>
      <c r="J196" s="145">
        <v>25.27</v>
      </c>
      <c r="K196" s="145" t="s">
        <v>344</v>
      </c>
      <c r="L196" s="145">
        <f>IF(A196="","",IFERROR(VLOOKUP(B196,IPQlickTabla!$B:$J,9,FALSE),IF(B196="80 - Produccion-Mezcla Grasa","80",IF(B196="51 - Purga-Purga de sebo","51",IF(B196="502 - Fermentacion PCL","502",IF(B196="510 - Fermentacion","510","512"))))))</f>
        <v>6</v>
      </c>
      <c r="M196" s="107">
        <f t="shared" si="3"/>
        <v>6</v>
      </c>
    </row>
    <row r="197" spans="1:13" hidden="1" x14ac:dyDescent="0.25">
      <c r="A197" s="76">
        <v>667682</v>
      </c>
      <c r="B197" s="144" t="s">
        <v>355</v>
      </c>
      <c r="C197" s="112">
        <v>44790</v>
      </c>
      <c r="D197" s="144" t="s">
        <v>2</v>
      </c>
      <c r="E197" s="144" t="s">
        <v>33</v>
      </c>
      <c r="F197" s="76">
        <v>19</v>
      </c>
      <c r="G197" s="145" t="s">
        <v>71</v>
      </c>
      <c r="H197" s="145">
        <v>25</v>
      </c>
      <c r="I197" s="145">
        <v>27</v>
      </c>
      <c r="J197" s="145">
        <v>25.28</v>
      </c>
      <c r="K197" s="145" t="s">
        <v>344</v>
      </c>
      <c r="L197" s="145">
        <f>IF(A197="","",IFERROR(VLOOKUP(B197,IPQlickTabla!$B:$J,9,FALSE),IF(B197="80 - Produccion-Mezcla Grasa","80",IF(B197="51 - Purga-Purga de sebo","51",IF(B197="502 - Fermentacion PCL","502",IF(B197="510 - Fermentacion","510","512"))))))</f>
        <v>6</v>
      </c>
      <c r="M197" s="107">
        <f t="shared" si="3"/>
        <v>6</v>
      </c>
    </row>
    <row r="198" spans="1:13" hidden="1" x14ac:dyDescent="0.25">
      <c r="A198" s="76">
        <v>667671</v>
      </c>
      <c r="B198" s="144" t="s">
        <v>355</v>
      </c>
      <c r="C198" s="112">
        <v>44790</v>
      </c>
      <c r="D198" s="144" t="s">
        <v>2</v>
      </c>
      <c r="E198" s="144" t="s">
        <v>33</v>
      </c>
      <c r="F198" s="76">
        <v>19</v>
      </c>
      <c r="G198" s="145" t="s">
        <v>71</v>
      </c>
      <c r="H198" s="145">
        <v>25</v>
      </c>
      <c r="I198" s="145">
        <v>27</v>
      </c>
      <c r="J198" s="145">
        <v>25.33</v>
      </c>
      <c r="K198" s="145" t="s">
        <v>344</v>
      </c>
      <c r="L198" s="145">
        <f>IF(A198="","",IFERROR(VLOOKUP(B198,IPQlickTabla!$B:$J,9,FALSE),IF(B198="80 - Produccion-Mezcla Grasa","80",IF(B198="51 - Purga-Purga de sebo","51",IF(B198="502 - Fermentacion PCL","502",IF(B198="510 - Fermentacion","510","512"))))))</f>
        <v>6</v>
      </c>
      <c r="M198" s="107">
        <f t="shared" si="3"/>
        <v>6</v>
      </c>
    </row>
    <row r="199" spans="1:13" hidden="1" x14ac:dyDescent="0.25">
      <c r="A199" s="76">
        <v>667928</v>
      </c>
      <c r="B199" s="144" t="s">
        <v>355</v>
      </c>
      <c r="C199" s="112">
        <v>44791</v>
      </c>
      <c r="D199" s="144" t="s">
        <v>2</v>
      </c>
      <c r="E199" s="144" t="s">
        <v>33</v>
      </c>
      <c r="F199" s="76">
        <v>19</v>
      </c>
      <c r="G199" s="145" t="s">
        <v>71</v>
      </c>
      <c r="H199" s="145">
        <v>25</v>
      </c>
      <c r="I199" s="145">
        <v>27</v>
      </c>
      <c r="J199" s="145">
        <v>25.5</v>
      </c>
      <c r="K199" s="145" t="s">
        <v>344</v>
      </c>
      <c r="L199" s="145">
        <f>IF(A199="","",IFERROR(VLOOKUP(B199,IPQlickTabla!$B:$J,9,FALSE),IF(B199="80 - Produccion-Mezcla Grasa","80",IF(B199="51 - Purga-Purga de sebo","51",IF(B199="502 - Fermentacion PCL","502",IF(B199="510 - Fermentacion","510","512"))))))</f>
        <v>6</v>
      </c>
      <c r="M199" s="107">
        <f t="shared" si="3"/>
        <v>6</v>
      </c>
    </row>
    <row r="200" spans="1:13" hidden="1" x14ac:dyDescent="0.25">
      <c r="A200" s="76">
        <v>667431</v>
      </c>
      <c r="B200" s="144" t="s">
        <v>355</v>
      </c>
      <c r="C200" s="112">
        <v>44789</v>
      </c>
      <c r="D200" s="144" t="s">
        <v>2</v>
      </c>
      <c r="E200" s="144" t="s">
        <v>33</v>
      </c>
      <c r="F200" s="76">
        <v>19</v>
      </c>
      <c r="G200" s="145" t="s">
        <v>71</v>
      </c>
      <c r="H200" s="145">
        <v>25</v>
      </c>
      <c r="I200" s="145">
        <v>27</v>
      </c>
      <c r="J200" s="145">
        <v>25.6</v>
      </c>
      <c r="K200" s="145" t="s">
        <v>344</v>
      </c>
      <c r="L200" s="145">
        <f>IF(A200="","",IFERROR(VLOOKUP(B200,IPQlickTabla!$B:$J,9,FALSE),IF(B200="80 - Produccion-Mezcla Grasa","80",IF(B200="51 - Purga-Purga de sebo","51",IF(B200="502 - Fermentacion PCL","502",IF(B200="510 - Fermentacion","510","512"))))))</f>
        <v>6</v>
      </c>
      <c r="M200" s="107">
        <f t="shared" si="3"/>
        <v>6</v>
      </c>
    </row>
    <row r="201" spans="1:13" hidden="1" x14ac:dyDescent="0.25">
      <c r="A201" s="76">
        <v>667983</v>
      </c>
      <c r="B201" s="144" t="s">
        <v>355</v>
      </c>
      <c r="C201" s="112">
        <v>44791</v>
      </c>
      <c r="D201" s="144" t="s">
        <v>2</v>
      </c>
      <c r="E201" s="144" t="s">
        <v>33</v>
      </c>
      <c r="F201" s="76">
        <v>19</v>
      </c>
      <c r="G201" s="145" t="s">
        <v>71</v>
      </c>
      <c r="H201" s="145">
        <v>25</v>
      </c>
      <c r="I201" s="145">
        <v>27</v>
      </c>
      <c r="J201" s="145">
        <v>25.6</v>
      </c>
      <c r="K201" s="145" t="s">
        <v>344</v>
      </c>
      <c r="L201" s="145">
        <f>IF(A201="","",IFERROR(VLOOKUP(B201,IPQlickTabla!$B:$J,9,FALSE),IF(B201="80 - Produccion-Mezcla Grasa","80",IF(B201="51 - Purga-Purga de sebo","51",IF(B201="502 - Fermentacion PCL","502",IF(B201="510 - Fermentacion","510","512"))))))</f>
        <v>6</v>
      </c>
      <c r="M201" s="107">
        <f t="shared" si="3"/>
        <v>6</v>
      </c>
    </row>
    <row r="202" spans="1:13" hidden="1" x14ac:dyDescent="0.25">
      <c r="A202" s="76">
        <v>667755</v>
      </c>
      <c r="B202" s="144" t="s">
        <v>355</v>
      </c>
      <c r="C202" s="112">
        <v>44791</v>
      </c>
      <c r="D202" s="144" t="s">
        <v>2</v>
      </c>
      <c r="E202" s="144" t="s">
        <v>33</v>
      </c>
      <c r="F202" s="76">
        <v>19</v>
      </c>
      <c r="G202" s="145" t="s">
        <v>71</v>
      </c>
      <c r="H202" s="145">
        <v>25</v>
      </c>
      <c r="I202" s="145">
        <v>27</v>
      </c>
      <c r="J202" s="145">
        <v>25.7</v>
      </c>
      <c r="K202" s="145" t="s">
        <v>344</v>
      </c>
      <c r="L202" s="145">
        <f>IF(A202="","",IFERROR(VLOOKUP(B202,IPQlickTabla!$B:$J,9,FALSE),IF(B202="80 - Produccion-Mezcla Grasa","80",IF(B202="51 - Purga-Purga de sebo","51",IF(B202="502 - Fermentacion PCL","502",IF(B202="510 - Fermentacion","510","512"))))))</f>
        <v>6</v>
      </c>
      <c r="M202" s="107">
        <f t="shared" si="3"/>
        <v>6</v>
      </c>
    </row>
    <row r="203" spans="1:13" hidden="1" x14ac:dyDescent="0.25">
      <c r="A203" s="76">
        <v>667920</v>
      </c>
      <c r="B203" s="144" t="s">
        <v>355</v>
      </c>
      <c r="C203" s="112">
        <v>44791</v>
      </c>
      <c r="D203" s="144" t="s">
        <v>2</v>
      </c>
      <c r="E203" s="144" t="s">
        <v>33</v>
      </c>
      <c r="F203" s="76">
        <v>19</v>
      </c>
      <c r="G203" s="145" t="s">
        <v>71</v>
      </c>
      <c r="H203" s="145">
        <v>25</v>
      </c>
      <c r="I203" s="145">
        <v>27</v>
      </c>
      <c r="J203" s="145">
        <v>25.73</v>
      </c>
      <c r="K203" s="145" t="s">
        <v>344</v>
      </c>
      <c r="L203" s="145">
        <f>IF(A203="","",IFERROR(VLOOKUP(B203,IPQlickTabla!$B:$J,9,FALSE),IF(B203="80 - Produccion-Mezcla Grasa","80",IF(B203="51 - Purga-Purga de sebo","51",IF(B203="502 - Fermentacion PCL","502",IF(B203="510 - Fermentacion","510","512"))))))</f>
        <v>6</v>
      </c>
      <c r="M203" s="107">
        <f t="shared" si="3"/>
        <v>6</v>
      </c>
    </row>
    <row r="204" spans="1:13" hidden="1" x14ac:dyDescent="0.25">
      <c r="A204" s="76">
        <v>667304</v>
      </c>
      <c r="B204" s="144" t="s">
        <v>355</v>
      </c>
      <c r="C204" s="112">
        <v>44789</v>
      </c>
      <c r="D204" s="144" t="s">
        <v>2</v>
      </c>
      <c r="E204" s="144" t="s">
        <v>33</v>
      </c>
      <c r="F204" s="76">
        <v>19</v>
      </c>
      <c r="G204" s="145" t="s">
        <v>71</v>
      </c>
      <c r="H204" s="145">
        <v>25</v>
      </c>
      <c r="I204" s="145">
        <v>27</v>
      </c>
      <c r="J204" s="145">
        <v>25.8</v>
      </c>
      <c r="K204" s="145" t="s">
        <v>344</v>
      </c>
      <c r="L204" s="145">
        <f>IF(A204="","",IFERROR(VLOOKUP(B204,IPQlickTabla!$B:$J,9,FALSE),IF(B204="80 - Produccion-Mezcla Grasa","80",IF(B204="51 - Purga-Purga de sebo","51",IF(B204="502 - Fermentacion PCL","502",IF(B204="510 - Fermentacion","510","512"))))))</f>
        <v>6</v>
      </c>
      <c r="M204" s="107">
        <f t="shared" si="3"/>
        <v>6</v>
      </c>
    </row>
    <row r="205" spans="1:13" hidden="1" x14ac:dyDescent="0.25">
      <c r="A205" s="76">
        <v>667910</v>
      </c>
      <c r="B205" s="144" t="s">
        <v>355</v>
      </c>
      <c r="C205" s="112">
        <v>44791</v>
      </c>
      <c r="D205" s="144" t="s">
        <v>2</v>
      </c>
      <c r="E205" s="144" t="s">
        <v>33</v>
      </c>
      <c r="F205" s="76">
        <v>19</v>
      </c>
      <c r="G205" s="145" t="s">
        <v>71</v>
      </c>
      <c r="H205" s="145">
        <v>25</v>
      </c>
      <c r="I205" s="145">
        <v>27</v>
      </c>
      <c r="J205" s="145">
        <v>25.92</v>
      </c>
      <c r="K205" s="145" t="s">
        <v>344</v>
      </c>
      <c r="L205" s="145">
        <f>IF(A205="","",IFERROR(VLOOKUP(B205,IPQlickTabla!$B:$J,9,FALSE),IF(B205="80 - Produccion-Mezcla Grasa","80",IF(B205="51 - Purga-Purga de sebo","51",IF(B205="502 - Fermentacion PCL","502",IF(B205="510 - Fermentacion","510","512"))))))</f>
        <v>6</v>
      </c>
      <c r="M205" s="107">
        <f t="shared" si="3"/>
        <v>6</v>
      </c>
    </row>
    <row r="206" spans="1:13" hidden="1" x14ac:dyDescent="0.25">
      <c r="A206" s="76">
        <v>667209</v>
      </c>
      <c r="B206" s="144" t="s">
        <v>355</v>
      </c>
      <c r="C206" s="112">
        <v>44789</v>
      </c>
      <c r="D206" s="144" t="s">
        <v>2</v>
      </c>
      <c r="E206" s="144" t="s">
        <v>33</v>
      </c>
      <c r="F206" s="76">
        <v>19</v>
      </c>
      <c r="G206" s="145" t="s">
        <v>71</v>
      </c>
      <c r="H206" s="145">
        <v>25</v>
      </c>
      <c r="I206" s="145">
        <v>27</v>
      </c>
      <c r="J206" s="145">
        <v>25.93</v>
      </c>
      <c r="K206" s="145" t="s">
        <v>344</v>
      </c>
      <c r="L206" s="145">
        <f>IF(A206="","",IFERROR(VLOOKUP(B206,IPQlickTabla!$B:$J,9,FALSE),IF(B206="80 - Produccion-Mezcla Grasa","80",IF(B206="51 - Purga-Purga de sebo","51",IF(B206="502 - Fermentacion PCL","502",IF(B206="510 - Fermentacion","510","512"))))))</f>
        <v>6</v>
      </c>
      <c r="M206" s="107">
        <f t="shared" si="3"/>
        <v>6</v>
      </c>
    </row>
    <row r="207" spans="1:13" hidden="1" x14ac:dyDescent="0.25">
      <c r="A207" s="76">
        <v>667292</v>
      </c>
      <c r="B207" s="144" t="s">
        <v>355</v>
      </c>
      <c r="C207" s="112">
        <v>44789</v>
      </c>
      <c r="D207" s="144" t="s">
        <v>2</v>
      </c>
      <c r="E207" s="144" t="s">
        <v>33</v>
      </c>
      <c r="F207" s="76">
        <v>19</v>
      </c>
      <c r="G207" s="145" t="s">
        <v>71</v>
      </c>
      <c r="H207" s="145">
        <v>25</v>
      </c>
      <c r="I207" s="145">
        <v>27</v>
      </c>
      <c r="J207" s="145">
        <v>25.96</v>
      </c>
      <c r="K207" s="145" t="s">
        <v>344</v>
      </c>
      <c r="L207" s="145">
        <f>IF(A207="","",IFERROR(VLOOKUP(B207,IPQlickTabla!$B:$J,9,FALSE),IF(B207="80 - Produccion-Mezcla Grasa","80",IF(B207="51 - Purga-Purga de sebo","51",IF(B207="502 - Fermentacion PCL","502",IF(B207="510 - Fermentacion","510","512"))))))</f>
        <v>6</v>
      </c>
      <c r="M207" s="107">
        <f t="shared" si="3"/>
        <v>6</v>
      </c>
    </row>
    <row r="208" spans="1:13" hidden="1" x14ac:dyDescent="0.25">
      <c r="A208" s="76">
        <v>667619</v>
      </c>
      <c r="B208" s="144" t="s">
        <v>355</v>
      </c>
      <c r="C208" s="112">
        <v>44790</v>
      </c>
      <c r="D208" s="144" t="s">
        <v>2</v>
      </c>
      <c r="E208" s="144" t="s">
        <v>33</v>
      </c>
      <c r="F208" s="76">
        <v>19</v>
      </c>
      <c r="G208" s="145" t="s">
        <v>71</v>
      </c>
      <c r="H208" s="145">
        <v>25</v>
      </c>
      <c r="I208" s="145">
        <v>27</v>
      </c>
      <c r="J208" s="145">
        <v>25.98</v>
      </c>
      <c r="K208" s="145" t="s">
        <v>344</v>
      </c>
      <c r="L208" s="145">
        <f>IF(A208="","",IFERROR(VLOOKUP(B208,IPQlickTabla!$B:$J,9,FALSE),IF(B208="80 - Produccion-Mezcla Grasa","80",IF(B208="51 - Purga-Purga de sebo","51",IF(B208="502 - Fermentacion PCL","502",IF(B208="510 - Fermentacion","510","512"))))))</f>
        <v>6</v>
      </c>
      <c r="M208" s="107">
        <f t="shared" si="3"/>
        <v>6</v>
      </c>
    </row>
    <row r="209" spans="1:13" hidden="1" x14ac:dyDescent="0.25">
      <c r="A209" s="76">
        <v>667950</v>
      </c>
      <c r="B209" s="144" t="s">
        <v>355</v>
      </c>
      <c r="C209" s="112">
        <v>44791</v>
      </c>
      <c r="D209" s="144" t="s">
        <v>2</v>
      </c>
      <c r="E209" s="144" t="s">
        <v>33</v>
      </c>
      <c r="F209" s="76">
        <v>19</v>
      </c>
      <c r="G209" s="145" t="s">
        <v>71</v>
      </c>
      <c r="H209" s="145">
        <v>25</v>
      </c>
      <c r="I209" s="145">
        <v>27</v>
      </c>
      <c r="J209" s="145">
        <v>25.98</v>
      </c>
      <c r="K209" s="145" t="s">
        <v>344</v>
      </c>
      <c r="L209" s="145">
        <f>IF(A209="","",IFERROR(VLOOKUP(B209,IPQlickTabla!$B:$J,9,FALSE),IF(B209="80 - Produccion-Mezcla Grasa","80",IF(B209="51 - Purga-Purga de sebo","51",IF(B209="502 - Fermentacion PCL","502",IF(B209="510 - Fermentacion","510","512"))))))</f>
        <v>6</v>
      </c>
      <c r="M209" s="107">
        <f t="shared" si="3"/>
        <v>6</v>
      </c>
    </row>
    <row r="210" spans="1:13" hidden="1" x14ac:dyDescent="0.25">
      <c r="A210" s="76">
        <v>667461</v>
      </c>
      <c r="B210" s="144" t="s">
        <v>355</v>
      </c>
      <c r="C210" s="112">
        <v>44790</v>
      </c>
      <c r="D210" s="144" t="s">
        <v>2</v>
      </c>
      <c r="E210" s="144" t="s">
        <v>33</v>
      </c>
      <c r="F210" s="76">
        <v>19</v>
      </c>
      <c r="G210" s="145" t="s">
        <v>71</v>
      </c>
      <c r="H210" s="145">
        <v>25</v>
      </c>
      <c r="I210" s="145">
        <v>27</v>
      </c>
      <c r="J210" s="145">
        <v>26.08</v>
      </c>
      <c r="K210" s="145" t="s">
        <v>344</v>
      </c>
      <c r="L210" s="145">
        <f>IF(A210="","",IFERROR(VLOOKUP(B210,IPQlickTabla!$B:$J,9,FALSE),IF(B210="80 - Produccion-Mezcla Grasa","80",IF(B210="51 - Purga-Purga de sebo","51",IF(B210="502 - Fermentacion PCL","502",IF(B210="510 - Fermentacion","510","512"))))))</f>
        <v>6</v>
      </c>
      <c r="M210" s="107">
        <f t="shared" si="3"/>
        <v>6</v>
      </c>
    </row>
    <row r="211" spans="1:13" hidden="1" x14ac:dyDescent="0.25">
      <c r="A211" s="76">
        <v>667705</v>
      </c>
      <c r="B211" s="144" t="s">
        <v>355</v>
      </c>
      <c r="C211" s="112">
        <v>44790</v>
      </c>
      <c r="D211" s="144" t="s">
        <v>2</v>
      </c>
      <c r="E211" s="144" t="s">
        <v>33</v>
      </c>
      <c r="F211" s="76">
        <v>19</v>
      </c>
      <c r="G211" s="145" t="s">
        <v>71</v>
      </c>
      <c r="H211" s="145">
        <v>25</v>
      </c>
      <c r="I211" s="145">
        <v>27</v>
      </c>
      <c r="J211" s="145">
        <v>26.09</v>
      </c>
      <c r="K211" s="145" t="s">
        <v>344</v>
      </c>
      <c r="L211" s="145">
        <f>IF(A211="","",IFERROR(VLOOKUP(B211,IPQlickTabla!$B:$J,9,FALSE),IF(B211="80 - Produccion-Mezcla Grasa","80",IF(B211="51 - Purga-Purga de sebo","51",IF(B211="502 - Fermentacion PCL","502",IF(B211="510 - Fermentacion","510","512"))))))</f>
        <v>6</v>
      </c>
      <c r="M211" s="107">
        <f t="shared" si="3"/>
        <v>6</v>
      </c>
    </row>
    <row r="212" spans="1:13" hidden="1" x14ac:dyDescent="0.25">
      <c r="A212" s="76">
        <v>667382</v>
      </c>
      <c r="B212" s="144" t="s">
        <v>355</v>
      </c>
      <c r="C212" s="112">
        <v>44789</v>
      </c>
      <c r="D212" s="144" t="s">
        <v>2</v>
      </c>
      <c r="E212" s="144" t="s">
        <v>33</v>
      </c>
      <c r="F212" s="76">
        <v>19</v>
      </c>
      <c r="G212" s="145" t="s">
        <v>71</v>
      </c>
      <c r="H212" s="145">
        <v>25</v>
      </c>
      <c r="I212" s="145">
        <v>27</v>
      </c>
      <c r="J212" s="145">
        <v>26.15</v>
      </c>
      <c r="K212" s="145" t="s">
        <v>344</v>
      </c>
      <c r="L212" s="145">
        <f>IF(A212="","",IFERROR(VLOOKUP(B212,IPQlickTabla!$B:$J,9,FALSE),IF(B212="80 - Produccion-Mezcla Grasa","80",IF(B212="51 - Purga-Purga de sebo","51",IF(B212="502 - Fermentacion PCL","502",IF(B212="510 - Fermentacion","510","512"))))))</f>
        <v>6</v>
      </c>
      <c r="M212" s="107">
        <f t="shared" si="3"/>
        <v>6</v>
      </c>
    </row>
    <row r="213" spans="1:13" hidden="1" x14ac:dyDescent="0.25">
      <c r="A213" s="76">
        <v>667248</v>
      </c>
      <c r="B213" s="144" t="s">
        <v>355</v>
      </c>
      <c r="C213" s="112">
        <v>44789</v>
      </c>
      <c r="D213" s="144" t="s">
        <v>2</v>
      </c>
      <c r="E213" s="144" t="s">
        <v>33</v>
      </c>
      <c r="F213" s="76">
        <v>19</v>
      </c>
      <c r="G213" s="145" t="s">
        <v>71</v>
      </c>
      <c r="H213" s="145">
        <v>25</v>
      </c>
      <c r="I213" s="145">
        <v>27</v>
      </c>
      <c r="J213" s="145">
        <v>26.21</v>
      </c>
      <c r="K213" s="145" t="s">
        <v>344</v>
      </c>
      <c r="L213" s="145">
        <f>IF(A213="","",IFERROR(VLOOKUP(B213,IPQlickTabla!$B:$J,9,FALSE),IF(B213="80 - Produccion-Mezcla Grasa","80",IF(B213="51 - Purga-Purga de sebo","51",IF(B213="502 - Fermentacion PCL","502",IF(B213="510 - Fermentacion","510","512"))))))</f>
        <v>6</v>
      </c>
      <c r="M213" s="107">
        <f t="shared" si="3"/>
        <v>6</v>
      </c>
    </row>
    <row r="214" spans="1:13" hidden="1" x14ac:dyDescent="0.25">
      <c r="A214" s="76">
        <v>667420</v>
      </c>
      <c r="B214" s="144" t="s">
        <v>355</v>
      </c>
      <c r="C214" s="112">
        <v>44789</v>
      </c>
      <c r="D214" s="144" t="s">
        <v>2</v>
      </c>
      <c r="E214" s="144" t="s">
        <v>33</v>
      </c>
      <c r="F214" s="76">
        <v>19</v>
      </c>
      <c r="G214" s="145" t="s">
        <v>71</v>
      </c>
      <c r="H214" s="145">
        <v>25</v>
      </c>
      <c r="I214" s="145">
        <v>27</v>
      </c>
      <c r="J214" s="145">
        <v>26.21</v>
      </c>
      <c r="K214" s="145" t="s">
        <v>344</v>
      </c>
      <c r="L214" s="145">
        <f>IF(A214="","",IFERROR(VLOOKUP(B214,IPQlickTabla!$B:$J,9,FALSE),IF(B214="80 - Produccion-Mezcla Grasa","80",IF(B214="51 - Purga-Purga de sebo","51",IF(B214="502 - Fermentacion PCL","502",IF(B214="510 - Fermentacion","510","512"))))))</f>
        <v>6</v>
      </c>
      <c r="M214" s="107">
        <f t="shared" si="3"/>
        <v>6</v>
      </c>
    </row>
    <row r="215" spans="1:13" hidden="1" x14ac:dyDescent="0.25">
      <c r="A215" s="76">
        <v>667166</v>
      </c>
      <c r="B215" s="144" t="s">
        <v>355</v>
      </c>
      <c r="C215" s="112">
        <v>44788</v>
      </c>
      <c r="D215" s="144" t="s">
        <v>2</v>
      </c>
      <c r="E215" s="144" t="s">
        <v>33</v>
      </c>
      <c r="F215" s="76">
        <v>19</v>
      </c>
      <c r="G215" s="145" t="s">
        <v>71</v>
      </c>
      <c r="H215" s="145">
        <v>25</v>
      </c>
      <c r="I215" s="145">
        <v>27</v>
      </c>
      <c r="J215" s="145">
        <v>26.27</v>
      </c>
      <c r="K215" s="145" t="s">
        <v>344</v>
      </c>
      <c r="L215" s="145">
        <f>IF(A215="","",IFERROR(VLOOKUP(B215,IPQlickTabla!$B:$J,9,FALSE),IF(B215="80 - Produccion-Mezcla Grasa","80",IF(B215="51 - Purga-Purga de sebo","51",IF(B215="502 - Fermentacion PCL","502",IF(B215="510 - Fermentacion","510","512"))))))</f>
        <v>6</v>
      </c>
      <c r="M215" s="107">
        <f t="shared" si="3"/>
        <v>6</v>
      </c>
    </row>
    <row r="216" spans="1:13" hidden="1" x14ac:dyDescent="0.25">
      <c r="A216" s="76">
        <v>667888</v>
      </c>
      <c r="B216" s="144" t="s">
        <v>355</v>
      </c>
      <c r="C216" s="112">
        <v>44791</v>
      </c>
      <c r="D216" s="144" t="s">
        <v>2</v>
      </c>
      <c r="E216" s="144" t="s">
        <v>33</v>
      </c>
      <c r="F216" s="76">
        <v>19</v>
      </c>
      <c r="G216" s="145" t="s">
        <v>71</v>
      </c>
      <c r="H216" s="145">
        <v>25</v>
      </c>
      <c r="I216" s="145">
        <v>27</v>
      </c>
      <c r="J216" s="145">
        <v>26.44</v>
      </c>
      <c r="K216" s="145" t="s">
        <v>344</v>
      </c>
      <c r="L216" s="145">
        <f>IF(A216="","",IFERROR(VLOOKUP(B216,IPQlickTabla!$B:$J,9,FALSE),IF(B216="80 - Produccion-Mezcla Grasa","80",IF(B216="51 - Purga-Purga de sebo","51",IF(B216="502 - Fermentacion PCL","502",IF(B216="510 - Fermentacion","510","512"))))))</f>
        <v>6</v>
      </c>
      <c r="M216" s="107">
        <f t="shared" si="3"/>
        <v>6</v>
      </c>
    </row>
    <row r="217" spans="1:13" hidden="1" x14ac:dyDescent="0.25">
      <c r="A217" s="76">
        <v>667827</v>
      </c>
      <c r="B217" s="144" t="s">
        <v>355</v>
      </c>
      <c r="C217" s="112">
        <v>44791</v>
      </c>
      <c r="D217" s="144" t="s">
        <v>2</v>
      </c>
      <c r="E217" s="144" t="s">
        <v>33</v>
      </c>
      <c r="F217" s="76">
        <v>19</v>
      </c>
      <c r="G217" s="145" t="s">
        <v>71</v>
      </c>
      <c r="H217" s="145">
        <v>25</v>
      </c>
      <c r="I217" s="145">
        <v>27</v>
      </c>
      <c r="J217" s="145">
        <v>26.5</v>
      </c>
      <c r="K217" s="145" t="s">
        <v>344</v>
      </c>
      <c r="L217" s="145">
        <f>IF(A217="","",IFERROR(VLOOKUP(B217,IPQlickTabla!$B:$J,9,FALSE),IF(B217="80 - Produccion-Mezcla Grasa","80",IF(B217="51 - Purga-Purga de sebo","51",IF(B217="502 - Fermentacion PCL","502",IF(B217="510 - Fermentacion","510","512"))))))</f>
        <v>6</v>
      </c>
      <c r="M217" s="107">
        <f t="shared" si="3"/>
        <v>6</v>
      </c>
    </row>
    <row r="218" spans="1:13" hidden="1" x14ac:dyDescent="0.25">
      <c r="A218" s="76">
        <v>667967</v>
      </c>
      <c r="B218" s="144" t="s">
        <v>355</v>
      </c>
      <c r="C218" s="112">
        <v>44791</v>
      </c>
      <c r="D218" s="144" t="s">
        <v>2</v>
      </c>
      <c r="E218" s="144" t="s">
        <v>33</v>
      </c>
      <c r="F218" s="76">
        <v>19</v>
      </c>
      <c r="G218" s="145" t="s">
        <v>71</v>
      </c>
      <c r="H218" s="145">
        <v>25</v>
      </c>
      <c r="I218" s="145">
        <v>27</v>
      </c>
      <c r="J218" s="145">
        <v>26.51</v>
      </c>
      <c r="K218" s="145" t="s">
        <v>344</v>
      </c>
      <c r="L218" s="145">
        <f>IF(A218="","",IFERROR(VLOOKUP(B218,IPQlickTabla!$B:$J,9,FALSE),IF(B218="80 - Produccion-Mezcla Grasa","80",IF(B218="51 - Purga-Purga de sebo","51",IF(B218="502 - Fermentacion PCL","502",IF(B218="510 - Fermentacion","510","512"))))))</f>
        <v>6</v>
      </c>
      <c r="M218" s="107">
        <f t="shared" si="3"/>
        <v>6</v>
      </c>
    </row>
    <row r="219" spans="1:13" hidden="1" x14ac:dyDescent="0.25">
      <c r="A219" s="76">
        <v>667548</v>
      </c>
      <c r="B219" s="144" t="s">
        <v>355</v>
      </c>
      <c r="C219" s="112">
        <v>44790</v>
      </c>
      <c r="D219" s="144" t="s">
        <v>2</v>
      </c>
      <c r="E219" s="144" t="s">
        <v>33</v>
      </c>
      <c r="F219" s="76">
        <v>19</v>
      </c>
      <c r="G219" s="145" t="s">
        <v>71</v>
      </c>
      <c r="H219" s="145">
        <v>25</v>
      </c>
      <c r="I219" s="145">
        <v>27</v>
      </c>
      <c r="J219" s="145">
        <v>26.52</v>
      </c>
      <c r="K219" s="145" t="s">
        <v>344</v>
      </c>
      <c r="L219" s="145">
        <f>IF(A219="","",IFERROR(VLOOKUP(B219,IPQlickTabla!$B:$J,9,FALSE),IF(B219="80 - Produccion-Mezcla Grasa","80",IF(B219="51 - Purga-Purga de sebo","51",IF(B219="502 - Fermentacion PCL","502",IF(B219="510 - Fermentacion","510","512"))))))</f>
        <v>6</v>
      </c>
      <c r="M219" s="107">
        <f t="shared" si="3"/>
        <v>6</v>
      </c>
    </row>
    <row r="220" spans="1:13" hidden="1" x14ac:dyDescent="0.25">
      <c r="A220" s="76">
        <v>667675</v>
      </c>
      <c r="B220" s="144" t="s">
        <v>355</v>
      </c>
      <c r="C220" s="112">
        <v>44790</v>
      </c>
      <c r="D220" s="144" t="s">
        <v>2</v>
      </c>
      <c r="E220" s="144" t="s">
        <v>33</v>
      </c>
      <c r="F220" s="76">
        <v>19</v>
      </c>
      <c r="G220" s="145" t="s">
        <v>71</v>
      </c>
      <c r="H220" s="145">
        <v>25</v>
      </c>
      <c r="I220" s="145">
        <v>27</v>
      </c>
      <c r="J220" s="145">
        <v>26.52</v>
      </c>
      <c r="K220" s="145" t="s">
        <v>344</v>
      </c>
      <c r="L220" s="145">
        <f>IF(A220="","",IFERROR(VLOOKUP(B220,IPQlickTabla!$B:$J,9,FALSE),IF(B220="80 - Produccion-Mezcla Grasa","80",IF(B220="51 - Purga-Purga de sebo","51",IF(B220="502 - Fermentacion PCL","502",IF(B220="510 - Fermentacion","510","512"))))))</f>
        <v>6</v>
      </c>
      <c r="M220" s="107">
        <f t="shared" si="3"/>
        <v>6</v>
      </c>
    </row>
    <row r="221" spans="1:13" hidden="1" x14ac:dyDescent="0.25">
      <c r="A221" s="76">
        <v>667935</v>
      </c>
      <c r="B221" s="144" t="s">
        <v>355</v>
      </c>
      <c r="C221" s="112">
        <v>44791</v>
      </c>
      <c r="D221" s="144" t="s">
        <v>2</v>
      </c>
      <c r="E221" s="144" t="s">
        <v>33</v>
      </c>
      <c r="F221" s="76">
        <v>19</v>
      </c>
      <c r="G221" s="145" t="s">
        <v>71</v>
      </c>
      <c r="H221" s="145">
        <v>25</v>
      </c>
      <c r="I221" s="145">
        <v>27</v>
      </c>
      <c r="J221" s="145">
        <v>26.64</v>
      </c>
      <c r="K221" s="145" t="s">
        <v>344</v>
      </c>
      <c r="L221" s="145">
        <f>IF(A221="","",IFERROR(VLOOKUP(B221,IPQlickTabla!$B:$J,9,FALSE),IF(B221="80 - Produccion-Mezcla Grasa","80",IF(B221="51 - Purga-Purga de sebo","51",IF(B221="502 - Fermentacion PCL","502",IF(B221="510 - Fermentacion","510","512"))))))</f>
        <v>6</v>
      </c>
      <c r="M221" s="107">
        <f t="shared" si="3"/>
        <v>6</v>
      </c>
    </row>
    <row r="222" spans="1:13" hidden="1" x14ac:dyDescent="0.25">
      <c r="A222" s="76">
        <v>667901</v>
      </c>
      <c r="B222" s="144" t="s">
        <v>355</v>
      </c>
      <c r="C222" s="112">
        <v>44791</v>
      </c>
      <c r="D222" s="144" t="s">
        <v>2</v>
      </c>
      <c r="E222" s="144" t="s">
        <v>33</v>
      </c>
      <c r="F222" s="76">
        <v>19</v>
      </c>
      <c r="G222" s="145" t="s">
        <v>71</v>
      </c>
      <c r="H222" s="145">
        <v>25</v>
      </c>
      <c r="I222" s="145">
        <v>27</v>
      </c>
      <c r="J222" s="145">
        <v>26.79</v>
      </c>
      <c r="K222" s="145" t="s">
        <v>344</v>
      </c>
      <c r="L222" s="145">
        <f>IF(A222="","",IFERROR(VLOOKUP(B222,IPQlickTabla!$B:$J,9,FALSE),IF(B222="80 - Produccion-Mezcla Grasa","80",IF(B222="51 - Purga-Purga de sebo","51",IF(B222="502 - Fermentacion PCL","502",IF(B222="510 - Fermentacion","510","512"))))))</f>
        <v>6</v>
      </c>
      <c r="M222" s="107">
        <f t="shared" si="3"/>
        <v>6</v>
      </c>
    </row>
    <row r="223" spans="1:13" hidden="1" x14ac:dyDescent="0.25">
      <c r="A223" s="76">
        <v>667342</v>
      </c>
      <c r="B223" s="144" t="s">
        <v>355</v>
      </c>
      <c r="C223" s="112">
        <v>44789</v>
      </c>
      <c r="D223" s="144" t="s">
        <v>2</v>
      </c>
      <c r="E223" s="144" t="s">
        <v>33</v>
      </c>
      <c r="F223" s="76">
        <v>19</v>
      </c>
      <c r="G223" s="145" t="s">
        <v>71</v>
      </c>
      <c r="H223" s="145">
        <v>25</v>
      </c>
      <c r="I223" s="145">
        <v>27</v>
      </c>
      <c r="J223" s="145">
        <v>26.83</v>
      </c>
      <c r="K223" s="145" t="s">
        <v>344</v>
      </c>
      <c r="L223" s="145">
        <f>IF(A223="","",IFERROR(VLOOKUP(B223,IPQlickTabla!$B:$J,9,FALSE),IF(B223="80 - Produccion-Mezcla Grasa","80",IF(B223="51 - Purga-Purga de sebo","51",IF(B223="502 - Fermentacion PCL","502",IF(B223="510 - Fermentacion","510","512"))))))</f>
        <v>6</v>
      </c>
      <c r="M223" s="107">
        <f t="shared" si="3"/>
        <v>6</v>
      </c>
    </row>
    <row r="224" spans="1:13" hidden="1" x14ac:dyDescent="0.25">
      <c r="A224" s="76">
        <v>667749</v>
      </c>
      <c r="B224" s="144" t="s">
        <v>355</v>
      </c>
      <c r="C224" s="112">
        <v>44791</v>
      </c>
      <c r="D224" s="144" t="s">
        <v>2</v>
      </c>
      <c r="E224" s="144" t="s">
        <v>33</v>
      </c>
      <c r="F224" s="76">
        <v>19</v>
      </c>
      <c r="G224" s="145" t="s">
        <v>71</v>
      </c>
      <c r="H224" s="145">
        <v>25</v>
      </c>
      <c r="I224" s="145">
        <v>27</v>
      </c>
      <c r="J224" s="145">
        <v>26.83</v>
      </c>
      <c r="K224" s="145" t="s">
        <v>344</v>
      </c>
      <c r="L224" s="145">
        <f>IF(A224="","",IFERROR(VLOOKUP(B224,IPQlickTabla!$B:$J,9,FALSE),IF(B224="80 - Produccion-Mezcla Grasa","80",IF(B224="51 - Purga-Purga de sebo","51",IF(B224="502 - Fermentacion PCL","502",IF(B224="510 - Fermentacion","510","512"))))))</f>
        <v>6</v>
      </c>
      <c r="M224" s="107">
        <f t="shared" si="3"/>
        <v>6</v>
      </c>
    </row>
    <row r="225" spans="1:13" hidden="1" x14ac:dyDescent="0.25">
      <c r="A225" s="76">
        <v>667327</v>
      </c>
      <c r="B225" s="144" t="s">
        <v>355</v>
      </c>
      <c r="C225" s="112">
        <v>44789</v>
      </c>
      <c r="D225" s="144" t="s">
        <v>2</v>
      </c>
      <c r="E225" s="144" t="s">
        <v>33</v>
      </c>
      <c r="F225" s="76">
        <v>19</v>
      </c>
      <c r="G225" s="145" t="s">
        <v>71</v>
      </c>
      <c r="H225" s="145">
        <v>25</v>
      </c>
      <c r="I225" s="145">
        <v>27</v>
      </c>
      <c r="J225" s="145">
        <v>26.9</v>
      </c>
      <c r="K225" s="145" t="s">
        <v>344</v>
      </c>
      <c r="L225" s="145">
        <f>IF(A225="","",IFERROR(VLOOKUP(B225,IPQlickTabla!$B:$J,9,FALSE),IF(B225="80 - Produccion-Mezcla Grasa","80",IF(B225="51 - Purga-Purga de sebo","51",IF(B225="502 - Fermentacion PCL","502",IF(B225="510 - Fermentacion","510","512"))))))</f>
        <v>6</v>
      </c>
      <c r="M225" s="107">
        <f t="shared" si="3"/>
        <v>6</v>
      </c>
    </row>
    <row r="226" spans="1:13" hidden="1" x14ac:dyDescent="0.25">
      <c r="A226" s="76">
        <v>667538</v>
      </c>
      <c r="B226" s="144" t="s">
        <v>355</v>
      </c>
      <c r="C226" s="112">
        <v>44790</v>
      </c>
      <c r="D226" s="144" t="s">
        <v>2</v>
      </c>
      <c r="E226" s="144" t="s">
        <v>33</v>
      </c>
      <c r="F226" s="76">
        <v>19</v>
      </c>
      <c r="G226" s="145" t="s">
        <v>71</v>
      </c>
      <c r="H226" s="145">
        <v>25</v>
      </c>
      <c r="I226" s="145">
        <v>27</v>
      </c>
      <c r="J226" s="145">
        <v>26.95</v>
      </c>
      <c r="K226" s="145" t="s">
        <v>344</v>
      </c>
      <c r="L226" s="145">
        <f>IF(A226="","",IFERROR(VLOOKUP(B226,IPQlickTabla!$B:$J,9,FALSE),IF(B226="80 - Produccion-Mezcla Grasa","80",IF(B226="51 - Purga-Purga de sebo","51",IF(B226="502 - Fermentacion PCL","502",IF(B226="510 - Fermentacion","510","512"))))))</f>
        <v>6</v>
      </c>
      <c r="M226" s="107">
        <f t="shared" si="3"/>
        <v>6</v>
      </c>
    </row>
    <row r="227" spans="1:13" hidden="1" x14ac:dyDescent="0.25">
      <c r="A227" s="76">
        <v>667233</v>
      </c>
      <c r="B227" s="144" t="s">
        <v>355</v>
      </c>
      <c r="C227" s="112">
        <v>44789</v>
      </c>
      <c r="D227" s="144" t="s">
        <v>2</v>
      </c>
      <c r="E227" s="144" t="s">
        <v>33</v>
      </c>
      <c r="F227" s="76">
        <v>19</v>
      </c>
      <c r="G227" s="145" t="s">
        <v>71</v>
      </c>
      <c r="H227" s="145">
        <v>25</v>
      </c>
      <c r="I227" s="145">
        <v>27</v>
      </c>
      <c r="J227" s="145">
        <v>26.96</v>
      </c>
      <c r="K227" s="145" t="s">
        <v>344</v>
      </c>
      <c r="L227" s="145">
        <f>IF(A227="","",IFERROR(VLOOKUP(B227,IPQlickTabla!$B:$J,9,FALSE),IF(B227="80 - Produccion-Mezcla Grasa","80",IF(B227="51 - Purga-Purga de sebo","51",IF(B227="502 - Fermentacion PCL","502",IF(B227="510 - Fermentacion","510","512"))))))</f>
        <v>6</v>
      </c>
      <c r="M227" s="107">
        <f t="shared" si="3"/>
        <v>6</v>
      </c>
    </row>
    <row r="228" spans="1:13" hidden="1" x14ac:dyDescent="0.25">
      <c r="A228" s="76">
        <v>667781</v>
      </c>
      <c r="B228" s="144" t="s">
        <v>355</v>
      </c>
      <c r="C228" s="112">
        <v>44791</v>
      </c>
      <c r="D228" s="144" t="s">
        <v>2</v>
      </c>
      <c r="E228" s="144" t="s">
        <v>33</v>
      </c>
      <c r="F228" s="76">
        <v>19</v>
      </c>
      <c r="G228" s="145" t="s">
        <v>71</v>
      </c>
      <c r="H228" s="145">
        <v>25</v>
      </c>
      <c r="I228" s="145">
        <v>27</v>
      </c>
      <c r="J228" s="145">
        <v>26.96</v>
      </c>
      <c r="K228" s="145" t="s">
        <v>344</v>
      </c>
      <c r="L228" s="145">
        <f>IF(A228="","",IFERROR(VLOOKUP(B228,IPQlickTabla!$B:$J,9,FALSE),IF(B228="80 - Produccion-Mezcla Grasa","80",IF(B228="51 - Purga-Purga de sebo","51",IF(B228="502 - Fermentacion PCL","502",IF(B228="510 - Fermentacion","510","512"))))))</f>
        <v>6</v>
      </c>
      <c r="M228" s="107">
        <f t="shared" si="3"/>
        <v>6</v>
      </c>
    </row>
    <row r="229" spans="1:13" hidden="1" x14ac:dyDescent="0.25">
      <c r="A229" s="76">
        <v>667582</v>
      </c>
      <c r="B229" s="144" t="s">
        <v>355</v>
      </c>
      <c r="C229" s="112">
        <v>44790</v>
      </c>
      <c r="D229" s="144" t="s">
        <v>2</v>
      </c>
      <c r="E229" s="144" t="s">
        <v>33</v>
      </c>
      <c r="F229" s="76">
        <v>19</v>
      </c>
      <c r="G229" s="145" t="s">
        <v>71</v>
      </c>
      <c r="H229" s="145">
        <v>25</v>
      </c>
      <c r="I229" s="145">
        <v>27</v>
      </c>
      <c r="J229" s="145">
        <v>27.02</v>
      </c>
      <c r="K229" s="145" t="s">
        <v>345</v>
      </c>
      <c r="L229" s="145">
        <f>IF(A229="","",IFERROR(VLOOKUP(B229,IPQlickTabla!$B:$J,9,FALSE),IF(B229="80 - Produccion-Mezcla Grasa","80",IF(B229="51 - Purga-Purga de sebo","51",IF(B229="502 - Fermentacion PCL","502",IF(B229="510 - Fermentacion","510","512"))))))</f>
        <v>6</v>
      </c>
      <c r="M229" s="107">
        <f t="shared" si="3"/>
        <v>6</v>
      </c>
    </row>
    <row r="230" spans="1:13" hidden="1" x14ac:dyDescent="0.25">
      <c r="A230" s="76">
        <v>667184</v>
      </c>
      <c r="B230" s="144" t="s">
        <v>355</v>
      </c>
      <c r="C230" s="112">
        <v>44788</v>
      </c>
      <c r="D230" s="144" t="s">
        <v>2</v>
      </c>
      <c r="E230" s="144" t="s">
        <v>33</v>
      </c>
      <c r="F230" s="76">
        <v>19</v>
      </c>
      <c r="G230" s="145" t="s">
        <v>71</v>
      </c>
      <c r="H230" s="145">
        <v>25</v>
      </c>
      <c r="I230" s="145">
        <v>27</v>
      </c>
      <c r="J230" s="145">
        <v>27.23</v>
      </c>
      <c r="K230" s="145" t="s">
        <v>345</v>
      </c>
      <c r="L230" s="145">
        <f>IF(A230="","",IFERROR(VLOOKUP(B230,IPQlickTabla!$B:$J,9,FALSE),IF(B230="80 - Produccion-Mezcla Grasa","80",IF(B230="51 - Purga-Purga de sebo","51",IF(B230="502 - Fermentacion PCL","502",IF(B230="510 - Fermentacion","510","512"))))))</f>
        <v>6</v>
      </c>
      <c r="M230" s="107">
        <f t="shared" si="3"/>
        <v>6</v>
      </c>
    </row>
    <row r="231" spans="1:13" hidden="1" x14ac:dyDescent="0.25">
      <c r="A231" s="76">
        <v>667793</v>
      </c>
      <c r="B231" s="144" t="s">
        <v>355</v>
      </c>
      <c r="C231" s="112">
        <v>44791</v>
      </c>
      <c r="D231" s="144" t="s">
        <v>2</v>
      </c>
      <c r="E231" s="144" t="s">
        <v>33</v>
      </c>
      <c r="F231" s="76">
        <v>19</v>
      </c>
      <c r="G231" s="145" t="s">
        <v>71</v>
      </c>
      <c r="H231" s="145">
        <v>25</v>
      </c>
      <c r="I231" s="145">
        <v>27</v>
      </c>
      <c r="J231" s="145">
        <v>27.35</v>
      </c>
      <c r="K231" s="145" t="s">
        <v>345</v>
      </c>
      <c r="L231" s="145">
        <f>IF(A231="","",IFERROR(VLOOKUP(B231,IPQlickTabla!$B:$J,9,FALSE),IF(B231="80 - Produccion-Mezcla Grasa","80",IF(B231="51 - Purga-Purga de sebo","51",IF(B231="502 - Fermentacion PCL","502",IF(B231="510 - Fermentacion","510","512"))))))</f>
        <v>6</v>
      </c>
      <c r="M231" s="107">
        <f t="shared" si="3"/>
        <v>6</v>
      </c>
    </row>
    <row r="232" spans="1:13" hidden="1" x14ac:dyDescent="0.25">
      <c r="A232" s="76">
        <v>667948</v>
      </c>
      <c r="B232" s="144" t="s">
        <v>355</v>
      </c>
      <c r="C232" s="112">
        <v>44791</v>
      </c>
      <c r="D232" s="144" t="s">
        <v>2</v>
      </c>
      <c r="E232" s="144" t="s">
        <v>33</v>
      </c>
      <c r="F232" s="76">
        <v>19</v>
      </c>
      <c r="G232" s="145" t="s">
        <v>71</v>
      </c>
      <c r="H232" s="145">
        <v>25</v>
      </c>
      <c r="I232" s="145">
        <v>27</v>
      </c>
      <c r="J232" s="145">
        <v>27.37</v>
      </c>
      <c r="K232" s="145" t="s">
        <v>345</v>
      </c>
      <c r="L232" s="145">
        <f>IF(A232="","",IFERROR(VLOOKUP(B232,IPQlickTabla!$B:$J,9,FALSE),IF(B232="80 - Produccion-Mezcla Grasa","80",IF(B232="51 - Purga-Purga de sebo","51",IF(B232="502 - Fermentacion PCL","502",IF(B232="510 - Fermentacion","510","512"))))))</f>
        <v>6</v>
      </c>
      <c r="M232" s="107">
        <f t="shared" si="3"/>
        <v>6</v>
      </c>
    </row>
    <row r="233" spans="1:13" hidden="1" x14ac:dyDescent="0.25">
      <c r="A233" s="76">
        <v>667178</v>
      </c>
      <c r="B233" s="144" t="s">
        <v>355</v>
      </c>
      <c r="C233" s="112">
        <v>44788</v>
      </c>
      <c r="D233" s="144" t="s">
        <v>2</v>
      </c>
      <c r="E233" s="144" t="s">
        <v>33</v>
      </c>
      <c r="F233" s="76">
        <v>19</v>
      </c>
      <c r="G233" s="145" t="s">
        <v>71</v>
      </c>
      <c r="H233" s="145">
        <v>25</v>
      </c>
      <c r="I233" s="145">
        <v>27</v>
      </c>
      <c r="J233" s="145">
        <v>27.38</v>
      </c>
      <c r="K233" s="145" t="s">
        <v>345</v>
      </c>
      <c r="L233" s="145">
        <f>IF(A233="","",IFERROR(VLOOKUP(B233,IPQlickTabla!$B:$J,9,FALSE),IF(B233="80 - Produccion-Mezcla Grasa","80",IF(B233="51 - Purga-Purga de sebo","51",IF(B233="502 - Fermentacion PCL","502",IF(B233="510 - Fermentacion","510","512"))))))</f>
        <v>6</v>
      </c>
      <c r="M233" s="107">
        <f t="shared" si="3"/>
        <v>6</v>
      </c>
    </row>
    <row r="234" spans="1:13" hidden="1" x14ac:dyDescent="0.25">
      <c r="A234" s="76">
        <v>667393</v>
      </c>
      <c r="B234" s="144" t="s">
        <v>355</v>
      </c>
      <c r="C234" s="112">
        <v>44789</v>
      </c>
      <c r="D234" s="144" t="s">
        <v>2</v>
      </c>
      <c r="E234" s="144" t="s">
        <v>33</v>
      </c>
      <c r="F234" s="76">
        <v>19</v>
      </c>
      <c r="G234" s="145" t="s">
        <v>71</v>
      </c>
      <c r="H234" s="145">
        <v>25</v>
      </c>
      <c r="I234" s="145">
        <v>27</v>
      </c>
      <c r="J234" s="145">
        <v>27.38</v>
      </c>
      <c r="K234" s="145" t="s">
        <v>345</v>
      </c>
      <c r="L234" s="145">
        <f>IF(A234="","",IFERROR(VLOOKUP(B234,IPQlickTabla!$B:$J,9,FALSE),IF(B234="80 - Produccion-Mezcla Grasa","80",IF(B234="51 - Purga-Purga de sebo","51",IF(B234="502 - Fermentacion PCL","502",IF(B234="510 - Fermentacion","510","512"))))))</f>
        <v>6</v>
      </c>
      <c r="M234" s="107">
        <f t="shared" si="3"/>
        <v>6</v>
      </c>
    </row>
    <row r="235" spans="1:13" hidden="1" x14ac:dyDescent="0.25">
      <c r="A235" s="76">
        <v>667652</v>
      </c>
      <c r="B235" s="144" t="s">
        <v>355</v>
      </c>
      <c r="C235" s="112">
        <v>44790</v>
      </c>
      <c r="D235" s="144" t="s">
        <v>2</v>
      </c>
      <c r="E235" s="144" t="s">
        <v>33</v>
      </c>
      <c r="F235" s="76">
        <v>19</v>
      </c>
      <c r="G235" s="145" t="s">
        <v>71</v>
      </c>
      <c r="H235" s="145">
        <v>25</v>
      </c>
      <c r="I235" s="145">
        <v>27</v>
      </c>
      <c r="J235" s="145">
        <v>27.66</v>
      </c>
      <c r="K235" s="145" t="s">
        <v>345</v>
      </c>
      <c r="L235" s="145">
        <f>IF(A235="","",IFERROR(VLOOKUP(B235,IPQlickTabla!$B:$J,9,FALSE),IF(B235="80 - Produccion-Mezcla Grasa","80",IF(B235="51 - Purga-Purga de sebo","51",IF(B235="502 - Fermentacion PCL","502",IF(B235="510 - Fermentacion","510","512"))))))</f>
        <v>6</v>
      </c>
      <c r="M235" s="107">
        <f t="shared" si="3"/>
        <v>6</v>
      </c>
    </row>
    <row r="236" spans="1:13" hidden="1" x14ac:dyDescent="0.25">
      <c r="A236" s="76">
        <v>667126</v>
      </c>
      <c r="B236" s="144" t="s">
        <v>355</v>
      </c>
      <c r="C236" s="112">
        <v>44788</v>
      </c>
      <c r="D236" s="144" t="s">
        <v>2</v>
      </c>
      <c r="E236" s="144" t="s">
        <v>33</v>
      </c>
      <c r="F236" s="76">
        <v>19</v>
      </c>
      <c r="G236" s="145" t="s">
        <v>71</v>
      </c>
      <c r="H236" s="145">
        <v>25</v>
      </c>
      <c r="I236" s="145">
        <v>27</v>
      </c>
      <c r="J236" s="145">
        <v>27.69</v>
      </c>
      <c r="K236" s="145" t="s">
        <v>345</v>
      </c>
      <c r="L236" s="145">
        <f>IF(A236="","",IFERROR(VLOOKUP(B236,IPQlickTabla!$B:$J,9,FALSE),IF(B236="80 - Produccion-Mezcla Grasa","80",IF(B236="51 - Purga-Purga de sebo","51",IF(B236="502 - Fermentacion PCL","502",IF(B236="510 - Fermentacion","510","512"))))))</f>
        <v>6</v>
      </c>
      <c r="M236" s="107">
        <f t="shared" si="3"/>
        <v>6</v>
      </c>
    </row>
    <row r="237" spans="1:13" hidden="1" x14ac:dyDescent="0.25">
      <c r="A237" s="76">
        <v>667370</v>
      </c>
      <c r="B237" s="144" t="s">
        <v>355</v>
      </c>
      <c r="C237" s="112">
        <v>44789</v>
      </c>
      <c r="D237" s="144" t="s">
        <v>2</v>
      </c>
      <c r="E237" s="144" t="s">
        <v>33</v>
      </c>
      <c r="F237" s="76">
        <v>19</v>
      </c>
      <c r="G237" s="145" t="s">
        <v>71</v>
      </c>
      <c r="H237" s="145">
        <v>25</v>
      </c>
      <c r="I237" s="145">
        <v>27</v>
      </c>
      <c r="J237" s="145">
        <v>27.8</v>
      </c>
      <c r="K237" s="145" t="s">
        <v>345</v>
      </c>
      <c r="L237" s="145">
        <f>IF(A237="","",IFERROR(VLOOKUP(B237,IPQlickTabla!$B:$J,9,FALSE),IF(B237="80 - Produccion-Mezcla Grasa","80",IF(B237="51 - Purga-Purga de sebo","51",IF(B237="502 - Fermentacion PCL","502",IF(B237="510 - Fermentacion","510","512"))))))</f>
        <v>6</v>
      </c>
      <c r="M237" s="107">
        <f t="shared" si="3"/>
        <v>6</v>
      </c>
    </row>
    <row r="238" spans="1:13" hidden="1" x14ac:dyDescent="0.25">
      <c r="A238" s="76">
        <v>667664</v>
      </c>
      <c r="B238" s="144" t="s">
        <v>355</v>
      </c>
      <c r="C238" s="112">
        <v>44790</v>
      </c>
      <c r="D238" s="144" t="s">
        <v>2</v>
      </c>
      <c r="E238" s="144" t="s">
        <v>33</v>
      </c>
      <c r="F238" s="76">
        <v>19</v>
      </c>
      <c r="G238" s="145" t="s">
        <v>71</v>
      </c>
      <c r="H238" s="145">
        <v>25</v>
      </c>
      <c r="I238" s="145">
        <v>27</v>
      </c>
      <c r="J238" s="145">
        <v>27.8</v>
      </c>
      <c r="K238" s="145" t="s">
        <v>345</v>
      </c>
      <c r="L238" s="145">
        <f>IF(A238="","",IFERROR(VLOOKUP(B238,IPQlickTabla!$B:$J,9,FALSE),IF(B238="80 - Produccion-Mezcla Grasa","80",IF(B238="51 - Purga-Purga de sebo","51",IF(B238="502 - Fermentacion PCL","502",IF(B238="510 - Fermentacion","510","512"))))))</f>
        <v>6</v>
      </c>
      <c r="M238" s="107">
        <f t="shared" si="3"/>
        <v>6</v>
      </c>
    </row>
    <row r="239" spans="1:13" hidden="1" x14ac:dyDescent="0.25">
      <c r="A239" s="76">
        <v>667405</v>
      </c>
      <c r="B239" s="144" t="s">
        <v>355</v>
      </c>
      <c r="C239" s="112">
        <v>44789</v>
      </c>
      <c r="D239" s="144" t="s">
        <v>2</v>
      </c>
      <c r="E239" s="144" t="s">
        <v>33</v>
      </c>
      <c r="F239" s="76">
        <v>19</v>
      </c>
      <c r="G239" s="145" t="s">
        <v>71</v>
      </c>
      <c r="H239" s="145">
        <v>25</v>
      </c>
      <c r="I239" s="145">
        <v>27</v>
      </c>
      <c r="J239" s="145">
        <v>27.88</v>
      </c>
      <c r="K239" s="145" t="s">
        <v>345</v>
      </c>
      <c r="L239" s="145">
        <f>IF(A239="","",IFERROR(VLOOKUP(B239,IPQlickTabla!$B:$J,9,FALSE),IF(B239="80 - Produccion-Mezcla Grasa","80",IF(B239="51 - Purga-Purga de sebo","51",IF(B239="502 - Fermentacion PCL","502",IF(B239="510 - Fermentacion","510","512"))))))</f>
        <v>6</v>
      </c>
      <c r="M239" s="107">
        <f t="shared" si="3"/>
        <v>6</v>
      </c>
    </row>
    <row r="240" spans="1:13" hidden="1" x14ac:dyDescent="0.25">
      <c r="A240" s="76">
        <v>667137</v>
      </c>
      <c r="B240" s="144" t="s">
        <v>355</v>
      </c>
      <c r="C240" s="112">
        <v>44788</v>
      </c>
      <c r="D240" s="144" t="s">
        <v>2</v>
      </c>
      <c r="E240" s="144" t="s">
        <v>33</v>
      </c>
      <c r="F240" s="76">
        <v>19</v>
      </c>
      <c r="G240" s="145" t="s">
        <v>71</v>
      </c>
      <c r="H240" s="145">
        <v>25</v>
      </c>
      <c r="I240" s="145">
        <v>27</v>
      </c>
      <c r="J240" s="145">
        <v>27.97</v>
      </c>
      <c r="K240" s="145" t="s">
        <v>345</v>
      </c>
      <c r="L240" s="145">
        <f>IF(A240="","",IFERROR(VLOOKUP(B240,IPQlickTabla!$B:$J,9,FALSE),IF(B240="80 - Produccion-Mezcla Grasa","80",IF(B240="51 - Purga-Purga de sebo","51",IF(B240="502 - Fermentacion PCL","502",IF(B240="510 - Fermentacion","510","512"))))))</f>
        <v>6</v>
      </c>
      <c r="M240" s="107">
        <f t="shared" si="3"/>
        <v>6</v>
      </c>
    </row>
    <row r="241" spans="1:13" hidden="1" x14ac:dyDescent="0.25">
      <c r="A241" s="76">
        <v>668541</v>
      </c>
      <c r="B241" s="144" t="s">
        <v>355</v>
      </c>
      <c r="C241" s="112">
        <v>44794</v>
      </c>
      <c r="D241" s="144" t="s">
        <v>2</v>
      </c>
      <c r="E241" s="144" t="s">
        <v>33</v>
      </c>
      <c r="F241" s="76">
        <v>19</v>
      </c>
      <c r="G241" s="145" t="s">
        <v>71</v>
      </c>
      <c r="H241" s="145">
        <v>30</v>
      </c>
      <c r="I241" s="145">
        <v>32</v>
      </c>
      <c r="J241" s="145">
        <v>29.23</v>
      </c>
      <c r="K241" s="145" t="s">
        <v>345</v>
      </c>
      <c r="L241" s="145">
        <f>IF(A241="","",IFERROR(VLOOKUP(B241,IPQlickTabla!$B:$J,9,FALSE),IF(B241="80 - Produccion-Mezcla Grasa","80",IF(B241="51 - Purga-Purga de sebo","51",IF(B241="502 - Fermentacion PCL","502",IF(B241="510 - Fermentacion","510","512"))))))</f>
        <v>6</v>
      </c>
      <c r="M241" s="107">
        <f t="shared" si="3"/>
        <v>6</v>
      </c>
    </row>
    <row r="242" spans="1:13" hidden="1" x14ac:dyDescent="0.25">
      <c r="A242" s="76">
        <v>668161</v>
      </c>
      <c r="B242" s="144" t="s">
        <v>355</v>
      </c>
      <c r="C242" s="112">
        <v>44792</v>
      </c>
      <c r="D242" s="144" t="s">
        <v>2</v>
      </c>
      <c r="E242" s="144" t="s">
        <v>33</v>
      </c>
      <c r="F242" s="76">
        <v>19</v>
      </c>
      <c r="G242" s="145" t="s">
        <v>71</v>
      </c>
      <c r="H242" s="145">
        <v>30</v>
      </c>
      <c r="I242" s="145">
        <v>32</v>
      </c>
      <c r="J242" s="145">
        <v>29.31</v>
      </c>
      <c r="K242" s="145" t="s">
        <v>345</v>
      </c>
      <c r="L242" s="145">
        <f>IF(A242="","",IFERROR(VLOOKUP(B242,IPQlickTabla!$B:$J,9,FALSE),IF(B242="80 - Produccion-Mezcla Grasa","80",IF(B242="51 - Purga-Purga de sebo","51",IF(B242="502 - Fermentacion PCL","502",IF(B242="510 - Fermentacion","510","512"))))))</f>
        <v>6</v>
      </c>
      <c r="M242" s="107">
        <f t="shared" si="3"/>
        <v>6</v>
      </c>
    </row>
    <row r="243" spans="1:13" hidden="1" x14ac:dyDescent="0.25">
      <c r="A243" s="76">
        <v>668248</v>
      </c>
      <c r="B243" s="144" t="s">
        <v>355</v>
      </c>
      <c r="C243" s="112">
        <v>44792</v>
      </c>
      <c r="D243" s="144" t="s">
        <v>2</v>
      </c>
      <c r="E243" s="144" t="s">
        <v>33</v>
      </c>
      <c r="F243" s="76">
        <v>19</v>
      </c>
      <c r="G243" s="145" t="s">
        <v>71</v>
      </c>
      <c r="H243" s="145">
        <v>30</v>
      </c>
      <c r="I243" s="145">
        <v>32</v>
      </c>
      <c r="J243" s="145">
        <v>29.85</v>
      </c>
      <c r="K243" s="145" t="s">
        <v>345</v>
      </c>
      <c r="L243" s="145">
        <f>IF(A243="","",IFERROR(VLOOKUP(B243,IPQlickTabla!$B:$J,9,FALSE),IF(B243="80 - Produccion-Mezcla Grasa","80",IF(B243="51 - Purga-Purga de sebo","51",IF(B243="502 - Fermentacion PCL","502",IF(B243="510 - Fermentacion","510","512"))))))</f>
        <v>6</v>
      </c>
      <c r="M243" s="107">
        <f t="shared" si="3"/>
        <v>6</v>
      </c>
    </row>
    <row r="244" spans="1:13" hidden="1" x14ac:dyDescent="0.25">
      <c r="A244" s="76">
        <v>668209</v>
      </c>
      <c r="B244" s="144" t="s">
        <v>355</v>
      </c>
      <c r="C244" s="112">
        <v>44792</v>
      </c>
      <c r="D244" s="144" t="s">
        <v>2</v>
      </c>
      <c r="E244" s="144" t="s">
        <v>33</v>
      </c>
      <c r="F244" s="76">
        <v>19</v>
      </c>
      <c r="G244" s="145" t="s">
        <v>71</v>
      </c>
      <c r="H244" s="145">
        <v>30</v>
      </c>
      <c r="I244" s="145">
        <v>32</v>
      </c>
      <c r="J244" s="145">
        <v>29.96</v>
      </c>
      <c r="K244" s="145" t="s">
        <v>345</v>
      </c>
      <c r="L244" s="145">
        <f>IF(A244="","",IFERROR(VLOOKUP(B244,IPQlickTabla!$B:$J,9,FALSE),IF(B244="80 - Produccion-Mezcla Grasa","80",IF(B244="51 - Purga-Purga de sebo","51",IF(B244="502 - Fermentacion PCL","502",IF(B244="510 - Fermentacion","510","512"))))))</f>
        <v>6</v>
      </c>
      <c r="M244" s="107">
        <f t="shared" si="3"/>
        <v>6</v>
      </c>
    </row>
    <row r="245" spans="1:13" hidden="1" x14ac:dyDescent="0.25">
      <c r="A245" s="76">
        <v>668217</v>
      </c>
      <c r="B245" s="144" t="s">
        <v>355</v>
      </c>
      <c r="C245" s="112">
        <v>44792</v>
      </c>
      <c r="D245" s="144" t="s">
        <v>2</v>
      </c>
      <c r="E245" s="144" t="s">
        <v>33</v>
      </c>
      <c r="F245" s="76">
        <v>19</v>
      </c>
      <c r="G245" s="145" t="s">
        <v>71</v>
      </c>
      <c r="H245" s="145">
        <v>30</v>
      </c>
      <c r="I245" s="145">
        <v>32</v>
      </c>
      <c r="J245" s="145">
        <v>30.08</v>
      </c>
      <c r="K245" s="145" t="s">
        <v>344</v>
      </c>
      <c r="L245" s="145">
        <f>IF(A245="","",IFERROR(VLOOKUP(B245,IPQlickTabla!$B:$J,9,FALSE),IF(B245="80 - Produccion-Mezcla Grasa","80",IF(B245="51 - Purga-Purga de sebo","51",IF(B245="502 - Fermentacion PCL","502",IF(B245="510 - Fermentacion","510","512"))))))</f>
        <v>6</v>
      </c>
      <c r="M245" s="107">
        <f t="shared" si="3"/>
        <v>6</v>
      </c>
    </row>
    <row r="246" spans="1:13" hidden="1" x14ac:dyDescent="0.25">
      <c r="A246" s="76">
        <v>668225</v>
      </c>
      <c r="B246" s="144" t="s">
        <v>355</v>
      </c>
      <c r="C246" s="112">
        <v>44792</v>
      </c>
      <c r="D246" s="144" t="s">
        <v>2</v>
      </c>
      <c r="E246" s="144" t="s">
        <v>33</v>
      </c>
      <c r="F246" s="76">
        <v>19</v>
      </c>
      <c r="G246" s="145" t="s">
        <v>71</v>
      </c>
      <c r="H246" s="145">
        <v>30</v>
      </c>
      <c r="I246" s="145">
        <v>32</v>
      </c>
      <c r="J246" s="145">
        <v>31.15</v>
      </c>
      <c r="K246" s="145" t="s">
        <v>344</v>
      </c>
      <c r="L246" s="145">
        <f>IF(A246="","",IFERROR(VLOOKUP(B246,IPQlickTabla!$B:$J,9,FALSE),IF(B246="80 - Produccion-Mezcla Grasa","80",IF(B246="51 - Purga-Purga de sebo","51",IF(B246="502 - Fermentacion PCL","502",IF(B246="510 - Fermentacion","510","512"))))))</f>
        <v>6</v>
      </c>
      <c r="M246" s="107">
        <f t="shared" si="3"/>
        <v>6</v>
      </c>
    </row>
    <row r="247" spans="1:13" hidden="1" x14ac:dyDescent="0.25">
      <c r="A247" s="76">
        <v>668121</v>
      </c>
      <c r="B247" s="144" t="s">
        <v>355</v>
      </c>
      <c r="C247" s="112">
        <v>44792</v>
      </c>
      <c r="D247" s="144" t="s">
        <v>2</v>
      </c>
      <c r="E247" s="144" t="s">
        <v>33</v>
      </c>
      <c r="F247" s="76">
        <v>19</v>
      </c>
      <c r="G247" s="145" t="s">
        <v>71</v>
      </c>
      <c r="H247" s="145">
        <v>30</v>
      </c>
      <c r="I247" s="145">
        <v>32</v>
      </c>
      <c r="J247" s="145">
        <v>32.130000000000003</v>
      </c>
      <c r="K247" s="145" t="s">
        <v>345</v>
      </c>
      <c r="L247" s="145">
        <f>IF(A247="","",IFERROR(VLOOKUP(B247,IPQlickTabla!$B:$J,9,FALSE),IF(B247="80 - Produccion-Mezcla Grasa","80",IF(B247="51 - Purga-Purga de sebo","51",IF(B247="502 - Fermentacion PCL","502",IF(B247="510 - Fermentacion","510","512"))))))</f>
        <v>6</v>
      </c>
      <c r="M247" s="107">
        <f t="shared" si="3"/>
        <v>6</v>
      </c>
    </row>
    <row r="248" spans="1:13" hidden="1" x14ac:dyDescent="0.25">
      <c r="A248" s="76">
        <v>667920</v>
      </c>
      <c r="B248" s="144" t="s">
        <v>355</v>
      </c>
      <c r="C248" s="112">
        <v>44791</v>
      </c>
      <c r="D248" s="144" t="s">
        <v>2</v>
      </c>
      <c r="E248" s="144" t="s">
        <v>33</v>
      </c>
      <c r="F248" s="76">
        <v>24</v>
      </c>
      <c r="G248" s="145" t="s">
        <v>297</v>
      </c>
      <c r="H248" s="145">
        <v>4</v>
      </c>
      <c r="I248" s="145">
        <v>6</v>
      </c>
      <c r="J248" s="145">
        <v>4</v>
      </c>
      <c r="K248" s="145" t="s">
        <v>344</v>
      </c>
      <c r="L248" s="145">
        <f>IF(A248="","",IFERROR(VLOOKUP(B248,IPQlickTabla!$B:$J,9,FALSE),IF(B248="80 - Produccion-Mezcla Grasa","80",IF(B248="51 - Purga-Purga de sebo","51",IF(B248="502 - Fermentacion PCL","502",IF(B248="510 - Fermentacion","510","512"))))))</f>
        <v>6</v>
      </c>
      <c r="M248" s="107">
        <f t="shared" si="3"/>
        <v>6</v>
      </c>
    </row>
    <row r="249" spans="1:13" hidden="1" x14ac:dyDescent="0.25">
      <c r="A249" s="76">
        <v>667209</v>
      </c>
      <c r="B249" s="144" t="s">
        <v>355</v>
      </c>
      <c r="C249" s="112">
        <v>44789</v>
      </c>
      <c r="D249" s="144" t="s">
        <v>2</v>
      </c>
      <c r="E249" s="144" t="s">
        <v>33</v>
      </c>
      <c r="F249" s="76">
        <v>24</v>
      </c>
      <c r="G249" s="145" t="s">
        <v>297</v>
      </c>
      <c r="H249" s="145">
        <v>4</v>
      </c>
      <c r="I249" s="145">
        <v>6</v>
      </c>
      <c r="J249" s="145">
        <v>5</v>
      </c>
      <c r="K249" s="145" t="s">
        <v>344</v>
      </c>
      <c r="L249" s="145">
        <f>IF(A249="","",IFERROR(VLOOKUP(B249,IPQlickTabla!$B:$J,9,FALSE),IF(B249="80 - Produccion-Mezcla Grasa","80",IF(B249="51 - Purga-Purga de sebo","51",IF(B249="502 - Fermentacion PCL","502",IF(B249="510 - Fermentacion","510","512"))))))</f>
        <v>6</v>
      </c>
      <c r="M249" s="107">
        <f t="shared" si="3"/>
        <v>6</v>
      </c>
    </row>
    <row r="250" spans="1:13" hidden="1" x14ac:dyDescent="0.25">
      <c r="A250" s="76">
        <v>667342</v>
      </c>
      <c r="B250" s="144" t="s">
        <v>355</v>
      </c>
      <c r="C250" s="112">
        <v>44789</v>
      </c>
      <c r="D250" s="144" t="s">
        <v>2</v>
      </c>
      <c r="E250" s="144" t="s">
        <v>33</v>
      </c>
      <c r="F250" s="76">
        <v>24</v>
      </c>
      <c r="G250" s="145" t="s">
        <v>297</v>
      </c>
      <c r="H250" s="145">
        <v>4</v>
      </c>
      <c r="I250" s="145">
        <v>6</v>
      </c>
      <c r="J250" s="145">
        <v>5</v>
      </c>
      <c r="K250" s="145" t="s">
        <v>344</v>
      </c>
      <c r="L250" s="145">
        <f>IF(A250="","",IFERROR(VLOOKUP(B250,IPQlickTabla!$B:$J,9,FALSE),IF(B250="80 - Produccion-Mezcla Grasa","80",IF(B250="51 - Purga-Purga de sebo","51",IF(B250="502 - Fermentacion PCL","502",IF(B250="510 - Fermentacion","510","512"))))))</f>
        <v>6</v>
      </c>
      <c r="M250" s="107">
        <f t="shared" si="3"/>
        <v>6</v>
      </c>
    </row>
    <row r="251" spans="1:13" hidden="1" x14ac:dyDescent="0.25">
      <c r="A251" s="76">
        <v>667420</v>
      </c>
      <c r="B251" s="144" t="s">
        <v>355</v>
      </c>
      <c r="C251" s="112">
        <v>44789</v>
      </c>
      <c r="D251" s="144" t="s">
        <v>2</v>
      </c>
      <c r="E251" s="144" t="s">
        <v>33</v>
      </c>
      <c r="F251" s="76">
        <v>24</v>
      </c>
      <c r="G251" s="145" t="s">
        <v>297</v>
      </c>
      <c r="H251" s="145">
        <v>4</v>
      </c>
      <c r="I251" s="145">
        <v>6</v>
      </c>
      <c r="J251" s="145">
        <v>5</v>
      </c>
      <c r="K251" s="145" t="s">
        <v>344</v>
      </c>
      <c r="L251" s="145">
        <f>IF(A251="","",IFERROR(VLOOKUP(B251,IPQlickTabla!$B:$J,9,FALSE),IF(B251="80 - Produccion-Mezcla Grasa","80",IF(B251="51 - Purga-Purga de sebo","51",IF(B251="502 - Fermentacion PCL","502",IF(B251="510 - Fermentacion","510","512"))))))</f>
        <v>6</v>
      </c>
      <c r="M251" s="107">
        <f t="shared" si="3"/>
        <v>6</v>
      </c>
    </row>
    <row r="252" spans="1:13" hidden="1" x14ac:dyDescent="0.25">
      <c r="A252" s="76">
        <v>667749</v>
      </c>
      <c r="B252" s="144" t="s">
        <v>355</v>
      </c>
      <c r="C252" s="112">
        <v>44791</v>
      </c>
      <c r="D252" s="144" t="s">
        <v>2</v>
      </c>
      <c r="E252" s="144" t="s">
        <v>33</v>
      </c>
      <c r="F252" s="76">
        <v>24</v>
      </c>
      <c r="G252" s="145" t="s">
        <v>297</v>
      </c>
      <c r="H252" s="145">
        <v>4</v>
      </c>
      <c r="I252" s="145">
        <v>6</v>
      </c>
      <c r="J252" s="145">
        <v>5</v>
      </c>
      <c r="K252" s="145" t="s">
        <v>344</v>
      </c>
      <c r="L252" s="145">
        <f>IF(A252="","",IFERROR(VLOOKUP(B252,IPQlickTabla!$B:$J,9,FALSE),IF(B252="80 - Produccion-Mezcla Grasa","80",IF(B252="51 - Purga-Purga de sebo","51",IF(B252="502 - Fermentacion PCL","502",IF(B252="510 - Fermentacion","510","512"))))))</f>
        <v>6</v>
      </c>
      <c r="M252" s="107">
        <f t="shared" si="3"/>
        <v>6</v>
      </c>
    </row>
    <row r="253" spans="1:13" hidden="1" x14ac:dyDescent="0.25">
      <c r="A253" s="76">
        <v>667126</v>
      </c>
      <c r="B253" s="144" t="s">
        <v>355</v>
      </c>
      <c r="C253" s="112">
        <v>44788</v>
      </c>
      <c r="D253" s="144" t="s">
        <v>2</v>
      </c>
      <c r="E253" s="144" t="s">
        <v>33</v>
      </c>
      <c r="F253" s="76">
        <v>24</v>
      </c>
      <c r="G253" s="145" t="s">
        <v>297</v>
      </c>
      <c r="H253" s="145">
        <v>4</v>
      </c>
      <c r="I253" s="145">
        <v>6</v>
      </c>
      <c r="J253" s="145">
        <v>6</v>
      </c>
      <c r="K253" s="145" t="s">
        <v>344</v>
      </c>
      <c r="L253" s="145">
        <f>IF(A253="","",IFERROR(VLOOKUP(B253,IPQlickTabla!$B:$J,9,FALSE),IF(B253="80 - Produccion-Mezcla Grasa","80",IF(B253="51 - Purga-Purga de sebo","51",IF(B253="502 - Fermentacion PCL","502",IF(B253="510 - Fermentacion","510","512"))))))</f>
        <v>6</v>
      </c>
      <c r="M253" s="107">
        <f t="shared" si="3"/>
        <v>6</v>
      </c>
    </row>
    <row r="254" spans="1:13" hidden="1" x14ac:dyDescent="0.25">
      <c r="A254" s="76">
        <v>667612</v>
      </c>
      <c r="B254" s="144" t="s">
        <v>355</v>
      </c>
      <c r="C254" s="112">
        <v>44790</v>
      </c>
      <c r="D254" s="144" t="s">
        <v>2</v>
      </c>
      <c r="E254" s="144" t="s">
        <v>33</v>
      </c>
      <c r="F254" s="76">
        <v>24</v>
      </c>
      <c r="G254" s="145" t="s">
        <v>297</v>
      </c>
      <c r="H254" s="145">
        <v>4</v>
      </c>
      <c r="I254" s="145">
        <v>6</v>
      </c>
      <c r="J254" s="145">
        <v>6</v>
      </c>
      <c r="K254" s="145" t="s">
        <v>344</v>
      </c>
      <c r="L254" s="145">
        <f>IF(A254="","",IFERROR(VLOOKUP(B254,IPQlickTabla!$B:$J,9,FALSE),IF(B254="80 - Produccion-Mezcla Grasa","80",IF(B254="51 - Purga-Purga de sebo","51",IF(B254="502 - Fermentacion PCL","502",IF(B254="510 - Fermentacion","510","512"))))))</f>
        <v>6</v>
      </c>
      <c r="M254" s="107">
        <f t="shared" si="3"/>
        <v>6</v>
      </c>
    </row>
    <row r="255" spans="1:13" hidden="1" x14ac:dyDescent="0.25">
      <c r="A255" s="76">
        <v>667030</v>
      </c>
      <c r="B255" s="144" t="s">
        <v>298</v>
      </c>
      <c r="C255" s="112">
        <v>44788</v>
      </c>
      <c r="D255" s="144" t="s">
        <v>2</v>
      </c>
      <c r="E255" s="144" t="s">
        <v>34</v>
      </c>
      <c r="F255" s="76">
        <v>39</v>
      </c>
      <c r="G255" s="145" t="s">
        <v>238</v>
      </c>
      <c r="H255" s="145">
        <v>0</v>
      </c>
      <c r="I255" s="145">
        <v>1</v>
      </c>
      <c r="J255" s="145">
        <v>0</v>
      </c>
      <c r="K255" s="145" t="s">
        <v>344</v>
      </c>
      <c r="L255" s="145">
        <f>IF(A255="","",IFERROR(VLOOKUP(B255,IPQlickTabla!$B:$J,9,FALSE),IF(B255="80 - Produccion-Mezcla Grasa","80",IF(B255="51 - Purga-Purga de sebo","51",IF(B255="502 - Fermentacion PCL","502",IF(B255="510 - Fermentacion","510","512"))))))</f>
        <v>14</v>
      </c>
      <c r="M255" s="107">
        <f t="shared" si="3"/>
        <v>14</v>
      </c>
    </row>
    <row r="256" spans="1:13" hidden="1" x14ac:dyDescent="0.25">
      <c r="A256" s="76">
        <v>667031</v>
      </c>
      <c r="B256" s="144" t="s">
        <v>298</v>
      </c>
      <c r="C256" s="112">
        <v>44788</v>
      </c>
      <c r="D256" s="144" t="s">
        <v>2</v>
      </c>
      <c r="E256" s="144" t="s">
        <v>34</v>
      </c>
      <c r="F256" s="76">
        <v>39</v>
      </c>
      <c r="G256" s="145" t="s">
        <v>238</v>
      </c>
      <c r="H256" s="145">
        <v>0</v>
      </c>
      <c r="I256" s="145">
        <v>1</v>
      </c>
      <c r="J256" s="145">
        <v>0</v>
      </c>
      <c r="K256" s="145" t="s">
        <v>344</v>
      </c>
      <c r="L256" s="145">
        <f>IF(A256="","",IFERROR(VLOOKUP(B256,IPQlickTabla!$B:$J,9,FALSE),IF(B256="80 - Produccion-Mezcla Grasa","80",IF(B256="51 - Purga-Purga de sebo","51",IF(B256="502 - Fermentacion PCL","502",IF(B256="510 - Fermentacion","510","512"))))))</f>
        <v>14</v>
      </c>
      <c r="M256" s="107">
        <f t="shared" si="3"/>
        <v>14</v>
      </c>
    </row>
    <row r="257" spans="1:13" hidden="1" x14ac:dyDescent="0.25">
      <c r="A257" s="76">
        <v>667034</v>
      </c>
      <c r="B257" s="144" t="s">
        <v>298</v>
      </c>
      <c r="C257" s="112">
        <v>44788</v>
      </c>
      <c r="D257" s="144" t="s">
        <v>2</v>
      </c>
      <c r="E257" s="144" t="s">
        <v>34</v>
      </c>
      <c r="F257" s="76">
        <v>39</v>
      </c>
      <c r="G257" s="145" t="s">
        <v>238</v>
      </c>
      <c r="H257" s="145">
        <v>0</v>
      </c>
      <c r="I257" s="145">
        <v>1</v>
      </c>
      <c r="J257" s="145">
        <v>0</v>
      </c>
      <c r="K257" s="145" t="s">
        <v>344</v>
      </c>
      <c r="L257" s="145">
        <f>IF(A257="","",IFERROR(VLOOKUP(B257,IPQlickTabla!$B:$J,9,FALSE),IF(B257="80 - Produccion-Mezcla Grasa","80",IF(B257="51 - Purga-Purga de sebo","51",IF(B257="502 - Fermentacion PCL","502",IF(B257="510 - Fermentacion","510","512"))))))</f>
        <v>14</v>
      </c>
      <c r="M257" s="107">
        <f t="shared" si="3"/>
        <v>14</v>
      </c>
    </row>
    <row r="258" spans="1:13" hidden="1" x14ac:dyDescent="0.25">
      <c r="A258" s="76">
        <v>667035</v>
      </c>
      <c r="B258" s="144" t="s">
        <v>298</v>
      </c>
      <c r="C258" s="112">
        <v>44788</v>
      </c>
      <c r="D258" s="144" t="s">
        <v>2</v>
      </c>
      <c r="E258" s="144" t="s">
        <v>34</v>
      </c>
      <c r="F258" s="76">
        <v>39</v>
      </c>
      <c r="G258" s="145" t="s">
        <v>238</v>
      </c>
      <c r="H258" s="145">
        <v>0</v>
      </c>
      <c r="I258" s="145">
        <v>1</v>
      </c>
      <c r="J258" s="145">
        <v>0</v>
      </c>
      <c r="K258" s="145" t="s">
        <v>344</v>
      </c>
      <c r="L258" s="145">
        <f>IF(A258="","",IFERROR(VLOOKUP(B258,IPQlickTabla!$B:$J,9,FALSE),IF(B258="80 - Produccion-Mezcla Grasa","80",IF(B258="51 - Purga-Purga de sebo","51",IF(B258="502 - Fermentacion PCL","502",IF(B258="510 - Fermentacion","510","512"))))))</f>
        <v>14</v>
      </c>
      <c r="M258" s="107">
        <f t="shared" si="3"/>
        <v>14</v>
      </c>
    </row>
    <row r="259" spans="1:13" hidden="1" x14ac:dyDescent="0.25">
      <c r="A259" s="76">
        <v>667054</v>
      </c>
      <c r="B259" s="144" t="s">
        <v>298</v>
      </c>
      <c r="C259" s="112">
        <v>44788</v>
      </c>
      <c r="D259" s="144" t="s">
        <v>2</v>
      </c>
      <c r="E259" s="144" t="s">
        <v>34</v>
      </c>
      <c r="F259" s="76">
        <v>39</v>
      </c>
      <c r="G259" s="145" t="s">
        <v>238</v>
      </c>
      <c r="H259" s="145">
        <v>0</v>
      </c>
      <c r="I259" s="145">
        <v>1</v>
      </c>
      <c r="J259" s="145">
        <v>0</v>
      </c>
      <c r="K259" s="145" t="s">
        <v>344</v>
      </c>
      <c r="L259" s="145">
        <f>IF(A259="","",IFERROR(VLOOKUP(B259,IPQlickTabla!$B:$J,9,FALSE),IF(B259="80 - Produccion-Mezcla Grasa","80",IF(B259="51 - Purga-Purga de sebo","51",IF(B259="502 - Fermentacion PCL","502",IF(B259="510 - Fermentacion","510","512"))))))</f>
        <v>14</v>
      </c>
      <c r="M259" s="107">
        <f t="shared" ref="M259:M322" si="4">+IF(OR(L259=73,L259=74,L259=75),75,IF(L259="80",80,IF(L259="51",51,IF(L259="502",502,IF(L259="510",510,IF(L259="512",512,L259))))))</f>
        <v>14</v>
      </c>
    </row>
    <row r="260" spans="1:13" hidden="1" x14ac:dyDescent="0.25">
      <c r="A260" s="76">
        <v>667055</v>
      </c>
      <c r="B260" s="144" t="s">
        <v>298</v>
      </c>
      <c r="C260" s="112">
        <v>44788</v>
      </c>
      <c r="D260" s="144" t="s">
        <v>2</v>
      </c>
      <c r="E260" s="144" t="s">
        <v>34</v>
      </c>
      <c r="F260" s="76">
        <v>39</v>
      </c>
      <c r="G260" s="145" t="s">
        <v>238</v>
      </c>
      <c r="H260" s="145">
        <v>0</v>
      </c>
      <c r="I260" s="145">
        <v>1</v>
      </c>
      <c r="J260" s="145">
        <v>0</v>
      </c>
      <c r="K260" s="145" t="s">
        <v>344</v>
      </c>
      <c r="L260" s="145">
        <f>IF(A260="","",IFERROR(VLOOKUP(B260,IPQlickTabla!$B:$J,9,FALSE),IF(B260="80 - Produccion-Mezcla Grasa","80",IF(B260="51 - Purga-Purga de sebo","51",IF(B260="502 - Fermentacion PCL","502",IF(B260="510 - Fermentacion","510","512"))))))</f>
        <v>14</v>
      </c>
      <c r="M260" s="107">
        <f t="shared" si="4"/>
        <v>14</v>
      </c>
    </row>
    <row r="261" spans="1:13" hidden="1" x14ac:dyDescent="0.25">
      <c r="A261" s="76">
        <v>667067</v>
      </c>
      <c r="B261" s="144" t="s">
        <v>298</v>
      </c>
      <c r="C261" s="112">
        <v>44788</v>
      </c>
      <c r="D261" s="144" t="s">
        <v>2</v>
      </c>
      <c r="E261" s="144" t="s">
        <v>34</v>
      </c>
      <c r="F261" s="76">
        <v>39</v>
      </c>
      <c r="G261" s="145" t="s">
        <v>238</v>
      </c>
      <c r="H261" s="145">
        <v>0</v>
      </c>
      <c r="I261" s="145">
        <v>1</v>
      </c>
      <c r="J261" s="145">
        <v>0</v>
      </c>
      <c r="K261" s="145" t="s">
        <v>344</v>
      </c>
      <c r="L261" s="145">
        <f>IF(A261="","",IFERROR(VLOOKUP(B261,IPQlickTabla!$B:$J,9,FALSE),IF(B261="80 - Produccion-Mezcla Grasa","80",IF(B261="51 - Purga-Purga de sebo","51",IF(B261="502 - Fermentacion PCL","502",IF(B261="510 - Fermentacion","510","512"))))))</f>
        <v>14</v>
      </c>
      <c r="M261" s="107">
        <f t="shared" si="4"/>
        <v>14</v>
      </c>
    </row>
    <row r="262" spans="1:13" hidden="1" x14ac:dyDescent="0.25">
      <c r="A262" s="76">
        <v>667074</v>
      </c>
      <c r="B262" s="144" t="s">
        <v>298</v>
      </c>
      <c r="C262" s="112">
        <v>44788</v>
      </c>
      <c r="D262" s="144" t="s">
        <v>2</v>
      </c>
      <c r="E262" s="144" t="s">
        <v>34</v>
      </c>
      <c r="F262" s="76">
        <v>39</v>
      </c>
      <c r="G262" s="145" t="s">
        <v>238</v>
      </c>
      <c r="H262" s="145">
        <v>0</v>
      </c>
      <c r="I262" s="145">
        <v>1</v>
      </c>
      <c r="J262" s="145">
        <v>0</v>
      </c>
      <c r="K262" s="145" t="s">
        <v>344</v>
      </c>
      <c r="L262" s="145">
        <f>IF(A262="","",IFERROR(VLOOKUP(B262,IPQlickTabla!$B:$J,9,FALSE),IF(B262="80 - Produccion-Mezcla Grasa","80",IF(B262="51 - Purga-Purga de sebo","51",IF(B262="502 - Fermentacion PCL","502",IF(B262="510 - Fermentacion","510","512"))))))</f>
        <v>14</v>
      </c>
      <c r="M262" s="107">
        <f t="shared" si="4"/>
        <v>14</v>
      </c>
    </row>
    <row r="263" spans="1:13" hidden="1" x14ac:dyDescent="0.25">
      <c r="A263" s="76">
        <v>667094</v>
      </c>
      <c r="B263" s="144" t="s">
        <v>298</v>
      </c>
      <c r="C263" s="112">
        <v>44788</v>
      </c>
      <c r="D263" s="144" t="s">
        <v>2</v>
      </c>
      <c r="E263" s="144" t="s">
        <v>34</v>
      </c>
      <c r="F263" s="76">
        <v>39</v>
      </c>
      <c r="G263" s="145" t="s">
        <v>238</v>
      </c>
      <c r="H263" s="145">
        <v>0</v>
      </c>
      <c r="I263" s="145">
        <v>1</v>
      </c>
      <c r="J263" s="145">
        <v>0</v>
      </c>
      <c r="K263" s="145" t="s">
        <v>344</v>
      </c>
      <c r="L263" s="145">
        <f>IF(A263="","",IFERROR(VLOOKUP(B263,IPQlickTabla!$B:$J,9,FALSE),IF(B263="80 - Produccion-Mezcla Grasa","80",IF(B263="51 - Purga-Purga de sebo","51",IF(B263="502 - Fermentacion PCL","502",IF(B263="510 - Fermentacion","510","512"))))))</f>
        <v>14</v>
      </c>
      <c r="M263" s="107">
        <f t="shared" si="4"/>
        <v>14</v>
      </c>
    </row>
    <row r="264" spans="1:13" hidden="1" x14ac:dyDescent="0.25">
      <c r="A264" s="76">
        <v>667096</v>
      </c>
      <c r="B264" s="144" t="s">
        <v>298</v>
      </c>
      <c r="C264" s="112">
        <v>44788</v>
      </c>
      <c r="D264" s="144" t="s">
        <v>2</v>
      </c>
      <c r="E264" s="144" t="s">
        <v>34</v>
      </c>
      <c r="F264" s="76">
        <v>39</v>
      </c>
      <c r="G264" s="145" t="s">
        <v>238</v>
      </c>
      <c r="H264" s="145">
        <v>0</v>
      </c>
      <c r="I264" s="145">
        <v>1</v>
      </c>
      <c r="J264" s="145">
        <v>0</v>
      </c>
      <c r="K264" s="145" t="s">
        <v>344</v>
      </c>
      <c r="L264" s="145">
        <f>IF(A264="","",IFERROR(VLOOKUP(B264,IPQlickTabla!$B:$J,9,FALSE),IF(B264="80 - Produccion-Mezcla Grasa","80",IF(B264="51 - Purga-Purga de sebo","51",IF(B264="502 - Fermentacion PCL","502",IF(B264="510 - Fermentacion","510","512"))))))</f>
        <v>14</v>
      </c>
      <c r="M264" s="107">
        <f t="shared" si="4"/>
        <v>14</v>
      </c>
    </row>
    <row r="265" spans="1:13" hidden="1" x14ac:dyDescent="0.25">
      <c r="A265" s="76">
        <v>667098</v>
      </c>
      <c r="B265" s="144" t="s">
        <v>298</v>
      </c>
      <c r="C265" s="112">
        <v>44788</v>
      </c>
      <c r="D265" s="144" t="s">
        <v>2</v>
      </c>
      <c r="E265" s="144" t="s">
        <v>34</v>
      </c>
      <c r="F265" s="76">
        <v>39</v>
      </c>
      <c r="G265" s="145" t="s">
        <v>238</v>
      </c>
      <c r="H265" s="145">
        <v>0</v>
      </c>
      <c r="I265" s="145">
        <v>1</v>
      </c>
      <c r="J265" s="145">
        <v>0</v>
      </c>
      <c r="K265" s="145" t="s">
        <v>344</v>
      </c>
      <c r="L265" s="145">
        <f>IF(A265="","",IFERROR(VLOOKUP(B265,IPQlickTabla!$B:$J,9,FALSE),IF(B265="80 - Produccion-Mezcla Grasa","80",IF(B265="51 - Purga-Purga de sebo","51",IF(B265="502 - Fermentacion PCL","502",IF(B265="510 - Fermentacion","510","512"))))))</f>
        <v>14</v>
      </c>
      <c r="M265" s="107">
        <f t="shared" si="4"/>
        <v>14</v>
      </c>
    </row>
    <row r="266" spans="1:13" hidden="1" x14ac:dyDescent="0.25">
      <c r="A266" s="76">
        <v>667103</v>
      </c>
      <c r="B266" s="144" t="s">
        <v>298</v>
      </c>
      <c r="C266" s="112">
        <v>44788</v>
      </c>
      <c r="D266" s="144" t="s">
        <v>2</v>
      </c>
      <c r="E266" s="144" t="s">
        <v>34</v>
      </c>
      <c r="F266" s="76">
        <v>39</v>
      </c>
      <c r="G266" s="145" t="s">
        <v>238</v>
      </c>
      <c r="H266" s="145">
        <v>0</v>
      </c>
      <c r="I266" s="145">
        <v>1</v>
      </c>
      <c r="J266" s="145">
        <v>0</v>
      </c>
      <c r="K266" s="145" t="s">
        <v>344</v>
      </c>
      <c r="L266" s="145">
        <f>IF(A266="","",IFERROR(VLOOKUP(B266,IPQlickTabla!$B:$J,9,FALSE),IF(B266="80 - Produccion-Mezcla Grasa","80",IF(B266="51 - Purga-Purga de sebo","51",IF(B266="502 - Fermentacion PCL","502",IF(B266="510 - Fermentacion","510","512"))))))</f>
        <v>14</v>
      </c>
      <c r="M266" s="107">
        <f t="shared" si="4"/>
        <v>14</v>
      </c>
    </row>
    <row r="267" spans="1:13" hidden="1" x14ac:dyDescent="0.25">
      <c r="A267" s="76">
        <v>667104</v>
      </c>
      <c r="B267" s="144" t="s">
        <v>298</v>
      </c>
      <c r="C267" s="112">
        <v>44788</v>
      </c>
      <c r="D267" s="144" t="s">
        <v>2</v>
      </c>
      <c r="E267" s="144" t="s">
        <v>34</v>
      </c>
      <c r="F267" s="76">
        <v>39</v>
      </c>
      <c r="G267" s="145" t="s">
        <v>238</v>
      </c>
      <c r="H267" s="145">
        <v>0</v>
      </c>
      <c r="I267" s="145">
        <v>1</v>
      </c>
      <c r="J267" s="145">
        <v>0</v>
      </c>
      <c r="K267" s="145" t="s">
        <v>344</v>
      </c>
      <c r="L267" s="145">
        <f>IF(A267="","",IFERROR(VLOOKUP(B267,IPQlickTabla!$B:$J,9,FALSE),IF(B267="80 - Produccion-Mezcla Grasa","80",IF(B267="51 - Purga-Purga de sebo","51",IF(B267="502 - Fermentacion PCL","502",IF(B267="510 - Fermentacion","510","512"))))))</f>
        <v>14</v>
      </c>
      <c r="M267" s="107">
        <f t="shared" si="4"/>
        <v>14</v>
      </c>
    </row>
    <row r="268" spans="1:13" hidden="1" x14ac:dyDescent="0.25">
      <c r="A268" s="76">
        <v>667120</v>
      </c>
      <c r="B268" s="144" t="s">
        <v>298</v>
      </c>
      <c r="C268" s="112">
        <v>44788</v>
      </c>
      <c r="D268" s="144" t="s">
        <v>2</v>
      </c>
      <c r="E268" s="144" t="s">
        <v>34</v>
      </c>
      <c r="F268" s="76">
        <v>39</v>
      </c>
      <c r="G268" s="145" t="s">
        <v>238</v>
      </c>
      <c r="H268" s="145">
        <v>0</v>
      </c>
      <c r="I268" s="145">
        <v>1</v>
      </c>
      <c r="J268" s="145">
        <v>0</v>
      </c>
      <c r="K268" s="145" t="s">
        <v>344</v>
      </c>
      <c r="L268" s="145">
        <f>IF(A268="","",IFERROR(VLOOKUP(B268,IPQlickTabla!$B:$J,9,FALSE),IF(B268="80 - Produccion-Mezcla Grasa","80",IF(B268="51 - Purga-Purga de sebo","51",IF(B268="502 - Fermentacion PCL","502",IF(B268="510 - Fermentacion","510","512"))))))</f>
        <v>14</v>
      </c>
      <c r="M268" s="107">
        <f t="shared" si="4"/>
        <v>14</v>
      </c>
    </row>
    <row r="269" spans="1:13" hidden="1" x14ac:dyDescent="0.25">
      <c r="A269" s="76">
        <v>667131</v>
      </c>
      <c r="B269" s="144" t="s">
        <v>298</v>
      </c>
      <c r="C269" s="112">
        <v>44788</v>
      </c>
      <c r="D269" s="144" t="s">
        <v>2</v>
      </c>
      <c r="E269" s="144" t="s">
        <v>34</v>
      </c>
      <c r="F269" s="76">
        <v>39</v>
      </c>
      <c r="G269" s="145" t="s">
        <v>238</v>
      </c>
      <c r="H269" s="145">
        <v>0</v>
      </c>
      <c r="I269" s="145">
        <v>1</v>
      </c>
      <c r="J269" s="145">
        <v>0</v>
      </c>
      <c r="K269" s="145" t="s">
        <v>344</v>
      </c>
      <c r="L269" s="145">
        <f>IF(A269="","",IFERROR(VLOOKUP(B269,IPQlickTabla!$B:$J,9,FALSE),IF(B269="80 - Produccion-Mezcla Grasa","80",IF(B269="51 - Purga-Purga de sebo","51",IF(B269="502 - Fermentacion PCL","502",IF(B269="510 - Fermentacion","510","512"))))))</f>
        <v>14</v>
      </c>
      <c r="M269" s="107">
        <f t="shared" si="4"/>
        <v>14</v>
      </c>
    </row>
    <row r="270" spans="1:13" hidden="1" x14ac:dyDescent="0.25">
      <c r="A270" s="76">
        <v>667136</v>
      </c>
      <c r="B270" s="144" t="s">
        <v>298</v>
      </c>
      <c r="C270" s="112">
        <v>44788</v>
      </c>
      <c r="D270" s="144" t="s">
        <v>2</v>
      </c>
      <c r="E270" s="144" t="s">
        <v>34</v>
      </c>
      <c r="F270" s="76">
        <v>39</v>
      </c>
      <c r="G270" s="145" t="s">
        <v>238</v>
      </c>
      <c r="H270" s="145">
        <v>0</v>
      </c>
      <c r="I270" s="145">
        <v>1</v>
      </c>
      <c r="J270" s="145">
        <v>0</v>
      </c>
      <c r="K270" s="145" t="s">
        <v>344</v>
      </c>
      <c r="L270" s="145">
        <f>IF(A270="","",IFERROR(VLOOKUP(B270,IPQlickTabla!$B:$J,9,FALSE),IF(B270="80 - Produccion-Mezcla Grasa","80",IF(B270="51 - Purga-Purga de sebo","51",IF(B270="502 - Fermentacion PCL","502",IF(B270="510 - Fermentacion","510","512"))))))</f>
        <v>14</v>
      </c>
      <c r="M270" s="107">
        <f t="shared" si="4"/>
        <v>14</v>
      </c>
    </row>
    <row r="271" spans="1:13" hidden="1" x14ac:dyDescent="0.25">
      <c r="A271" s="76">
        <v>667201</v>
      </c>
      <c r="B271" s="144" t="s">
        <v>298</v>
      </c>
      <c r="C271" s="112">
        <v>44789</v>
      </c>
      <c r="D271" s="144" t="s">
        <v>2</v>
      </c>
      <c r="E271" s="144" t="s">
        <v>34</v>
      </c>
      <c r="F271" s="76">
        <v>39</v>
      </c>
      <c r="G271" s="145" t="s">
        <v>238</v>
      </c>
      <c r="H271" s="145">
        <v>0</v>
      </c>
      <c r="I271" s="145">
        <v>1</v>
      </c>
      <c r="J271" s="145">
        <v>0</v>
      </c>
      <c r="K271" s="145" t="s">
        <v>344</v>
      </c>
      <c r="L271" s="145">
        <f>IF(A271="","",IFERROR(VLOOKUP(B271,IPQlickTabla!$B:$J,9,FALSE),IF(B271="80 - Produccion-Mezcla Grasa","80",IF(B271="51 - Purga-Purga de sebo","51",IF(B271="502 - Fermentacion PCL","502",IF(B271="510 - Fermentacion","510","512"))))))</f>
        <v>14</v>
      </c>
      <c r="M271" s="107">
        <f t="shared" si="4"/>
        <v>14</v>
      </c>
    </row>
    <row r="272" spans="1:13" hidden="1" x14ac:dyDescent="0.25">
      <c r="A272" s="76">
        <v>667222</v>
      </c>
      <c r="B272" s="144" t="s">
        <v>298</v>
      </c>
      <c r="C272" s="112">
        <v>44789</v>
      </c>
      <c r="D272" s="144" t="s">
        <v>2</v>
      </c>
      <c r="E272" s="144" t="s">
        <v>34</v>
      </c>
      <c r="F272" s="76">
        <v>39</v>
      </c>
      <c r="G272" s="145" t="s">
        <v>238</v>
      </c>
      <c r="H272" s="145">
        <v>0</v>
      </c>
      <c r="I272" s="145">
        <v>1</v>
      </c>
      <c r="J272" s="145">
        <v>0</v>
      </c>
      <c r="K272" s="145" t="s">
        <v>344</v>
      </c>
      <c r="L272" s="145">
        <f>IF(A272="","",IFERROR(VLOOKUP(B272,IPQlickTabla!$B:$J,9,FALSE),IF(B272="80 - Produccion-Mezcla Grasa","80",IF(B272="51 - Purga-Purga de sebo","51",IF(B272="502 - Fermentacion PCL","502",IF(B272="510 - Fermentacion","510","512"))))))</f>
        <v>14</v>
      </c>
      <c r="M272" s="107">
        <f t="shared" si="4"/>
        <v>14</v>
      </c>
    </row>
    <row r="273" spans="1:13" hidden="1" x14ac:dyDescent="0.25">
      <c r="A273" s="76">
        <v>667223</v>
      </c>
      <c r="B273" s="144" t="s">
        <v>298</v>
      </c>
      <c r="C273" s="112">
        <v>44789</v>
      </c>
      <c r="D273" s="144" t="s">
        <v>2</v>
      </c>
      <c r="E273" s="144" t="s">
        <v>34</v>
      </c>
      <c r="F273" s="76">
        <v>39</v>
      </c>
      <c r="G273" s="145" t="s">
        <v>238</v>
      </c>
      <c r="H273" s="145">
        <v>0</v>
      </c>
      <c r="I273" s="145">
        <v>1</v>
      </c>
      <c r="J273" s="145">
        <v>0</v>
      </c>
      <c r="K273" s="145" t="s">
        <v>344</v>
      </c>
      <c r="L273" s="145">
        <f>IF(A273="","",IFERROR(VLOOKUP(B273,IPQlickTabla!$B:$J,9,FALSE),IF(B273="80 - Produccion-Mezcla Grasa","80",IF(B273="51 - Purga-Purga de sebo","51",IF(B273="502 - Fermentacion PCL","502",IF(B273="510 - Fermentacion","510","512"))))))</f>
        <v>14</v>
      </c>
      <c r="M273" s="107">
        <f t="shared" si="4"/>
        <v>14</v>
      </c>
    </row>
    <row r="274" spans="1:13" hidden="1" x14ac:dyDescent="0.25">
      <c r="A274" s="76">
        <v>667243</v>
      </c>
      <c r="B274" s="144" t="s">
        <v>298</v>
      </c>
      <c r="C274" s="112">
        <v>44789</v>
      </c>
      <c r="D274" s="144" t="s">
        <v>2</v>
      </c>
      <c r="E274" s="144" t="s">
        <v>34</v>
      </c>
      <c r="F274" s="76">
        <v>39</v>
      </c>
      <c r="G274" s="145" t="s">
        <v>238</v>
      </c>
      <c r="H274" s="145">
        <v>0</v>
      </c>
      <c r="I274" s="145">
        <v>1</v>
      </c>
      <c r="J274" s="145">
        <v>0</v>
      </c>
      <c r="K274" s="145" t="s">
        <v>344</v>
      </c>
      <c r="L274" s="145">
        <f>IF(A274="","",IFERROR(VLOOKUP(B274,IPQlickTabla!$B:$J,9,FALSE),IF(B274="80 - Produccion-Mezcla Grasa","80",IF(B274="51 - Purga-Purga de sebo","51",IF(B274="502 - Fermentacion PCL","502",IF(B274="510 - Fermentacion","510","512"))))))</f>
        <v>14</v>
      </c>
      <c r="M274" s="107">
        <f t="shared" si="4"/>
        <v>14</v>
      </c>
    </row>
    <row r="275" spans="1:13" hidden="1" x14ac:dyDescent="0.25">
      <c r="A275" s="76">
        <v>667254</v>
      </c>
      <c r="B275" s="144" t="s">
        <v>298</v>
      </c>
      <c r="C275" s="112">
        <v>44789</v>
      </c>
      <c r="D275" s="144" t="s">
        <v>2</v>
      </c>
      <c r="E275" s="144" t="s">
        <v>34</v>
      </c>
      <c r="F275" s="76">
        <v>39</v>
      </c>
      <c r="G275" s="145" t="s">
        <v>238</v>
      </c>
      <c r="H275" s="145">
        <v>0</v>
      </c>
      <c r="I275" s="145">
        <v>1</v>
      </c>
      <c r="J275" s="145">
        <v>0</v>
      </c>
      <c r="K275" s="145" t="s">
        <v>344</v>
      </c>
      <c r="L275" s="145">
        <f>IF(A275="","",IFERROR(VLOOKUP(B275,IPQlickTabla!$B:$J,9,FALSE),IF(B275="80 - Produccion-Mezcla Grasa","80",IF(B275="51 - Purga-Purga de sebo","51",IF(B275="502 - Fermentacion PCL","502",IF(B275="510 - Fermentacion","510","512"))))))</f>
        <v>14</v>
      </c>
      <c r="M275" s="107">
        <f t="shared" si="4"/>
        <v>14</v>
      </c>
    </row>
    <row r="276" spans="1:13" hidden="1" x14ac:dyDescent="0.25">
      <c r="A276" s="76">
        <v>667282</v>
      </c>
      <c r="B276" s="144" t="s">
        <v>298</v>
      </c>
      <c r="C276" s="112">
        <v>44789</v>
      </c>
      <c r="D276" s="144" t="s">
        <v>2</v>
      </c>
      <c r="E276" s="144" t="s">
        <v>34</v>
      </c>
      <c r="F276" s="76">
        <v>39</v>
      </c>
      <c r="G276" s="145" t="s">
        <v>238</v>
      </c>
      <c r="H276" s="145">
        <v>0</v>
      </c>
      <c r="I276" s="145">
        <v>1</v>
      </c>
      <c r="J276" s="145">
        <v>0</v>
      </c>
      <c r="K276" s="145" t="s">
        <v>344</v>
      </c>
      <c r="L276" s="145">
        <f>IF(A276="","",IFERROR(VLOOKUP(B276,IPQlickTabla!$B:$J,9,FALSE),IF(B276="80 - Produccion-Mezcla Grasa","80",IF(B276="51 - Purga-Purga de sebo","51",IF(B276="502 - Fermentacion PCL","502",IF(B276="510 - Fermentacion","510","512"))))))</f>
        <v>14</v>
      </c>
      <c r="M276" s="107">
        <f t="shared" si="4"/>
        <v>14</v>
      </c>
    </row>
    <row r="277" spans="1:13" hidden="1" x14ac:dyDescent="0.25">
      <c r="A277" s="76">
        <v>667283</v>
      </c>
      <c r="B277" s="144" t="s">
        <v>298</v>
      </c>
      <c r="C277" s="112">
        <v>44789</v>
      </c>
      <c r="D277" s="144" t="s">
        <v>2</v>
      </c>
      <c r="E277" s="144" t="s">
        <v>34</v>
      </c>
      <c r="F277" s="76">
        <v>39</v>
      </c>
      <c r="G277" s="145" t="s">
        <v>238</v>
      </c>
      <c r="H277" s="145">
        <v>0</v>
      </c>
      <c r="I277" s="145">
        <v>1</v>
      </c>
      <c r="J277" s="145">
        <v>0</v>
      </c>
      <c r="K277" s="145" t="s">
        <v>344</v>
      </c>
      <c r="L277" s="145">
        <f>IF(A277="","",IFERROR(VLOOKUP(B277,IPQlickTabla!$B:$J,9,FALSE),IF(B277="80 - Produccion-Mezcla Grasa","80",IF(B277="51 - Purga-Purga de sebo","51",IF(B277="502 - Fermentacion PCL","502",IF(B277="510 - Fermentacion","510","512"))))))</f>
        <v>14</v>
      </c>
      <c r="M277" s="107">
        <f t="shared" si="4"/>
        <v>14</v>
      </c>
    </row>
    <row r="278" spans="1:13" hidden="1" x14ac:dyDescent="0.25">
      <c r="A278" s="76">
        <v>667290</v>
      </c>
      <c r="B278" s="144" t="s">
        <v>298</v>
      </c>
      <c r="C278" s="112">
        <v>44789</v>
      </c>
      <c r="D278" s="144" t="s">
        <v>2</v>
      </c>
      <c r="E278" s="144" t="s">
        <v>34</v>
      </c>
      <c r="F278" s="76">
        <v>39</v>
      </c>
      <c r="G278" s="145" t="s">
        <v>238</v>
      </c>
      <c r="H278" s="145">
        <v>0</v>
      </c>
      <c r="I278" s="145">
        <v>1</v>
      </c>
      <c r="J278" s="145">
        <v>0</v>
      </c>
      <c r="K278" s="145" t="s">
        <v>344</v>
      </c>
      <c r="L278" s="145">
        <f>IF(A278="","",IFERROR(VLOOKUP(B278,IPQlickTabla!$B:$J,9,FALSE),IF(B278="80 - Produccion-Mezcla Grasa","80",IF(B278="51 - Purga-Purga de sebo","51",IF(B278="502 - Fermentacion PCL","502",IF(B278="510 - Fermentacion","510","512"))))))</f>
        <v>14</v>
      </c>
      <c r="M278" s="107">
        <f t="shared" si="4"/>
        <v>14</v>
      </c>
    </row>
    <row r="279" spans="1:13" hidden="1" x14ac:dyDescent="0.25">
      <c r="A279" s="76">
        <v>667305</v>
      </c>
      <c r="B279" s="144" t="s">
        <v>298</v>
      </c>
      <c r="C279" s="112">
        <v>44789</v>
      </c>
      <c r="D279" s="144" t="s">
        <v>2</v>
      </c>
      <c r="E279" s="144" t="s">
        <v>34</v>
      </c>
      <c r="F279" s="76">
        <v>39</v>
      </c>
      <c r="G279" s="145" t="s">
        <v>238</v>
      </c>
      <c r="H279" s="145">
        <v>0</v>
      </c>
      <c r="I279" s="145">
        <v>1</v>
      </c>
      <c r="J279" s="145">
        <v>0</v>
      </c>
      <c r="K279" s="145" t="s">
        <v>344</v>
      </c>
      <c r="L279" s="145">
        <f>IF(A279="","",IFERROR(VLOOKUP(B279,IPQlickTabla!$B:$J,9,FALSE),IF(B279="80 - Produccion-Mezcla Grasa","80",IF(B279="51 - Purga-Purga de sebo","51",IF(B279="502 - Fermentacion PCL","502",IF(B279="510 - Fermentacion","510","512"))))))</f>
        <v>14</v>
      </c>
      <c r="M279" s="107">
        <f t="shared" si="4"/>
        <v>14</v>
      </c>
    </row>
    <row r="280" spans="1:13" hidden="1" x14ac:dyDescent="0.25">
      <c r="A280" s="76">
        <v>667421</v>
      </c>
      <c r="B280" s="144" t="s">
        <v>298</v>
      </c>
      <c r="C280" s="112">
        <v>44789</v>
      </c>
      <c r="D280" s="144" t="s">
        <v>2</v>
      </c>
      <c r="E280" s="144" t="s">
        <v>34</v>
      </c>
      <c r="F280" s="76">
        <v>39</v>
      </c>
      <c r="G280" s="145" t="s">
        <v>238</v>
      </c>
      <c r="H280" s="145">
        <v>0</v>
      </c>
      <c r="I280" s="145">
        <v>1</v>
      </c>
      <c r="J280" s="145">
        <v>0</v>
      </c>
      <c r="K280" s="145" t="s">
        <v>344</v>
      </c>
      <c r="L280" s="145">
        <f>IF(A280="","",IFERROR(VLOOKUP(B280,IPQlickTabla!$B:$J,9,FALSE),IF(B280="80 - Produccion-Mezcla Grasa","80",IF(B280="51 - Purga-Purga de sebo","51",IF(B280="502 - Fermentacion PCL","502",IF(B280="510 - Fermentacion","510","512"))))))</f>
        <v>14</v>
      </c>
      <c r="M280" s="107">
        <f t="shared" si="4"/>
        <v>14</v>
      </c>
    </row>
    <row r="281" spans="1:13" hidden="1" x14ac:dyDescent="0.25">
      <c r="A281" s="76">
        <v>667430</v>
      </c>
      <c r="B281" s="144" t="s">
        <v>298</v>
      </c>
      <c r="C281" s="112">
        <v>44789</v>
      </c>
      <c r="D281" s="144" t="s">
        <v>2</v>
      </c>
      <c r="E281" s="144" t="s">
        <v>34</v>
      </c>
      <c r="F281" s="76">
        <v>39</v>
      </c>
      <c r="G281" s="145" t="s">
        <v>238</v>
      </c>
      <c r="H281" s="145">
        <v>0</v>
      </c>
      <c r="I281" s="145">
        <v>1</v>
      </c>
      <c r="J281" s="145">
        <v>0</v>
      </c>
      <c r="K281" s="145" t="s">
        <v>344</v>
      </c>
      <c r="L281" s="145">
        <f>IF(A281="","",IFERROR(VLOOKUP(B281,IPQlickTabla!$B:$J,9,FALSE),IF(B281="80 - Produccion-Mezcla Grasa","80",IF(B281="51 - Purga-Purga de sebo","51",IF(B281="502 - Fermentacion PCL","502",IF(B281="510 - Fermentacion","510","512"))))))</f>
        <v>14</v>
      </c>
      <c r="M281" s="107">
        <f t="shared" si="4"/>
        <v>14</v>
      </c>
    </row>
    <row r="282" spans="1:13" hidden="1" x14ac:dyDescent="0.25">
      <c r="A282" s="76">
        <v>667441</v>
      </c>
      <c r="B282" s="144" t="s">
        <v>298</v>
      </c>
      <c r="C282" s="112">
        <v>44789</v>
      </c>
      <c r="D282" s="144" t="s">
        <v>2</v>
      </c>
      <c r="E282" s="144" t="s">
        <v>34</v>
      </c>
      <c r="F282" s="76">
        <v>39</v>
      </c>
      <c r="G282" s="145" t="s">
        <v>238</v>
      </c>
      <c r="H282" s="145">
        <v>0</v>
      </c>
      <c r="I282" s="145">
        <v>1</v>
      </c>
      <c r="J282" s="145">
        <v>0</v>
      </c>
      <c r="K282" s="145" t="s">
        <v>344</v>
      </c>
      <c r="L282" s="145">
        <f>IF(A282="","",IFERROR(VLOOKUP(B282,IPQlickTabla!$B:$J,9,FALSE),IF(B282="80 - Produccion-Mezcla Grasa","80",IF(B282="51 - Purga-Purga de sebo","51",IF(B282="502 - Fermentacion PCL","502",IF(B282="510 - Fermentacion","510","512"))))))</f>
        <v>14</v>
      </c>
      <c r="M282" s="107">
        <f t="shared" si="4"/>
        <v>14</v>
      </c>
    </row>
    <row r="283" spans="1:13" hidden="1" x14ac:dyDescent="0.25">
      <c r="A283" s="76">
        <v>667455</v>
      </c>
      <c r="B283" s="144" t="s">
        <v>298</v>
      </c>
      <c r="C283" s="112">
        <v>44789</v>
      </c>
      <c r="D283" s="144" t="s">
        <v>2</v>
      </c>
      <c r="E283" s="144" t="s">
        <v>34</v>
      </c>
      <c r="F283" s="76">
        <v>39</v>
      </c>
      <c r="G283" s="145" t="s">
        <v>238</v>
      </c>
      <c r="H283" s="145">
        <v>0</v>
      </c>
      <c r="I283" s="145">
        <v>1</v>
      </c>
      <c r="J283" s="145">
        <v>0</v>
      </c>
      <c r="K283" s="145" t="s">
        <v>344</v>
      </c>
      <c r="L283" s="145">
        <f>IF(A283="","",IFERROR(VLOOKUP(B283,IPQlickTabla!$B:$J,9,FALSE),IF(B283="80 - Produccion-Mezcla Grasa","80",IF(B283="51 - Purga-Purga de sebo","51",IF(B283="502 - Fermentacion PCL","502",IF(B283="510 - Fermentacion","510","512"))))))</f>
        <v>14</v>
      </c>
      <c r="M283" s="107">
        <f t="shared" si="4"/>
        <v>14</v>
      </c>
    </row>
    <row r="284" spans="1:13" hidden="1" x14ac:dyDescent="0.25">
      <c r="A284" s="76">
        <v>667456</v>
      </c>
      <c r="B284" s="144" t="s">
        <v>298</v>
      </c>
      <c r="C284" s="112">
        <v>44789</v>
      </c>
      <c r="D284" s="144" t="s">
        <v>2</v>
      </c>
      <c r="E284" s="144" t="s">
        <v>34</v>
      </c>
      <c r="F284" s="76">
        <v>39</v>
      </c>
      <c r="G284" s="145" t="s">
        <v>238</v>
      </c>
      <c r="H284" s="145">
        <v>0</v>
      </c>
      <c r="I284" s="145">
        <v>1</v>
      </c>
      <c r="J284" s="145">
        <v>0</v>
      </c>
      <c r="K284" s="145" t="s">
        <v>344</v>
      </c>
      <c r="L284" s="145">
        <f>IF(A284="","",IFERROR(VLOOKUP(B284,IPQlickTabla!$B:$J,9,FALSE),IF(B284="80 - Produccion-Mezcla Grasa","80",IF(B284="51 - Purga-Purga de sebo","51",IF(B284="502 - Fermentacion PCL","502",IF(B284="510 - Fermentacion","510","512"))))))</f>
        <v>14</v>
      </c>
      <c r="M284" s="107">
        <f t="shared" si="4"/>
        <v>14</v>
      </c>
    </row>
    <row r="285" spans="1:13" hidden="1" x14ac:dyDescent="0.25">
      <c r="A285" s="76">
        <v>667476</v>
      </c>
      <c r="B285" s="144" t="s">
        <v>298</v>
      </c>
      <c r="C285" s="112">
        <v>44790</v>
      </c>
      <c r="D285" s="144" t="s">
        <v>2</v>
      </c>
      <c r="E285" s="144" t="s">
        <v>34</v>
      </c>
      <c r="F285" s="76">
        <v>39</v>
      </c>
      <c r="G285" s="145" t="s">
        <v>238</v>
      </c>
      <c r="H285" s="145">
        <v>0</v>
      </c>
      <c r="I285" s="145">
        <v>1</v>
      </c>
      <c r="J285" s="145">
        <v>0</v>
      </c>
      <c r="K285" s="145" t="s">
        <v>344</v>
      </c>
      <c r="L285" s="145">
        <f>IF(A285="","",IFERROR(VLOOKUP(B285,IPQlickTabla!$B:$J,9,FALSE),IF(B285="80 - Produccion-Mezcla Grasa","80",IF(B285="51 - Purga-Purga de sebo","51",IF(B285="502 - Fermentacion PCL","502",IF(B285="510 - Fermentacion","510","512"))))))</f>
        <v>14</v>
      </c>
      <c r="M285" s="107">
        <f t="shared" si="4"/>
        <v>14</v>
      </c>
    </row>
    <row r="286" spans="1:13" hidden="1" x14ac:dyDescent="0.25">
      <c r="A286" s="76">
        <v>667491</v>
      </c>
      <c r="B286" s="144" t="s">
        <v>298</v>
      </c>
      <c r="C286" s="112">
        <v>44790</v>
      </c>
      <c r="D286" s="144" t="s">
        <v>2</v>
      </c>
      <c r="E286" s="144" t="s">
        <v>34</v>
      </c>
      <c r="F286" s="76">
        <v>39</v>
      </c>
      <c r="G286" s="145" t="s">
        <v>238</v>
      </c>
      <c r="H286" s="145">
        <v>0</v>
      </c>
      <c r="I286" s="145">
        <v>1</v>
      </c>
      <c r="J286" s="145">
        <v>0</v>
      </c>
      <c r="K286" s="145" t="s">
        <v>344</v>
      </c>
      <c r="L286" s="145">
        <f>IF(A286="","",IFERROR(VLOOKUP(B286,IPQlickTabla!$B:$J,9,FALSE),IF(B286="80 - Produccion-Mezcla Grasa","80",IF(B286="51 - Purga-Purga de sebo","51",IF(B286="502 - Fermentacion PCL","502",IF(B286="510 - Fermentacion","510","512"))))))</f>
        <v>14</v>
      </c>
      <c r="M286" s="107">
        <f t="shared" si="4"/>
        <v>14</v>
      </c>
    </row>
    <row r="287" spans="1:13" hidden="1" x14ac:dyDescent="0.25">
      <c r="A287" s="76">
        <v>667496</v>
      </c>
      <c r="B287" s="144" t="s">
        <v>298</v>
      </c>
      <c r="C287" s="112">
        <v>44790</v>
      </c>
      <c r="D287" s="144" t="s">
        <v>2</v>
      </c>
      <c r="E287" s="144" t="s">
        <v>34</v>
      </c>
      <c r="F287" s="76">
        <v>39</v>
      </c>
      <c r="G287" s="145" t="s">
        <v>238</v>
      </c>
      <c r="H287" s="145">
        <v>0</v>
      </c>
      <c r="I287" s="145">
        <v>1</v>
      </c>
      <c r="J287" s="145">
        <v>0</v>
      </c>
      <c r="K287" s="145" t="s">
        <v>344</v>
      </c>
      <c r="L287" s="145">
        <f>IF(A287="","",IFERROR(VLOOKUP(B287,IPQlickTabla!$B:$J,9,FALSE),IF(B287="80 - Produccion-Mezcla Grasa","80",IF(B287="51 - Purga-Purga de sebo","51",IF(B287="502 - Fermentacion PCL","502",IF(B287="510 - Fermentacion","510","512"))))))</f>
        <v>14</v>
      </c>
      <c r="M287" s="107">
        <f t="shared" si="4"/>
        <v>14</v>
      </c>
    </row>
    <row r="288" spans="1:13" hidden="1" x14ac:dyDescent="0.25">
      <c r="A288" s="76">
        <v>667501</v>
      </c>
      <c r="B288" s="144" t="s">
        <v>298</v>
      </c>
      <c r="C288" s="112">
        <v>44790</v>
      </c>
      <c r="D288" s="144" t="s">
        <v>2</v>
      </c>
      <c r="E288" s="144" t="s">
        <v>34</v>
      </c>
      <c r="F288" s="76">
        <v>39</v>
      </c>
      <c r="G288" s="145" t="s">
        <v>238</v>
      </c>
      <c r="H288" s="145">
        <v>0</v>
      </c>
      <c r="I288" s="145">
        <v>1</v>
      </c>
      <c r="J288" s="145">
        <v>0</v>
      </c>
      <c r="K288" s="145" t="s">
        <v>344</v>
      </c>
      <c r="L288" s="145">
        <f>IF(A288="","",IFERROR(VLOOKUP(B288,IPQlickTabla!$B:$J,9,FALSE),IF(B288="80 - Produccion-Mezcla Grasa","80",IF(B288="51 - Purga-Purga de sebo","51",IF(B288="502 - Fermentacion PCL","502",IF(B288="510 - Fermentacion","510","512"))))))</f>
        <v>14</v>
      </c>
      <c r="M288" s="107">
        <f t="shared" si="4"/>
        <v>14</v>
      </c>
    </row>
    <row r="289" spans="1:13" hidden="1" x14ac:dyDescent="0.25">
      <c r="A289" s="76">
        <v>667504</v>
      </c>
      <c r="B289" s="144" t="s">
        <v>298</v>
      </c>
      <c r="C289" s="112">
        <v>44790</v>
      </c>
      <c r="D289" s="144" t="s">
        <v>2</v>
      </c>
      <c r="E289" s="144" t="s">
        <v>34</v>
      </c>
      <c r="F289" s="76">
        <v>39</v>
      </c>
      <c r="G289" s="145" t="s">
        <v>238</v>
      </c>
      <c r="H289" s="145">
        <v>0</v>
      </c>
      <c r="I289" s="145">
        <v>1</v>
      </c>
      <c r="J289" s="145">
        <v>0</v>
      </c>
      <c r="K289" s="145" t="s">
        <v>344</v>
      </c>
      <c r="L289" s="145">
        <f>IF(A289="","",IFERROR(VLOOKUP(B289,IPQlickTabla!$B:$J,9,FALSE),IF(B289="80 - Produccion-Mezcla Grasa","80",IF(B289="51 - Purga-Purga de sebo","51",IF(B289="502 - Fermentacion PCL","502",IF(B289="510 - Fermentacion","510","512"))))))</f>
        <v>14</v>
      </c>
      <c r="M289" s="107">
        <f t="shared" si="4"/>
        <v>14</v>
      </c>
    </row>
    <row r="290" spans="1:13" hidden="1" x14ac:dyDescent="0.25">
      <c r="A290" s="76">
        <v>667522</v>
      </c>
      <c r="B290" s="144" t="s">
        <v>298</v>
      </c>
      <c r="C290" s="112">
        <v>44790</v>
      </c>
      <c r="D290" s="144" t="s">
        <v>2</v>
      </c>
      <c r="E290" s="144" t="s">
        <v>34</v>
      </c>
      <c r="F290" s="76">
        <v>39</v>
      </c>
      <c r="G290" s="145" t="s">
        <v>238</v>
      </c>
      <c r="H290" s="145">
        <v>0</v>
      </c>
      <c r="I290" s="145">
        <v>1</v>
      </c>
      <c r="J290" s="145">
        <v>0</v>
      </c>
      <c r="K290" s="145" t="s">
        <v>344</v>
      </c>
      <c r="L290" s="145">
        <f>IF(A290="","",IFERROR(VLOOKUP(B290,IPQlickTabla!$B:$J,9,FALSE),IF(B290="80 - Produccion-Mezcla Grasa","80",IF(B290="51 - Purga-Purga de sebo","51",IF(B290="502 - Fermentacion PCL","502",IF(B290="510 - Fermentacion","510","512"))))))</f>
        <v>14</v>
      </c>
      <c r="M290" s="107">
        <f t="shared" si="4"/>
        <v>14</v>
      </c>
    </row>
    <row r="291" spans="1:13" hidden="1" x14ac:dyDescent="0.25">
      <c r="A291" s="76">
        <v>667531</v>
      </c>
      <c r="B291" s="144" t="s">
        <v>298</v>
      </c>
      <c r="C291" s="112">
        <v>44790</v>
      </c>
      <c r="D291" s="144" t="s">
        <v>2</v>
      </c>
      <c r="E291" s="144" t="s">
        <v>34</v>
      </c>
      <c r="F291" s="76">
        <v>39</v>
      </c>
      <c r="G291" s="145" t="s">
        <v>238</v>
      </c>
      <c r="H291" s="145">
        <v>0</v>
      </c>
      <c r="I291" s="145">
        <v>1</v>
      </c>
      <c r="J291" s="145">
        <v>0</v>
      </c>
      <c r="K291" s="145" t="s">
        <v>344</v>
      </c>
      <c r="L291" s="145">
        <f>IF(A291="","",IFERROR(VLOOKUP(B291,IPQlickTabla!$B:$J,9,FALSE),IF(B291="80 - Produccion-Mezcla Grasa","80",IF(B291="51 - Purga-Purga de sebo","51",IF(B291="502 - Fermentacion PCL","502",IF(B291="510 - Fermentacion","510","512"))))))</f>
        <v>14</v>
      </c>
      <c r="M291" s="107">
        <f t="shared" si="4"/>
        <v>14</v>
      </c>
    </row>
    <row r="292" spans="1:13" hidden="1" x14ac:dyDescent="0.25">
      <c r="A292" s="76">
        <v>667532</v>
      </c>
      <c r="B292" s="144" t="s">
        <v>298</v>
      </c>
      <c r="C292" s="112">
        <v>44790</v>
      </c>
      <c r="D292" s="144" t="s">
        <v>2</v>
      </c>
      <c r="E292" s="144" t="s">
        <v>34</v>
      </c>
      <c r="F292" s="76">
        <v>39</v>
      </c>
      <c r="G292" s="145" t="s">
        <v>238</v>
      </c>
      <c r="H292" s="145">
        <v>0</v>
      </c>
      <c r="I292" s="145">
        <v>1</v>
      </c>
      <c r="J292" s="145">
        <v>0</v>
      </c>
      <c r="K292" s="145" t="s">
        <v>344</v>
      </c>
      <c r="L292" s="145">
        <f>IF(A292="","",IFERROR(VLOOKUP(B292,IPQlickTabla!$B:$J,9,FALSE),IF(B292="80 - Produccion-Mezcla Grasa","80",IF(B292="51 - Purga-Purga de sebo","51",IF(B292="502 - Fermentacion PCL","502",IF(B292="510 - Fermentacion","510","512"))))))</f>
        <v>14</v>
      </c>
      <c r="M292" s="107">
        <f t="shared" si="4"/>
        <v>14</v>
      </c>
    </row>
    <row r="293" spans="1:13" hidden="1" x14ac:dyDescent="0.25">
      <c r="A293" s="76">
        <v>667534</v>
      </c>
      <c r="B293" s="144" t="s">
        <v>298</v>
      </c>
      <c r="C293" s="112">
        <v>44790</v>
      </c>
      <c r="D293" s="144" t="s">
        <v>2</v>
      </c>
      <c r="E293" s="144" t="s">
        <v>34</v>
      </c>
      <c r="F293" s="76">
        <v>39</v>
      </c>
      <c r="G293" s="145" t="s">
        <v>238</v>
      </c>
      <c r="H293" s="145">
        <v>0</v>
      </c>
      <c r="I293" s="145">
        <v>1</v>
      </c>
      <c r="J293" s="145">
        <v>0</v>
      </c>
      <c r="K293" s="145" t="s">
        <v>344</v>
      </c>
      <c r="L293" s="145">
        <f>IF(A293="","",IFERROR(VLOOKUP(B293,IPQlickTabla!$B:$J,9,FALSE),IF(B293="80 - Produccion-Mezcla Grasa","80",IF(B293="51 - Purga-Purga de sebo","51",IF(B293="502 - Fermentacion PCL","502",IF(B293="510 - Fermentacion","510","512"))))))</f>
        <v>14</v>
      </c>
      <c r="M293" s="107">
        <f t="shared" si="4"/>
        <v>14</v>
      </c>
    </row>
    <row r="294" spans="1:13" hidden="1" x14ac:dyDescent="0.25">
      <c r="A294" s="76">
        <v>667828</v>
      </c>
      <c r="B294" s="144" t="s">
        <v>298</v>
      </c>
      <c r="C294" s="112">
        <v>44791</v>
      </c>
      <c r="D294" s="144" t="s">
        <v>2</v>
      </c>
      <c r="E294" s="144" t="s">
        <v>34</v>
      </c>
      <c r="F294" s="76">
        <v>39</v>
      </c>
      <c r="G294" s="145" t="s">
        <v>238</v>
      </c>
      <c r="H294" s="145">
        <v>0</v>
      </c>
      <c r="I294" s="145">
        <v>1</v>
      </c>
      <c r="J294" s="145">
        <v>0</v>
      </c>
      <c r="K294" s="145" t="s">
        <v>344</v>
      </c>
      <c r="L294" s="145">
        <f>IF(A294="","",IFERROR(VLOOKUP(B294,IPQlickTabla!$B:$J,9,FALSE),IF(B294="80 - Produccion-Mezcla Grasa","80",IF(B294="51 - Purga-Purga de sebo","51",IF(B294="502 - Fermentacion PCL","502",IF(B294="510 - Fermentacion","510","512"))))))</f>
        <v>14</v>
      </c>
      <c r="M294" s="107">
        <f t="shared" si="4"/>
        <v>14</v>
      </c>
    </row>
    <row r="295" spans="1:13" hidden="1" x14ac:dyDescent="0.25">
      <c r="A295" s="76">
        <v>667846</v>
      </c>
      <c r="B295" s="144" t="s">
        <v>298</v>
      </c>
      <c r="C295" s="112">
        <v>44791</v>
      </c>
      <c r="D295" s="144" t="s">
        <v>2</v>
      </c>
      <c r="E295" s="144" t="s">
        <v>34</v>
      </c>
      <c r="F295" s="76">
        <v>39</v>
      </c>
      <c r="G295" s="145" t="s">
        <v>238</v>
      </c>
      <c r="H295" s="145">
        <v>0</v>
      </c>
      <c r="I295" s="145">
        <v>1</v>
      </c>
      <c r="J295" s="145">
        <v>0</v>
      </c>
      <c r="K295" s="145" t="s">
        <v>344</v>
      </c>
      <c r="L295" s="145">
        <f>IF(A295="","",IFERROR(VLOOKUP(B295,IPQlickTabla!$B:$J,9,FALSE),IF(B295="80 - Produccion-Mezcla Grasa","80",IF(B295="51 - Purga-Purga de sebo","51",IF(B295="502 - Fermentacion PCL","502",IF(B295="510 - Fermentacion","510","512"))))))</f>
        <v>14</v>
      </c>
      <c r="M295" s="107">
        <f t="shared" si="4"/>
        <v>14</v>
      </c>
    </row>
    <row r="296" spans="1:13" hidden="1" x14ac:dyDescent="0.25">
      <c r="A296" s="76">
        <v>667875</v>
      </c>
      <c r="B296" s="144" t="s">
        <v>298</v>
      </c>
      <c r="C296" s="112">
        <v>44791</v>
      </c>
      <c r="D296" s="144" t="s">
        <v>2</v>
      </c>
      <c r="E296" s="144" t="s">
        <v>34</v>
      </c>
      <c r="F296" s="76">
        <v>39</v>
      </c>
      <c r="G296" s="145" t="s">
        <v>238</v>
      </c>
      <c r="H296" s="145">
        <v>0</v>
      </c>
      <c r="I296" s="145">
        <v>1</v>
      </c>
      <c r="J296" s="145">
        <v>0</v>
      </c>
      <c r="K296" s="145" t="s">
        <v>344</v>
      </c>
      <c r="L296" s="145">
        <f>IF(A296="","",IFERROR(VLOOKUP(B296,IPQlickTabla!$B:$J,9,FALSE),IF(B296="80 - Produccion-Mezcla Grasa","80",IF(B296="51 - Purga-Purga de sebo","51",IF(B296="502 - Fermentacion PCL","502",IF(B296="510 - Fermentacion","510","512"))))))</f>
        <v>14</v>
      </c>
      <c r="M296" s="107">
        <f t="shared" si="4"/>
        <v>14</v>
      </c>
    </row>
    <row r="297" spans="1:13" hidden="1" x14ac:dyDescent="0.25">
      <c r="A297" s="76">
        <v>667974</v>
      </c>
      <c r="B297" s="144" t="s">
        <v>298</v>
      </c>
      <c r="C297" s="112">
        <v>44791</v>
      </c>
      <c r="D297" s="144" t="s">
        <v>2</v>
      </c>
      <c r="E297" s="144" t="s">
        <v>34</v>
      </c>
      <c r="F297" s="76">
        <v>39</v>
      </c>
      <c r="G297" s="145" t="s">
        <v>238</v>
      </c>
      <c r="H297" s="145">
        <v>0</v>
      </c>
      <c r="I297" s="145">
        <v>1</v>
      </c>
      <c r="J297" s="145">
        <v>0</v>
      </c>
      <c r="K297" s="145" t="s">
        <v>344</v>
      </c>
      <c r="L297" s="145">
        <f>IF(A297="","",IFERROR(VLOOKUP(B297,IPQlickTabla!$B:$J,9,FALSE),IF(B297="80 - Produccion-Mezcla Grasa","80",IF(B297="51 - Purga-Purga de sebo","51",IF(B297="502 - Fermentacion PCL","502",IF(B297="510 - Fermentacion","510","512"))))))</f>
        <v>14</v>
      </c>
      <c r="M297" s="107">
        <f t="shared" si="4"/>
        <v>14</v>
      </c>
    </row>
    <row r="298" spans="1:13" hidden="1" x14ac:dyDescent="0.25">
      <c r="A298" s="76">
        <v>667976</v>
      </c>
      <c r="B298" s="144" t="s">
        <v>298</v>
      </c>
      <c r="C298" s="112">
        <v>44791</v>
      </c>
      <c r="D298" s="144" t="s">
        <v>2</v>
      </c>
      <c r="E298" s="144" t="s">
        <v>34</v>
      </c>
      <c r="F298" s="76">
        <v>39</v>
      </c>
      <c r="G298" s="145" t="s">
        <v>238</v>
      </c>
      <c r="H298" s="145">
        <v>0</v>
      </c>
      <c r="I298" s="145">
        <v>1</v>
      </c>
      <c r="J298" s="145">
        <v>0</v>
      </c>
      <c r="K298" s="145" t="s">
        <v>344</v>
      </c>
      <c r="L298" s="145">
        <f>IF(A298="","",IFERROR(VLOOKUP(B298,IPQlickTabla!$B:$J,9,FALSE),IF(B298="80 - Produccion-Mezcla Grasa","80",IF(B298="51 - Purga-Purga de sebo","51",IF(B298="502 - Fermentacion PCL","502",IF(B298="510 - Fermentacion","510","512"))))))</f>
        <v>14</v>
      </c>
      <c r="M298" s="107">
        <f t="shared" si="4"/>
        <v>14</v>
      </c>
    </row>
    <row r="299" spans="1:13" hidden="1" x14ac:dyDescent="0.25">
      <c r="A299" s="76">
        <v>667996</v>
      </c>
      <c r="B299" s="144" t="s">
        <v>298</v>
      </c>
      <c r="C299" s="112">
        <v>44792</v>
      </c>
      <c r="D299" s="144" t="s">
        <v>2</v>
      </c>
      <c r="E299" s="144" t="s">
        <v>34</v>
      </c>
      <c r="F299" s="76">
        <v>39</v>
      </c>
      <c r="G299" s="145" t="s">
        <v>238</v>
      </c>
      <c r="H299" s="145">
        <v>0</v>
      </c>
      <c r="I299" s="145">
        <v>1</v>
      </c>
      <c r="J299" s="145">
        <v>0</v>
      </c>
      <c r="K299" s="145" t="s">
        <v>344</v>
      </c>
      <c r="L299" s="145">
        <f>IF(A299="","",IFERROR(VLOOKUP(B299,IPQlickTabla!$B:$J,9,FALSE),IF(B299="80 - Produccion-Mezcla Grasa","80",IF(B299="51 - Purga-Purga de sebo","51",IF(B299="502 - Fermentacion PCL","502",IF(B299="510 - Fermentacion","510","512"))))))</f>
        <v>14</v>
      </c>
      <c r="M299" s="107">
        <f t="shared" si="4"/>
        <v>14</v>
      </c>
    </row>
    <row r="300" spans="1:13" hidden="1" x14ac:dyDescent="0.25">
      <c r="A300" s="76">
        <v>668011</v>
      </c>
      <c r="B300" s="144" t="s">
        <v>298</v>
      </c>
      <c r="C300" s="112">
        <v>44792</v>
      </c>
      <c r="D300" s="144" t="s">
        <v>2</v>
      </c>
      <c r="E300" s="144" t="s">
        <v>34</v>
      </c>
      <c r="F300" s="76">
        <v>39</v>
      </c>
      <c r="G300" s="145" t="s">
        <v>238</v>
      </c>
      <c r="H300" s="145">
        <v>0</v>
      </c>
      <c r="I300" s="145">
        <v>1</v>
      </c>
      <c r="J300" s="145">
        <v>0</v>
      </c>
      <c r="K300" s="145" t="s">
        <v>344</v>
      </c>
      <c r="L300" s="145">
        <f>IF(A300="","",IFERROR(VLOOKUP(B300,IPQlickTabla!$B:$J,9,FALSE),IF(B300="80 - Produccion-Mezcla Grasa","80",IF(B300="51 - Purga-Purga de sebo","51",IF(B300="502 - Fermentacion PCL","502",IF(B300="510 - Fermentacion","510","512"))))))</f>
        <v>14</v>
      </c>
      <c r="M300" s="107">
        <f t="shared" si="4"/>
        <v>14</v>
      </c>
    </row>
    <row r="301" spans="1:13" hidden="1" x14ac:dyDescent="0.25">
      <c r="A301" s="76">
        <v>668028</v>
      </c>
      <c r="B301" s="144" t="s">
        <v>298</v>
      </c>
      <c r="C301" s="112">
        <v>44792</v>
      </c>
      <c r="D301" s="144" t="s">
        <v>2</v>
      </c>
      <c r="E301" s="144" t="s">
        <v>34</v>
      </c>
      <c r="F301" s="76">
        <v>39</v>
      </c>
      <c r="G301" s="145" t="s">
        <v>238</v>
      </c>
      <c r="H301" s="145">
        <v>0</v>
      </c>
      <c r="I301" s="145">
        <v>1</v>
      </c>
      <c r="J301" s="145">
        <v>0</v>
      </c>
      <c r="K301" s="145" t="s">
        <v>344</v>
      </c>
      <c r="L301" s="145">
        <f>IF(A301="","",IFERROR(VLOOKUP(B301,IPQlickTabla!$B:$J,9,FALSE),IF(B301="80 - Produccion-Mezcla Grasa","80",IF(B301="51 - Purga-Purga de sebo","51",IF(B301="502 - Fermentacion PCL","502",IF(B301="510 - Fermentacion","510","512"))))))</f>
        <v>14</v>
      </c>
      <c r="M301" s="107">
        <f t="shared" si="4"/>
        <v>14</v>
      </c>
    </row>
    <row r="302" spans="1:13" hidden="1" x14ac:dyDescent="0.25">
      <c r="A302" s="76">
        <v>668040</v>
      </c>
      <c r="B302" s="144" t="s">
        <v>298</v>
      </c>
      <c r="C302" s="112">
        <v>44792</v>
      </c>
      <c r="D302" s="144" t="s">
        <v>2</v>
      </c>
      <c r="E302" s="144" t="s">
        <v>34</v>
      </c>
      <c r="F302" s="76">
        <v>39</v>
      </c>
      <c r="G302" s="145" t="s">
        <v>238</v>
      </c>
      <c r="H302" s="145">
        <v>0</v>
      </c>
      <c r="I302" s="145">
        <v>1</v>
      </c>
      <c r="J302" s="145">
        <v>0</v>
      </c>
      <c r="K302" s="145" t="s">
        <v>344</v>
      </c>
      <c r="L302" s="145">
        <f>IF(A302="","",IFERROR(VLOOKUP(B302,IPQlickTabla!$B:$J,9,FALSE),IF(B302="80 - Produccion-Mezcla Grasa","80",IF(B302="51 - Purga-Purga de sebo","51",IF(B302="502 - Fermentacion PCL","502",IF(B302="510 - Fermentacion","510","512"))))))</f>
        <v>14</v>
      </c>
      <c r="M302" s="107">
        <f t="shared" si="4"/>
        <v>14</v>
      </c>
    </row>
    <row r="303" spans="1:13" hidden="1" x14ac:dyDescent="0.25">
      <c r="A303" s="76">
        <v>668041</v>
      </c>
      <c r="B303" s="144" t="s">
        <v>298</v>
      </c>
      <c r="C303" s="112">
        <v>44792</v>
      </c>
      <c r="D303" s="144" t="s">
        <v>2</v>
      </c>
      <c r="E303" s="144" t="s">
        <v>34</v>
      </c>
      <c r="F303" s="76">
        <v>39</v>
      </c>
      <c r="G303" s="145" t="s">
        <v>238</v>
      </c>
      <c r="H303" s="145">
        <v>0</v>
      </c>
      <c r="I303" s="145">
        <v>1</v>
      </c>
      <c r="J303" s="145">
        <v>0</v>
      </c>
      <c r="K303" s="145" t="s">
        <v>344</v>
      </c>
      <c r="L303" s="145">
        <f>IF(A303="","",IFERROR(VLOOKUP(B303,IPQlickTabla!$B:$J,9,FALSE),IF(B303="80 - Produccion-Mezcla Grasa","80",IF(B303="51 - Purga-Purga de sebo","51",IF(B303="502 - Fermentacion PCL","502",IF(B303="510 - Fermentacion","510","512"))))))</f>
        <v>14</v>
      </c>
      <c r="M303" s="107">
        <f t="shared" si="4"/>
        <v>14</v>
      </c>
    </row>
    <row r="304" spans="1:13" hidden="1" x14ac:dyDescent="0.25">
      <c r="A304" s="76">
        <v>668055</v>
      </c>
      <c r="B304" s="144" t="s">
        <v>298</v>
      </c>
      <c r="C304" s="112">
        <v>44792</v>
      </c>
      <c r="D304" s="144" t="s">
        <v>2</v>
      </c>
      <c r="E304" s="144" t="s">
        <v>34</v>
      </c>
      <c r="F304" s="76">
        <v>39</v>
      </c>
      <c r="G304" s="145" t="s">
        <v>238</v>
      </c>
      <c r="H304" s="145">
        <v>0</v>
      </c>
      <c r="I304" s="145">
        <v>1</v>
      </c>
      <c r="J304" s="145">
        <v>0</v>
      </c>
      <c r="K304" s="145" t="s">
        <v>344</v>
      </c>
      <c r="L304" s="145">
        <f>IF(A304="","",IFERROR(VLOOKUP(B304,IPQlickTabla!$B:$J,9,FALSE),IF(B304="80 - Produccion-Mezcla Grasa","80",IF(B304="51 - Purga-Purga de sebo","51",IF(B304="502 - Fermentacion PCL","502",IF(B304="510 - Fermentacion","510","512"))))))</f>
        <v>14</v>
      </c>
      <c r="M304" s="107">
        <f t="shared" si="4"/>
        <v>14</v>
      </c>
    </row>
    <row r="305" spans="1:13" hidden="1" x14ac:dyDescent="0.25">
      <c r="A305" s="76">
        <v>668072</v>
      </c>
      <c r="B305" s="144" t="s">
        <v>298</v>
      </c>
      <c r="C305" s="112">
        <v>44792</v>
      </c>
      <c r="D305" s="144" t="s">
        <v>2</v>
      </c>
      <c r="E305" s="144" t="s">
        <v>34</v>
      </c>
      <c r="F305" s="76">
        <v>39</v>
      </c>
      <c r="G305" s="145" t="s">
        <v>238</v>
      </c>
      <c r="H305" s="145">
        <v>0</v>
      </c>
      <c r="I305" s="145">
        <v>1</v>
      </c>
      <c r="J305" s="145">
        <v>0</v>
      </c>
      <c r="K305" s="145" t="s">
        <v>344</v>
      </c>
      <c r="L305" s="145">
        <f>IF(A305="","",IFERROR(VLOOKUP(B305,IPQlickTabla!$B:$J,9,FALSE),IF(B305="80 - Produccion-Mezcla Grasa","80",IF(B305="51 - Purga-Purga de sebo","51",IF(B305="502 - Fermentacion PCL","502",IF(B305="510 - Fermentacion","510","512"))))))</f>
        <v>14</v>
      </c>
      <c r="M305" s="107">
        <f t="shared" si="4"/>
        <v>14</v>
      </c>
    </row>
    <row r="306" spans="1:13" hidden="1" x14ac:dyDescent="0.25">
      <c r="A306" s="76">
        <v>668076</v>
      </c>
      <c r="B306" s="144" t="s">
        <v>298</v>
      </c>
      <c r="C306" s="112">
        <v>44792</v>
      </c>
      <c r="D306" s="144" t="s">
        <v>2</v>
      </c>
      <c r="E306" s="144" t="s">
        <v>34</v>
      </c>
      <c r="F306" s="76">
        <v>39</v>
      </c>
      <c r="G306" s="145" t="s">
        <v>238</v>
      </c>
      <c r="H306" s="145">
        <v>0</v>
      </c>
      <c r="I306" s="145">
        <v>1</v>
      </c>
      <c r="J306" s="145">
        <v>0</v>
      </c>
      <c r="K306" s="145" t="s">
        <v>344</v>
      </c>
      <c r="L306" s="145">
        <f>IF(A306="","",IFERROR(VLOOKUP(B306,IPQlickTabla!$B:$J,9,FALSE),IF(B306="80 - Produccion-Mezcla Grasa","80",IF(B306="51 - Purga-Purga de sebo","51",IF(B306="502 - Fermentacion PCL","502",IF(B306="510 - Fermentacion","510","512"))))))</f>
        <v>14</v>
      </c>
      <c r="M306" s="107">
        <f t="shared" si="4"/>
        <v>14</v>
      </c>
    </row>
    <row r="307" spans="1:13" hidden="1" x14ac:dyDescent="0.25">
      <c r="A307" s="76">
        <v>668091</v>
      </c>
      <c r="B307" s="144" t="s">
        <v>298</v>
      </c>
      <c r="C307" s="112">
        <v>44792</v>
      </c>
      <c r="D307" s="144" t="s">
        <v>2</v>
      </c>
      <c r="E307" s="144" t="s">
        <v>34</v>
      </c>
      <c r="F307" s="76">
        <v>39</v>
      </c>
      <c r="G307" s="145" t="s">
        <v>238</v>
      </c>
      <c r="H307" s="145">
        <v>0</v>
      </c>
      <c r="I307" s="145">
        <v>1</v>
      </c>
      <c r="J307" s="145">
        <v>0</v>
      </c>
      <c r="K307" s="145" t="s">
        <v>344</v>
      </c>
      <c r="L307" s="145">
        <f>IF(A307="","",IFERROR(VLOOKUP(B307,IPQlickTabla!$B:$J,9,FALSE),IF(B307="80 - Produccion-Mezcla Grasa","80",IF(B307="51 - Purga-Purga de sebo","51",IF(B307="502 - Fermentacion PCL","502",IF(B307="510 - Fermentacion","510","512"))))))</f>
        <v>14</v>
      </c>
      <c r="M307" s="107">
        <f t="shared" si="4"/>
        <v>14</v>
      </c>
    </row>
    <row r="308" spans="1:13" hidden="1" x14ac:dyDescent="0.25">
      <c r="A308" s="76">
        <v>668099</v>
      </c>
      <c r="B308" s="144" t="s">
        <v>298</v>
      </c>
      <c r="C308" s="112">
        <v>44792</v>
      </c>
      <c r="D308" s="144" t="s">
        <v>2</v>
      </c>
      <c r="E308" s="144" t="s">
        <v>34</v>
      </c>
      <c r="F308" s="76">
        <v>39</v>
      </c>
      <c r="G308" s="145" t="s">
        <v>238</v>
      </c>
      <c r="H308" s="145">
        <v>0</v>
      </c>
      <c r="I308" s="145">
        <v>1</v>
      </c>
      <c r="J308" s="145">
        <v>0</v>
      </c>
      <c r="K308" s="145" t="s">
        <v>344</v>
      </c>
      <c r="L308" s="145">
        <f>IF(A308="","",IFERROR(VLOOKUP(B308,IPQlickTabla!$B:$J,9,FALSE),IF(B308="80 - Produccion-Mezcla Grasa","80",IF(B308="51 - Purga-Purga de sebo","51",IF(B308="502 - Fermentacion PCL","502",IF(B308="510 - Fermentacion","510","512"))))))</f>
        <v>14</v>
      </c>
      <c r="M308" s="107">
        <f t="shared" si="4"/>
        <v>14</v>
      </c>
    </row>
    <row r="309" spans="1:13" hidden="1" x14ac:dyDescent="0.25">
      <c r="A309" s="76">
        <v>668123</v>
      </c>
      <c r="B309" s="144" t="s">
        <v>298</v>
      </c>
      <c r="C309" s="112">
        <v>44792</v>
      </c>
      <c r="D309" s="144" t="s">
        <v>2</v>
      </c>
      <c r="E309" s="144" t="s">
        <v>34</v>
      </c>
      <c r="F309" s="76">
        <v>39</v>
      </c>
      <c r="G309" s="145" t="s">
        <v>238</v>
      </c>
      <c r="H309" s="145">
        <v>0</v>
      </c>
      <c r="I309" s="145">
        <v>1</v>
      </c>
      <c r="J309" s="145">
        <v>0</v>
      </c>
      <c r="K309" s="145" t="s">
        <v>344</v>
      </c>
      <c r="L309" s="145">
        <f>IF(A309="","",IFERROR(VLOOKUP(B309,IPQlickTabla!$B:$J,9,FALSE),IF(B309="80 - Produccion-Mezcla Grasa","80",IF(B309="51 - Purga-Purga de sebo","51",IF(B309="502 - Fermentacion PCL","502",IF(B309="510 - Fermentacion","510","512"))))))</f>
        <v>14</v>
      </c>
      <c r="M309" s="107">
        <f t="shared" si="4"/>
        <v>14</v>
      </c>
    </row>
    <row r="310" spans="1:13" hidden="1" x14ac:dyDescent="0.25">
      <c r="A310" s="76">
        <v>668138</v>
      </c>
      <c r="B310" s="144" t="s">
        <v>298</v>
      </c>
      <c r="C310" s="112">
        <v>44792</v>
      </c>
      <c r="D310" s="144" t="s">
        <v>2</v>
      </c>
      <c r="E310" s="144" t="s">
        <v>34</v>
      </c>
      <c r="F310" s="76">
        <v>39</v>
      </c>
      <c r="G310" s="145" t="s">
        <v>238</v>
      </c>
      <c r="H310" s="145">
        <v>0</v>
      </c>
      <c r="I310" s="145">
        <v>1</v>
      </c>
      <c r="J310" s="145">
        <v>0</v>
      </c>
      <c r="K310" s="145" t="s">
        <v>344</v>
      </c>
      <c r="L310" s="145">
        <f>IF(A310="","",IFERROR(VLOOKUP(B310,IPQlickTabla!$B:$J,9,FALSE),IF(B310="80 - Produccion-Mezcla Grasa","80",IF(B310="51 - Purga-Purga de sebo","51",IF(B310="502 - Fermentacion PCL","502",IF(B310="510 - Fermentacion","510","512"))))))</f>
        <v>14</v>
      </c>
      <c r="M310" s="107">
        <f t="shared" si="4"/>
        <v>14</v>
      </c>
    </row>
    <row r="311" spans="1:13" hidden="1" x14ac:dyDescent="0.25">
      <c r="A311" s="76">
        <v>668160</v>
      </c>
      <c r="B311" s="144" t="s">
        <v>298</v>
      </c>
      <c r="C311" s="112">
        <v>44792</v>
      </c>
      <c r="D311" s="144" t="s">
        <v>2</v>
      </c>
      <c r="E311" s="144" t="s">
        <v>34</v>
      </c>
      <c r="F311" s="76">
        <v>39</v>
      </c>
      <c r="G311" s="145" t="s">
        <v>238</v>
      </c>
      <c r="H311" s="145">
        <v>0</v>
      </c>
      <c r="I311" s="145">
        <v>1</v>
      </c>
      <c r="J311" s="145">
        <v>0</v>
      </c>
      <c r="K311" s="145" t="s">
        <v>344</v>
      </c>
      <c r="L311" s="145">
        <f>IF(A311="","",IFERROR(VLOOKUP(B311,IPQlickTabla!$B:$J,9,FALSE),IF(B311="80 - Produccion-Mezcla Grasa","80",IF(B311="51 - Purga-Purga de sebo","51",IF(B311="502 - Fermentacion PCL","502",IF(B311="510 - Fermentacion","510","512"))))))</f>
        <v>14</v>
      </c>
      <c r="M311" s="107">
        <f t="shared" si="4"/>
        <v>14</v>
      </c>
    </row>
    <row r="312" spans="1:13" hidden="1" x14ac:dyDescent="0.25">
      <c r="A312" s="76">
        <v>668186</v>
      </c>
      <c r="B312" s="144" t="s">
        <v>298</v>
      </c>
      <c r="C312" s="112">
        <v>44792</v>
      </c>
      <c r="D312" s="144" t="s">
        <v>2</v>
      </c>
      <c r="E312" s="144" t="s">
        <v>34</v>
      </c>
      <c r="F312" s="76">
        <v>39</v>
      </c>
      <c r="G312" s="145" t="s">
        <v>238</v>
      </c>
      <c r="H312" s="145">
        <v>0</v>
      </c>
      <c r="I312" s="145">
        <v>1</v>
      </c>
      <c r="J312" s="145">
        <v>0</v>
      </c>
      <c r="K312" s="145" t="s">
        <v>344</v>
      </c>
      <c r="L312" s="145">
        <f>IF(A312="","",IFERROR(VLOOKUP(B312,IPQlickTabla!$B:$J,9,FALSE),IF(B312="80 - Produccion-Mezcla Grasa","80",IF(B312="51 - Purga-Purga de sebo","51",IF(B312="502 - Fermentacion PCL","502",IF(B312="510 - Fermentacion","510","512"))))))</f>
        <v>14</v>
      </c>
      <c r="M312" s="107">
        <f t="shared" si="4"/>
        <v>14</v>
      </c>
    </row>
    <row r="313" spans="1:13" hidden="1" x14ac:dyDescent="0.25">
      <c r="A313" s="76">
        <v>668192</v>
      </c>
      <c r="B313" s="144" t="s">
        <v>298</v>
      </c>
      <c r="C313" s="112">
        <v>44792</v>
      </c>
      <c r="D313" s="144" t="s">
        <v>2</v>
      </c>
      <c r="E313" s="144" t="s">
        <v>34</v>
      </c>
      <c r="F313" s="76">
        <v>39</v>
      </c>
      <c r="G313" s="145" t="s">
        <v>238</v>
      </c>
      <c r="H313" s="145">
        <v>0</v>
      </c>
      <c r="I313" s="145">
        <v>1</v>
      </c>
      <c r="J313" s="145">
        <v>0</v>
      </c>
      <c r="K313" s="145" t="s">
        <v>344</v>
      </c>
      <c r="L313" s="145">
        <f>IF(A313="","",IFERROR(VLOOKUP(B313,IPQlickTabla!$B:$J,9,FALSE),IF(B313="80 - Produccion-Mezcla Grasa","80",IF(B313="51 - Purga-Purga de sebo","51",IF(B313="502 - Fermentacion PCL","502",IF(B313="510 - Fermentacion","510","512"))))))</f>
        <v>14</v>
      </c>
      <c r="M313" s="107">
        <f t="shared" si="4"/>
        <v>14</v>
      </c>
    </row>
    <row r="314" spans="1:13" hidden="1" x14ac:dyDescent="0.25">
      <c r="A314" s="76">
        <v>668204</v>
      </c>
      <c r="B314" s="144" t="s">
        <v>298</v>
      </c>
      <c r="C314" s="112">
        <v>44792</v>
      </c>
      <c r="D314" s="144" t="s">
        <v>2</v>
      </c>
      <c r="E314" s="144" t="s">
        <v>34</v>
      </c>
      <c r="F314" s="76">
        <v>39</v>
      </c>
      <c r="G314" s="145" t="s">
        <v>238</v>
      </c>
      <c r="H314" s="145">
        <v>0</v>
      </c>
      <c r="I314" s="145">
        <v>1</v>
      </c>
      <c r="J314" s="145">
        <v>0</v>
      </c>
      <c r="K314" s="145" t="s">
        <v>344</v>
      </c>
      <c r="L314" s="145">
        <f>IF(A314="","",IFERROR(VLOOKUP(B314,IPQlickTabla!$B:$J,9,FALSE),IF(B314="80 - Produccion-Mezcla Grasa","80",IF(B314="51 - Purga-Purga de sebo","51",IF(B314="502 - Fermentacion PCL","502",IF(B314="510 - Fermentacion","510","512"))))))</f>
        <v>14</v>
      </c>
      <c r="M314" s="107">
        <f t="shared" si="4"/>
        <v>14</v>
      </c>
    </row>
    <row r="315" spans="1:13" hidden="1" x14ac:dyDescent="0.25">
      <c r="A315" s="76">
        <v>668223</v>
      </c>
      <c r="B315" s="144" t="s">
        <v>298</v>
      </c>
      <c r="C315" s="112">
        <v>44792</v>
      </c>
      <c r="D315" s="144" t="s">
        <v>2</v>
      </c>
      <c r="E315" s="144" t="s">
        <v>34</v>
      </c>
      <c r="F315" s="76">
        <v>39</v>
      </c>
      <c r="G315" s="145" t="s">
        <v>238</v>
      </c>
      <c r="H315" s="145">
        <v>0</v>
      </c>
      <c r="I315" s="145">
        <v>1</v>
      </c>
      <c r="J315" s="145">
        <v>0</v>
      </c>
      <c r="K315" s="145" t="s">
        <v>344</v>
      </c>
      <c r="L315" s="145">
        <f>IF(A315="","",IFERROR(VLOOKUP(B315,IPQlickTabla!$B:$J,9,FALSE),IF(B315="80 - Produccion-Mezcla Grasa","80",IF(B315="51 - Purga-Purga de sebo","51",IF(B315="502 - Fermentacion PCL","502",IF(B315="510 - Fermentacion","510","512"))))))</f>
        <v>14</v>
      </c>
      <c r="M315" s="107">
        <f t="shared" si="4"/>
        <v>14</v>
      </c>
    </row>
    <row r="316" spans="1:13" hidden="1" x14ac:dyDescent="0.25">
      <c r="A316" s="76">
        <v>668232</v>
      </c>
      <c r="B316" s="144" t="s">
        <v>298</v>
      </c>
      <c r="C316" s="112">
        <v>44792</v>
      </c>
      <c r="D316" s="144" t="s">
        <v>2</v>
      </c>
      <c r="E316" s="144" t="s">
        <v>34</v>
      </c>
      <c r="F316" s="76">
        <v>39</v>
      </c>
      <c r="G316" s="145" t="s">
        <v>238</v>
      </c>
      <c r="H316" s="145">
        <v>0</v>
      </c>
      <c r="I316" s="145">
        <v>1</v>
      </c>
      <c r="J316" s="145">
        <v>0</v>
      </c>
      <c r="K316" s="145" t="s">
        <v>344</v>
      </c>
      <c r="L316" s="145">
        <f>IF(A316="","",IFERROR(VLOOKUP(B316,IPQlickTabla!$B:$J,9,FALSE),IF(B316="80 - Produccion-Mezcla Grasa","80",IF(B316="51 - Purga-Purga de sebo","51",IF(B316="502 - Fermentacion PCL","502",IF(B316="510 - Fermentacion","510","512"))))))</f>
        <v>14</v>
      </c>
      <c r="M316" s="107">
        <f t="shared" si="4"/>
        <v>14</v>
      </c>
    </row>
    <row r="317" spans="1:13" hidden="1" x14ac:dyDescent="0.25">
      <c r="A317" s="76">
        <v>668237</v>
      </c>
      <c r="B317" s="144" t="s">
        <v>298</v>
      </c>
      <c r="C317" s="112">
        <v>44792</v>
      </c>
      <c r="D317" s="144" t="s">
        <v>2</v>
      </c>
      <c r="E317" s="144" t="s">
        <v>34</v>
      </c>
      <c r="F317" s="76">
        <v>39</v>
      </c>
      <c r="G317" s="145" t="s">
        <v>238</v>
      </c>
      <c r="H317" s="145">
        <v>0</v>
      </c>
      <c r="I317" s="145">
        <v>1</v>
      </c>
      <c r="J317" s="145">
        <v>0</v>
      </c>
      <c r="K317" s="145" t="s">
        <v>344</v>
      </c>
      <c r="L317" s="145">
        <f>IF(A317="","",IFERROR(VLOOKUP(B317,IPQlickTabla!$B:$J,9,FALSE),IF(B317="80 - Produccion-Mezcla Grasa","80",IF(B317="51 - Purga-Purga de sebo","51",IF(B317="502 - Fermentacion PCL","502",IF(B317="510 - Fermentacion","510","512"))))))</f>
        <v>14</v>
      </c>
      <c r="M317" s="107">
        <f t="shared" si="4"/>
        <v>14</v>
      </c>
    </row>
    <row r="318" spans="1:13" hidden="1" x14ac:dyDescent="0.25">
      <c r="A318" s="76">
        <v>668256</v>
      </c>
      <c r="B318" s="144" t="s">
        <v>298</v>
      </c>
      <c r="C318" s="112">
        <v>44792</v>
      </c>
      <c r="D318" s="144" t="s">
        <v>2</v>
      </c>
      <c r="E318" s="144" t="s">
        <v>34</v>
      </c>
      <c r="F318" s="76">
        <v>39</v>
      </c>
      <c r="G318" s="145" t="s">
        <v>238</v>
      </c>
      <c r="H318" s="145">
        <v>0</v>
      </c>
      <c r="I318" s="145">
        <v>1</v>
      </c>
      <c r="J318" s="145">
        <v>0</v>
      </c>
      <c r="K318" s="145" t="s">
        <v>344</v>
      </c>
      <c r="L318" s="145">
        <f>IF(A318="","",IFERROR(VLOOKUP(B318,IPQlickTabla!$B:$J,9,FALSE),IF(B318="80 - Produccion-Mezcla Grasa","80",IF(B318="51 - Purga-Purga de sebo","51",IF(B318="502 - Fermentacion PCL","502",IF(B318="510 - Fermentacion","510","512"))))))</f>
        <v>14</v>
      </c>
      <c r="M318" s="107">
        <f t="shared" si="4"/>
        <v>14</v>
      </c>
    </row>
    <row r="319" spans="1:13" hidden="1" x14ac:dyDescent="0.25">
      <c r="A319" s="76">
        <v>668261</v>
      </c>
      <c r="B319" s="144" t="s">
        <v>298</v>
      </c>
      <c r="C319" s="112">
        <v>44792</v>
      </c>
      <c r="D319" s="144" t="s">
        <v>2</v>
      </c>
      <c r="E319" s="144" t="s">
        <v>34</v>
      </c>
      <c r="F319" s="76">
        <v>39</v>
      </c>
      <c r="G319" s="145" t="s">
        <v>238</v>
      </c>
      <c r="H319" s="145">
        <v>0</v>
      </c>
      <c r="I319" s="145">
        <v>1</v>
      </c>
      <c r="J319" s="145">
        <v>0</v>
      </c>
      <c r="K319" s="145" t="s">
        <v>344</v>
      </c>
      <c r="L319" s="145">
        <f>IF(A319="","",IFERROR(VLOOKUP(B319,IPQlickTabla!$B:$J,9,FALSE),IF(B319="80 - Produccion-Mezcla Grasa","80",IF(B319="51 - Purga-Purga de sebo","51",IF(B319="502 - Fermentacion PCL","502",IF(B319="510 - Fermentacion","510","512"))))))</f>
        <v>14</v>
      </c>
      <c r="M319" s="107">
        <f t="shared" si="4"/>
        <v>14</v>
      </c>
    </row>
    <row r="320" spans="1:13" hidden="1" x14ac:dyDescent="0.25">
      <c r="A320" s="76">
        <v>668266</v>
      </c>
      <c r="B320" s="144" t="s">
        <v>298</v>
      </c>
      <c r="C320" s="112">
        <v>44792</v>
      </c>
      <c r="D320" s="144" t="s">
        <v>2</v>
      </c>
      <c r="E320" s="144" t="s">
        <v>34</v>
      </c>
      <c r="F320" s="76">
        <v>39</v>
      </c>
      <c r="G320" s="145" t="s">
        <v>238</v>
      </c>
      <c r="H320" s="145">
        <v>0</v>
      </c>
      <c r="I320" s="145">
        <v>1</v>
      </c>
      <c r="J320" s="145">
        <v>0</v>
      </c>
      <c r="K320" s="145" t="s">
        <v>344</v>
      </c>
      <c r="L320" s="145">
        <f>IF(A320="","",IFERROR(VLOOKUP(B320,IPQlickTabla!$B:$J,9,FALSE),IF(B320="80 - Produccion-Mezcla Grasa","80",IF(B320="51 - Purga-Purga de sebo","51",IF(B320="502 - Fermentacion PCL","502",IF(B320="510 - Fermentacion","510","512"))))))</f>
        <v>14</v>
      </c>
      <c r="M320" s="107">
        <f t="shared" si="4"/>
        <v>14</v>
      </c>
    </row>
    <row r="321" spans="1:13" hidden="1" x14ac:dyDescent="0.25">
      <c r="A321" s="76">
        <v>668276</v>
      </c>
      <c r="B321" s="144" t="s">
        <v>298</v>
      </c>
      <c r="C321" s="112">
        <v>44792</v>
      </c>
      <c r="D321" s="144" t="s">
        <v>2</v>
      </c>
      <c r="E321" s="144" t="s">
        <v>34</v>
      </c>
      <c r="F321" s="76">
        <v>39</v>
      </c>
      <c r="G321" s="145" t="s">
        <v>238</v>
      </c>
      <c r="H321" s="145">
        <v>0</v>
      </c>
      <c r="I321" s="145">
        <v>1</v>
      </c>
      <c r="J321" s="145">
        <v>0</v>
      </c>
      <c r="K321" s="145" t="s">
        <v>344</v>
      </c>
      <c r="L321" s="145">
        <f>IF(A321="","",IFERROR(VLOOKUP(B321,IPQlickTabla!$B:$J,9,FALSE),IF(B321="80 - Produccion-Mezcla Grasa","80",IF(B321="51 - Purga-Purga de sebo","51",IF(B321="502 - Fermentacion PCL","502",IF(B321="510 - Fermentacion","510","512"))))))</f>
        <v>14</v>
      </c>
      <c r="M321" s="107">
        <f t="shared" si="4"/>
        <v>14</v>
      </c>
    </row>
    <row r="322" spans="1:13" hidden="1" x14ac:dyDescent="0.25">
      <c r="A322" s="76">
        <v>668517</v>
      </c>
      <c r="B322" s="144" t="s">
        <v>298</v>
      </c>
      <c r="C322" s="112">
        <v>44794</v>
      </c>
      <c r="D322" s="144" t="s">
        <v>2</v>
      </c>
      <c r="E322" s="144" t="s">
        <v>34</v>
      </c>
      <c r="F322" s="76">
        <v>39</v>
      </c>
      <c r="G322" s="145" t="s">
        <v>238</v>
      </c>
      <c r="H322" s="145">
        <v>0</v>
      </c>
      <c r="I322" s="145">
        <v>1</v>
      </c>
      <c r="J322" s="145">
        <v>0</v>
      </c>
      <c r="K322" s="145" t="s">
        <v>344</v>
      </c>
      <c r="L322" s="145">
        <f>IF(A322="","",IFERROR(VLOOKUP(B322,IPQlickTabla!$B:$J,9,FALSE),IF(B322="80 - Produccion-Mezcla Grasa","80",IF(B322="51 - Purga-Purga de sebo","51",IF(B322="502 - Fermentacion PCL","502",IF(B322="510 - Fermentacion","510","512"))))))</f>
        <v>14</v>
      </c>
      <c r="M322" s="107">
        <f t="shared" si="4"/>
        <v>14</v>
      </c>
    </row>
    <row r="323" spans="1:13" hidden="1" x14ac:dyDescent="0.25">
      <c r="A323" s="76">
        <v>668522</v>
      </c>
      <c r="B323" s="144" t="s">
        <v>298</v>
      </c>
      <c r="C323" s="112">
        <v>44794</v>
      </c>
      <c r="D323" s="144" t="s">
        <v>2</v>
      </c>
      <c r="E323" s="144" t="s">
        <v>34</v>
      </c>
      <c r="F323" s="76">
        <v>39</v>
      </c>
      <c r="G323" s="145" t="s">
        <v>238</v>
      </c>
      <c r="H323" s="145">
        <v>0</v>
      </c>
      <c r="I323" s="145">
        <v>1</v>
      </c>
      <c r="J323" s="145">
        <v>0</v>
      </c>
      <c r="K323" s="145" t="s">
        <v>344</v>
      </c>
      <c r="L323" s="145">
        <f>IF(A323="","",IFERROR(VLOOKUP(B323,IPQlickTabla!$B:$J,9,FALSE),IF(B323="80 - Produccion-Mezcla Grasa","80",IF(B323="51 - Purga-Purga de sebo","51",IF(B323="502 - Fermentacion PCL","502",IF(B323="510 - Fermentacion","510","512"))))))</f>
        <v>14</v>
      </c>
      <c r="M323" s="107">
        <f t="shared" ref="M323:M386" si="5">+IF(OR(L323=73,L323=74,L323=75),75,IF(L323="80",80,IF(L323="51",51,IF(L323="502",502,IF(L323="510",510,IF(L323="512",512,L323))))))</f>
        <v>14</v>
      </c>
    </row>
    <row r="324" spans="1:13" hidden="1" x14ac:dyDescent="0.25">
      <c r="A324" s="76">
        <v>668534</v>
      </c>
      <c r="B324" s="144" t="s">
        <v>298</v>
      </c>
      <c r="C324" s="112">
        <v>44794</v>
      </c>
      <c r="D324" s="144" t="s">
        <v>2</v>
      </c>
      <c r="E324" s="144" t="s">
        <v>34</v>
      </c>
      <c r="F324" s="76">
        <v>39</v>
      </c>
      <c r="G324" s="145" t="s">
        <v>238</v>
      </c>
      <c r="H324" s="145">
        <v>0</v>
      </c>
      <c r="I324" s="145">
        <v>1</v>
      </c>
      <c r="J324" s="145">
        <v>0</v>
      </c>
      <c r="K324" s="145" t="s">
        <v>344</v>
      </c>
      <c r="L324" s="145">
        <f>IF(A324="","",IFERROR(VLOOKUP(B324,IPQlickTabla!$B:$J,9,FALSE),IF(B324="80 - Produccion-Mezcla Grasa","80",IF(B324="51 - Purga-Purga de sebo","51",IF(B324="502 - Fermentacion PCL","502",IF(B324="510 - Fermentacion","510","512"))))))</f>
        <v>14</v>
      </c>
      <c r="M324" s="107">
        <f t="shared" si="5"/>
        <v>14</v>
      </c>
    </row>
    <row r="325" spans="1:13" hidden="1" x14ac:dyDescent="0.25">
      <c r="A325" s="76">
        <v>668539</v>
      </c>
      <c r="B325" s="144" t="s">
        <v>298</v>
      </c>
      <c r="C325" s="112">
        <v>44794</v>
      </c>
      <c r="D325" s="144" t="s">
        <v>2</v>
      </c>
      <c r="E325" s="144" t="s">
        <v>34</v>
      </c>
      <c r="F325" s="76">
        <v>39</v>
      </c>
      <c r="G325" s="145" t="s">
        <v>238</v>
      </c>
      <c r="H325" s="145">
        <v>0</v>
      </c>
      <c r="I325" s="145">
        <v>1</v>
      </c>
      <c r="J325" s="145">
        <v>0</v>
      </c>
      <c r="K325" s="145" t="s">
        <v>344</v>
      </c>
      <c r="L325" s="145">
        <f>IF(A325="","",IFERROR(VLOOKUP(B325,IPQlickTabla!$B:$J,9,FALSE),IF(B325="80 - Produccion-Mezcla Grasa","80",IF(B325="51 - Purga-Purga de sebo","51",IF(B325="502 - Fermentacion PCL","502",IF(B325="510 - Fermentacion","510","512"))))))</f>
        <v>14</v>
      </c>
      <c r="M325" s="107">
        <f t="shared" si="5"/>
        <v>14</v>
      </c>
    </row>
    <row r="326" spans="1:13" hidden="1" x14ac:dyDescent="0.25">
      <c r="A326" s="76">
        <v>667042</v>
      </c>
      <c r="B326" s="144" t="s">
        <v>298</v>
      </c>
      <c r="C326" s="112">
        <v>44788</v>
      </c>
      <c r="D326" s="144" t="s">
        <v>2</v>
      </c>
      <c r="E326" s="144" t="s">
        <v>34</v>
      </c>
      <c r="F326" s="76">
        <v>39</v>
      </c>
      <c r="G326" s="145" t="s">
        <v>238</v>
      </c>
      <c r="H326" s="145">
        <v>0</v>
      </c>
      <c r="I326" s="145">
        <v>1</v>
      </c>
      <c r="J326" s="145">
        <v>1</v>
      </c>
      <c r="K326" s="145" t="s">
        <v>344</v>
      </c>
      <c r="L326" s="145">
        <f>IF(A326="","",IFERROR(VLOOKUP(B326,IPQlickTabla!$B:$J,9,FALSE),IF(B326="80 - Produccion-Mezcla Grasa","80",IF(B326="51 - Purga-Purga de sebo","51",IF(B326="502 - Fermentacion PCL","502",IF(B326="510 - Fermentacion","510","512"))))))</f>
        <v>14</v>
      </c>
      <c r="M326" s="107">
        <f t="shared" si="5"/>
        <v>14</v>
      </c>
    </row>
    <row r="327" spans="1:13" hidden="1" x14ac:dyDescent="0.25">
      <c r="A327" s="76">
        <v>667139</v>
      </c>
      <c r="B327" s="144" t="s">
        <v>298</v>
      </c>
      <c r="C327" s="112">
        <v>44788</v>
      </c>
      <c r="D327" s="144" t="s">
        <v>2</v>
      </c>
      <c r="E327" s="144" t="s">
        <v>34</v>
      </c>
      <c r="F327" s="76">
        <v>39</v>
      </c>
      <c r="G327" s="145" t="s">
        <v>238</v>
      </c>
      <c r="H327" s="145">
        <v>0</v>
      </c>
      <c r="I327" s="145">
        <v>1</v>
      </c>
      <c r="J327" s="145">
        <v>1</v>
      </c>
      <c r="K327" s="145" t="s">
        <v>344</v>
      </c>
      <c r="L327" s="145">
        <f>IF(A327="","",IFERROR(VLOOKUP(B327,IPQlickTabla!$B:$J,9,FALSE),IF(B327="80 - Produccion-Mezcla Grasa","80",IF(B327="51 - Purga-Purga de sebo","51",IF(B327="502 - Fermentacion PCL","502",IF(B327="510 - Fermentacion","510","512"))))))</f>
        <v>14</v>
      </c>
      <c r="M327" s="107">
        <f t="shared" si="5"/>
        <v>14</v>
      </c>
    </row>
    <row r="328" spans="1:13" hidden="1" x14ac:dyDescent="0.25">
      <c r="A328" s="76">
        <v>667148</v>
      </c>
      <c r="B328" s="144" t="s">
        <v>298</v>
      </c>
      <c r="C328" s="112">
        <v>44788</v>
      </c>
      <c r="D328" s="144" t="s">
        <v>2</v>
      </c>
      <c r="E328" s="144" t="s">
        <v>34</v>
      </c>
      <c r="F328" s="76">
        <v>39</v>
      </c>
      <c r="G328" s="145" t="s">
        <v>238</v>
      </c>
      <c r="H328" s="145">
        <v>0</v>
      </c>
      <c r="I328" s="145">
        <v>1</v>
      </c>
      <c r="J328" s="145">
        <v>1</v>
      </c>
      <c r="K328" s="145" t="s">
        <v>344</v>
      </c>
      <c r="L328" s="145">
        <f>IF(A328="","",IFERROR(VLOOKUP(B328,IPQlickTabla!$B:$J,9,FALSE),IF(B328="80 - Produccion-Mezcla Grasa","80",IF(B328="51 - Purga-Purga de sebo","51",IF(B328="502 - Fermentacion PCL","502",IF(B328="510 - Fermentacion","510","512"))))))</f>
        <v>14</v>
      </c>
      <c r="M328" s="107">
        <f t="shared" si="5"/>
        <v>14</v>
      </c>
    </row>
    <row r="329" spans="1:13" hidden="1" x14ac:dyDescent="0.25">
      <c r="A329" s="76">
        <v>667154</v>
      </c>
      <c r="B329" s="144" t="s">
        <v>298</v>
      </c>
      <c r="C329" s="112">
        <v>44788</v>
      </c>
      <c r="D329" s="144" t="s">
        <v>2</v>
      </c>
      <c r="E329" s="144" t="s">
        <v>34</v>
      </c>
      <c r="F329" s="76">
        <v>39</v>
      </c>
      <c r="G329" s="145" t="s">
        <v>238</v>
      </c>
      <c r="H329" s="145">
        <v>0</v>
      </c>
      <c r="I329" s="145">
        <v>1</v>
      </c>
      <c r="J329" s="145">
        <v>1</v>
      </c>
      <c r="K329" s="145" t="s">
        <v>344</v>
      </c>
      <c r="L329" s="145">
        <f>IF(A329="","",IFERROR(VLOOKUP(B329,IPQlickTabla!$B:$J,9,FALSE),IF(B329="80 - Produccion-Mezcla Grasa","80",IF(B329="51 - Purga-Purga de sebo","51",IF(B329="502 - Fermentacion PCL","502",IF(B329="510 - Fermentacion","510","512"))))))</f>
        <v>14</v>
      </c>
      <c r="M329" s="107">
        <f t="shared" si="5"/>
        <v>14</v>
      </c>
    </row>
    <row r="330" spans="1:13" hidden="1" x14ac:dyDescent="0.25">
      <c r="A330" s="76">
        <v>667161</v>
      </c>
      <c r="B330" s="144" t="s">
        <v>298</v>
      </c>
      <c r="C330" s="112">
        <v>44788</v>
      </c>
      <c r="D330" s="144" t="s">
        <v>2</v>
      </c>
      <c r="E330" s="144" t="s">
        <v>34</v>
      </c>
      <c r="F330" s="76">
        <v>39</v>
      </c>
      <c r="G330" s="145" t="s">
        <v>238</v>
      </c>
      <c r="H330" s="145">
        <v>0</v>
      </c>
      <c r="I330" s="145">
        <v>1</v>
      </c>
      <c r="J330" s="145">
        <v>1</v>
      </c>
      <c r="K330" s="145" t="s">
        <v>344</v>
      </c>
      <c r="L330" s="145">
        <f>IF(A330="","",IFERROR(VLOOKUP(B330,IPQlickTabla!$B:$J,9,FALSE),IF(B330="80 - Produccion-Mezcla Grasa","80",IF(B330="51 - Purga-Purga de sebo","51",IF(B330="502 - Fermentacion PCL","502",IF(B330="510 - Fermentacion","510","512"))))))</f>
        <v>14</v>
      </c>
      <c r="M330" s="107">
        <f t="shared" si="5"/>
        <v>14</v>
      </c>
    </row>
    <row r="331" spans="1:13" hidden="1" x14ac:dyDescent="0.25">
      <c r="A331" s="76">
        <v>667167</v>
      </c>
      <c r="B331" s="144" t="s">
        <v>298</v>
      </c>
      <c r="C331" s="112">
        <v>44788</v>
      </c>
      <c r="D331" s="144" t="s">
        <v>2</v>
      </c>
      <c r="E331" s="144" t="s">
        <v>34</v>
      </c>
      <c r="F331" s="76">
        <v>39</v>
      </c>
      <c r="G331" s="145" t="s">
        <v>238</v>
      </c>
      <c r="H331" s="145">
        <v>0</v>
      </c>
      <c r="I331" s="145">
        <v>1</v>
      </c>
      <c r="J331" s="145">
        <v>1</v>
      </c>
      <c r="K331" s="145" t="s">
        <v>344</v>
      </c>
      <c r="L331" s="145">
        <f>IF(A331="","",IFERROR(VLOOKUP(B331,IPQlickTabla!$B:$J,9,FALSE),IF(B331="80 - Produccion-Mezcla Grasa","80",IF(B331="51 - Purga-Purga de sebo","51",IF(B331="502 - Fermentacion PCL","502",IF(B331="510 - Fermentacion","510","512"))))))</f>
        <v>14</v>
      </c>
      <c r="M331" s="107">
        <f t="shared" si="5"/>
        <v>14</v>
      </c>
    </row>
    <row r="332" spans="1:13" hidden="1" x14ac:dyDescent="0.25">
      <c r="A332" s="76">
        <v>667175</v>
      </c>
      <c r="B332" s="144" t="s">
        <v>298</v>
      </c>
      <c r="C332" s="112">
        <v>44788</v>
      </c>
      <c r="D332" s="144" t="s">
        <v>2</v>
      </c>
      <c r="E332" s="144" t="s">
        <v>34</v>
      </c>
      <c r="F332" s="76">
        <v>39</v>
      </c>
      <c r="G332" s="145" t="s">
        <v>238</v>
      </c>
      <c r="H332" s="145">
        <v>0</v>
      </c>
      <c r="I332" s="145">
        <v>1</v>
      </c>
      <c r="J332" s="145">
        <v>1</v>
      </c>
      <c r="K332" s="145" t="s">
        <v>344</v>
      </c>
      <c r="L332" s="145">
        <f>IF(A332="","",IFERROR(VLOOKUP(B332,IPQlickTabla!$B:$J,9,FALSE),IF(B332="80 - Produccion-Mezcla Grasa","80",IF(B332="51 - Purga-Purga de sebo","51",IF(B332="502 - Fermentacion PCL","502",IF(B332="510 - Fermentacion","510","512"))))))</f>
        <v>14</v>
      </c>
      <c r="M332" s="107">
        <f t="shared" si="5"/>
        <v>14</v>
      </c>
    </row>
    <row r="333" spans="1:13" hidden="1" x14ac:dyDescent="0.25">
      <c r="A333" s="76">
        <v>667183</v>
      </c>
      <c r="B333" s="144" t="s">
        <v>298</v>
      </c>
      <c r="C333" s="112">
        <v>44788</v>
      </c>
      <c r="D333" s="144" t="s">
        <v>2</v>
      </c>
      <c r="E333" s="144" t="s">
        <v>34</v>
      </c>
      <c r="F333" s="76">
        <v>39</v>
      </c>
      <c r="G333" s="145" t="s">
        <v>238</v>
      </c>
      <c r="H333" s="145">
        <v>0</v>
      </c>
      <c r="I333" s="145">
        <v>1</v>
      </c>
      <c r="J333" s="145">
        <v>1</v>
      </c>
      <c r="K333" s="145" t="s">
        <v>344</v>
      </c>
      <c r="L333" s="145">
        <f>IF(A333="","",IFERROR(VLOOKUP(B333,IPQlickTabla!$B:$J,9,FALSE),IF(B333="80 - Produccion-Mezcla Grasa","80",IF(B333="51 - Purga-Purga de sebo","51",IF(B333="502 - Fermentacion PCL","502",IF(B333="510 - Fermentacion","510","512"))))))</f>
        <v>14</v>
      </c>
      <c r="M333" s="107">
        <f t="shared" si="5"/>
        <v>14</v>
      </c>
    </row>
    <row r="334" spans="1:13" hidden="1" x14ac:dyDescent="0.25">
      <c r="A334" s="76">
        <v>667185</v>
      </c>
      <c r="B334" s="144" t="s">
        <v>298</v>
      </c>
      <c r="C334" s="112">
        <v>44788</v>
      </c>
      <c r="D334" s="144" t="s">
        <v>2</v>
      </c>
      <c r="E334" s="144" t="s">
        <v>34</v>
      </c>
      <c r="F334" s="76">
        <v>39</v>
      </c>
      <c r="G334" s="145" t="s">
        <v>238</v>
      </c>
      <c r="H334" s="145">
        <v>0</v>
      </c>
      <c r="I334" s="145">
        <v>1</v>
      </c>
      <c r="J334" s="145">
        <v>1</v>
      </c>
      <c r="K334" s="145" t="s">
        <v>344</v>
      </c>
      <c r="L334" s="145">
        <f>IF(A334="","",IFERROR(VLOOKUP(B334,IPQlickTabla!$B:$J,9,FALSE),IF(B334="80 - Produccion-Mezcla Grasa","80",IF(B334="51 - Purga-Purga de sebo","51",IF(B334="502 - Fermentacion PCL","502",IF(B334="510 - Fermentacion","510","512"))))))</f>
        <v>14</v>
      </c>
      <c r="M334" s="107">
        <f t="shared" si="5"/>
        <v>14</v>
      </c>
    </row>
    <row r="335" spans="1:13" hidden="1" x14ac:dyDescent="0.25">
      <c r="A335" s="76">
        <v>667195</v>
      </c>
      <c r="B335" s="144" t="s">
        <v>298</v>
      </c>
      <c r="C335" s="112">
        <v>44788</v>
      </c>
      <c r="D335" s="144" t="s">
        <v>2</v>
      </c>
      <c r="E335" s="144" t="s">
        <v>34</v>
      </c>
      <c r="F335" s="76">
        <v>39</v>
      </c>
      <c r="G335" s="145" t="s">
        <v>238</v>
      </c>
      <c r="H335" s="145">
        <v>0</v>
      </c>
      <c r="I335" s="145">
        <v>1</v>
      </c>
      <c r="J335" s="145">
        <v>1</v>
      </c>
      <c r="K335" s="145" t="s">
        <v>344</v>
      </c>
      <c r="L335" s="145">
        <f>IF(A335="","",IFERROR(VLOOKUP(B335,IPQlickTabla!$B:$J,9,FALSE),IF(B335="80 - Produccion-Mezcla Grasa","80",IF(B335="51 - Purga-Purga de sebo","51",IF(B335="502 - Fermentacion PCL","502",IF(B335="510 - Fermentacion","510","512"))))))</f>
        <v>14</v>
      </c>
      <c r="M335" s="107">
        <f t="shared" si="5"/>
        <v>14</v>
      </c>
    </row>
    <row r="336" spans="1:13" hidden="1" x14ac:dyDescent="0.25">
      <c r="A336" s="76">
        <v>667400</v>
      </c>
      <c r="B336" s="144" t="s">
        <v>298</v>
      </c>
      <c r="C336" s="112">
        <v>44789</v>
      </c>
      <c r="D336" s="144" t="s">
        <v>2</v>
      </c>
      <c r="E336" s="144" t="s">
        <v>34</v>
      </c>
      <c r="F336" s="76">
        <v>39</v>
      </c>
      <c r="G336" s="145" t="s">
        <v>238</v>
      </c>
      <c r="H336" s="145">
        <v>0</v>
      </c>
      <c r="I336" s="145">
        <v>1</v>
      </c>
      <c r="J336" s="145">
        <v>1</v>
      </c>
      <c r="K336" s="145" t="s">
        <v>344</v>
      </c>
      <c r="L336" s="145">
        <f>IF(A336="","",IFERROR(VLOOKUP(B336,IPQlickTabla!$B:$J,9,FALSE),IF(B336="80 - Produccion-Mezcla Grasa","80",IF(B336="51 - Purga-Purga de sebo","51",IF(B336="502 - Fermentacion PCL","502",IF(B336="510 - Fermentacion","510","512"))))))</f>
        <v>14</v>
      </c>
      <c r="M336" s="107">
        <f t="shared" si="5"/>
        <v>14</v>
      </c>
    </row>
    <row r="337" spans="1:13" hidden="1" x14ac:dyDescent="0.25">
      <c r="A337" s="76">
        <v>667412</v>
      </c>
      <c r="B337" s="144" t="s">
        <v>298</v>
      </c>
      <c r="C337" s="112">
        <v>44789</v>
      </c>
      <c r="D337" s="144" t="s">
        <v>2</v>
      </c>
      <c r="E337" s="144" t="s">
        <v>34</v>
      </c>
      <c r="F337" s="76">
        <v>39</v>
      </c>
      <c r="G337" s="145" t="s">
        <v>238</v>
      </c>
      <c r="H337" s="145">
        <v>0</v>
      </c>
      <c r="I337" s="145">
        <v>1</v>
      </c>
      <c r="J337" s="145">
        <v>1</v>
      </c>
      <c r="K337" s="145" t="s">
        <v>344</v>
      </c>
      <c r="L337" s="145">
        <f>IF(A337="","",IFERROR(VLOOKUP(B337,IPQlickTabla!$B:$J,9,FALSE),IF(B337="80 - Produccion-Mezcla Grasa","80",IF(B337="51 - Purga-Purga de sebo","51",IF(B337="502 - Fermentacion PCL","502",IF(B337="510 - Fermentacion","510","512"))))))</f>
        <v>14</v>
      </c>
      <c r="M337" s="107">
        <f t="shared" si="5"/>
        <v>14</v>
      </c>
    </row>
    <row r="338" spans="1:13" hidden="1" x14ac:dyDescent="0.25">
      <c r="A338" s="76">
        <v>667447</v>
      </c>
      <c r="B338" s="144" t="s">
        <v>298</v>
      </c>
      <c r="C338" s="112">
        <v>44789</v>
      </c>
      <c r="D338" s="144" t="s">
        <v>2</v>
      </c>
      <c r="E338" s="144" t="s">
        <v>34</v>
      </c>
      <c r="F338" s="76">
        <v>39</v>
      </c>
      <c r="G338" s="145" t="s">
        <v>238</v>
      </c>
      <c r="H338" s="145">
        <v>0</v>
      </c>
      <c r="I338" s="145">
        <v>1</v>
      </c>
      <c r="J338" s="145">
        <v>1</v>
      </c>
      <c r="K338" s="145" t="s">
        <v>344</v>
      </c>
      <c r="L338" s="145">
        <f>IF(A338="","",IFERROR(VLOOKUP(B338,IPQlickTabla!$B:$J,9,FALSE),IF(B338="80 - Produccion-Mezcla Grasa","80",IF(B338="51 - Purga-Purga de sebo","51",IF(B338="502 - Fermentacion PCL","502",IF(B338="510 - Fermentacion","510","512"))))))</f>
        <v>14</v>
      </c>
      <c r="M338" s="107">
        <f t="shared" si="5"/>
        <v>14</v>
      </c>
    </row>
    <row r="339" spans="1:13" hidden="1" x14ac:dyDescent="0.25">
      <c r="A339" s="76">
        <v>668138</v>
      </c>
      <c r="B339" s="144" t="s">
        <v>298</v>
      </c>
      <c r="C339" s="112">
        <v>44792</v>
      </c>
      <c r="D339" s="144" t="s">
        <v>2</v>
      </c>
      <c r="E339" s="144" t="s">
        <v>34</v>
      </c>
      <c r="F339" s="76">
        <v>19</v>
      </c>
      <c r="G339" s="145" t="s">
        <v>71</v>
      </c>
      <c r="H339" s="145">
        <v>16</v>
      </c>
      <c r="I339" s="145">
        <v>18</v>
      </c>
      <c r="J339" s="145">
        <v>16.39</v>
      </c>
      <c r="K339" s="145" t="s">
        <v>344</v>
      </c>
      <c r="L339" s="145">
        <f>IF(A339="","",IFERROR(VLOOKUP(B339,IPQlickTabla!$B:$J,9,FALSE),IF(B339="80 - Produccion-Mezcla Grasa","80",IF(B339="51 - Purga-Purga de sebo","51",IF(B339="502 - Fermentacion PCL","502",IF(B339="510 - Fermentacion","510","512"))))))</f>
        <v>14</v>
      </c>
      <c r="M339" s="107">
        <f t="shared" si="5"/>
        <v>14</v>
      </c>
    </row>
    <row r="340" spans="1:13" hidden="1" x14ac:dyDescent="0.25">
      <c r="A340" s="76">
        <v>667305</v>
      </c>
      <c r="B340" s="144" t="s">
        <v>298</v>
      </c>
      <c r="C340" s="112">
        <v>44789</v>
      </c>
      <c r="D340" s="144" t="s">
        <v>2</v>
      </c>
      <c r="E340" s="144" t="s">
        <v>34</v>
      </c>
      <c r="F340" s="76">
        <v>19</v>
      </c>
      <c r="G340" s="145" t="s">
        <v>71</v>
      </c>
      <c r="H340" s="145">
        <v>16</v>
      </c>
      <c r="I340" s="145">
        <v>18</v>
      </c>
      <c r="J340" s="145">
        <v>16.5</v>
      </c>
      <c r="K340" s="145" t="s">
        <v>344</v>
      </c>
      <c r="L340" s="145">
        <f>IF(A340="","",IFERROR(VLOOKUP(B340,IPQlickTabla!$B:$J,9,FALSE),IF(B340="80 - Produccion-Mezcla Grasa","80",IF(B340="51 - Purga-Purga de sebo","51",IF(B340="502 - Fermentacion PCL","502",IF(B340="510 - Fermentacion","510","512"))))))</f>
        <v>14</v>
      </c>
      <c r="M340" s="107">
        <f t="shared" si="5"/>
        <v>14</v>
      </c>
    </row>
    <row r="341" spans="1:13" hidden="1" x14ac:dyDescent="0.25">
      <c r="A341" s="76">
        <v>668011</v>
      </c>
      <c r="B341" s="144" t="s">
        <v>298</v>
      </c>
      <c r="C341" s="112">
        <v>44792</v>
      </c>
      <c r="D341" s="144" t="s">
        <v>2</v>
      </c>
      <c r="E341" s="144" t="s">
        <v>34</v>
      </c>
      <c r="F341" s="76">
        <v>19</v>
      </c>
      <c r="G341" s="145" t="s">
        <v>71</v>
      </c>
      <c r="H341" s="145">
        <v>16</v>
      </c>
      <c r="I341" s="145">
        <v>18</v>
      </c>
      <c r="J341" s="145">
        <v>16.5</v>
      </c>
      <c r="K341" s="145" t="s">
        <v>344</v>
      </c>
      <c r="L341" s="145">
        <f>IF(A341="","",IFERROR(VLOOKUP(B341,IPQlickTabla!$B:$J,9,FALSE),IF(B341="80 - Produccion-Mezcla Grasa","80",IF(B341="51 - Purga-Purga de sebo","51",IF(B341="502 - Fermentacion PCL","502",IF(B341="510 - Fermentacion","510","512"))))))</f>
        <v>14</v>
      </c>
      <c r="M341" s="107">
        <f t="shared" si="5"/>
        <v>14</v>
      </c>
    </row>
    <row r="342" spans="1:13" hidden="1" x14ac:dyDescent="0.25">
      <c r="A342" s="76">
        <v>668204</v>
      </c>
      <c r="B342" s="144" t="s">
        <v>298</v>
      </c>
      <c r="C342" s="112">
        <v>44792</v>
      </c>
      <c r="D342" s="144" t="s">
        <v>2</v>
      </c>
      <c r="E342" s="144" t="s">
        <v>34</v>
      </c>
      <c r="F342" s="76">
        <v>19</v>
      </c>
      <c r="G342" s="145" t="s">
        <v>71</v>
      </c>
      <c r="H342" s="145">
        <v>16</v>
      </c>
      <c r="I342" s="145">
        <v>18</v>
      </c>
      <c r="J342" s="145">
        <v>16.510000000000002</v>
      </c>
      <c r="K342" s="145" t="s">
        <v>344</v>
      </c>
      <c r="L342" s="145">
        <f>IF(A342="","",IFERROR(VLOOKUP(B342,IPQlickTabla!$B:$J,9,FALSE),IF(B342="80 - Produccion-Mezcla Grasa","80",IF(B342="51 - Purga-Purga de sebo","51",IF(B342="502 - Fermentacion PCL","502",IF(B342="510 - Fermentacion","510","512"))))))</f>
        <v>14</v>
      </c>
      <c r="M342" s="107">
        <f t="shared" si="5"/>
        <v>14</v>
      </c>
    </row>
    <row r="343" spans="1:13" hidden="1" x14ac:dyDescent="0.25">
      <c r="A343" s="76">
        <v>668232</v>
      </c>
      <c r="B343" s="144" t="s">
        <v>298</v>
      </c>
      <c r="C343" s="112">
        <v>44792</v>
      </c>
      <c r="D343" s="144" t="s">
        <v>2</v>
      </c>
      <c r="E343" s="144" t="s">
        <v>34</v>
      </c>
      <c r="F343" s="76">
        <v>19</v>
      </c>
      <c r="G343" s="145" t="s">
        <v>71</v>
      </c>
      <c r="H343" s="145">
        <v>16</v>
      </c>
      <c r="I343" s="145">
        <v>18</v>
      </c>
      <c r="J343" s="145">
        <v>16.510000000000002</v>
      </c>
      <c r="K343" s="145" t="s">
        <v>344</v>
      </c>
      <c r="L343" s="145">
        <f>IF(A343="","",IFERROR(VLOOKUP(B343,IPQlickTabla!$B:$J,9,FALSE),IF(B343="80 - Produccion-Mezcla Grasa","80",IF(B343="51 - Purga-Purga de sebo","51",IF(B343="502 - Fermentacion PCL","502",IF(B343="510 - Fermentacion","510","512"))))))</f>
        <v>14</v>
      </c>
      <c r="M343" s="107">
        <f t="shared" si="5"/>
        <v>14</v>
      </c>
    </row>
    <row r="344" spans="1:13" hidden="1" x14ac:dyDescent="0.25">
      <c r="A344" s="76">
        <v>668517</v>
      </c>
      <c r="B344" s="144" t="s">
        <v>298</v>
      </c>
      <c r="C344" s="112">
        <v>44794</v>
      </c>
      <c r="D344" s="144" t="s">
        <v>2</v>
      </c>
      <c r="E344" s="144" t="s">
        <v>34</v>
      </c>
      <c r="F344" s="76">
        <v>19</v>
      </c>
      <c r="G344" s="145" t="s">
        <v>71</v>
      </c>
      <c r="H344" s="145">
        <v>16</v>
      </c>
      <c r="I344" s="145">
        <v>18</v>
      </c>
      <c r="J344" s="145">
        <v>16.510000000000002</v>
      </c>
      <c r="K344" s="145" t="s">
        <v>344</v>
      </c>
      <c r="L344" s="145">
        <f>IF(A344="","",IFERROR(VLOOKUP(B344,IPQlickTabla!$B:$J,9,FALSE),IF(B344="80 - Produccion-Mezcla Grasa","80",IF(B344="51 - Purga-Purga de sebo","51",IF(B344="502 - Fermentacion PCL","502",IF(B344="510 - Fermentacion","510","512"))))))</f>
        <v>14</v>
      </c>
      <c r="M344" s="107">
        <f t="shared" si="5"/>
        <v>14</v>
      </c>
    </row>
    <row r="345" spans="1:13" hidden="1" x14ac:dyDescent="0.25">
      <c r="A345" s="76">
        <v>667167</v>
      </c>
      <c r="B345" s="144" t="s">
        <v>298</v>
      </c>
      <c r="C345" s="112">
        <v>44788</v>
      </c>
      <c r="D345" s="144" t="s">
        <v>2</v>
      </c>
      <c r="E345" s="144" t="s">
        <v>34</v>
      </c>
      <c r="F345" s="76">
        <v>19</v>
      </c>
      <c r="G345" s="145" t="s">
        <v>71</v>
      </c>
      <c r="H345" s="145">
        <v>16</v>
      </c>
      <c r="I345" s="145">
        <v>18</v>
      </c>
      <c r="J345" s="145">
        <v>16.53</v>
      </c>
      <c r="K345" s="145" t="s">
        <v>344</v>
      </c>
      <c r="L345" s="145">
        <f>IF(A345="","",IFERROR(VLOOKUP(B345,IPQlickTabla!$B:$J,9,FALSE),IF(B345="80 - Produccion-Mezcla Grasa","80",IF(B345="51 - Purga-Purga de sebo","51",IF(B345="502 - Fermentacion PCL","502",IF(B345="510 - Fermentacion","510","512"))))))</f>
        <v>14</v>
      </c>
      <c r="M345" s="107">
        <f t="shared" si="5"/>
        <v>14</v>
      </c>
    </row>
    <row r="346" spans="1:13" hidden="1" x14ac:dyDescent="0.25">
      <c r="A346" s="76">
        <v>667531</v>
      </c>
      <c r="B346" s="144" t="s">
        <v>298</v>
      </c>
      <c r="C346" s="112">
        <v>44790</v>
      </c>
      <c r="D346" s="144" t="s">
        <v>2</v>
      </c>
      <c r="E346" s="144" t="s">
        <v>34</v>
      </c>
      <c r="F346" s="76">
        <v>19</v>
      </c>
      <c r="G346" s="145" t="s">
        <v>71</v>
      </c>
      <c r="H346" s="145">
        <v>16</v>
      </c>
      <c r="I346" s="145">
        <v>18</v>
      </c>
      <c r="J346" s="145">
        <v>16.54</v>
      </c>
      <c r="K346" s="145" t="s">
        <v>344</v>
      </c>
      <c r="L346" s="145">
        <f>IF(A346="","",IFERROR(VLOOKUP(B346,IPQlickTabla!$B:$J,9,FALSE),IF(B346="80 - Produccion-Mezcla Grasa","80",IF(B346="51 - Purga-Purga de sebo","51",IF(B346="502 - Fermentacion PCL","502",IF(B346="510 - Fermentacion","510","512"))))))</f>
        <v>14</v>
      </c>
      <c r="M346" s="107">
        <f t="shared" si="5"/>
        <v>14</v>
      </c>
    </row>
    <row r="347" spans="1:13" hidden="1" x14ac:dyDescent="0.25">
      <c r="A347" s="76">
        <v>667996</v>
      </c>
      <c r="B347" s="144" t="s">
        <v>298</v>
      </c>
      <c r="C347" s="112">
        <v>44792</v>
      </c>
      <c r="D347" s="144" t="s">
        <v>2</v>
      </c>
      <c r="E347" s="144" t="s">
        <v>34</v>
      </c>
      <c r="F347" s="76">
        <v>19</v>
      </c>
      <c r="G347" s="145" t="s">
        <v>71</v>
      </c>
      <c r="H347" s="145">
        <v>16</v>
      </c>
      <c r="I347" s="145">
        <v>18</v>
      </c>
      <c r="J347" s="145">
        <v>16.54</v>
      </c>
      <c r="K347" s="145" t="s">
        <v>344</v>
      </c>
      <c r="L347" s="145">
        <f>IF(A347="","",IFERROR(VLOOKUP(B347,IPQlickTabla!$B:$J,9,FALSE),IF(B347="80 - Produccion-Mezcla Grasa","80",IF(B347="51 - Purga-Purga de sebo","51",IF(B347="502 - Fermentacion PCL","502",IF(B347="510 - Fermentacion","510","512"))))))</f>
        <v>14</v>
      </c>
      <c r="M347" s="107">
        <f t="shared" si="5"/>
        <v>14</v>
      </c>
    </row>
    <row r="348" spans="1:13" hidden="1" x14ac:dyDescent="0.25">
      <c r="A348" s="76">
        <v>668099</v>
      </c>
      <c r="B348" s="144" t="s">
        <v>298</v>
      </c>
      <c r="C348" s="112">
        <v>44792</v>
      </c>
      <c r="D348" s="144" t="s">
        <v>2</v>
      </c>
      <c r="E348" s="144" t="s">
        <v>34</v>
      </c>
      <c r="F348" s="76">
        <v>19</v>
      </c>
      <c r="G348" s="145" t="s">
        <v>71</v>
      </c>
      <c r="H348" s="145">
        <v>16</v>
      </c>
      <c r="I348" s="145">
        <v>18</v>
      </c>
      <c r="J348" s="145">
        <v>16.55</v>
      </c>
      <c r="K348" s="145" t="s">
        <v>344</v>
      </c>
      <c r="L348" s="145">
        <f>IF(A348="","",IFERROR(VLOOKUP(B348,IPQlickTabla!$B:$J,9,FALSE),IF(B348="80 - Produccion-Mezcla Grasa","80",IF(B348="51 - Purga-Purga de sebo","51",IF(B348="502 - Fermentacion PCL","502",IF(B348="510 - Fermentacion","510","512"))))))</f>
        <v>14</v>
      </c>
      <c r="M348" s="107">
        <f t="shared" si="5"/>
        <v>14</v>
      </c>
    </row>
    <row r="349" spans="1:13" hidden="1" x14ac:dyDescent="0.25">
      <c r="A349" s="76">
        <v>667476</v>
      </c>
      <c r="B349" s="144" t="s">
        <v>298</v>
      </c>
      <c r="C349" s="112">
        <v>44790</v>
      </c>
      <c r="D349" s="144" t="s">
        <v>2</v>
      </c>
      <c r="E349" s="144" t="s">
        <v>34</v>
      </c>
      <c r="F349" s="76">
        <v>19</v>
      </c>
      <c r="G349" s="145" t="s">
        <v>71</v>
      </c>
      <c r="H349" s="145">
        <v>16</v>
      </c>
      <c r="I349" s="145">
        <v>18</v>
      </c>
      <c r="J349" s="145">
        <v>16.559999999999999</v>
      </c>
      <c r="K349" s="145" t="s">
        <v>344</v>
      </c>
      <c r="L349" s="145">
        <f>IF(A349="","",IFERROR(VLOOKUP(B349,IPQlickTabla!$B:$J,9,FALSE),IF(B349="80 - Produccion-Mezcla Grasa","80",IF(B349="51 - Purga-Purga de sebo","51",IF(B349="502 - Fermentacion PCL","502",IF(B349="510 - Fermentacion","510","512"))))))</f>
        <v>14</v>
      </c>
      <c r="M349" s="107">
        <f t="shared" si="5"/>
        <v>14</v>
      </c>
    </row>
    <row r="350" spans="1:13" hidden="1" x14ac:dyDescent="0.25">
      <c r="A350" s="76">
        <v>667430</v>
      </c>
      <c r="B350" s="144" t="s">
        <v>298</v>
      </c>
      <c r="C350" s="112">
        <v>44789</v>
      </c>
      <c r="D350" s="144" t="s">
        <v>2</v>
      </c>
      <c r="E350" s="144" t="s">
        <v>34</v>
      </c>
      <c r="F350" s="76">
        <v>19</v>
      </c>
      <c r="G350" s="145" t="s">
        <v>71</v>
      </c>
      <c r="H350" s="145">
        <v>16</v>
      </c>
      <c r="I350" s="145">
        <v>18</v>
      </c>
      <c r="J350" s="145">
        <v>16.57</v>
      </c>
      <c r="K350" s="145" t="s">
        <v>344</v>
      </c>
      <c r="L350" s="145">
        <f>IF(A350="","",IFERROR(VLOOKUP(B350,IPQlickTabla!$B:$J,9,FALSE),IF(B350="80 - Produccion-Mezcla Grasa","80",IF(B350="51 - Purga-Purga de sebo","51",IF(B350="502 - Fermentacion PCL","502",IF(B350="510 - Fermentacion","510","512"))))))</f>
        <v>14</v>
      </c>
      <c r="M350" s="107">
        <f t="shared" si="5"/>
        <v>14</v>
      </c>
    </row>
    <row r="351" spans="1:13" hidden="1" x14ac:dyDescent="0.25">
      <c r="A351" s="76">
        <v>667120</v>
      </c>
      <c r="B351" s="144" t="s">
        <v>298</v>
      </c>
      <c r="C351" s="112">
        <v>44788</v>
      </c>
      <c r="D351" s="144" t="s">
        <v>2</v>
      </c>
      <c r="E351" s="144" t="s">
        <v>34</v>
      </c>
      <c r="F351" s="76">
        <v>19</v>
      </c>
      <c r="G351" s="145" t="s">
        <v>71</v>
      </c>
      <c r="H351" s="145">
        <v>16</v>
      </c>
      <c r="I351" s="145">
        <v>18</v>
      </c>
      <c r="J351" s="145">
        <v>16.579999999999998</v>
      </c>
      <c r="K351" s="145" t="s">
        <v>344</v>
      </c>
      <c r="L351" s="145">
        <f>IF(A351="","",IFERROR(VLOOKUP(B351,IPQlickTabla!$B:$J,9,FALSE),IF(B351="80 - Produccion-Mezcla Grasa","80",IF(B351="51 - Purga-Purga de sebo","51",IF(B351="502 - Fermentacion PCL","502",IF(B351="510 - Fermentacion","510","512"))))))</f>
        <v>14</v>
      </c>
      <c r="M351" s="107">
        <f t="shared" si="5"/>
        <v>14</v>
      </c>
    </row>
    <row r="352" spans="1:13" hidden="1" x14ac:dyDescent="0.25">
      <c r="A352" s="76">
        <v>667139</v>
      </c>
      <c r="B352" s="144" t="s">
        <v>298</v>
      </c>
      <c r="C352" s="112">
        <v>44788</v>
      </c>
      <c r="D352" s="144" t="s">
        <v>2</v>
      </c>
      <c r="E352" s="144" t="s">
        <v>34</v>
      </c>
      <c r="F352" s="76">
        <v>19</v>
      </c>
      <c r="G352" s="145" t="s">
        <v>71</v>
      </c>
      <c r="H352" s="145">
        <v>16</v>
      </c>
      <c r="I352" s="145">
        <v>18</v>
      </c>
      <c r="J352" s="145">
        <v>16.579999999999998</v>
      </c>
      <c r="K352" s="145" t="s">
        <v>344</v>
      </c>
      <c r="L352" s="145">
        <f>IF(A352="","",IFERROR(VLOOKUP(B352,IPQlickTabla!$B:$J,9,FALSE),IF(B352="80 - Produccion-Mezcla Grasa","80",IF(B352="51 - Purga-Purga de sebo","51",IF(B352="502 - Fermentacion PCL","502",IF(B352="510 - Fermentacion","510","512"))))))</f>
        <v>14</v>
      </c>
      <c r="M352" s="107">
        <f t="shared" si="5"/>
        <v>14</v>
      </c>
    </row>
    <row r="353" spans="1:13" hidden="1" x14ac:dyDescent="0.25">
      <c r="A353" s="76">
        <v>667828</v>
      </c>
      <c r="B353" s="144" t="s">
        <v>298</v>
      </c>
      <c r="C353" s="112">
        <v>44791</v>
      </c>
      <c r="D353" s="144" t="s">
        <v>2</v>
      </c>
      <c r="E353" s="144" t="s">
        <v>34</v>
      </c>
      <c r="F353" s="76">
        <v>19</v>
      </c>
      <c r="G353" s="145" t="s">
        <v>71</v>
      </c>
      <c r="H353" s="145">
        <v>16</v>
      </c>
      <c r="I353" s="145">
        <v>18</v>
      </c>
      <c r="J353" s="145">
        <v>16.579999999999998</v>
      </c>
      <c r="K353" s="145" t="s">
        <v>344</v>
      </c>
      <c r="L353" s="145">
        <f>IF(A353="","",IFERROR(VLOOKUP(B353,IPQlickTabla!$B:$J,9,FALSE),IF(B353="80 - Produccion-Mezcla Grasa","80",IF(B353="51 - Purga-Purga de sebo","51",IF(B353="502 - Fermentacion PCL","502",IF(B353="510 - Fermentacion","510","512"))))))</f>
        <v>14</v>
      </c>
      <c r="M353" s="107">
        <f t="shared" si="5"/>
        <v>14</v>
      </c>
    </row>
    <row r="354" spans="1:13" hidden="1" x14ac:dyDescent="0.25">
      <c r="A354" s="76">
        <v>667532</v>
      </c>
      <c r="B354" s="144" t="s">
        <v>298</v>
      </c>
      <c r="C354" s="112">
        <v>44790</v>
      </c>
      <c r="D354" s="144" t="s">
        <v>2</v>
      </c>
      <c r="E354" s="144" t="s">
        <v>34</v>
      </c>
      <c r="F354" s="76">
        <v>19</v>
      </c>
      <c r="G354" s="145" t="s">
        <v>71</v>
      </c>
      <c r="H354" s="145">
        <v>16</v>
      </c>
      <c r="I354" s="145">
        <v>18</v>
      </c>
      <c r="J354" s="145">
        <v>16.600000000000001</v>
      </c>
      <c r="K354" s="145" t="s">
        <v>344</v>
      </c>
      <c r="L354" s="145">
        <f>IF(A354="","",IFERROR(VLOOKUP(B354,IPQlickTabla!$B:$J,9,FALSE),IF(B354="80 - Produccion-Mezcla Grasa","80",IF(B354="51 - Purga-Purga de sebo","51",IF(B354="502 - Fermentacion PCL","502",IF(B354="510 - Fermentacion","510","512"))))))</f>
        <v>14</v>
      </c>
      <c r="M354" s="107">
        <f t="shared" si="5"/>
        <v>14</v>
      </c>
    </row>
    <row r="355" spans="1:13" hidden="1" x14ac:dyDescent="0.25">
      <c r="A355" s="76">
        <v>668028</v>
      </c>
      <c r="B355" s="144" t="s">
        <v>298</v>
      </c>
      <c r="C355" s="112">
        <v>44792</v>
      </c>
      <c r="D355" s="144" t="s">
        <v>2</v>
      </c>
      <c r="E355" s="144" t="s">
        <v>34</v>
      </c>
      <c r="F355" s="76">
        <v>19</v>
      </c>
      <c r="G355" s="145" t="s">
        <v>71</v>
      </c>
      <c r="H355" s="145">
        <v>16</v>
      </c>
      <c r="I355" s="145">
        <v>18</v>
      </c>
      <c r="J355" s="145">
        <v>16.64</v>
      </c>
      <c r="K355" s="145" t="s">
        <v>344</v>
      </c>
      <c r="L355" s="145">
        <f>IF(A355="","",IFERROR(VLOOKUP(B355,IPQlickTabla!$B:$J,9,FALSE),IF(B355="80 - Produccion-Mezcla Grasa","80",IF(B355="51 - Purga-Purga de sebo","51",IF(B355="502 - Fermentacion PCL","502",IF(B355="510 - Fermentacion","510","512"))))))</f>
        <v>14</v>
      </c>
      <c r="M355" s="107">
        <f t="shared" si="5"/>
        <v>14</v>
      </c>
    </row>
    <row r="356" spans="1:13" hidden="1" x14ac:dyDescent="0.25">
      <c r="A356" s="76">
        <v>668186</v>
      </c>
      <c r="B356" s="144" t="s">
        <v>298</v>
      </c>
      <c r="C356" s="112">
        <v>44792</v>
      </c>
      <c r="D356" s="144" t="s">
        <v>2</v>
      </c>
      <c r="E356" s="144" t="s">
        <v>34</v>
      </c>
      <c r="F356" s="76">
        <v>19</v>
      </c>
      <c r="G356" s="145" t="s">
        <v>71</v>
      </c>
      <c r="H356" s="145">
        <v>16</v>
      </c>
      <c r="I356" s="145">
        <v>18</v>
      </c>
      <c r="J356" s="145">
        <v>16.670000000000002</v>
      </c>
      <c r="K356" s="145" t="s">
        <v>344</v>
      </c>
      <c r="L356" s="145">
        <f>IF(A356="","",IFERROR(VLOOKUP(B356,IPQlickTabla!$B:$J,9,FALSE),IF(B356="80 - Produccion-Mezcla Grasa","80",IF(B356="51 - Purga-Purga de sebo","51",IF(B356="502 - Fermentacion PCL","502",IF(B356="510 - Fermentacion","510","512"))))))</f>
        <v>14</v>
      </c>
      <c r="M356" s="107">
        <f t="shared" si="5"/>
        <v>14</v>
      </c>
    </row>
    <row r="357" spans="1:13" hidden="1" x14ac:dyDescent="0.25">
      <c r="A357" s="76">
        <v>668040</v>
      </c>
      <c r="B357" s="144" t="s">
        <v>298</v>
      </c>
      <c r="C357" s="112">
        <v>44792</v>
      </c>
      <c r="D357" s="144" t="s">
        <v>2</v>
      </c>
      <c r="E357" s="144" t="s">
        <v>34</v>
      </c>
      <c r="F357" s="76">
        <v>19</v>
      </c>
      <c r="G357" s="145" t="s">
        <v>71</v>
      </c>
      <c r="H357" s="145">
        <v>16</v>
      </c>
      <c r="I357" s="145">
        <v>18</v>
      </c>
      <c r="J357" s="145">
        <v>16.68</v>
      </c>
      <c r="K357" s="145" t="s">
        <v>344</v>
      </c>
      <c r="L357" s="145">
        <f>IF(A357="","",IFERROR(VLOOKUP(B357,IPQlickTabla!$B:$J,9,FALSE),IF(B357="80 - Produccion-Mezcla Grasa","80",IF(B357="51 - Purga-Purga de sebo","51",IF(B357="502 - Fermentacion PCL","502",IF(B357="510 - Fermentacion","510","512"))))))</f>
        <v>14</v>
      </c>
      <c r="M357" s="107">
        <f t="shared" si="5"/>
        <v>14</v>
      </c>
    </row>
    <row r="358" spans="1:13" hidden="1" x14ac:dyDescent="0.25">
      <c r="A358" s="76">
        <v>667096</v>
      </c>
      <c r="B358" s="144" t="s">
        <v>298</v>
      </c>
      <c r="C358" s="112">
        <v>44788</v>
      </c>
      <c r="D358" s="144" t="s">
        <v>2</v>
      </c>
      <c r="E358" s="144" t="s">
        <v>34</v>
      </c>
      <c r="F358" s="76">
        <v>19</v>
      </c>
      <c r="G358" s="145" t="s">
        <v>71</v>
      </c>
      <c r="H358" s="145">
        <v>16</v>
      </c>
      <c r="I358" s="145">
        <v>18</v>
      </c>
      <c r="J358" s="145">
        <v>16.739999999999998</v>
      </c>
      <c r="K358" s="145" t="s">
        <v>344</v>
      </c>
      <c r="L358" s="145">
        <f>IF(A358="","",IFERROR(VLOOKUP(B358,IPQlickTabla!$B:$J,9,FALSE),IF(B358="80 - Produccion-Mezcla Grasa","80",IF(B358="51 - Purga-Purga de sebo","51",IF(B358="502 - Fermentacion PCL","502",IF(B358="510 - Fermentacion","510","512"))))))</f>
        <v>14</v>
      </c>
      <c r="M358" s="107">
        <f t="shared" si="5"/>
        <v>14</v>
      </c>
    </row>
    <row r="359" spans="1:13" hidden="1" x14ac:dyDescent="0.25">
      <c r="A359" s="76">
        <v>667846</v>
      </c>
      <c r="B359" s="144" t="s">
        <v>298</v>
      </c>
      <c r="C359" s="112">
        <v>44791</v>
      </c>
      <c r="D359" s="144" t="s">
        <v>2</v>
      </c>
      <c r="E359" s="144" t="s">
        <v>34</v>
      </c>
      <c r="F359" s="76">
        <v>19</v>
      </c>
      <c r="G359" s="145" t="s">
        <v>71</v>
      </c>
      <c r="H359" s="145">
        <v>16</v>
      </c>
      <c r="I359" s="145">
        <v>18</v>
      </c>
      <c r="J359" s="145">
        <v>16.8</v>
      </c>
      <c r="K359" s="145" t="s">
        <v>344</v>
      </c>
      <c r="L359" s="145">
        <f>IF(A359="","",IFERROR(VLOOKUP(B359,IPQlickTabla!$B:$J,9,FALSE),IF(B359="80 - Produccion-Mezcla Grasa","80",IF(B359="51 - Purga-Purga de sebo","51",IF(B359="502 - Fermentacion PCL","502",IF(B359="510 - Fermentacion","510","512"))))))</f>
        <v>14</v>
      </c>
      <c r="M359" s="107">
        <f t="shared" si="5"/>
        <v>14</v>
      </c>
    </row>
    <row r="360" spans="1:13" hidden="1" x14ac:dyDescent="0.25">
      <c r="A360" s="76">
        <v>667254</v>
      </c>
      <c r="B360" s="144" t="s">
        <v>298</v>
      </c>
      <c r="C360" s="112">
        <v>44789</v>
      </c>
      <c r="D360" s="144" t="s">
        <v>2</v>
      </c>
      <c r="E360" s="144" t="s">
        <v>34</v>
      </c>
      <c r="F360" s="76">
        <v>19</v>
      </c>
      <c r="G360" s="145" t="s">
        <v>71</v>
      </c>
      <c r="H360" s="145">
        <v>16</v>
      </c>
      <c r="I360" s="145">
        <v>18</v>
      </c>
      <c r="J360" s="145">
        <v>16.829999999999998</v>
      </c>
      <c r="K360" s="145" t="s">
        <v>344</v>
      </c>
      <c r="L360" s="145">
        <f>IF(A360="","",IFERROR(VLOOKUP(B360,IPQlickTabla!$B:$J,9,FALSE),IF(B360="80 - Produccion-Mezcla Grasa","80",IF(B360="51 - Purga-Purga de sebo","51",IF(B360="502 - Fermentacion PCL","502",IF(B360="510 - Fermentacion","510","512"))))))</f>
        <v>14</v>
      </c>
      <c r="M360" s="107">
        <f t="shared" si="5"/>
        <v>14</v>
      </c>
    </row>
    <row r="361" spans="1:13" hidden="1" x14ac:dyDescent="0.25">
      <c r="A361" s="76">
        <v>667441</v>
      </c>
      <c r="B361" s="144" t="s">
        <v>298</v>
      </c>
      <c r="C361" s="112">
        <v>44789</v>
      </c>
      <c r="D361" s="144" t="s">
        <v>2</v>
      </c>
      <c r="E361" s="144" t="s">
        <v>34</v>
      </c>
      <c r="F361" s="76">
        <v>19</v>
      </c>
      <c r="G361" s="145" t="s">
        <v>71</v>
      </c>
      <c r="H361" s="145">
        <v>16</v>
      </c>
      <c r="I361" s="145">
        <v>18</v>
      </c>
      <c r="J361" s="145">
        <v>16.829999999999998</v>
      </c>
      <c r="K361" s="145" t="s">
        <v>344</v>
      </c>
      <c r="L361" s="145">
        <f>IF(A361="","",IFERROR(VLOOKUP(B361,IPQlickTabla!$B:$J,9,FALSE),IF(B361="80 - Produccion-Mezcla Grasa","80",IF(B361="51 - Purga-Purga de sebo","51",IF(B361="502 - Fermentacion PCL","502",IF(B361="510 - Fermentacion","510","512"))))))</f>
        <v>14</v>
      </c>
      <c r="M361" s="107">
        <f t="shared" si="5"/>
        <v>14</v>
      </c>
    </row>
    <row r="362" spans="1:13" hidden="1" x14ac:dyDescent="0.25">
      <c r="A362" s="76">
        <v>668539</v>
      </c>
      <c r="B362" s="144" t="s">
        <v>298</v>
      </c>
      <c r="C362" s="112">
        <v>44794</v>
      </c>
      <c r="D362" s="144" t="s">
        <v>2</v>
      </c>
      <c r="E362" s="144" t="s">
        <v>34</v>
      </c>
      <c r="F362" s="76">
        <v>19</v>
      </c>
      <c r="G362" s="145" t="s">
        <v>71</v>
      </c>
      <c r="H362" s="145">
        <v>16</v>
      </c>
      <c r="I362" s="145">
        <v>18</v>
      </c>
      <c r="J362" s="145">
        <v>16.84</v>
      </c>
      <c r="K362" s="145" t="s">
        <v>344</v>
      </c>
      <c r="L362" s="145">
        <f>IF(A362="","",IFERROR(VLOOKUP(B362,IPQlickTabla!$B:$J,9,FALSE),IF(B362="80 - Produccion-Mezcla Grasa","80",IF(B362="51 - Purga-Purga de sebo","51",IF(B362="502 - Fermentacion PCL","502",IF(B362="510 - Fermentacion","510","512"))))))</f>
        <v>14</v>
      </c>
      <c r="M362" s="107">
        <f t="shared" si="5"/>
        <v>14</v>
      </c>
    </row>
    <row r="363" spans="1:13" hidden="1" x14ac:dyDescent="0.25">
      <c r="A363" s="76">
        <v>668192</v>
      </c>
      <c r="B363" s="144" t="s">
        <v>298</v>
      </c>
      <c r="C363" s="112">
        <v>44792</v>
      </c>
      <c r="D363" s="144" t="s">
        <v>2</v>
      </c>
      <c r="E363" s="144" t="s">
        <v>34</v>
      </c>
      <c r="F363" s="76">
        <v>19</v>
      </c>
      <c r="G363" s="145" t="s">
        <v>71</v>
      </c>
      <c r="H363" s="145">
        <v>16</v>
      </c>
      <c r="I363" s="145">
        <v>18</v>
      </c>
      <c r="J363" s="145">
        <v>16.850000000000001</v>
      </c>
      <c r="K363" s="145" t="s">
        <v>344</v>
      </c>
      <c r="L363" s="145">
        <f>IF(A363="","",IFERROR(VLOOKUP(B363,IPQlickTabla!$B:$J,9,FALSE),IF(B363="80 - Produccion-Mezcla Grasa","80",IF(B363="51 - Purga-Purga de sebo","51",IF(B363="502 - Fermentacion PCL","502",IF(B363="510 - Fermentacion","510","512"))))))</f>
        <v>14</v>
      </c>
      <c r="M363" s="107">
        <f t="shared" si="5"/>
        <v>14</v>
      </c>
    </row>
    <row r="364" spans="1:13" hidden="1" x14ac:dyDescent="0.25">
      <c r="A364" s="76">
        <v>668223</v>
      </c>
      <c r="B364" s="144" t="s">
        <v>298</v>
      </c>
      <c r="C364" s="112">
        <v>44792</v>
      </c>
      <c r="D364" s="144" t="s">
        <v>2</v>
      </c>
      <c r="E364" s="144" t="s">
        <v>34</v>
      </c>
      <c r="F364" s="76">
        <v>19</v>
      </c>
      <c r="G364" s="145" t="s">
        <v>71</v>
      </c>
      <c r="H364" s="145">
        <v>16</v>
      </c>
      <c r="I364" s="145">
        <v>18</v>
      </c>
      <c r="J364" s="145">
        <v>16.850000000000001</v>
      </c>
      <c r="K364" s="145" t="s">
        <v>344</v>
      </c>
      <c r="L364" s="145">
        <f>IF(A364="","",IFERROR(VLOOKUP(B364,IPQlickTabla!$B:$J,9,FALSE),IF(B364="80 - Produccion-Mezcla Grasa","80",IF(B364="51 - Purga-Purga de sebo","51",IF(B364="502 - Fermentacion PCL","502",IF(B364="510 - Fermentacion","510","512"))))))</f>
        <v>14</v>
      </c>
      <c r="M364" s="107">
        <f t="shared" si="5"/>
        <v>14</v>
      </c>
    </row>
    <row r="365" spans="1:13" hidden="1" x14ac:dyDescent="0.25">
      <c r="A365" s="76">
        <v>668522</v>
      </c>
      <c r="B365" s="144" t="s">
        <v>298</v>
      </c>
      <c r="C365" s="112">
        <v>44794</v>
      </c>
      <c r="D365" s="144" t="s">
        <v>2</v>
      </c>
      <c r="E365" s="144" t="s">
        <v>34</v>
      </c>
      <c r="F365" s="76">
        <v>19</v>
      </c>
      <c r="G365" s="145" t="s">
        <v>71</v>
      </c>
      <c r="H365" s="145">
        <v>16</v>
      </c>
      <c r="I365" s="145">
        <v>18</v>
      </c>
      <c r="J365" s="145">
        <v>16.89</v>
      </c>
      <c r="K365" s="145" t="s">
        <v>344</v>
      </c>
      <c r="L365" s="145">
        <f>IF(A365="","",IFERROR(VLOOKUP(B365,IPQlickTabla!$B:$J,9,FALSE),IF(B365="80 - Produccion-Mezcla Grasa","80",IF(B365="51 - Purga-Purga de sebo","51",IF(B365="502 - Fermentacion PCL","502",IF(B365="510 - Fermentacion","510","512"))))))</f>
        <v>14</v>
      </c>
      <c r="M365" s="107">
        <f t="shared" si="5"/>
        <v>14</v>
      </c>
    </row>
    <row r="366" spans="1:13" hidden="1" x14ac:dyDescent="0.25">
      <c r="A366" s="76">
        <v>668055</v>
      </c>
      <c r="B366" s="144" t="s">
        <v>298</v>
      </c>
      <c r="C366" s="112">
        <v>44792</v>
      </c>
      <c r="D366" s="144" t="s">
        <v>2</v>
      </c>
      <c r="E366" s="144" t="s">
        <v>34</v>
      </c>
      <c r="F366" s="76">
        <v>19</v>
      </c>
      <c r="G366" s="145" t="s">
        <v>71</v>
      </c>
      <c r="H366" s="145">
        <v>16</v>
      </c>
      <c r="I366" s="145">
        <v>18</v>
      </c>
      <c r="J366" s="145">
        <v>16.899999999999999</v>
      </c>
      <c r="K366" s="145" t="s">
        <v>344</v>
      </c>
      <c r="L366" s="145">
        <f>IF(A366="","",IFERROR(VLOOKUP(B366,IPQlickTabla!$B:$J,9,FALSE),IF(B366="80 - Produccion-Mezcla Grasa","80",IF(B366="51 - Purga-Purga de sebo","51",IF(B366="502 - Fermentacion PCL","502",IF(B366="510 - Fermentacion","510","512"))))))</f>
        <v>14</v>
      </c>
      <c r="M366" s="107">
        <f t="shared" si="5"/>
        <v>14</v>
      </c>
    </row>
    <row r="367" spans="1:13" hidden="1" x14ac:dyDescent="0.25">
      <c r="A367" s="76">
        <v>667098</v>
      </c>
      <c r="B367" s="144" t="s">
        <v>298</v>
      </c>
      <c r="C367" s="112">
        <v>44788</v>
      </c>
      <c r="D367" s="144" t="s">
        <v>2</v>
      </c>
      <c r="E367" s="144" t="s">
        <v>34</v>
      </c>
      <c r="F367" s="76">
        <v>19</v>
      </c>
      <c r="G367" s="145" t="s">
        <v>71</v>
      </c>
      <c r="H367" s="145">
        <v>16</v>
      </c>
      <c r="I367" s="145">
        <v>18</v>
      </c>
      <c r="J367" s="145">
        <v>16.95</v>
      </c>
      <c r="K367" s="145" t="s">
        <v>344</v>
      </c>
      <c r="L367" s="145">
        <f>IF(A367="","",IFERROR(VLOOKUP(B367,IPQlickTabla!$B:$J,9,FALSE),IF(B367="80 - Produccion-Mezcla Grasa","80",IF(B367="51 - Purga-Purga de sebo","51",IF(B367="502 - Fermentacion PCL","502",IF(B367="510 - Fermentacion","510","512"))))))</f>
        <v>14</v>
      </c>
      <c r="M367" s="107">
        <f t="shared" si="5"/>
        <v>14</v>
      </c>
    </row>
    <row r="368" spans="1:13" hidden="1" x14ac:dyDescent="0.25">
      <c r="A368" s="76">
        <v>667104</v>
      </c>
      <c r="B368" s="144" t="s">
        <v>298</v>
      </c>
      <c r="C368" s="112">
        <v>44788</v>
      </c>
      <c r="D368" s="144" t="s">
        <v>2</v>
      </c>
      <c r="E368" s="144" t="s">
        <v>34</v>
      </c>
      <c r="F368" s="76">
        <v>19</v>
      </c>
      <c r="G368" s="145" t="s">
        <v>71</v>
      </c>
      <c r="H368" s="145">
        <v>16</v>
      </c>
      <c r="I368" s="145">
        <v>18</v>
      </c>
      <c r="J368" s="145">
        <v>16.95</v>
      </c>
      <c r="K368" s="145" t="s">
        <v>344</v>
      </c>
      <c r="L368" s="145">
        <f>IF(A368="","",IFERROR(VLOOKUP(B368,IPQlickTabla!$B:$J,9,FALSE),IF(B368="80 - Produccion-Mezcla Grasa","80",IF(B368="51 - Purga-Purga de sebo","51",IF(B368="502 - Fermentacion PCL","502",IF(B368="510 - Fermentacion","510","512"))))))</f>
        <v>14</v>
      </c>
      <c r="M368" s="107">
        <f t="shared" si="5"/>
        <v>14</v>
      </c>
    </row>
    <row r="369" spans="1:13" hidden="1" x14ac:dyDescent="0.25">
      <c r="A369" s="76">
        <v>667094</v>
      </c>
      <c r="B369" s="144" t="s">
        <v>298</v>
      </c>
      <c r="C369" s="112">
        <v>44788</v>
      </c>
      <c r="D369" s="144" t="s">
        <v>2</v>
      </c>
      <c r="E369" s="144" t="s">
        <v>34</v>
      </c>
      <c r="F369" s="76">
        <v>19</v>
      </c>
      <c r="G369" s="145" t="s">
        <v>71</v>
      </c>
      <c r="H369" s="145">
        <v>16</v>
      </c>
      <c r="I369" s="145">
        <v>18</v>
      </c>
      <c r="J369" s="145">
        <v>16.98</v>
      </c>
      <c r="K369" s="145" t="s">
        <v>344</v>
      </c>
      <c r="L369" s="145">
        <f>IF(A369="","",IFERROR(VLOOKUP(B369,IPQlickTabla!$B:$J,9,FALSE),IF(B369="80 - Produccion-Mezcla Grasa","80",IF(B369="51 - Purga-Purga de sebo","51",IF(B369="502 - Fermentacion PCL","502",IF(B369="510 - Fermentacion","510","512"))))))</f>
        <v>14</v>
      </c>
      <c r="M369" s="107">
        <f t="shared" si="5"/>
        <v>14</v>
      </c>
    </row>
    <row r="370" spans="1:13" hidden="1" x14ac:dyDescent="0.25">
      <c r="A370" s="76">
        <v>667455</v>
      </c>
      <c r="B370" s="144" t="s">
        <v>298</v>
      </c>
      <c r="C370" s="112">
        <v>44789</v>
      </c>
      <c r="D370" s="144" t="s">
        <v>2</v>
      </c>
      <c r="E370" s="144" t="s">
        <v>34</v>
      </c>
      <c r="F370" s="76">
        <v>19</v>
      </c>
      <c r="G370" s="145" t="s">
        <v>71</v>
      </c>
      <c r="H370" s="145">
        <v>16</v>
      </c>
      <c r="I370" s="145">
        <v>18</v>
      </c>
      <c r="J370" s="145">
        <v>16.989999999999998</v>
      </c>
      <c r="K370" s="145" t="s">
        <v>344</v>
      </c>
      <c r="L370" s="145">
        <f>IF(A370="","",IFERROR(VLOOKUP(B370,IPQlickTabla!$B:$J,9,FALSE),IF(B370="80 - Produccion-Mezcla Grasa","80",IF(B370="51 - Purga-Purga de sebo","51",IF(B370="502 - Fermentacion PCL","502",IF(B370="510 - Fermentacion","510","512"))))))</f>
        <v>14</v>
      </c>
      <c r="M370" s="107">
        <f t="shared" si="5"/>
        <v>14</v>
      </c>
    </row>
    <row r="371" spans="1:13" hidden="1" x14ac:dyDescent="0.25">
      <c r="A371" s="76">
        <v>667522</v>
      </c>
      <c r="B371" s="144" t="s">
        <v>298</v>
      </c>
      <c r="C371" s="112">
        <v>44790</v>
      </c>
      <c r="D371" s="144" t="s">
        <v>2</v>
      </c>
      <c r="E371" s="144" t="s">
        <v>34</v>
      </c>
      <c r="F371" s="76">
        <v>19</v>
      </c>
      <c r="G371" s="145" t="s">
        <v>71</v>
      </c>
      <c r="H371" s="145">
        <v>16</v>
      </c>
      <c r="I371" s="145">
        <v>18</v>
      </c>
      <c r="J371" s="145">
        <v>17.05</v>
      </c>
      <c r="K371" s="145" t="s">
        <v>344</v>
      </c>
      <c r="L371" s="145">
        <f>IF(A371="","",IFERROR(VLOOKUP(B371,IPQlickTabla!$B:$J,9,FALSE),IF(B371="80 - Produccion-Mezcla Grasa","80",IF(B371="51 - Purga-Purga de sebo","51",IF(B371="502 - Fermentacion PCL","502",IF(B371="510 - Fermentacion","510","512"))))))</f>
        <v>14</v>
      </c>
      <c r="M371" s="107">
        <f t="shared" si="5"/>
        <v>14</v>
      </c>
    </row>
    <row r="372" spans="1:13" hidden="1" x14ac:dyDescent="0.25">
      <c r="A372" s="76">
        <v>668276</v>
      </c>
      <c r="B372" s="144" t="s">
        <v>298</v>
      </c>
      <c r="C372" s="112">
        <v>44792</v>
      </c>
      <c r="D372" s="144" t="s">
        <v>2</v>
      </c>
      <c r="E372" s="144" t="s">
        <v>34</v>
      </c>
      <c r="F372" s="76">
        <v>19</v>
      </c>
      <c r="G372" s="145" t="s">
        <v>71</v>
      </c>
      <c r="H372" s="145">
        <v>16</v>
      </c>
      <c r="I372" s="145">
        <v>18</v>
      </c>
      <c r="J372" s="145">
        <v>17.079999999999998</v>
      </c>
      <c r="K372" s="145" t="s">
        <v>344</v>
      </c>
      <c r="L372" s="145">
        <f>IF(A372="","",IFERROR(VLOOKUP(B372,IPQlickTabla!$B:$J,9,FALSE),IF(B372="80 - Produccion-Mezcla Grasa","80",IF(B372="51 - Purga-Purga de sebo","51",IF(B372="502 - Fermentacion PCL","502",IF(B372="510 - Fermentacion","510","512"))))))</f>
        <v>14</v>
      </c>
      <c r="M372" s="107">
        <f t="shared" si="5"/>
        <v>14</v>
      </c>
    </row>
    <row r="373" spans="1:13" hidden="1" x14ac:dyDescent="0.25">
      <c r="A373" s="76">
        <v>667034</v>
      </c>
      <c r="B373" s="144" t="s">
        <v>298</v>
      </c>
      <c r="C373" s="112">
        <v>44788</v>
      </c>
      <c r="D373" s="144" t="s">
        <v>2</v>
      </c>
      <c r="E373" s="144" t="s">
        <v>34</v>
      </c>
      <c r="F373" s="76">
        <v>19</v>
      </c>
      <c r="G373" s="145" t="s">
        <v>71</v>
      </c>
      <c r="H373" s="145">
        <v>16</v>
      </c>
      <c r="I373" s="145">
        <v>18</v>
      </c>
      <c r="J373" s="145">
        <v>17.12</v>
      </c>
      <c r="K373" s="145" t="s">
        <v>344</v>
      </c>
      <c r="L373" s="145">
        <f>IF(A373="","",IFERROR(VLOOKUP(B373,IPQlickTabla!$B:$J,9,FALSE),IF(B373="80 - Produccion-Mezcla Grasa","80",IF(B373="51 - Purga-Purga de sebo","51",IF(B373="502 - Fermentacion PCL","502",IF(B373="510 - Fermentacion","510","512"))))))</f>
        <v>14</v>
      </c>
      <c r="M373" s="107">
        <f t="shared" si="5"/>
        <v>14</v>
      </c>
    </row>
    <row r="374" spans="1:13" hidden="1" x14ac:dyDescent="0.25">
      <c r="A374" s="76">
        <v>667148</v>
      </c>
      <c r="B374" s="144" t="s">
        <v>298</v>
      </c>
      <c r="C374" s="112">
        <v>44788</v>
      </c>
      <c r="D374" s="144" t="s">
        <v>2</v>
      </c>
      <c r="E374" s="144" t="s">
        <v>34</v>
      </c>
      <c r="F374" s="76">
        <v>19</v>
      </c>
      <c r="G374" s="145" t="s">
        <v>71</v>
      </c>
      <c r="H374" s="145">
        <v>16</v>
      </c>
      <c r="I374" s="145">
        <v>18</v>
      </c>
      <c r="J374" s="145">
        <v>17.12</v>
      </c>
      <c r="K374" s="145" t="s">
        <v>344</v>
      </c>
      <c r="L374" s="145">
        <f>IF(A374="","",IFERROR(VLOOKUP(B374,IPQlickTabla!$B:$J,9,FALSE),IF(B374="80 - Produccion-Mezcla Grasa","80",IF(B374="51 - Purga-Purga de sebo","51",IF(B374="502 - Fermentacion PCL","502",IF(B374="510 - Fermentacion","510","512"))))))</f>
        <v>14</v>
      </c>
      <c r="M374" s="107">
        <f t="shared" si="5"/>
        <v>14</v>
      </c>
    </row>
    <row r="375" spans="1:13" hidden="1" x14ac:dyDescent="0.25">
      <c r="A375" s="76">
        <v>667976</v>
      </c>
      <c r="B375" s="144" t="s">
        <v>298</v>
      </c>
      <c r="C375" s="112">
        <v>44791</v>
      </c>
      <c r="D375" s="144" t="s">
        <v>2</v>
      </c>
      <c r="E375" s="144" t="s">
        <v>34</v>
      </c>
      <c r="F375" s="76">
        <v>19</v>
      </c>
      <c r="G375" s="145" t="s">
        <v>71</v>
      </c>
      <c r="H375" s="145">
        <v>16</v>
      </c>
      <c r="I375" s="145">
        <v>18</v>
      </c>
      <c r="J375" s="145">
        <v>17.13</v>
      </c>
      <c r="K375" s="145" t="s">
        <v>344</v>
      </c>
      <c r="L375" s="145">
        <f>IF(A375="","",IFERROR(VLOOKUP(B375,IPQlickTabla!$B:$J,9,FALSE),IF(B375="80 - Produccion-Mezcla Grasa","80",IF(B375="51 - Purga-Purga de sebo","51",IF(B375="502 - Fermentacion PCL","502",IF(B375="510 - Fermentacion","510","512"))))))</f>
        <v>14</v>
      </c>
      <c r="M375" s="107">
        <f t="shared" si="5"/>
        <v>14</v>
      </c>
    </row>
    <row r="376" spans="1:13" hidden="1" x14ac:dyDescent="0.25">
      <c r="A376" s="76">
        <v>667534</v>
      </c>
      <c r="B376" s="144" t="s">
        <v>298</v>
      </c>
      <c r="C376" s="112">
        <v>44790</v>
      </c>
      <c r="D376" s="144" t="s">
        <v>2</v>
      </c>
      <c r="E376" s="144" t="s">
        <v>34</v>
      </c>
      <c r="F376" s="76">
        <v>19</v>
      </c>
      <c r="G376" s="145" t="s">
        <v>71</v>
      </c>
      <c r="H376" s="145">
        <v>16</v>
      </c>
      <c r="I376" s="145">
        <v>18</v>
      </c>
      <c r="J376" s="145">
        <v>17.14</v>
      </c>
      <c r="K376" s="145" t="s">
        <v>344</v>
      </c>
      <c r="L376" s="145">
        <f>IF(A376="","",IFERROR(VLOOKUP(B376,IPQlickTabla!$B:$J,9,FALSE),IF(B376="80 - Produccion-Mezcla Grasa","80",IF(B376="51 - Purga-Purga de sebo","51",IF(B376="502 - Fermentacion PCL","502",IF(B376="510 - Fermentacion","510","512"))))))</f>
        <v>14</v>
      </c>
      <c r="M376" s="107">
        <f t="shared" si="5"/>
        <v>14</v>
      </c>
    </row>
    <row r="377" spans="1:13" hidden="1" x14ac:dyDescent="0.25">
      <c r="A377" s="76">
        <v>668072</v>
      </c>
      <c r="B377" s="144" t="s">
        <v>298</v>
      </c>
      <c r="C377" s="112">
        <v>44792</v>
      </c>
      <c r="D377" s="144" t="s">
        <v>2</v>
      </c>
      <c r="E377" s="144" t="s">
        <v>34</v>
      </c>
      <c r="F377" s="76">
        <v>19</v>
      </c>
      <c r="G377" s="145" t="s">
        <v>71</v>
      </c>
      <c r="H377" s="145">
        <v>16</v>
      </c>
      <c r="I377" s="145">
        <v>18</v>
      </c>
      <c r="J377" s="145">
        <v>17.14</v>
      </c>
      <c r="K377" s="145" t="s">
        <v>344</v>
      </c>
      <c r="L377" s="145">
        <f>IF(A377="","",IFERROR(VLOOKUP(B377,IPQlickTabla!$B:$J,9,FALSE),IF(B377="80 - Produccion-Mezcla Grasa","80",IF(B377="51 - Purga-Purga de sebo","51",IF(B377="502 - Fermentacion PCL","502",IF(B377="510 - Fermentacion","510","512"))))))</f>
        <v>14</v>
      </c>
      <c r="M377" s="107">
        <f t="shared" si="5"/>
        <v>14</v>
      </c>
    </row>
    <row r="378" spans="1:13" hidden="1" x14ac:dyDescent="0.25">
      <c r="A378" s="76">
        <v>667031</v>
      </c>
      <c r="B378" s="144" t="s">
        <v>298</v>
      </c>
      <c r="C378" s="112">
        <v>44788</v>
      </c>
      <c r="D378" s="144" t="s">
        <v>2</v>
      </c>
      <c r="E378" s="144" t="s">
        <v>34</v>
      </c>
      <c r="F378" s="76">
        <v>19</v>
      </c>
      <c r="G378" s="145" t="s">
        <v>71</v>
      </c>
      <c r="H378" s="145">
        <v>16</v>
      </c>
      <c r="I378" s="145">
        <v>18</v>
      </c>
      <c r="J378" s="145">
        <v>17.149999999999999</v>
      </c>
      <c r="K378" s="145" t="s">
        <v>344</v>
      </c>
      <c r="L378" s="145">
        <f>IF(A378="","",IFERROR(VLOOKUP(B378,IPQlickTabla!$B:$J,9,FALSE),IF(B378="80 - Produccion-Mezcla Grasa","80",IF(B378="51 - Purga-Purga de sebo","51",IF(B378="502 - Fermentacion PCL","502",IF(B378="510 - Fermentacion","510","512"))))))</f>
        <v>14</v>
      </c>
      <c r="M378" s="107">
        <f t="shared" si="5"/>
        <v>14</v>
      </c>
    </row>
    <row r="379" spans="1:13" hidden="1" x14ac:dyDescent="0.25">
      <c r="A379" s="76">
        <v>667223</v>
      </c>
      <c r="B379" s="144" t="s">
        <v>298</v>
      </c>
      <c r="C379" s="112">
        <v>44789</v>
      </c>
      <c r="D379" s="144" t="s">
        <v>2</v>
      </c>
      <c r="E379" s="144" t="s">
        <v>34</v>
      </c>
      <c r="F379" s="76">
        <v>19</v>
      </c>
      <c r="G379" s="145" t="s">
        <v>71</v>
      </c>
      <c r="H379" s="145">
        <v>16</v>
      </c>
      <c r="I379" s="145">
        <v>18</v>
      </c>
      <c r="J379" s="145">
        <v>17.18</v>
      </c>
      <c r="K379" s="145" t="s">
        <v>344</v>
      </c>
      <c r="L379" s="145">
        <f>IF(A379="","",IFERROR(VLOOKUP(B379,IPQlickTabla!$B:$J,9,FALSE),IF(B379="80 - Produccion-Mezcla Grasa","80",IF(B379="51 - Purga-Purga de sebo","51",IF(B379="502 - Fermentacion PCL","502",IF(B379="510 - Fermentacion","510","512"))))))</f>
        <v>14</v>
      </c>
      <c r="M379" s="107">
        <f t="shared" si="5"/>
        <v>14</v>
      </c>
    </row>
    <row r="380" spans="1:13" hidden="1" x14ac:dyDescent="0.25">
      <c r="A380" s="76">
        <v>667412</v>
      </c>
      <c r="B380" s="144" t="s">
        <v>298</v>
      </c>
      <c r="C380" s="112">
        <v>44789</v>
      </c>
      <c r="D380" s="144" t="s">
        <v>2</v>
      </c>
      <c r="E380" s="144" t="s">
        <v>34</v>
      </c>
      <c r="F380" s="76">
        <v>19</v>
      </c>
      <c r="G380" s="145" t="s">
        <v>71</v>
      </c>
      <c r="H380" s="145">
        <v>16</v>
      </c>
      <c r="I380" s="145">
        <v>18</v>
      </c>
      <c r="J380" s="145">
        <v>17.18</v>
      </c>
      <c r="K380" s="145" t="s">
        <v>344</v>
      </c>
      <c r="L380" s="145">
        <f>IF(A380="","",IFERROR(VLOOKUP(B380,IPQlickTabla!$B:$J,9,FALSE),IF(B380="80 - Produccion-Mezcla Grasa","80",IF(B380="51 - Purga-Purga de sebo","51",IF(B380="502 - Fermentacion PCL","502",IF(B380="510 - Fermentacion","510","512"))))))</f>
        <v>14</v>
      </c>
      <c r="M380" s="107">
        <f t="shared" si="5"/>
        <v>14</v>
      </c>
    </row>
    <row r="381" spans="1:13" hidden="1" x14ac:dyDescent="0.25">
      <c r="A381" s="76">
        <v>667103</v>
      </c>
      <c r="B381" s="144" t="s">
        <v>298</v>
      </c>
      <c r="C381" s="112">
        <v>44788</v>
      </c>
      <c r="D381" s="144" t="s">
        <v>2</v>
      </c>
      <c r="E381" s="144" t="s">
        <v>34</v>
      </c>
      <c r="F381" s="76">
        <v>19</v>
      </c>
      <c r="G381" s="145" t="s">
        <v>71</v>
      </c>
      <c r="H381" s="145">
        <v>16</v>
      </c>
      <c r="I381" s="145">
        <v>18</v>
      </c>
      <c r="J381" s="145">
        <v>17.22</v>
      </c>
      <c r="K381" s="145" t="s">
        <v>344</v>
      </c>
      <c r="L381" s="145">
        <f>IF(A381="","",IFERROR(VLOOKUP(B381,IPQlickTabla!$B:$J,9,FALSE),IF(B381="80 - Produccion-Mezcla Grasa","80",IF(B381="51 - Purga-Purga de sebo","51",IF(B381="502 - Fermentacion PCL","502",IF(B381="510 - Fermentacion","510","512"))))))</f>
        <v>14</v>
      </c>
      <c r="M381" s="107">
        <f t="shared" si="5"/>
        <v>14</v>
      </c>
    </row>
    <row r="382" spans="1:13" hidden="1" x14ac:dyDescent="0.25">
      <c r="A382" s="76">
        <v>667243</v>
      </c>
      <c r="B382" s="144" t="s">
        <v>298</v>
      </c>
      <c r="C382" s="112">
        <v>44789</v>
      </c>
      <c r="D382" s="144" t="s">
        <v>2</v>
      </c>
      <c r="E382" s="144" t="s">
        <v>34</v>
      </c>
      <c r="F382" s="76">
        <v>19</v>
      </c>
      <c r="G382" s="145" t="s">
        <v>71</v>
      </c>
      <c r="H382" s="145">
        <v>16</v>
      </c>
      <c r="I382" s="145">
        <v>18</v>
      </c>
      <c r="J382" s="145">
        <v>17.23</v>
      </c>
      <c r="K382" s="145" t="s">
        <v>344</v>
      </c>
      <c r="L382" s="145">
        <f>IF(A382="","",IFERROR(VLOOKUP(B382,IPQlickTabla!$B:$J,9,FALSE),IF(B382="80 - Produccion-Mezcla Grasa","80",IF(B382="51 - Purga-Purga de sebo","51",IF(B382="502 - Fermentacion PCL","502",IF(B382="510 - Fermentacion","510","512"))))))</f>
        <v>14</v>
      </c>
      <c r="M382" s="107">
        <f t="shared" si="5"/>
        <v>14</v>
      </c>
    </row>
    <row r="383" spans="1:13" hidden="1" x14ac:dyDescent="0.25">
      <c r="A383" s="76">
        <v>668041</v>
      </c>
      <c r="B383" s="144" t="s">
        <v>298</v>
      </c>
      <c r="C383" s="112">
        <v>44792</v>
      </c>
      <c r="D383" s="144" t="s">
        <v>2</v>
      </c>
      <c r="E383" s="144" t="s">
        <v>34</v>
      </c>
      <c r="F383" s="76">
        <v>19</v>
      </c>
      <c r="G383" s="145" t="s">
        <v>71</v>
      </c>
      <c r="H383" s="145">
        <v>16</v>
      </c>
      <c r="I383" s="145">
        <v>18</v>
      </c>
      <c r="J383" s="145">
        <v>17.23</v>
      </c>
      <c r="K383" s="145" t="s">
        <v>344</v>
      </c>
      <c r="L383" s="145">
        <f>IF(A383="","",IFERROR(VLOOKUP(B383,IPQlickTabla!$B:$J,9,FALSE),IF(B383="80 - Produccion-Mezcla Grasa","80",IF(B383="51 - Purga-Purga de sebo","51",IF(B383="502 - Fermentacion PCL","502",IF(B383="510 - Fermentacion","510","512"))))))</f>
        <v>14</v>
      </c>
      <c r="M383" s="107">
        <f t="shared" si="5"/>
        <v>14</v>
      </c>
    </row>
    <row r="384" spans="1:13" hidden="1" x14ac:dyDescent="0.25">
      <c r="A384" s="76">
        <v>667175</v>
      </c>
      <c r="B384" s="144" t="s">
        <v>298</v>
      </c>
      <c r="C384" s="112">
        <v>44788</v>
      </c>
      <c r="D384" s="144" t="s">
        <v>2</v>
      </c>
      <c r="E384" s="144" t="s">
        <v>34</v>
      </c>
      <c r="F384" s="76">
        <v>19</v>
      </c>
      <c r="G384" s="145" t="s">
        <v>71</v>
      </c>
      <c r="H384" s="145">
        <v>16</v>
      </c>
      <c r="I384" s="145">
        <v>18</v>
      </c>
      <c r="J384" s="145">
        <v>17.25</v>
      </c>
      <c r="K384" s="145" t="s">
        <v>344</v>
      </c>
      <c r="L384" s="145">
        <f>IF(A384="","",IFERROR(VLOOKUP(B384,IPQlickTabla!$B:$J,9,FALSE),IF(B384="80 - Produccion-Mezcla Grasa","80",IF(B384="51 - Purga-Purga de sebo","51",IF(B384="502 - Fermentacion PCL","502",IF(B384="510 - Fermentacion","510","512"))))))</f>
        <v>14</v>
      </c>
      <c r="M384" s="107">
        <f t="shared" si="5"/>
        <v>14</v>
      </c>
    </row>
    <row r="385" spans="1:13" hidden="1" x14ac:dyDescent="0.25">
      <c r="A385" s="76">
        <v>668266</v>
      </c>
      <c r="B385" s="144" t="s">
        <v>298</v>
      </c>
      <c r="C385" s="112">
        <v>44792</v>
      </c>
      <c r="D385" s="144" t="s">
        <v>2</v>
      </c>
      <c r="E385" s="144" t="s">
        <v>34</v>
      </c>
      <c r="F385" s="76">
        <v>19</v>
      </c>
      <c r="G385" s="145" t="s">
        <v>71</v>
      </c>
      <c r="H385" s="145">
        <v>16</v>
      </c>
      <c r="I385" s="145">
        <v>18</v>
      </c>
      <c r="J385" s="145">
        <v>17.3</v>
      </c>
      <c r="K385" s="145" t="s">
        <v>344</v>
      </c>
      <c r="L385" s="145">
        <f>IF(A385="","",IFERROR(VLOOKUP(B385,IPQlickTabla!$B:$J,9,FALSE),IF(B385="80 - Produccion-Mezcla Grasa","80",IF(B385="51 - Purga-Purga de sebo","51",IF(B385="502 - Fermentacion PCL","502",IF(B385="510 - Fermentacion","510","512"))))))</f>
        <v>14</v>
      </c>
      <c r="M385" s="107">
        <f t="shared" si="5"/>
        <v>14</v>
      </c>
    </row>
    <row r="386" spans="1:13" hidden="1" x14ac:dyDescent="0.25">
      <c r="A386" s="76">
        <v>667421</v>
      </c>
      <c r="B386" s="144" t="s">
        <v>298</v>
      </c>
      <c r="C386" s="112">
        <v>44789</v>
      </c>
      <c r="D386" s="144" t="s">
        <v>2</v>
      </c>
      <c r="E386" s="144" t="s">
        <v>34</v>
      </c>
      <c r="F386" s="76">
        <v>19</v>
      </c>
      <c r="G386" s="145" t="s">
        <v>71</v>
      </c>
      <c r="H386" s="145">
        <v>16</v>
      </c>
      <c r="I386" s="145">
        <v>18</v>
      </c>
      <c r="J386" s="145">
        <v>17.309999999999999</v>
      </c>
      <c r="K386" s="145" t="s">
        <v>344</v>
      </c>
      <c r="L386" s="145">
        <f>IF(A386="","",IFERROR(VLOOKUP(B386,IPQlickTabla!$B:$J,9,FALSE),IF(B386="80 - Produccion-Mezcla Grasa","80",IF(B386="51 - Purga-Purga de sebo","51",IF(B386="502 - Fermentacion PCL","502",IF(B386="510 - Fermentacion","510","512"))))))</f>
        <v>14</v>
      </c>
      <c r="M386" s="107">
        <f t="shared" si="5"/>
        <v>14</v>
      </c>
    </row>
    <row r="387" spans="1:13" hidden="1" x14ac:dyDescent="0.25">
      <c r="A387" s="76">
        <v>667030</v>
      </c>
      <c r="B387" s="144" t="s">
        <v>298</v>
      </c>
      <c r="C387" s="112">
        <v>44788</v>
      </c>
      <c r="D387" s="144" t="s">
        <v>2</v>
      </c>
      <c r="E387" s="144" t="s">
        <v>34</v>
      </c>
      <c r="F387" s="76">
        <v>19</v>
      </c>
      <c r="G387" s="145" t="s">
        <v>71</v>
      </c>
      <c r="H387" s="145">
        <v>16</v>
      </c>
      <c r="I387" s="145">
        <v>18</v>
      </c>
      <c r="J387" s="145">
        <v>17.329999999999998</v>
      </c>
      <c r="K387" s="145" t="s">
        <v>344</v>
      </c>
      <c r="L387" s="145">
        <f>IF(A387="","",IFERROR(VLOOKUP(B387,IPQlickTabla!$B:$J,9,FALSE),IF(B387="80 - Produccion-Mezcla Grasa","80",IF(B387="51 - Purga-Purga de sebo","51",IF(B387="502 - Fermentacion PCL","502",IF(B387="510 - Fermentacion","510","512"))))))</f>
        <v>14</v>
      </c>
      <c r="M387" s="107">
        <f t="shared" ref="M387:M450" si="6">+IF(OR(L387=73,L387=74,L387=75),75,IF(L387="80",80,IF(L387="51",51,IF(L387="502",502,IF(L387="510",510,IF(L387="512",512,L387))))))</f>
        <v>14</v>
      </c>
    </row>
    <row r="388" spans="1:13" hidden="1" x14ac:dyDescent="0.25">
      <c r="A388" s="76">
        <v>667035</v>
      </c>
      <c r="B388" s="144" t="s">
        <v>298</v>
      </c>
      <c r="C388" s="112">
        <v>44788</v>
      </c>
      <c r="D388" s="144" t="s">
        <v>2</v>
      </c>
      <c r="E388" s="144" t="s">
        <v>34</v>
      </c>
      <c r="F388" s="76">
        <v>19</v>
      </c>
      <c r="G388" s="145" t="s">
        <v>71</v>
      </c>
      <c r="H388" s="145">
        <v>16</v>
      </c>
      <c r="I388" s="145">
        <v>18</v>
      </c>
      <c r="J388" s="145">
        <v>17.350000000000001</v>
      </c>
      <c r="K388" s="145" t="s">
        <v>344</v>
      </c>
      <c r="L388" s="145">
        <f>IF(A388="","",IFERROR(VLOOKUP(B388,IPQlickTabla!$B:$J,9,FALSE),IF(B388="80 - Produccion-Mezcla Grasa","80",IF(B388="51 - Purga-Purga de sebo","51",IF(B388="502 - Fermentacion PCL","502",IF(B388="510 - Fermentacion","510","512"))))))</f>
        <v>14</v>
      </c>
      <c r="M388" s="107">
        <f t="shared" si="6"/>
        <v>14</v>
      </c>
    </row>
    <row r="389" spans="1:13" hidden="1" x14ac:dyDescent="0.25">
      <c r="A389" s="76">
        <v>667491</v>
      </c>
      <c r="B389" s="144" t="s">
        <v>298</v>
      </c>
      <c r="C389" s="112">
        <v>44790</v>
      </c>
      <c r="D389" s="144" t="s">
        <v>2</v>
      </c>
      <c r="E389" s="144" t="s">
        <v>34</v>
      </c>
      <c r="F389" s="76">
        <v>19</v>
      </c>
      <c r="G389" s="145" t="s">
        <v>71</v>
      </c>
      <c r="H389" s="145">
        <v>16</v>
      </c>
      <c r="I389" s="145">
        <v>18</v>
      </c>
      <c r="J389" s="145">
        <v>17.38</v>
      </c>
      <c r="K389" s="145" t="s">
        <v>344</v>
      </c>
      <c r="L389" s="145">
        <f>IF(A389="","",IFERROR(VLOOKUP(B389,IPQlickTabla!$B:$J,9,FALSE),IF(B389="80 - Produccion-Mezcla Grasa","80",IF(B389="51 - Purga-Purga de sebo","51",IF(B389="502 - Fermentacion PCL","502",IF(B389="510 - Fermentacion","510","512"))))))</f>
        <v>14</v>
      </c>
      <c r="M389" s="107">
        <f t="shared" si="6"/>
        <v>14</v>
      </c>
    </row>
    <row r="390" spans="1:13" hidden="1" x14ac:dyDescent="0.25">
      <c r="A390" s="76">
        <v>667496</v>
      </c>
      <c r="B390" s="144" t="s">
        <v>298</v>
      </c>
      <c r="C390" s="112">
        <v>44790</v>
      </c>
      <c r="D390" s="144" t="s">
        <v>2</v>
      </c>
      <c r="E390" s="144" t="s">
        <v>34</v>
      </c>
      <c r="F390" s="76">
        <v>19</v>
      </c>
      <c r="G390" s="145" t="s">
        <v>71</v>
      </c>
      <c r="H390" s="145">
        <v>16</v>
      </c>
      <c r="I390" s="145">
        <v>18</v>
      </c>
      <c r="J390" s="145">
        <v>17.41</v>
      </c>
      <c r="K390" s="145" t="s">
        <v>344</v>
      </c>
      <c r="L390" s="145">
        <f>IF(A390="","",IFERROR(VLOOKUP(B390,IPQlickTabla!$B:$J,9,FALSE),IF(B390="80 - Produccion-Mezcla Grasa","80",IF(B390="51 - Purga-Purga de sebo","51",IF(B390="502 - Fermentacion PCL","502",IF(B390="510 - Fermentacion","510","512"))))))</f>
        <v>14</v>
      </c>
      <c r="M390" s="107">
        <f t="shared" si="6"/>
        <v>14</v>
      </c>
    </row>
    <row r="391" spans="1:13" hidden="1" x14ac:dyDescent="0.25">
      <c r="A391" s="76">
        <v>668261</v>
      </c>
      <c r="B391" s="144" t="s">
        <v>298</v>
      </c>
      <c r="C391" s="112">
        <v>44792</v>
      </c>
      <c r="D391" s="144" t="s">
        <v>2</v>
      </c>
      <c r="E391" s="144" t="s">
        <v>34</v>
      </c>
      <c r="F391" s="76">
        <v>19</v>
      </c>
      <c r="G391" s="145" t="s">
        <v>71</v>
      </c>
      <c r="H391" s="145">
        <v>16</v>
      </c>
      <c r="I391" s="145">
        <v>18</v>
      </c>
      <c r="J391" s="145">
        <v>17.43</v>
      </c>
      <c r="K391" s="145" t="s">
        <v>344</v>
      </c>
      <c r="L391" s="145">
        <f>IF(A391="","",IFERROR(VLOOKUP(B391,IPQlickTabla!$B:$J,9,FALSE),IF(B391="80 - Produccion-Mezcla Grasa","80",IF(B391="51 - Purga-Purga de sebo","51",IF(B391="502 - Fermentacion PCL","502",IF(B391="510 - Fermentacion","510","512"))))))</f>
        <v>14</v>
      </c>
      <c r="M391" s="107">
        <f t="shared" si="6"/>
        <v>14</v>
      </c>
    </row>
    <row r="392" spans="1:13" hidden="1" x14ac:dyDescent="0.25">
      <c r="A392" s="76">
        <v>667074</v>
      </c>
      <c r="B392" s="144" t="s">
        <v>298</v>
      </c>
      <c r="C392" s="112">
        <v>44788</v>
      </c>
      <c r="D392" s="144" t="s">
        <v>2</v>
      </c>
      <c r="E392" s="144" t="s">
        <v>34</v>
      </c>
      <c r="F392" s="76">
        <v>19</v>
      </c>
      <c r="G392" s="145" t="s">
        <v>71</v>
      </c>
      <c r="H392" s="145">
        <v>16</v>
      </c>
      <c r="I392" s="145">
        <v>18</v>
      </c>
      <c r="J392" s="145">
        <v>17.440000000000001</v>
      </c>
      <c r="K392" s="145" t="s">
        <v>344</v>
      </c>
      <c r="L392" s="145">
        <f>IF(A392="","",IFERROR(VLOOKUP(B392,IPQlickTabla!$B:$J,9,FALSE),IF(B392="80 - Produccion-Mezcla Grasa","80",IF(B392="51 - Purga-Purga de sebo","51",IF(B392="502 - Fermentacion PCL","502",IF(B392="510 - Fermentacion","510","512"))))))</f>
        <v>14</v>
      </c>
      <c r="M392" s="107">
        <f t="shared" si="6"/>
        <v>14</v>
      </c>
    </row>
    <row r="393" spans="1:13" hidden="1" x14ac:dyDescent="0.25">
      <c r="A393" s="76">
        <v>667456</v>
      </c>
      <c r="B393" s="144" t="s">
        <v>298</v>
      </c>
      <c r="C393" s="112">
        <v>44789</v>
      </c>
      <c r="D393" s="144" t="s">
        <v>2</v>
      </c>
      <c r="E393" s="144" t="s">
        <v>34</v>
      </c>
      <c r="F393" s="76">
        <v>19</v>
      </c>
      <c r="G393" s="145" t="s">
        <v>71</v>
      </c>
      <c r="H393" s="145">
        <v>16</v>
      </c>
      <c r="I393" s="145">
        <v>18</v>
      </c>
      <c r="J393" s="145">
        <v>17.46</v>
      </c>
      <c r="K393" s="145" t="s">
        <v>344</v>
      </c>
      <c r="L393" s="145">
        <f>IF(A393="","",IFERROR(VLOOKUP(B393,IPQlickTabla!$B:$J,9,FALSE),IF(B393="80 - Produccion-Mezcla Grasa","80",IF(B393="51 - Purga-Purga de sebo","51",IF(B393="502 - Fermentacion PCL","502",IF(B393="510 - Fermentacion","510","512"))))))</f>
        <v>14</v>
      </c>
      <c r="M393" s="107">
        <f t="shared" si="6"/>
        <v>14</v>
      </c>
    </row>
    <row r="394" spans="1:13" hidden="1" x14ac:dyDescent="0.25">
      <c r="A394" s="76">
        <v>668534</v>
      </c>
      <c r="B394" s="144" t="s">
        <v>298</v>
      </c>
      <c r="C394" s="112">
        <v>44794</v>
      </c>
      <c r="D394" s="144" t="s">
        <v>2</v>
      </c>
      <c r="E394" s="144" t="s">
        <v>34</v>
      </c>
      <c r="F394" s="76">
        <v>19</v>
      </c>
      <c r="G394" s="145" t="s">
        <v>71</v>
      </c>
      <c r="H394" s="145">
        <v>16</v>
      </c>
      <c r="I394" s="145">
        <v>18</v>
      </c>
      <c r="J394" s="145">
        <v>17.46</v>
      </c>
      <c r="K394" s="145" t="s">
        <v>344</v>
      </c>
      <c r="L394" s="145">
        <f>IF(A394="","",IFERROR(VLOOKUP(B394,IPQlickTabla!$B:$J,9,FALSE),IF(B394="80 - Produccion-Mezcla Grasa","80",IF(B394="51 - Purga-Purga de sebo","51",IF(B394="502 - Fermentacion PCL","502",IF(B394="510 - Fermentacion","510","512"))))))</f>
        <v>14</v>
      </c>
      <c r="M394" s="107">
        <f t="shared" si="6"/>
        <v>14</v>
      </c>
    </row>
    <row r="395" spans="1:13" hidden="1" x14ac:dyDescent="0.25">
      <c r="A395" s="76">
        <v>668160</v>
      </c>
      <c r="B395" s="144" t="s">
        <v>298</v>
      </c>
      <c r="C395" s="112">
        <v>44792</v>
      </c>
      <c r="D395" s="144" t="s">
        <v>2</v>
      </c>
      <c r="E395" s="144" t="s">
        <v>34</v>
      </c>
      <c r="F395" s="76">
        <v>19</v>
      </c>
      <c r="G395" s="145" t="s">
        <v>71</v>
      </c>
      <c r="H395" s="145">
        <v>16</v>
      </c>
      <c r="I395" s="145">
        <v>18</v>
      </c>
      <c r="J395" s="145">
        <v>17.48</v>
      </c>
      <c r="K395" s="145" t="s">
        <v>344</v>
      </c>
      <c r="L395" s="145">
        <f>IF(A395="","",IFERROR(VLOOKUP(B395,IPQlickTabla!$B:$J,9,FALSE),IF(B395="80 - Produccion-Mezcla Grasa","80",IF(B395="51 - Purga-Purga de sebo","51",IF(B395="502 - Fermentacion PCL","502",IF(B395="510 - Fermentacion","510","512"))))))</f>
        <v>14</v>
      </c>
      <c r="M395" s="107">
        <f t="shared" si="6"/>
        <v>14</v>
      </c>
    </row>
    <row r="396" spans="1:13" hidden="1" x14ac:dyDescent="0.25">
      <c r="A396" s="76">
        <v>667131</v>
      </c>
      <c r="B396" s="144" t="s">
        <v>298</v>
      </c>
      <c r="C396" s="112">
        <v>44788</v>
      </c>
      <c r="D396" s="144" t="s">
        <v>2</v>
      </c>
      <c r="E396" s="144" t="s">
        <v>34</v>
      </c>
      <c r="F396" s="76">
        <v>19</v>
      </c>
      <c r="G396" s="145" t="s">
        <v>71</v>
      </c>
      <c r="H396" s="145">
        <v>16</v>
      </c>
      <c r="I396" s="145">
        <v>18</v>
      </c>
      <c r="J396" s="145">
        <v>17.54</v>
      </c>
      <c r="K396" s="145" t="s">
        <v>344</v>
      </c>
      <c r="L396" s="145">
        <f>IF(A396="","",IFERROR(VLOOKUP(B396,IPQlickTabla!$B:$J,9,FALSE),IF(B396="80 - Produccion-Mezcla Grasa","80",IF(B396="51 - Purga-Purga de sebo","51",IF(B396="502 - Fermentacion PCL","502",IF(B396="510 - Fermentacion","510","512"))))))</f>
        <v>14</v>
      </c>
      <c r="M396" s="107">
        <f t="shared" si="6"/>
        <v>14</v>
      </c>
    </row>
    <row r="397" spans="1:13" hidden="1" x14ac:dyDescent="0.25">
      <c r="A397" s="76">
        <v>667055</v>
      </c>
      <c r="B397" s="144" t="s">
        <v>298</v>
      </c>
      <c r="C397" s="112">
        <v>44788</v>
      </c>
      <c r="D397" s="144" t="s">
        <v>2</v>
      </c>
      <c r="E397" s="144" t="s">
        <v>34</v>
      </c>
      <c r="F397" s="76">
        <v>19</v>
      </c>
      <c r="G397" s="145" t="s">
        <v>71</v>
      </c>
      <c r="H397" s="145">
        <v>16</v>
      </c>
      <c r="I397" s="145">
        <v>18</v>
      </c>
      <c r="J397" s="145">
        <v>17.57</v>
      </c>
      <c r="K397" s="145" t="s">
        <v>344</v>
      </c>
      <c r="L397" s="145">
        <f>IF(A397="","",IFERROR(VLOOKUP(B397,IPQlickTabla!$B:$J,9,FALSE),IF(B397="80 - Produccion-Mezcla Grasa","80",IF(B397="51 - Purga-Purga de sebo","51",IF(B397="502 - Fermentacion PCL","502",IF(B397="510 - Fermentacion","510","512"))))))</f>
        <v>14</v>
      </c>
      <c r="M397" s="107">
        <f t="shared" si="6"/>
        <v>14</v>
      </c>
    </row>
    <row r="398" spans="1:13" hidden="1" x14ac:dyDescent="0.25">
      <c r="A398" s="76">
        <v>667282</v>
      </c>
      <c r="B398" s="144" t="s">
        <v>298</v>
      </c>
      <c r="C398" s="112">
        <v>44789</v>
      </c>
      <c r="D398" s="144" t="s">
        <v>2</v>
      </c>
      <c r="E398" s="144" t="s">
        <v>34</v>
      </c>
      <c r="F398" s="76">
        <v>19</v>
      </c>
      <c r="G398" s="145" t="s">
        <v>71</v>
      </c>
      <c r="H398" s="145">
        <v>16</v>
      </c>
      <c r="I398" s="145">
        <v>18</v>
      </c>
      <c r="J398" s="145">
        <v>17.59</v>
      </c>
      <c r="K398" s="145" t="s">
        <v>344</v>
      </c>
      <c r="L398" s="145">
        <f>IF(A398="","",IFERROR(VLOOKUP(B398,IPQlickTabla!$B:$J,9,FALSE),IF(B398="80 - Produccion-Mezcla Grasa","80",IF(B398="51 - Purga-Purga de sebo","51",IF(B398="502 - Fermentacion PCL","502",IF(B398="510 - Fermentacion","510","512"))))))</f>
        <v>14</v>
      </c>
      <c r="M398" s="107">
        <f t="shared" si="6"/>
        <v>14</v>
      </c>
    </row>
    <row r="399" spans="1:13" hidden="1" x14ac:dyDescent="0.25">
      <c r="A399" s="76">
        <v>667447</v>
      </c>
      <c r="B399" s="144" t="s">
        <v>298</v>
      </c>
      <c r="C399" s="112">
        <v>44789</v>
      </c>
      <c r="D399" s="144" t="s">
        <v>2</v>
      </c>
      <c r="E399" s="144" t="s">
        <v>34</v>
      </c>
      <c r="F399" s="76">
        <v>19</v>
      </c>
      <c r="G399" s="145" t="s">
        <v>71</v>
      </c>
      <c r="H399" s="145">
        <v>16</v>
      </c>
      <c r="I399" s="145">
        <v>18</v>
      </c>
      <c r="J399" s="145">
        <v>17.59</v>
      </c>
      <c r="K399" s="145" t="s">
        <v>344</v>
      </c>
      <c r="L399" s="145">
        <f>IF(A399="","",IFERROR(VLOOKUP(B399,IPQlickTabla!$B:$J,9,FALSE),IF(B399="80 - Produccion-Mezcla Grasa","80",IF(B399="51 - Purga-Purga de sebo","51",IF(B399="502 - Fermentacion PCL","502",IF(B399="510 - Fermentacion","510","512"))))))</f>
        <v>14</v>
      </c>
      <c r="M399" s="107">
        <f t="shared" si="6"/>
        <v>14</v>
      </c>
    </row>
    <row r="400" spans="1:13" hidden="1" x14ac:dyDescent="0.25">
      <c r="A400" s="76">
        <v>668076</v>
      </c>
      <c r="B400" s="144" t="s">
        <v>298</v>
      </c>
      <c r="C400" s="112">
        <v>44792</v>
      </c>
      <c r="D400" s="144" t="s">
        <v>2</v>
      </c>
      <c r="E400" s="144" t="s">
        <v>34</v>
      </c>
      <c r="F400" s="76">
        <v>19</v>
      </c>
      <c r="G400" s="145" t="s">
        <v>71</v>
      </c>
      <c r="H400" s="145">
        <v>16</v>
      </c>
      <c r="I400" s="145">
        <v>18</v>
      </c>
      <c r="J400" s="145">
        <v>17.61</v>
      </c>
      <c r="K400" s="145" t="s">
        <v>344</v>
      </c>
      <c r="L400" s="145">
        <f>IF(A400="","",IFERROR(VLOOKUP(B400,IPQlickTabla!$B:$J,9,FALSE),IF(B400="80 - Produccion-Mezcla Grasa","80",IF(B400="51 - Purga-Purga de sebo","51",IF(B400="502 - Fermentacion PCL","502",IF(B400="510 - Fermentacion","510","512"))))))</f>
        <v>14</v>
      </c>
      <c r="M400" s="107">
        <f t="shared" si="6"/>
        <v>14</v>
      </c>
    </row>
    <row r="401" spans="1:13" hidden="1" x14ac:dyDescent="0.25">
      <c r="A401" s="76">
        <v>667067</v>
      </c>
      <c r="B401" s="144" t="s">
        <v>298</v>
      </c>
      <c r="C401" s="112">
        <v>44788</v>
      </c>
      <c r="D401" s="144" t="s">
        <v>2</v>
      </c>
      <c r="E401" s="144" t="s">
        <v>34</v>
      </c>
      <c r="F401" s="76">
        <v>19</v>
      </c>
      <c r="G401" s="145" t="s">
        <v>71</v>
      </c>
      <c r="H401" s="145">
        <v>16</v>
      </c>
      <c r="I401" s="145">
        <v>18</v>
      </c>
      <c r="J401" s="145">
        <v>17.649999999999999</v>
      </c>
      <c r="K401" s="145" t="s">
        <v>344</v>
      </c>
      <c r="L401" s="145">
        <f>IF(A401="","",IFERROR(VLOOKUP(B401,IPQlickTabla!$B:$J,9,FALSE),IF(B401="80 - Produccion-Mezcla Grasa","80",IF(B401="51 - Purga-Purga de sebo","51",IF(B401="502 - Fermentacion PCL","502",IF(B401="510 - Fermentacion","510","512"))))))</f>
        <v>14</v>
      </c>
      <c r="M401" s="107">
        <f t="shared" si="6"/>
        <v>14</v>
      </c>
    </row>
    <row r="402" spans="1:13" hidden="1" x14ac:dyDescent="0.25">
      <c r="A402" s="76">
        <v>667154</v>
      </c>
      <c r="B402" s="144" t="s">
        <v>298</v>
      </c>
      <c r="C402" s="112">
        <v>44788</v>
      </c>
      <c r="D402" s="144" t="s">
        <v>2</v>
      </c>
      <c r="E402" s="144" t="s">
        <v>34</v>
      </c>
      <c r="F402" s="76">
        <v>19</v>
      </c>
      <c r="G402" s="145" t="s">
        <v>71</v>
      </c>
      <c r="H402" s="145">
        <v>16</v>
      </c>
      <c r="I402" s="145">
        <v>18</v>
      </c>
      <c r="J402" s="145">
        <v>17.670000000000002</v>
      </c>
      <c r="K402" s="145" t="s">
        <v>344</v>
      </c>
      <c r="L402" s="145">
        <f>IF(A402="","",IFERROR(VLOOKUP(B402,IPQlickTabla!$B:$J,9,FALSE),IF(B402="80 - Produccion-Mezcla Grasa","80",IF(B402="51 - Purga-Purga de sebo","51",IF(B402="502 - Fermentacion PCL","502",IF(B402="510 - Fermentacion","510","512"))))))</f>
        <v>14</v>
      </c>
      <c r="M402" s="107">
        <f t="shared" si="6"/>
        <v>14</v>
      </c>
    </row>
    <row r="403" spans="1:13" hidden="1" x14ac:dyDescent="0.25">
      <c r="A403" s="76">
        <v>667222</v>
      </c>
      <c r="B403" s="144" t="s">
        <v>298</v>
      </c>
      <c r="C403" s="112">
        <v>44789</v>
      </c>
      <c r="D403" s="144" t="s">
        <v>2</v>
      </c>
      <c r="E403" s="144" t="s">
        <v>34</v>
      </c>
      <c r="F403" s="76">
        <v>19</v>
      </c>
      <c r="G403" s="145" t="s">
        <v>71</v>
      </c>
      <c r="H403" s="145">
        <v>16</v>
      </c>
      <c r="I403" s="145">
        <v>18</v>
      </c>
      <c r="J403" s="145">
        <v>17.7</v>
      </c>
      <c r="K403" s="145" t="s">
        <v>344</v>
      </c>
      <c r="L403" s="145">
        <f>IF(A403="","",IFERROR(VLOOKUP(B403,IPQlickTabla!$B:$J,9,FALSE),IF(B403="80 - Produccion-Mezcla Grasa","80",IF(B403="51 - Purga-Purga de sebo","51",IF(B403="502 - Fermentacion PCL","502",IF(B403="510 - Fermentacion","510","512"))))))</f>
        <v>14</v>
      </c>
      <c r="M403" s="107">
        <f t="shared" si="6"/>
        <v>14</v>
      </c>
    </row>
    <row r="404" spans="1:13" hidden="1" x14ac:dyDescent="0.25">
      <c r="A404" s="76">
        <v>667052</v>
      </c>
      <c r="B404" s="144" t="s">
        <v>298</v>
      </c>
      <c r="C404" s="112">
        <v>44788</v>
      </c>
      <c r="D404" s="144" t="s">
        <v>2</v>
      </c>
      <c r="E404" s="144" t="s">
        <v>34</v>
      </c>
      <c r="F404" s="76">
        <v>19</v>
      </c>
      <c r="G404" s="145" t="s">
        <v>71</v>
      </c>
      <c r="H404" s="145">
        <v>16</v>
      </c>
      <c r="I404" s="145">
        <v>18</v>
      </c>
      <c r="J404" s="145">
        <v>17.79</v>
      </c>
      <c r="K404" s="145" t="s">
        <v>344</v>
      </c>
      <c r="L404" s="145">
        <f>IF(A404="","",IFERROR(VLOOKUP(B404,IPQlickTabla!$B:$J,9,FALSE),IF(B404="80 - Produccion-Mezcla Grasa","80",IF(B404="51 - Purga-Purga de sebo","51",IF(B404="502 - Fermentacion PCL","502",IF(B404="510 - Fermentacion","510","512"))))))</f>
        <v>14</v>
      </c>
      <c r="M404" s="107">
        <f t="shared" si="6"/>
        <v>14</v>
      </c>
    </row>
    <row r="405" spans="1:13" hidden="1" x14ac:dyDescent="0.25">
      <c r="A405" s="76">
        <v>667400</v>
      </c>
      <c r="B405" s="144" t="s">
        <v>298</v>
      </c>
      <c r="C405" s="112">
        <v>44789</v>
      </c>
      <c r="D405" s="144" t="s">
        <v>2</v>
      </c>
      <c r="E405" s="144" t="s">
        <v>34</v>
      </c>
      <c r="F405" s="76">
        <v>19</v>
      </c>
      <c r="G405" s="145" t="s">
        <v>71</v>
      </c>
      <c r="H405" s="145">
        <v>16</v>
      </c>
      <c r="I405" s="145">
        <v>18</v>
      </c>
      <c r="J405" s="145">
        <v>17.8</v>
      </c>
      <c r="K405" s="145" t="s">
        <v>344</v>
      </c>
      <c r="L405" s="145">
        <f>IF(A405="","",IFERROR(VLOOKUP(B405,IPQlickTabla!$B:$J,9,FALSE),IF(B405="80 - Produccion-Mezcla Grasa","80",IF(B405="51 - Purga-Purga de sebo","51",IF(B405="502 - Fermentacion PCL","502",IF(B405="510 - Fermentacion","510","512"))))))</f>
        <v>14</v>
      </c>
      <c r="M405" s="107">
        <f t="shared" si="6"/>
        <v>14</v>
      </c>
    </row>
    <row r="406" spans="1:13" hidden="1" x14ac:dyDescent="0.25">
      <c r="A406" s="76">
        <v>668123</v>
      </c>
      <c r="B406" s="144" t="s">
        <v>298</v>
      </c>
      <c r="C406" s="112">
        <v>44792</v>
      </c>
      <c r="D406" s="144" t="s">
        <v>2</v>
      </c>
      <c r="E406" s="144" t="s">
        <v>34</v>
      </c>
      <c r="F406" s="76">
        <v>19</v>
      </c>
      <c r="G406" s="145" t="s">
        <v>71</v>
      </c>
      <c r="H406" s="145">
        <v>16</v>
      </c>
      <c r="I406" s="145">
        <v>18</v>
      </c>
      <c r="J406" s="145">
        <v>17.8</v>
      </c>
      <c r="K406" s="145" t="s">
        <v>344</v>
      </c>
      <c r="L406" s="145">
        <f>IF(A406="","",IFERROR(VLOOKUP(B406,IPQlickTabla!$B:$J,9,FALSE),IF(B406="80 - Produccion-Mezcla Grasa","80",IF(B406="51 - Purga-Purga de sebo","51",IF(B406="502 - Fermentacion PCL","502",IF(B406="510 - Fermentacion","510","512"))))))</f>
        <v>14</v>
      </c>
      <c r="M406" s="107">
        <f t="shared" si="6"/>
        <v>14</v>
      </c>
    </row>
    <row r="407" spans="1:13" hidden="1" x14ac:dyDescent="0.25">
      <c r="A407" s="76">
        <v>667974</v>
      </c>
      <c r="B407" s="144" t="s">
        <v>298</v>
      </c>
      <c r="C407" s="112">
        <v>44791</v>
      </c>
      <c r="D407" s="144" t="s">
        <v>2</v>
      </c>
      <c r="E407" s="144" t="s">
        <v>34</v>
      </c>
      <c r="F407" s="76">
        <v>19</v>
      </c>
      <c r="G407" s="145" t="s">
        <v>71</v>
      </c>
      <c r="H407" s="145">
        <v>16</v>
      </c>
      <c r="I407" s="145">
        <v>18</v>
      </c>
      <c r="J407" s="145">
        <v>17.87</v>
      </c>
      <c r="K407" s="145" t="s">
        <v>344</v>
      </c>
      <c r="L407" s="145">
        <f>IF(A407="","",IFERROR(VLOOKUP(B407,IPQlickTabla!$B:$J,9,FALSE),IF(B407="80 - Produccion-Mezcla Grasa","80",IF(B407="51 - Purga-Purga de sebo","51",IF(B407="502 - Fermentacion PCL","502",IF(B407="510 - Fermentacion","510","512"))))))</f>
        <v>14</v>
      </c>
      <c r="M407" s="107">
        <f t="shared" si="6"/>
        <v>14</v>
      </c>
    </row>
    <row r="408" spans="1:13" hidden="1" x14ac:dyDescent="0.25">
      <c r="A408" s="76">
        <v>668237</v>
      </c>
      <c r="B408" s="144" t="s">
        <v>298</v>
      </c>
      <c r="C408" s="112">
        <v>44792</v>
      </c>
      <c r="D408" s="144" t="s">
        <v>2</v>
      </c>
      <c r="E408" s="144" t="s">
        <v>34</v>
      </c>
      <c r="F408" s="76">
        <v>19</v>
      </c>
      <c r="G408" s="145" t="s">
        <v>71</v>
      </c>
      <c r="H408" s="145">
        <v>16</v>
      </c>
      <c r="I408" s="145">
        <v>18</v>
      </c>
      <c r="J408" s="145">
        <v>17.89</v>
      </c>
      <c r="K408" s="145" t="s">
        <v>344</v>
      </c>
      <c r="L408" s="145">
        <f>IF(A408="","",IFERROR(VLOOKUP(B408,IPQlickTabla!$B:$J,9,FALSE),IF(B408="80 - Produccion-Mezcla Grasa","80",IF(B408="51 - Purga-Purga de sebo","51",IF(B408="502 - Fermentacion PCL","502",IF(B408="510 - Fermentacion","510","512"))))))</f>
        <v>14</v>
      </c>
      <c r="M408" s="107">
        <f t="shared" si="6"/>
        <v>14</v>
      </c>
    </row>
    <row r="409" spans="1:13" hidden="1" x14ac:dyDescent="0.25">
      <c r="A409" s="76">
        <v>667501</v>
      </c>
      <c r="B409" s="144" t="s">
        <v>298</v>
      </c>
      <c r="C409" s="112">
        <v>44790</v>
      </c>
      <c r="D409" s="144" t="s">
        <v>2</v>
      </c>
      <c r="E409" s="144" t="s">
        <v>34</v>
      </c>
      <c r="F409" s="76">
        <v>19</v>
      </c>
      <c r="G409" s="145" t="s">
        <v>71</v>
      </c>
      <c r="H409" s="145">
        <v>16</v>
      </c>
      <c r="I409" s="145">
        <v>18</v>
      </c>
      <c r="J409" s="145">
        <v>17.91</v>
      </c>
      <c r="K409" s="145" t="s">
        <v>344</v>
      </c>
      <c r="L409" s="145">
        <f>IF(A409="","",IFERROR(VLOOKUP(B409,IPQlickTabla!$B:$J,9,FALSE),IF(B409="80 - Produccion-Mezcla Grasa","80",IF(B409="51 - Purga-Purga de sebo","51",IF(B409="502 - Fermentacion PCL","502",IF(B409="510 - Fermentacion","510","512"))))))</f>
        <v>14</v>
      </c>
      <c r="M409" s="107">
        <f t="shared" si="6"/>
        <v>14</v>
      </c>
    </row>
    <row r="410" spans="1:13" hidden="1" x14ac:dyDescent="0.25">
      <c r="A410" s="76">
        <v>667283</v>
      </c>
      <c r="B410" s="144" t="s">
        <v>298</v>
      </c>
      <c r="C410" s="112">
        <v>44789</v>
      </c>
      <c r="D410" s="144" t="s">
        <v>2</v>
      </c>
      <c r="E410" s="144" t="s">
        <v>34</v>
      </c>
      <c r="F410" s="76">
        <v>19</v>
      </c>
      <c r="G410" s="145" t="s">
        <v>71</v>
      </c>
      <c r="H410" s="145">
        <v>16</v>
      </c>
      <c r="I410" s="145">
        <v>18</v>
      </c>
      <c r="J410" s="145">
        <v>17.940000000000001</v>
      </c>
      <c r="K410" s="145" t="s">
        <v>344</v>
      </c>
      <c r="L410" s="145">
        <f>IF(A410="","",IFERROR(VLOOKUP(B410,IPQlickTabla!$B:$J,9,FALSE),IF(B410="80 - Produccion-Mezcla Grasa","80",IF(B410="51 - Purga-Purga de sebo","51",IF(B410="502 - Fermentacion PCL","502",IF(B410="510 - Fermentacion","510","512"))))))</f>
        <v>14</v>
      </c>
      <c r="M410" s="107">
        <f t="shared" si="6"/>
        <v>14</v>
      </c>
    </row>
    <row r="411" spans="1:13" hidden="1" x14ac:dyDescent="0.25">
      <c r="A411" s="76">
        <v>667504</v>
      </c>
      <c r="B411" s="144" t="s">
        <v>298</v>
      </c>
      <c r="C411" s="112">
        <v>44790</v>
      </c>
      <c r="D411" s="144" t="s">
        <v>2</v>
      </c>
      <c r="E411" s="144" t="s">
        <v>34</v>
      </c>
      <c r="F411" s="76">
        <v>19</v>
      </c>
      <c r="G411" s="145" t="s">
        <v>71</v>
      </c>
      <c r="H411" s="145">
        <v>16</v>
      </c>
      <c r="I411" s="145">
        <v>18</v>
      </c>
      <c r="J411" s="145">
        <v>17.940000000000001</v>
      </c>
      <c r="K411" s="145" t="s">
        <v>344</v>
      </c>
      <c r="L411" s="145">
        <f>IF(A411="","",IFERROR(VLOOKUP(B411,IPQlickTabla!$B:$J,9,FALSE),IF(B411="80 - Produccion-Mezcla Grasa","80",IF(B411="51 - Purga-Purga de sebo","51",IF(B411="502 - Fermentacion PCL","502",IF(B411="510 - Fermentacion","510","512"))))))</f>
        <v>14</v>
      </c>
      <c r="M411" s="107">
        <f t="shared" si="6"/>
        <v>14</v>
      </c>
    </row>
    <row r="412" spans="1:13" hidden="1" x14ac:dyDescent="0.25">
      <c r="A412" s="76">
        <v>668091</v>
      </c>
      <c r="B412" s="144" t="s">
        <v>298</v>
      </c>
      <c r="C412" s="112">
        <v>44792</v>
      </c>
      <c r="D412" s="144" t="s">
        <v>2</v>
      </c>
      <c r="E412" s="144" t="s">
        <v>34</v>
      </c>
      <c r="F412" s="76">
        <v>19</v>
      </c>
      <c r="G412" s="145" t="s">
        <v>71</v>
      </c>
      <c r="H412" s="145">
        <v>16</v>
      </c>
      <c r="I412" s="145">
        <v>18</v>
      </c>
      <c r="J412" s="145">
        <v>17.989999999999998</v>
      </c>
      <c r="K412" s="145" t="s">
        <v>344</v>
      </c>
      <c r="L412" s="145">
        <f>IF(A412="","",IFERROR(VLOOKUP(B412,IPQlickTabla!$B:$J,9,FALSE),IF(B412="80 - Produccion-Mezcla Grasa","80",IF(B412="51 - Purga-Purga de sebo","51",IF(B412="502 - Fermentacion PCL","502",IF(B412="510 - Fermentacion","510","512"))))))</f>
        <v>14</v>
      </c>
      <c r="M412" s="107">
        <f t="shared" si="6"/>
        <v>14</v>
      </c>
    </row>
    <row r="413" spans="1:13" hidden="1" x14ac:dyDescent="0.25">
      <c r="A413" s="76">
        <v>667054</v>
      </c>
      <c r="B413" s="144" t="s">
        <v>298</v>
      </c>
      <c r="C413" s="112">
        <v>44788</v>
      </c>
      <c r="D413" s="144" t="s">
        <v>2</v>
      </c>
      <c r="E413" s="144" t="s">
        <v>34</v>
      </c>
      <c r="F413" s="76">
        <v>19</v>
      </c>
      <c r="G413" s="145" t="s">
        <v>71</v>
      </c>
      <c r="H413" s="145">
        <v>16</v>
      </c>
      <c r="I413" s="145">
        <v>18</v>
      </c>
      <c r="J413" s="145">
        <v>18</v>
      </c>
      <c r="K413" s="145" t="s">
        <v>344</v>
      </c>
      <c r="L413" s="145">
        <f>IF(A413="","",IFERROR(VLOOKUP(B413,IPQlickTabla!$B:$J,9,FALSE),IF(B413="80 - Produccion-Mezcla Grasa","80",IF(B413="51 - Purga-Purga de sebo","51",IF(B413="502 - Fermentacion PCL","502",IF(B413="510 - Fermentacion","510","512"))))))</f>
        <v>14</v>
      </c>
      <c r="M413" s="107">
        <f t="shared" si="6"/>
        <v>14</v>
      </c>
    </row>
    <row r="414" spans="1:13" hidden="1" x14ac:dyDescent="0.25">
      <c r="A414" s="76">
        <v>667290</v>
      </c>
      <c r="B414" s="144" t="s">
        <v>298</v>
      </c>
      <c r="C414" s="112">
        <v>44789</v>
      </c>
      <c r="D414" s="144" t="s">
        <v>2</v>
      </c>
      <c r="E414" s="144" t="s">
        <v>34</v>
      </c>
      <c r="F414" s="76">
        <v>19</v>
      </c>
      <c r="G414" s="145" t="s">
        <v>71</v>
      </c>
      <c r="H414" s="145">
        <v>16</v>
      </c>
      <c r="I414" s="145">
        <v>18</v>
      </c>
      <c r="J414" s="145">
        <v>18.03</v>
      </c>
      <c r="K414" s="145" t="s">
        <v>345</v>
      </c>
      <c r="L414" s="145">
        <f>IF(A414="","",IFERROR(VLOOKUP(B414,IPQlickTabla!$B:$J,9,FALSE),IF(B414="80 - Produccion-Mezcla Grasa","80",IF(B414="51 - Purga-Purga de sebo","51",IF(B414="502 - Fermentacion PCL","502",IF(B414="510 - Fermentacion","510","512"))))))</f>
        <v>14</v>
      </c>
      <c r="M414" s="107">
        <f t="shared" si="6"/>
        <v>14</v>
      </c>
    </row>
    <row r="415" spans="1:13" hidden="1" x14ac:dyDescent="0.25">
      <c r="A415" s="76">
        <v>667195</v>
      </c>
      <c r="B415" s="144" t="s">
        <v>298</v>
      </c>
      <c r="C415" s="112">
        <v>44788</v>
      </c>
      <c r="D415" s="144" t="s">
        <v>2</v>
      </c>
      <c r="E415" s="144" t="s">
        <v>34</v>
      </c>
      <c r="F415" s="76">
        <v>19</v>
      </c>
      <c r="G415" s="145" t="s">
        <v>71</v>
      </c>
      <c r="H415" s="145">
        <v>16</v>
      </c>
      <c r="I415" s="145">
        <v>18</v>
      </c>
      <c r="J415" s="145">
        <v>18.04</v>
      </c>
      <c r="K415" s="145" t="s">
        <v>345</v>
      </c>
      <c r="L415" s="145">
        <f>IF(A415="","",IFERROR(VLOOKUP(B415,IPQlickTabla!$B:$J,9,FALSE),IF(B415="80 - Produccion-Mezcla Grasa","80",IF(B415="51 - Purga-Purga de sebo","51",IF(B415="502 - Fermentacion PCL","502",IF(B415="510 - Fermentacion","510","512"))))))</f>
        <v>14</v>
      </c>
      <c r="M415" s="107">
        <f t="shared" si="6"/>
        <v>14</v>
      </c>
    </row>
    <row r="416" spans="1:13" hidden="1" x14ac:dyDescent="0.25">
      <c r="A416" s="76">
        <v>667875</v>
      </c>
      <c r="B416" s="144" t="s">
        <v>298</v>
      </c>
      <c r="C416" s="112">
        <v>44791</v>
      </c>
      <c r="D416" s="144" t="s">
        <v>2</v>
      </c>
      <c r="E416" s="144" t="s">
        <v>34</v>
      </c>
      <c r="F416" s="76">
        <v>19</v>
      </c>
      <c r="G416" s="145" t="s">
        <v>71</v>
      </c>
      <c r="H416" s="145">
        <v>16</v>
      </c>
      <c r="I416" s="145">
        <v>18</v>
      </c>
      <c r="J416" s="145">
        <v>18.04</v>
      </c>
      <c r="K416" s="145" t="s">
        <v>345</v>
      </c>
      <c r="L416" s="145">
        <f>IF(A416="","",IFERROR(VLOOKUP(B416,IPQlickTabla!$B:$J,9,FALSE),IF(B416="80 - Produccion-Mezcla Grasa","80",IF(B416="51 - Purga-Purga de sebo","51",IF(B416="502 - Fermentacion PCL","502",IF(B416="510 - Fermentacion","510","512"))))))</f>
        <v>14</v>
      </c>
      <c r="M416" s="107">
        <f t="shared" si="6"/>
        <v>14</v>
      </c>
    </row>
    <row r="417" spans="1:13" hidden="1" x14ac:dyDescent="0.25">
      <c r="A417" s="76">
        <v>667136</v>
      </c>
      <c r="B417" s="144" t="s">
        <v>298</v>
      </c>
      <c r="C417" s="112">
        <v>44788</v>
      </c>
      <c r="D417" s="144" t="s">
        <v>2</v>
      </c>
      <c r="E417" s="144" t="s">
        <v>34</v>
      </c>
      <c r="F417" s="76">
        <v>19</v>
      </c>
      <c r="G417" s="145" t="s">
        <v>71</v>
      </c>
      <c r="H417" s="145">
        <v>16</v>
      </c>
      <c r="I417" s="145">
        <v>18</v>
      </c>
      <c r="J417" s="145">
        <v>18.05</v>
      </c>
      <c r="K417" s="145" t="s">
        <v>345</v>
      </c>
      <c r="L417" s="145">
        <f>IF(A417="","",IFERROR(VLOOKUP(B417,IPQlickTabla!$B:$J,9,FALSE),IF(B417="80 - Produccion-Mezcla Grasa","80",IF(B417="51 - Purga-Purga de sebo","51",IF(B417="502 - Fermentacion PCL","502",IF(B417="510 - Fermentacion","510","512"))))))</f>
        <v>14</v>
      </c>
      <c r="M417" s="107">
        <f t="shared" si="6"/>
        <v>14</v>
      </c>
    </row>
    <row r="418" spans="1:13" hidden="1" x14ac:dyDescent="0.25">
      <c r="A418" s="76">
        <v>667201</v>
      </c>
      <c r="B418" s="144" t="s">
        <v>298</v>
      </c>
      <c r="C418" s="112">
        <v>44789</v>
      </c>
      <c r="D418" s="144" t="s">
        <v>2</v>
      </c>
      <c r="E418" s="144" t="s">
        <v>34</v>
      </c>
      <c r="F418" s="76">
        <v>19</v>
      </c>
      <c r="G418" s="145" t="s">
        <v>71</v>
      </c>
      <c r="H418" s="145">
        <v>16</v>
      </c>
      <c r="I418" s="145">
        <v>18</v>
      </c>
      <c r="J418" s="145">
        <v>18.05</v>
      </c>
      <c r="K418" s="145" t="s">
        <v>345</v>
      </c>
      <c r="L418" s="145">
        <f>IF(A418="","",IFERROR(VLOOKUP(B418,IPQlickTabla!$B:$J,9,FALSE),IF(B418="80 - Produccion-Mezcla Grasa","80",IF(B418="51 - Purga-Purga de sebo","51",IF(B418="502 - Fermentacion PCL","502",IF(B418="510 - Fermentacion","510","512"))))))</f>
        <v>14</v>
      </c>
      <c r="M418" s="107">
        <f t="shared" si="6"/>
        <v>14</v>
      </c>
    </row>
    <row r="419" spans="1:13" hidden="1" x14ac:dyDescent="0.25">
      <c r="A419" s="76">
        <v>667185</v>
      </c>
      <c r="B419" s="144" t="s">
        <v>298</v>
      </c>
      <c r="C419" s="112">
        <v>44788</v>
      </c>
      <c r="D419" s="144" t="s">
        <v>2</v>
      </c>
      <c r="E419" s="144" t="s">
        <v>34</v>
      </c>
      <c r="F419" s="76">
        <v>19</v>
      </c>
      <c r="G419" s="145" t="s">
        <v>71</v>
      </c>
      <c r="H419" s="145">
        <v>16</v>
      </c>
      <c r="I419" s="145">
        <v>18</v>
      </c>
      <c r="J419" s="145">
        <v>18.12</v>
      </c>
      <c r="K419" s="145" t="s">
        <v>345</v>
      </c>
      <c r="L419" s="145">
        <f>IF(A419="","",IFERROR(VLOOKUP(B419,IPQlickTabla!$B:$J,9,FALSE),IF(B419="80 - Produccion-Mezcla Grasa","80",IF(B419="51 - Purga-Purga de sebo","51",IF(B419="502 - Fermentacion PCL","502",IF(B419="510 - Fermentacion","510","512"))))))</f>
        <v>14</v>
      </c>
      <c r="M419" s="107">
        <f t="shared" si="6"/>
        <v>14</v>
      </c>
    </row>
    <row r="420" spans="1:13" hidden="1" x14ac:dyDescent="0.25">
      <c r="A420" s="76">
        <v>667183</v>
      </c>
      <c r="B420" s="144" t="s">
        <v>298</v>
      </c>
      <c r="C420" s="112">
        <v>44788</v>
      </c>
      <c r="D420" s="144" t="s">
        <v>2</v>
      </c>
      <c r="E420" s="144" t="s">
        <v>34</v>
      </c>
      <c r="F420" s="76">
        <v>19</v>
      </c>
      <c r="G420" s="145" t="s">
        <v>71</v>
      </c>
      <c r="H420" s="145">
        <v>16</v>
      </c>
      <c r="I420" s="145">
        <v>18</v>
      </c>
      <c r="J420" s="145">
        <v>18.43</v>
      </c>
      <c r="K420" s="145" t="s">
        <v>345</v>
      </c>
      <c r="L420" s="145">
        <f>IF(A420="","",IFERROR(VLOOKUP(B420,IPQlickTabla!$B:$J,9,FALSE),IF(B420="80 - Produccion-Mezcla Grasa","80",IF(B420="51 - Purga-Purga de sebo","51",IF(B420="502 - Fermentacion PCL","502",IF(B420="510 - Fermentacion","510","512"))))))</f>
        <v>14</v>
      </c>
      <c r="M420" s="107">
        <f t="shared" si="6"/>
        <v>14</v>
      </c>
    </row>
    <row r="421" spans="1:13" hidden="1" x14ac:dyDescent="0.25">
      <c r="A421" s="76">
        <v>667161</v>
      </c>
      <c r="B421" s="144" t="s">
        <v>298</v>
      </c>
      <c r="C421" s="112">
        <v>44788</v>
      </c>
      <c r="D421" s="144" t="s">
        <v>2</v>
      </c>
      <c r="E421" s="144" t="s">
        <v>34</v>
      </c>
      <c r="F421" s="76">
        <v>19</v>
      </c>
      <c r="G421" s="145" t="s">
        <v>71</v>
      </c>
      <c r="H421" s="145">
        <v>16</v>
      </c>
      <c r="I421" s="145">
        <v>18</v>
      </c>
      <c r="J421" s="145">
        <v>18.440000000000001</v>
      </c>
      <c r="K421" s="145" t="s">
        <v>345</v>
      </c>
      <c r="L421" s="145">
        <f>IF(A421="","",IFERROR(VLOOKUP(B421,IPQlickTabla!$B:$J,9,FALSE),IF(B421="80 - Produccion-Mezcla Grasa","80",IF(B421="51 - Purga-Purga de sebo","51",IF(B421="502 - Fermentacion PCL","502",IF(B421="510 - Fermentacion","510","512"))))))</f>
        <v>14</v>
      </c>
      <c r="M421" s="107">
        <f t="shared" si="6"/>
        <v>14</v>
      </c>
    </row>
    <row r="422" spans="1:13" hidden="1" x14ac:dyDescent="0.25">
      <c r="A422" s="76">
        <v>668256</v>
      </c>
      <c r="B422" s="144" t="s">
        <v>298</v>
      </c>
      <c r="C422" s="112">
        <v>44792</v>
      </c>
      <c r="D422" s="144" t="s">
        <v>2</v>
      </c>
      <c r="E422" s="144" t="s">
        <v>34</v>
      </c>
      <c r="F422" s="76">
        <v>19</v>
      </c>
      <c r="G422" s="145" t="s">
        <v>71</v>
      </c>
      <c r="H422" s="145">
        <v>16</v>
      </c>
      <c r="I422" s="145">
        <v>18</v>
      </c>
      <c r="J422" s="145">
        <v>18.48</v>
      </c>
      <c r="K422" s="145" t="s">
        <v>345</v>
      </c>
      <c r="L422" s="145">
        <f>IF(A422="","",IFERROR(VLOOKUP(B422,IPQlickTabla!$B:$J,9,FALSE),IF(B422="80 - Produccion-Mezcla Grasa","80",IF(B422="51 - Purga-Purga de sebo","51",IF(B422="502 - Fermentacion PCL","502",IF(B422="510 - Fermentacion","510","512"))))))</f>
        <v>14</v>
      </c>
      <c r="M422" s="107">
        <f t="shared" si="6"/>
        <v>14</v>
      </c>
    </row>
    <row r="423" spans="1:13" hidden="1" x14ac:dyDescent="0.25">
      <c r="A423" s="76">
        <v>667042</v>
      </c>
      <c r="B423" s="144" t="s">
        <v>298</v>
      </c>
      <c r="C423" s="112">
        <v>44788</v>
      </c>
      <c r="D423" s="144" t="s">
        <v>2</v>
      </c>
      <c r="E423" s="144" t="s">
        <v>34</v>
      </c>
      <c r="F423" s="76">
        <v>19</v>
      </c>
      <c r="G423" s="145" t="s">
        <v>71</v>
      </c>
      <c r="H423" s="145">
        <v>16</v>
      </c>
      <c r="I423" s="145">
        <v>18</v>
      </c>
      <c r="J423" s="145">
        <v>18.5</v>
      </c>
      <c r="K423" s="145" t="s">
        <v>345</v>
      </c>
      <c r="L423" s="145">
        <f>IF(A423="","",IFERROR(VLOOKUP(B423,IPQlickTabla!$B:$J,9,FALSE),IF(B423="80 - Produccion-Mezcla Grasa","80",IF(B423="51 - Purga-Purga de sebo","51",IF(B423="502 - Fermentacion PCL","502",IF(B423="510 - Fermentacion","510","512"))))))</f>
        <v>14</v>
      </c>
      <c r="M423" s="107">
        <f t="shared" si="6"/>
        <v>14</v>
      </c>
    </row>
    <row r="424" spans="1:13" hidden="1" x14ac:dyDescent="0.25">
      <c r="A424" s="76">
        <v>667412</v>
      </c>
      <c r="B424" s="144" t="s">
        <v>298</v>
      </c>
      <c r="C424" s="112">
        <v>44789</v>
      </c>
      <c r="D424" s="144" t="s">
        <v>2</v>
      </c>
      <c r="E424" s="144" t="s">
        <v>34</v>
      </c>
      <c r="F424" s="76">
        <v>24</v>
      </c>
      <c r="G424" s="145" t="s">
        <v>297</v>
      </c>
      <c r="H424" s="145">
        <v>4</v>
      </c>
      <c r="I424" s="145">
        <v>6</v>
      </c>
      <c r="J424" s="145">
        <v>5</v>
      </c>
      <c r="K424" s="145" t="s">
        <v>344</v>
      </c>
      <c r="L424" s="145">
        <f>IF(A424="","",IFERROR(VLOOKUP(B424,IPQlickTabla!$B:$J,9,FALSE),IF(B424="80 - Produccion-Mezcla Grasa","80",IF(B424="51 - Purga-Purga de sebo","51",IF(B424="502 - Fermentacion PCL","502",IF(B424="510 - Fermentacion","510","512"))))))</f>
        <v>14</v>
      </c>
      <c r="M424" s="107">
        <f t="shared" si="6"/>
        <v>14</v>
      </c>
    </row>
    <row r="425" spans="1:13" hidden="1" x14ac:dyDescent="0.25">
      <c r="A425" s="76">
        <v>667132</v>
      </c>
      <c r="B425" s="144" t="s">
        <v>361</v>
      </c>
      <c r="C425" s="112">
        <v>44788</v>
      </c>
      <c r="D425" s="144" t="s">
        <v>2</v>
      </c>
      <c r="E425" s="144" t="s">
        <v>5</v>
      </c>
      <c r="F425" s="76">
        <v>39</v>
      </c>
      <c r="G425" s="145" t="s">
        <v>238</v>
      </c>
      <c r="H425" s="145">
        <v>0</v>
      </c>
      <c r="I425" s="145">
        <v>1</v>
      </c>
      <c r="J425" s="145">
        <v>0</v>
      </c>
      <c r="K425" s="145" t="s">
        <v>344</v>
      </c>
      <c r="L425" s="145">
        <f>IF(A425="","",IFERROR(VLOOKUP(B425,IPQlickTabla!$B:$J,9,FALSE),IF(B425="80 - Produccion-Mezcla Grasa","80",IF(B425="51 - Purga-Purga de sebo","51",IF(B425="502 - Fermentacion PCL","502",IF(B425="510 - Fermentacion","510","512"))))))</f>
        <v>1</v>
      </c>
      <c r="M425" s="107">
        <f t="shared" si="6"/>
        <v>1</v>
      </c>
    </row>
    <row r="426" spans="1:13" hidden="1" x14ac:dyDescent="0.25">
      <c r="A426" s="76">
        <v>667246</v>
      </c>
      <c r="B426" s="144" t="s">
        <v>361</v>
      </c>
      <c r="C426" s="112">
        <v>44789</v>
      </c>
      <c r="D426" s="144" t="s">
        <v>2</v>
      </c>
      <c r="E426" s="144" t="s">
        <v>5</v>
      </c>
      <c r="F426" s="76">
        <v>39</v>
      </c>
      <c r="G426" s="145" t="s">
        <v>238</v>
      </c>
      <c r="H426" s="145">
        <v>0</v>
      </c>
      <c r="I426" s="145">
        <v>1</v>
      </c>
      <c r="J426" s="145">
        <v>0</v>
      </c>
      <c r="K426" s="145" t="s">
        <v>344</v>
      </c>
      <c r="L426" s="145">
        <f>IF(A426="","",IFERROR(VLOOKUP(B426,IPQlickTabla!$B:$J,9,FALSE),IF(B426="80 - Produccion-Mezcla Grasa","80",IF(B426="51 - Purga-Purga de sebo","51",IF(B426="502 - Fermentacion PCL","502",IF(B426="510 - Fermentacion","510","512"))))))</f>
        <v>1</v>
      </c>
      <c r="M426" s="107">
        <f t="shared" si="6"/>
        <v>1</v>
      </c>
    </row>
    <row r="427" spans="1:13" hidden="1" x14ac:dyDescent="0.25">
      <c r="A427" s="76">
        <v>667546</v>
      </c>
      <c r="B427" s="144" t="s">
        <v>361</v>
      </c>
      <c r="C427" s="112">
        <v>44790</v>
      </c>
      <c r="D427" s="144" t="s">
        <v>2</v>
      </c>
      <c r="E427" s="144" t="s">
        <v>5</v>
      </c>
      <c r="F427" s="76">
        <v>39</v>
      </c>
      <c r="G427" s="145" t="s">
        <v>238</v>
      </c>
      <c r="H427" s="145">
        <v>0</v>
      </c>
      <c r="I427" s="145">
        <v>1</v>
      </c>
      <c r="J427" s="145">
        <v>0</v>
      </c>
      <c r="K427" s="145" t="s">
        <v>344</v>
      </c>
      <c r="L427" s="145">
        <f>IF(A427="","",IFERROR(VLOOKUP(B427,IPQlickTabla!$B:$J,9,FALSE),IF(B427="80 - Produccion-Mezcla Grasa","80",IF(B427="51 - Purga-Purga de sebo","51",IF(B427="502 - Fermentacion PCL","502",IF(B427="510 - Fermentacion","510","512"))))))</f>
        <v>1</v>
      </c>
      <c r="M427" s="107">
        <f t="shared" si="6"/>
        <v>1</v>
      </c>
    </row>
    <row r="428" spans="1:13" hidden="1" x14ac:dyDescent="0.25">
      <c r="A428" s="76">
        <v>667728</v>
      </c>
      <c r="B428" s="144" t="s">
        <v>361</v>
      </c>
      <c r="C428" s="112">
        <v>44791</v>
      </c>
      <c r="D428" s="144" t="s">
        <v>2</v>
      </c>
      <c r="E428" s="144" t="s">
        <v>5</v>
      </c>
      <c r="F428" s="76">
        <v>39</v>
      </c>
      <c r="G428" s="145" t="s">
        <v>238</v>
      </c>
      <c r="H428" s="145">
        <v>0</v>
      </c>
      <c r="I428" s="145">
        <v>1</v>
      </c>
      <c r="J428" s="145">
        <v>0</v>
      </c>
      <c r="K428" s="145" t="s">
        <v>344</v>
      </c>
      <c r="L428" s="145">
        <f>IF(A428="","",IFERROR(VLOOKUP(B428,IPQlickTabla!$B:$J,9,FALSE),IF(B428="80 - Produccion-Mezcla Grasa","80",IF(B428="51 - Purga-Purga de sebo","51",IF(B428="502 - Fermentacion PCL","502",IF(B428="510 - Fermentacion","510","512"))))))</f>
        <v>1</v>
      </c>
      <c r="M428" s="107">
        <f t="shared" si="6"/>
        <v>1</v>
      </c>
    </row>
    <row r="429" spans="1:13" hidden="1" x14ac:dyDescent="0.25">
      <c r="A429" s="76">
        <v>667840</v>
      </c>
      <c r="B429" s="144" t="s">
        <v>361</v>
      </c>
      <c r="C429" s="112">
        <v>44791</v>
      </c>
      <c r="D429" s="144" t="s">
        <v>2</v>
      </c>
      <c r="E429" s="144" t="s">
        <v>5</v>
      </c>
      <c r="F429" s="76">
        <v>39</v>
      </c>
      <c r="G429" s="145" t="s">
        <v>238</v>
      </c>
      <c r="H429" s="145">
        <v>0</v>
      </c>
      <c r="I429" s="145">
        <v>1</v>
      </c>
      <c r="J429" s="145">
        <v>0</v>
      </c>
      <c r="K429" s="145" t="s">
        <v>344</v>
      </c>
      <c r="L429" s="145">
        <f>IF(A429="","",IFERROR(VLOOKUP(B429,IPQlickTabla!$B:$J,9,FALSE),IF(B429="80 - Produccion-Mezcla Grasa","80",IF(B429="51 - Purga-Purga de sebo","51",IF(B429="502 - Fermentacion PCL","502",IF(B429="510 - Fermentacion","510","512"))))))</f>
        <v>1</v>
      </c>
      <c r="M429" s="107">
        <f t="shared" si="6"/>
        <v>1</v>
      </c>
    </row>
    <row r="430" spans="1:13" hidden="1" x14ac:dyDescent="0.25">
      <c r="A430" s="76">
        <v>667942</v>
      </c>
      <c r="B430" s="144" t="s">
        <v>361</v>
      </c>
      <c r="C430" s="112">
        <v>44791</v>
      </c>
      <c r="D430" s="144" t="s">
        <v>2</v>
      </c>
      <c r="E430" s="144" t="s">
        <v>5</v>
      </c>
      <c r="F430" s="76">
        <v>39</v>
      </c>
      <c r="G430" s="145" t="s">
        <v>238</v>
      </c>
      <c r="H430" s="145">
        <v>0</v>
      </c>
      <c r="I430" s="145">
        <v>1</v>
      </c>
      <c r="J430" s="145">
        <v>0</v>
      </c>
      <c r="K430" s="145" t="s">
        <v>344</v>
      </c>
      <c r="L430" s="145">
        <f>IF(A430="","",IFERROR(VLOOKUP(B430,IPQlickTabla!$B:$J,9,FALSE),IF(B430="80 - Produccion-Mezcla Grasa","80",IF(B430="51 - Purga-Purga de sebo","51",IF(B430="502 - Fermentacion PCL","502",IF(B430="510 - Fermentacion","510","512"))))))</f>
        <v>1</v>
      </c>
      <c r="M430" s="107">
        <f t="shared" si="6"/>
        <v>1</v>
      </c>
    </row>
    <row r="431" spans="1:13" hidden="1" x14ac:dyDescent="0.25">
      <c r="A431" s="76">
        <v>668126</v>
      </c>
      <c r="B431" s="144" t="s">
        <v>361</v>
      </c>
      <c r="C431" s="112">
        <v>44792</v>
      </c>
      <c r="D431" s="144" t="s">
        <v>2</v>
      </c>
      <c r="E431" s="144" t="s">
        <v>5</v>
      </c>
      <c r="F431" s="76">
        <v>39</v>
      </c>
      <c r="G431" s="145" t="s">
        <v>238</v>
      </c>
      <c r="H431" s="145">
        <v>0</v>
      </c>
      <c r="I431" s="145">
        <v>1</v>
      </c>
      <c r="J431" s="145">
        <v>0</v>
      </c>
      <c r="K431" s="145" t="s">
        <v>344</v>
      </c>
      <c r="L431" s="145">
        <f>IF(A431="","",IFERROR(VLOOKUP(B431,IPQlickTabla!$B:$J,9,FALSE),IF(B431="80 - Produccion-Mezcla Grasa","80",IF(B431="51 - Purga-Purga de sebo","51",IF(B431="502 - Fermentacion PCL","502",IF(B431="510 - Fermentacion","510","512"))))))</f>
        <v>1</v>
      </c>
      <c r="M431" s="107">
        <f t="shared" si="6"/>
        <v>1</v>
      </c>
    </row>
    <row r="432" spans="1:13" hidden="1" x14ac:dyDescent="0.25">
      <c r="A432" s="76">
        <v>668245</v>
      </c>
      <c r="B432" s="144" t="s">
        <v>361</v>
      </c>
      <c r="C432" s="112">
        <v>44792</v>
      </c>
      <c r="D432" s="144" t="s">
        <v>2</v>
      </c>
      <c r="E432" s="144" t="s">
        <v>5</v>
      </c>
      <c r="F432" s="76">
        <v>39</v>
      </c>
      <c r="G432" s="145" t="s">
        <v>238</v>
      </c>
      <c r="H432" s="145">
        <v>0</v>
      </c>
      <c r="I432" s="145">
        <v>1</v>
      </c>
      <c r="J432" s="145">
        <v>0</v>
      </c>
      <c r="K432" s="145" t="s">
        <v>344</v>
      </c>
      <c r="L432" s="145">
        <f>IF(A432="","",IFERROR(VLOOKUP(B432,IPQlickTabla!$B:$J,9,FALSE),IF(B432="80 - Produccion-Mezcla Grasa","80",IF(B432="51 - Purga-Purga de sebo","51",IF(B432="502 - Fermentacion PCL","502",IF(B432="510 - Fermentacion","510","512"))))))</f>
        <v>1</v>
      </c>
      <c r="M432" s="107">
        <f t="shared" si="6"/>
        <v>1</v>
      </c>
    </row>
    <row r="433" spans="1:13" hidden="1" x14ac:dyDescent="0.25">
      <c r="A433" s="76">
        <v>667419</v>
      </c>
      <c r="B433" s="144" t="s">
        <v>361</v>
      </c>
      <c r="C433" s="112">
        <v>44789</v>
      </c>
      <c r="D433" s="144" t="s">
        <v>2</v>
      </c>
      <c r="E433" s="144" t="s">
        <v>5</v>
      </c>
      <c r="F433" s="76">
        <v>39</v>
      </c>
      <c r="G433" s="145" t="s">
        <v>238</v>
      </c>
      <c r="H433" s="145">
        <v>0</v>
      </c>
      <c r="I433" s="145">
        <v>1</v>
      </c>
      <c r="J433" s="145">
        <v>1</v>
      </c>
      <c r="K433" s="145" t="s">
        <v>344</v>
      </c>
      <c r="L433" s="145">
        <f>IF(A433="","",IFERROR(VLOOKUP(B433,IPQlickTabla!$B:$J,9,FALSE),IF(B433="80 - Produccion-Mezcla Grasa","80",IF(B433="51 - Purga-Purga de sebo","51",IF(B433="502 - Fermentacion PCL","502",IF(B433="510 - Fermentacion","510","512"))))))</f>
        <v>1</v>
      </c>
      <c r="M433" s="107">
        <f t="shared" si="6"/>
        <v>1</v>
      </c>
    </row>
    <row r="434" spans="1:13" hidden="1" x14ac:dyDescent="0.25">
      <c r="A434" s="76">
        <v>667942</v>
      </c>
      <c r="B434" s="144" t="s">
        <v>361</v>
      </c>
      <c r="C434" s="112">
        <v>44791</v>
      </c>
      <c r="D434" s="144" t="s">
        <v>2</v>
      </c>
      <c r="E434" s="144" t="s">
        <v>5</v>
      </c>
      <c r="F434" s="76">
        <v>19</v>
      </c>
      <c r="G434" s="145" t="s">
        <v>71</v>
      </c>
      <c r="H434" s="145">
        <v>0</v>
      </c>
      <c r="I434" s="145">
        <v>0.3</v>
      </c>
      <c r="J434" s="145">
        <v>0.06</v>
      </c>
      <c r="K434" s="145" t="s">
        <v>344</v>
      </c>
      <c r="L434" s="145">
        <f>IF(A434="","",IFERROR(VLOOKUP(B434,IPQlickTabla!$B:$J,9,FALSE),IF(B434="80 - Produccion-Mezcla Grasa","80",IF(B434="51 - Purga-Purga de sebo","51",IF(B434="502 - Fermentacion PCL","502",IF(B434="510 - Fermentacion","510","512"))))))</f>
        <v>1</v>
      </c>
      <c r="M434" s="107">
        <f t="shared" si="6"/>
        <v>1</v>
      </c>
    </row>
    <row r="435" spans="1:13" hidden="1" x14ac:dyDescent="0.25">
      <c r="A435" s="76">
        <v>667728</v>
      </c>
      <c r="B435" s="144" t="s">
        <v>361</v>
      </c>
      <c r="C435" s="112">
        <v>44791</v>
      </c>
      <c r="D435" s="144" t="s">
        <v>2</v>
      </c>
      <c r="E435" s="144" t="s">
        <v>5</v>
      </c>
      <c r="F435" s="76">
        <v>19</v>
      </c>
      <c r="G435" s="145" t="s">
        <v>71</v>
      </c>
      <c r="H435" s="145">
        <v>0</v>
      </c>
      <c r="I435" s="145">
        <v>0.3</v>
      </c>
      <c r="J435" s="145">
        <v>7.0000000000000007E-2</v>
      </c>
      <c r="K435" s="145" t="s">
        <v>344</v>
      </c>
      <c r="L435" s="145">
        <f>IF(A435="","",IFERROR(VLOOKUP(B435,IPQlickTabla!$B:$J,9,FALSE),IF(B435="80 - Produccion-Mezcla Grasa","80",IF(B435="51 - Purga-Purga de sebo","51",IF(B435="502 - Fermentacion PCL","502",IF(B435="510 - Fermentacion","510","512"))))))</f>
        <v>1</v>
      </c>
      <c r="M435" s="107">
        <f t="shared" si="6"/>
        <v>1</v>
      </c>
    </row>
    <row r="436" spans="1:13" hidden="1" x14ac:dyDescent="0.25">
      <c r="A436" s="76">
        <v>667840</v>
      </c>
      <c r="B436" s="144" t="s">
        <v>361</v>
      </c>
      <c r="C436" s="112">
        <v>44791</v>
      </c>
      <c r="D436" s="144" t="s">
        <v>2</v>
      </c>
      <c r="E436" s="144" t="s">
        <v>5</v>
      </c>
      <c r="F436" s="76">
        <v>19</v>
      </c>
      <c r="G436" s="145" t="s">
        <v>71</v>
      </c>
      <c r="H436" s="145">
        <v>0</v>
      </c>
      <c r="I436" s="145">
        <v>0.3</v>
      </c>
      <c r="J436" s="145">
        <v>0.08</v>
      </c>
      <c r="K436" s="145" t="s">
        <v>344</v>
      </c>
      <c r="L436" s="145">
        <f>IF(A436="","",IFERROR(VLOOKUP(B436,IPQlickTabla!$B:$J,9,FALSE),IF(B436="80 - Produccion-Mezcla Grasa","80",IF(B436="51 - Purga-Purga de sebo","51",IF(B436="502 - Fermentacion PCL","502",IF(B436="510 - Fermentacion","510","512"))))))</f>
        <v>1</v>
      </c>
      <c r="M436" s="107">
        <f t="shared" si="6"/>
        <v>1</v>
      </c>
    </row>
    <row r="437" spans="1:13" hidden="1" x14ac:dyDescent="0.25">
      <c r="A437" s="76">
        <v>668245</v>
      </c>
      <c r="B437" s="144" t="s">
        <v>361</v>
      </c>
      <c r="C437" s="112">
        <v>44792</v>
      </c>
      <c r="D437" s="144" t="s">
        <v>2</v>
      </c>
      <c r="E437" s="144" t="s">
        <v>5</v>
      </c>
      <c r="F437" s="76">
        <v>19</v>
      </c>
      <c r="G437" s="145" t="s">
        <v>71</v>
      </c>
      <c r="H437" s="145">
        <v>16</v>
      </c>
      <c r="I437" s="145">
        <v>18</v>
      </c>
      <c r="J437" s="145">
        <v>17.95</v>
      </c>
      <c r="K437" s="145" t="s">
        <v>344</v>
      </c>
      <c r="L437" s="145">
        <f>IF(A437="","",IFERROR(VLOOKUP(B437,IPQlickTabla!$B:$J,9,FALSE),IF(B437="80 - Produccion-Mezcla Grasa","80",IF(B437="51 - Purga-Purga de sebo","51",IF(B437="502 - Fermentacion PCL","502",IF(B437="510 - Fermentacion","510","512"))))))</f>
        <v>1</v>
      </c>
      <c r="M437" s="107">
        <f t="shared" si="6"/>
        <v>1</v>
      </c>
    </row>
    <row r="438" spans="1:13" hidden="1" x14ac:dyDescent="0.25">
      <c r="A438" s="76">
        <v>668245</v>
      </c>
      <c r="B438" s="144" t="s">
        <v>361</v>
      </c>
      <c r="C438" s="112">
        <v>44792</v>
      </c>
      <c r="D438" s="144" t="s">
        <v>2</v>
      </c>
      <c r="E438" s="144" t="s">
        <v>5</v>
      </c>
      <c r="F438" s="76">
        <v>19</v>
      </c>
      <c r="G438" s="145" t="s">
        <v>71</v>
      </c>
      <c r="H438" s="145">
        <v>16</v>
      </c>
      <c r="I438" s="145">
        <v>18</v>
      </c>
      <c r="J438" s="145">
        <v>18.260000000000002</v>
      </c>
      <c r="K438" s="145" t="s">
        <v>345</v>
      </c>
      <c r="L438" s="145">
        <f>IF(A438="","",IFERROR(VLOOKUP(B438,IPQlickTabla!$B:$J,9,FALSE),IF(B438="80 - Produccion-Mezcla Grasa","80",IF(B438="51 - Purga-Purga de sebo","51",IF(B438="502 - Fermentacion PCL","502",IF(B438="510 - Fermentacion","510","512"))))))</f>
        <v>1</v>
      </c>
      <c r="M438" s="107">
        <f t="shared" si="6"/>
        <v>1</v>
      </c>
    </row>
    <row r="439" spans="1:13" hidden="1" x14ac:dyDescent="0.25">
      <c r="A439" s="76">
        <v>667029</v>
      </c>
      <c r="B439" s="144" t="s">
        <v>187</v>
      </c>
      <c r="C439" s="112">
        <v>44788</v>
      </c>
      <c r="D439" s="144" t="s">
        <v>218</v>
      </c>
      <c r="E439" s="144" t="s">
        <v>19</v>
      </c>
      <c r="F439" s="76">
        <v>2</v>
      </c>
      <c r="G439" s="145" t="s">
        <v>56</v>
      </c>
      <c r="H439" s="145">
        <v>0</v>
      </c>
      <c r="I439" s="145">
        <v>0.09</v>
      </c>
      <c r="J439" s="145">
        <v>0.04</v>
      </c>
      <c r="K439" s="145" t="s">
        <v>344</v>
      </c>
      <c r="L439" s="145">
        <f>IF(A439="","",IFERROR(VLOOKUP(B439,IPQlickTabla!$B:$J,9,FALSE),IF(B439="80 - Produccion-Mezcla Grasa","80",IF(B439="51 - Purga-Purga de sebo","51",IF(B439="502 - Fermentacion PCL","502",IF(B439="510 - Fermentacion","510","512"))))))</f>
        <v>75</v>
      </c>
      <c r="M439" s="107">
        <f t="shared" si="6"/>
        <v>75</v>
      </c>
    </row>
    <row r="440" spans="1:13" hidden="1" x14ac:dyDescent="0.25">
      <c r="A440" s="76">
        <v>668064</v>
      </c>
      <c r="B440" s="144" t="s">
        <v>187</v>
      </c>
      <c r="C440" s="112">
        <v>44792</v>
      </c>
      <c r="D440" s="144" t="s">
        <v>218</v>
      </c>
      <c r="E440" s="144" t="s">
        <v>19</v>
      </c>
      <c r="F440" s="76">
        <v>2</v>
      </c>
      <c r="G440" s="145" t="s">
        <v>56</v>
      </c>
      <c r="H440" s="145">
        <v>0</v>
      </c>
      <c r="I440" s="145">
        <v>0.09</v>
      </c>
      <c r="J440" s="145">
        <v>0.05</v>
      </c>
      <c r="K440" s="145" t="s">
        <v>344</v>
      </c>
      <c r="L440" s="145">
        <f>IF(A440="","",IFERROR(VLOOKUP(B440,IPQlickTabla!$B:$J,9,FALSE),IF(B440="80 - Produccion-Mezcla Grasa","80",IF(B440="51 - Purga-Purga de sebo","51",IF(B440="502 - Fermentacion PCL","502",IF(B440="510 - Fermentacion","510","512"))))))</f>
        <v>75</v>
      </c>
      <c r="M440" s="107">
        <f t="shared" si="6"/>
        <v>75</v>
      </c>
    </row>
    <row r="441" spans="1:13" hidden="1" x14ac:dyDescent="0.25">
      <c r="A441" s="76">
        <v>668329</v>
      </c>
      <c r="B441" s="144" t="s">
        <v>187</v>
      </c>
      <c r="C441" s="112">
        <v>44793</v>
      </c>
      <c r="D441" s="144" t="s">
        <v>218</v>
      </c>
      <c r="E441" s="144" t="s">
        <v>19</v>
      </c>
      <c r="F441" s="76">
        <v>2</v>
      </c>
      <c r="G441" s="145" t="s">
        <v>56</v>
      </c>
      <c r="H441" s="145">
        <v>0</v>
      </c>
      <c r="I441" s="145">
        <v>0.09</v>
      </c>
      <c r="J441" s="145">
        <v>0.05</v>
      </c>
      <c r="K441" s="145" t="s">
        <v>344</v>
      </c>
      <c r="L441" s="145">
        <f>IF(A441="","",IFERROR(VLOOKUP(B441,IPQlickTabla!$B:$J,9,FALSE),IF(B441="80 - Produccion-Mezcla Grasa","80",IF(B441="51 - Purga-Purga de sebo","51",IF(B441="502 - Fermentacion PCL","502",IF(B441="510 - Fermentacion","510","512"))))))</f>
        <v>75</v>
      </c>
      <c r="M441" s="107">
        <f t="shared" si="6"/>
        <v>75</v>
      </c>
    </row>
    <row r="442" spans="1:13" hidden="1" x14ac:dyDescent="0.25">
      <c r="A442" s="76">
        <v>668364</v>
      </c>
      <c r="B442" s="144" t="s">
        <v>187</v>
      </c>
      <c r="C442" s="112">
        <v>44793</v>
      </c>
      <c r="D442" s="144" t="s">
        <v>218</v>
      </c>
      <c r="E442" s="144" t="s">
        <v>19</v>
      </c>
      <c r="F442" s="76">
        <v>2</v>
      </c>
      <c r="G442" s="145" t="s">
        <v>56</v>
      </c>
      <c r="H442" s="145">
        <v>0</v>
      </c>
      <c r="I442" s="145">
        <v>0.09</v>
      </c>
      <c r="J442" s="145">
        <v>0.05</v>
      </c>
      <c r="K442" s="145" t="s">
        <v>344</v>
      </c>
      <c r="L442" s="145">
        <f>IF(A442="","",IFERROR(VLOOKUP(B442,IPQlickTabla!$B:$J,9,FALSE),IF(B442="80 - Produccion-Mezcla Grasa","80",IF(B442="51 - Purga-Purga de sebo","51",IF(B442="502 - Fermentacion PCL","502",IF(B442="510 - Fermentacion","510","512"))))))</f>
        <v>75</v>
      </c>
      <c r="M442" s="107">
        <f t="shared" si="6"/>
        <v>75</v>
      </c>
    </row>
    <row r="443" spans="1:13" hidden="1" x14ac:dyDescent="0.25">
      <c r="A443" s="76">
        <v>668464</v>
      </c>
      <c r="B443" s="144" t="s">
        <v>187</v>
      </c>
      <c r="C443" s="112">
        <v>44794</v>
      </c>
      <c r="D443" s="144" t="s">
        <v>218</v>
      </c>
      <c r="E443" s="144" t="s">
        <v>19</v>
      </c>
      <c r="F443" s="76">
        <v>2</v>
      </c>
      <c r="G443" s="145" t="s">
        <v>56</v>
      </c>
      <c r="H443" s="145">
        <v>0</v>
      </c>
      <c r="I443" s="145">
        <v>0.09</v>
      </c>
      <c r="J443" s="145">
        <v>0.05</v>
      </c>
      <c r="K443" s="145" t="s">
        <v>344</v>
      </c>
      <c r="L443" s="145">
        <f>IF(A443="","",IFERROR(VLOOKUP(B443,IPQlickTabla!$B:$J,9,FALSE),IF(B443="80 - Produccion-Mezcla Grasa","80",IF(B443="51 - Purga-Purga de sebo","51",IF(B443="502 - Fermentacion PCL","502",IF(B443="510 - Fermentacion","510","512"))))))</f>
        <v>75</v>
      </c>
      <c r="M443" s="107">
        <f t="shared" si="6"/>
        <v>75</v>
      </c>
    </row>
    <row r="444" spans="1:13" hidden="1" x14ac:dyDescent="0.25">
      <c r="A444" s="76">
        <v>667462</v>
      </c>
      <c r="B444" s="144" t="s">
        <v>187</v>
      </c>
      <c r="C444" s="112">
        <v>44790</v>
      </c>
      <c r="D444" s="144" t="s">
        <v>218</v>
      </c>
      <c r="E444" s="144" t="s">
        <v>19</v>
      </c>
      <c r="F444" s="76">
        <v>2</v>
      </c>
      <c r="G444" s="145" t="s">
        <v>56</v>
      </c>
      <c r="H444" s="145">
        <v>0</v>
      </c>
      <c r="I444" s="145">
        <v>0.09</v>
      </c>
      <c r="J444" s="145">
        <v>0.06</v>
      </c>
      <c r="K444" s="145" t="s">
        <v>344</v>
      </c>
      <c r="L444" s="145">
        <f>IF(A444="","",IFERROR(VLOOKUP(B444,IPQlickTabla!$B:$J,9,FALSE),IF(B444="80 - Produccion-Mezcla Grasa","80",IF(B444="51 - Purga-Purga de sebo","51",IF(B444="502 - Fermentacion PCL","502",IF(B444="510 - Fermentacion","510","512"))))))</f>
        <v>75</v>
      </c>
      <c r="M444" s="107">
        <f t="shared" si="6"/>
        <v>75</v>
      </c>
    </row>
    <row r="445" spans="1:13" hidden="1" x14ac:dyDescent="0.25">
      <c r="A445" s="76">
        <v>667747</v>
      </c>
      <c r="B445" s="144" t="s">
        <v>187</v>
      </c>
      <c r="C445" s="112">
        <v>44791</v>
      </c>
      <c r="D445" s="144" t="s">
        <v>218</v>
      </c>
      <c r="E445" s="144" t="s">
        <v>19</v>
      </c>
      <c r="F445" s="76">
        <v>2</v>
      </c>
      <c r="G445" s="145" t="s">
        <v>56</v>
      </c>
      <c r="H445" s="145">
        <v>0</v>
      </c>
      <c r="I445" s="145">
        <v>0.09</v>
      </c>
      <c r="J445" s="145">
        <v>0.06</v>
      </c>
      <c r="K445" s="145" t="s">
        <v>344</v>
      </c>
      <c r="L445" s="145">
        <f>IF(A445="","",IFERROR(VLOOKUP(B445,IPQlickTabla!$B:$J,9,FALSE),IF(B445="80 - Produccion-Mezcla Grasa","80",IF(B445="51 - Purga-Purga de sebo","51",IF(B445="502 - Fermentacion PCL","502",IF(B445="510 - Fermentacion","510","512"))))))</f>
        <v>75</v>
      </c>
      <c r="M445" s="107">
        <f t="shared" si="6"/>
        <v>75</v>
      </c>
    </row>
    <row r="446" spans="1:13" hidden="1" x14ac:dyDescent="0.25">
      <c r="A446" s="76">
        <v>668329</v>
      </c>
      <c r="B446" s="144" t="s">
        <v>187</v>
      </c>
      <c r="C446" s="112">
        <v>44793</v>
      </c>
      <c r="D446" s="144" t="s">
        <v>218</v>
      </c>
      <c r="E446" s="144" t="s">
        <v>19</v>
      </c>
      <c r="F446" s="76">
        <v>2</v>
      </c>
      <c r="G446" s="145" t="s">
        <v>56</v>
      </c>
      <c r="H446" s="145">
        <v>0</v>
      </c>
      <c r="I446" s="145">
        <v>0.09</v>
      </c>
      <c r="J446" s="145">
        <v>0.06</v>
      </c>
      <c r="K446" s="145" t="s">
        <v>344</v>
      </c>
      <c r="L446" s="145">
        <f>IF(A446="","",IFERROR(VLOOKUP(B446,IPQlickTabla!$B:$J,9,FALSE),IF(B446="80 - Produccion-Mezcla Grasa","80",IF(B446="51 - Purga-Purga de sebo","51",IF(B446="502 - Fermentacion PCL","502",IF(B446="510 - Fermentacion","510","512"))))))</f>
        <v>75</v>
      </c>
      <c r="M446" s="107">
        <f t="shared" si="6"/>
        <v>75</v>
      </c>
    </row>
    <row r="447" spans="1:13" hidden="1" x14ac:dyDescent="0.25">
      <c r="A447" s="76">
        <v>668133</v>
      </c>
      <c r="B447" s="144" t="s">
        <v>362</v>
      </c>
      <c r="C447" s="112">
        <v>44792</v>
      </c>
      <c r="D447" s="144" t="s">
        <v>218</v>
      </c>
      <c r="E447" s="144" t="s">
        <v>19</v>
      </c>
      <c r="F447" s="76">
        <v>2</v>
      </c>
      <c r="G447" s="145" t="s">
        <v>56</v>
      </c>
      <c r="H447" s="145">
        <v>0</v>
      </c>
      <c r="I447" s="145">
        <v>0.09</v>
      </c>
      <c r="J447" s="145">
        <v>7.0000000000000007E-2</v>
      </c>
      <c r="K447" s="145" t="s">
        <v>344</v>
      </c>
      <c r="L447" s="145">
        <f>IF(A447="","",IFERROR(VLOOKUP(B447,IPQlickTabla!$B:$J,9,FALSE),IF(B447="80 - Produccion-Mezcla Grasa","80",IF(B447="51 - Purga-Purga de sebo","51",IF(B447="502 - Fermentacion PCL","502",IF(B447="510 - Fermentacion","510","512"))))))</f>
        <v>75</v>
      </c>
      <c r="M447" s="107">
        <f t="shared" si="6"/>
        <v>75</v>
      </c>
    </row>
    <row r="448" spans="1:13" hidden="1" x14ac:dyDescent="0.25">
      <c r="A448" s="76">
        <v>667056</v>
      </c>
      <c r="B448" s="144" t="s">
        <v>187</v>
      </c>
      <c r="C448" s="112">
        <v>44788</v>
      </c>
      <c r="D448" s="144" t="s">
        <v>218</v>
      </c>
      <c r="E448" s="144" t="s">
        <v>19</v>
      </c>
      <c r="F448" s="76">
        <v>2</v>
      </c>
      <c r="G448" s="145" t="s">
        <v>56</v>
      </c>
      <c r="H448" s="145">
        <v>0</v>
      </c>
      <c r="I448" s="145">
        <v>0.09</v>
      </c>
      <c r="J448" s="145">
        <v>7.0000000000000007E-2</v>
      </c>
      <c r="K448" s="145" t="s">
        <v>344</v>
      </c>
      <c r="L448" s="145">
        <f>IF(A448="","",IFERROR(VLOOKUP(B448,IPQlickTabla!$B:$J,9,FALSE),IF(B448="80 - Produccion-Mezcla Grasa","80",IF(B448="51 - Purga-Purga de sebo","51",IF(B448="502 - Fermentacion PCL","502",IF(B448="510 - Fermentacion","510","512"))))))</f>
        <v>75</v>
      </c>
      <c r="M448" s="107">
        <f t="shared" si="6"/>
        <v>75</v>
      </c>
    </row>
    <row r="449" spans="1:13" hidden="1" x14ac:dyDescent="0.25">
      <c r="A449" s="76">
        <v>667133</v>
      </c>
      <c r="B449" s="144" t="s">
        <v>187</v>
      </c>
      <c r="C449" s="112">
        <v>44788</v>
      </c>
      <c r="D449" s="144" t="s">
        <v>218</v>
      </c>
      <c r="E449" s="144" t="s">
        <v>19</v>
      </c>
      <c r="F449" s="76">
        <v>2</v>
      </c>
      <c r="G449" s="145" t="s">
        <v>56</v>
      </c>
      <c r="H449" s="145">
        <v>0</v>
      </c>
      <c r="I449" s="145">
        <v>0.09</v>
      </c>
      <c r="J449" s="145">
        <v>7.0000000000000007E-2</v>
      </c>
      <c r="K449" s="145" t="s">
        <v>344</v>
      </c>
      <c r="L449" s="145">
        <f>IF(A449="","",IFERROR(VLOOKUP(B449,IPQlickTabla!$B:$J,9,FALSE),IF(B449="80 - Produccion-Mezcla Grasa","80",IF(B449="51 - Purga-Purga de sebo","51",IF(B449="502 - Fermentacion PCL","502",IF(B449="510 - Fermentacion","510","512"))))))</f>
        <v>75</v>
      </c>
      <c r="M449" s="107">
        <f t="shared" si="6"/>
        <v>75</v>
      </c>
    </row>
    <row r="450" spans="1:13" hidden="1" x14ac:dyDescent="0.25">
      <c r="A450" s="76">
        <v>667294</v>
      </c>
      <c r="B450" s="144" t="s">
        <v>187</v>
      </c>
      <c r="C450" s="112">
        <v>44789</v>
      </c>
      <c r="D450" s="144" t="s">
        <v>218</v>
      </c>
      <c r="E450" s="144" t="s">
        <v>19</v>
      </c>
      <c r="F450" s="76">
        <v>2</v>
      </c>
      <c r="G450" s="145" t="s">
        <v>56</v>
      </c>
      <c r="H450" s="145">
        <v>0</v>
      </c>
      <c r="I450" s="145">
        <v>0.09</v>
      </c>
      <c r="J450" s="145">
        <v>7.0000000000000007E-2</v>
      </c>
      <c r="K450" s="145" t="s">
        <v>344</v>
      </c>
      <c r="L450" s="145">
        <f>IF(A450="","",IFERROR(VLOOKUP(B450,IPQlickTabla!$B:$J,9,FALSE),IF(B450="80 - Produccion-Mezcla Grasa","80",IF(B450="51 - Purga-Purga de sebo","51",IF(B450="502 - Fermentacion PCL","502",IF(B450="510 - Fermentacion","510","512"))))))</f>
        <v>75</v>
      </c>
      <c r="M450" s="107">
        <f t="shared" si="6"/>
        <v>75</v>
      </c>
    </row>
    <row r="451" spans="1:13" hidden="1" x14ac:dyDescent="0.25">
      <c r="A451" s="76">
        <v>667427</v>
      </c>
      <c r="B451" s="144" t="s">
        <v>187</v>
      </c>
      <c r="C451" s="112">
        <v>44789</v>
      </c>
      <c r="D451" s="144" t="s">
        <v>218</v>
      </c>
      <c r="E451" s="144" t="s">
        <v>19</v>
      </c>
      <c r="F451" s="76">
        <v>2</v>
      </c>
      <c r="G451" s="145" t="s">
        <v>56</v>
      </c>
      <c r="H451" s="145">
        <v>0</v>
      </c>
      <c r="I451" s="145">
        <v>0.09</v>
      </c>
      <c r="J451" s="145">
        <v>7.0000000000000007E-2</v>
      </c>
      <c r="K451" s="145" t="s">
        <v>344</v>
      </c>
      <c r="L451" s="145">
        <f>IF(A451="","",IFERROR(VLOOKUP(B451,IPQlickTabla!$B:$J,9,FALSE),IF(B451="80 - Produccion-Mezcla Grasa","80",IF(B451="51 - Purga-Purga de sebo","51",IF(B451="502 - Fermentacion PCL","502",IF(B451="510 - Fermentacion","510","512"))))))</f>
        <v>75</v>
      </c>
      <c r="M451" s="107">
        <f t="shared" ref="M451:M514" si="7">+IF(OR(L451=73,L451=74,L451=75),75,IF(L451="80",80,IF(L451="51",51,IF(L451="502",502,IF(L451="510",510,IF(L451="512",512,L451))))))</f>
        <v>75</v>
      </c>
    </row>
    <row r="452" spans="1:13" hidden="1" x14ac:dyDescent="0.25">
      <c r="A452" s="76">
        <v>667462</v>
      </c>
      <c r="B452" s="144" t="s">
        <v>187</v>
      </c>
      <c r="C452" s="112">
        <v>44790</v>
      </c>
      <c r="D452" s="144" t="s">
        <v>218</v>
      </c>
      <c r="E452" s="144" t="s">
        <v>19</v>
      </c>
      <c r="F452" s="76">
        <v>2</v>
      </c>
      <c r="G452" s="145" t="s">
        <v>56</v>
      </c>
      <c r="H452" s="145">
        <v>0</v>
      </c>
      <c r="I452" s="145">
        <v>0.09</v>
      </c>
      <c r="J452" s="145">
        <v>7.0000000000000007E-2</v>
      </c>
      <c r="K452" s="145" t="s">
        <v>344</v>
      </c>
      <c r="L452" s="145">
        <f>IF(A452="","",IFERROR(VLOOKUP(B452,IPQlickTabla!$B:$J,9,FALSE),IF(B452="80 - Produccion-Mezcla Grasa","80",IF(B452="51 - Purga-Purga de sebo","51",IF(B452="502 - Fermentacion PCL","502",IF(B452="510 - Fermentacion","510","512"))))))</f>
        <v>75</v>
      </c>
      <c r="M452" s="107">
        <f t="shared" si="7"/>
        <v>75</v>
      </c>
    </row>
    <row r="453" spans="1:13" hidden="1" x14ac:dyDescent="0.25">
      <c r="A453" s="76">
        <v>668445</v>
      </c>
      <c r="B453" s="144" t="s">
        <v>187</v>
      </c>
      <c r="C453" s="112">
        <v>44794</v>
      </c>
      <c r="D453" s="144" t="s">
        <v>218</v>
      </c>
      <c r="E453" s="144" t="s">
        <v>19</v>
      </c>
      <c r="F453" s="76">
        <v>2</v>
      </c>
      <c r="G453" s="145" t="s">
        <v>56</v>
      </c>
      <c r="H453" s="145">
        <v>0</v>
      </c>
      <c r="I453" s="145">
        <v>0.09</v>
      </c>
      <c r="J453" s="145">
        <v>7.0000000000000007E-2</v>
      </c>
      <c r="K453" s="145" t="s">
        <v>344</v>
      </c>
      <c r="L453" s="145">
        <f>IF(A453="","",IFERROR(VLOOKUP(B453,IPQlickTabla!$B:$J,9,FALSE),IF(B453="80 - Produccion-Mezcla Grasa","80",IF(B453="51 - Purga-Purga de sebo","51",IF(B453="502 - Fermentacion PCL","502",IF(B453="510 - Fermentacion","510","512"))))))</f>
        <v>75</v>
      </c>
      <c r="M453" s="107">
        <f t="shared" si="7"/>
        <v>75</v>
      </c>
    </row>
    <row r="454" spans="1:13" hidden="1" x14ac:dyDescent="0.25">
      <c r="A454" s="76">
        <v>668464</v>
      </c>
      <c r="B454" s="144" t="s">
        <v>187</v>
      </c>
      <c r="C454" s="112">
        <v>44794</v>
      </c>
      <c r="D454" s="144" t="s">
        <v>218</v>
      </c>
      <c r="E454" s="144" t="s">
        <v>19</v>
      </c>
      <c r="F454" s="76">
        <v>2</v>
      </c>
      <c r="G454" s="145" t="s">
        <v>56</v>
      </c>
      <c r="H454" s="145">
        <v>0</v>
      </c>
      <c r="I454" s="145">
        <v>0.09</v>
      </c>
      <c r="J454" s="145">
        <v>7.0000000000000007E-2</v>
      </c>
      <c r="K454" s="145" t="s">
        <v>344</v>
      </c>
      <c r="L454" s="145">
        <f>IF(A454="","",IFERROR(VLOOKUP(B454,IPQlickTabla!$B:$J,9,FALSE),IF(B454="80 - Produccion-Mezcla Grasa","80",IF(B454="51 - Purga-Purga de sebo","51",IF(B454="502 - Fermentacion PCL","502",IF(B454="510 - Fermentacion","510","512"))))))</f>
        <v>75</v>
      </c>
      <c r="M454" s="107">
        <f t="shared" si="7"/>
        <v>75</v>
      </c>
    </row>
    <row r="455" spans="1:13" hidden="1" x14ac:dyDescent="0.25">
      <c r="A455" s="76">
        <v>668133</v>
      </c>
      <c r="B455" s="144" t="s">
        <v>362</v>
      </c>
      <c r="C455" s="112">
        <v>44792</v>
      </c>
      <c r="D455" s="144" t="s">
        <v>218</v>
      </c>
      <c r="E455" s="144" t="s">
        <v>19</v>
      </c>
      <c r="F455" s="76">
        <v>2</v>
      </c>
      <c r="G455" s="145" t="s">
        <v>56</v>
      </c>
      <c r="H455" s="145">
        <v>0</v>
      </c>
      <c r="I455" s="145">
        <v>0.09</v>
      </c>
      <c r="J455" s="145">
        <v>0.08</v>
      </c>
      <c r="K455" s="145" t="s">
        <v>344</v>
      </c>
      <c r="L455" s="145">
        <f>IF(A455="","",IFERROR(VLOOKUP(B455,IPQlickTabla!$B:$J,9,FALSE),IF(B455="80 - Produccion-Mezcla Grasa","80",IF(B455="51 - Purga-Purga de sebo","51",IF(B455="502 - Fermentacion PCL","502",IF(B455="510 - Fermentacion","510","512"))))))</f>
        <v>75</v>
      </c>
      <c r="M455" s="107">
        <f t="shared" si="7"/>
        <v>75</v>
      </c>
    </row>
    <row r="456" spans="1:13" hidden="1" x14ac:dyDescent="0.25">
      <c r="A456" s="76">
        <v>667022</v>
      </c>
      <c r="B456" s="144" t="s">
        <v>187</v>
      </c>
      <c r="C456" s="112">
        <v>44788</v>
      </c>
      <c r="D456" s="144" t="s">
        <v>218</v>
      </c>
      <c r="E456" s="144" t="s">
        <v>19</v>
      </c>
      <c r="F456" s="76">
        <v>2</v>
      </c>
      <c r="G456" s="145" t="s">
        <v>56</v>
      </c>
      <c r="H456" s="145">
        <v>0</v>
      </c>
      <c r="I456" s="145">
        <v>0.09</v>
      </c>
      <c r="J456" s="145">
        <v>0.08</v>
      </c>
      <c r="K456" s="145" t="s">
        <v>344</v>
      </c>
      <c r="L456" s="145">
        <f>IF(A456="","",IFERROR(VLOOKUP(B456,IPQlickTabla!$B:$J,9,FALSE),IF(B456="80 - Produccion-Mezcla Grasa","80",IF(B456="51 - Purga-Purga de sebo","51",IF(B456="502 - Fermentacion PCL","502",IF(B456="510 - Fermentacion","510","512"))))))</f>
        <v>75</v>
      </c>
      <c r="M456" s="107">
        <f t="shared" si="7"/>
        <v>75</v>
      </c>
    </row>
    <row r="457" spans="1:13" hidden="1" x14ac:dyDescent="0.25">
      <c r="A457" s="76">
        <v>667029</v>
      </c>
      <c r="B457" s="144" t="s">
        <v>187</v>
      </c>
      <c r="C457" s="112">
        <v>44788</v>
      </c>
      <c r="D457" s="144" t="s">
        <v>218</v>
      </c>
      <c r="E457" s="144" t="s">
        <v>19</v>
      </c>
      <c r="F457" s="76">
        <v>2</v>
      </c>
      <c r="G457" s="145" t="s">
        <v>56</v>
      </c>
      <c r="H457" s="145">
        <v>0</v>
      </c>
      <c r="I457" s="145">
        <v>0.09</v>
      </c>
      <c r="J457" s="145">
        <v>0.08</v>
      </c>
      <c r="K457" s="145" t="s">
        <v>344</v>
      </c>
      <c r="L457" s="145">
        <f>IF(A457="","",IFERROR(VLOOKUP(B457,IPQlickTabla!$B:$J,9,FALSE),IF(B457="80 - Produccion-Mezcla Grasa","80",IF(B457="51 - Purga-Purga de sebo","51",IF(B457="502 - Fermentacion PCL","502",IF(B457="510 - Fermentacion","510","512"))))))</f>
        <v>75</v>
      </c>
      <c r="M457" s="107">
        <f t="shared" si="7"/>
        <v>75</v>
      </c>
    </row>
    <row r="458" spans="1:13" hidden="1" x14ac:dyDescent="0.25">
      <c r="A458" s="76">
        <v>667084</v>
      </c>
      <c r="B458" s="144" t="s">
        <v>187</v>
      </c>
      <c r="C458" s="112">
        <v>44788</v>
      </c>
      <c r="D458" s="144" t="s">
        <v>218</v>
      </c>
      <c r="E458" s="144" t="s">
        <v>19</v>
      </c>
      <c r="F458" s="76">
        <v>2</v>
      </c>
      <c r="G458" s="145" t="s">
        <v>56</v>
      </c>
      <c r="H458" s="145">
        <v>0</v>
      </c>
      <c r="I458" s="145">
        <v>0.09</v>
      </c>
      <c r="J458" s="145">
        <v>0.08</v>
      </c>
      <c r="K458" s="145" t="s">
        <v>344</v>
      </c>
      <c r="L458" s="145">
        <f>IF(A458="","",IFERROR(VLOOKUP(B458,IPQlickTabla!$B:$J,9,FALSE),IF(B458="80 - Produccion-Mezcla Grasa","80",IF(B458="51 - Purga-Purga de sebo","51",IF(B458="502 - Fermentacion PCL","502",IF(B458="510 - Fermentacion","510","512"))))))</f>
        <v>75</v>
      </c>
      <c r="M458" s="107">
        <f t="shared" si="7"/>
        <v>75</v>
      </c>
    </row>
    <row r="459" spans="1:13" hidden="1" x14ac:dyDescent="0.25">
      <c r="A459" s="76">
        <v>667133</v>
      </c>
      <c r="B459" s="144" t="s">
        <v>187</v>
      </c>
      <c r="C459" s="112">
        <v>44788</v>
      </c>
      <c r="D459" s="144" t="s">
        <v>218</v>
      </c>
      <c r="E459" s="144" t="s">
        <v>19</v>
      </c>
      <c r="F459" s="76">
        <v>2</v>
      </c>
      <c r="G459" s="145" t="s">
        <v>56</v>
      </c>
      <c r="H459" s="145">
        <v>0</v>
      </c>
      <c r="I459" s="145">
        <v>0.09</v>
      </c>
      <c r="J459" s="145">
        <v>0.08</v>
      </c>
      <c r="K459" s="145" t="s">
        <v>344</v>
      </c>
      <c r="L459" s="145">
        <f>IF(A459="","",IFERROR(VLOOKUP(B459,IPQlickTabla!$B:$J,9,FALSE),IF(B459="80 - Produccion-Mezcla Grasa","80",IF(B459="51 - Purga-Purga de sebo","51",IF(B459="502 - Fermentacion PCL","502",IF(B459="510 - Fermentacion","510","512"))))))</f>
        <v>75</v>
      </c>
      <c r="M459" s="107">
        <f t="shared" si="7"/>
        <v>75</v>
      </c>
    </row>
    <row r="460" spans="1:13" hidden="1" x14ac:dyDescent="0.25">
      <c r="A460" s="76">
        <v>667294</v>
      </c>
      <c r="B460" s="144" t="s">
        <v>187</v>
      </c>
      <c r="C460" s="112">
        <v>44789</v>
      </c>
      <c r="D460" s="144" t="s">
        <v>218</v>
      </c>
      <c r="E460" s="144" t="s">
        <v>19</v>
      </c>
      <c r="F460" s="76">
        <v>2</v>
      </c>
      <c r="G460" s="145" t="s">
        <v>56</v>
      </c>
      <c r="H460" s="145">
        <v>0</v>
      </c>
      <c r="I460" s="145">
        <v>0.09</v>
      </c>
      <c r="J460" s="145">
        <v>0.08</v>
      </c>
      <c r="K460" s="145" t="s">
        <v>344</v>
      </c>
      <c r="L460" s="145">
        <f>IF(A460="","",IFERROR(VLOOKUP(B460,IPQlickTabla!$B:$J,9,FALSE),IF(B460="80 - Produccion-Mezcla Grasa","80",IF(B460="51 - Purga-Purga de sebo","51",IF(B460="502 - Fermentacion PCL","502",IF(B460="510 - Fermentacion","510","512"))))))</f>
        <v>75</v>
      </c>
      <c r="M460" s="107">
        <f t="shared" si="7"/>
        <v>75</v>
      </c>
    </row>
    <row r="461" spans="1:13" hidden="1" x14ac:dyDescent="0.25">
      <c r="A461" s="76">
        <v>667427</v>
      </c>
      <c r="B461" s="144" t="s">
        <v>187</v>
      </c>
      <c r="C461" s="112">
        <v>44789</v>
      </c>
      <c r="D461" s="144" t="s">
        <v>218</v>
      </c>
      <c r="E461" s="144" t="s">
        <v>19</v>
      </c>
      <c r="F461" s="76">
        <v>2</v>
      </c>
      <c r="G461" s="145" t="s">
        <v>56</v>
      </c>
      <c r="H461" s="145">
        <v>0</v>
      </c>
      <c r="I461" s="145">
        <v>0.09</v>
      </c>
      <c r="J461" s="145">
        <v>0.08</v>
      </c>
      <c r="K461" s="145" t="s">
        <v>344</v>
      </c>
      <c r="L461" s="145">
        <f>IF(A461="","",IFERROR(VLOOKUP(B461,IPQlickTabla!$B:$J,9,FALSE),IF(B461="80 - Produccion-Mezcla Grasa","80",IF(B461="51 - Purga-Purga de sebo","51",IF(B461="502 - Fermentacion PCL","502",IF(B461="510 - Fermentacion","510","512"))))))</f>
        <v>75</v>
      </c>
      <c r="M461" s="107">
        <f t="shared" si="7"/>
        <v>75</v>
      </c>
    </row>
    <row r="462" spans="1:13" hidden="1" x14ac:dyDescent="0.25">
      <c r="A462" s="76">
        <v>667508</v>
      </c>
      <c r="B462" s="144" t="s">
        <v>187</v>
      </c>
      <c r="C462" s="112">
        <v>44790</v>
      </c>
      <c r="D462" s="144" t="s">
        <v>218</v>
      </c>
      <c r="E462" s="144" t="s">
        <v>19</v>
      </c>
      <c r="F462" s="76">
        <v>2</v>
      </c>
      <c r="G462" s="145" t="s">
        <v>56</v>
      </c>
      <c r="H462" s="145">
        <v>0</v>
      </c>
      <c r="I462" s="145">
        <v>0.09</v>
      </c>
      <c r="J462" s="145">
        <v>0.08</v>
      </c>
      <c r="K462" s="145" t="s">
        <v>344</v>
      </c>
      <c r="L462" s="145">
        <f>IF(A462="","",IFERROR(VLOOKUP(B462,IPQlickTabla!$B:$J,9,FALSE),IF(B462="80 - Produccion-Mezcla Grasa","80",IF(B462="51 - Purga-Purga de sebo","51",IF(B462="502 - Fermentacion PCL","502",IF(B462="510 - Fermentacion","510","512"))))))</f>
        <v>75</v>
      </c>
      <c r="M462" s="107">
        <f t="shared" si="7"/>
        <v>75</v>
      </c>
    </row>
    <row r="463" spans="1:13" hidden="1" x14ac:dyDescent="0.25">
      <c r="A463" s="76">
        <v>667723</v>
      </c>
      <c r="B463" s="144" t="s">
        <v>187</v>
      </c>
      <c r="C463" s="112">
        <v>44790</v>
      </c>
      <c r="D463" s="144" t="s">
        <v>218</v>
      </c>
      <c r="E463" s="144" t="s">
        <v>19</v>
      </c>
      <c r="F463" s="76">
        <v>2</v>
      </c>
      <c r="G463" s="145" t="s">
        <v>56</v>
      </c>
      <c r="H463" s="145">
        <v>0</v>
      </c>
      <c r="I463" s="145">
        <v>0.09</v>
      </c>
      <c r="J463" s="145">
        <v>0.08</v>
      </c>
      <c r="K463" s="145" t="s">
        <v>344</v>
      </c>
      <c r="L463" s="145">
        <f>IF(A463="","",IFERROR(VLOOKUP(B463,IPQlickTabla!$B:$J,9,FALSE),IF(B463="80 - Produccion-Mezcla Grasa","80",IF(B463="51 - Purga-Purga de sebo","51",IF(B463="502 - Fermentacion PCL","502",IF(B463="510 - Fermentacion","510","512"))))))</f>
        <v>75</v>
      </c>
      <c r="M463" s="107">
        <f t="shared" si="7"/>
        <v>75</v>
      </c>
    </row>
    <row r="464" spans="1:13" hidden="1" x14ac:dyDescent="0.25">
      <c r="A464" s="76">
        <v>667747</v>
      </c>
      <c r="B464" s="144" t="s">
        <v>187</v>
      </c>
      <c r="C464" s="112">
        <v>44791</v>
      </c>
      <c r="D464" s="144" t="s">
        <v>218</v>
      </c>
      <c r="E464" s="144" t="s">
        <v>19</v>
      </c>
      <c r="F464" s="76">
        <v>2</v>
      </c>
      <c r="G464" s="145" t="s">
        <v>56</v>
      </c>
      <c r="H464" s="145">
        <v>0</v>
      </c>
      <c r="I464" s="145">
        <v>0.09</v>
      </c>
      <c r="J464" s="145">
        <v>0.08</v>
      </c>
      <c r="K464" s="145" t="s">
        <v>344</v>
      </c>
      <c r="L464" s="145">
        <f>IF(A464="","",IFERROR(VLOOKUP(B464,IPQlickTabla!$B:$J,9,FALSE),IF(B464="80 - Produccion-Mezcla Grasa","80",IF(B464="51 - Purga-Purga de sebo","51",IF(B464="502 - Fermentacion PCL","502",IF(B464="510 - Fermentacion","510","512"))))))</f>
        <v>75</v>
      </c>
      <c r="M464" s="107">
        <f t="shared" si="7"/>
        <v>75</v>
      </c>
    </row>
    <row r="465" spans="1:13" hidden="1" x14ac:dyDescent="0.25">
      <c r="A465" s="76">
        <v>667829</v>
      </c>
      <c r="B465" s="144" t="s">
        <v>187</v>
      </c>
      <c r="C465" s="112">
        <v>44791</v>
      </c>
      <c r="D465" s="144" t="s">
        <v>218</v>
      </c>
      <c r="E465" s="144" t="s">
        <v>19</v>
      </c>
      <c r="F465" s="76">
        <v>2</v>
      </c>
      <c r="G465" s="145" t="s">
        <v>56</v>
      </c>
      <c r="H465" s="145">
        <v>0</v>
      </c>
      <c r="I465" s="145">
        <v>0.09</v>
      </c>
      <c r="J465" s="145">
        <v>0.08</v>
      </c>
      <c r="K465" s="145" t="s">
        <v>344</v>
      </c>
      <c r="L465" s="145">
        <f>IF(A465="","",IFERROR(VLOOKUP(B465,IPQlickTabla!$B:$J,9,FALSE),IF(B465="80 - Produccion-Mezcla Grasa","80",IF(B465="51 - Purga-Purga de sebo","51",IF(B465="502 - Fermentacion PCL","502",IF(B465="510 - Fermentacion","510","512"))))))</f>
        <v>75</v>
      </c>
      <c r="M465" s="107">
        <f t="shared" si="7"/>
        <v>75</v>
      </c>
    </row>
    <row r="466" spans="1:13" hidden="1" x14ac:dyDescent="0.25">
      <c r="A466" s="76">
        <v>668364</v>
      </c>
      <c r="B466" s="144" t="s">
        <v>187</v>
      </c>
      <c r="C466" s="112">
        <v>44793</v>
      </c>
      <c r="D466" s="144" t="s">
        <v>218</v>
      </c>
      <c r="E466" s="144" t="s">
        <v>19</v>
      </c>
      <c r="F466" s="76">
        <v>2</v>
      </c>
      <c r="G466" s="145" t="s">
        <v>56</v>
      </c>
      <c r="H466" s="145">
        <v>0</v>
      </c>
      <c r="I466" s="145">
        <v>0.09</v>
      </c>
      <c r="J466" s="145">
        <v>0.08</v>
      </c>
      <c r="K466" s="145" t="s">
        <v>344</v>
      </c>
      <c r="L466" s="145">
        <f>IF(A466="","",IFERROR(VLOOKUP(B466,IPQlickTabla!$B:$J,9,FALSE),IF(B466="80 - Produccion-Mezcla Grasa","80",IF(B466="51 - Purga-Purga de sebo","51",IF(B466="502 - Fermentacion PCL","502",IF(B466="510 - Fermentacion","510","512"))))))</f>
        <v>75</v>
      </c>
      <c r="M466" s="107">
        <f t="shared" si="7"/>
        <v>75</v>
      </c>
    </row>
    <row r="467" spans="1:13" hidden="1" x14ac:dyDescent="0.25">
      <c r="A467" s="76">
        <v>667907</v>
      </c>
      <c r="B467" s="144" t="s">
        <v>187</v>
      </c>
      <c r="C467" s="112">
        <v>44791</v>
      </c>
      <c r="D467" s="144" t="s">
        <v>218</v>
      </c>
      <c r="E467" s="144" t="s">
        <v>19</v>
      </c>
      <c r="F467" s="76">
        <v>2</v>
      </c>
      <c r="G467" s="145" t="s">
        <v>56</v>
      </c>
      <c r="H467" s="145">
        <v>0</v>
      </c>
      <c r="I467" s="145">
        <v>0.09</v>
      </c>
      <c r="J467" s="145">
        <v>0.09</v>
      </c>
      <c r="K467" s="145" t="s">
        <v>344</v>
      </c>
      <c r="L467" s="145">
        <f>IF(A467="","",IFERROR(VLOOKUP(B467,IPQlickTabla!$B:$J,9,FALSE),IF(B467="80 - Produccion-Mezcla Grasa","80",IF(B467="51 - Purga-Purga de sebo","51",IF(B467="502 - Fermentacion PCL","502",IF(B467="510 - Fermentacion","510","512"))))))</f>
        <v>75</v>
      </c>
      <c r="M467" s="107">
        <f t="shared" si="7"/>
        <v>75</v>
      </c>
    </row>
    <row r="468" spans="1:13" hidden="1" x14ac:dyDescent="0.25">
      <c r="A468" s="76">
        <v>668464</v>
      </c>
      <c r="B468" s="144" t="s">
        <v>187</v>
      </c>
      <c r="C468" s="112">
        <v>44794</v>
      </c>
      <c r="D468" s="144" t="s">
        <v>218</v>
      </c>
      <c r="E468" s="144" t="s">
        <v>19</v>
      </c>
      <c r="F468" s="76">
        <v>2</v>
      </c>
      <c r="G468" s="145" t="s">
        <v>56</v>
      </c>
      <c r="H468" s="145">
        <v>0</v>
      </c>
      <c r="I468" s="145">
        <v>0.09</v>
      </c>
      <c r="J468" s="145">
        <v>0.09</v>
      </c>
      <c r="K468" s="145" t="s">
        <v>344</v>
      </c>
      <c r="L468" s="145">
        <f>IF(A468="","",IFERROR(VLOOKUP(B468,IPQlickTabla!$B:$J,9,FALSE),IF(B468="80 - Produccion-Mezcla Grasa","80",IF(B468="51 - Purga-Purga de sebo","51",IF(B468="502 - Fermentacion PCL","502",IF(B468="510 - Fermentacion","510","512"))))))</f>
        <v>75</v>
      </c>
      <c r="M468" s="107">
        <f t="shared" si="7"/>
        <v>75</v>
      </c>
    </row>
    <row r="469" spans="1:13" hidden="1" x14ac:dyDescent="0.25">
      <c r="A469" s="76">
        <v>668481</v>
      </c>
      <c r="B469" s="144" t="s">
        <v>187</v>
      </c>
      <c r="C469" s="112">
        <v>44794</v>
      </c>
      <c r="D469" s="144" t="s">
        <v>218</v>
      </c>
      <c r="E469" s="144" t="s">
        <v>19</v>
      </c>
      <c r="F469" s="76">
        <v>2</v>
      </c>
      <c r="G469" s="145" t="s">
        <v>56</v>
      </c>
      <c r="H469" s="145">
        <v>0</v>
      </c>
      <c r="I469" s="145">
        <v>0.09</v>
      </c>
      <c r="J469" s="145">
        <v>0.09</v>
      </c>
      <c r="K469" s="145" t="s">
        <v>344</v>
      </c>
      <c r="L469" s="145">
        <f>IF(A469="","",IFERROR(VLOOKUP(B469,IPQlickTabla!$B:$J,9,FALSE),IF(B469="80 - Produccion-Mezcla Grasa","80",IF(B469="51 - Purga-Purga de sebo","51",IF(B469="502 - Fermentacion PCL","502",IF(B469="510 - Fermentacion","510","512"))))))</f>
        <v>75</v>
      </c>
      <c r="M469" s="107">
        <f t="shared" si="7"/>
        <v>75</v>
      </c>
    </row>
    <row r="470" spans="1:13" hidden="1" x14ac:dyDescent="0.25">
      <c r="A470" s="76">
        <v>667508</v>
      </c>
      <c r="B470" s="144" t="s">
        <v>187</v>
      </c>
      <c r="C470" s="112">
        <v>44790</v>
      </c>
      <c r="D470" s="144" t="s">
        <v>218</v>
      </c>
      <c r="E470" s="144" t="s">
        <v>19</v>
      </c>
      <c r="F470" s="76">
        <v>2</v>
      </c>
      <c r="G470" s="145" t="s">
        <v>56</v>
      </c>
      <c r="H470" s="145">
        <v>0</v>
      </c>
      <c r="I470" s="145">
        <v>0.09</v>
      </c>
      <c r="J470" s="145">
        <v>0.1</v>
      </c>
      <c r="K470" s="145" t="s">
        <v>345</v>
      </c>
      <c r="L470" s="145">
        <f>IF(A470="","",IFERROR(VLOOKUP(B470,IPQlickTabla!$B:$J,9,FALSE),IF(B470="80 - Produccion-Mezcla Grasa","80",IF(B470="51 - Purga-Purga de sebo","51",IF(B470="502 - Fermentacion PCL","502",IF(B470="510 - Fermentacion","510","512"))))))</f>
        <v>75</v>
      </c>
      <c r="M470" s="107">
        <f t="shared" si="7"/>
        <v>75</v>
      </c>
    </row>
    <row r="471" spans="1:13" hidden="1" x14ac:dyDescent="0.25">
      <c r="A471" s="76">
        <v>667590</v>
      </c>
      <c r="B471" s="144" t="s">
        <v>187</v>
      </c>
      <c r="C471" s="112">
        <v>44790</v>
      </c>
      <c r="D471" s="144" t="s">
        <v>218</v>
      </c>
      <c r="E471" s="144" t="s">
        <v>19</v>
      </c>
      <c r="F471" s="76">
        <v>2</v>
      </c>
      <c r="G471" s="145" t="s">
        <v>56</v>
      </c>
      <c r="H471" s="145">
        <v>0</v>
      </c>
      <c r="I471" s="145">
        <v>0.09</v>
      </c>
      <c r="J471" s="145">
        <v>0.14000000000000001</v>
      </c>
      <c r="K471" s="145" t="s">
        <v>345</v>
      </c>
      <c r="L471" s="145">
        <f>IF(A471="","",IFERROR(VLOOKUP(B471,IPQlickTabla!$B:$J,9,FALSE),IF(B471="80 - Produccion-Mezcla Grasa","80",IF(B471="51 - Purga-Purga de sebo","51",IF(B471="502 - Fermentacion PCL","502",IF(B471="510 - Fermentacion","510","512"))))))</f>
        <v>75</v>
      </c>
      <c r="M471" s="107">
        <f t="shared" si="7"/>
        <v>75</v>
      </c>
    </row>
    <row r="472" spans="1:13" hidden="1" x14ac:dyDescent="0.25">
      <c r="A472" s="76">
        <v>667508</v>
      </c>
      <c r="B472" s="144" t="s">
        <v>187</v>
      </c>
      <c r="C472" s="112">
        <v>44790</v>
      </c>
      <c r="D472" s="144" t="s">
        <v>218</v>
      </c>
      <c r="E472" s="144" t="s">
        <v>19</v>
      </c>
      <c r="F472" s="76">
        <v>2</v>
      </c>
      <c r="G472" s="145" t="s">
        <v>56</v>
      </c>
      <c r="H472" s="145">
        <v>0</v>
      </c>
      <c r="I472" s="145">
        <v>0.09</v>
      </c>
      <c r="J472" s="145">
        <v>0.15</v>
      </c>
      <c r="K472" s="145" t="s">
        <v>345</v>
      </c>
      <c r="L472" s="145">
        <f>IF(A472="","",IFERROR(VLOOKUP(B472,IPQlickTabla!$B:$J,9,FALSE),IF(B472="80 - Produccion-Mezcla Grasa","80",IF(B472="51 - Purga-Purga de sebo","51",IF(B472="502 - Fermentacion PCL","502",IF(B472="510 - Fermentacion","510","512"))))))</f>
        <v>75</v>
      </c>
      <c r="M472" s="107">
        <f t="shared" si="7"/>
        <v>75</v>
      </c>
    </row>
    <row r="473" spans="1:13" hidden="1" x14ac:dyDescent="0.25">
      <c r="A473" s="76">
        <v>667885</v>
      </c>
      <c r="B473" s="144" t="s">
        <v>187</v>
      </c>
      <c r="C473" s="112">
        <v>44791</v>
      </c>
      <c r="D473" s="144" t="s">
        <v>218</v>
      </c>
      <c r="E473" s="144" t="s">
        <v>19</v>
      </c>
      <c r="F473" s="76">
        <v>2</v>
      </c>
      <c r="G473" s="145" t="s">
        <v>56</v>
      </c>
      <c r="H473" s="145">
        <v>0</v>
      </c>
      <c r="I473" s="145">
        <v>0.1</v>
      </c>
      <c r="J473" s="145">
        <v>0.05</v>
      </c>
      <c r="K473" s="145" t="s">
        <v>344</v>
      </c>
      <c r="L473" s="145">
        <f>IF(A473="","",IFERROR(VLOOKUP(B473,IPQlickTabla!$B:$J,9,FALSE),IF(B473="80 - Produccion-Mezcla Grasa","80",IF(B473="51 - Purga-Purga de sebo","51",IF(B473="502 - Fermentacion PCL","502",IF(B473="510 - Fermentacion","510","512"))))))</f>
        <v>75</v>
      </c>
      <c r="M473" s="107">
        <f t="shared" si="7"/>
        <v>75</v>
      </c>
    </row>
    <row r="474" spans="1:13" hidden="1" x14ac:dyDescent="0.25">
      <c r="A474" s="76">
        <v>667174</v>
      </c>
      <c r="B474" s="144" t="s">
        <v>187</v>
      </c>
      <c r="C474" s="112">
        <v>44788</v>
      </c>
      <c r="D474" s="144" t="s">
        <v>218</v>
      </c>
      <c r="E474" s="144" t="s">
        <v>19</v>
      </c>
      <c r="F474" s="76">
        <v>2</v>
      </c>
      <c r="G474" s="145" t="s">
        <v>56</v>
      </c>
      <c r="H474" s="145">
        <v>0</v>
      </c>
      <c r="I474" s="145">
        <v>0.1</v>
      </c>
      <c r="J474" s="145">
        <v>0.06</v>
      </c>
      <c r="K474" s="145" t="s">
        <v>344</v>
      </c>
      <c r="L474" s="145">
        <f>IF(A474="","",IFERROR(VLOOKUP(B474,IPQlickTabla!$B:$J,9,FALSE),IF(B474="80 - Produccion-Mezcla Grasa","80",IF(B474="51 - Purga-Purga de sebo","51",IF(B474="502 - Fermentacion PCL","502",IF(B474="510 - Fermentacion","510","512"))))))</f>
        <v>75</v>
      </c>
      <c r="M474" s="107">
        <f t="shared" si="7"/>
        <v>75</v>
      </c>
    </row>
    <row r="475" spans="1:13" hidden="1" x14ac:dyDescent="0.25">
      <c r="A475" s="76">
        <v>667174</v>
      </c>
      <c r="B475" s="144" t="s">
        <v>187</v>
      </c>
      <c r="C475" s="112">
        <v>44788</v>
      </c>
      <c r="D475" s="144" t="s">
        <v>218</v>
      </c>
      <c r="E475" s="144" t="s">
        <v>19</v>
      </c>
      <c r="F475" s="76">
        <v>2</v>
      </c>
      <c r="G475" s="145" t="s">
        <v>56</v>
      </c>
      <c r="H475" s="145">
        <v>0</v>
      </c>
      <c r="I475" s="145">
        <v>0.1</v>
      </c>
      <c r="J475" s="145">
        <v>0.08</v>
      </c>
      <c r="K475" s="145" t="s">
        <v>344</v>
      </c>
      <c r="L475" s="145">
        <f>IF(A475="","",IFERROR(VLOOKUP(B475,IPQlickTabla!$B:$J,9,FALSE),IF(B475="80 - Produccion-Mezcla Grasa","80",IF(B475="51 - Purga-Purga de sebo","51",IF(B475="502 - Fermentacion PCL","502",IF(B475="510 - Fermentacion","510","512"))))))</f>
        <v>75</v>
      </c>
      <c r="M475" s="107">
        <f t="shared" si="7"/>
        <v>75</v>
      </c>
    </row>
    <row r="476" spans="1:13" hidden="1" x14ac:dyDescent="0.25">
      <c r="A476" s="76">
        <v>668284</v>
      </c>
      <c r="B476" s="144" t="s">
        <v>193</v>
      </c>
      <c r="C476" s="112">
        <v>44793</v>
      </c>
      <c r="D476" s="144" t="s">
        <v>218</v>
      </c>
      <c r="E476" s="144" t="s">
        <v>19</v>
      </c>
      <c r="F476" s="76">
        <v>2</v>
      </c>
      <c r="G476" s="145" t="s">
        <v>56</v>
      </c>
      <c r="H476" s="145">
        <v>0</v>
      </c>
      <c r="I476" s="145">
        <v>0.15</v>
      </c>
      <c r="J476" s="145">
        <v>0.05</v>
      </c>
      <c r="K476" s="145" t="s">
        <v>344</v>
      </c>
      <c r="L476" s="145">
        <f>IF(A476="","",IFERROR(VLOOKUP(B476,IPQlickTabla!$B:$J,9,FALSE),IF(B476="80 - Produccion-Mezcla Grasa","80",IF(B476="51 - Purga-Purga de sebo","51",IF(B476="502 - Fermentacion PCL","502",IF(B476="510 - Fermentacion","510","512"))))))</f>
        <v>75</v>
      </c>
      <c r="M476" s="107">
        <f t="shared" si="7"/>
        <v>75</v>
      </c>
    </row>
    <row r="477" spans="1:13" hidden="1" x14ac:dyDescent="0.25">
      <c r="A477" s="76">
        <v>667105</v>
      </c>
      <c r="B477" s="144" t="s">
        <v>193</v>
      </c>
      <c r="C477" s="112">
        <v>44788</v>
      </c>
      <c r="D477" s="144" t="s">
        <v>218</v>
      </c>
      <c r="E477" s="144" t="s">
        <v>19</v>
      </c>
      <c r="F477" s="76">
        <v>2</v>
      </c>
      <c r="G477" s="145" t="s">
        <v>56</v>
      </c>
      <c r="H477" s="145">
        <v>0</v>
      </c>
      <c r="I477" s="145">
        <v>0.15</v>
      </c>
      <c r="J477" s="145">
        <v>0.06</v>
      </c>
      <c r="K477" s="145" t="s">
        <v>344</v>
      </c>
      <c r="L477" s="145">
        <f>IF(A477="","",IFERROR(VLOOKUP(B477,IPQlickTabla!$B:$J,9,FALSE),IF(B477="80 - Produccion-Mezcla Grasa","80",IF(B477="51 - Purga-Purga de sebo","51",IF(B477="502 - Fermentacion PCL","502",IF(B477="510 - Fermentacion","510","512"))))))</f>
        <v>75</v>
      </c>
      <c r="M477" s="107">
        <f t="shared" si="7"/>
        <v>75</v>
      </c>
    </row>
    <row r="478" spans="1:13" hidden="1" x14ac:dyDescent="0.25">
      <c r="A478" s="76">
        <v>668205</v>
      </c>
      <c r="B478" s="144" t="s">
        <v>193</v>
      </c>
      <c r="C478" s="112">
        <v>44792</v>
      </c>
      <c r="D478" s="144" t="s">
        <v>218</v>
      </c>
      <c r="E478" s="144" t="s">
        <v>19</v>
      </c>
      <c r="F478" s="76">
        <v>2</v>
      </c>
      <c r="G478" s="145" t="s">
        <v>56</v>
      </c>
      <c r="H478" s="145">
        <v>0</v>
      </c>
      <c r="I478" s="145">
        <v>0.15</v>
      </c>
      <c r="J478" s="145">
        <v>0.06</v>
      </c>
      <c r="K478" s="145" t="s">
        <v>344</v>
      </c>
      <c r="L478" s="145">
        <f>IF(A478="","",IFERROR(VLOOKUP(B478,IPQlickTabla!$B:$J,9,FALSE),IF(B478="80 - Produccion-Mezcla Grasa","80",IF(B478="51 - Purga-Purga de sebo","51",IF(B478="502 - Fermentacion PCL","502",IF(B478="510 - Fermentacion","510","512"))))))</f>
        <v>75</v>
      </c>
      <c r="M478" s="107">
        <f t="shared" si="7"/>
        <v>75</v>
      </c>
    </row>
    <row r="479" spans="1:13" hidden="1" x14ac:dyDescent="0.25">
      <c r="A479" s="76">
        <v>668239</v>
      </c>
      <c r="B479" s="144" t="s">
        <v>193</v>
      </c>
      <c r="C479" s="112">
        <v>44792</v>
      </c>
      <c r="D479" s="144" t="s">
        <v>218</v>
      </c>
      <c r="E479" s="144" t="s">
        <v>19</v>
      </c>
      <c r="F479" s="76">
        <v>2</v>
      </c>
      <c r="G479" s="145" t="s">
        <v>56</v>
      </c>
      <c r="H479" s="145">
        <v>0</v>
      </c>
      <c r="I479" s="145">
        <v>0.15</v>
      </c>
      <c r="J479" s="145">
        <v>0.06</v>
      </c>
      <c r="K479" s="145" t="s">
        <v>344</v>
      </c>
      <c r="L479" s="145">
        <f>IF(A479="","",IFERROR(VLOOKUP(B479,IPQlickTabla!$B:$J,9,FALSE),IF(B479="80 - Produccion-Mezcla Grasa","80",IF(B479="51 - Purga-Purga de sebo","51",IF(B479="502 - Fermentacion PCL","502",IF(B479="510 - Fermentacion","510","512"))))))</f>
        <v>75</v>
      </c>
      <c r="M479" s="107">
        <f t="shared" si="7"/>
        <v>75</v>
      </c>
    </row>
    <row r="480" spans="1:13" hidden="1" x14ac:dyDescent="0.25">
      <c r="A480" s="76">
        <v>668429</v>
      </c>
      <c r="B480" s="144" t="s">
        <v>193</v>
      </c>
      <c r="C480" s="112">
        <v>44794</v>
      </c>
      <c r="D480" s="144" t="s">
        <v>218</v>
      </c>
      <c r="E480" s="144" t="s">
        <v>19</v>
      </c>
      <c r="F480" s="76">
        <v>2</v>
      </c>
      <c r="G480" s="145" t="s">
        <v>56</v>
      </c>
      <c r="H480" s="145">
        <v>0</v>
      </c>
      <c r="I480" s="145">
        <v>0.15</v>
      </c>
      <c r="J480" s="145">
        <v>0.06</v>
      </c>
      <c r="K480" s="145" t="s">
        <v>344</v>
      </c>
      <c r="L480" s="145">
        <f>IF(A480="","",IFERROR(VLOOKUP(B480,IPQlickTabla!$B:$J,9,FALSE),IF(B480="80 - Produccion-Mezcla Grasa","80",IF(B480="51 - Purga-Purga de sebo","51",IF(B480="502 - Fermentacion PCL","502",IF(B480="510 - Fermentacion","510","512"))))))</f>
        <v>75</v>
      </c>
      <c r="M480" s="107">
        <f t="shared" si="7"/>
        <v>75</v>
      </c>
    </row>
    <row r="481" spans="1:13" hidden="1" x14ac:dyDescent="0.25">
      <c r="A481" s="76">
        <v>667105</v>
      </c>
      <c r="B481" s="144" t="s">
        <v>193</v>
      </c>
      <c r="C481" s="112">
        <v>44788</v>
      </c>
      <c r="D481" s="144" t="s">
        <v>218</v>
      </c>
      <c r="E481" s="144" t="s">
        <v>19</v>
      </c>
      <c r="F481" s="76">
        <v>2</v>
      </c>
      <c r="G481" s="145" t="s">
        <v>56</v>
      </c>
      <c r="H481" s="145">
        <v>0</v>
      </c>
      <c r="I481" s="145">
        <v>0.15</v>
      </c>
      <c r="J481" s="145">
        <v>7.0000000000000007E-2</v>
      </c>
      <c r="K481" s="145" t="s">
        <v>344</v>
      </c>
      <c r="L481" s="145">
        <f>IF(A481="","",IFERROR(VLOOKUP(B481,IPQlickTabla!$B:$J,9,FALSE),IF(B481="80 - Produccion-Mezcla Grasa","80",IF(B481="51 - Purga-Purga de sebo","51",IF(B481="502 - Fermentacion PCL","502",IF(B481="510 - Fermentacion","510","512"))))))</f>
        <v>75</v>
      </c>
      <c r="M481" s="107">
        <f t="shared" si="7"/>
        <v>75</v>
      </c>
    </row>
    <row r="482" spans="1:13" hidden="1" x14ac:dyDescent="0.25">
      <c r="A482" s="76">
        <v>667346</v>
      </c>
      <c r="B482" s="144" t="s">
        <v>193</v>
      </c>
      <c r="C482" s="112">
        <v>44789</v>
      </c>
      <c r="D482" s="144" t="s">
        <v>218</v>
      </c>
      <c r="E482" s="144" t="s">
        <v>19</v>
      </c>
      <c r="F482" s="76">
        <v>2</v>
      </c>
      <c r="G482" s="145" t="s">
        <v>56</v>
      </c>
      <c r="H482" s="145">
        <v>0</v>
      </c>
      <c r="I482" s="145">
        <v>0.15</v>
      </c>
      <c r="J482" s="145">
        <v>7.0000000000000007E-2</v>
      </c>
      <c r="K482" s="145" t="s">
        <v>344</v>
      </c>
      <c r="L482" s="145">
        <f>IF(A482="","",IFERROR(VLOOKUP(B482,IPQlickTabla!$B:$J,9,FALSE),IF(B482="80 - Produccion-Mezcla Grasa","80",IF(B482="51 - Purga-Purga de sebo","51",IF(B482="502 - Fermentacion PCL","502",IF(B482="510 - Fermentacion","510","512"))))))</f>
        <v>75</v>
      </c>
      <c r="M482" s="107">
        <f t="shared" si="7"/>
        <v>75</v>
      </c>
    </row>
    <row r="483" spans="1:13" hidden="1" x14ac:dyDescent="0.25">
      <c r="A483" s="76">
        <v>668010</v>
      </c>
      <c r="B483" s="144" t="s">
        <v>193</v>
      </c>
      <c r="C483" s="112">
        <v>44792</v>
      </c>
      <c r="D483" s="144" t="s">
        <v>218</v>
      </c>
      <c r="E483" s="144" t="s">
        <v>19</v>
      </c>
      <c r="F483" s="76">
        <v>2</v>
      </c>
      <c r="G483" s="145" t="s">
        <v>56</v>
      </c>
      <c r="H483" s="145">
        <v>0</v>
      </c>
      <c r="I483" s="145">
        <v>0.15</v>
      </c>
      <c r="J483" s="145">
        <v>7.0000000000000007E-2</v>
      </c>
      <c r="K483" s="145" t="s">
        <v>344</v>
      </c>
      <c r="L483" s="145">
        <f>IF(A483="","",IFERROR(VLOOKUP(B483,IPQlickTabla!$B:$J,9,FALSE),IF(B483="80 - Produccion-Mezcla Grasa","80",IF(B483="51 - Purga-Purga de sebo","51",IF(B483="502 - Fermentacion PCL","502",IF(B483="510 - Fermentacion","510","512"))))))</f>
        <v>75</v>
      </c>
      <c r="M483" s="107">
        <f t="shared" si="7"/>
        <v>75</v>
      </c>
    </row>
    <row r="484" spans="1:13" hidden="1" x14ac:dyDescent="0.25">
      <c r="A484" s="76">
        <v>668205</v>
      </c>
      <c r="B484" s="144" t="s">
        <v>193</v>
      </c>
      <c r="C484" s="112">
        <v>44792</v>
      </c>
      <c r="D484" s="144" t="s">
        <v>218</v>
      </c>
      <c r="E484" s="144" t="s">
        <v>19</v>
      </c>
      <c r="F484" s="76">
        <v>2</v>
      </c>
      <c r="G484" s="145" t="s">
        <v>56</v>
      </c>
      <c r="H484" s="145">
        <v>0</v>
      </c>
      <c r="I484" s="145">
        <v>0.15</v>
      </c>
      <c r="J484" s="145">
        <v>7.0000000000000007E-2</v>
      </c>
      <c r="K484" s="145" t="s">
        <v>344</v>
      </c>
      <c r="L484" s="145">
        <f>IF(A484="","",IFERROR(VLOOKUP(B484,IPQlickTabla!$B:$J,9,FALSE),IF(B484="80 - Produccion-Mezcla Grasa","80",IF(B484="51 - Purga-Purga de sebo","51",IF(B484="502 - Fermentacion PCL","502",IF(B484="510 - Fermentacion","510","512"))))))</f>
        <v>75</v>
      </c>
      <c r="M484" s="107">
        <f t="shared" si="7"/>
        <v>75</v>
      </c>
    </row>
    <row r="485" spans="1:13" hidden="1" x14ac:dyDescent="0.25">
      <c r="A485" s="76">
        <v>667211</v>
      </c>
      <c r="B485" s="144" t="s">
        <v>193</v>
      </c>
      <c r="C485" s="112">
        <v>44789</v>
      </c>
      <c r="D485" s="144" t="s">
        <v>218</v>
      </c>
      <c r="E485" s="144" t="s">
        <v>19</v>
      </c>
      <c r="F485" s="76">
        <v>2</v>
      </c>
      <c r="G485" s="145" t="s">
        <v>56</v>
      </c>
      <c r="H485" s="145">
        <v>0</v>
      </c>
      <c r="I485" s="145">
        <v>0.15</v>
      </c>
      <c r="J485" s="145">
        <v>0.08</v>
      </c>
      <c r="K485" s="145" t="s">
        <v>344</v>
      </c>
      <c r="L485" s="145">
        <f>IF(A485="","",IFERROR(VLOOKUP(B485,IPQlickTabla!$B:$J,9,FALSE),IF(B485="80 - Produccion-Mezcla Grasa","80",IF(B485="51 - Purga-Purga de sebo","51",IF(B485="502 - Fermentacion PCL","502",IF(B485="510 - Fermentacion","510","512"))))))</f>
        <v>75</v>
      </c>
      <c r="M485" s="107">
        <f t="shared" si="7"/>
        <v>75</v>
      </c>
    </row>
    <row r="486" spans="1:13" hidden="1" x14ac:dyDescent="0.25">
      <c r="A486" s="76">
        <v>667606</v>
      </c>
      <c r="B486" s="144" t="s">
        <v>193</v>
      </c>
      <c r="C486" s="112">
        <v>44790</v>
      </c>
      <c r="D486" s="144" t="s">
        <v>218</v>
      </c>
      <c r="E486" s="144" t="s">
        <v>19</v>
      </c>
      <c r="F486" s="76">
        <v>2</v>
      </c>
      <c r="G486" s="145" t="s">
        <v>56</v>
      </c>
      <c r="H486" s="145">
        <v>0</v>
      </c>
      <c r="I486" s="145">
        <v>0.15</v>
      </c>
      <c r="J486" s="145">
        <v>0.08</v>
      </c>
      <c r="K486" s="145" t="s">
        <v>344</v>
      </c>
      <c r="L486" s="145">
        <f>IF(A486="","",IFERROR(VLOOKUP(B486,IPQlickTabla!$B:$J,9,FALSE),IF(B486="80 - Produccion-Mezcla Grasa","80",IF(B486="51 - Purga-Purga de sebo","51",IF(B486="502 - Fermentacion PCL","502",IF(B486="510 - Fermentacion","510","512"))))))</f>
        <v>75</v>
      </c>
      <c r="M486" s="107">
        <f t="shared" si="7"/>
        <v>75</v>
      </c>
    </row>
    <row r="487" spans="1:13" hidden="1" x14ac:dyDescent="0.25">
      <c r="A487" s="76">
        <v>667662</v>
      </c>
      <c r="B487" s="144" t="s">
        <v>193</v>
      </c>
      <c r="C487" s="112">
        <v>44790</v>
      </c>
      <c r="D487" s="144" t="s">
        <v>218</v>
      </c>
      <c r="E487" s="144" t="s">
        <v>19</v>
      </c>
      <c r="F487" s="76">
        <v>2</v>
      </c>
      <c r="G487" s="145" t="s">
        <v>56</v>
      </c>
      <c r="H487" s="145">
        <v>0</v>
      </c>
      <c r="I487" s="145">
        <v>0.15</v>
      </c>
      <c r="J487" s="145">
        <v>0.08</v>
      </c>
      <c r="K487" s="145" t="s">
        <v>344</v>
      </c>
      <c r="L487" s="145">
        <f>IF(A487="","",IFERROR(VLOOKUP(B487,IPQlickTabla!$B:$J,9,FALSE),IF(B487="80 - Produccion-Mezcla Grasa","80",IF(B487="51 - Purga-Purga de sebo","51",IF(B487="502 - Fermentacion PCL","502",IF(B487="510 - Fermentacion","510","512"))))))</f>
        <v>75</v>
      </c>
      <c r="M487" s="107">
        <f t="shared" si="7"/>
        <v>75</v>
      </c>
    </row>
    <row r="488" spans="1:13" hidden="1" x14ac:dyDescent="0.25">
      <c r="A488" s="76">
        <v>668239</v>
      </c>
      <c r="B488" s="144" t="s">
        <v>193</v>
      </c>
      <c r="C488" s="112">
        <v>44792</v>
      </c>
      <c r="D488" s="144" t="s">
        <v>218</v>
      </c>
      <c r="E488" s="144" t="s">
        <v>19</v>
      </c>
      <c r="F488" s="76">
        <v>2</v>
      </c>
      <c r="G488" s="145" t="s">
        <v>56</v>
      </c>
      <c r="H488" s="145">
        <v>0</v>
      </c>
      <c r="I488" s="145">
        <v>0.15</v>
      </c>
      <c r="J488" s="145">
        <v>0.08</v>
      </c>
      <c r="K488" s="145" t="s">
        <v>344</v>
      </c>
      <c r="L488" s="145">
        <f>IF(A488="","",IFERROR(VLOOKUP(B488,IPQlickTabla!$B:$J,9,FALSE),IF(B488="80 - Produccion-Mezcla Grasa","80",IF(B488="51 - Purga-Purga de sebo","51",IF(B488="502 - Fermentacion PCL","502",IF(B488="510 - Fermentacion","510","512"))))))</f>
        <v>75</v>
      </c>
      <c r="M488" s="107">
        <f t="shared" si="7"/>
        <v>75</v>
      </c>
    </row>
    <row r="489" spans="1:13" hidden="1" x14ac:dyDescent="0.25">
      <c r="A489" s="76">
        <v>668380</v>
      </c>
      <c r="B489" s="144" t="s">
        <v>193</v>
      </c>
      <c r="C489" s="112">
        <v>44793</v>
      </c>
      <c r="D489" s="144" t="s">
        <v>218</v>
      </c>
      <c r="E489" s="144" t="s">
        <v>19</v>
      </c>
      <c r="F489" s="76">
        <v>2</v>
      </c>
      <c r="G489" s="145" t="s">
        <v>56</v>
      </c>
      <c r="H489" s="145">
        <v>0</v>
      </c>
      <c r="I489" s="145">
        <v>0.15</v>
      </c>
      <c r="J489" s="145">
        <v>0.08</v>
      </c>
      <c r="K489" s="145" t="s">
        <v>344</v>
      </c>
      <c r="L489" s="145">
        <f>IF(A489="","",IFERROR(VLOOKUP(B489,IPQlickTabla!$B:$J,9,FALSE),IF(B489="80 - Produccion-Mezcla Grasa","80",IF(B489="51 - Purga-Purga de sebo","51",IF(B489="502 - Fermentacion PCL","502",IF(B489="510 - Fermentacion","510","512"))))))</f>
        <v>75</v>
      </c>
      <c r="M489" s="107">
        <f t="shared" si="7"/>
        <v>75</v>
      </c>
    </row>
    <row r="490" spans="1:13" hidden="1" x14ac:dyDescent="0.25">
      <c r="A490" s="76">
        <v>668499</v>
      </c>
      <c r="B490" s="144" t="s">
        <v>193</v>
      </c>
      <c r="C490" s="112">
        <v>44794</v>
      </c>
      <c r="D490" s="144" t="s">
        <v>218</v>
      </c>
      <c r="E490" s="144" t="s">
        <v>19</v>
      </c>
      <c r="F490" s="76">
        <v>2</v>
      </c>
      <c r="G490" s="145" t="s">
        <v>56</v>
      </c>
      <c r="H490" s="145">
        <v>0</v>
      </c>
      <c r="I490" s="145">
        <v>0.15</v>
      </c>
      <c r="J490" s="145">
        <v>0.08</v>
      </c>
      <c r="K490" s="145" t="s">
        <v>344</v>
      </c>
      <c r="L490" s="145">
        <f>IF(A490="","",IFERROR(VLOOKUP(B490,IPQlickTabla!$B:$J,9,FALSE),IF(B490="80 - Produccion-Mezcla Grasa","80",IF(B490="51 - Purga-Purga de sebo","51",IF(B490="502 - Fermentacion PCL","502",IF(B490="510 - Fermentacion","510","512"))))))</f>
        <v>75</v>
      </c>
      <c r="M490" s="107">
        <f t="shared" si="7"/>
        <v>75</v>
      </c>
    </row>
    <row r="491" spans="1:13" hidden="1" x14ac:dyDescent="0.25">
      <c r="A491" s="76">
        <v>667385</v>
      </c>
      <c r="B491" s="144" t="s">
        <v>193</v>
      </c>
      <c r="C491" s="112">
        <v>44789</v>
      </c>
      <c r="D491" s="144" t="s">
        <v>218</v>
      </c>
      <c r="E491" s="144" t="s">
        <v>19</v>
      </c>
      <c r="F491" s="76">
        <v>2</v>
      </c>
      <c r="G491" s="145" t="s">
        <v>56</v>
      </c>
      <c r="H491" s="145">
        <v>0</v>
      </c>
      <c r="I491" s="145">
        <v>0.15</v>
      </c>
      <c r="J491" s="145">
        <v>0.09</v>
      </c>
      <c r="K491" s="145" t="s">
        <v>344</v>
      </c>
      <c r="L491" s="145">
        <f>IF(A491="","",IFERROR(VLOOKUP(B491,IPQlickTabla!$B:$J,9,FALSE),IF(B491="80 - Produccion-Mezcla Grasa","80",IF(B491="51 - Purga-Purga de sebo","51",IF(B491="502 - Fermentacion PCL","502",IF(B491="510 - Fermentacion","510","512"))))))</f>
        <v>75</v>
      </c>
      <c r="M491" s="107">
        <f t="shared" si="7"/>
        <v>75</v>
      </c>
    </row>
    <row r="492" spans="1:13" hidden="1" x14ac:dyDescent="0.25">
      <c r="A492" s="76">
        <v>667955</v>
      </c>
      <c r="B492" s="144" t="s">
        <v>193</v>
      </c>
      <c r="C492" s="112">
        <v>44791</v>
      </c>
      <c r="D492" s="144" t="s">
        <v>218</v>
      </c>
      <c r="E492" s="144" t="s">
        <v>19</v>
      </c>
      <c r="F492" s="76">
        <v>2</v>
      </c>
      <c r="G492" s="145" t="s">
        <v>56</v>
      </c>
      <c r="H492" s="145">
        <v>0</v>
      </c>
      <c r="I492" s="145">
        <v>0.15</v>
      </c>
      <c r="J492" s="145">
        <v>0.09</v>
      </c>
      <c r="K492" s="145" t="s">
        <v>344</v>
      </c>
      <c r="L492" s="145">
        <f>IF(A492="","",IFERROR(VLOOKUP(B492,IPQlickTabla!$B:$J,9,FALSE),IF(B492="80 - Produccion-Mezcla Grasa","80",IF(B492="51 - Purga-Purga de sebo","51",IF(B492="502 - Fermentacion PCL","502",IF(B492="510 - Fermentacion","510","512"))))))</f>
        <v>75</v>
      </c>
      <c r="M492" s="107">
        <f t="shared" si="7"/>
        <v>75</v>
      </c>
    </row>
    <row r="493" spans="1:13" hidden="1" x14ac:dyDescent="0.25">
      <c r="A493" s="76">
        <v>668284</v>
      </c>
      <c r="B493" s="144" t="s">
        <v>193</v>
      </c>
      <c r="C493" s="112">
        <v>44793</v>
      </c>
      <c r="D493" s="144" t="s">
        <v>218</v>
      </c>
      <c r="E493" s="144" t="s">
        <v>19</v>
      </c>
      <c r="F493" s="76">
        <v>2</v>
      </c>
      <c r="G493" s="145" t="s">
        <v>56</v>
      </c>
      <c r="H493" s="145">
        <v>0</v>
      </c>
      <c r="I493" s="145">
        <v>0.15</v>
      </c>
      <c r="J493" s="145">
        <v>0.09</v>
      </c>
      <c r="K493" s="145" t="s">
        <v>344</v>
      </c>
      <c r="L493" s="145">
        <f>IF(A493="","",IFERROR(VLOOKUP(B493,IPQlickTabla!$B:$J,9,FALSE),IF(B493="80 - Produccion-Mezcla Grasa","80",IF(B493="51 - Purga-Purga de sebo","51",IF(B493="502 - Fermentacion PCL","502",IF(B493="510 - Fermentacion","510","512"))))))</f>
        <v>75</v>
      </c>
      <c r="M493" s="107">
        <f t="shared" si="7"/>
        <v>75</v>
      </c>
    </row>
    <row r="494" spans="1:13" hidden="1" x14ac:dyDescent="0.25">
      <c r="A494" s="76">
        <v>668531</v>
      </c>
      <c r="B494" s="144" t="s">
        <v>193</v>
      </c>
      <c r="C494" s="112">
        <v>44794</v>
      </c>
      <c r="D494" s="144" t="s">
        <v>218</v>
      </c>
      <c r="E494" s="144" t="s">
        <v>19</v>
      </c>
      <c r="F494" s="76">
        <v>2</v>
      </c>
      <c r="G494" s="145" t="s">
        <v>56</v>
      </c>
      <c r="H494" s="145">
        <v>0</v>
      </c>
      <c r="I494" s="145">
        <v>0.15</v>
      </c>
      <c r="J494" s="145">
        <v>0.09</v>
      </c>
      <c r="K494" s="145" t="s">
        <v>344</v>
      </c>
      <c r="L494" s="145">
        <f>IF(A494="","",IFERROR(VLOOKUP(B494,IPQlickTabla!$B:$J,9,FALSE),IF(B494="80 - Produccion-Mezcla Grasa","80",IF(B494="51 - Purga-Purga de sebo","51",IF(B494="502 - Fermentacion PCL","502",IF(B494="510 - Fermentacion","510","512"))))))</f>
        <v>75</v>
      </c>
      <c r="M494" s="107">
        <f t="shared" si="7"/>
        <v>75</v>
      </c>
    </row>
    <row r="495" spans="1:13" hidden="1" x14ac:dyDescent="0.25">
      <c r="A495" s="76">
        <v>667211</v>
      </c>
      <c r="B495" s="144" t="s">
        <v>193</v>
      </c>
      <c r="C495" s="112">
        <v>44789</v>
      </c>
      <c r="D495" s="144" t="s">
        <v>218</v>
      </c>
      <c r="E495" s="144" t="s">
        <v>19</v>
      </c>
      <c r="F495" s="76">
        <v>2</v>
      </c>
      <c r="G495" s="145" t="s">
        <v>56</v>
      </c>
      <c r="H495" s="145">
        <v>0</v>
      </c>
      <c r="I495" s="145">
        <v>0.15</v>
      </c>
      <c r="J495" s="145">
        <v>0.1</v>
      </c>
      <c r="K495" s="145" t="s">
        <v>344</v>
      </c>
      <c r="L495" s="145">
        <f>IF(A495="","",IFERROR(VLOOKUP(B495,IPQlickTabla!$B:$J,9,FALSE),IF(B495="80 - Produccion-Mezcla Grasa","80",IF(B495="51 - Purga-Purga de sebo","51",IF(B495="502 - Fermentacion PCL","502",IF(B495="510 - Fermentacion","510","512"))))))</f>
        <v>75</v>
      </c>
      <c r="M495" s="107">
        <f t="shared" si="7"/>
        <v>75</v>
      </c>
    </row>
    <row r="496" spans="1:13" hidden="1" x14ac:dyDescent="0.25">
      <c r="A496" s="76">
        <v>667346</v>
      </c>
      <c r="B496" s="144" t="s">
        <v>193</v>
      </c>
      <c r="C496" s="112">
        <v>44789</v>
      </c>
      <c r="D496" s="144" t="s">
        <v>218</v>
      </c>
      <c r="E496" s="144" t="s">
        <v>19</v>
      </c>
      <c r="F496" s="76">
        <v>2</v>
      </c>
      <c r="G496" s="145" t="s">
        <v>56</v>
      </c>
      <c r="H496" s="145">
        <v>0</v>
      </c>
      <c r="I496" s="145">
        <v>0.15</v>
      </c>
      <c r="J496" s="145">
        <v>0.1</v>
      </c>
      <c r="K496" s="145" t="s">
        <v>344</v>
      </c>
      <c r="L496" s="145">
        <f>IF(A496="","",IFERROR(VLOOKUP(B496,IPQlickTabla!$B:$J,9,FALSE),IF(B496="80 - Produccion-Mezcla Grasa","80",IF(B496="51 - Purga-Purga de sebo","51",IF(B496="502 - Fermentacion PCL","502",IF(B496="510 - Fermentacion","510","512"))))))</f>
        <v>75</v>
      </c>
      <c r="M496" s="107">
        <f t="shared" si="7"/>
        <v>75</v>
      </c>
    </row>
    <row r="497" spans="1:13" hidden="1" x14ac:dyDescent="0.25">
      <c r="A497" s="76">
        <v>667385</v>
      </c>
      <c r="B497" s="144" t="s">
        <v>193</v>
      </c>
      <c r="C497" s="112">
        <v>44789</v>
      </c>
      <c r="D497" s="144" t="s">
        <v>218</v>
      </c>
      <c r="E497" s="144" t="s">
        <v>19</v>
      </c>
      <c r="F497" s="76">
        <v>2</v>
      </c>
      <c r="G497" s="145" t="s">
        <v>56</v>
      </c>
      <c r="H497" s="145">
        <v>0</v>
      </c>
      <c r="I497" s="145">
        <v>0.15</v>
      </c>
      <c r="J497" s="145">
        <v>0.1</v>
      </c>
      <c r="K497" s="145" t="s">
        <v>344</v>
      </c>
      <c r="L497" s="145">
        <f>IF(A497="","",IFERROR(VLOOKUP(B497,IPQlickTabla!$B:$J,9,FALSE),IF(B497="80 - Produccion-Mezcla Grasa","80",IF(B497="51 - Purga-Purga de sebo","51",IF(B497="502 - Fermentacion PCL","502",IF(B497="510 - Fermentacion","510","512"))))))</f>
        <v>75</v>
      </c>
      <c r="M497" s="107">
        <f t="shared" si="7"/>
        <v>75</v>
      </c>
    </row>
    <row r="498" spans="1:13" hidden="1" x14ac:dyDescent="0.25">
      <c r="A498" s="76">
        <v>667662</v>
      </c>
      <c r="B498" s="144" t="s">
        <v>193</v>
      </c>
      <c r="C498" s="112">
        <v>44790</v>
      </c>
      <c r="D498" s="144" t="s">
        <v>218</v>
      </c>
      <c r="E498" s="144" t="s">
        <v>19</v>
      </c>
      <c r="F498" s="76">
        <v>2</v>
      </c>
      <c r="G498" s="145" t="s">
        <v>56</v>
      </c>
      <c r="H498" s="145">
        <v>0</v>
      </c>
      <c r="I498" s="145">
        <v>0.15</v>
      </c>
      <c r="J498" s="145">
        <v>0.1</v>
      </c>
      <c r="K498" s="145" t="s">
        <v>344</v>
      </c>
      <c r="L498" s="145">
        <f>IF(A498="","",IFERROR(VLOOKUP(B498,IPQlickTabla!$B:$J,9,FALSE),IF(B498="80 - Produccion-Mezcla Grasa","80",IF(B498="51 - Purga-Purga de sebo","51",IF(B498="502 - Fermentacion PCL","502",IF(B498="510 - Fermentacion","510","512"))))))</f>
        <v>75</v>
      </c>
      <c r="M498" s="107">
        <f t="shared" si="7"/>
        <v>75</v>
      </c>
    </row>
    <row r="499" spans="1:13" hidden="1" x14ac:dyDescent="0.25">
      <c r="A499" s="76">
        <v>668380</v>
      </c>
      <c r="B499" s="144" t="s">
        <v>193</v>
      </c>
      <c r="C499" s="112">
        <v>44793</v>
      </c>
      <c r="D499" s="144" t="s">
        <v>218</v>
      </c>
      <c r="E499" s="144" t="s">
        <v>19</v>
      </c>
      <c r="F499" s="76">
        <v>2</v>
      </c>
      <c r="G499" s="145" t="s">
        <v>56</v>
      </c>
      <c r="H499" s="145">
        <v>0</v>
      </c>
      <c r="I499" s="145">
        <v>0.15</v>
      </c>
      <c r="J499" s="145">
        <v>0.11</v>
      </c>
      <c r="K499" s="145" t="s">
        <v>344</v>
      </c>
      <c r="L499" s="145">
        <f>IF(A499="","",IFERROR(VLOOKUP(B499,IPQlickTabla!$B:$J,9,FALSE),IF(B499="80 - Produccion-Mezcla Grasa","80",IF(B499="51 - Purga-Purga de sebo","51",IF(B499="502 - Fermentacion PCL","502",IF(B499="510 - Fermentacion","510","512"))))))</f>
        <v>75</v>
      </c>
      <c r="M499" s="107">
        <f t="shared" si="7"/>
        <v>75</v>
      </c>
    </row>
    <row r="500" spans="1:13" hidden="1" x14ac:dyDescent="0.25">
      <c r="A500" s="76">
        <v>668499</v>
      </c>
      <c r="B500" s="144" t="s">
        <v>193</v>
      </c>
      <c r="C500" s="112">
        <v>44794</v>
      </c>
      <c r="D500" s="144" t="s">
        <v>218</v>
      </c>
      <c r="E500" s="144" t="s">
        <v>19</v>
      </c>
      <c r="F500" s="76">
        <v>2</v>
      </c>
      <c r="G500" s="145" t="s">
        <v>56</v>
      </c>
      <c r="H500" s="145">
        <v>0</v>
      </c>
      <c r="I500" s="145">
        <v>0.15</v>
      </c>
      <c r="J500" s="145">
        <v>0.11</v>
      </c>
      <c r="K500" s="145" t="s">
        <v>344</v>
      </c>
      <c r="L500" s="145">
        <f>IF(A500="","",IFERROR(VLOOKUP(B500,IPQlickTabla!$B:$J,9,FALSE),IF(B500="80 - Produccion-Mezcla Grasa","80",IF(B500="51 - Purga-Purga de sebo","51",IF(B500="502 - Fermentacion PCL","502",IF(B500="510 - Fermentacion","510","512"))))))</f>
        <v>75</v>
      </c>
      <c r="M500" s="107">
        <f t="shared" si="7"/>
        <v>75</v>
      </c>
    </row>
    <row r="501" spans="1:13" hidden="1" x14ac:dyDescent="0.25">
      <c r="A501" s="76">
        <v>667662</v>
      </c>
      <c r="B501" s="144" t="s">
        <v>193</v>
      </c>
      <c r="C501" s="112">
        <v>44790</v>
      </c>
      <c r="D501" s="144" t="s">
        <v>218</v>
      </c>
      <c r="E501" s="144" t="s">
        <v>19</v>
      </c>
      <c r="F501" s="76">
        <v>2</v>
      </c>
      <c r="G501" s="145" t="s">
        <v>56</v>
      </c>
      <c r="H501" s="145">
        <v>0</v>
      </c>
      <c r="I501" s="145">
        <v>0.15</v>
      </c>
      <c r="J501" s="145">
        <v>0.12</v>
      </c>
      <c r="K501" s="145" t="s">
        <v>344</v>
      </c>
      <c r="L501" s="145">
        <f>IF(A501="","",IFERROR(VLOOKUP(B501,IPQlickTabla!$B:$J,9,FALSE),IF(B501="80 - Produccion-Mezcla Grasa","80",IF(B501="51 - Purga-Purga de sebo","51",IF(B501="502 - Fermentacion PCL","502",IF(B501="510 - Fermentacion","510","512"))))))</f>
        <v>75</v>
      </c>
      <c r="M501" s="107">
        <f t="shared" si="7"/>
        <v>75</v>
      </c>
    </row>
    <row r="502" spans="1:13" hidden="1" x14ac:dyDescent="0.25">
      <c r="A502" s="76">
        <v>667955</v>
      </c>
      <c r="B502" s="144" t="s">
        <v>193</v>
      </c>
      <c r="C502" s="112">
        <v>44791</v>
      </c>
      <c r="D502" s="144" t="s">
        <v>218</v>
      </c>
      <c r="E502" s="144" t="s">
        <v>19</v>
      </c>
      <c r="F502" s="76">
        <v>2</v>
      </c>
      <c r="G502" s="145" t="s">
        <v>56</v>
      </c>
      <c r="H502" s="145">
        <v>0</v>
      </c>
      <c r="I502" s="145">
        <v>0.15</v>
      </c>
      <c r="J502" s="145">
        <v>0.12</v>
      </c>
      <c r="K502" s="145" t="s">
        <v>344</v>
      </c>
      <c r="L502" s="145">
        <f>IF(A502="","",IFERROR(VLOOKUP(B502,IPQlickTabla!$B:$J,9,FALSE),IF(B502="80 - Produccion-Mezcla Grasa","80",IF(B502="51 - Purga-Purga de sebo","51",IF(B502="502 - Fermentacion PCL","502",IF(B502="510 - Fermentacion","510","512"))))))</f>
        <v>75</v>
      </c>
      <c r="M502" s="107">
        <f t="shared" si="7"/>
        <v>75</v>
      </c>
    </row>
    <row r="503" spans="1:13" hidden="1" x14ac:dyDescent="0.25">
      <c r="A503" s="76">
        <v>668406</v>
      </c>
      <c r="B503" s="144" t="s">
        <v>193</v>
      </c>
      <c r="C503" s="112">
        <v>44793</v>
      </c>
      <c r="D503" s="144" t="s">
        <v>218</v>
      </c>
      <c r="E503" s="144" t="s">
        <v>19</v>
      </c>
      <c r="F503" s="76">
        <v>2</v>
      </c>
      <c r="G503" s="145" t="s">
        <v>56</v>
      </c>
      <c r="H503" s="145">
        <v>0</v>
      </c>
      <c r="I503" s="145">
        <v>0.15</v>
      </c>
      <c r="J503" s="145">
        <v>0.12</v>
      </c>
      <c r="K503" s="145" t="s">
        <v>344</v>
      </c>
      <c r="L503" s="145">
        <f>IF(A503="","",IFERROR(VLOOKUP(B503,IPQlickTabla!$B:$J,9,FALSE),IF(B503="80 - Produccion-Mezcla Grasa","80",IF(B503="51 - Purga-Purga de sebo","51",IF(B503="502 - Fermentacion PCL","502",IF(B503="510 - Fermentacion","510","512"))))))</f>
        <v>75</v>
      </c>
      <c r="M503" s="107">
        <f t="shared" si="7"/>
        <v>75</v>
      </c>
    </row>
    <row r="504" spans="1:13" hidden="1" x14ac:dyDescent="0.25">
      <c r="A504" s="76">
        <v>667029</v>
      </c>
      <c r="B504" s="144" t="s">
        <v>187</v>
      </c>
      <c r="C504" s="112">
        <v>44788</v>
      </c>
      <c r="D504" s="144" t="s">
        <v>218</v>
      </c>
      <c r="E504" s="144" t="s">
        <v>19</v>
      </c>
      <c r="F504" s="76">
        <v>7</v>
      </c>
      <c r="G504" s="145" t="s">
        <v>55</v>
      </c>
      <c r="H504" s="145">
        <v>0</v>
      </c>
      <c r="I504" s="145">
        <v>2.5</v>
      </c>
      <c r="J504" s="145">
        <v>0.6</v>
      </c>
      <c r="K504" s="145" t="s">
        <v>344</v>
      </c>
      <c r="L504" s="145">
        <f>IF(A504="","",IFERROR(VLOOKUP(B504,IPQlickTabla!$B:$J,9,FALSE),IF(B504="80 - Produccion-Mezcla Grasa","80",IF(B504="51 - Purga-Purga de sebo","51",IF(B504="502 - Fermentacion PCL","502",IF(B504="510 - Fermentacion","510","512"))))))</f>
        <v>75</v>
      </c>
      <c r="M504" s="107">
        <f t="shared" si="7"/>
        <v>75</v>
      </c>
    </row>
    <row r="505" spans="1:13" hidden="1" x14ac:dyDescent="0.25">
      <c r="A505" s="76">
        <v>667029</v>
      </c>
      <c r="B505" s="144" t="s">
        <v>187</v>
      </c>
      <c r="C505" s="112">
        <v>44788</v>
      </c>
      <c r="D505" s="144" t="s">
        <v>218</v>
      </c>
      <c r="E505" s="144" t="s">
        <v>19</v>
      </c>
      <c r="F505" s="76">
        <v>7</v>
      </c>
      <c r="G505" s="145" t="s">
        <v>55</v>
      </c>
      <c r="H505" s="145">
        <v>0</v>
      </c>
      <c r="I505" s="145">
        <v>2.5</v>
      </c>
      <c r="J505" s="145">
        <v>0.8</v>
      </c>
      <c r="K505" s="145" t="s">
        <v>344</v>
      </c>
      <c r="L505" s="145">
        <f>IF(A505="","",IFERROR(VLOOKUP(B505,IPQlickTabla!$B:$J,9,FALSE),IF(B505="80 - Produccion-Mezcla Grasa","80",IF(B505="51 - Purga-Purga de sebo","51",IF(B505="502 - Fermentacion PCL","502",IF(B505="510 - Fermentacion","510","512"))))))</f>
        <v>75</v>
      </c>
      <c r="M505" s="107">
        <f t="shared" si="7"/>
        <v>75</v>
      </c>
    </row>
    <row r="506" spans="1:13" hidden="1" x14ac:dyDescent="0.25">
      <c r="A506" s="76">
        <v>667747</v>
      </c>
      <c r="B506" s="144" t="s">
        <v>187</v>
      </c>
      <c r="C506" s="112">
        <v>44791</v>
      </c>
      <c r="D506" s="144" t="s">
        <v>218</v>
      </c>
      <c r="E506" s="144" t="s">
        <v>19</v>
      </c>
      <c r="F506" s="76">
        <v>7</v>
      </c>
      <c r="G506" s="145" t="s">
        <v>55</v>
      </c>
      <c r="H506" s="145">
        <v>0</v>
      </c>
      <c r="I506" s="145">
        <v>2.5</v>
      </c>
      <c r="J506" s="145">
        <v>0.8</v>
      </c>
      <c r="K506" s="145" t="s">
        <v>344</v>
      </c>
      <c r="L506" s="145">
        <f>IF(A506="","",IFERROR(VLOOKUP(B506,IPQlickTabla!$B:$J,9,FALSE),IF(B506="80 - Produccion-Mezcla Grasa","80",IF(B506="51 - Purga-Purga de sebo","51",IF(B506="502 - Fermentacion PCL","502",IF(B506="510 - Fermentacion","510","512"))))))</f>
        <v>75</v>
      </c>
      <c r="M506" s="107">
        <f t="shared" si="7"/>
        <v>75</v>
      </c>
    </row>
    <row r="507" spans="1:13" hidden="1" x14ac:dyDescent="0.25">
      <c r="A507" s="76">
        <v>667747</v>
      </c>
      <c r="B507" s="144" t="s">
        <v>187</v>
      </c>
      <c r="C507" s="112">
        <v>44791</v>
      </c>
      <c r="D507" s="144" t="s">
        <v>218</v>
      </c>
      <c r="E507" s="144" t="s">
        <v>19</v>
      </c>
      <c r="F507" s="76">
        <v>7</v>
      </c>
      <c r="G507" s="145" t="s">
        <v>55</v>
      </c>
      <c r="H507" s="145">
        <v>0</v>
      </c>
      <c r="I507" s="145">
        <v>2.5</v>
      </c>
      <c r="J507" s="145">
        <v>0.9</v>
      </c>
      <c r="K507" s="145" t="s">
        <v>344</v>
      </c>
      <c r="L507" s="145">
        <f>IF(A507="","",IFERROR(VLOOKUP(B507,IPQlickTabla!$B:$J,9,FALSE),IF(B507="80 - Produccion-Mezcla Grasa","80",IF(B507="51 - Purga-Purga de sebo","51",IF(B507="502 - Fermentacion PCL","502",IF(B507="510 - Fermentacion","510","512"))))))</f>
        <v>75</v>
      </c>
      <c r="M507" s="107">
        <f t="shared" si="7"/>
        <v>75</v>
      </c>
    </row>
    <row r="508" spans="1:13" hidden="1" x14ac:dyDescent="0.25">
      <c r="A508" s="76">
        <v>667723</v>
      </c>
      <c r="B508" s="144" t="s">
        <v>187</v>
      </c>
      <c r="C508" s="112">
        <v>44790</v>
      </c>
      <c r="D508" s="144" t="s">
        <v>218</v>
      </c>
      <c r="E508" s="144" t="s">
        <v>19</v>
      </c>
      <c r="F508" s="76">
        <v>7</v>
      </c>
      <c r="G508" s="145" t="s">
        <v>55</v>
      </c>
      <c r="H508" s="145">
        <v>0</v>
      </c>
      <c r="I508" s="145">
        <v>2.5</v>
      </c>
      <c r="J508" s="145">
        <v>1.3</v>
      </c>
      <c r="K508" s="145" t="s">
        <v>344</v>
      </c>
      <c r="L508" s="145">
        <f>IF(A508="","",IFERROR(VLOOKUP(B508,IPQlickTabla!$B:$J,9,FALSE),IF(B508="80 - Produccion-Mezcla Grasa","80",IF(B508="51 - Purga-Purga de sebo","51",IF(B508="502 - Fermentacion PCL","502",IF(B508="510 - Fermentacion","510","512"))))))</f>
        <v>75</v>
      </c>
      <c r="M508" s="107">
        <f t="shared" si="7"/>
        <v>75</v>
      </c>
    </row>
    <row r="509" spans="1:13" hidden="1" x14ac:dyDescent="0.25">
      <c r="A509" s="76">
        <v>667427</v>
      </c>
      <c r="B509" s="144" t="s">
        <v>187</v>
      </c>
      <c r="C509" s="112">
        <v>44789</v>
      </c>
      <c r="D509" s="144" t="s">
        <v>218</v>
      </c>
      <c r="E509" s="144" t="s">
        <v>19</v>
      </c>
      <c r="F509" s="76">
        <v>7</v>
      </c>
      <c r="G509" s="145" t="s">
        <v>55</v>
      </c>
      <c r="H509" s="145">
        <v>0</v>
      </c>
      <c r="I509" s="145">
        <v>2.5</v>
      </c>
      <c r="J509" s="145">
        <v>1.7</v>
      </c>
      <c r="K509" s="145" t="s">
        <v>344</v>
      </c>
      <c r="L509" s="145">
        <f>IF(A509="","",IFERROR(VLOOKUP(B509,IPQlickTabla!$B:$J,9,FALSE),IF(B509="80 - Produccion-Mezcla Grasa","80",IF(B509="51 - Purga-Purga de sebo","51",IF(B509="502 - Fermentacion PCL","502",IF(B509="510 - Fermentacion","510","512"))))))</f>
        <v>75</v>
      </c>
      <c r="M509" s="107">
        <f t="shared" si="7"/>
        <v>75</v>
      </c>
    </row>
    <row r="510" spans="1:13" hidden="1" x14ac:dyDescent="0.25">
      <c r="A510" s="76">
        <v>667427</v>
      </c>
      <c r="B510" s="144" t="s">
        <v>187</v>
      </c>
      <c r="C510" s="112">
        <v>44789</v>
      </c>
      <c r="D510" s="144" t="s">
        <v>218</v>
      </c>
      <c r="E510" s="144" t="s">
        <v>19</v>
      </c>
      <c r="F510" s="76">
        <v>7</v>
      </c>
      <c r="G510" s="145" t="s">
        <v>55</v>
      </c>
      <c r="H510" s="145">
        <v>0</v>
      </c>
      <c r="I510" s="145">
        <v>2.5</v>
      </c>
      <c r="J510" s="145">
        <v>2</v>
      </c>
      <c r="K510" s="145" t="s">
        <v>344</v>
      </c>
      <c r="L510" s="145">
        <f>IF(A510="","",IFERROR(VLOOKUP(B510,IPQlickTabla!$B:$J,9,FALSE),IF(B510="80 - Produccion-Mezcla Grasa","80",IF(B510="51 - Purga-Purga de sebo","51",IF(B510="502 - Fermentacion PCL","502",IF(B510="510 - Fermentacion","510","512"))))))</f>
        <v>75</v>
      </c>
      <c r="M510" s="107">
        <f t="shared" si="7"/>
        <v>75</v>
      </c>
    </row>
    <row r="511" spans="1:13" hidden="1" x14ac:dyDescent="0.25">
      <c r="A511" s="76">
        <v>667508</v>
      </c>
      <c r="B511" s="144" t="s">
        <v>187</v>
      </c>
      <c r="C511" s="112">
        <v>44790</v>
      </c>
      <c r="D511" s="144" t="s">
        <v>218</v>
      </c>
      <c r="E511" s="144" t="s">
        <v>19</v>
      </c>
      <c r="F511" s="76">
        <v>7</v>
      </c>
      <c r="G511" s="145" t="s">
        <v>55</v>
      </c>
      <c r="H511" s="145">
        <v>0</v>
      </c>
      <c r="I511" s="145">
        <v>2.5</v>
      </c>
      <c r="J511" s="145">
        <v>2.7</v>
      </c>
      <c r="K511" s="145" t="s">
        <v>345</v>
      </c>
      <c r="L511" s="145">
        <f>IF(A511="","",IFERROR(VLOOKUP(B511,IPQlickTabla!$B:$J,9,FALSE),IF(B511="80 - Produccion-Mezcla Grasa","80",IF(B511="51 - Purga-Purga de sebo","51",IF(B511="502 - Fermentacion PCL","502",IF(B511="510 - Fermentacion","510","512"))))))</f>
        <v>75</v>
      </c>
      <c r="M511" s="107">
        <f t="shared" si="7"/>
        <v>75</v>
      </c>
    </row>
    <row r="512" spans="1:13" hidden="1" x14ac:dyDescent="0.25">
      <c r="A512" s="76">
        <v>667590</v>
      </c>
      <c r="B512" s="144" t="s">
        <v>187</v>
      </c>
      <c r="C512" s="112">
        <v>44790</v>
      </c>
      <c r="D512" s="144" t="s">
        <v>218</v>
      </c>
      <c r="E512" s="144" t="s">
        <v>19</v>
      </c>
      <c r="F512" s="76">
        <v>7</v>
      </c>
      <c r="G512" s="145" t="s">
        <v>55</v>
      </c>
      <c r="H512" s="145">
        <v>0</v>
      </c>
      <c r="I512" s="145">
        <v>2.5</v>
      </c>
      <c r="J512" s="145">
        <v>3.3</v>
      </c>
      <c r="K512" s="145" t="s">
        <v>345</v>
      </c>
      <c r="L512" s="145">
        <f>IF(A512="","",IFERROR(VLOOKUP(B512,IPQlickTabla!$B:$J,9,FALSE),IF(B512="80 - Produccion-Mezcla Grasa","80",IF(B512="51 - Purga-Purga de sebo","51",IF(B512="502 - Fermentacion PCL","502",IF(B512="510 - Fermentacion","510","512"))))))</f>
        <v>75</v>
      </c>
      <c r="M512" s="107">
        <f t="shared" si="7"/>
        <v>75</v>
      </c>
    </row>
    <row r="513" spans="1:13" hidden="1" x14ac:dyDescent="0.25">
      <c r="A513" s="76">
        <v>667508</v>
      </c>
      <c r="B513" s="144" t="s">
        <v>187</v>
      </c>
      <c r="C513" s="112">
        <v>44790</v>
      </c>
      <c r="D513" s="144" t="s">
        <v>218</v>
      </c>
      <c r="E513" s="144" t="s">
        <v>19</v>
      </c>
      <c r="F513" s="76">
        <v>7</v>
      </c>
      <c r="G513" s="145" t="s">
        <v>55</v>
      </c>
      <c r="H513" s="145">
        <v>0</v>
      </c>
      <c r="I513" s="145">
        <v>2.5</v>
      </c>
      <c r="J513" s="145">
        <v>3.5</v>
      </c>
      <c r="K513" s="145" t="s">
        <v>345</v>
      </c>
      <c r="L513" s="145">
        <f>IF(A513="","",IFERROR(VLOOKUP(B513,IPQlickTabla!$B:$J,9,FALSE),IF(B513="80 - Produccion-Mezcla Grasa","80",IF(B513="51 - Purga-Purga de sebo","51",IF(B513="502 - Fermentacion PCL","502",IF(B513="510 - Fermentacion","510","512"))))))</f>
        <v>75</v>
      </c>
      <c r="M513" s="107">
        <f t="shared" si="7"/>
        <v>75</v>
      </c>
    </row>
    <row r="514" spans="1:13" hidden="1" x14ac:dyDescent="0.25">
      <c r="A514" s="76">
        <v>667590</v>
      </c>
      <c r="B514" s="144" t="s">
        <v>187</v>
      </c>
      <c r="C514" s="112">
        <v>44790</v>
      </c>
      <c r="D514" s="144" t="s">
        <v>218</v>
      </c>
      <c r="E514" s="144" t="s">
        <v>19</v>
      </c>
      <c r="F514" s="76">
        <v>7</v>
      </c>
      <c r="G514" s="145" t="s">
        <v>55</v>
      </c>
      <c r="H514" s="145">
        <v>0</v>
      </c>
      <c r="I514" s="145">
        <v>2.5</v>
      </c>
      <c r="J514" s="145">
        <v>4.0999999999999996</v>
      </c>
      <c r="K514" s="145" t="s">
        <v>345</v>
      </c>
      <c r="L514" s="145">
        <f>IF(A514="","",IFERROR(VLOOKUP(B514,IPQlickTabla!$B:$J,9,FALSE),IF(B514="80 - Produccion-Mezcla Grasa","80",IF(B514="51 - Purga-Purga de sebo","51",IF(B514="502 - Fermentacion PCL","502",IF(B514="510 - Fermentacion","510","512"))))))</f>
        <v>75</v>
      </c>
      <c r="M514" s="107">
        <f t="shared" si="7"/>
        <v>75</v>
      </c>
    </row>
    <row r="515" spans="1:13" hidden="1" x14ac:dyDescent="0.25">
      <c r="A515" s="76">
        <v>667508</v>
      </c>
      <c r="B515" s="144" t="s">
        <v>187</v>
      </c>
      <c r="C515" s="112">
        <v>44790</v>
      </c>
      <c r="D515" s="144" t="s">
        <v>218</v>
      </c>
      <c r="E515" s="144" t="s">
        <v>19</v>
      </c>
      <c r="F515" s="76">
        <v>7</v>
      </c>
      <c r="G515" s="145" t="s">
        <v>55</v>
      </c>
      <c r="H515" s="145">
        <v>0</v>
      </c>
      <c r="I515" s="145">
        <v>2.5</v>
      </c>
      <c r="J515" s="145">
        <v>4.3</v>
      </c>
      <c r="K515" s="145" t="s">
        <v>345</v>
      </c>
      <c r="L515" s="145">
        <f>IF(A515="","",IFERROR(VLOOKUP(B515,IPQlickTabla!$B:$J,9,FALSE),IF(B515="80 - Produccion-Mezcla Grasa","80",IF(B515="51 - Purga-Purga de sebo","51",IF(B515="502 - Fermentacion PCL","502",IF(B515="510 - Fermentacion","510","512"))))))</f>
        <v>75</v>
      </c>
      <c r="M515" s="107">
        <f t="shared" ref="M515:M578" si="8">+IF(OR(L515=73,L515=74,L515=75),75,IF(L515="80",80,IF(L515="51",51,IF(L515="502",502,IF(L515="510",510,IF(L515="512",512,L515))))))</f>
        <v>75</v>
      </c>
    </row>
    <row r="516" spans="1:13" hidden="1" x14ac:dyDescent="0.25">
      <c r="A516" s="76">
        <v>667508</v>
      </c>
      <c r="B516" s="144" t="s">
        <v>187</v>
      </c>
      <c r="C516" s="112">
        <v>44790</v>
      </c>
      <c r="D516" s="144" t="s">
        <v>218</v>
      </c>
      <c r="E516" s="144" t="s">
        <v>19</v>
      </c>
      <c r="F516" s="76">
        <v>7</v>
      </c>
      <c r="G516" s="145" t="s">
        <v>55</v>
      </c>
      <c r="H516" s="145">
        <v>0</v>
      </c>
      <c r="I516" s="145">
        <v>2.5</v>
      </c>
      <c r="J516" s="145">
        <v>4.5</v>
      </c>
      <c r="K516" s="145" t="s">
        <v>345</v>
      </c>
      <c r="L516" s="145">
        <f>IF(A516="","",IFERROR(VLOOKUP(B516,IPQlickTabla!$B:$J,9,FALSE),IF(B516="80 - Produccion-Mezcla Grasa","80",IF(B516="51 - Purga-Purga de sebo","51",IF(B516="502 - Fermentacion PCL","502",IF(B516="510 - Fermentacion","510","512"))))))</f>
        <v>75</v>
      </c>
      <c r="M516" s="107">
        <f t="shared" si="8"/>
        <v>75</v>
      </c>
    </row>
    <row r="517" spans="1:13" hidden="1" x14ac:dyDescent="0.25">
      <c r="A517" s="76">
        <v>667294</v>
      </c>
      <c r="B517" s="144" t="s">
        <v>187</v>
      </c>
      <c r="C517" s="112">
        <v>44789</v>
      </c>
      <c r="D517" s="144" t="s">
        <v>218</v>
      </c>
      <c r="E517" s="144" t="s">
        <v>19</v>
      </c>
      <c r="F517" s="76">
        <v>7</v>
      </c>
      <c r="G517" s="145" t="s">
        <v>55</v>
      </c>
      <c r="H517" s="145">
        <v>0.1</v>
      </c>
      <c r="I517" s="145">
        <v>2.5</v>
      </c>
      <c r="J517" s="145">
        <v>0.5</v>
      </c>
      <c r="K517" s="145" t="s">
        <v>344</v>
      </c>
      <c r="L517" s="145">
        <f>IF(A517="","",IFERROR(VLOOKUP(B517,IPQlickTabla!$B:$J,9,FALSE),IF(B517="80 - Produccion-Mezcla Grasa","80",IF(B517="51 - Purga-Purga de sebo","51",IF(B517="502 - Fermentacion PCL","502",IF(B517="510 - Fermentacion","510","512"))))))</f>
        <v>75</v>
      </c>
      <c r="M517" s="107">
        <f t="shared" si="8"/>
        <v>75</v>
      </c>
    </row>
    <row r="518" spans="1:13" hidden="1" x14ac:dyDescent="0.25">
      <c r="A518" s="76">
        <v>668364</v>
      </c>
      <c r="B518" s="144" t="s">
        <v>187</v>
      </c>
      <c r="C518" s="112">
        <v>44793</v>
      </c>
      <c r="D518" s="144" t="s">
        <v>218</v>
      </c>
      <c r="E518" s="144" t="s">
        <v>19</v>
      </c>
      <c r="F518" s="76">
        <v>7</v>
      </c>
      <c r="G518" s="145" t="s">
        <v>55</v>
      </c>
      <c r="H518" s="145">
        <v>0.1</v>
      </c>
      <c r="I518" s="145">
        <v>2.5</v>
      </c>
      <c r="J518" s="145">
        <v>0.7</v>
      </c>
      <c r="K518" s="145" t="s">
        <v>344</v>
      </c>
      <c r="L518" s="145">
        <f>IF(A518="","",IFERROR(VLOOKUP(B518,IPQlickTabla!$B:$J,9,FALSE),IF(B518="80 - Produccion-Mezcla Grasa","80",IF(B518="51 - Purga-Purga de sebo","51",IF(B518="502 - Fermentacion PCL","502",IF(B518="510 - Fermentacion","510","512"))))))</f>
        <v>75</v>
      </c>
      <c r="M518" s="107">
        <f t="shared" si="8"/>
        <v>75</v>
      </c>
    </row>
    <row r="519" spans="1:13" hidden="1" x14ac:dyDescent="0.25">
      <c r="A519" s="76">
        <v>668133</v>
      </c>
      <c r="B519" s="144" t="s">
        <v>362</v>
      </c>
      <c r="C519" s="112">
        <v>44792</v>
      </c>
      <c r="D519" s="144" t="s">
        <v>218</v>
      </c>
      <c r="E519" s="144" t="s">
        <v>19</v>
      </c>
      <c r="F519" s="76">
        <v>7</v>
      </c>
      <c r="G519" s="145" t="s">
        <v>55</v>
      </c>
      <c r="H519" s="145">
        <v>0.1</v>
      </c>
      <c r="I519" s="145">
        <v>2.5</v>
      </c>
      <c r="J519" s="145">
        <v>0.8</v>
      </c>
      <c r="K519" s="145" t="s">
        <v>344</v>
      </c>
      <c r="L519" s="145">
        <f>IF(A519="","",IFERROR(VLOOKUP(B519,IPQlickTabla!$B:$J,9,FALSE),IF(B519="80 - Produccion-Mezcla Grasa","80",IF(B519="51 - Purga-Purga de sebo","51",IF(B519="502 - Fermentacion PCL","502",IF(B519="510 - Fermentacion","510","512"))))))</f>
        <v>75</v>
      </c>
      <c r="M519" s="107">
        <f t="shared" si="8"/>
        <v>75</v>
      </c>
    </row>
    <row r="520" spans="1:13" hidden="1" x14ac:dyDescent="0.25">
      <c r="A520" s="76">
        <v>667294</v>
      </c>
      <c r="B520" s="144" t="s">
        <v>187</v>
      </c>
      <c r="C520" s="112">
        <v>44789</v>
      </c>
      <c r="D520" s="144" t="s">
        <v>218</v>
      </c>
      <c r="E520" s="144" t="s">
        <v>19</v>
      </c>
      <c r="F520" s="76">
        <v>7</v>
      </c>
      <c r="G520" s="145" t="s">
        <v>55</v>
      </c>
      <c r="H520" s="145">
        <v>0.1</v>
      </c>
      <c r="I520" s="145">
        <v>2.5</v>
      </c>
      <c r="J520" s="145">
        <v>0.9</v>
      </c>
      <c r="K520" s="145" t="s">
        <v>344</v>
      </c>
      <c r="L520" s="145">
        <f>IF(A520="","",IFERROR(VLOOKUP(B520,IPQlickTabla!$B:$J,9,FALSE),IF(B520="80 - Produccion-Mezcla Grasa","80",IF(B520="51 - Purga-Purga de sebo","51",IF(B520="502 - Fermentacion PCL","502",IF(B520="510 - Fermentacion","510","512"))))))</f>
        <v>75</v>
      </c>
      <c r="M520" s="107">
        <f t="shared" si="8"/>
        <v>75</v>
      </c>
    </row>
    <row r="521" spans="1:13" hidden="1" x14ac:dyDescent="0.25">
      <c r="A521" s="76">
        <v>667056</v>
      </c>
      <c r="B521" s="144" t="s">
        <v>187</v>
      </c>
      <c r="C521" s="112">
        <v>44788</v>
      </c>
      <c r="D521" s="144" t="s">
        <v>218</v>
      </c>
      <c r="E521" s="144" t="s">
        <v>19</v>
      </c>
      <c r="F521" s="76">
        <v>7</v>
      </c>
      <c r="G521" s="145" t="s">
        <v>55</v>
      </c>
      <c r="H521" s="145">
        <v>0.1</v>
      </c>
      <c r="I521" s="145">
        <v>2.5</v>
      </c>
      <c r="J521" s="145">
        <v>1</v>
      </c>
      <c r="K521" s="145" t="s">
        <v>344</v>
      </c>
      <c r="L521" s="145">
        <f>IF(A521="","",IFERROR(VLOOKUP(B521,IPQlickTabla!$B:$J,9,FALSE),IF(B521="80 - Produccion-Mezcla Grasa","80",IF(B521="51 - Purga-Purga de sebo","51",IF(B521="502 - Fermentacion PCL","502",IF(B521="510 - Fermentacion","510","512"))))))</f>
        <v>75</v>
      </c>
      <c r="M521" s="107">
        <f t="shared" si="8"/>
        <v>75</v>
      </c>
    </row>
    <row r="522" spans="1:13" hidden="1" x14ac:dyDescent="0.25">
      <c r="A522" s="76">
        <v>668133</v>
      </c>
      <c r="B522" s="144" t="s">
        <v>362</v>
      </c>
      <c r="C522" s="112">
        <v>44792</v>
      </c>
      <c r="D522" s="144" t="s">
        <v>218</v>
      </c>
      <c r="E522" s="144" t="s">
        <v>19</v>
      </c>
      <c r="F522" s="76">
        <v>7</v>
      </c>
      <c r="G522" s="145" t="s">
        <v>55</v>
      </c>
      <c r="H522" s="145">
        <v>0.1</v>
      </c>
      <c r="I522" s="145">
        <v>2.5</v>
      </c>
      <c r="J522" s="145">
        <v>1.1000000000000001</v>
      </c>
      <c r="K522" s="145" t="s">
        <v>344</v>
      </c>
      <c r="L522" s="145">
        <f>IF(A522="","",IFERROR(VLOOKUP(B522,IPQlickTabla!$B:$J,9,FALSE),IF(B522="80 - Produccion-Mezcla Grasa","80",IF(B522="51 - Purga-Purga de sebo","51",IF(B522="502 - Fermentacion PCL","502",IF(B522="510 - Fermentacion","510","512"))))))</f>
        <v>75</v>
      </c>
      <c r="M522" s="107">
        <f t="shared" si="8"/>
        <v>75</v>
      </c>
    </row>
    <row r="523" spans="1:13" hidden="1" x14ac:dyDescent="0.25">
      <c r="A523" s="76">
        <v>668133</v>
      </c>
      <c r="B523" s="144" t="s">
        <v>362</v>
      </c>
      <c r="C523" s="112">
        <v>44792</v>
      </c>
      <c r="D523" s="144" t="s">
        <v>218</v>
      </c>
      <c r="E523" s="144" t="s">
        <v>19</v>
      </c>
      <c r="F523" s="76">
        <v>7</v>
      </c>
      <c r="G523" s="145" t="s">
        <v>55</v>
      </c>
      <c r="H523" s="145">
        <v>0.1</v>
      </c>
      <c r="I523" s="145">
        <v>2.5</v>
      </c>
      <c r="J523" s="145">
        <v>1.3</v>
      </c>
      <c r="K523" s="145" t="s">
        <v>344</v>
      </c>
      <c r="L523" s="145">
        <f>IF(A523="","",IFERROR(VLOOKUP(B523,IPQlickTabla!$B:$J,9,FALSE),IF(B523="80 - Produccion-Mezcla Grasa","80",IF(B523="51 - Purga-Purga de sebo","51",IF(B523="502 - Fermentacion PCL","502",IF(B523="510 - Fermentacion","510","512"))))))</f>
        <v>75</v>
      </c>
      <c r="M523" s="107">
        <f t="shared" si="8"/>
        <v>75</v>
      </c>
    </row>
    <row r="524" spans="1:13" hidden="1" x14ac:dyDescent="0.25">
      <c r="A524" s="76">
        <v>667462</v>
      </c>
      <c r="B524" s="144" t="s">
        <v>187</v>
      </c>
      <c r="C524" s="112">
        <v>44790</v>
      </c>
      <c r="D524" s="144" t="s">
        <v>218</v>
      </c>
      <c r="E524" s="144" t="s">
        <v>19</v>
      </c>
      <c r="F524" s="76">
        <v>7</v>
      </c>
      <c r="G524" s="145" t="s">
        <v>55</v>
      </c>
      <c r="H524" s="145">
        <v>0.1</v>
      </c>
      <c r="I524" s="145">
        <v>2.5</v>
      </c>
      <c r="J524" s="145">
        <v>1.3</v>
      </c>
      <c r="K524" s="145" t="s">
        <v>344</v>
      </c>
      <c r="L524" s="145">
        <f>IF(A524="","",IFERROR(VLOOKUP(B524,IPQlickTabla!$B:$J,9,FALSE),IF(B524="80 - Produccion-Mezcla Grasa","80",IF(B524="51 - Purga-Purga de sebo","51",IF(B524="502 - Fermentacion PCL","502",IF(B524="510 - Fermentacion","510","512"))))))</f>
        <v>75</v>
      </c>
      <c r="M524" s="107">
        <f t="shared" si="8"/>
        <v>75</v>
      </c>
    </row>
    <row r="525" spans="1:13" hidden="1" x14ac:dyDescent="0.25">
      <c r="A525" s="76">
        <v>667462</v>
      </c>
      <c r="B525" s="144" t="s">
        <v>187</v>
      </c>
      <c r="C525" s="112">
        <v>44790</v>
      </c>
      <c r="D525" s="144" t="s">
        <v>218</v>
      </c>
      <c r="E525" s="144" t="s">
        <v>19</v>
      </c>
      <c r="F525" s="76">
        <v>7</v>
      </c>
      <c r="G525" s="145" t="s">
        <v>55</v>
      </c>
      <c r="H525" s="145">
        <v>0.1</v>
      </c>
      <c r="I525" s="145">
        <v>2.5</v>
      </c>
      <c r="J525" s="145">
        <v>1.4</v>
      </c>
      <c r="K525" s="145" t="s">
        <v>344</v>
      </c>
      <c r="L525" s="145">
        <f>IF(A525="","",IFERROR(VLOOKUP(B525,IPQlickTabla!$B:$J,9,FALSE),IF(B525="80 - Produccion-Mezcla Grasa","80",IF(B525="51 - Purga-Purga de sebo","51",IF(B525="502 - Fermentacion PCL","502",IF(B525="510 - Fermentacion","510","512"))))))</f>
        <v>75</v>
      </c>
      <c r="M525" s="107">
        <f t="shared" si="8"/>
        <v>75</v>
      </c>
    </row>
    <row r="526" spans="1:13" hidden="1" x14ac:dyDescent="0.25">
      <c r="A526" s="76">
        <v>668364</v>
      </c>
      <c r="B526" s="144" t="s">
        <v>187</v>
      </c>
      <c r="C526" s="112">
        <v>44793</v>
      </c>
      <c r="D526" s="144" t="s">
        <v>218</v>
      </c>
      <c r="E526" s="144" t="s">
        <v>19</v>
      </c>
      <c r="F526" s="76">
        <v>7</v>
      </c>
      <c r="G526" s="145" t="s">
        <v>55</v>
      </c>
      <c r="H526" s="145">
        <v>0.1</v>
      </c>
      <c r="I526" s="145">
        <v>2.5</v>
      </c>
      <c r="J526" s="145">
        <v>1.4</v>
      </c>
      <c r="K526" s="145" t="s">
        <v>344</v>
      </c>
      <c r="L526" s="145">
        <f>IF(A526="","",IFERROR(VLOOKUP(B526,IPQlickTabla!$B:$J,9,FALSE),IF(B526="80 - Produccion-Mezcla Grasa","80",IF(B526="51 - Purga-Purga de sebo","51",IF(B526="502 - Fermentacion PCL","502",IF(B526="510 - Fermentacion","510","512"))))))</f>
        <v>75</v>
      </c>
      <c r="M526" s="107">
        <f t="shared" si="8"/>
        <v>75</v>
      </c>
    </row>
    <row r="527" spans="1:13" hidden="1" x14ac:dyDescent="0.25">
      <c r="A527" s="76">
        <v>668364</v>
      </c>
      <c r="B527" s="144" t="s">
        <v>187</v>
      </c>
      <c r="C527" s="112">
        <v>44793</v>
      </c>
      <c r="D527" s="144" t="s">
        <v>218</v>
      </c>
      <c r="E527" s="144" t="s">
        <v>19</v>
      </c>
      <c r="F527" s="76">
        <v>7</v>
      </c>
      <c r="G527" s="145" t="s">
        <v>55</v>
      </c>
      <c r="H527" s="145">
        <v>0.1</v>
      </c>
      <c r="I527" s="145">
        <v>2.5</v>
      </c>
      <c r="J527" s="145">
        <v>1.5</v>
      </c>
      <c r="K527" s="145" t="s">
        <v>344</v>
      </c>
      <c r="L527" s="145">
        <f>IF(A527="","",IFERROR(VLOOKUP(B527,IPQlickTabla!$B:$J,9,FALSE),IF(B527="80 - Produccion-Mezcla Grasa","80",IF(B527="51 - Purga-Purga de sebo","51",IF(B527="502 - Fermentacion PCL","502",IF(B527="510 - Fermentacion","510","512"))))))</f>
        <v>75</v>
      </c>
      <c r="M527" s="107">
        <f t="shared" si="8"/>
        <v>75</v>
      </c>
    </row>
    <row r="528" spans="1:13" hidden="1" x14ac:dyDescent="0.25">
      <c r="A528" s="76">
        <v>668329</v>
      </c>
      <c r="B528" s="144" t="s">
        <v>187</v>
      </c>
      <c r="C528" s="112">
        <v>44793</v>
      </c>
      <c r="D528" s="144" t="s">
        <v>218</v>
      </c>
      <c r="E528" s="144" t="s">
        <v>19</v>
      </c>
      <c r="F528" s="76">
        <v>7</v>
      </c>
      <c r="G528" s="145" t="s">
        <v>55</v>
      </c>
      <c r="H528" s="145">
        <v>0.1</v>
      </c>
      <c r="I528" s="145">
        <v>2.5</v>
      </c>
      <c r="J528" s="145">
        <v>1.7</v>
      </c>
      <c r="K528" s="145" t="s">
        <v>344</v>
      </c>
      <c r="L528" s="145">
        <f>IF(A528="","",IFERROR(VLOOKUP(B528,IPQlickTabla!$B:$J,9,FALSE),IF(B528="80 - Produccion-Mezcla Grasa","80",IF(B528="51 - Purga-Purga de sebo","51",IF(B528="502 - Fermentacion PCL","502",IF(B528="510 - Fermentacion","510","512"))))))</f>
        <v>75</v>
      </c>
      <c r="M528" s="107">
        <f t="shared" si="8"/>
        <v>75</v>
      </c>
    </row>
    <row r="529" spans="1:13" hidden="1" x14ac:dyDescent="0.25">
      <c r="A529" s="76">
        <v>668329</v>
      </c>
      <c r="B529" s="144" t="s">
        <v>187</v>
      </c>
      <c r="C529" s="112">
        <v>44793</v>
      </c>
      <c r="D529" s="144" t="s">
        <v>218</v>
      </c>
      <c r="E529" s="144" t="s">
        <v>19</v>
      </c>
      <c r="F529" s="76">
        <v>7</v>
      </c>
      <c r="G529" s="145" t="s">
        <v>55</v>
      </c>
      <c r="H529" s="145">
        <v>0.1</v>
      </c>
      <c r="I529" s="145">
        <v>2.5</v>
      </c>
      <c r="J529" s="145">
        <v>1.8</v>
      </c>
      <c r="K529" s="145" t="s">
        <v>344</v>
      </c>
      <c r="L529" s="145">
        <f>IF(A529="","",IFERROR(VLOOKUP(B529,IPQlickTabla!$B:$J,9,FALSE),IF(B529="80 - Produccion-Mezcla Grasa","80",IF(B529="51 - Purga-Purga de sebo","51",IF(B529="502 - Fermentacion PCL","502",IF(B529="510 - Fermentacion","510","512"))))))</f>
        <v>75</v>
      </c>
      <c r="M529" s="107">
        <f t="shared" si="8"/>
        <v>75</v>
      </c>
    </row>
    <row r="530" spans="1:13" hidden="1" x14ac:dyDescent="0.25">
      <c r="A530" s="76">
        <v>667174</v>
      </c>
      <c r="B530" s="144" t="s">
        <v>187</v>
      </c>
      <c r="C530" s="112">
        <v>44788</v>
      </c>
      <c r="D530" s="144" t="s">
        <v>218</v>
      </c>
      <c r="E530" s="144" t="s">
        <v>19</v>
      </c>
      <c r="F530" s="76">
        <v>7</v>
      </c>
      <c r="G530" s="145" t="s">
        <v>55</v>
      </c>
      <c r="H530" s="145">
        <v>0</v>
      </c>
      <c r="I530" s="145">
        <v>4</v>
      </c>
      <c r="J530" s="145">
        <v>2.2999999999999998</v>
      </c>
      <c r="K530" s="145" t="s">
        <v>344</v>
      </c>
      <c r="L530" s="145">
        <f>IF(A530="","",IFERROR(VLOOKUP(B530,IPQlickTabla!$B:$J,9,FALSE),IF(B530="80 - Produccion-Mezcla Grasa","80",IF(B530="51 - Purga-Purga de sebo","51",IF(B530="502 - Fermentacion PCL","502",IF(B530="510 - Fermentacion","510","512"))))))</f>
        <v>75</v>
      </c>
      <c r="M530" s="107">
        <f t="shared" si="8"/>
        <v>75</v>
      </c>
    </row>
    <row r="531" spans="1:13" hidden="1" x14ac:dyDescent="0.25">
      <c r="A531" s="76">
        <v>667174</v>
      </c>
      <c r="B531" s="144" t="s">
        <v>187</v>
      </c>
      <c r="C531" s="112">
        <v>44788</v>
      </c>
      <c r="D531" s="144" t="s">
        <v>218</v>
      </c>
      <c r="E531" s="144" t="s">
        <v>19</v>
      </c>
      <c r="F531" s="76">
        <v>7</v>
      </c>
      <c r="G531" s="145" t="s">
        <v>55</v>
      </c>
      <c r="H531" s="145">
        <v>0</v>
      </c>
      <c r="I531" s="145">
        <v>4</v>
      </c>
      <c r="J531" s="145">
        <v>2.4</v>
      </c>
      <c r="K531" s="145" t="s">
        <v>344</v>
      </c>
      <c r="L531" s="145">
        <f>IF(A531="","",IFERROR(VLOOKUP(B531,IPQlickTabla!$B:$J,9,FALSE),IF(B531="80 - Produccion-Mezcla Grasa","80",IF(B531="51 - Purga-Purga de sebo","51",IF(B531="502 - Fermentacion PCL","502",IF(B531="510 - Fermentacion","510","512"))))))</f>
        <v>75</v>
      </c>
      <c r="M531" s="107">
        <f t="shared" si="8"/>
        <v>75</v>
      </c>
    </row>
    <row r="532" spans="1:13" hidden="1" x14ac:dyDescent="0.25">
      <c r="A532" s="76">
        <v>668064</v>
      </c>
      <c r="B532" s="144" t="s">
        <v>187</v>
      </c>
      <c r="C532" s="112">
        <v>44792</v>
      </c>
      <c r="D532" s="144" t="s">
        <v>218</v>
      </c>
      <c r="E532" s="144" t="s">
        <v>19</v>
      </c>
      <c r="F532" s="76">
        <v>7</v>
      </c>
      <c r="G532" s="145" t="s">
        <v>55</v>
      </c>
      <c r="H532" s="145">
        <v>0</v>
      </c>
      <c r="I532" s="145">
        <v>4</v>
      </c>
      <c r="J532" s="145">
        <v>2.4</v>
      </c>
      <c r="K532" s="145" t="s">
        <v>344</v>
      </c>
      <c r="L532" s="145">
        <f>IF(A532="","",IFERROR(VLOOKUP(B532,IPQlickTabla!$B:$J,9,FALSE),IF(B532="80 - Produccion-Mezcla Grasa","80",IF(B532="51 - Purga-Purga de sebo","51",IF(B532="502 - Fermentacion PCL","502",IF(B532="510 - Fermentacion","510","512"))))))</f>
        <v>75</v>
      </c>
      <c r="M532" s="107">
        <f t="shared" si="8"/>
        <v>75</v>
      </c>
    </row>
    <row r="533" spans="1:13" hidden="1" x14ac:dyDescent="0.25">
      <c r="A533" s="76">
        <v>667885</v>
      </c>
      <c r="B533" s="144" t="s">
        <v>187</v>
      </c>
      <c r="C533" s="112">
        <v>44791</v>
      </c>
      <c r="D533" s="144" t="s">
        <v>218</v>
      </c>
      <c r="E533" s="144" t="s">
        <v>19</v>
      </c>
      <c r="F533" s="76">
        <v>7</v>
      </c>
      <c r="G533" s="145" t="s">
        <v>55</v>
      </c>
      <c r="H533" s="145">
        <v>0</v>
      </c>
      <c r="I533" s="145">
        <v>4</v>
      </c>
      <c r="J533" s="145">
        <v>3.6</v>
      </c>
      <c r="K533" s="145" t="s">
        <v>344</v>
      </c>
      <c r="L533" s="145">
        <f>IF(A533="","",IFERROR(VLOOKUP(B533,IPQlickTabla!$B:$J,9,FALSE),IF(B533="80 - Produccion-Mezcla Grasa","80",IF(B533="51 - Purga-Purga de sebo","51",IF(B533="502 - Fermentacion PCL","502",IF(B533="510 - Fermentacion","510","512"))))))</f>
        <v>75</v>
      </c>
      <c r="M533" s="107">
        <f t="shared" si="8"/>
        <v>75</v>
      </c>
    </row>
    <row r="534" spans="1:13" hidden="1" x14ac:dyDescent="0.25">
      <c r="A534" s="76">
        <v>667022</v>
      </c>
      <c r="B534" s="144" t="s">
        <v>187</v>
      </c>
      <c r="C534" s="112">
        <v>44788</v>
      </c>
      <c r="D534" s="144" t="s">
        <v>218</v>
      </c>
      <c r="E534" s="144" t="s">
        <v>19</v>
      </c>
      <c r="F534" s="76">
        <v>7</v>
      </c>
      <c r="G534" s="145" t="s">
        <v>55</v>
      </c>
      <c r="H534" s="145">
        <v>0</v>
      </c>
      <c r="I534" s="145">
        <v>5</v>
      </c>
      <c r="J534" s="145">
        <v>2.4</v>
      </c>
      <c r="K534" s="145" t="s">
        <v>344</v>
      </c>
      <c r="L534" s="145">
        <f>IF(A534="","",IFERROR(VLOOKUP(B534,IPQlickTabla!$B:$J,9,FALSE),IF(B534="80 - Produccion-Mezcla Grasa","80",IF(B534="51 - Purga-Purga de sebo","51",IF(B534="502 - Fermentacion PCL","502",IF(B534="510 - Fermentacion","510","512"))))))</f>
        <v>75</v>
      </c>
      <c r="M534" s="107">
        <f t="shared" si="8"/>
        <v>75</v>
      </c>
    </row>
    <row r="535" spans="1:13" hidden="1" x14ac:dyDescent="0.25">
      <c r="A535" s="76">
        <v>668464</v>
      </c>
      <c r="B535" s="144" t="s">
        <v>187</v>
      </c>
      <c r="C535" s="112">
        <v>44794</v>
      </c>
      <c r="D535" s="144" t="s">
        <v>218</v>
      </c>
      <c r="E535" s="144" t="s">
        <v>19</v>
      </c>
      <c r="F535" s="76">
        <v>7</v>
      </c>
      <c r="G535" s="145" t="s">
        <v>55</v>
      </c>
      <c r="H535" s="145">
        <v>0</v>
      </c>
      <c r="I535" s="145">
        <v>5</v>
      </c>
      <c r="J535" s="145">
        <v>2.7</v>
      </c>
      <c r="K535" s="145" t="s">
        <v>344</v>
      </c>
      <c r="L535" s="145">
        <f>IF(A535="","",IFERROR(VLOOKUP(B535,IPQlickTabla!$B:$J,9,FALSE),IF(B535="80 - Produccion-Mezcla Grasa","80",IF(B535="51 - Purga-Purga de sebo","51",IF(B535="502 - Fermentacion PCL","502",IF(B535="510 - Fermentacion","510","512"))))))</f>
        <v>75</v>
      </c>
      <c r="M535" s="107">
        <f t="shared" si="8"/>
        <v>75</v>
      </c>
    </row>
    <row r="536" spans="1:13" hidden="1" x14ac:dyDescent="0.25">
      <c r="A536" s="76">
        <v>667084</v>
      </c>
      <c r="B536" s="144" t="s">
        <v>187</v>
      </c>
      <c r="C536" s="112">
        <v>44788</v>
      </c>
      <c r="D536" s="144" t="s">
        <v>218</v>
      </c>
      <c r="E536" s="144" t="s">
        <v>19</v>
      </c>
      <c r="F536" s="76">
        <v>7</v>
      </c>
      <c r="G536" s="145" t="s">
        <v>55</v>
      </c>
      <c r="H536" s="145">
        <v>0</v>
      </c>
      <c r="I536" s="145">
        <v>5</v>
      </c>
      <c r="J536" s="145">
        <v>2.8</v>
      </c>
      <c r="K536" s="145" t="s">
        <v>344</v>
      </c>
      <c r="L536" s="145">
        <f>IF(A536="","",IFERROR(VLOOKUP(B536,IPQlickTabla!$B:$J,9,FALSE),IF(B536="80 - Produccion-Mezcla Grasa","80",IF(B536="51 - Purga-Purga de sebo","51",IF(B536="502 - Fermentacion PCL","502",IF(B536="510 - Fermentacion","510","512"))))))</f>
        <v>75</v>
      </c>
      <c r="M536" s="107">
        <f t="shared" si="8"/>
        <v>75</v>
      </c>
    </row>
    <row r="537" spans="1:13" hidden="1" x14ac:dyDescent="0.25">
      <c r="A537" s="76">
        <v>667829</v>
      </c>
      <c r="B537" s="144" t="s">
        <v>187</v>
      </c>
      <c r="C537" s="112">
        <v>44791</v>
      </c>
      <c r="D537" s="144" t="s">
        <v>218</v>
      </c>
      <c r="E537" s="144" t="s">
        <v>19</v>
      </c>
      <c r="F537" s="76">
        <v>7</v>
      </c>
      <c r="G537" s="145" t="s">
        <v>55</v>
      </c>
      <c r="H537" s="145">
        <v>0</v>
      </c>
      <c r="I537" s="145">
        <v>5</v>
      </c>
      <c r="J537" s="145">
        <v>2.9</v>
      </c>
      <c r="K537" s="145" t="s">
        <v>344</v>
      </c>
      <c r="L537" s="145">
        <f>IF(A537="","",IFERROR(VLOOKUP(B537,IPQlickTabla!$B:$J,9,FALSE),IF(B537="80 - Produccion-Mezcla Grasa","80",IF(B537="51 - Purga-Purga de sebo","51",IF(B537="502 - Fermentacion PCL","502",IF(B537="510 - Fermentacion","510","512"))))))</f>
        <v>75</v>
      </c>
      <c r="M537" s="107">
        <f t="shared" si="8"/>
        <v>75</v>
      </c>
    </row>
    <row r="538" spans="1:13" hidden="1" x14ac:dyDescent="0.25">
      <c r="A538" s="76">
        <v>668481</v>
      </c>
      <c r="B538" s="144" t="s">
        <v>187</v>
      </c>
      <c r="C538" s="112">
        <v>44794</v>
      </c>
      <c r="D538" s="144" t="s">
        <v>218</v>
      </c>
      <c r="E538" s="144" t="s">
        <v>19</v>
      </c>
      <c r="F538" s="76">
        <v>7</v>
      </c>
      <c r="G538" s="145" t="s">
        <v>55</v>
      </c>
      <c r="H538" s="145">
        <v>0</v>
      </c>
      <c r="I538" s="145">
        <v>5</v>
      </c>
      <c r="J538" s="145">
        <v>2.9</v>
      </c>
      <c r="K538" s="145" t="s">
        <v>344</v>
      </c>
      <c r="L538" s="145">
        <f>IF(A538="","",IFERROR(VLOOKUP(B538,IPQlickTabla!$B:$J,9,FALSE),IF(B538="80 - Produccion-Mezcla Grasa","80",IF(B538="51 - Purga-Purga de sebo","51",IF(B538="502 - Fermentacion PCL","502",IF(B538="510 - Fermentacion","510","512"))))))</f>
        <v>75</v>
      </c>
      <c r="M538" s="107">
        <f t="shared" si="8"/>
        <v>75</v>
      </c>
    </row>
    <row r="539" spans="1:13" hidden="1" x14ac:dyDescent="0.25">
      <c r="A539" s="76">
        <v>668464</v>
      </c>
      <c r="B539" s="144" t="s">
        <v>187</v>
      </c>
      <c r="C539" s="112">
        <v>44794</v>
      </c>
      <c r="D539" s="144" t="s">
        <v>218</v>
      </c>
      <c r="E539" s="144" t="s">
        <v>19</v>
      </c>
      <c r="F539" s="76">
        <v>7</v>
      </c>
      <c r="G539" s="145" t="s">
        <v>55</v>
      </c>
      <c r="H539" s="145">
        <v>0</v>
      </c>
      <c r="I539" s="145">
        <v>5</v>
      </c>
      <c r="J539" s="145">
        <v>3</v>
      </c>
      <c r="K539" s="145" t="s">
        <v>344</v>
      </c>
      <c r="L539" s="145">
        <f>IF(A539="","",IFERROR(VLOOKUP(B539,IPQlickTabla!$B:$J,9,FALSE),IF(B539="80 - Produccion-Mezcla Grasa","80",IF(B539="51 - Purga-Purga de sebo","51",IF(B539="502 - Fermentacion PCL","502",IF(B539="510 - Fermentacion","510","512"))))))</f>
        <v>75</v>
      </c>
      <c r="M539" s="107">
        <f t="shared" si="8"/>
        <v>75</v>
      </c>
    </row>
    <row r="540" spans="1:13" hidden="1" x14ac:dyDescent="0.25">
      <c r="A540" s="76">
        <v>668445</v>
      </c>
      <c r="B540" s="144" t="s">
        <v>187</v>
      </c>
      <c r="C540" s="112">
        <v>44794</v>
      </c>
      <c r="D540" s="144" t="s">
        <v>218</v>
      </c>
      <c r="E540" s="144" t="s">
        <v>19</v>
      </c>
      <c r="F540" s="76">
        <v>7</v>
      </c>
      <c r="G540" s="145" t="s">
        <v>55</v>
      </c>
      <c r="H540" s="145">
        <v>0</v>
      </c>
      <c r="I540" s="145">
        <v>5</v>
      </c>
      <c r="J540" s="145">
        <v>3.2</v>
      </c>
      <c r="K540" s="145" t="s">
        <v>344</v>
      </c>
      <c r="L540" s="145">
        <f>IF(A540="","",IFERROR(VLOOKUP(B540,IPQlickTabla!$B:$J,9,FALSE),IF(B540="80 - Produccion-Mezcla Grasa","80",IF(B540="51 - Purga-Purga de sebo","51",IF(B540="502 - Fermentacion PCL","502",IF(B540="510 - Fermentacion","510","512"))))))</f>
        <v>75</v>
      </c>
      <c r="M540" s="107">
        <f t="shared" si="8"/>
        <v>75</v>
      </c>
    </row>
    <row r="541" spans="1:13" hidden="1" x14ac:dyDescent="0.25">
      <c r="A541" s="76">
        <v>668464</v>
      </c>
      <c r="B541" s="144" t="s">
        <v>187</v>
      </c>
      <c r="C541" s="112">
        <v>44794</v>
      </c>
      <c r="D541" s="144" t="s">
        <v>218</v>
      </c>
      <c r="E541" s="144" t="s">
        <v>19</v>
      </c>
      <c r="F541" s="76">
        <v>7</v>
      </c>
      <c r="G541" s="145" t="s">
        <v>55</v>
      </c>
      <c r="H541" s="145">
        <v>0</v>
      </c>
      <c r="I541" s="145">
        <v>5</v>
      </c>
      <c r="J541" s="145">
        <v>3.2</v>
      </c>
      <c r="K541" s="145" t="s">
        <v>344</v>
      </c>
      <c r="L541" s="145">
        <f>IF(A541="","",IFERROR(VLOOKUP(B541,IPQlickTabla!$B:$J,9,FALSE),IF(B541="80 - Produccion-Mezcla Grasa","80",IF(B541="51 - Purga-Purga de sebo","51",IF(B541="502 - Fermentacion PCL","502",IF(B541="510 - Fermentacion","510","512"))))))</f>
        <v>75</v>
      </c>
      <c r="M541" s="107">
        <f t="shared" si="8"/>
        <v>75</v>
      </c>
    </row>
    <row r="542" spans="1:13" hidden="1" x14ac:dyDescent="0.25">
      <c r="A542" s="76">
        <v>668445</v>
      </c>
      <c r="B542" s="144" t="s">
        <v>187</v>
      </c>
      <c r="C542" s="112">
        <v>44794</v>
      </c>
      <c r="D542" s="144" t="s">
        <v>218</v>
      </c>
      <c r="E542" s="144" t="s">
        <v>19</v>
      </c>
      <c r="F542" s="76">
        <v>7</v>
      </c>
      <c r="G542" s="145" t="s">
        <v>55</v>
      </c>
      <c r="H542" s="145">
        <v>0</v>
      </c>
      <c r="I542" s="145">
        <v>5</v>
      </c>
      <c r="J542" s="145">
        <v>3.3</v>
      </c>
      <c r="K542" s="145" t="s">
        <v>344</v>
      </c>
      <c r="L542" s="145">
        <f>IF(A542="","",IFERROR(VLOOKUP(B542,IPQlickTabla!$B:$J,9,FALSE),IF(B542="80 - Produccion-Mezcla Grasa","80",IF(B542="51 - Purga-Purga de sebo","51",IF(B542="502 - Fermentacion PCL","502",IF(B542="510 - Fermentacion","510","512"))))))</f>
        <v>75</v>
      </c>
      <c r="M542" s="107">
        <f t="shared" si="8"/>
        <v>75</v>
      </c>
    </row>
    <row r="543" spans="1:13" hidden="1" x14ac:dyDescent="0.25">
      <c r="A543" s="76">
        <v>667133</v>
      </c>
      <c r="B543" s="144" t="s">
        <v>187</v>
      </c>
      <c r="C543" s="112">
        <v>44788</v>
      </c>
      <c r="D543" s="144" t="s">
        <v>218</v>
      </c>
      <c r="E543" s="144" t="s">
        <v>19</v>
      </c>
      <c r="F543" s="76">
        <v>7</v>
      </c>
      <c r="G543" s="145" t="s">
        <v>55</v>
      </c>
      <c r="H543" s="145">
        <v>0</v>
      </c>
      <c r="I543" s="145">
        <v>5</v>
      </c>
      <c r="J543" s="145">
        <v>3.4</v>
      </c>
      <c r="K543" s="145" t="s">
        <v>344</v>
      </c>
      <c r="L543" s="145">
        <f>IF(A543="","",IFERROR(VLOOKUP(B543,IPQlickTabla!$B:$J,9,FALSE),IF(B543="80 - Produccion-Mezcla Grasa","80",IF(B543="51 - Purga-Purga de sebo","51",IF(B543="502 - Fermentacion PCL","502",IF(B543="510 - Fermentacion","510","512"))))))</f>
        <v>75</v>
      </c>
      <c r="M543" s="107">
        <f t="shared" si="8"/>
        <v>75</v>
      </c>
    </row>
    <row r="544" spans="1:13" hidden="1" x14ac:dyDescent="0.25">
      <c r="A544" s="76">
        <v>667133</v>
      </c>
      <c r="B544" s="144" t="s">
        <v>187</v>
      </c>
      <c r="C544" s="112">
        <v>44788</v>
      </c>
      <c r="D544" s="144" t="s">
        <v>218</v>
      </c>
      <c r="E544" s="144" t="s">
        <v>19</v>
      </c>
      <c r="F544" s="76">
        <v>7</v>
      </c>
      <c r="G544" s="145" t="s">
        <v>55</v>
      </c>
      <c r="H544" s="145">
        <v>0</v>
      </c>
      <c r="I544" s="145">
        <v>5</v>
      </c>
      <c r="J544" s="145">
        <v>3.9</v>
      </c>
      <c r="K544" s="145" t="s">
        <v>344</v>
      </c>
      <c r="L544" s="145">
        <f>IF(A544="","",IFERROR(VLOOKUP(B544,IPQlickTabla!$B:$J,9,FALSE),IF(B544="80 - Produccion-Mezcla Grasa","80",IF(B544="51 - Purga-Purga de sebo","51",IF(B544="502 - Fermentacion PCL","502",IF(B544="510 - Fermentacion","510","512"))))))</f>
        <v>75</v>
      </c>
      <c r="M544" s="107">
        <f t="shared" si="8"/>
        <v>75</v>
      </c>
    </row>
    <row r="545" spans="1:13" hidden="1" x14ac:dyDescent="0.25">
      <c r="A545" s="76">
        <v>667907</v>
      </c>
      <c r="B545" s="144" t="s">
        <v>187</v>
      </c>
      <c r="C545" s="112">
        <v>44791</v>
      </c>
      <c r="D545" s="144" t="s">
        <v>218</v>
      </c>
      <c r="E545" s="144" t="s">
        <v>19</v>
      </c>
      <c r="F545" s="76">
        <v>7</v>
      </c>
      <c r="G545" s="145" t="s">
        <v>55</v>
      </c>
      <c r="H545" s="145">
        <v>0</v>
      </c>
      <c r="I545" s="145">
        <v>5</v>
      </c>
      <c r="J545" s="145">
        <v>4.0999999999999996</v>
      </c>
      <c r="K545" s="145" t="s">
        <v>344</v>
      </c>
      <c r="L545" s="145">
        <f>IF(A545="","",IFERROR(VLOOKUP(B545,IPQlickTabla!$B:$J,9,FALSE),IF(B545="80 - Produccion-Mezcla Grasa","80",IF(B545="51 - Purga-Purga de sebo","51",IF(B545="502 - Fermentacion PCL","502",IF(B545="510 - Fermentacion","510","512"))))))</f>
        <v>75</v>
      </c>
      <c r="M545" s="107">
        <f t="shared" si="8"/>
        <v>75</v>
      </c>
    </row>
    <row r="546" spans="1:13" hidden="1" x14ac:dyDescent="0.25">
      <c r="A546" s="76">
        <v>667907</v>
      </c>
      <c r="B546" s="144" t="s">
        <v>187</v>
      </c>
      <c r="C546" s="112">
        <v>44791</v>
      </c>
      <c r="D546" s="144" t="s">
        <v>218</v>
      </c>
      <c r="E546" s="144" t="s">
        <v>19</v>
      </c>
      <c r="F546" s="76">
        <v>7</v>
      </c>
      <c r="G546" s="145" t="s">
        <v>55</v>
      </c>
      <c r="H546" s="145">
        <v>0</v>
      </c>
      <c r="I546" s="145">
        <v>5</v>
      </c>
      <c r="J546" s="145">
        <v>4.5999999999999996</v>
      </c>
      <c r="K546" s="145" t="s">
        <v>344</v>
      </c>
      <c r="L546" s="145">
        <f>IF(A546="","",IFERROR(VLOOKUP(B546,IPQlickTabla!$B:$J,9,FALSE),IF(B546="80 - Produccion-Mezcla Grasa","80",IF(B546="51 - Purga-Purga de sebo","51",IF(B546="502 - Fermentacion PCL","502",IF(B546="510 - Fermentacion","510","512"))))))</f>
        <v>75</v>
      </c>
      <c r="M546" s="107">
        <f t="shared" si="8"/>
        <v>75</v>
      </c>
    </row>
    <row r="547" spans="1:13" hidden="1" x14ac:dyDescent="0.25">
      <c r="A547" s="76">
        <v>667907</v>
      </c>
      <c r="B547" s="144" t="s">
        <v>187</v>
      </c>
      <c r="C547" s="112">
        <v>44791</v>
      </c>
      <c r="D547" s="144" t="s">
        <v>218</v>
      </c>
      <c r="E547" s="144" t="s">
        <v>19</v>
      </c>
      <c r="F547" s="76">
        <v>7</v>
      </c>
      <c r="G547" s="145" t="s">
        <v>55</v>
      </c>
      <c r="H547" s="145">
        <v>0</v>
      </c>
      <c r="I547" s="145">
        <v>5</v>
      </c>
      <c r="J547" s="145">
        <v>6.1</v>
      </c>
      <c r="K547" s="145" t="s">
        <v>345</v>
      </c>
      <c r="L547" s="145">
        <f>IF(A547="","",IFERROR(VLOOKUP(B547,IPQlickTabla!$B:$J,9,FALSE),IF(B547="80 - Produccion-Mezcla Grasa","80",IF(B547="51 - Purga-Purga de sebo","51",IF(B547="502 - Fermentacion PCL","502",IF(B547="510 - Fermentacion","510","512"))))))</f>
        <v>75</v>
      </c>
      <c r="M547" s="107">
        <f t="shared" si="8"/>
        <v>75</v>
      </c>
    </row>
    <row r="548" spans="1:13" hidden="1" x14ac:dyDescent="0.25">
      <c r="A548" s="76">
        <v>667294</v>
      </c>
      <c r="B548" s="144" t="s">
        <v>187</v>
      </c>
      <c r="C548" s="112">
        <v>44789</v>
      </c>
      <c r="D548" s="144" t="s">
        <v>218</v>
      </c>
      <c r="E548" s="144" t="s">
        <v>19</v>
      </c>
      <c r="F548" s="76">
        <v>1</v>
      </c>
      <c r="G548" s="145" t="s">
        <v>57</v>
      </c>
      <c r="H548" s="145">
        <v>30</v>
      </c>
      <c r="I548" s="145">
        <v>32</v>
      </c>
      <c r="J548" s="145">
        <v>31.3</v>
      </c>
      <c r="K548" s="145" t="s">
        <v>344</v>
      </c>
      <c r="L548" s="145">
        <f>IF(A548="","",IFERROR(VLOOKUP(B548,IPQlickTabla!$B:$J,9,FALSE),IF(B548="80 - Produccion-Mezcla Grasa","80",IF(B548="51 - Purga-Purga de sebo","51",IF(B548="502 - Fermentacion PCL","502",IF(B548="510 - Fermentacion","510","512"))))))</f>
        <v>75</v>
      </c>
      <c r="M548" s="107">
        <f t="shared" si="8"/>
        <v>75</v>
      </c>
    </row>
    <row r="549" spans="1:13" hidden="1" x14ac:dyDescent="0.25">
      <c r="A549" s="76">
        <v>668364</v>
      </c>
      <c r="B549" s="144" t="s">
        <v>187</v>
      </c>
      <c r="C549" s="112">
        <v>44793</v>
      </c>
      <c r="D549" s="144" t="s">
        <v>218</v>
      </c>
      <c r="E549" s="144" t="s">
        <v>19</v>
      </c>
      <c r="F549" s="76">
        <v>1</v>
      </c>
      <c r="G549" s="145" t="s">
        <v>57</v>
      </c>
      <c r="H549" s="145">
        <v>30</v>
      </c>
      <c r="I549" s="145">
        <v>32</v>
      </c>
      <c r="J549" s="145">
        <v>31.8</v>
      </c>
      <c r="K549" s="145" t="s">
        <v>344</v>
      </c>
      <c r="L549" s="145">
        <f>IF(A549="","",IFERROR(VLOOKUP(B549,IPQlickTabla!$B:$J,9,FALSE),IF(B549="80 - Produccion-Mezcla Grasa","80",IF(B549="51 - Purga-Purga de sebo","51",IF(B549="502 - Fermentacion PCL","502",IF(B549="510 - Fermentacion","510","512"))))))</f>
        <v>75</v>
      </c>
      <c r="M549" s="107">
        <f t="shared" si="8"/>
        <v>75</v>
      </c>
    </row>
    <row r="550" spans="1:13" hidden="1" x14ac:dyDescent="0.25">
      <c r="A550" s="76">
        <v>668364</v>
      </c>
      <c r="B550" s="144" t="s">
        <v>187</v>
      </c>
      <c r="C550" s="112">
        <v>44793</v>
      </c>
      <c r="D550" s="144" t="s">
        <v>218</v>
      </c>
      <c r="E550" s="144" t="s">
        <v>19</v>
      </c>
      <c r="F550" s="76">
        <v>1</v>
      </c>
      <c r="G550" s="145" t="s">
        <v>57</v>
      </c>
      <c r="H550" s="145">
        <v>30</v>
      </c>
      <c r="I550" s="145">
        <v>32</v>
      </c>
      <c r="J550" s="145">
        <v>31.9</v>
      </c>
      <c r="K550" s="145" t="s">
        <v>344</v>
      </c>
      <c r="L550" s="145">
        <f>IF(A550="","",IFERROR(VLOOKUP(B550,IPQlickTabla!$B:$J,9,FALSE),IF(B550="80 - Produccion-Mezcla Grasa","80",IF(B550="51 - Purga-Purga de sebo","51",IF(B550="502 - Fermentacion PCL","502",IF(B550="510 - Fermentacion","510","512"))))))</f>
        <v>75</v>
      </c>
      <c r="M550" s="107">
        <f t="shared" si="8"/>
        <v>75</v>
      </c>
    </row>
    <row r="551" spans="1:13" hidden="1" x14ac:dyDescent="0.25">
      <c r="A551" s="76">
        <v>668364</v>
      </c>
      <c r="B551" s="144" t="s">
        <v>187</v>
      </c>
      <c r="C551" s="112">
        <v>44793</v>
      </c>
      <c r="D551" s="144" t="s">
        <v>218</v>
      </c>
      <c r="E551" s="144" t="s">
        <v>19</v>
      </c>
      <c r="F551" s="76">
        <v>1</v>
      </c>
      <c r="G551" s="145" t="s">
        <v>57</v>
      </c>
      <c r="H551" s="145">
        <v>30</v>
      </c>
      <c r="I551" s="145">
        <v>32</v>
      </c>
      <c r="J551" s="145">
        <v>32</v>
      </c>
      <c r="K551" s="145" t="s">
        <v>344</v>
      </c>
      <c r="L551" s="145">
        <f>IF(A551="","",IFERROR(VLOOKUP(B551,IPQlickTabla!$B:$J,9,FALSE),IF(B551="80 - Produccion-Mezcla Grasa","80",IF(B551="51 - Purga-Purga de sebo","51",IF(B551="502 - Fermentacion PCL","502",IF(B551="510 - Fermentacion","510","512"))))))</f>
        <v>75</v>
      </c>
      <c r="M551" s="107">
        <f t="shared" si="8"/>
        <v>75</v>
      </c>
    </row>
    <row r="552" spans="1:13" hidden="1" x14ac:dyDescent="0.25">
      <c r="A552" s="76">
        <v>668133</v>
      </c>
      <c r="B552" s="144" t="s">
        <v>362</v>
      </c>
      <c r="C552" s="112">
        <v>44792</v>
      </c>
      <c r="D552" s="144" t="s">
        <v>218</v>
      </c>
      <c r="E552" s="144" t="s">
        <v>19</v>
      </c>
      <c r="F552" s="76">
        <v>1</v>
      </c>
      <c r="G552" s="145" t="s">
        <v>57</v>
      </c>
      <c r="H552" s="145">
        <v>30</v>
      </c>
      <c r="I552" s="145">
        <v>32</v>
      </c>
      <c r="J552" s="145">
        <v>32.299999999999997</v>
      </c>
      <c r="K552" s="145" t="s">
        <v>345</v>
      </c>
      <c r="L552" s="145">
        <f>IF(A552="","",IFERROR(VLOOKUP(B552,IPQlickTabla!$B:$J,9,FALSE),IF(B552="80 - Produccion-Mezcla Grasa","80",IF(B552="51 - Purga-Purga de sebo","51",IF(B552="502 - Fermentacion PCL","502",IF(B552="510 - Fermentacion","510","512"))))))</f>
        <v>75</v>
      </c>
      <c r="M552" s="107">
        <f t="shared" si="8"/>
        <v>75</v>
      </c>
    </row>
    <row r="553" spans="1:13" hidden="1" x14ac:dyDescent="0.25">
      <c r="A553" s="76">
        <v>668133</v>
      </c>
      <c r="B553" s="144" t="s">
        <v>362</v>
      </c>
      <c r="C553" s="112">
        <v>44792</v>
      </c>
      <c r="D553" s="144" t="s">
        <v>218</v>
      </c>
      <c r="E553" s="144" t="s">
        <v>19</v>
      </c>
      <c r="F553" s="76">
        <v>1</v>
      </c>
      <c r="G553" s="145" t="s">
        <v>57</v>
      </c>
      <c r="H553" s="145">
        <v>30</v>
      </c>
      <c r="I553" s="145">
        <v>32</v>
      </c>
      <c r="J553" s="145">
        <v>32.6</v>
      </c>
      <c r="K553" s="145" t="s">
        <v>345</v>
      </c>
      <c r="L553" s="145">
        <f>IF(A553="","",IFERROR(VLOOKUP(B553,IPQlickTabla!$B:$J,9,FALSE),IF(B553="80 - Produccion-Mezcla Grasa","80",IF(B553="51 - Purga-Purga de sebo","51",IF(B553="502 - Fermentacion PCL","502",IF(B553="510 - Fermentacion","510","512"))))))</f>
        <v>75</v>
      </c>
      <c r="M553" s="107">
        <f t="shared" si="8"/>
        <v>75</v>
      </c>
    </row>
    <row r="554" spans="1:13" hidden="1" x14ac:dyDescent="0.25">
      <c r="A554" s="76">
        <v>667294</v>
      </c>
      <c r="B554" s="144" t="s">
        <v>187</v>
      </c>
      <c r="C554" s="112">
        <v>44789</v>
      </c>
      <c r="D554" s="144" t="s">
        <v>218</v>
      </c>
      <c r="E554" s="144" t="s">
        <v>19</v>
      </c>
      <c r="F554" s="76">
        <v>1</v>
      </c>
      <c r="G554" s="145" t="s">
        <v>57</v>
      </c>
      <c r="H554" s="145">
        <v>30</v>
      </c>
      <c r="I554" s="145">
        <v>32</v>
      </c>
      <c r="J554" s="145">
        <v>33</v>
      </c>
      <c r="K554" s="145" t="s">
        <v>345</v>
      </c>
      <c r="L554" s="145">
        <f>IF(A554="","",IFERROR(VLOOKUP(B554,IPQlickTabla!$B:$J,9,FALSE),IF(B554="80 - Produccion-Mezcla Grasa","80",IF(B554="51 - Purga-Purga de sebo","51",IF(B554="502 - Fermentacion PCL","502",IF(B554="510 - Fermentacion","510","512"))))))</f>
        <v>75</v>
      </c>
      <c r="M554" s="107">
        <f t="shared" si="8"/>
        <v>75</v>
      </c>
    </row>
    <row r="555" spans="1:13" hidden="1" x14ac:dyDescent="0.25">
      <c r="A555" s="76">
        <v>668133</v>
      </c>
      <c r="B555" s="144" t="s">
        <v>362</v>
      </c>
      <c r="C555" s="112">
        <v>44792</v>
      </c>
      <c r="D555" s="144" t="s">
        <v>218</v>
      </c>
      <c r="E555" s="144" t="s">
        <v>19</v>
      </c>
      <c r="F555" s="76">
        <v>1</v>
      </c>
      <c r="G555" s="145" t="s">
        <v>57</v>
      </c>
      <c r="H555" s="145">
        <v>30</v>
      </c>
      <c r="I555" s="145">
        <v>32</v>
      </c>
      <c r="J555" s="145">
        <v>35.5</v>
      </c>
      <c r="K555" s="145" t="s">
        <v>345</v>
      </c>
      <c r="L555" s="145">
        <f>IF(A555="","",IFERROR(VLOOKUP(B555,IPQlickTabla!$B:$J,9,FALSE),IF(B555="80 - Produccion-Mezcla Grasa","80",IF(B555="51 - Purga-Purga de sebo","51",IF(B555="502 - Fermentacion PCL","502",IF(B555="510 - Fermentacion","510","512"))))))</f>
        <v>75</v>
      </c>
      <c r="M555" s="107">
        <f t="shared" si="8"/>
        <v>75</v>
      </c>
    </row>
    <row r="556" spans="1:13" hidden="1" x14ac:dyDescent="0.25">
      <c r="A556" s="76">
        <v>667174</v>
      </c>
      <c r="B556" s="144" t="s">
        <v>187</v>
      </c>
      <c r="C556" s="112">
        <v>44788</v>
      </c>
      <c r="D556" s="144" t="s">
        <v>218</v>
      </c>
      <c r="E556" s="144" t="s">
        <v>19</v>
      </c>
      <c r="F556" s="76">
        <v>1</v>
      </c>
      <c r="G556" s="145" t="s">
        <v>57</v>
      </c>
      <c r="H556" s="145">
        <v>35.5</v>
      </c>
      <c r="I556" s="145">
        <v>38.5</v>
      </c>
      <c r="J556" s="145">
        <v>38</v>
      </c>
      <c r="K556" s="145" t="s">
        <v>344</v>
      </c>
      <c r="L556" s="145">
        <f>IF(A556="","",IFERROR(VLOOKUP(B556,IPQlickTabla!$B:$J,9,FALSE),IF(B556="80 - Produccion-Mezcla Grasa","80",IF(B556="51 - Purga-Purga de sebo","51",IF(B556="502 - Fermentacion PCL","502",IF(B556="510 - Fermentacion","510","512"))))))</f>
        <v>75</v>
      </c>
      <c r="M556" s="107">
        <f t="shared" si="8"/>
        <v>75</v>
      </c>
    </row>
    <row r="557" spans="1:13" hidden="1" x14ac:dyDescent="0.25">
      <c r="A557" s="76">
        <v>667885</v>
      </c>
      <c r="B557" s="144" t="s">
        <v>187</v>
      </c>
      <c r="C557" s="112">
        <v>44791</v>
      </c>
      <c r="D557" s="144" t="s">
        <v>218</v>
      </c>
      <c r="E557" s="144" t="s">
        <v>19</v>
      </c>
      <c r="F557" s="76">
        <v>1</v>
      </c>
      <c r="G557" s="145" t="s">
        <v>57</v>
      </c>
      <c r="H557" s="145">
        <v>35.5</v>
      </c>
      <c r="I557" s="145">
        <v>38.5</v>
      </c>
      <c r="J557" s="145">
        <v>41.4</v>
      </c>
      <c r="K557" s="145" t="s">
        <v>345</v>
      </c>
      <c r="L557" s="145">
        <f>IF(A557="","",IFERROR(VLOOKUP(B557,IPQlickTabla!$B:$J,9,FALSE),IF(B557="80 - Produccion-Mezcla Grasa","80",IF(B557="51 - Purga-Purga de sebo","51",IF(B557="502 - Fermentacion PCL","502",IF(B557="510 - Fermentacion","510","512"))))))</f>
        <v>75</v>
      </c>
      <c r="M557" s="107">
        <f t="shared" si="8"/>
        <v>75</v>
      </c>
    </row>
    <row r="558" spans="1:13" hidden="1" x14ac:dyDescent="0.25">
      <c r="A558" s="76">
        <v>667174</v>
      </c>
      <c r="B558" s="144" t="s">
        <v>187</v>
      </c>
      <c r="C558" s="112">
        <v>44788</v>
      </c>
      <c r="D558" s="144" t="s">
        <v>218</v>
      </c>
      <c r="E558" s="144" t="s">
        <v>19</v>
      </c>
      <c r="F558" s="76">
        <v>1</v>
      </c>
      <c r="G558" s="145" t="s">
        <v>57</v>
      </c>
      <c r="H558" s="145">
        <v>35.5</v>
      </c>
      <c r="I558" s="145">
        <v>38.5</v>
      </c>
      <c r="J558" s="145">
        <v>41.7</v>
      </c>
      <c r="K558" s="145" t="s">
        <v>345</v>
      </c>
      <c r="L558" s="145">
        <f>IF(A558="","",IFERROR(VLOOKUP(B558,IPQlickTabla!$B:$J,9,FALSE),IF(B558="80 - Produccion-Mezcla Grasa","80",IF(B558="51 - Purga-Purga de sebo","51",IF(B558="502 - Fermentacion PCL","502",IF(B558="510 - Fermentacion","510","512"))))))</f>
        <v>75</v>
      </c>
      <c r="M558" s="107">
        <f t="shared" si="8"/>
        <v>75</v>
      </c>
    </row>
    <row r="559" spans="1:13" hidden="1" x14ac:dyDescent="0.25">
      <c r="A559" s="76">
        <v>667084</v>
      </c>
      <c r="B559" s="144" t="s">
        <v>187</v>
      </c>
      <c r="C559" s="112">
        <v>44788</v>
      </c>
      <c r="D559" s="144" t="s">
        <v>218</v>
      </c>
      <c r="E559" s="144" t="s">
        <v>19</v>
      </c>
      <c r="F559" s="76">
        <v>1</v>
      </c>
      <c r="G559" s="145" t="s">
        <v>57</v>
      </c>
      <c r="H559" s="145">
        <v>40.5</v>
      </c>
      <c r="I559" s="145">
        <v>43.5</v>
      </c>
      <c r="J559" s="145">
        <v>44</v>
      </c>
      <c r="K559" s="145" t="s">
        <v>345</v>
      </c>
      <c r="L559" s="145">
        <f>IF(A559="","",IFERROR(VLOOKUP(B559,IPQlickTabla!$B:$J,9,FALSE),IF(B559="80 - Produccion-Mezcla Grasa","80",IF(B559="51 - Purga-Purga de sebo","51",IF(B559="502 - Fermentacion PCL","502",IF(B559="510 - Fermentacion","510","512"))))))</f>
        <v>75</v>
      </c>
      <c r="M559" s="107">
        <f t="shared" si="8"/>
        <v>75</v>
      </c>
    </row>
    <row r="560" spans="1:13" hidden="1" x14ac:dyDescent="0.25">
      <c r="A560" s="76">
        <v>667022</v>
      </c>
      <c r="B560" s="144" t="s">
        <v>187</v>
      </c>
      <c r="C560" s="112">
        <v>44788</v>
      </c>
      <c r="D560" s="144" t="s">
        <v>218</v>
      </c>
      <c r="E560" s="144" t="s">
        <v>19</v>
      </c>
      <c r="F560" s="76">
        <v>1</v>
      </c>
      <c r="G560" s="145" t="s">
        <v>57</v>
      </c>
      <c r="H560" s="145">
        <v>40.5</v>
      </c>
      <c r="I560" s="145">
        <v>43.5</v>
      </c>
      <c r="J560" s="145">
        <v>44.6</v>
      </c>
      <c r="K560" s="145" t="s">
        <v>345</v>
      </c>
      <c r="L560" s="145">
        <f>IF(A560="","",IFERROR(VLOOKUP(B560,IPQlickTabla!$B:$J,9,FALSE),IF(B560="80 - Produccion-Mezcla Grasa","80",IF(B560="51 - Purga-Purga de sebo","51",IF(B560="502 - Fermentacion PCL","502",IF(B560="510 - Fermentacion","510","512"))))))</f>
        <v>75</v>
      </c>
      <c r="M560" s="107">
        <f t="shared" si="8"/>
        <v>75</v>
      </c>
    </row>
    <row r="561" spans="1:13" hidden="1" x14ac:dyDescent="0.25">
      <c r="A561" s="76">
        <v>667056</v>
      </c>
      <c r="B561" s="144" t="s">
        <v>187</v>
      </c>
      <c r="C561" s="112">
        <v>44788</v>
      </c>
      <c r="D561" s="144" t="s">
        <v>218</v>
      </c>
      <c r="E561" s="144" t="s">
        <v>19</v>
      </c>
      <c r="F561" s="76">
        <v>1</v>
      </c>
      <c r="G561" s="145" t="s">
        <v>57</v>
      </c>
      <c r="H561" s="145">
        <v>42</v>
      </c>
      <c r="I561" s="145">
        <v>44</v>
      </c>
      <c r="J561" s="145">
        <v>43.7</v>
      </c>
      <c r="K561" s="145" t="s">
        <v>344</v>
      </c>
      <c r="L561" s="145">
        <f>IF(A561="","",IFERROR(VLOOKUP(B561,IPQlickTabla!$B:$J,9,FALSE),IF(B561="80 - Produccion-Mezcla Grasa","80",IF(B561="51 - Purga-Purga de sebo","51",IF(B561="502 - Fermentacion PCL","502",IF(B561="510 - Fermentacion","510","512"))))))</f>
        <v>75</v>
      </c>
      <c r="M561" s="107">
        <f t="shared" si="8"/>
        <v>75</v>
      </c>
    </row>
    <row r="562" spans="1:13" hidden="1" x14ac:dyDescent="0.25">
      <c r="A562" s="76">
        <v>668329</v>
      </c>
      <c r="B562" s="144" t="s">
        <v>187</v>
      </c>
      <c r="C562" s="112">
        <v>44793</v>
      </c>
      <c r="D562" s="144" t="s">
        <v>218</v>
      </c>
      <c r="E562" s="144" t="s">
        <v>19</v>
      </c>
      <c r="F562" s="76">
        <v>1</v>
      </c>
      <c r="G562" s="145" t="s">
        <v>57</v>
      </c>
      <c r="H562" s="145">
        <v>42</v>
      </c>
      <c r="I562" s="145">
        <v>44</v>
      </c>
      <c r="J562" s="145">
        <v>44.3</v>
      </c>
      <c r="K562" s="145" t="s">
        <v>345</v>
      </c>
      <c r="L562" s="145">
        <f>IF(A562="","",IFERROR(VLOOKUP(B562,IPQlickTabla!$B:$J,9,FALSE),IF(B562="80 - Produccion-Mezcla Grasa","80",IF(B562="51 - Purga-Purga de sebo","51",IF(B562="502 - Fermentacion PCL","502",IF(B562="510 - Fermentacion","510","512"))))))</f>
        <v>75</v>
      </c>
      <c r="M562" s="107">
        <f t="shared" si="8"/>
        <v>75</v>
      </c>
    </row>
    <row r="563" spans="1:13" hidden="1" x14ac:dyDescent="0.25">
      <c r="A563" s="76">
        <v>667462</v>
      </c>
      <c r="B563" s="144" t="s">
        <v>187</v>
      </c>
      <c r="C563" s="112">
        <v>44790</v>
      </c>
      <c r="D563" s="144" t="s">
        <v>218</v>
      </c>
      <c r="E563" s="144" t="s">
        <v>19</v>
      </c>
      <c r="F563" s="76">
        <v>1</v>
      </c>
      <c r="G563" s="145" t="s">
        <v>57</v>
      </c>
      <c r="H563" s="145">
        <v>42</v>
      </c>
      <c r="I563" s="145">
        <v>44</v>
      </c>
      <c r="J563" s="145">
        <v>44.6</v>
      </c>
      <c r="K563" s="145" t="s">
        <v>345</v>
      </c>
      <c r="L563" s="145">
        <f>IF(A563="","",IFERROR(VLOOKUP(B563,IPQlickTabla!$B:$J,9,FALSE),IF(B563="80 - Produccion-Mezcla Grasa","80",IF(B563="51 - Purga-Purga de sebo","51",IF(B563="502 - Fermentacion PCL","502",IF(B563="510 - Fermentacion","510","512"))))))</f>
        <v>75</v>
      </c>
      <c r="M563" s="107">
        <f t="shared" si="8"/>
        <v>75</v>
      </c>
    </row>
    <row r="564" spans="1:13" hidden="1" x14ac:dyDescent="0.25">
      <c r="A564" s="76">
        <v>667462</v>
      </c>
      <c r="B564" s="144" t="s">
        <v>187</v>
      </c>
      <c r="C564" s="112">
        <v>44790</v>
      </c>
      <c r="D564" s="144" t="s">
        <v>218</v>
      </c>
      <c r="E564" s="144" t="s">
        <v>19</v>
      </c>
      <c r="F564" s="76">
        <v>1</v>
      </c>
      <c r="G564" s="145" t="s">
        <v>57</v>
      </c>
      <c r="H564" s="145">
        <v>42</v>
      </c>
      <c r="I564" s="145">
        <v>44</v>
      </c>
      <c r="J564" s="145">
        <v>45</v>
      </c>
      <c r="K564" s="145" t="s">
        <v>345</v>
      </c>
      <c r="L564" s="145">
        <f>IF(A564="","",IFERROR(VLOOKUP(B564,IPQlickTabla!$B:$J,9,FALSE),IF(B564="80 - Produccion-Mezcla Grasa","80",IF(B564="51 - Purga-Purga de sebo","51",IF(B564="502 - Fermentacion PCL","502",IF(B564="510 - Fermentacion","510","512"))))))</f>
        <v>75</v>
      </c>
      <c r="M564" s="107">
        <f t="shared" si="8"/>
        <v>75</v>
      </c>
    </row>
    <row r="565" spans="1:13" hidden="1" x14ac:dyDescent="0.25">
      <c r="A565" s="76">
        <v>668064</v>
      </c>
      <c r="B565" s="144" t="s">
        <v>187</v>
      </c>
      <c r="C565" s="112">
        <v>44792</v>
      </c>
      <c r="D565" s="144" t="s">
        <v>218</v>
      </c>
      <c r="E565" s="144" t="s">
        <v>19</v>
      </c>
      <c r="F565" s="76">
        <v>1</v>
      </c>
      <c r="G565" s="145" t="s">
        <v>57</v>
      </c>
      <c r="H565" s="145">
        <v>42</v>
      </c>
      <c r="I565" s="145">
        <v>44</v>
      </c>
      <c r="J565" s="145">
        <v>45.5</v>
      </c>
      <c r="K565" s="145" t="s">
        <v>345</v>
      </c>
      <c r="L565" s="145">
        <f>IF(A565="","",IFERROR(VLOOKUP(B565,IPQlickTabla!$B:$J,9,FALSE),IF(B565="80 - Produccion-Mezcla Grasa","80",IF(B565="51 - Purga-Purga de sebo","51",IF(B565="502 - Fermentacion PCL","502",IF(B565="510 - Fermentacion","510","512"))))))</f>
        <v>75</v>
      </c>
      <c r="M565" s="107">
        <f t="shared" si="8"/>
        <v>75</v>
      </c>
    </row>
    <row r="566" spans="1:13" hidden="1" x14ac:dyDescent="0.25">
      <c r="A566" s="76">
        <v>668329</v>
      </c>
      <c r="B566" s="144" t="s">
        <v>187</v>
      </c>
      <c r="C566" s="112">
        <v>44793</v>
      </c>
      <c r="D566" s="144" t="s">
        <v>218</v>
      </c>
      <c r="E566" s="144" t="s">
        <v>19</v>
      </c>
      <c r="F566" s="76">
        <v>1</v>
      </c>
      <c r="G566" s="145" t="s">
        <v>57</v>
      </c>
      <c r="H566" s="145">
        <v>42</v>
      </c>
      <c r="I566" s="145">
        <v>44</v>
      </c>
      <c r="J566" s="145">
        <v>46.3</v>
      </c>
      <c r="K566" s="145" t="s">
        <v>345</v>
      </c>
      <c r="L566" s="145">
        <f>IF(A566="","",IFERROR(VLOOKUP(B566,IPQlickTabla!$B:$J,9,FALSE),IF(B566="80 - Produccion-Mezcla Grasa","80",IF(B566="51 - Purga-Purga de sebo","51",IF(B566="502 - Fermentacion PCL","502",IF(B566="510 - Fermentacion","510","512"))))))</f>
        <v>75</v>
      </c>
      <c r="M566" s="107">
        <f t="shared" si="8"/>
        <v>75</v>
      </c>
    </row>
    <row r="567" spans="1:13" hidden="1" x14ac:dyDescent="0.25">
      <c r="A567" s="76">
        <v>668464</v>
      </c>
      <c r="B567" s="144" t="s">
        <v>187</v>
      </c>
      <c r="C567" s="112">
        <v>44794</v>
      </c>
      <c r="D567" s="144" t="s">
        <v>218</v>
      </c>
      <c r="E567" s="144" t="s">
        <v>19</v>
      </c>
      <c r="F567" s="76">
        <v>1</v>
      </c>
      <c r="G567" s="145" t="s">
        <v>57</v>
      </c>
      <c r="H567" s="145">
        <v>44</v>
      </c>
      <c r="I567" s="145">
        <v>46</v>
      </c>
      <c r="J567" s="145">
        <v>43.6</v>
      </c>
      <c r="K567" s="145" t="s">
        <v>345</v>
      </c>
      <c r="L567" s="145">
        <f>IF(A567="","",IFERROR(VLOOKUP(B567,IPQlickTabla!$B:$J,9,FALSE),IF(B567="80 - Produccion-Mezcla Grasa","80",IF(B567="51 - Purga-Purga de sebo","51",IF(B567="502 - Fermentacion PCL","502",IF(B567="510 - Fermentacion","510","512"))))))</f>
        <v>75</v>
      </c>
      <c r="M567" s="107">
        <f t="shared" si="8"/>
        <v>75</v>
      </c>
    </row>
    <row r="568" spans="1:13" hidden="1" x14ac:dyDescent="0.25">
      <c r="A568" s="76">
        <v>667133</v>
      </c>
      <c r="B568" s="144" t="s">
        <v>187</v>
      </c>
      <c r="C568" s="112">
        <v>44788</v>
      </c>
      <c r="D568" s="144" t="s">
        <v>218</v>
      </c>
      <c r="E568" s="144" t="s">
        <v>19</v>
      </c>
      <c r="F568" s="76">
        <v>1</v>
      </c>
      <c r="G568" s="145" t="s">
        <v>57</v>
      </c>
      <c r="H568" s="145">
        <v>44</v>
      </c>
      <c r="I568" s="145">
        <v>46</v>
      </c>
      <c r="J568" s="145">
        <v>44</v>
      </c>
      <c r="K568" s="145" t="s">
        <v>344</v>
      </c>
      <c r="L568" s="145">
        <f>IF(A568="","",IFERROR(VLOOKUP(B568,IPQlickTabla!$B:$J,9,FALSE),IF(B568="80 - Produccion-Mezcla Grasa","80",IF(B568="51 - Purga-Purga de sebo","51",IF(B568="502 - Fermentacion PCL","502",IF(B568="510 - Fermentacion","510","512"))))))</f>
        <v>75</v>
      </c>
      <c r="M568" s="107">
        <f t="shared" si="8"/>
        <v>75</v>
      </c>
    </row>
    <row r="569" spans="1:13" hidden="1" x14ac:dyDescent="0.25">
      <c r="A569" s="76">
        <v>668481</v>
      </c>
      <c r="B569" s="144" t="s">
        <v>187</v>
      </c>
      <c r="C569" s="112">
        <v>44794</v>
      </c>
      <c r="D569" s="144" t="s">
        <v>218</v>
      </c>
      <c r="E569" s="144" t="s">
        <v>19</v>
      </c>
      <c r="F569" s="76">
        <v>1</v>
      </c>
      <c r="G569" s="145" t="s">
        <v>57</v>
      </c>
      <c r="H569" s="145">
        <v>44</v>
      </c>
      <c r="I569" s="145">
        <v>46</v>
      </c>
      <c r="J569" s="145">
        <v>44</v>
      </c>
      <c r="K569" s="145" t="s">
        <v>344</v>
      </c>
      <c r="L569" s="145">
        <f>IF(A569="","",IFERROR(VLOOKUP(B569,IPQlickTabla!$B:$J,9,FALSE),IF(B569="80 - Produccion-Mezcla Grasa","80",IF(B569="51 - Purga-Purga de sebo","51",IF(B569="502 - Fermentacion PCL","502",IF(B569="510 - Fermentacion","510","512"))))))</f>
        <v>75</v>
      </c>
      <c r="M569" s="107">
        <f t="shared" si="8"/>
        <v>75</v>
      </c>
    </row>
    <row r="570" spans="1:13" hidden="1" x14ac:dyDescent="0.25">
      <c r="A570" s="76">
        <v>667829</v>
      </c>
      <c r="B570" s="144" t="s">
        <v>187</v>
      </c>
      <c r="C570" s="112">
        <v>44791</v>
      </c>
      <c r="D570" s="144" t="s">
        <v>218</v>
      </c>
      <c r="E570" s="144" t="s">
        <v>19</v>
      </c>
      <c r="F570" s="76">
        <v>1</v>
      </c>
      <c r="G570" s="145" t="s">
        <v>57</v>
      </c>
      <c r="H570" s="145">
        <v>44</v>
      </c>
      <c r="I570" s="145">
        <v>46</v>
      </c>
      <c r="J570" s="145">
        <v>44.4</v>
      </c>
      <c r="K570" s="145" t="s">
        <v>344</v>
      </c>
      <c r="L570" s="145">
        <f>IF(A570="","",IFERROR(VLOOKUP(B570,IPQlickTabla!$B:$J,9,FALSE),IF(B570="80 - Produccion-Mezcla Grasa","80",IF(B570="51 - Purga-Purga de sebo","51",IF(B570="502 - Fermentacion PCL","502",IF(B570="510 - Fermentacion","510","512"))))))</f>
        <v>75</v>
      </c>
      <c r="M570" s="107">
        <f t="shared" si="8"/>
        <v>75</v>
      </c>
    </row>
    <row r="571" spans="1:13" hidden="1" x14ac:dyDescent="0.25">
      <c r="A571" s="76">
        <v>668464</v>
      </c>
      <c r="B571" s="144" t="s">
        <v>187</v>
      </c>
      <c r="C571" s="112">
        <v>44794</v>
      </c>
      <c r="D571" s="144" t="s">
        <v>218</v>
      </c>
      <c r="E571" s="144" t="s">
        <v>19</v>
      </c>
      <c r="F571" s="76">
        <v>1</v>
      </c>
      <c r="G571" s="145" t="s">
        <v>57</v>
      </c>
      <c r="H571" s="145">
        <v>44</v>
      </c>
      <c r="I571" s="145">
        <v>46</v>
      </c>
      <c r="J571" s="145">
        <v>44.9</v>
      </c>
      <c r="K571" s="145" t="s">
        <v>344</v>
      </c>
      <c r="L571" s="145">
        <f>IF(A571="","",IFERROR(VLOOKUP(B571,IPQlickTabla!$B:$J,9,FALSE),IF(B571="80 - Produccion-Mezcla Grasa","80",IF(B571="51 - Purga-Purga de sebo","51",IF(B571="502 - Fermentacion PCL","502",IF(B571="510 - Fermentacion","510","512"))))))</f>
        <v>75</v>
      </c>
      <c r="M571" s="107">
        <f t="shared" si="8"/>
        <v>75</v>
      </c>
    </row>
    <row r="572" spans="1:13" hidden="1" x14ac:dyDescent="0.25">
      <c r="A572" s="76">
        <v>668445</v>
      </c>
      <c r="B572" s="144" t="s">
        <v>187</v>
      </c>
      <c r="C572" s="112">
        <v>44794</v>
      </c>
      <c r="D572" s="144" t="s">
        <v>218</v>
      </c>
      <c r="E572" s="144" t="s">
        <v>19</v>
      </c>
      <c r="F572" s="76">
        <v>1</v>
      </c>
      <c r="G572" s="145" t="s">
        <v>57</v>
      </c>
      <c r="H572" s="145">
        <v>44</v>
      </c>
      <c r="I572" s="145">
        <v>46</v>
      </c>
      <c r="J572" s="145">
        <v>45</v>
      </c>
      <c r="K572" s="145" t="s">
        <v>344</v>
      </c>
      <c r="L572" s="145">
        <f>IF(A572="","",IFERROR(VLOOKUP(B572,IPQlickTabla!$B:$J,9,FALSE),IF(B572="80 - Produccion-Mezcla Grasa","80",IF(B572="51 - Purga-Purga de sebo","51",IF(B572="502 - Fermentacion PCL","502",IF(B572="510 - Fermentacion","510","512"))))))</f>
        <v>75</v>
      </c>
      <c r="M572" s="107">
        <f t="shared" si="8"/>
        <v>75</v>
      </c>
    </row>
    <row r="573" spans="1:13" hidden="1" x14ac:dyDescent="0.25">
      <c r="A573" s="76">
        <v>668464</v>
      </c>
      <c r="B573" s="144" t="s">
        <v>187</v>
      </c>
      <c r="C573" s="112">
        <v>44794</v>
      </c>
      <c r="D573" s="144" t="s">
        <v>218</v>
      </c>
      <c r="E573" s="144" t="s">
        <v>19</v>
      </c>
      <c r="F573" s="76">
        <v>1</v>
      </c>
      <c r="G573" s="145" t="s">
        <v>57</v>
      </c>
      <c r="H573" s="145">
        <v>44</v>
      </c>
      <c r="I573" s="145">
        <v>46</v>
      </c>
      <c r="J573" s="145">
        <v>45.7</v>
      </c>
      <c r="K573" s="145" t="s">
        <v>344</v>
      </c>
      <c r="L573" s="145">
        <f>IF(A573="","",IFERROR(VLOOKUP(B573,IPQlickTabla!$B:$J,9,FALSE),IF(B573="80 - Produccion-Mezcla Grasa","80",IF(B573="51 - Purga-Purga de sebo","51",IF(B573="502 - Fermentacion PCL","502",IF(B573="510 - Fermentacion","510","512"))))))</f>
        <v>75</v>
      </c>
      <c r="M573" s="107">
        <f t="shared" si="8"/>
        <v>75</v>
      </c>
    </row>
    <row r="574" spans="1:13" hidden="1" x14ac:dyDescent="0.25">
      <c r="A574" s="76">
        <v>667133</v>
      </c>
      <c r="B574" s="144" t="s">
        <v>187</v>
      </c>
      <c r="C574" s="112">
        <v>44788</v>
      </c>
      <c r="D574" s="144" t="s">
        <v>218</v>
      </c>
      <c r="E574" s="144" t="s">
        <v>19</v>
      </c>
      <c r="F574" s="76">
        <v>1</v>
      </c>
      <c r="G574" s="145" t="s">
        <v>57</v>
      </c>
      <c r="H574" s="145">
        <v>44</v>
      </c>
      <c r="I574" s="145">
        <v>46</v>
      </c>
      <c r="J574" s="145">
        <v>50</v>
      </c>
      <c r="K574" s="145" t="s">
        <v>345</v>
      </c>
      <c r="L574" s="145">
        <f>IF(A574="","",IFERROR(VLOOKUP(B574,IPQlickTabla!$B:$J,9,FALSE),IF(B574="80 - Produccion-Mezcla Grasa","80",IF(B574="51 - Purga-Purga de sebo","51",IF(B574="502 - Fermentacion PCL","502",IF(B574="510 - Fermentacion","510","512"))))))</f>
        <v>75</v>
      </c>
      <c r="M574" s="107">
        <f t="shared" si="8"/>
        <v>75</v>
      </c>
    </row>
    <row r="575" spans="1:13" hidden="1" x14ac:dyDescent="0.25">
      <c r="A575" s="76">
        <v>667508</v>
      </c>
      <c r="B575" s="144" t="s">
        <v>187</v>
      </c>
      <c r="C575" s="112">
        <v>44790</v>
      </c>
      <c r="D575" s="144" t="s">
        <v>218</v>
      </c>
      <c r="E575" s="144" t="s">
        <v>19</v>
      </c>
      <c r="F575" s="76">
        <v>1</v>
      </c>
      <c r="G575" s="145" t="s">
        <v>57</v>
      </c>
      <c r="H575" s="145">
        <v>49.5</v>
      </c>
      <c r="I575" s="145">
        <v>52.5</v>
      </c>
      <c r="J575" s="145">
        <v>50.6</v>
      </c>
      <c r="K575" s="145" t="s">
        <v>344</v>
      </c>
      <c r="L575" s="145">
        <f>IF(A575="","",IFERROR(VLOOKUP(B575,IPQlickTabla!$B:$J,9,FALSE),IF(B575="80 - Produccion-Mezcla Grasa","80",IF(B575="51 - Purga-Purga de sebo","51",IF(B575="502 - Fermentacion PCL","502",IF(B575="510 - Fermentacion","510","512"))))))</f>
        <v>75</v>
      </c>
      <c r="M575" s="107">
        <f t="shared" si="8"/>
        <v>75</v>
      </c>
    </row>
    <row r="576" spans="1:13" hidden="1" x14ac:dyDescent="0.25">
      <c r="A576" s="76">
        <v>667508</v>
      </c>
      <c r="B576" s="144" t="s">
        <v>187</v>
      </c>
      <c r="C576" s="112">
        <v>44790</v>
      </c>
      <c r="D576" s="144" t="s">
        <v>218</v>
      </c>
      <c r="E576" s="144" t="s">
        <v>19</v>
      </c>
      <c r="F576" s="76">
        <v>1</v>
      </c>
      <c r="G576" s="145" t="s">
        <v>57</v>
      </c>
      <c r="H576" s="145">
        <v>49.5</v>
      </c>
      <c r="I576" s="145">
        <v>52.5</v>
      </c>
      <c r="J576" s="145">
        <v>51</v>
      </c>
      <c r="K576" s="145" t="s">
        <v>344</v>
      </c>
      <c r="L576" s="145">
        <f>IF(A576="","",IFERROR(VLOOKUP(B576,IPQlickTabla!$B:$J,9,FALSE),IF(B576="80 - Produccion-Mezcla Grasa","80",IF(B576="51 - Purga-Purga de sebo","51",IF(B576="502 - Fermentacion PCL","502",IF(B576="510 - Fermentacion","510","512"))))))</f>
        <v>75</v>
      </c>
      <c r="M576" s="107">
        <f t="shared" si="8"/>
        <v>75</v>
      </c>
    </row>
    <row r="577" spans="1:13" hidden="1" x14ac:dyDescent="0.25">
      <c r="A577" s="76">
        <v>667590</v>
      </c>
      <c r="B577" s="144" t="s">
        <v>187</v>
      </c>
      <c r="C577" s="112">
        <v>44790</v>
      </c>
      <c r="D577" s="144" t="s">
        <v>218</v>
      </c>
      <c r="E577" s="144" t="s">
        <v>19</v>
      </c>
      <c r="F577" s="76">
        <v>1</v>
      </c>
      <c r="G577" s="145" t="s">
        <v>57</v>
      </c>
      <c r="H577" s="145">
        <v>49.5</v>
      </c>
      <c r="I577" s="145">
        <v>52.5</v>
      </c>
      <c r="J577" s="145">
        <v>51.7</v>
      </c>
      <c r="K577" s="145" t="s">
        <v>344</v>
      </c>
      <c r="L577" s="145">
        <f>IF(A577="","",IFERROR(VLOOKUP(B577,IPQlickTabla!$B:$J,9,FALSE),IF(B577="80 - Produccion-Mezcla Grasa","80",IF(B577="51 - Purga-Purga de sebo","51",IF(B577="502 - Fermentacion PCL","502",IF(B577="510 - Fermentacion","510","512"))))))</f>
        <v>75</v>
      </c>
      <c r="M577" s="107">
        <f t="shared" si="8"/>
        <v>75</v>
      </c>
    </row>
    <row r="578" spans="1:13" hidden="1" x14ac:dyDescent="0.25">
      <c r="A578" s="76">
        <v>667907</v>
      </c>
      <c r="B578" s="144" t="s">
        <v>187</v>
      </c>
      <c r="C578" s="112">
        <v>44791</v>
      </c>
      <c r="D578" s="144" t="s">
        <v>218</v>
      </c>
      <c r="E578" s="144" t="s">
        <v>19</v>
      </c>
      <c r="F578" s="76">
        <v>1</v>
      </c>
      <c r="G578" s="145" t="s">
        <v>57</v>
      </c>
      <c r="H578" s="145">
        <v>52</v>
      </c>
      <c r="I578" s="145">
        <v>56</v>
      </c>
      <c r="J578" s="145">
        <v>54.5</v>
      </c>
      <c r="K578" s="145" t="s">
        <v>344</v>
      </c>
      <c r="L578" s="145">
        <f>IF(A578="","",IFERROR(VLOOKUP(B578,IPQlickTabla!$B:$J,9,FALSE),IF(B578="80 - Produccion-Mezcla Grasa","80",IF(B578="51 - Purga-Purga de sebo","51",IF(B578="502 - Fermentacion PCL","502",IF(B578="510 - Fermentacion","510","512"))))))</f>
        <v>75</v>
      </c>
      <c r="M578" s="107">
        <f t="shared" si="8"/>
        <v>75</v>
      </c>
    </row>
    <row r="579" spans="1:13" hidden="1" x14ac:dyDescent="0.25">
      <c r="A579" s="76">
        <v>667907</v>
      </c>
      <c r="B579" s="144" t="s">
        <v>187</v>
      </c>
      <c r="C579" s="112">
        <v>44791</v>
      </c>
      <c r="D579" s="144" t="s">
        <v>218</v>
      </c>
      <c r="E579" s="144" t="s">
        <v>19</v>
      </c>
      <c r="F579" s="76">
        <v>1</v>
      </c>
      <c r="G579" s="145" t="s">
        <v>57</v>
      </c>
      <c r="H579" s="145">
        <v>52</v>
      </c>
      <c r="I579" s="145">
        <v>56</v>
      </c>
      <c r="J579" s="145">
        <v>55</v>
      </c>
      <c r="K579" s="145" t="s">
        <v>344</v>
      </c>
      <c r="L579" s="145">
        <f>IF(A579="","",IFERROR(VLOOKUP(B579,IPQlickTabla!$B:$J,9,FALSE),IF(B579="80 - Produccion-Mezcla Grasa","80",IF(B579="51 - Purga-Purga de sebo","51",IF(B579="502 - Fermentacion PCL","502",IF(B579="510 - Fermentacion","510","512"))))))</f>
        <v>75</v>
      </c>
      <c r="M579" s="107">
        <f t="shared" ref="M579:M642" si="9">+IF(OR(L579=73,L579=74,L579=75),75,IF(L579="80",80,IF(L579="51",51,IF(L579="502",502,IF(L579="510",510,IF(L579="512",512,L579))))))</f>
        <v>75</v>
      </c>
    </row>
    <row r="580" spans="1:13" hidden="1" x14ac:dyDescent="0.25">
      <c r="A580" s="76">
        <v>667347</v>
      </c>
      <c r="B580" s="144" t="s">
        <v>225</v>
      </c>
      <c r="C580" s="112">
        <v>44789</v>
      </c>
      <c r="D580" s="144" t="s">
        <v>218</v>
      </c>
      <c r="E580" s="144" t="s">
        <v>20</v>
      </c>
      <c r="F580" s="76">
        <v>2</v>
      </c>
      <c r="G580" s="145" t="s">
        <v>56</v>
      </c>
      <c r="H580" s="145">
        <v>0</v>
      </c>
      <c r="I580" s="145">
        <v>0.09</v>
      </c>
      <c r="J580" s="145">
        <v>0.05</v>
      </c>
      <c r="K580" s="145" t="s">
        <v>344</v>
      </c>
      <c r="L580" s="145">
        <f>IF(A580="","",IFERROR(VLOOKUP(B580,IPQlickTabla!$B:$J,9,FALSE),IF(B580="80 - Produccion-Mezcla Grasa","80",IF(B580="51 - Purga-Purga de sebo","51",IF(B580="502 - Fermentacion PCL","502",IF(B580="510 - Fermentacion","510","512"))))))</f>
        <v>76</v>
      </c>
      <c r="M580" s="107">
        <f t="shared" si="9"/>
        <v>76</v>
      </c>
    </row>
    <row r="581" spans="1:13" hidden="1" x14ac:dyDescent="0.25">
      <c r="A581" s="76">
        <v>667498</v>
      </c>
      <c r="B581" s="144" t="s">
        <v>225</v>
      </c>
      <c r="C581" s="112">
        <v>44790</v>
      </c>
      <c r="D581" s="144" t="s">
        <v>218</v>
      </c>
      <c r="E581" s="144" t="s">
        <v>20</v>
      </c>
      <c r="F581" s="76">
        <v>2</v>
      </c>
      <c r="G581" s="145" t="s">
        <v>56</v>
      </c>
      <c r="H581" s="145">
        <v>0</v>
      </c>
      <c r="I581" s="145">
        <v>0.09</v>
      </c>
      <c r="J581" s="145">
        <v>0.05</v>
      </c>
      <c r="K581" s="145" t="s">
        <v>344</v>
      </c>
      <c r="L581" s="145">
        <f>IF(A581="","",IFERROR(VLOOKUP(B581,IPQlickTabla!$B:$J,9,FALSE),IF(B581="80 - Produccion-Mezcla Grasa","80",IF(B581="51 - Purga-Purga de sebo","51",IF(B581="502 - Fermentacion PCL","502",IF(B581="510 - Fermentacion","510","512"))))))</f>
        <v>76</v>
      </c>
      <c r="M581" s="107">
        <f t="shared" si="9"/>
        <v>76</v>
      </c>
    </row>
    <row r="582" spans="1:13" hidden="1" x14ac:dyDescent="0.25">
      <c r="A582" s="76">
        <v>668308</v>
      </c>
      <c r="B582" s="144" t="s">
        <v>225</v>
      </c>
      <c r="C582" s="112">
        <v>44793</v>
      </c>
      <c r="D582" s="144" t="s">
        <v>218</v>
      </c>
      <c r="E582" s="144" t="s">
        <v>20</v>
      </c>
      <c r="F582" s="76">
        <v>2</v>
      </c>
      <c r="G582" s="145" t="s">
        <v>56</v>
      </c>
      <c r="H582" s="145">
        <v>0</v>
      </c>
      <c r="I582" s="145">
        <v>0.09</v>
      </c>
      <c r="J582" s="145">
        <v>0.05</v>
      </c>
      <c r="K582" s="145" t="s">
        <v>344</v>
      </c>
      <c r="L582" s="145">
        <f>IF(A582="","",IFERROR(VLOOKUP(B582,IPQlickTabla!$B:$J,9,FALSE),IF(B582="80 - Produccion-Mezcla Grasa","80",IF(B582="51 - Purga-Purga de sebo","51",IF(B582="502 - Fermentacion PCL","502",IF(B582="510 - Fermentacion","510","512"))))))</f>
        <v>76</v>
      </c>
      <c r="M582" s="107">
        <f t="shared" si="9"/>
        <v>76</v>
      </c>
    </row>
    <row r="583" spans="1:13" hidden="1" x14ac:dyDescent="0.25">
      <c r="A583" s="76">
        <v>667176</v>
      </c>
      <c r="B583" s="144" t="s">
        <v>225</v>
      </c>
      <c r="C583" s="112">
        <v>44788</v>
      </c>
      <c r="D583" s="144" t="s">
        <v>218</v>
      </c>
      <c r="E583" s="144" t="s">
        <v>20</v>
      </c>
      <c r="F583" s="76">
        <v>2</v>
      </c>
      <c r="G583" s="145" t="s">
        <v>56</v>
      </c>
      <c r="H583" s="145">
        <v>0</v>
      </c>
      <c r="I583" s="145">
        <v>0.09</v>
      </c>
      <c r="J583" s="145">
        <v>0.06</v>
      </c>
      <c r="K583" s="145" t="s">
        <v>344</v>
      </c>
      <c r="L583" s="145">
        <f>IF(A583="","",IFERROR(VLOOKUP(B583,IPQlickTabla!$B:$J,9,FALSE),IF(B583="80 - Produccion-Mezcla Grasa","80",IF(B583="51 - Purga-Purga de sebo","51",IF(B583="502 - Fermentacion PCL","502",IF(B583="510 - Fermentacion","510","512"))))))</f>
        <v>76</v>
      </c>
      <c r="M583" s="107">
        <f t="shared" si="9"/>
        <v>76</v>
      </c>
    </row>
    <row r="584" spans="1:13" hidden="1" x14ac:dyDescent="0.25">
      <c r="A584" s="76">
        <v>667460</v>
      </c>
      <c r="B584" s="144" t="s">
        <v>225</v>
      </c>
      <c r="C584" s="112">
        <v>44790</v>
      </c>
      <c r="D584" s="144" t="s">
        <v>218</v>
      </c>
      <c r="E584" s="144" t="s">
        <v>20</v>
      </c>
      <c r="F584" s="76">
        <v>2</v>
      </c>
      <c r="G584" s="145" t="s">
        <v>56</v>
      </c>
      <c r="H584" s="145">
        <v>0</v>
      </c>
      <c r="I584" s="145">
        <v>0.09</v>
      </c>
      <c r="J584" s="145">
        <v>0.06</v>
      </c>
      <c r="K584" s="145" t="s">
        <v>344</v>
      </c>
      <c r="L584" s="145">
        <f>IF(A584="","",IFERROR(VLOOKUP(B584,IPQlickTabla!$B:$J,9,FALSE),IF(B584="80 - Produccion-Mezcla Grasa","80",IF(B584="51 - Purga-Purga de sebo","51",IF(B584="502 - Fermentacion PCL","502",IF(B584="510 - Fermentacion","510","512"))))))</f>
        <v>76</v>
      </c>
      <c r="M584" s="107">
        <f t="shared" si="9"/>
        <v>76</v>
      </c>
    </row>
    <row r="585" spans="1:13" hidden="1" x14ac:dyDescent="0.25">
      <c r="A585" s="76">
        <v>668067</v>
      </c>
      <c r="B585" s="144" t="s">
        <v>225</v>
      </c>
      <c r="C585" s="112">
        <v>44792</v>
      </c>
      <c r="D585" s="144" t="s">
        <v>218</v>
      </c>
      <c r="E585" s="144" t="s">
        <v>20</v>
      </c>
      <c r="F585" s="76">
        <v>2</v>
      </c>
      <c r="G585" s="145" t="s">
        <v>56</v>
      </c>
      <c r="H585" s="145">
        <v>0</v>
      </c>
      <c r="I585" s="145">
        <v>0.09</v>
      </c>
      <c r="J585" s="145">
        <v>0.06</v>
      </c>
      <c r="K585" s="145" t="s">
        <v>344</v>
      </c>
      <c r="L585" s="145">
        <f>IF(A585="","",IFERROR(VLOOKUP(B585,IPQlickTabla!$B:$J,9,FALSE),IF(B585="80 - Produccion-Mezcla Grasa","80",IF(B585="51 - Purga-Purga de sebo","51",IF(B585="502 - Fermentacion PCL","502",IF(B585="510 - Fermentacion","510","512"))))))</f>
        <v>76</v>
      </c>
      <c r="M585" s="107">
        <f t="shared" si="9"/>
        <v>76</v>
      </c>
    </row>
    <row r="586" spans="1:13" hidden="1" x14ac:dyDescent="0.25">
      <c r="A586" s="76">
        <v>667075</v>
      </c>
      <c r="B586" s="144" t="s">
        <v>225</v>
      </c>
      <c r="C586" s="112">
        <v>44788</v>
      </c>
      <c r="D586" s="144" t="s">
        <v>218</v>
      </c>
      <c r="E586" s="144" t="s">
        <v>20</v>
      </c>
      <c r="F586" s="76">
        <v>2</v>
      </c>
      <c r="G586" s="145" t="s">
        <v>56</v>
      </c>
      <c r="H586" s="145">
        <v>0</v>
      </c>
      <c r="I586" s="145">
        <v>0.09</v>
      </c>
      <c r="J586" s="145">
        <v>7.0000000000000007E-2</v>
      </c>
      <c r="K586" s="145" t="s">
        <v>344</v>
      </c>
      <c r="L586" s="145">
        <f>IF(A586="","",IFERROR(VLOOKUP(B586,IPQlickTabla!$B:$J,9,FALSE),IF(B586="80 - Produccion-Mezcla Grasa","80",IF(B586="51 - Purga-Purga de sebo","51",IF(B586="502 - Fermentacion PCL","502",IF(B586="510 - Fermentacion","510","512"))))))</f>
        <v>76</v>
      </c>
      <c r="M586" s="107">
        <f t="shared" si="9"/>
        <v>76</v>
      </c>
    </row>
    <row r="587" spans="1:13" hidden="1" x14ac:dyDescent="0.25">
      <c r="A587" s="76">
        <v>667090</v>
      </c>
      <c r="B587" s="144" t="s">
        <v>225</v>
      </c>
      <c r="C587" s="112">
        <v>44788</v>
      </c>
      <c r="D587" s="144" t="s">
        <v>218</v>
      </c>
      <c r="E587" s="144" t="s">
        <v>20</v>
      </c>
      <c r="F587" s="76">
        <v>2</v>
      </c>
      <c r="G587" s="145" t="s">
        <v>56</v>
      </c>
      <c r="H587" s="145">
        <v>0</v>
      </c>
      <c r="I587" s="145">
        <v>0.09</v>
      </c>
      <c r="J587" s="145">
        <v>7.0000000000000007E-2</v>
      </c>
      <c r="K587" s="145" t="s">
        <v>344</v>
      </c>
      <c r="L587" s="145">
        <f>IF(A587="","",IFERROR(VLOOKUP(B587,IPQlickTabla!$B:$J,9,FALSE),IF(B587="80 - Produccion-Mezcla Grasa","80",IF(B587="51 - Purga-Purga de sebo","51",IF(B587="502 - Fermentacion PCL","502",IF(B587="510 - Fermentacion","510","512"))))))</f>
        <v>76</v>
      </c>
      <c r="M587" s="107">
        <f t="shared" si="9"/>
        <v>76</v>
      </c>
    </row>
    <row r="588" spans="1:13" hidden="1" x14ac:dyDescent="0.25">
      <c r="A588" s="76">
        <v>667138</v>
      </c>
      <c r="B588" s="144" t="s">
        <v>225</v>
      </c>
      <c r="C588" s="112">
        <v>44788</v>
      </c>
      <c r="D588" s="144" t="s">
        <v>218</v>
      </c>
      <c r="E588" s="144" t="s">
        <v>20</v>
      </c>
      <c r="F588" s="76">
        <v>2</v>
      </c>
      <c r="G588" s="145" t="s">
        <v>56</v>
      </c>
      <c r="H588" s="145">
        <v>0</v>
      </c>
      <c r="I588" s="145">
        <v>0.09</v>
      </c>
      <c r="J588" s="145">
        <v>7.0000000000000007E-2</v>
      </c>
      <c r="K588" s="145" t="s">
        <v>344</v>
      </c>
      <c r="L588" s="145">
        <f>IF(A588="","",IFERROR(VLOOKUP(B588,IPQlickTabla!$B:$J,9,FALSE),IF(B588="80 - Produccion-Mezcla Grasa","80",IF(B588="51 - Purga-Purga de sebo","51",IF(B588="502 - Fermentacion PCL","502",IF(B588="510 - Fermentacion","510","512"))))))</f>
        <v>76</v>
      </c>
      <c r="M588" s="107">
        <f t="shared" si="9"/>
        <v>76</v>
      </c>
    </row>
    <row r="589" spans="1:13" hidden="1" x14ac:dyDescent="0.25">
      <c r="A589" s="76">
        <v>667207</v>
      </c>
      <c r="B589" s="144" t="s">
        <v>225</v>
      </c>
      <c r="C589" s="112">
        <v>44789</v>
      </c>
      <c r="D589" s="144" t="s">
        <v>218</v>
      </c>
      <c r="E589" s="144" t="s">
        <v>20</v>
      </c>
      <c r="F589" s="76">
        <v>2</v>
      </c>
      <c r="G589" s="145" t="s">
        <v>56</v>
      </c>
      <c r="H589" s="145">
        <v>0</v>
      </c>
      <c r="I589" s="145">
        <v>0.09</v>
      </c>
      <c r="J589" s="145">
        <v>7.0000000000000007E-2</v>
      </c>
      <c r="K589" s="145" t="s">
        <v>344</v>
      </c>
      <c r="L589" s="145">
        <f>IF(A589="","",IFERROR(VLOOKUP(B589,IPQlickTabla!$B:$J,9,FALSE),IF(B589="80 - Produccion-Mezcla Grasa","80",IF(B589="51 - Purga-Purga de sebo","51",IF(B589="502 - Fermentacion PCL","502",IF(B589="510 - Fermentacion","510","512"))))))</f>
        <v>76</v>
      </c>
      <c r="M589" s="107">
        <f t="shared" si="9"/>
        <v>76</v>
      </c>
    </row>
    <row r="590" spans="1:13" hidden="1" x14ac:dyDescent="0.25">
      <c r="A590" s="76">
        <v>667353</v>
      </c>
      <c r="B590" s="144" t="s">
        <v>225</v>
      </c>
      <c r="C590" s="112">
        <v>44789</v>
      </c>
      <c r="D590" s="144" t="s">
        <v>218</v>
      </c>
      <c r="E590" s="144" t="s">
        <v>20</v>
      </c>
      <c r="F590" s="76">
        <v>2</v>
      </c>
      <c r="G590" s="145" t="s">
        <v>56</v>
      </c>
      <c r="H590" s="145">
        <v>0</v>
      </c>
      <c r="I590" s="145">
        <v>0.09</v>
      </c>
      <c r="J590" s="145">
        <v>7.0000000000000007E-2</v>
      </c>
      <c r="K590" s="145" t="s">
        <v>344</v>
      </c>
      <c r="L590" s="145">
        <f>IF(A590="","",IFERROR(VLOOKUP(B590,IPQlickTabla!$B:$J,9,FALSE),IF(B590="80 - Produccion-Mezcla Grasa","80",IF(B590="51 - Purga-Purga de sebo","51",IF(B590="502 - Fermentacion PCL","502",IF(B590="510 - Fermentacion","510","512"))))))</f>
        <v>76</v>
      </c>
      <c r="M590" s="107">
        <f t="shared" si="9"/>
        <v>76</v>
      </c>
    </row>
    <row r="591" spans="1:13" hidden="1" x14ac:dyDescent="0.25">
      <c r="A591" s="76">
        <v>667883</v>
      </c>
      <c r="B591" s="144" t="s">
        <v>225</v>
      </c>
      <c r="C591" s="112">
        <v>44791</v>
      </c>
      <c r="D591" s="144" t="s">
        <v>218</v>
      </c>
      <c r="E591" s="144" t="s">
        <v>20</v>
      </c>
      <c r="F591" s="76">
        <v>2</v>
      </c>
      <c r="G591" s="145" t="s">
        <v>56</v>
      </c>
      <c r="H591" s="145">
        <v>0</v>
      </c>
      <c r="I591" s="145">
        <v>0.09</v>
      </c>
      <c r="J591" s="145">
        <v>7.0000000000000007E-2</v>
      </c>
      <c r="K591" s="145" t="s">
        <v>344</v>
      </c>
      <c r="L591" s="145">
        <f>IF(A591="","",IFERROR(VLOOKUP(B591,IPQlickTabla!$B:$J,9,FALSE),IF(B591="80 - Produccion-Mezcla Grasa","80",IF(B591="51 - Purga-Purga de sebo","51",IF(B591="502 - Fermentacion PCL","502",IF(B591="510 - Fermentacion","510","512"))))))</f>
        <v>76</v>
      </c>
      <c r="M591" s="107">
        <f t="shared" si="9"/>
        <v>76</v>
      </c>
    </row>
    <row r="592" spans="1:13" hidden="1" x14ac:dyDescent="0.25">
      <c r="A592" s="76">
        <v>668231</v>
      </c>
      <c r="B592" s="144" t="s">
        <v>225</v>
      </c>
      <c r="C592" s="112">
        <v>44792</v>
      </c>
      <c r="D592" s="144" t="s">
        <v>218</v>
      </c>
      <c r="E592" s="144" t="s">
        <v>20</v>
      </c>
      <c r="F592" s="76">
        <v>2</v>
      </c>
      <c r="G592" s="145" t="s">
        <v>56</v>
      </c>
      <c r="H592" s="145">
        <v>0</v>
      </c>
      <c r="I592" s="145">
        <v>0.09</v>
      </c>
      <c r="J592" s="145">
        <v>7.0000000000000007E-2</v>
      </c>
      <c r="K592" s="145" t="s">
        <v>344</v>
      </c>
      <c r="L592" s="145">
        <f>IF(A592="","",IFERROR(VLOOKUP(B592,IPQlickTabla!$B:$J,9,FALSE),IF(B592="80 - Produccion-Mezcla Grasa","80",IF(B592="51 - Purga-Purga de sebo","51",IF(B592="502 - Fermentacion PCL","502",IF(B592="510 - Fermentacion","510","512"))))))</f>
        <v>76</v>
      </c>
      <c r="M592" s="107">
        <f t="shared" si="9"/>
        <v>76</v>
      </c>
    </row>
    <row r="593" spans="1:13" hidden="1" x14ac:dyDescent="0.25">
      <c r="A593" s="76">
        <v>668277</v>
      </c>
      <c r="B593" s="144" t="s">
        <v>225</v>
      </c>
      <c r="C593" s="112">
        <v>44793</v>
      </c>
      <c r="D593" s="144" t="s">
        <v>218</v>
      </c>
      <c r="E593" s="144" t="s">
        <v>20</v>
      </c>
      <c r="F593" s="76">
        <v>2</v>
      </c>
      <c r="G593" s="145" t="s">
        <v>56</v>
      </c>
      <c r="H593" s="145">
        <v>0</v>
      </c>
      <c r="I593" s="145">
        <v>0.09</v>
      </c>
      <c r="J593" s="145">
        <v>7.0000000000000007E-2</v>
      </c>
      <c r="K593" s="145" t="s">
        <v>344</v>
      </c>
      <c r="L593" s="145">
        <f>IF(A593="","",IFERROR(VLOOKUP(B593,IPQlickTabla!$B:$J,9,FALSE),IF(B593="80 - Produccion-Mezcla Grasa","80",IF(B593="51 - Purga-Purga de sebo","51",IF(B593="502 - Fermentacion PCL","502",IF(B593="510 - Fermentacion","510","512"))))))</f>
        <v>76</v>
      </c>
      <c r="M593" s="107">
        <f t="shared" si="9"/>
        <v>76</v>
      </c>
    </row>
    <row r="594" spans="1:13" hidden="1" x14ac:dyDescent="0.25">
      <c r="A594" s="76">
        <v>668308</v>
      </c>
      <c r="B594" s="144" t="s">
        <v>225</v>
      </c>
      <c r="C594" s="112">
        <v>44793</v>
      </c>
      <c r="D594" s="144" t="s">
        <v>218</v>
      </c>
      <c r="E594" s="144" t="s">
        <v>20</v>
      </c>
      <c r="F594" s="76">
        <v>2</v>
      </c>
      <c r="G594" s="145" t="s">
        <v>56</v>
      </c>
      <c r="H594" s="145">
        <v>0</v>
      </c>
      <c r="I594" s="145">
        <v>0.09</v>
      </c>
      <c r="J594" s="145">
        <v>7.0000000000000007E-2</v>
      </c>
      <c r="K594" s="145" t="s">
        <v>344</v>
      </c>
      <c r="L594" s="145">
        <f>IF(A594="","",IFERROR(VLOOKUP(B594,IPQlickTabla!$B:$J,9,FALSE),IF(B594="80 - Produccion-Mezcla Grasa","80",IF(B594="51 - Purga-Purga de sebo","51",IF(B594="502 - Fermentacion PCL","502",IF(B594="510 - Fermentacion","510","512"))))))</f>
        <v>76</v>
      </c>
      <c r="M594" s="107">
        <f t="shared" si="9"/>
        <v>76</v>
      </c>
    </row>
    <row r="595" spans="1:13" hidden="1" x14ac:dyDescent="0.25">
      <c r="A595" s="76">
        <v>668330</v>
      </c>
      <c r="B595" s="144" t="s">
        <v>225</v>
      </c>
      <c r="C595" s="112">
        <v>44793</v>
      </c>
      <c r="D595" s="144" t="s">
        <v>218</v>
      </c>
      <c r="E595" s="144" t="s">
        <v>20</v>
      </c>
      <c r="F595" s="76">
        <v>2</v>
      </c>
      <c r="G595" s="145" t="s">
        <v>56</v>
      </c>
      <c r="H595" s="145">
        <v>0</v>
      </c>
      <c r="I595" s="145">
        <v>0.09</v>
      </c>
      <c r="J595" s="145">
        <v>7.0000000000000007E-2</v>
      </c>
      <c r="K595" s="145" t="s">
        <v>344</v>
      </c>
      <c r="L595" s="145">
        <f>IF(A595="","",IFERROR(VLOOKUP(B595,IPQlickTabla!$B:$J,9,FALSE),IF(B595="80 - Produccion-Mezcla Grasa","80",IF(B595="51 - Purga-Purga de sebo","51",IF(B595="502 - Fermentacion PCL","502",IF(B595="510 - Fermentacion","510","512"))))))</f>
        <v>76</v>
      </c>
      <c r="M595" s="107">
        <f t="shared" si="9"/>
        <v>76</v>
      </c>
    </row>
    <row r="596" spans="1:13" hidden="1" x14ac:dyDescent="0.25">
      <c r="A596" s="76">
        <v>668363</v>
      </c>
      <c r="B596" s="144" t="s">
        <v>225</v>
      </c>
      <c r="C596" s="112">
        <v>44793</v>
      </c>
      <c r="D596" s="144" t="s">
        <v>218</v>
      </c>
      <c r="E596" s="144" t="s">
        <v>20</v>
      </c>
      <c r="F596" s="76">
        <v>2</v>
      </c>
      <c r="G596" s="145" t="s">
        <v>56</v>
      </c>
      <c r="H596" s="145">
        <v>0</v>
      </c>
      <c r="I596" s="145">
        <v>0.09</v>
      </c>
      <c r="J596" s="145">
        <v>7.0000000000000007E-2</v>
      </c>
      <c r="K596" s="145" t="s">
        <v>344</v>
      </c>
      <c r="L596" s="145">
        <f>IF(A596="","",IFERROR(VLOOKUP(B596,IPQlickTabla!$B:$J,9,FALSE),IF(B596="80 - Produccion-Mezcla Grasa","80",IF(B596="51 - Purga-Purga de sebo","51",IF(B596="502 - Fermentacion PCL","502",IF(B596="510 - Fermentacion","510","512"))))))</f>
        <v>76</v>
      </c>
      <c r="M596" s="107">
        <f t="shared" si="9"/>
        <v>76</v>
      </c>
    </row>
    <row r="597" spans="1:13" hidden="1" x14ac:dyDescent="0.25">
      <c r="A597" s="76">
        <v>667017</v>
      </c>
      <c r="B597" s="144" t="s">
        <v>225</v>
      </c>
      <c r="C597" s="112">
        <v>44788</v>
      </c>
      <c r="D597" s="144" t="s">
        <v>218</v>
      </c>
      <c r="E597" s="144" t="s">
        <v>20</v>
      </c>
      <c r="F597" s="76">
        <v>2</v>
      </c>
      <c r="G597" s="145" t="s">
        <v>56</v>
      </c>
      <c r="H597" s="145">
        <v>0</v>
      </c>
      <c r="I597" s="145">
        <v>0.09</v>
      </c>
      <c r="J597" s="145">
        <v>0.08</v>
      </c>
      <c r="K597" s="145" t="s">
        <v>344</v>
      </c>
      <c r="L597" s="145">
        <f>IF(A597="","",IFERROR(VLOOKUP(B597,IPQlickTabla!$B:$J,9,FALSE),IF(B597="80 - Produccion-Mezcla Grasa","80",IF(B597="51 - Purga-Purga de sebo","51",IF(B597="502 - Fermentacion PCL","502",IF(B597="510 - Fermentacion","510","512"))))))</f>
        <v>76</v>
      </c>
      <c r="M597" s="107">
        <f t="shared" si="9"/>
        <v>76</v>
      </c>
    </row>
    <row r="598" spans="1:13" hidden="1" x14ac:dyDescent="0.25">
      <c r="A598" s="76">
        <v>667044</v>
      </c>
      <c r="B598" s="144" t="s">
        <v>225</v>
      </c>
      <c r="C598" s="112">
        <v>44788</v>
      </c>
      <c r="D598" s="144" t="s">
        <v>218</v>
      </c>
      <c r="E598" s="144" t="s">
        <v>20</v>
      </c>
      <c r="F598" s="76">
        <v>2</v>
      </c>
      <c r="G598" s="145" t="s">
        <v>56</v>
      </c>
      <c r="H598" s="145">
        <v>0</v>
      </c>
      <c r="I598" s="145">
        <v>0.09</v>
      </c>
      <c r="J598" s="145">
        <v>0.08</v>
      </c>
      <c r="K598" s="145" t="s">
        <v>344</v>
      </c>
      <c r="L598" s="145">
        <f>IF(A598="","",IFERROR(VLOOKUP(B598,IPQlickTabla!$B:$J,9,FALSE),IF(B598="80 - Produccion-Mezcla Grasa","80",IF(B598="51 - Purga-Purga de sebo","51",IF(B598="502 - Fermentacion PCL","502",IF(B598="510 - Fermentacion","510","512"))))))</f>
        <v>76</v>
      </c>
      <c r="M598" s="107">
        <f t="shared" si="9"/>
        <v>76</v>
      </c>
    </row>
    <row r="599" spans="1:13" hidden="1" x14ac:dyDescent="0.25">
      <c r="A599" s="76">
        <v>667099</v>
      </c>
      <c r="B599" s="144" t="s">
        <v>225</v>
      </c>
      <c r="C599" s="112">
        <v>44788</v>
      </c>
      <c r="D599" s="144" t="s">
        <v>218</v>
      </c>
      <c r="E599" s="144" t="s">
        <v>20</v>
      </c>
      <c r="F599" s="76">
        <v>2</v>
      </c>
      <c r="G599" s="145" t="s">
        <v>56</v>
      </c>
      <c r="H599" s="145">
        <v>0</v>
      </c>
      <c r="I599" s="145">
        <v>0.09</v>
      </c>
      <c r="J599" s="145">
        <v>0.08</v>
      </c>
      <c r="K599" s="145" t="s">
        <v>344</v>
      </c>
      <c r="L599" s="145">
        <f>IF(A599="","",IFERROR(VLOOKUP(B599,IPQlickTabla!$B:$J,9,FALSE),IF(B599="80 - Produccion-Mezcla Grasa","80",IF(B599="51 - Purga-Purga de sebo","51",IF(B599="502 - Fermentacion PCL","502",IF(B599="510 - Fermentacion","510","512"))))))</f>
        <v>76</v>
      </c>
      <c r="M599" s="107">
        <f t="shared" si="9"/>
        <v>76</v>
      </c>
    </row>
    <row r="600" spans="1:13" hidden="1" x14ac:dyDescent="0.25">
      <c r="A600" s="76">
        <v>667207</v>
      </c>
      <c r="B600" s="144" t="s">
        <v>225</v>
      </c>
      <c r="C600" s="112">
        <v>44789</v>
      </c>
      <c r="D600" s="144" t="s">
        <v>218</v>
      </c>
      <c r="E600" s="144" t="s">
        <v>20</v>
      </c>
      <c r="F600" s="76">
        <v>2</v>
      </c>
      <c r="G600" s="145" t="s">
        <v>56</v>
      </c>
      <c r="H600" s="145">
        <v>0</v>
      </c>
      <c r="I600" s="145">
        <v>0.09</v>
      </c>
      <c r="J600" s="145">
        <v>0.08</v>
      </c>
      <c r="K600" s="145" t="s">
        <v>344</v>
      </c>
      <c r="L600" s="145">
        <f>IF(A600="","",IFERROR(VLOOKUP(B600,IPQlickTabla!$B:$J,9,FALSE),IF(B600="80 - Produccion-Mezcla Grasa","80",IF(B600="51 - Purga-Purga de sebo","51",IF(B600="502 - Fermentacion PCL","502",IF(B600="510 - Fermentacion","510","512"))))))</f>
        <v>76</v>
      </c>
      <c r="M600" s="107">
        <f t="shared" si="9"/>
        <v>76</v>
      </c>
    </row>
    <row r="601" spans="1:13" hidden="1" x14ac:dyDescent="0.25">
      <c r="A601" s="76">
        <v>667298</v>
      </c>
      <c r="B601" s="144" t="s">
        <v>225</v>
      </c>
      <c r="C601" s="112">
        <v>44789</v>
      </c>
      <c r="D601" s="144" t="s">
        <v>218</v>
      </c>
      <c r="E601" s="144" t="s">
        <v>20</v>
      </c>
      <c r="F601" s="76">
        <v>2</v>
      </c>
      <c r="G601" s="145" t="s">
        <v>56</v>
      </c>
      <c r="H601" s="145">
        <v>0</v>
      </c>
      <c r="I601" s="145">
        <v>0.09</v>
      </c>
      <c r="J601" s="145">
        <v>0.08</v>
      </c>
      <c r="K601" s="145" t="s">
        <v>344</v>
      </c>
      <c r="L601" s="145">
        <f>IF(A601="","",IFERROR(VLOOKUP(B601,IPQlickTabla!$B:$J,9,FALSE),IF(B601="80 - Produccion-Mezcla Grasa","80",IF(B601="51 - Purga-Purga de sebo","51",IF(B601="502 - Fermentacion PCL","502",IF(B601="510 - Fermentacion","510","512"))))))</f>
        <v>76</v>
      </c>
      <c r="M601" s="107">
        <f t="shared" si="9"/>
        <v>76</v>
      </c>
    </row>
    <row r="602" spans="1:13" hidden="1" x14ac:dyDescent="0.25">
      <c r="A602" s="76">
        <v>667314</v>
      </c>
      <c r="B602" s="144" t="s">
        <v>225</v>
      </c>
      <c r="C602" s="112">
        <v>44789</v>
      </c>
      <c r="D602" s="144" t="s">
        <v>218</v>
      </c>
      <c r="E602" s="144" t="s">
        <v>20</v>
      </c>
      <c r="F602" s="76">
        <v>2</v>
      </c>
      <c r="G602" s="145" t="s">
        <v>56</v>
      </c>
      <c r="H602" s="145">
        <v>0</v>
      </c>
      <c r="I602" s="145">
        <v>0.09</v>
      </c>
      <c r="J602" s="145">
        <v>0.08</v>
      </c>
      <c r="K602" s="145" t="s">
        <v>344</v>
      </c>
      <c r="L602" s="145">
        <f>IF(A602="","",IFERROR(VLOOKUP(B602,IPQlickTabla!$B:$J,9,FALSE),IF(B602="80 - Produccion-Mezcla Grasa","80",IF(B602="51 - Purga-Purga de sebo","51",IF(B602="502 - Fermentacion PCL","502",IF(B602="510 - Fermentacion","510","512"))))))</f>
        <v>76</v>
      </c>
      <c r="M602" s="107">
        <f t="shared" si="9"/>
        <v>76</v>
      </c>
    </row>
    <row r="603" spans="1:13" hidden="1" x14ac:dyDescent="0.25">
      <c r="A603" s="76">
        <v>667353</v>
      </c>
      <c r="B603" s="144" t="s">
        <v>225</v>
      </c>
      <c r="C603" s="112">
        <v>44789</v>
      </c>
      <c r="D603" s="144" t="s">
        <v>218</v>
      </c>
      <c r="E603" s="144" t="s">
        <v>20</v>
      </c>
      <c r="F603" s="76">
        <v>2</v>
      </c>
      <c r="G603" s="145" t="s">
        <v>56</v>
      </c>
      <c r="H603" s="145">
        <v>0</v>
      </c>
      <c r="I603" s="145">
        <v>0.09</v>
      </c>
      <c r="J603" s="145">
        <v>0.08</v>
      </c>
      <c r="K603" s="145" t="s">
        <v>344</v>
      </c>
      <c r="L603" s="145">
        <f>IF(A603="","",IFERROR(VLOOKUP(B603,IPQlickTabla!$B:$J,9,FALSE),IF(B603="80 - Produccion-Mezcla Grasa","80",IF(B603="51 - Purga-Purga de sebo","51",IF(B603="502 - Fermentacion PCL","502",IF(B603="510 - Fermentacion","510","512"))))))</f>
        <v>76</v>
      </c>
      <c r="M603" s="107">
        <f t="shared" si="9"/>
        <v>76</v>
      </c>
    </row>
    <row r="604" spans="1:13" hidden="1" x14ac:dyDescent="0.25">
      <c r="A604" s="76">
        <v>667388</v>
      </c>
      <c r="B604" s="144" t="s">
        <v>225</v>
      </c>
      <c r="C604" s="112">
        <v>44789</v>
      </c>
      <c r="D604" s="144" t="s">
        <v>218</v>
      </c>
      <c r="E604" s="144" t="s">
        <v>20</v>
      </c>
      <c r="F604" s="76">
        <v>2</v>
      </c>
      <c r="G604" s="145" t="s">
        <v>56</v>
      </c>
      <c r="H604" s="145">
        <v>0</v>
      </c>
      <c r="I604" s="145">
        <v>0.09</v>
      </c>
      <c r="J604" s="145">
        <v>0.08</v>
      </c>
      <c r="K604" s="145" t="s">
        <v>344</v>
      </c>
      <c r="L604" s="145">
        <f>IF(A604="","",IFERROR(VLOOKUP(B604,IPQlickTabla!$B:$J,9,FALSE),IF(B604="80 - Produccion-Mezcla Grasa","80",IF(B604="51 - Purga-Purga de sebo","51",IF(B604="502 - Fermentacion PCL","502",IF(B604="510 - Fermentacion","510","512"))))))</f>
        <v>76</v>
      </c>
      <c r="M604" s="107">
        <f t="shared" si="9"/>
        <v>76</v>
      </c>
    </row>
    <row r="605" spans="1:13" hidden="1" x14ac:dyDescent="0.25">
      <c r="A605" s="76">
        <v>667409</v>
      </c>
      <c r="B605" s="144" t="s">
        <v>225</v>
      </c>
      <c r="C605" s="112">
        <v>44789</v>
      </c>
      <c r="D605" s="144" t="s">
        <v>218</v>
      </c>
      <c r="E605" s="144" t="s">
        <v>20</v>
      </c>
      <c r="F605" s="76">
        <v>2</v>
      </c>
      <c r="G605" s="145" t="s">
        <v>56</v>
      </c>
      <c r="H605" s="145">
        <v>0</v>
      </c>
      <c r="I605" s="145">
        <v>0.09</v>
      </c>
      <c r="J605" s="145">
        <v>0.08</v>
      </c>
      <c r="K605" s="145" t="s">
        <v>344</v>
      </c>
      <c r="L605" s="145">
        <f>IF(A605="","",IFERROR(VLOOKUP(B605,IPQlickTabla!$B:$J,9,FALSE),IF(B605="80 - Produccion-Mezcla Grasa","80",IF(B605="51 - Purga-Purga de sebo","51",IF(B605="502 - Fermentacion PCL","502",IF(B605="510 - Fermentacion","510","512"))))))</f>
        <v>76</v>
      </c>
      <c r="M605" s="107">
        <f t="shared" si="9"/>
        <v>76</v>
      </c>
    </row>
    <row r="606" spans="1:13" hidden="1" x14ac:dyDescent="0.25">
      <c r="A606" s="76">
        <v>667460</v>
      </c>
      <c r="B606" s="144" t="s">
        <v>225</v>
      </c>
      <c r="C606" s="112">
        <v>44790</v>
      </c>
      <c r="D606" s="144" t="s">
        <v>218</v>
      </c>
      <c r="E606" s="144" t="s">
        <v>20</v>
      </c>
      <c r="F606" s="76">
        <v>2</v>
      </c>
      <c r="G606" s="145" t="s">
        <v>56</v>
      </c>
      <c r="H606" s="145">
        <v>0</v>
      </c>
      <c r="I606" s="145">
        <v>0.09</v>
      </c>
      <c r="J606" s="145">
        <v>0.08</v>
      </c>
      <c r="K606" s="145" t="s">
        <v>344</v>
      </c>
      <c r="L606" s="145">
        <f>IF(A606="","",IFERROR(VLOOKUP(B606,IPQlickTabla!$B:$J,9,FALSE),IF(B606="80 - Produccion-Mezcla Grasa","80",IF(B606="51 - Purga-Purga de sebo","51",IF(B606="502 - Fermentacion PCL","502",IF(B606="510 - Fermentacion","510","512"))))))</f>
        <v>76</v>
      </c>
      <c r="M606" s="107">
        <f t="shared" si="9"/>
        <v>76</v>
      </c>
    </row>
    <row r="607" spans="1:13" hidden="1" x14ac:dyDescent="0.25">
      <c r="A607" s="76">
        <v>667661</v>
      </c>
      <c r="B607" s="144" t="s">
        <v>225</v>
      </c>
      <c r="C607" s="112">
        <v>44790</v>
      </c>
      <c r="D607" s="144" t="s">
        <v>218</v>
      </c>
      <c r="E607" s="144" t="s">
        <v>20</v>
      </c>
      <c r="F607" s="76">
        <v>2</v>
      </c>
      <c r="G607" s="145" t="s">
        <v>56</v>
      </c>
      <c r="H607" s="145">
        <v>0</v>
      </c>
      <c r="I607" s="145">
        <v>0.09</v>
      </c>
      <c r="J607" s="145">
        <v>0.08</v>
      </c>
      <c r="K607" s="145" t="s">
        <v>344</v>
      </c>
      <c r="L607" s="145">
        <f>IF(A607="","",IFERROR(VLOOKUP(B607,IPQlickTabla!$B:$J,9,FALSE),IF(B607="80 - Produccion-Mezcla Grasa","80",IF(B607="51 - Purga-Purga de sebo","51",IF(B607="502 - Fermentacion PCL","502",IF(B607="510 - Fermentacion","510","512"))))))</f>
        <v>76</v>
      </c>
      <c r="M607" s="107">
        <f t="shared" si="9"/>
        <v>76</v>
      </c>
    </row>
    <row r="608" spans="1:13" hidden="1" x14ac:dyDescent="0.25">
      <c r="A608" s="76">
        <v>667849</v>
      </c>
      <c r="B608" s="144" t="s">
        <v>225</v>
      </c>
      <c r="C608" s="112">
        <v>44791</v>
      </c>
      <c r="D608" s="144" t="s">
        <v>218</v>
      </c>
      <c r="E608" s="144" t="s">
        <v>20</v>
      </c>
      <c r="F608" s="76">
        <v>2</v>
      </c>
      <c r="G608" s="145" t="s">
        <v>56</v>
      </c>
      <c r="H608" s="145">
        <v>0</v>
      </c>
      <c r="I608" s="145">
        <v>0.09</v>
      </c>
      <c r="J608" s="145">
        <v>0.08</v>
      </c>
      <c r="K608" s="145" t="s">
        <v>344</v>
      </c>
      <c r="L608" s="145">
        <f>IF(A608="","",IFERROR(VLOOKUP(B608,IPQlickTabla!$B:$J,9,FALSE),IF(B608="80 - Produccion-Mezcla Grasa","80",IF(B608="51 - Purga-Purga de sebo","51",IF(B608="502 - Fermentacion PCL","502",IF(B608="510 - Fermentacion","510","512"))))))</f>
        <v>76</v>
      </c>
      <c r="M608" s="107">
        <f t="shared" si="9"/>
        <v>76</v>
      </c>
    </row>
    <row r="609" spans="1:13" hidden="1" x14ac:dyDescent="0.25">
      <c r="A609" s="76">
        <v>667922</v>
      </c>
      <c r="B609" s="144" t="s">
        <v>225</v>
      </c>
      <c r="C609" s="112">
        <v>44791</v>
      </c>
      <c r="D609" s="144" t="s">
        <v>218</v>
      </c>
      <c r="E609" s="144" t="s">
        <v>20</v>
      </c>
      <c r="F609" s="76">
        <v>2</v>
      </c>
      <c r="G609" s="145" t="s">
        <v>56</v>
      </c>
      <c r="H609" s="145">
        <v>0</v>
      </c>
      <c r="I609" s="145">
        <v>0.09</v>
      </c>
      <c r="J609" s="145">
        <v>0.08</v>
      </c>
      <c r="K609" s="145" t="s">
        <v>344</v>
      </c>
      <c r="L609" s="145">
        <f>IF(A609="","",IFERROR(VLOOKUP(B609,IPQlickTabla!$B:$J,9,FALSE),IF(B609="80 - Produccion-Mezcla Grasa","80",IF(B609="51 - Purga-Purga de sebo","51",IF(B609="502 - Fermentacion PCL","502",IF(B609="510 - Fermentacion","510","512"))))))</f>
        <v>76</v>
      </c>
      <c r="M609" s="107">
        <f t="shared" si="9"/>
        <v>76</v>
      </c>
    </row>
    <row r="610" spans="1:13" hidden="1" x14ac:dyDescent="0.25">
      <c r="A610" s="76">
        <v>668004</v>
      </c>
      <c r="B610" s="144" t="s">
        <v>225</v>
      </c>
      <c r="C610" s="112">
        <v>44792</v>
      </c>
      <c r="D610" s="144" t="s">
        <v>218</v>
      </c>
      <c r="E610" s="144" t="s">
        <v>20</v>
      </c>
      <c r="F610" s="76">
        <v>2</v>
      </c>
      <c r="G610" s="145" t="s">
        <v>56</v>
      </c>
      <c r="H610" s="145">
        <v>0</v>
      </c>
      <c r="I610" s="145">
        <v>0.09</v>
      </c>
      <c r="J610" s="145">
        <v>0.08</v>
      </c>
      <c r="K610" s="145" t="s">
        <v>344</v>
      </c>
      <c r="L610" s="145">
        <f>IF(A610="","",IFERROR(VLOOKUP(B610,IPQlickTabla!$B:$J,9,FALSE),IF(B610="80 - Produccion-Mezcla Grasa","80",IF(B610="51 - Purga-Purga de sebo","51",IF(B610="502 - Fermentacion PCL","502",IF(B610="510 - Fermentacion","510","512"))))))</f>
        <v>76</v>
      </c>
      <c r="M610" s="107">
        <f t="shared" si="9"/>
        <v>76</v>
      </c>
    </row>
    <row r="611" spans="1:13" hidden="1" x14ac:dyDescent="0.25">
      <c r="A611" s="76">
        <v>668363</v>
      </c>
      <c r="B611" s="144" t="s">
        <v>225</v>
      </c>
      <c r="C611" s="112">
        <v>44793</v>
      </c>
      <c r="D611" s="144" t="s">
        <v>218</v>
      </c>
      <c r="E611" s="144" t="s">
        <v>20</v>
      </c>
      <c r="F611" s="76">
        <v>2</v>
      </c>
      <c r="G611" s="145" t="s">
        <v>56</v>
      </c>
      <c r="H611" s="145">
        <v>0</v>
      </c>
      <c r="I611" s="145">
        <v>0.09</v>
      </c>
      <c r="J611" s="145">
        <v>0.08</v>
      </c>
      <c r="K611" s="145" t="s">
        <v>344</v>
      </c>
      <c r="L611" s="145">
        <f>IF(A611="","",IFERROR(VLOOKUP(B611,IPQlickTabla!$B:$J,9,FALSE),IF(B611="80 - Produccion-Mezcla Grasa","80",IF(B611="51 - Purga-Purga de sebo","51",IF(B611="502 - Fermentacion PCL","502",IF(B611="510 - Fermentacion","510","512"))))))</f>
        <v>76</v>
      </c>
      <c r="M611" s="107">
        <f t="shared" si="9"/>
        <v>76</v>
      </c>
    </row>
    <row r="612" spans="1:13" hidden="1" x14ac:dyDescent="0.25">
      <c r="A612" s="76">
        <v>668386</v>
      </c>
      <c r="B612" s="144" t="s">
        <v>225</v>
      </c>
      <c r="C612" s="112">
        <v>44793</v>
      </c>
      <c r="D612" s="144" t="s">
        <v>218</v>
      </c>
      <c r="E612" s="144" t="s">
        <v>20</v>
      </c>
      <c r="F612" s="76">
        <v>2</v>
      </c>
      <c r="G612" s="145" t="s">
        <v>56</v>
      </c>
      <c r="H612" s="145">
        <v>0</v>
      </c>
      <c r="I612" s="145">
        <v>0.09</v>
      </c>
      <c r="J612" s="145">
        <v>0.08</v>
      </c>
      <c r="K612" s="145" t="s">
        <v>344</v>
      </c>
      <c r="L612" s="145">
        <f>IF(A612="","",IFERROR(VLOOKUP(B612,IPQlickTabla!$B:$J,9,FALSE),IF(B612="80 - Produccion-Mezcla Grasa","80",IF(B612="51 - Purga-Purga de sebo","51",IF(B612="502 - Fermentacion PCL","502",IF(B612="510 - Fermentacion","510","512"))))))</f>
        <v>76</v>
      </c>
      <c r="M612" s="107">
        <f t="shared" si="9"/>
        <v>76</v>
      </c>
    </row>
    <row r="613" spans="1:13" hidden="1" x14ac:dyDescent="0.25">
      <c r="A613" s="76">
        <v>668416</v>
      </c>
      <c r="B613" s="144" t="s">
        <v>225</v>
      </c>
      <c r="C613" s="112">
        <v>44794</v>
      </c>
      <c r="D613" s="144" t="s">
        <v>218</v>
      </c>
      <c r="E613" s="144" t="s">
        <v>20</v>
      </c>
      <c r="F613" s="76">
        <v>2</v>
      </c>
      <c r="G613" s="145" t="s">
        <v>56</v>
      </c>
      <c r="H613" s="145">
        <v>0</v>
      </c>
      <c r="I613" s="145">
        <v>0.09</v>
      </c>
      <c r="J613" s="145">
        <v>0.08</v>
      </c>
      <c r="K613" s="145" t="s">
        <v>344</v>
      </c>
      <c r="L613" s="145">
        <f>IF(A613="","",IFERROR(VLOOKUP(B613,IPQlickTabla!$B:$J,9,FALSE),IF(B613="80 - Produccion-Mezcla Grasa","80",IF(B613="51 - Purga-Purga de sebo","51",IF(B613="502 - Fermentacion PCL","502",IF(B613="510 - Fermentacion","510","512"))))))</f>
        <v>76</v>
      </c>
      <c r="M613" s="107">
        <f t="shared" si="9"/>
        <v>76</v>
      </c>
    </row>
    <row r="614" spans="1:13" hidden="1" x14ac:dyDescent="0.25">
      <c r="A614" s="76">
        <v>668469</v>
      </c>
      <c r="B614" s="144" t="s">
        <v>225</v>
      </c>
      <c r="C614" s="112">
        <v>44794</v>
      </c>
      <c r="D614" s="144" t="s">
        <v>218</v>
      </c>
      <c r="E614" s="144" t="s">
        <v>20</v>
      </c>
      <c r="F614" s="76">
        <v>2</v>
      </c>
      <c r="G614" s="145" t="s">
        <v>56</v>
      </c>
      <c r="H614" s="145">
        <v>0</v>
      </c>
      <c r="I614" s="145">
        <v>0.09</v>
      </c>
      <c r="J614" s="145">
        <v>0.08</v>
      </c>
      <c r="K614" s="145" t="s">
        <v>344</v>
      </c>
      <c r="L614" s="145">
        <f>IF(A614="","",IFERROR(VLOOKUP(B614,IPQlickTabla!$B:$J,9,FALSE),IF(B614="80 - Produccion-Mezcla Grasa","80",IF(B614="51 - Purga-Purga de sebo","51",IF(B614="502 - Fermentacion PCL","502",IF(B614="510 - Fermentacion","510","512"))))))</f>
        <v>76</v>
      </c>
      <c r="M614" s="107">
        <f t="shared" si="9"/>
        <v>76</v>
      </c>
    </row>
    <row r="615" spans="1:13" hidden="1" x14ac:dyDescent="0.25">
      <c r="A615" s="76">
        <v>668500</v>
      </c>
      <c r="B615" s="144" t="s">
        <v>225</v>
      </c>
      <c r="C615" s="112">
        <v>44794</v>
      </c>
      <c r="D615" s="144" t="s">
        <v>218</v>
      </c>
      <c r="E615" s="144" t="s">
        <v>20</v>
      </c>
      <c r="F615" s="76">
        <v>2</v>
      </c>
      <c r="G615" s="145" t="s">
        <v>56</v>
      </c>
      <c r="H615" s="145">
        <v>0</v>
      </c>
      <c r="I615" s="145">
        <v>0.09</v>
      </c>
      <c r="J615" s="145">
        <v>0.08</v>
      </c>
      <c r="K615" s="145" t="s">
        <v>344</v>
      </c>
      <c r="L615" s="145">
        <f>IF(A615="","",IFERROR(VLOOKUP(B615,IPQlickTabla!$B:$J,9,FALSE),IF(B615="80 - Produccion-Mezcla Grasa","80",IF(B615="51 - Purga-Purga de sebo","51",IF(B615="502 - Fermentacion PCL","502",IF(B615="510 - Fermentacion","510","512"))))))</f>
        <v>76</v>
      </c>
      <c r="M615" s="107">
        <f t="shared" si="9"/>
        <v>76</v>
      </c>
    </row>
    <row r="616" spans="1:13" hidden="1" x14ac:dyDescent="0.25">
      <c r="A616" s="76">
        <v>667017</v>
      </c>
      <c r="B616" s="144" t="s">
        <v>225</v>
      </c>
      <c r="C616" s="112">
        <v>44788</v>
      </c>
      <c r="D616" s="144" t="s">
        <v>218</v>
      </c>
      <c r="E616" s="144" t="s">
        <v>20</v>
      </c>
      <c r="F616" s="76">
        <v>2</v>
      </c>
      <c r="G616" s="145" t="s">
        <v>56</v>
      </c>
      <c r="H616" s="145">
        <v>0</v>
      </c>
      <c r="I616" s="145">
        <v>0.09</v>
      </c>
      <c r="J616" s="145">
        <v>0.09</v>
      </c>
      <c r="K616" s="145" t="s">
        <v>344</v>
      </c>
      <c r="L616" s="145">
        <f>IF(A616="","",IFERROR(VLOOKUP(B616,IPQlickTabla!$B:$J,9,FALSE),IF(B616="80 - Produccion-Mezcla Grasa","80",IF(B616="51 - Purga-Purga de sebo","51",IF(B616="502 - Fermentacion PCL","502",IF(B616="510 - Fermentacion","510","512"))))))</f>
        <v>76</v>
      </c>
      <c r="M616" s="107">
        <f t="shared" si="9"/>
        <v>76</v>
      </c>
    </row>
    <row r="617" spans="1:13" hidden="1" x14ac:dyDescent="0.25">
      <c r="A617" s="76">
        <v>667138</v>
      </c>
      <c r="B617" s="144" t="s">
        <v>225</v>
      </c>
      <c r="C617" s="112">
        <v>44788</v>
      </c>
      <c r="D617" s="144" t="s">
        <v>218</v>
      </c>
      <c r="E617" s="144" t="s">
        <v>20</v>
      </c>
      <c r="F617" s="76">
        <v>2</v>
      </c>
      <c r="G617" s="145" t="s">
        <v>56</v>
      </c>
      <c r="H617" s="145">
        <v>0</v>
      </c>
      <c r="I617" s="145">
        <v>0.09</v>
      </c>
      <c r="J617" s="145">
        <v>0.09</v>
      </c>
      <c r="K617" s="145" t="s">
        <v>344</v>
      </c>
      <c r="L617" s="145">
        <f>IF(A617="","",IFERROR(VLOOKUP(B617,IPQlickTabla!$B:$J,9,FALSE),IF(B617="80 - Produccion-Mezcla Grasa","80",IF(B617="51 - Purga-Purga de sebo","51",IF(B617="502 - Fermentacion PCL","502",IF(B617="510 - Fermentacion","510","512"))))))</f>
        <v>76</v>
      </c>
      <c r="M617" s="107">
        <f t="shared" si="9"/>
        <v>76</v>
      </c>
    </row>
    <row r="618" spans="1:13" hidden="1" x14ac:dyDescent="0.25">
      <c r="A618" s="76">
        <v>667409</v>
      </c>
      <c r="B618" s="144" t="s">
        <v>225</v>
      </c>
      <c r="C618" s="112">
        <v>44789</v>
      </c>
      <c r="D618" s="144" t="s">
        <v>218</v>
      </c>
      <c r="E618" s="144" t="s">
        <v>20</v>
      </c>
      <c r="F618" s="76">
        <v>2</v>
      </c>
      <c r="G618" s="145" t="s">
        <v>56</v>
      </c>
      <c r="H618" s="145">
        <v>0</v>
      </c>
      <c r="I618" s="145">
        <v>0.09</v>
      </c>
      <c r="J618" s="145">
        <v>0.09</v>
      </c>
      <c r="K618" s="145" t="s">
        <v>344</v>
      </c>
      <c r="L618" s="145">
        <f>IF(A618="","",IFERROR(VLOOKUP(B618,IPQlickTabla!$B:$J,9,FALSE),IF(B618="80 - Produccion-Mezcla Grasa","80",IF(B618="51 - Purga-Purga de sebo","51",IF(B618="502 - Fermentacion PCL","502",IF(B618="510 - Fermentacion","510","512"))))))</f>
        <v>76</v>
      </c>
      <c r="M618" s="107">
        <f t="shared" si="9"/>
        <v>76</v>
      </c>
    </row>
    <row r="619" spans="1:13" hidden="1" x14ac:dyDescent="0.25">
      <c r="A619" s="76">
        <v>667627</v>
      </c>
      <c r="B619" s="144" t="s">
        <v>225</v>
      </c>
      <c r="C619" s="112">
        <v>44790</v>
      </c>
      <c r="D619" s="144" t="s">
        <v>218</v>
      </c>
      <c r="E619" s="144" t="s">
        <v>20</v>
      </c>
      <c r="F619" s="76">
        <v>2</v>
      </c>
      <c r="G619" s="145" t="s">
        <v>56</v>
      </c>
      <c r="H619" s="145">
        <v>0</v>
      </c>
      <c r="I619" s="145">
        <v>0.09</v>
      </c>
      <c r="J619" s="145">
        <v>0.09</v>
      </c>
      <c r="K619" s="145" t="s">
        <v>344</v>
      </c>
      <c r="L619" s="145">
        <f>IF(A619="","",IFERROR(VLOOKUP(B619,IPQlickTabla!$B:$J,9,FALSE),IF(B619="80 - Produccion-Mezcla Grasa","80",IF(B619="51 - Purga-Purga de sebo","51",IF(B619="502 - Fermentacion PCL","502",IF(B619="510 - Fermentacion","510","512"))))))</f>
        <v>76</v>
      </c>
      <c r="M619" s="107">
        <f t="shared" si="9"/>
        <v>76</v>
      </c>
    </row>
    <row r="620" spans="1:13" hidden="1" x14ac:dyDescent="0.25">
      <c r="A620" s="76">
        <v>667661</v>
      </c>
      <c r="B620" s="144" t="s">
        <v>225</v>
      </c>
      <c r="C620" s="112">
        <v>44790</v>
      </c>
      <c r="D620" s="144" t="s">
        <v>218</v>
      </c>
      <c r="E620" s="144" t="s">
        <v>20</v>
      </c>
      <c r="F620" s="76">
        <v>2</v>
      </c>
      <c r="G620" s="145" t="s">
        <v>56</v>
      </c>
      <c r="H620" s="145">
        <v>0</v>
      </c>
      <c r="I620" s="145">
        <v>0.09</v>
      </c>
      <c r="J620" s="145">
        <v>0.09</v>
      </c>
      <c r="K620" s="145" t="s">
        <v>344</v>
      </c>
      <c r="L620" s="145">
        <f>IF(A620="","",IFERROR(VLOOKUP(B620,IPQlickTabla!$B:$J,9,FALSE),IF(B620="80 - Produccion-Mezcla Grasa","80",IF(B620="51 - Purga-Purga de sebo","51",IF(B620="502 - Fermentacion PCL","502",IF(B620="510 - Fermentacion","510","512"))))))</f>
        <v>76</v>
      </c>
      <c r="M620" s="107">
        <f t="shared" si="9"/>
        <v>76</v>
      </c>
    </row>
    <row r="621" spans="1:13" hidden="1" x14ac:dyDescent="0.25">
      <c r="A621" s="76">
        <v>667726</v>
      </c>
      <c r="B621" s="144" t="s">
        <v>225</v>
      </c>
      <c r="C621" s="112">
        <v>44790</v>
      </c>
      <c r="D621" s="144" t="s">
        <v>218</v>
      </c>
      <c r="E621" s="144" t="s">
        <v>20</v>
      </c>
      <c r="F621" s="76">
        <v>2</v>
      </c>
      <c r="G621" s="145" t="s">
        <v>56</v>
      </c>
      <c r="H621" s="145">
        <v>0</v>
      </c>
      <c r="I621" s="145">
        <v>0.09</v>
      </c>
      <c r="J621" s="145">
        <v>0.09</v>
      </c>
      <c r="K621" s="145" t="s">
        <v>344</v>
      </c>
      <c r="L621" s="145">
        <f>IF(A621="","",IFERROR(VLOOKUP(B621,IPQlickTabla!$B:$J,9,FALSE),IF(B621="80 - Produccion-Mezcla Grasa","80",IF(B621="51 - Purga-Purga de sebo","51",IF(B621="502 - Fermentacion PCL","502",IF(B621="510 - Fermentacion","510","512"))))))</f>
        <v>76</v>
      </c>
      <c r="M621" s="107">
        <f t="shared" si="9"/>
        <v>76</v>
      </c>
    </row>
    <row r="622" spans="1:13" hidden="1" x14ac:dyDescent="0.25">
      <c r="A622" s="76">
        <v>667731</v>
      </c>
      <c r="B622" s="144" t="s">
        <v>225</v>
      </c>
      <c r="C622" s="112">
        <v>44791</v>
      </c>
      <c r="D622" s="144" t="s">
        <v>218</v>
      </c>
      <c r="E622" s="144" t="s">
        <v>20</v>
      </c>
      <c r="F622" s="76">
        <v>2</v>
      </c>
      <c r="G622" s="145" t="s">
        <v>56</v>
      </c>
      <c r="H622" s="145">
        <v>0</v>
      </c>
      <c r="I622" s="145">
        <v>0.09</v>
      </c>
      <c r="J622" s="145">
        <v>0.09</v>
      </c>
      <c r="K622" s="145" t="s">
        <v>344</v>
      </c>
      <c r="L622" s="145">
        <f>IF(A622="","",IFERROR(VLOOKUP(B622,IPQlickTabla!$B:$J,9,FALSE),IF(B622="80 - Produccion-Mezcla Grasa","80",IF(B622="51 - Purga-Purga de sebo","51",IF(B622="502 - Fermentacion PCL","502",IF(B622="510 - Fermentacion","510","512"))))))</f>
        <v>76</v>
      </c>
      <c r="M622" s="107">
        <f t="shared" si="9"/>
        <v>76</v>
      </c>
    </row>
    <row r="623" spans="1:13" hidden="1" x14ac:dyDescent="0.25">
      <c r="A623" s="76">
        <v>667947</v>
      </c>
      <c r="B623" s="144" t="s">
        <v>225</v>
      </c>
      <c r="C623" s="112">
        <v>44791</v>
      </c>
      <c r="D623" s="144" t="s">
        <v>218</v>
      </c>
      <c r="E623" s="144" t="s">
        <v>20</v>
      </c>
      <c r="F623" s="76">
        <v>2</v>
      </c>
      <c r="G623" s="145" t="s">
        <v>56</v>
      </c>
      <c r="H623" s="145">
        <v>0</v>
      </c>
      <c r="I623" s="145">
        <v>0.09</v>
      </c>
      <c r="J623" s="145">
        <v>0.09</v>
      </c>
      <c r="K623" s="145" t="s">
        <v>344</v>
      </c>
      <c r="L623" s="145">
        <f>IF(A623="","",IFERROR(VLOOKUP(B623,IPQlickTabla!$B:$J,9,FALSE),IF(B623="80 - Produccion-Mezcla Grasa","80",IF(B623="51 - Purga-Purga de sebo","51",IF(B623="502 - Fermentacion PCL","502",IF(B623="510 - Fermentacion","510","512"))))))</f>
        <v>76</v>
      </c>
      <c r="M623" s="107">
        <f t="shared" si="9"/>
        <v>76</v>
      </c>
    </row>
    <row r="624" spans="1:13" hidden="1" x14ac:dyDescent="0.25">
      <c r="A624" s="76">
        <v>667975</v>
      </c>
      <c r="B624" s="144" t="s">
        <v>225</v>
      </c>
      <c r="C624" s="112">
        <v>44791</v>
      </c>
      <c r="D624" s="144" t="s">
        <v>218</v>
      </c>
      <c r="E624" s="144" t="s">
        <v>20</v>
      </c>
      <c r="F624" s="76">
        <v>2</v>
      </c>
      <c r="G624" s="145" t="s">
        <v>56</v>
      </c>
      <c r="H624" s="145">
        <v>0</v>
      </c>
      <c r="I624" s="145">
        <v>0.09</v>
      </c>
      <c r="J624" s="145">
        <v>0.09</v>
      </c>
      <c r="K624" s="145" t="s">
        <v>344</v>
      </c>
      <c r="L624" s="145">
        <f>IF(A624="","",IFERROR(VLOOKUP(B624,IPQlickTabla!$B:$J,9,FALSE),IF(B624="80 - Produccion-Mezcla Grasa","80",IF(B624="51 - Purga-Purga de sebo","51",IF(B624="502 - Fermentacion PCL","502",IF(B624="510 - Fermentacion","510","512"))))))</f>
        <v>76</v>
      </c>
      <c r="M624" s="107">
        <f t="shared" si="9"/>
        <v>76</v>
      </c>
    </row>
    <row r="625" spans="1:13" hidden="1" x14ac:dyDescent="0.25">
      <c r="A625" s="76">
        <v>668128</v>
      </c>
      <c r="B625" s="144" t="s">
        <v>225</v>
      </c>
      <c r="C625" s="112">
        <v>44792</v>
      </c>
      <c r="D625" s="144" t="s">
        <v>218</v>
      </c>
      <c r="E625" s="144" t="s">
        <v>20</v>
      </c>
      <c r="F625" s="76">
        <v>2</v>
      </c>
      <c r="G625" s="145" t="s">
        <v>56</v>
      </c>
      <c r="H625" s="145">
        <v>0</v>
      </c>
      <c r="I625" s="145">
        <v>0.09</v>
      </c>
      <c r="J625" s="145">
        <v>0.09</v>
      </c>
      <c r="K625" s="145" t="s">
        <v>344</v>
      </c>
      <c r="L625" s="145">
        <f>IF(A625="","",IFERROR(VLOOKUP(B625,IPQlickTabla!$B:$J,9,FALSE),IF(B625="80 - Produccion-Mezcla Grasa","80",IF(B625="51 - Purga-Purga de sebo","51",IF(B625="502 - Fermentacion PCL","502",IF(B625="510 - Fermentacion","510","512"))))))</f>
        <v>76</v>
      </c>
      <c r="M625" s="107">
        <f t="shared" si="9"/>
        <v>76</v>
      </c>
    </row>
    <row r="626" spans="1:13" hidden="1" x14ac:dyDescent="0.25">
      <c r="A626" s="76">
        <v>668277</v>
      </c>
      <c r="B626" s="144" t="s">
        <v>225</v>
      </c>
      <c r="C626" s="112">
        <v>44793</v>
      </c>
      <c r="D626" s="144" t="s">
        <v>218</v>
      </c>
      <c r="E626" s="144" t="s">
        <v>20</v>
      </c>
      <c r="F626" s="76">
        <v>2</v>
      </c>
      <c r="G626" s="145" t="s">
        <v>56</v>
      </c>
      <c r="H626" s="145">
        <v>0</v>
      </c>
      <c r="I626" s="145">
        <v>0.09</v>
      </c>
      <c r="J626" s="145">
        <v>0.09</v>
      </c>
      <c r="K626" s="145" t="s">
        <v>344</v>
      </c>
      <c r="L626" s="145">
        <f>IF(A626="","",IFERROR(VLOOKUP(B626,IPQlickTabla!$B:$J,9,FALSE),IF(B626="80 - Produccion-Mezcla Grasa","80",IF(B626="51 - Purga-Purga de sebo","51",IF(B626="502 - Fermentacion PCL","502",IF(B626="510 - Fermentacion","510","512"))))))</f>
        <v>76</v>
      </c>
      <c r="M626" s="107">
        <f t="shared" si="9"/>
        <v>76</v>
      </c>
    </row>
    <row r="627" spans="1:13" hidden="1" x14ac:dyDescent="0.25">
      <c r="A627" s="76">
        <v>668386</v>
      </c>
      <c r="B627" s="144" t="s">
        <v>225</v>
      </c>
      <c r="C627" s="112">
        <v>44793</v>
      </c>
      <c r="D627" s="144" t="s">
        <v>218</v>
      </c>
      <c r="E627" s="144" t="s">
        <v>20</v>
      </c>
      <c r="F627" s="76">
        <v>2</v>
      </c>
      <c r="G627" s="145" t="s">
        <v>56</v>
      </c>
      <c r="H627" s="145">
        <v>0</v>
      </c>
      <c r="I627" s="145">
        <v>0.09</v>
      </c>
      <c r="J627" s="145">
        <v>0.09</v>
      </c>
      <c r="K627" s="145" t="s">
        <v>344</v>
      </c>
      <c r="L627" s="145">
        <f>IF(A627="","",IFERROR(VLOOKUP(B627,IPQlickTabla!$B:$J,9,FALSE),IF(B627="80 - Produccion-Mezcla Grasa","80",IF(B627="51 - Purga-Purga de sebo","51",IF(B627="502 - Fermentacion PCL","502",IF(B627="510 - Fermentacion","510","512"))))))</f>
        <v>76</v>
      </c>
      <c r="M627" s="107">
        <f t="shared" si="9"/>
        <v>76</v>
      </c>
    </row>
    <row r="628" spans="1:13" hidden="1" x14ac:dyDescent="0.25">
      <c r="A628" s="76">
        <v>668500</v>
      </c>
      <c r="B628" s="144" t="s">
        <v>225</v>
      </c>
      <c r="C628" s="112">
        <v>44794</v>
      </c>
      <c r="D628" s="144" t="s">
        <v>218</v>
      </c>
      <c r="E628" s="144" t="s">
        <v>20</v>
      </c>
      <c r="F628" s="76">
        <v>2</v>
      </c>
      <c r="G628" s="145" t="s">
        <v>56</v>
      </c>
      <c r="H628" s="145">
        <v>0</v>
      </c>
      <c r="I628" s="145">
        <v>0.09</v>
      </c>
      <c r="J628" s="145">
        <v>0.09</v>
      </c>
      <c r="K628" s="145" t="s">
        <v>344</v>
      </c>
      <c r="L628" s="145">
        <f>IF(A628="","",IFERROR(VLOOKUP(B628,IPQlickTabla!$B:$J,9,FALSE),IF(B628="80 - Produccion-Mezcla Grasa","80",IF(B628="51 - Purga-Purga de sebo","51",IF(B628="502 - Fermentacion PCL","502",IF(B628="510 - Fermentacion","510","512"))))))</f>
        <v>76</v>
      </c>
      <c r="M628" s="107">
        <f t="shared" si="9"/>
        <v>76</v>
      </c>
    </row>
    <row r="629" spans="1:13" hidden="1" x14ac:dyDescent="0.25">
      <c r="A629" s="76">
        <v>668170</v>
      </c>
      <c r="B629" s="144" t="s">
        <v>225</v>
      </c>
      <c r="C629" s="112">
        <v>44792</v>
      </c>
      <c r="D629" s="144" t="s">
        <v>218</v>
      </c>
      <c r="E629" s="144" t="s">
        <v>20</v>
      </c>
      <c r="F629" s="76">
        <v>2</v>
      </c>
      <c r="G629" s="145" t="s">
        <v>56</v>
      </c>
      <c r="H629" s="145">
        <v>0</v>
      </c>
      <c r="I629" s="145">
        <v>0.09</v>
      </c>
      <c r="J629" s="145">
        <v>0.1</v>
      </c>
      <c r="K629" s="145" t="s">
        <v>345</v>
      </c>
      <c r="L629" s="145">
        <f>IF(A629="","",IFERROR(VLOOKUP(B629,IPQlickTabla!$B:$J,9,FALSE),IF(B629="80 - Produccion-Mezcla Grasa","80",IF(B629="51 - Purga-Purga de sebo","51",IF(B629="502 - Fermentacion PCL","502",IF(B629="510 - Fermentacion","510","512"))))))</f>
        <v>76</v>
      </c>
      <c r="M629" s="107">
        <f t="shared" si="9"/>
        <v>76</v>
      </c>
    </row>
    <row r="630" spans="1:13" hidden="1" x14ac:dyDescent="0.25">
      <c r="A630" s="76">
        <v>668456</v>
      </c>
      <c r="B630" s="144" t="s">
        <v>225</v>
      </c>
      <c r="C630" s="112">
        <v>44794</v>
      </c>
      <c r="D630" s="144" t="s">
        <v>218</v>
      </c>
      <c r="E630" s="144" t="s">
        <v>20</v>
      </c>
      <c r="F630" s="76">
        <v>2</v>
      </c>
      <c r="G630" s="145" t="s">
        <v>56</v>
      </c>
      <c r="H630" s="145">
        <v>0</v>
      </c>
      <c r="I630" s="145">
        <v>0.09</v>
      </c>
      <c r="J630" s="145">
        <v>0.1</v>
      </c>
      <c r="K630" s="145" t="s">
        <v>345</v>
      </c>
      <c r="L630" s="145">
        <f>IF(A630="","",IFERROR(VLOOKUP(B630,IPQlickTabla!$B:$J,9,FALSE),IF(B630="80 - Produccion-Mezcla Grasa","80",IF(B630="51 - Purga-Purga de sebo","51",IF(B630="502 - Fermentacion PCL","502",IF(B630="510 - Fermentacion","510","512"))))))</f>
        <v>76</v>
      </c>
      <c r="M630" s="107">
        <f t="shared" si="9"/>
        <v>76</v>
      </c>
    </row>
    <row r="631" spans="1:13" hidden="1" x14ac:dyDescent="0.25">
      <c r="A631" s="76">
        <v>668469</v>
      </c>
      <c r="B631" s="144" t="s">
        <v>225</v>
      </c>
      <c r="C631" s="112">
        <v>44794</v>
      </c>
      <c r="D631" s="144" t="s">
        <v>218</v>
      </c>
      <c r="E631" s="144" t="s">
        <v>20</v>
      </c>
      <c r="F631" s="76">
        <v>2</v>
      </c>
      <c r="G631" s="145" t="s">
        <v>56</v>
      </c>
      <c r="H631" s="145">
        <v>0</v>
      </c>
      <c r="I631" s="145">
        <v>0.09</v>
      </c>
      <c r="J631" s="145">
        <v>0.1</v>
      </c>
      <c r="K631" s="145" t="s">
        <v>345</v>
      </c>
      <c r="L631" s="145">
        <f>IF(A631="","",IFERROR(VLOOKUP(B631,IPQlickTabla!$B:$J,9,FALSE),IF(B631="80 - Produccion-Mezcla Grasa","80",IF(B631="51 - Purga-Purga de sebo","51",IF(B631="502 - Fermentacion PCL","502",IF(B631="510 - Fermentacion","510","512"))))))</f>
        <v>76</v>
      </c>
      <c r="M631" s="107">
        <f t="shared" si="9"/>
        <v>76</v>
      </c>
    </row>
    <row r="632" spans="1:13" hidden="1" x14ac:dyDescent="0.25">
      <c r="A632" s="76">
        <v>667615</v>
      </c>
      <c r="B632" s="144" t="s">
        <v>225</v>
      </c>
      <c r="C632" s="112">
        <v>44790</v>
      </c>
      <c r="D632" s="144" t="s">
        <v>218</v>
      </c>
      <c r="E632" s="144" t="s">
        <v>20</v>
      </c>
      <c r="F632" s="76">
        <v>2</v>
      </c>
      <c r="G632" s="145" t="s">
        <v>56</v>
      </c>
      <c r="H632" s="145">
        <v>0</v>
      </c>
      <c r="I632" s="145">
        <v>0.09</v>
      </c>
      <c r="J632" s="145">
        <v>0.11</v>
      </c>
      <c r="K632" s="145" t="s">
        <v>345</v>
      </c>
      <c r="L632" s="145">
        <f>IF(A632="","",IFERROR(VLOOKUP(B632,IPQlickTabla!$B:$J,9,FALSE),IF(B632="80 - Produccion-Mezcla Grasa","80",IF(B632="51 - Purga-Purga de sebo","51",IF(B632="502 - Fermentacion PCL","502",IF(B632="510 - Fermentacion","510","512"))))))</f>
        <v>76</v>
      </c>
      <c r="M632" s="107">
        <f t="shared" si="9"/>
        <v>76</v>
      </c>
    </row>
    <row r="633" spans="1:13" hidden="1" x14ac:dyDescent="0.25">
      <c r="A633" s="76">
        <v>667498</v>
      </c>
      <c r="B633" s="144" t="s">
        <v>225</v>
      </c>
      <c r="C633" s="112">
        <v>44790</v>
      </c>
      <c r="D633" s="144" t="s">
        <v>218</v>
      </c>
      <c r="E633" s="144" t="s">
        <v>20</v>
      </c>
      <c r="F633" s="76">
        <v>2</v>
      </c>
      <c r="G633" s="145" t="s">
        <v>56</v>
      </c>
      <c r="H633" s="145">
        <v>0</v>
      </c>
      <c r="I633" s="145">
        <v>0.09</v>
      </c>
      <c r="J633" s="145">
        <v>0.12</v>
      </c>
      <c r="K633" s="145" t="s">
        <v>345</v>
      </c>
      <c r="L633" s="145">
        <f>IF(A633="","",IFERROR(VLOOKUP(B633,IPQlickTabla!$B:$J,9,FALSE),IF(B633="80 - Produccion-Mezcla Grasa","80",IF(B633="51 - Purga-Purga de sebo","51",IF(B633="502 - Fermentacion PCL","502",IF(B633="510 - Fermentacion","510","512"))))))</f>
        <v>76</v>
      </c>
      <c r="M633" s="107">
        <f t="shared" si="9"/>
        <v>76</v>
      </c>
    </row>
    <row r="634" spans="1:13" hidden="1" x14ac:dyDescent="0.25">
      <c r="A634" s="76">
        <v>668004</v>
      </c>
      <c r="B634" s="144" t="s">
        <v>225</v>
      </c>
      <c r="C634" s="112">
        <v>44792</v>
      </c>
      <c r="D634" s="144" t="s">
        <v>218</v>
      </c>
      <c r="E634" s="144" t="s">
        <v>20</v>
      </c>
      <c r="F634" s="76">
        <v>2</v>
      </c>
      <c r="G634" s="145" t="s">
        <v>56</v>
      </c>
      <c r="H634" s="145">
        <v>0</v>
      </c>
      <c r="I634" s="145">
        <v>0.09</v>
      </c>
      <c r="J634" s="145">
        <v>0.12</v>
      </c>
      <c r="K634" s="145" t="s">
        <v>345</v>
      </c>
      <c r="L634" s="145">
        <f>IF(A634="","",IFERROR(VLOOKUP(B634,IPQlickTabla!$B:$J,9,FALSE),IF(B634="80 - Produccion-Mezcla Grasa","80",IF(B634="51 - Purga-Purga de sebo","51",IF(B634="502 - Fermentacion PCL","502",IF(B634="510 - Fermentacion","510","512"))))))</f>
        <v>76</v>
      </c>
      <c r="M634" s="107">
        <f t="shared" si="9"/>
        <v>76</v>
      </c>
    </row>
    <row r="635" spans="1:13" hidden="1" x14ac:dyDescent="0.25">
      <c r="A635" s="76">
        <v>668416</v>
      </c>
      <c r="B635" s="144" t="s">
        <v>225</v>
      </c>
      <c r="C635" s="112">
        <v>44794</v>
      </c>
      <c r="D635" s="144" t="s">
        <v>218</v>
      </c>
      <c r="E635" s="144" t="s">
        <v>20</v>
      </c>
      <c r="F635" s="76">
        <v>2</v>
      </c>
      <c r="G635" s="145" t="s">
        <v>56</v>
      </c>
      <c r="H635" s="145">
        <v>0</v>
      </c>
      <c r="I635" s="145">
        <v>0.09</v>
      </c>
      <c r="J635" s="145">
        <v>0.12</v>
      </c>
      <c r="K635" s="145" t="s">
        <v>345</v>
      </c>
      <c r="L635" s="145">
        <f>IF(A635="","",IFERROR(VLOOKUP(B635,IPQlickTabla!$B:$J,9,FALSE),IF(B635="80 - Produccion-Mezcla Grasa","80",IF(B635="51 - Purga-Purga de sebo","51",IF(B635="502 - Fermentacion PCL","502",IF(B635="510 - Fermentacion","510","512"))))))</f>
        <v>76</v>
      </c>
      <c r="M635" s="107">
        <f t="shared" si="9"/>
        <v>76</v>
      </c>
    </row>
    <row r="636" spans="1:13" hidden="1" x14ac:dyDescent="0.25">
      <c r="A636" s="76">
        <v>667099</v>
      </c>
      <c r="B636" s="144" t="s">
        <v>225</v>
      </c>
      <c r="C636" s="112">
        <v>44788</v>
      </c>
      <c r="D636" s="144" t="s">
        <v>218</v>
      </c>
      <c r="E636" s="144" t="s">
        <v>20</v>
      </c>
      <c r="F636" s="76">
        <v>2</v>
      </c>
      <c r="G636" s="145" t="s">
        <v>56</v>
      </c>
      <c r="H636" s="145">
        <v>0</v>
      </c>
      <c r="I636" s="145">
        <v>0.09</v>
      </c>
      <c r="J636" s="145">
        <v>0.13</v>
      </c>
      <c r="K636" s="145" t="s">
        <v>345</v>
      </c>
      <c r="L636" s="145">
        <f>IF(A636="","",IFERROR(VLOOKUP(B636,IPQlickTabla!$B:$J,9,FALSE),IF(B636="80 - Produccion-Mezcla Grasa","80",IF(B636="51 - Purga-Purga de sebo","51",IF(B636="502 - Fermentacion PCL","502",IF(B636="510 - Fermentacion","510","512"))))))</f>
        <v>76</v>
      </c>
      <c r="M636" s="107">
        <f t="shared" si="9"/>
        <v>76</v>
      </c>
    </row>
    <row r="637" spans="1:13" hidden="1" x14ac:dyDescent="0.25">
      <c r="A637" s="76">
        <v>668469</v>
      </c>
      <c r="B637" s="144" t="s">
        <v>225</v>
      </c>
      <c r="C637" s="112">
        <v>44794</v>
      </c>
      <c r="D637" s="144" t="s">
        <v>218</v>
      </c>
      <c r="E637" s="144" t="s">
        <v>20</v>
      </c>
      <c r="F637" s="76">
        <v>2</v>
      </c>
      <c r="G637" s="145" t="s">
        <v>56</v>
      </c>
      <c r="H637" s="145">
        <v>0</v>
      </c>
      <c r="I637" s="145">
        <v>0.09</v>
      </c>
      <c r="J637" s="145">
        <v>0.14000000000000001</v>
      </c>
      <c r="K637" s="145" t="s">
        <v>345</v>
      </c>
      <c r="L637" s="145">
        <f>IF(A637="","",IFERROR(VLOOKUP(B637,IPQlickTabla!$B:$J,9,FALSE),IF(B637="80 - Produccion-Mezcla Grasa","80",IF(B637="51 - Purga-Purga de sebo","51",IF(B637="502 - Fermentacion PCL","502",IF(B637="510 - Fermentacion","510","512"))))))</f>
        <v>76</v>
      </c>
      <c r="M637" s="107">
        <f t="shared" si="9"/>
        <v>76</v>
      </c>
    </row>
    <row r="638" spans="1:13" hidden="1" x14ac:dyDescent="0.25">
      <c r="A638" s="76">
        <v>667615</v>
      </c>
      <c r="B638" s="144" t="s">
        <v>225</v>
      </c>
      <c r="C638" s="112">
        <v>44790</v>
      </c>
      <c r="D638" s="144" t="s">
        <v>218</v>
      </c>
      <c r="E638" s="144" t="s">
        <v>20</v>
      </c>
      <c r="F638" s="76">
        <v>7</v>
      </c>
      <c r="G638" s="145" t="s">
        <v>55</v>
      </c>
      <c r="H638" s="145">
        <v>0</v>
      </c>
      <c r="I638" s="145">
        <v>2.5</v>
      </c>
      <c r="J638" s="145">
        <v>3</v>
      </c>
      <c r="K638" s="145" t="s">
        <v>345</v>
      </c>
      <c r="L638" s="145">
        <f>IF(A638="","",IFERROR(VLOOKUP(B638,IPQlickTabla!$B:$J,9,FALSE),IF(B638="80 - Produccion-Mezcla Grasa","80",IF(B638="51 - Purga-Purga de sebo","51",IF(B638="502 - Fermentacion PCL","502",IF(B638="510 - Fermentacion","510","512"))))))</f>
        <v>76</v>
      </c>
      <c r="M638" s="107">
        <f t="shared" si="9"/>
        <v>76</v>
      </c>
    </row>
    <row r="639" spans="1:13" hidden="1" x14ac:dyDescent="0.25">
      <c r="A639" s="76">
        <v>667627</v>
      </c>
      <c r="B639" s="144" t="s">
        <v>225</v>
      </c>
      <c r="C639" s="112">
        <v>44790</v>
      </c>
      <c r="D639" s="144" t="s">
        <v>218</v>
      </c>
      <c r="E639" s="144" t="s">
        <v>20</v>
      </c>
      <c r="F639" s="76">
        <v>7</v>
      </c>
      <c r="G639" s="145" t="s">
        <v>55</v>
      </c>
      <c r="H639" s="145">
        <v>0</v>
      </c>
      <c r="I639" s="145">
        <v>2.5</v>
      </c>
      <c r="J639" s="145">
        <v>3</v>
      </c>
      <c r="K639" s="145" t="s">
        <v>345</v>
      </c>
      <c r="L639" s="145">
        <f>IF(A639="","",IFERROR(VLOOKUP(B639,IPQlickTabla!$B:$J,9,FALSE),IF(B639="80 - Produccion-Mezcla Grasa","80",IF(B639="51 - Purga-Purga de sebo","51",IF(B639="502 - Fermentacion PCL","502",IF(B639="510 - Fermentacion","510","512"))))))</f>
        <v>76</v>
      </c>
      <c r="M639" s="107">
        <f t="shared" si="9"/>
        <v>76</v>
      </c>
    </row>
    <row r="640" spans="1:13" hidden="1" x14ac:dyDescent="0.25">
      <c r="A640" s="76">
        <v>667731</v>
      </c>
      <c r="B640" s="144" t="s">
        <v>225</v>
      </c>
      <c r="C640" s="112">
        <v>44791</v>
      </c>
      <c r="D640" s="144" t="s">
        <v>218</v>
      </c>
      <c r="E640" s="144" t="s">
        <v>20</v>
      </c>
      <c r="F640" s="76">
        <v>7</v>
      </c>
      <c r="G640" s="145" t="s">
        <v>55</v>
      </c>
      <c r="H640" s="145">
        <v>0</v>
      </c>
      <c r="I640" s="145">
        <v>2.5</v>
      </c>
      <c r="J640" s="145">
        <v>3.4</v>
      </c>
      <c r="K640" s="145" t="s">
        <v>345</v>
      </c>
      <c r="L640" s="145">
        <f>IF(A640="","",IFERROR(VLOOKUP(B640,IPQlickTabla!$B:$J,9,FALSE),IF(B640="80 - Produccion-Mezcla Grasa","80",IF(B640="51 - Purga-Purga de sebo","51",IF(B640="502 - Fermentacion PCL","502",IF(B640="510 - Fermentacion","510","512"))))))</f>
        <v>76</v>
      </c>
      <c r="M640" s="107">
        <f t="shared" si="9"/>
        <v>76</v>
      </c>
    </row>
    <row r="641" spans="1:13" hidden="1" x14ac:dyDescent="0.25">
      <c r="A641" s="76">
        <v>667731</v>
      </c>
      <c r="B641" s="144" t="s">
        <v>225</v>
      </c>
      <c r="C641" s="112">
        <v>44791</v>
      </c>
      <c r="D641" s="144" t="s">
        <v>218</v>
      </c>
      <c r="E641" s="144" t="s">
        <v>20</v>
      </c>
      <c r="F641" s="76">
        <v>7</v>
      </c>
      <c r="G641" s="145" t="s">
        <v>55</v>
      </c>
      <c r="H641" s="145">
        <v>0</v>
      </c>
      <c r="I641" s="145">
        <v>2.5</v>
      </c>
      <c r="J641" s="145">
        <v>3.8</v>
      </c>
      <c r="K641" s="145" t="s">
        <v>345</v>
      </c>
      <c r="L641" s="145">
        <f>IF(A641="","",IFERROR(VLOOKUP(B641,IPQlickTabla!$B:$J,9,FALSE),IF(B641="80 - Produccion-Mezcla Grasa","80",IF(B641="51 - Purga-Purga de sebo","51",IF(B641="502 - Fermentacion PCL","502",IF(B641="510 - Fermentacion","510","512"))))))</f>
        <v>76</v>
      </c>
      <c r="M641" s="107">
        <f t="shared" si="9"/>
        <v>76</v>
      </c>
    </row>
    <row r="642" spans="1:13" hidden="1" x14ac:dyDescent="0.25">
      <c r="A642" s="76">
        <v>667883</v>
      </c>
      <c r="B642" s="144" t="s">
        <v>225</v>
      </c>
      <c r="C642" s="112">
        <v>44791</v>
      </c>
      <c r="D642" s="144" t="s">
        <v>218</v>
      </c>
      <c r="E642" s="144" t="s">
        <v>20</v>
      </c>
      <c r="F642" s="76">
        <v>7</v>
      </c>
      <c r="G642" s="145" t="s">
        <v>55</v>
      </c>
      <c r="H642" s="145">
        <v>0</v>
      </c>
      <c r="I642" s="145">
        <v>2.5</v>
      </c>
      <c r="J642" s="145">
        <v>3.9</v>
      </c>
      <c r="K642" s="145" t="s">
        <v>345</v>
      </c>
      <c r="L642" s="145">
        <f>IF(A642="","",IFERROR(VLOOKUP(B642,IPQlickTabla!$B:$J,9,FALSE),IF(B642="80 - Produccion-Mezcla Grasa","80",IF(B642="51 - Purga-Purga de sebo","51",IF(B642="502 - Fermentacion PCL","502",IF(B642="510 - Fermentacion","510","512"))))))</f>
        <v>76</v>
      </c>
      <c r="M642" s="107">
        <f t="shared" si="9"/>
        <v>76</v>
      </c>
    </row>
    <row r="643" spans="1:13" hidden="1" x14ac:dyDescent="0.25">
      <c r="A643" s="76">
        <v>667849</v>
      </c>
      <c r="B643" s="144" t="s">
        <v>225</v>
      </c>
      <c r="C643" s="112">
        <v>44791</v>
      </c>
      <c r="D643" s="144" t="s">
        <v>218</v>
      </c>
      <c r="E643" s="144" t="s">
        <v>20</v>
      </c>
      <c r="F643" s="76">
        <v>7</v>
      </c>
      <c r="G643" s="145" t="s">
        <v>55</v>
      </c>
      <c r="H643" s="145">
        <v>0</v>
      </c>
      <c r="I643" s="145">
        <v>2.5</v>
      </c>
      <c r="J643" s="145">
        <v>4.2</v>
      </c>
      <c r="K643" s="145" t="s">
        <v>345</v>
      </c>
      <c r="L643" s="145">
        <f>IF(A643="","",IFERROR(VLOOKUP(B643,IPQlickTabla!$B:$J,9,FALSE),IF(B643="80 - Produccion-Mezcla Grasa","80",IF(B643="51 - Purga-Purga de sebo","51",IF(B643="502 - Fermentacion PCL","502",IF(B643="510 - Fermentacion","510","512"))))))</f>
        <v>76</v>
      </c>
      <c r="M643" s="107">
        <f t="shared" ref="M643:M706" si="10">+IF(OR(L643=73,L643=74,L643=75),75,IF(L643="80",80,IF(L643="51",51,IF(L643="502",502,IF(L643="510",510,IF(L643="512",512,L643))))))</f>
        <v>76</v>
      </c>
    </row>
    <row r="644" spans="1:13" hidden="1" x14ac:dyDescent="0.25">
      <c r="A644" s="76">
        <v>667661</v>
      </c>
      <c r="B644" s="144" t="s">
        <v>225</v>
      </c>
      <c r="C644" s="112">
        <v>44790</v>
      </c>
      <c r="D644" s="144" t="s">
        <v>218</v>
      </c>
      <c r="E644" s="144" t="s">
        <v>20</v>
      </c>
      <c r="F644" s="76">
        <v>7</v>
      </c>
      <c r="G644" s="145" t="s">
        <v>55</v>
      </c>
      <c r="H644" s="145">
        <v>0</v>
      </c>
      <c r="I644" s="145">
        <v>2.5</v>
      </c>
      <c r="J644" s="145">
        <v>4.4000000000000004</v>
      </c>
      <c r="K644" s="145" t="s">
        <v>345</v>
      </c>
      <c r="L644" s="145">
        <f>IF(A644="","",IFERROR(VLOOKUP(B644,IPQlickTabla!$B:$J,9,FALSE),IF(B644="80 - Produccion-Mezcla Grasa","80",IF(B644="51 - Purga-Purga de sebo","51",IF(B644="502 - Fermentacion PCL","502",IF(B644="510 - Fermentacion","510","512"))))))</f>
        <v>76</v>
      </c>
      <c r="M644" s="107">
        <f t="shared" si="10"/>
        <v>76</v>
      </c>
    </row>
    <row r="645" spans="1:13" hidden="1" x14ac:dyDescent="0.25">
      <c r="A645" s="76">
        <v>667726</v>
      </c>
      <c r="B645" s="144" t="s">
        <v>225</v>
      </c>
      <c r="C645" s="112">
        <v>44790</v>
      </c>
      <c r="D645" s="144" t="s">
        <v>218</v>
      </c>
      <c r="E645" s="144" t="s">
        <v>20</v>
      </c>
      <c r="F645" s="76">
        <v>7</v>
      </c>
      <c r="G645" s="145" t="s">
        <v>55</v>
      </c>
      <c r="H645" s="145">
        <v>0</v>
      </c>
      <c r="I645" s="145">
        <v>2.5</v>
      </c>
      <c r="J645" s="145">
        <v>4.4000000000000004</v>
      </c>
      <c r="K645" s="145" t="s">
        <v>345</v>
      </c>
      <c r="L645" s="145">
        <f>IF(A645="","",IFERROR(VLOOKUP(B645,IPQlickTabla!$B:$J,9,FALSE),IF(B645="80 - Produccion-Mezcla Grasa","80",IF(B645="51 - Purga-Purga de sebo","51",IF(B645="502 - Fermentacion PCL","502",IF(B645="510 - Fermentacion","510","512"))))))</f>
        <v>76</v>
      </c>
      <c r="M645" s="107">
        <f t="shared" si="10"/>
        <v>76</v>
      </c>
    </row>
    <row r="646" spans="1:13" hidden="1" x14ac:dyDescent="0.25">
      <c r="A646" s="76">
        <v>667731</v>
      </c>
      <c r="B646" s="144" t="s">
        <v>225</v>
      </c>
      <c r="C646" s="112">
        <v>44791</v>
      </c>
      <c r="D646" s="144" t="s">
        <v>218</v>
      </c>
      <c r="E646" s="144" t="s">
        <v>20</v>
      </c>
      <c r="F646" s="76">
        <v>7</v>
      </c>
      <c r="G646" s="145" t="s">
        <v>55</v>
      </c>
      <c r="H646" s="145">
        <v>0</v>
      </c>
      <c r="I646" s="145">
        <v>2.5</v>
      </c>
      <c r="J646" s="145">
        <v>4.5</v>
      </c>
      <c r="K646" s="145" t="s">
        <v>345</v>
      </c>
      <c r="L646" s="145">
        <f>IF(A646="","",IFERROR(VLOOKUP(B646,IPQlickTabla!$B:$J,9,FALSE),IF(B646="80 - Produccion-Mezcla Grasa","80",IF(B646="51 - Purga-Purga de sebo","51",IF(B646="502 - Fermentacion PCL","502",IF(B646="510 - Fermentacion","510","512"))))))</f>
        <v>76</v>
      </c>
      <c r="M646" s="107">
        <f t="shared" si="10"/>
        <v>76</v>
      </c>
    </row>
    <row r="647" spans="1:13" hidden="1" x14ac:dyDescent="0.25">
      <c r="A647" s="76">
        <v>667615</v>
      </c>
      <c r="B647" s="144" t="s">
        <v>225</v>
      </c>
      <c r="C647" s="112">
        <v>44790</v>
      </c>
      <c r="D647" s="144" t="s">
        <v>218</v>
      </c>
      <c r="E647" s="144" t="s">
        <v>20</v>
      </c>
      <c r="F647" s="76">
        <v>7</v>
      </c>
      <c r="G647" s="145" t="s">
        <v>55</v>
      </c>
      <c r="H647" s="145">
        <v>0</v>
      </c>
      <c r="I647" s="145">
        <v>2.5</v>
      </c>
      <c r="J647" s="145">
        <v>4.5999999999999996</v>
      </c>
      <c r="K647" s="145" t="s">
        <v>345</v>
      </c>
      <c r="L647" s="145">
        <f>IF(A647="","",IFERROR(VLOOKUP(B647,IPQlickTabla!$B:$J,9,FALSE),IF(B647="80 - Produccion-Mezcla Grasa","80",IF(B647="51 - Purga-Purga de sebo","51",IF(B647="502 - Fermentacion PCL","502",IF(B647="510 - Fermentacion","510","512"))))))</f>
        <v>76</v>
      </c>
      <c r="M647" s="107">
        <f t="shared" si="10"/>
        <v>76</v>
      </c>
    </row>
    <row r="648" spans="1:13" hidden="1" x14ac:dyDescent="0.25">
      <c r="A648" s="76">
        <v>667627</v>
      </c>
      <c r="B648" s="144" t="s">
        <v>225</v>
      </c>
      <c r="C648" s="112">
        <v>44790</v>
      </c>
      <c r="D648" s="144" t="s">
        <v>218</v>
      </c>
      <c r="E648" s="144" t="s">
        <v>20</v>
      </c>
      <c r="F648" s="76">
        <v>7</v>
      </c>
      <c r="G648" s="145" t="s">
        <v>55</v>
      </c>
      <c r="H648" s="145">
        <v>0</v>
      </c>
      <c r="I648" s="145">
        <v>2.5</v>
      </c>
      <c r="J648" s="145">
        <v>4.8</v>
      </c>
      <c r="K648" s="145" t="s">
        <v>345</v>
      </c>
      <c r="L648" s="145">
        <f>IF(A648="","",IFERROR(VLOOKUP(B648,IPQlickTabla!$B:$J,9,FALSE),IF(B648="80 - Produccion-Mezcla Grasa","80",IF(B648="51 - Purga-Purga de sebo","51",IF(B648="502 - Fermentacion PCL","502",IF(B648="510 - Fermentacion","510","512"))))))</f>
        <v>76</v>
      </c>
      <c r="M648" s="107">
        <f t="shared" si="10"/>
        <v>76</v>
      </c>
    </row>
    <row r="649" spans="1:13" hidden="1" x14ac:dyDescent="0.25">
      <c r="A649" s="76">
        <v>667661</v>
      </c>
      <c r="B649" s="144" t="s">
        <v>225</v>
      </c>
      <c r="C649" s="112">
        <v>44790</v>
      </c>
      <c r="D649" s="144" t="s">
        <v>218</v>
      </c>
      <c r="E649" s="144" t="s">
        <v>20</v>
      </c>
      <c r="F649" s="76">
        <v>7</v>
      </c>
      <c r="G649" s="145" t="s">
        <v>55</v>
      </c>
      <c r="H649" s="145">
        <v>0</v>
      </c>
      <c r="I649" s="145">
        <v>2.5</v>
      </c>
      <c r="J649" s="145">
        <v>4.8</v>
      </c>
      <c r="K649" s="145" t="s">
        <v>345</v>
      </c>
      <c r="L649" s="145">
        <f>IF(A649="","",IFERROR(VLOOKUP(B649,IPQlickTabla!$B:$J,9,FALSE),IF(B649="80 - Produccion-Mezcla Grasa","80",IF(B649="51 - Purga-Purga de sebo","51",IF(B649="502 - Fermentacion PCL","502",IF(B649="510 - Fermentacion","510","512"))))))</f>
        <v>76</v>
      </c>
      <c r="M649" s="107">
        <f t="shared" si="10"/>
        <v>76</v>
      </c>
    </row>
    <row r="650" spans="1:13" hidden="1" x14ac:dyDescent="0.25">
      <c r="A650" s="76">
        <v>667661</v>
      </c>
      <c r="B650" s="144" t="s">
        <v>225</v>
      </c>
      <c r="C650" s="112">
        <v>44790</v>
      </c>
      <c r="D650" s="144" t="s">
        <v>218</v>
      </c>
      <c r="E650" s="144" t="s">
        <v>20</v>
      </c>
      <c r="F650" s="76">
        <v>7</v>
      </c>
      <c r="G650" s="145" t="s">
        <v>55</v>
      </c>
      <c r="H650" s="145">
        <v>0</v>
      </c>
      <c r="I650" s="145">
        <v>2.5</v>
      </c>
      <c r="J650" s="145">
        <v>4.9000000000000004</v>
      </c>
      <c r="K650" s="145" t="s">
        <v>345</v>
      </c>
      <c r="L650" s="145">
        <f>IF(A650="","",IFERROR(VLOOKUP(B650,IPQlickTabla!$B:$J,9,FALSE),IF(B650="80 - Produccion-Mezcla Grasa","80",IF(B650="51 - Purga-Purga de sebo","51",IF(B650="502 - Fermentacion PCL","502",IF(B650="510 - Fermentacion","510","512"))))))</f>
        <v>76</v>
      </c>
      <c r="M650" s="107">
        <f t="shared" si="10"/>
        <v>76</v>
      </c>
    </row>
    <row r="651" spans="1:13" hidden="1" x14ac:dyDescent="0.25">
      <c r="A651" s="76">
        <v>667849</v>
      </c>
      <c r="B651" s="144" t="s">
        <v>225</v>
      </c>
      <c r="C651" s="112">
        <v>44791</v>
      </c>
      <c r="D651" s="144" t="s">
        <v>218</v>
      </c>
      <c r="E651" s="144" t="s">
        <v>20</v>
      </c>
      <c r="F651" s="76">
        <v>7</v>
      </c>
      <c r="G651" s="145" t="s">
        <v>55</v>
      </c>
      <c r="H651" s="145">
        <v>0</v>
      </c>
      <c r="I651" s="145">
        <v>2.5</v>
      </c>
      <c r="J651" s="145">
        <v>6.5</v>
      </c>
      <c r="K651" s="145" t="s">
        <v>345</v>
      </c>
      <c r="L651" s="145">
        <f>IF(A651="","",IFERROR(VLOOKUP(B651,IPQlickTabla!$B:$J,9,FALSE),IF(B651="80 - Produccion-Mezcla Grasa","80",IF(B651="51 - Purga-Purga de sebo","51",IF(B651="502 - Fermentacion PCL","502",IF(B651="510 - Fermentacion","510","512"))))))</f>
        <v>76</v>
      </c>
      <c r="M651" s="107">
        <f t="shared" si="10"/>
        <v>76</v>
      </c>
    </row>
    <row r="652" spans="1:13" hidden="1" x14ac:dyDescent="0.25">
      <c r="A652" s="76">
        <v>667883</v>
      </c>
      <c r="B652" s="144" t="s">
        <v>225</v>
      </c>
      <c r="C652" s="112">
        <v>44791</v>
      </c>
      <c r="D652" s="144" t="s">
        <v>218</v>
      </c>
      <c r="E652" s="144" t="s">
        <v>20</v>
      </c>
      <c r="F652" s="76">
        <v>7</v>
      </c>
      <c r="G652" s="145" t="s">
        <v>55</v>
      </c>
      <c r="H652" s="145">
        <v>0</v>
      </c>
      <c r="I652" s="145">
        <v>2.5</v>
      </c>
      <c r="J652" s="145">
        <v>6.9</v>
      </c>
      <c r="K652" s="145" t="s">
        <v>345</v>
      </c>
      <c r="L652" s="145">
        <f>IF(A652="","",IFERROR(VLOOKUP(B652,IPQlickTabla!$B:$J,9,FALSE),IF(B652="80 - Produccion-Mezcla Grasa","80",IF(B652="51 - Purga-Purga de sebo","51",IF(B652="502 - Fermentacion PCL","502",IF(B652="510 - Fermentacion","510","512"))))))</f>
        <v>76</v>
      </c>
      <c r="M652" s="107">
        <f t="shared" si="10"/>
        <v>76</v>
      </c>
    </row>
    <row r="653" spans="1:13" hidden="1" x14ac:dyDescent="0.25">
      <c r="A653" s="76">
        <v>668277</v>
      </c>
      <c r="B653" s="144" t="s">
        <v>225</v>
      </c>
      <c r="C653" s="112">
        <v>44793</v>
      </c>
      <c r="D653" s="144" t="s">
        <v>218</v>
      </c>
      <c r="E653" s="144" t="s">
        <v>20</v>
      </c>
      <c r="F653" s="76">
        <v>7</v>
      </c>
      <c r="G653" s="145" t="s">
        <v>55</v>
      </c>
      <c r="H653" s="145">
        <v>0</v>
      </c>
      <c r="I653" s="145">
        <v>3</v>
      </c>
      <c r="J653" s="145">
        <v>3.3</v>
      </c>
      <c r="K653" s="145" t="s">
        <v>345</v>
      </c>
      <c r="L653" s="145">
        <f>IF(A653="","",IFERROR(VLOOKUP(B653,IPQlickTabla!$B:$J,9,FALSE),IF(B653="80 - Produccion-Mezcla Grasa","80",IF(B653="51 - Purga-Purga de sebo","51",IF(B653="502 - Fermentacion PCL","502",IF(B653="510 - Fermentacion","510","512"))))))</f>
        <v>76</v>
      </c>
      <c r="M653" s="107">
        <f t="shared" si="10"/>
        <v>76</v>
      </c>
    </row>
    <row r="654" spans="1:13" hidden="1" x14ac:dyDescent="0.25">
      <c r="A654" s="76">
        <v>668231</v>
      </c>
      <c r="B654" s="144" t="s">
        <v>225</v>
      </c>
      <c r="C654" s="112">
        <v>44792</v>
      </c>
      <c r="D654" s="144" t="s">
        <v>218</v>
      </c>
      <c r="E654" s="144" t="s">
        <v>20</v>
      </c>
      <c r="F654" s="76">
        <v>7</v>
      </c>
      <c r="G654" s="145" t="s">
        <v>55</v>
      </c>
      <c r="H654" s="145">
        <v>0</v>
      </c>
      <c r="I654" s="145">
        <v>3</v>
      </c>
      <c r="J654" s="145">
        <v>3.6</v>
      </c>
      <c r="K654" s="145" t="s">
        <v>345</v>
      </c>
      <c r="L654" s="145">
        <f>IF(A654="","",IFERROR(VLOOKUP(B654,IPQlickTabla!$B:$J,9,FALSE),IF(B654="80 - Produccion-Mezcla Grasa","80",IF(B654="51 - Purga-Purga de sebo","51",IF(B654="502 - Fermentacion PCL","502",IF(B654="510 - Fermentacion","510","512"))))))</f>
        <v>76</v>
      </c>
      <c r="M654" s="107">
        <f t="shared" si="10"/>
        <v>76</v>
      </c>
    </row>
    <row r="655" spans="1:13" hidden="1" x14ac:dyDescent="0.25">
      <c r="A655" s="76">
        <v>668308</v>
      </c>
      <c r="B655" s="144" t="s">
        <v>225</v>
      </c>
      <c r="C655" s="112">
        <v>44793</v>
      </c>
      <c r="D655" s="144" t="s">
        <v>218</v>
      </c>
      <c r="E655" s="144" t="s">
        <v>20</v>
      </c>
      <c r="F655" s="76">
        <v>7</v>
      </c>
      <c r="G655" s="145" t="s">
        <v>55</v>
      </c>
      <c r="H655" s="145">
        <v>0</v>
      </c>
      <c r="I655" s="145">
        <v>3</v>
      </c>
      <c r="J655" s="145">
        <v>3.6</v>
      </c>
      <c r="K655" s="145" t="s">
        <v>345</v>
      </c>
      <c r="L655" s="145">
        <f>IF(A655="","",IFERROR(VLOOKUP(B655,IPQlickTabla!$B:$J,9,FALSE),IF(B655="80 - Produccion-Mezcla Grasa","80",IF(B655="51 - Purga-Purga de sebo","51",IF(B655="502 - Fermentacion PCL","502",IF(B655="510 - Fermentacion","510","512"))))))</f>
        <v>76</v>
      </c>
      <c r="M655" s="107">
        <f t="shared" si="10"/>
        <v>76</v>
      </c>
    </row>
    <row r="656" spans="1:13" hidden="1" x14ac:dyDescent="0.25">
      <c r="A656" s="76">
        <v>668308</v>
      </c>
      <c r="B656" s="144" t="s">
        <v>225</v>
      </c>
      <c r="C656" s="112">
        <v>44793</v>
      </c>
      <c r="D656" s="144" t="s">
        <v>218</v>
      </c>
      <c r="E656" s="144" t="s">
        <v>20</v>
      </c>
      <c r="F656" s="76">
        <v>7</v>
      </c>
      <c r="G656" s="145" t="s">
        <v>55</v>
      </c>
      <c r="H656" s="145">
        <v>0</v>
      </c>
      <c r="I656" s="145">
        <v>3</v>
      </c>
      <c r="J656" s="145">
        <v>3.7</v>
      </c>
      <c r="K656" s="145" t="s">
        <v>345</v>
      </c>
      <c r="L656" s="145">
        <f>IF(A656="","",IFERROR(VLOOKUP(B656,IPQlickTabla!$B:$J,9,FALSE),IF(B656="80 - Produccion-Mezcla Grasa","80",IF(B656="51 - Purga-Purga de sebo","51",IF(B656="502 - Fermentacion PCL","502",IF(B656="510 - Fermentacion","510","512"))))))</f>
        <v>76</v>
      </c>
      <c r="M656" s="107">
        <f t="shared" si="10"/>
        <v>76</v>
      </c>
    </row>
    <row r="657" spans="1:13" hidden="1" x14ac:dyDescent="0.25">
      <c r="A657" s="76">
        <v>668231</v>
      </c>
      <c r="B657" s="144" t="s">
        <v>225</v>
      </c>
      <c r="C657" s="112">
        <v>44792</v>
      </c>
      <c r="D657" s="144" t="s">
        <v>218</v>
      </c>
      <c r="E657" s="144" t="s">
        <v>20</v>
      </c>
      <c r="F657" s="76">
        <v>7</v>
      </c>
      <c r="G657" s="145" t="s">
        <v>55</v>
      </c>
      <c r="H657" s="145">
        <v>0</v>
      </c>
      <c r="I657" s="145">
        <v>3</v>
      </c>
      <c r="J657" s="145">
        <v>3.8</v>
      </c>
      <c r="K657" s="145" t="s">
        <v>345</v>
      </c>
      <c r="L657" s="145">
        <f>IF(A657="","",IFERROR(VLOOKUP(B657,IPQlickTabla!$B:$J,9,FALSE),IF(B657="80 - Produccion-Mezcla Grasa","80",IF(B657="51 - Purga-Purga de sebo","51",IF(B657="502 - Fermentacion PCL","502",IF(B657="510 - Fermentacion","510","512"))))))</f>
        <v>76</v>
      </c>
      <c r="M657" s="107">
        <f t="shared" si="10"/>
        <v>76</v>
      </c>
    </row>
    <row r="658" spans="1:13" hidden="1" x14ac:dyDescent="0.25">
      <c r="A658" s="76">
        <v>668277</v>
      </c>
      <c r="B658" s="144" t="s">
        <v>225</v>
      </c>
      <c r="C658" s="112">
        <v>44793</v>
      </c>
      <c r="D658" s="144" t="s">
        <v>218</v>
      </c>
      <c r="E658" s="144" t="s">
        <v>20</v>
      </c>
      <c r="F658" s="76">
        <v>7</v>
      </c>
      <c r="G658" s="145" t="s">
        <v>55</v>
      </c>
      <c r="H658" s="145">
        <v>0</v>
      </c>
      <c r="I658" s="145">
        <v>3</v>
      </c>
      <c r="J658" s="145">
        <v>3.8</v>
      </c>
      <c r="K658" s="145" t="s">
        <v>345</v>
      </c>
      <c r="L658" s="145">
        <f>IF(A658="","",IFERROR(VLOOKUP(B658,IPQlickTabla!$B:$J,9,FALSE),IF(B658="80 - Produccion-Mezcla Grasa","80",IF(B658="51 - Purga-Purga de sebo","51",IF(B658="502 - Fermentacion PCL","502",IF(B658="510 - Fermentacion","510","512"))))))</f>
        <v>76</v>
      </c>
      <c r="M658" s="107">
        <f t="shared" si="10"/>
        <v>76</v>
      </c>
    </row>
    <row r="659" spans="1:13" hidden="1" x14ac:dyDescent="0.25">
      <c r="A659" s="76">
        <v>668231</v>
      </c>
      <c r="B659" s="144" t="s">
        <v>225</v>
      </c>
      <c r="C659" s="112">
        <v>44792</v>
      </c>
      <c r="D659" s="144" t="s">
        <v>218</v>
      </c>
      <c r="E659" s="144" t="s">
        <v>20</v>
      </c>
      <c r="F659" s="76">
        <v>7</v>
      </c>
      <c r="G659" s="145" t="s">
        <v>55</v>
      </c>
      <c r="H659" s="145">
        <v>0</v>
      </c>
      <c r="I659" s="145">
        <v>3</v>
      </c>
      <c r="J659" s="145">
        <v>4.4000000000000004</v>
      </c>
      <c r="K659" s="145" t="s">
        <v>345</v>
      </c>
      <c r="L659" s="145">
        <f>IF(A659="","",IFERROR(VLOOKUP(B659,IPQlickTabla!$B:$J,9,FALSE),IF(B659="80 - Produccion-Mezcla Grasa","80",IF(B659="51 - Purga-Purga de sebo","51",IF(B659="502 - Fermentacion PCL","502",IF(B659="510 - Fermentacion","510","512"))))))</f>
        <v>76</v>
      </c>
      <c r="M659" s="107">
        <f t="shared" si="10"/>
        <v>76</v>
      </c>
    </row>
    <row r="660" spans="1:13" hidden="1" x14ac:dyDescent="0.25">
      <c r="A660" s="76">
        <v>667298</v>
      </c>
      <c r="B660" s="144" t="s">
        <v>225</v>
      </c>
      <c r="C660" s="112">
        <v>44789</v>
      </c>
      <c r="D660" s="144" t="s">
        <v>218</v>
      </c>
      <c r="E660" s="144" t="s">
        <v>20</v>
      </c>
      <c r="F660" s="76">
        <v>7</v>
      </c>
      <c r="G660" s="145" t="s">
        <v>55</v>
      </c>
      <c r="H660" s="145">
        <v>0</v>
      </c>
      <c r="I660" s="145">
        <v>3.1</v>
      </c>
      <c r="J660" s="145">
        <v>2.2000000000000002</v>
      </c>
      <c r="K660" s="145" t="s">
        <v>344</v>
      </c>
      <c r="L660" s="145">
        <f>IF(A660="","",IFERROR(VLOOKUP(B660,IPQlickTabla!$B:$J,9,FALSE),IF(B660="80 - Produccion-Mezcla Grasa","80",IF(B660="51 - Purga-Purga de sebo","51",IF(B660="502 - Fermentacion PCL","502",IF(B660="510 - Fermentacion","510","512"))))))</f>
        <v>76</v>
      </c>
      <c r="M660" s="107">
        <f t="shared" si="10"/>
        <v>76</v>
      </c>
    </row>
    <row r="661" spans="1:13" hidden="1" x14ac:dyDescent="0.25">
      <c r="A661" s="76">
        <v>667314</v>
      </c>
      <c r="B661" s="144" t="s">
        <v>225</v>
      </c>
      <c r="C661" s="112">
        <v>44789</v>
      </c>
      <c r="D661" s="144" t="s">
        <v>218</v>
      </c>
      <c r="E661" s="144" t="s">
        <v>20</v>
      </c>
      <c r="F661" s="76">
        <v>7</v>
      </c>
      <c r="G661" s="145" t="s">
        <v>55</v>
      </c>
      <c r="H661" s="145">
        <v>0</v>
      </c>
      <c r="I661" s="145">
        <v>3.1</v>
      </c>
      <c r="J661" s="145">
        <v>2.2999999999999998</v>
      </c>
      <c r="K661" s="145" t="s">
        <v>344</v>
      </c>
      <c r="L661" s="145">
        <f>IF(A661="","",IFERROR(VLOOKUP(B661,IPQlickTabla!$B:$J,9,FALSE),IF(B661="80 - Produccion-Mezcla Grasa","80",IF(B661="51 - Purga-Purga de sebo","51",IF(B661="502 - Fermentacion PCL","502",IF(B661="510 - Fermentacion","510","512"))))))</f>
        <v>76</v>
      </c>
      <c r="M661" s="107">
        <f t="shared" si="10"/>
        <v>76</v>
      </c>
    </row>
    <row r="662" spans="1:13" hidden="1" x14ac:dyDescent="0.25">
      <c r="A662" s="76">
        <v>667075</v>
      </c>
      <c r="B662" s="144" t="s">
        <v>225</v>
      </c>
      <c r="C662" s="112">
        <v>44788</v>
      </c>
      <c r="D662" s="144" t="s">
        <v>218</v>
      </c>
      <c r="E662" s="144" t="s">
        <v>20</v>
      </c>
      <c r="F662" s="76">
        <v>7</v>
      </c>
      <c r="G662" s="145" t="s">
        <v>55</v>
      </c>
      <c r="H662" s="145">
        <v>0</v>
      </c>
      <c r="I662" s="145">
        <v>3.1</v>
      </c>
      <c r="J662" s="145">
        <v>2.6</v>
      </c>
      <c r="K662" s="145" t="s">
        <v>344</v>
      </c>
      <c r="L662" s="145">
        <f>IF(A662="","",IFERROR(VLOOKUP(B662,IPQlickTabla!$B:$J,9,FALSE),IF(B662="80 - Produccion-Mezcla Grasa","80",IF(B662="51 - Purga-Purga de sebo","51",IF(B662="502 - Fermentacion PCL","502",IF(B662="510 - Fermentacion","510","512"))))))</f>
        <v>76</v>
      </c>
      <c r="M662" s="107">
        <f t="shared" si="10"/>
        <v>76</v>
      </c>
    </row>
    <row r="663" spans="1:13" hidden="1" x14ac:dyDescent="0.25">
      <c r="A663" s="76">
        <v>667090</v>
      </c>
      <c r="B663" s="144" t="s">
        <v>225</v>
      </c>
      <c r="C663" s="112">
        <v>44788</v>
      </c>
      <c r="D663" s="144" t="s">
        <v>218</v>
      </c>
      <c r="E663" s="144" t="s">
        <v>20</v>
      </c>
      <c r="F663" s="76">
        <v>7</v>
      </c>
      <c r="G663" s="145" t="s">
        <v>55</v>
      </c>
      <c r="H663" s="145">
        <v>0</v>
      </c>
      <c r="I663" s="145">
        <v>3.1</v>
      </c>
      <c r="J663" s="145">
        <v>2.6</v>
      </c>
      <c r="K663" s="145" t="s">
        <v>344</v>
      </c>
      <c r="L663" s="145">
        <f>IF(A663="","",IFERROR(VLOOKUP(B663,IPQlickTabla!$B:$J,9,FALSE),IF(B663="80 - Produccion-Mezcla Grasa","80",IF(B663="51 - Purga-Purga de sebo","51",IF(B663="502 - Fermentacion PCL","502",IF(B663="510 - Fermentacion","510","512"))))))</f>
        <v>76</v>
      </c>
      <c r="M663" s="107">
        <f t="shared" si="10"/>
        <v>76</v>
      </c>
    </row>
    <row r="664" spans="1:13" hidden="1" x14ac:dyDescent="0.25">
      <c r="A664" s="76">
        <v>667044</v>
      </c>
      <c r="B664" s="144" t="s">
        <v>225</v>
      </c>
      <c r="C664" s="112">
        <v>44788</v>
      </c>
      <c r="D664" s="144" t="s">
        <v>218</v>
      </c>
      <c r="E664" s="144" t="s">
        <v>20</v>
      </c>
      <c r="F664" s="76">
        <v>7</v>
      </c>
      <c r="G664" s="145" t="s">
        <v>55</v>
      </c>
      <c r="H664" s="145">
        <v>0</v>
      </c>
      <c r="I664" s="145">
        <v>3.1</v>
      </c>
      <c r="J664" s="145">
        <v>2.7</v>
      </c>
      <c r="K664" s="145" t="s">
        <v>344</v>
      </c>
      <c r="L664" s="145">
        <f>IF(A664="","",IFERROR(VLOOKUP(B664,IPQlickTabla!$B:$J,9,FALSE),IF(B664="80 - Produccion-Mezcla Grasa","80",IF(B664="51 - Purga-Purga de sebo","51",IF(B664="502 - Fermentacion PCL","502",IF(B664="510 - Fermentacion","510","512"))))))</f>
        <v>76</v>
      </c>
      <c r="M664" s="107">
        <f t="shared" si="10"/>
        <v>76</v>
      </c>
    </row>
    <row r="665" spans="1:13" hidden="1" x14ac:dyDescent="0.25">
      <c r="A665" s="76">
        <v>667044</v>
      </c>
      <c r="B665" s="144" t="s">
        <v>225</v>
      </c>
      <c r="C665" s="112">
        <v>44788</v>
      </c>
      <c r="D665" s="144" t="s">
        <v>218</v>
      </c>
      <c r="E665" s="144" t="s">
        <v>20</v>
      </c>
      <c r="F665" s="76">
        <v>7</v>
      </c>
      <c r="G665" s="145" t="s">
        <v>55</v>
      </c>
      <c r="H665" s="145">
        <v>0</v>
      </c>
      <c r="I665" s="145">
        <v>3.1</v>
      </c>
      <c r="J665" s="145">
        <v>2.9</v>
      </c>
      <c r="K665" s="145" t="s">
        <v>344</v>
      </c>
      <c r="L665" s="145">
        <f>IF(A665="","",IFERROR(VLOOKUP(B665,IPQlickTabla!$B:$J,9,FALSE),IF(B665="80 - Produccion-Mezcla Grasa","80",IF(B665="51 - Purga-Purga de sebo","51",IF(B665="502 - Fermentacion PCL","502",IF(B665="510 - Fermentacion","510","512"))))))</f>
        <v>76</v>
      </c>
      <c r="M665" s="107">
        <f t="shared" si="10"/>
        <v>76</v>
      </c>
    </row>
    <row r="666" spans="1:13" hidden="1" x14ac:dyDescent="0.25">
      <c r="A666" s="76">
        <v>667138</v>
      </c>
      <c r="B666" s="144" t="s">
        <v>225</v>
      </c>
      <c r="C666" s="112">
        <v>44788</v>
      </c>
      <c r="D666" s="144" t="s">
        <v>218</v>
      </c>
      <c r="E666" s="144" t="s">
        <v>20</v>
      </c>
      <c r="F666" s="76">
        <v>7</v>
      </c>
      <c r="G666" s="145" t="s">
        <v>55</v>
      </c>
      <c r="H666" s="145">
        <v>0</v>
      </c>
      <c r="I666" s="145">
        <v>3.1</v>
      </c>
      <c r="J666" s="145">
        <v>2.9</v>
      </c>
      <c r="K666" s="145" t="s">
        <v>344</v>
      </c>
      <c r="L666" s="145">
        <f>IF(A666="","",IFERROR(VLOOKUP(B666,IPQlickTabla!$B:$J,9,FALSE),IF(B666="80 - Produccion-Mezcla Grasa","80",IF(B666="51 - Purga-Purga de sebo","51",IF(B666="502 - Fermentacion PCL","502",IF(B666="510 - Fermentacion","510","512"))))))</f>
        <v>76</v>
      </c>
      <c r="M666" s="107">
        <f t="shared" si="10"/>
        <v>76</v>
      </c>
    </row>
    <row r="667" spans="1:13" hidden="1" x14ac:dyDescent="0.25">
      <c r="A667" s="76">
        <v>667460</v>
      </c>
      <c r="B667" s="144" t="s">
        <v>225</v>
      </c>
      <c r="C667" s="112">
        <v>44790</v>
      </c>
      <c r="D667" s="144" t="s">
        <v>218</v>
      </c>
      <c r="E667" s="144" t="s">
        <v>20</v>
      </c>
      <c r="F667" s="76">
        <v>7</v>
      </c>
      <c r="G667" s="145" t="s">
        <v>55</v>
      </c>
      <c r="H667" s="145">
        <v>0</v>
      </c>
      <c r="I667" s="145">
        <v>3.1</v>
      </c>
      <c r="J667" s="145">
        <v>3</v>
      </c>
      <c r="K667" s="145" t="s">
        <v>344</v>
      </c>
      <c r="L667" s="145">
        <f>IF(A667="","",IFERROR(VLOOKUP(B667,IPQlickTabla!$B:$J,9,FALSE),IF(B667="80 - Produccion-Mezcla Grasa","80",IF(B667="51 - Purga-Purga de sebo","51",IF(B667="502 - Fermentacion PCL","502",IF(B667="510 - Fermentacion","510","512"))))))</f>
        <v>76</v>
      </c>
      <c r="M667" s="107">
        <f t="shared" si="10"/>
        <v>76</v>
      </c>
    </row>
    <row r="668" spans="1:13" hidden="1" x14ac:dyDescent="0.25">
      <c r="A668" s="76">
        <v>668004</v>
      </c>
      <c r="B668" s="144" t="s">
        <v>225</v>
      </c>
      <c r="C668" s="112">
        <v>44792</v>
      </c>
      <c r="D668" s="144" t="s">
        <v>218</v>
      </c>
      <c r="E668" s="144" t="s">
        <v>20</v>
      </c>
      <c r="F668" s="76">
        <v>7</v>
      </c>
      <c r="G668" s="145" t="s">
        <v>55</v>
      </c>
      <c r="H668" s="145">
        <v>0</v>
      </c>
      <c r="I668" s="145">
        <v>3.1</v>
      </c>
      <c r="J668" s="145">
        <v>3</v>
      </c>
      <c r="K668" s="145" t="s">
        <v>344</v>
      </c>
      <c r="L668" s="145">
        <f>IF(A668="","",IFERROR(VLOOKUP(B668,IPQlickTabla!$B:$J,9,FALSE),IF(B668="80 - Produccion-Mezcla Grasa","80",IF(B668="51 - Purga-Purga de sebo","51",IF(B668="502 - Fermentacion PCL","502",IF(B668="510 - Fermentacion","510","512"))))))</f>
        <v>76</v>
      </c>
      <c r="M668" s="107">
        <f t="shared" si="10"/>
        <v>76</v>
      </c>
    </row>
    <row r="669" spans="1:13" hidden="1" x14ac:dyDescent="0.25">
      <c r="A669" s="76">
        <v>667099</v>
      </c>
      <c r="B669" s="144" t="s">
        <v>225</v>
      </c>
      <c r="C669" s="112">
        <v>44788</v>
      </c>
      <c r="D669" s="144" t="s">
        <v>218</v>
      </c>
      <c r="E669" s="144" t="s">
        <v>20</v>
      </c>
      <c r="F669" s="76">
        <v>7</v>
      </c>
      <c r="G669" s="145" t="s">
        <v>55</v>
      </c>
      <c r="H669" s="145">
        <v>0</v>
      </c>
      <c r="I669" s="145">
        <v>3.1</v>
      </c>
      <c r="J669" s="145">
        <v>3.1</v>
      </c>
      <c r="K669" s="145" t="s">
        <v>344</v>
      </c>
      <c r="L669" s="145">
        <f>IF(A669="","",IFERROR(VLOOKUP(B669,IPQlickTabla!$B:$J,9,FALSE),IF(B669="80 - Produccion-Mezcla Grasa","80",IF(B669="51 - Purga-Purga de sebo","51",IF(B669="502 - Fermentacion PCL","502",IF(B669="510 - Fermentacion","510","512"))))))</f>
        <v>76</v>
      </c>
      <c r="M669" s="107">
        <f t="shared" si="10"/>
        <v>76</v>
      </c>
    </row>
    <row r="670" spans="1:13" hidden="1" x14ac:dyDescent="0.25">
      <c r="A670" s="76">
        <v>667347</v>
      </c>
      <c r="B670" s="144" t="s">
        <v>225</v>
      </c>
      <c r="C670" s="112">
        <v>44789</v>
      </c>
      <c r="D670" s="144" t="s">
        <v>218</v>
      </c>
      <c r="E670" s="144" t="s">
        <v>20</v>
      </c>
      <c r="F670" s="76">
        <v>7</v>
      </c>
      <c r="G670" s="145" t="s">
        <v>55</v>
      </c>
      <c r="H670" s="145">
        <v>0</v>
      </c>
      <c r="I670" s="145">
        <v>3.1</v>
      </c>
      <c r="J670" s="145">
        <v>3.1</v>
      </c>
      <c r="K670" s="145" t="s">
        <v>344</v>
      </c>
      <c r="L670" s="145">
        <f>IF(A670="","",IFERROR(VLOOKUP(B670,IPQlickTabla!$B:$J,9,FALSE),IF(B670="80 - Produccion-Mezcla Grasa","80",IF(B670="51 - Purga-Purga de sebo","51",IF(B670="502 - Fermentacion PCL","502",IF(B670="510 - Fermentacion","510","512"))))))</f>
        <v>76</v>
      </c>
      <c r="M670" s="107">
        <f t="shared" si="10"/>
        <v>76</v>
      </c>
    </row>
    <row r="671" spans="1:13" hidden="1" x14ac:dyDescent="0.25">
      <c r="A671" s="76">
        <v>667498</v>
      </c>
      <c r="B671" s="144" t="s">
        <v>225</v>
      </c>
      <c r="C671" s="112">
        <v>44790</v>
      </c>
      <c r="D671" s="144" t="s">
        <v>218</v>
      </c>
      <c r="E671" s="144" t="s">
        <v>20</v>
      </c>
      <c r="F671" s="76">
        <v>7</v>
      </c>
      <c r="G671" s="145" t="s">
        <v>55</v>
      </c>
      <c r="H671" s="145">
        <v>0</v>
      </c>
      <c r="I671" s="145">
        <v>3.1</v>
      </c>
      <c r="J671" s="145">
        <v>3.1</v>
      </c>
      <c r="K671" s="145" t="s">
        <v>344</v>
      </c>
      <c r="L671" s="145">
        <f>IF(A671="","",IFERROR(VLOOKUP(B671,IPQlickTabla!$B:$J,9,FALSE),IF(B671="80 - Produccion-Mezcla Grasa","80",IF(B671="51 - Purga-Purga de sebo","51",IF(B671="502 - Fermentacion PCL","502",IF(B671="510 - Fermentacion","510","512"))))))</f>
        <v>76</v>
      </c>
      <c r="M671" s="107">
        <f t="shared" si="10"/>
        <v>76</v>
      </c>
    </row>
    <row r="672" spans="1:13" hidden="1" x14ac:dyDescent="0.25">
      <c r="A672" s="76">
        <v>667922</v>
      </c>
      <c r="B672" s="144" t="s">
        <v>225</v>
      </c>
      <c r="C672" s="112">
        <v>44791</v>
      </c>
      <c r="D672" s="144" t="s">
        <v>218</v>
      </c>
      <c r="E672" s="144" t="s">
        <v>20</v>
      </c>
      <c r="F672" s="76">
        <v>7</v>
      </c>
      <c r="G672" s="145" t="s">
        <v>55</v>
      </c>
      <c r="H672" s="145">
        <v>0</v>
      </c>
      <c r="I672" s="145">
        <v>3.1</v>
      </c>
      <c r="J672" s="145">
        <v>3.1</v>
      </c>
      <c r="K672" s="145" t="s">
        <v>344</v>
      </c>
      <c r="L672" s="145">
        <f>IF(A672="","",IFERROR(VLOOKUP(B672,IPQlickTabla!$B:$J,9,FALSE),IF(B672="80 - Produccion-Mezcla Grasa","80",IF(B672="51 - Purga-Purga de sebo","51",IF(B672="502 - Fermentacion PCL","502",IF(B672="510 - Fermentacion","510","512"))))))</f>
        <v>76</v>
      </c>
      <c r="M672" s="107">
        <f t="shared" si="10"/>
        <v>76</v>
      </c>
    </row>
    <row r="673" spans="1:13" hidden="1" x14ac:dyDescent="0.25">
      <c r="A673" s="76">
        <v>667947</v>
      </c>
      <c r="B673" s="144" t="s">
        <v>225</v>
      </c>
      <c r="C673" s="112">
        <v>44791</v>
      </c>
      <c r="D673" s="144" t="s">
        <v>218</v>
      </c>
      <c r="E673" s="144" t="s">
        <v>20</v>
      </c>
      <c r="F673" s="76">
        <v>7</v>
      </c>
      <c r="G673" s="145" t="s">
        <v>55</v>
      </c>
      <c r="H673" s="145">
        <v>0</v>
      </c>
      <c r="I673" s="145">
        <v>3.1</v>
      </c>
      <c r="J673" s="145">
        <v>3.1</v>
      </c>
      <c r="K673" s="145" t="s">
        <v>344</v>
      </c>
      <c r="L673" s="145">
        <f>IF(A673="","",IFERROR(VLOOKUP(B673,IPQlickTabla!$B:$J,9,FALSE),IF(B673="80 - Produccion-Mezcla Grasa","80",IF(B673="51 - Purga-Purga de sebo","51",IF(B673="502 - Fermentacion PCL","502",IF(B673="510 - Fermentacion","510","512"))))))</f>
        <v>76</v>
      </c>
      <c r="M673" s="107">
        <f t="shared" si="10"/>
        <v>76</v>
      </c>
    </row>
    <row r="674" spans="1:13" hidden="1" x14ac:dyDescent="0.25">
      <c r="A674" s="76">
        <v>667975</v>
      </c>
      <c r="B674" s="144" t="s">
        <v>225</v>
      </c>
      <c r="C674" s="112">
        <v>44791</v>
      </c>
      <c r="D674" s="144" t="s">
        <v>218</v>
      </c>
      <c r="E674" s="144" t="s">
        <v>20</v>
      </c>
      <c r="F674" s="76">
        <v>7</v>
      </c>
      <c r="G674" s="145" t="s">
        <v>55</v>
      </c>
      <c r="H674" s="145">
        <v>0</v>
      </c>
      <c r="I674" s="145">
        <v>3.1</v>
      </c>
      <c r="J674" s="145">
        <v>3.1</v>
      </c>
      <c r="K674" s="145" t="s">
        <v>344</v>
      </c>
      <c r="L674" s="145">
        <f>IF(A674="","",IFERROR(VLOOKUP(B674,IPQlickTabla!$B:$J,9,FALSE),IF(B674="80 - Produccion-Mezcla Grasa","80",IF(B674="51 - Purga-Purga de sebo","51",IF(B674="502 - Fermentacion PCL","502",IF(B674="510 - Fermentacion","510","512"))))))</f>
        <v>76</v>
      </c>
      <c r="M674" s="107">
        <f t="shared" si="10"/>
        <v>76</v>
      </c>
    </row>
    <row r="675" spans="1:13" hidden="1" x14ac:dyDescent="0.25">
      <c r="A675" s="76">
        <v>668004</v>
      </c>
      <c r="B675" s="144" t="s">
        <v>225</v>
      </c>
      <c r="C675" s="112">
        <v>44792</v>
      </c>
      <c r="D675" s="144" t="s">
        <v>218</v>
      </c>
      <c r="E675" s="144" t="s">
        <v>20</v>
      </c>
      <c r="F675" s="76">
        <v>7</v>
      </c>
      <c r="G675" s="145" t="s">
        <v>55</v>
      </c>
      <c r="H675" s="145">
        <v>0</v>
      </c>
      <c r="I675" s="145">
        <v>3.1</v>
      </c>
      <c r="J675" s="145">
        <v>3.1</v>
      </c>
      <c r="K675" s="145" t="s">
        <v>344</v>
      </c>
      <c r="L675" s="145">
        <f>IF(A675="","",IFERROR(VLOOKUP(B675,IPQlickTabla!$B:$J,9,FALSE),IF(B675="80 - Produccion-Mezcla Grasa","80",IF(B675="51 - Purga-Purga de sebo","51",IF(B675="502 - Fermentacion PCL","502",IF(B675="510 - Fermentacion","510","512"))))))</f>
        <v>76</v>
      </c>
      <c r="M675" s="107">
        <f t="shared" si="10"/>
        <v>76</v>
      </c>
    </row>
    <row r="676" spans="1:13" hidden="1" x14ac:dyDescent="0.25">
      <c r="A676" s="76">
        <v>667017</v>
      </c>
      <c r="B676" s="144" t="s">
        <v>225</v>
      </c>
      <c r="C676" s="112">
        <v>44788</v>
      </c>
      <c r="D676" s="144" t="s">
        <v>218</v>
      </c>
      <c r="E676" s="144" t="s">
        <v>20</v>
      </c>
      <c r="F676" s="76">
        <v>7</v>
      </c>
      <c r="G676" s="145" t="s">
        <v>55</v>
      </c>
      <c r="H676" s="145">
        <v>0</v>
      </c>
      <c r="I676" s="145">
        <v>3.1</v>
      </c>
      <c r="J676" s="145">
        <v>3.2</v>
      </c>
      <c r="K676" s="145" t="s">
        <v>345</v>
      </c>
      <c r="L676" s="145">
        <f>IF(A676="","",IFERROR(VLOOKUP(B676,IPQlickTabla!$B:$J,9,FALSE),IF(B676="80 - Produccion-Mezcla Grasa","80",IF(B676="51 - Purga-Purga de sebo","51",IF(B676="502 - Fermentacion PCL","502",IF(B676="510 - Fermentacion","510","512"))))))</f>
        <v>76</v>
      </c>
      <c r="M676" s="107">
        <f t="shared" si="10"/>
        <v>76</v>
      </c>
    </row>
    <row r="677" spans="1:13" hidden="1" x14ac:dyDescent="0.25">
      <c r="A677" s="76">
        <v>667099</v>
      </c>
      <c r="B677" s="144" t="s">
        <v>225</v>
      </c>
      <c r="C677" s="112">
        <v>44788</v>
      </c>
      <c r="D677" s="144" t="s">
        <v>218</v>
      </c>
      <c r="E677" s="144" t="s">
        <v>20</v>
      </c>
      <c r="F677" s="76">
        <v>7</v>
      </c>
      <c r="G677" s="145" t="s">
        <v>55</v>
      </c>
      <c r="H677" s="145">
        <v>0</v>
      </c>
      <c r="I677" s="145">
        <v>3.1</v>
      </c>
      <c r="J677" s="145">
        <v>3.2</v>
      </c>
      <c r="K677" s="145" t="s">
        <v>345</v>
      </c>
      <c r="L677" s="145">
        <f>IF(A677="","",IFERROR(VLOOKUP(B677,IPQlickTabla!$B:$J,9,FALSE),IF(B677="80 - Produccion-Mezcla Grasa","80",IF(B677="51 - Purga-Purga de sebo","51",IF(B677="502 - Fermentacion PCL","502",IF(B677="510 - Fermentacion","510","512"))))))</f>
        <v>76</v>
      </c>
      <c r="M677" s="107">
        <f t="shared" si="10"/>
        <v>76</v>
      </c>
    </row>
    <row r="678" spans="1:13" hidden="1" x14ac:dyDescent="0.25">
      <c r="A678" s="76">
        <v>667460</v>
      </c>
      <c r="B678" s="144" t="s">
        <v>225</v>
      </c>
      <c r="C678" s="112">
        <v>44790</v>
      </c>
      <c r="D678" s="144" t="s">
        <v>218</v>
      </c>
      <c r="E678" s="144" t="s">
        <v>20</v>
      </c>
      <c r="F678" s="76">
        <v>7</v>
      </c>
      <c r="G678" s="145" t="s">
        <v>55</v>
      </c>
      <c r="H678" s="145">
        <v>0</v>
      </c>
      <c r="I678" s="145">
        <v>3.1</v>
      </c>
      <c r="J678" s="145">
        <v>3.2</v>
      </c>
      <c r="K678" s="145" t="s">
        <v>345</v>
      </c>
      <c r="L678" s="145">
        <f>IF(A678="","",IFERROR(VLOOKUP(B678,IPQlickTabla!$B:$J,9,FALSE),IF(B678="80 - Produccion-Mezcla Grasa","80",IF(B678="51 - Purga-Purga de sebo","51",IF(B678="502 - Fermentacion PCL","502",IF(B678="510 - Fermentacion","510","512"))))))</f>
        <v>76</v>
      </c>
      <c r="M678" s="107">
        <f t="shared" si="10"/>
        <v>76</v>
      </c>
    </row>
    <row r="679" spans="1:13" hidden="1" x14ac:dyDescent="0.25">
      <c r="A679" s="76">
        <v>667498</v>
      </c>
      <c r="B679" s="144" t="s">
        <v>225</v>
      </c>
      <c r="C679" s="112">
        <v>44790</v>
      </c>
      <c r="D679" s="144" t="s">
        <v>218</v>
      </c>
      <c r="E679" s="144" t="s">
        <v>20</v>
      </c>
      <c r="F679" s="76">
        <v>7</v>
      </c>
      <c r="G679" s="145" t="s">
        <v>55</v>
      </c>
      <c r="H679" s="145">
        <v>0</v>
      </c>
      <c r="I679" s="145">
        <v>3.1</v>
      </c>
      <c r="J679" s="145">
        <v>3.2</v>
      </c>
      <c r="K679" s="145" t="s">
        <v>345</v>
      </c>
      <c r="L679" s="145">
        <f>IF(A679="","",IFERROR(VLOOKUP(B679,IPQlickTabla!$B:$J,9,FALSE),IF(B679="80 - Produccion-Mezcla Grasa","80",IF(B679="51 - Purga-Purga de sebo","51",IF(B679="502 - Fermentacion PCL","502",IF(B679="510 - Fermentacion","510","512"))))))</f>
        <v>76</v>
      </c>
      <c r="M679" s="107">
        <f t="shared" si="10"/>
        <v>76</v>
      </c>
    </row>
    <row r="680" spans="1:13" hidden="1" x14ac:dyDescent="0.25">
      <c r="A680" s="76">
        <v>668067</v>
      </c>
      <c r="B680" s="144" t="s">
        <v>225</v>
      </c>
      <c r="C680" s="112">
        <v>44792</v>
      </c>
      <c r="D680" s="144" t="s">
        <v>218</v>
      </c>
      <c r="E680" s="144" t="s">
        <v>20</v>
      </c>
      <c r="F680" s="76">
        <v>7</v>
      </c>
      <c r="G680" s="145" t="s">
        <v>55</v>
      </c>
      <c r="H680" s="145">
        <v>0</v>
      </c>
      <c r="I680" s="145">
        <v>3.1</v>
      </c>
      <c r="J680" s="145">
        <v>3.3</v>
      </c>
      <c r="K680" s="145" t="s">
        <v>345</v>
      </c>
      <c r="L680" s="145">
        <f>IF(A680="","",IFERROR(VLOOKUP(B680,IPQlickTabla!$B:$J,9,FALSE),IF(B680="80 - Produccion-Mezcla Grasa","80",IF(B680="51 - Purga-Purga de sebo","51",IF(B680="502 - Fermentacion PCL","502",IF(B680="510 - Fermentacion","510","512"))))))</f>
        <v>76</v>
      </c>
      <c r="M680" s="107">
        <f t="shared" si="10"/>
        <v>76</v>
      </c>
    </row>
    <row r="681" spans="1:13" hidden="1" x14ac:dyDescent="0.25">
      <c r="A681" s="76">
        <v>667017</v>
      </c>
      <c r="B681" s="144" t="s">
        <v>225</v>
      </c>
      <c r="C681" s="112">
        <v>44788</v>
      </c>
      <c r="D681" s="144" t="s">
        <v>218</v>
      </c>
      <c r="E681" s="144" t="s">
        <v>20</v>
      </c>
      <c r="F681" s="76">
        <v>7</v>
      </c>
      <c r="G681" s="145" t="s">
        <v>55</v>
      </c>
      <c r="H681" s="145">
        <v>0</v>
      </c>
      <c r="I681" s="145">
        <v>3.1</v>
      </c>
      <c r="J681" s="145">
        <v>3.4</v>
      </c>
      <c r="K681" s="145" t="s">
        <v>345</v>
      </c>
      <c r="L681" s="145">
        <f>IF(A681="","",IFERROR(VLOOKUP(B681,IPQlickTabla!$B:$J,9,FALSE),IF(B681="80 - Produccion-Mezcla Grasa","80",IF(B681="51 - Purga-Purga de sebo","51",IF(B681="502 - Fermentacion PCL","502",IF(B681="510 - Fermentacion","510","512"))))))</f>
        <v>76</v>
      </c>
      <c r="M681" s="107">
        <f t="shared" si="10"/>
        <v>76</v>
      </c>
    </row>
    <row r="682" spans="1:13" hidden="1" x14ac:dyDescent="0.25">
      <c r="A682" s="76">
        <v>667138</v>
      </c>
      <c r="B682" s="144" t="s">
        <v>225</v>
      </c>
      <c r="C682" s="112">
        <v>44788</v>
      </c>
      <c r="D682" s="144" t="s">
        <v>218</v>
      </c>
      <c r="E682" s="144" t="s">
        <v>20</v>
      </c>
      <c r="F682" s="76">
        <v>7</v>
      </c>
      <c r="G682" s="145" t="s">
        <v>55</v>
      </c>
      <c r="H682" s="145">
        <v>0</v>
      </c>
      <c r="I682" s="145">
        <v>3.1</v>
      </c>
      <c r="J682" s="145">
        <v>3.4</v>
      </c>
      <c r="K682" s="145" t="s">
        <v>345</v>
      </c>
      <c r="L682" s="145">
        <f>IF(A682="","",IFERROR(VLOOKUP(B682,IPQlickTabla!$B:$J,9,FALSE),IF(B682="80 - Produccion-Mezcla Grasa","80",IF(B682="51 - Purga-Purga de sebo","51",IF(B682="502 - Fermentacion PCL","502",IF(B682="510 - Fermentacion","510","512"))))))</f>
        <v>76</v>
      </c>
      <c r="M682" s="107">
        <f t="shared" si="10"/>
        <v>76</v>
      </c>
    </row>
    <row r="683" spans="1:13" hidden="1" x14ac:dyDescent="0.25">
      <c r="A683" s="76">
        <v>667353</v>
      </c>
      <c r="B683" s="144" t="s">
        <v>225</v>
      </c>
      <c r="C683" s="112">
        <v>44789</v>
      </c>
      <c r="D683" s="144" t="s">
        <v>218</v>
      </c>
      <c r="E683" s="144" t="s">
        <v>20</v>
      </c>
      <c r="F683" s="76">
        <v>7</v>
      </c>
      <c r="G683" s="145" t="s">
        <v>55</v>
      </c>
      <c r="H683" s="145">
        <v>0</v>
      </c>
      <c r="I683" s="145">
        <v>3.1</v>
      </c>
      <c r="J683" s="145">
        <v>3.4</v>
      </c>
      <c r="K683" s="145" t="s">
        <v>345</v>
      </c>
      <c r="L683" s="145">
        <f>IF(A683="","",IFERROR(VLOOKUP(B683,IPQlickTabla!$B:$J,9,FALSE),IF(B683="80 - Produccion-Mezcla Grasa","80",IF(B683="51 - Purga-Purga de sebo","51",IF(B683="502 - Fermentacion PCL","502",IF(B683="510 - Fermentacion","510","512"))))))</f>
        <v>76</v>
      </c>
      <c r="M683" s="107">
        <f t="shared" si="10"/>
        <v>76</v>
      </c>
    </row>
    <row r="684" spans="1:13" hidden="1" x14ac:dyDescent="0.25">
      <c r="A684" s="76">
        <v>668067</v>
      </c>
      <c r="B684" s="144" t="s">
        <v>225</v>
      </c>
      <c r="C684" s="112">
        <v>44792</v>
      </c>
      <c r="D684" s="144" t="s">
        <v>218</v>
      </c>
      <c r="E684" s="144" t="s">
        <v>20</v>
      </c>
      <c r="F684" s="76">
        <v>7</v>
      </c>
      <c r="G684" s="145" t="s">
        <v>55</v>
      </c>
      <c r="H684" s="145">
        <v>0</v>
      </c>
      <c r="I684" s="145">
        <v>3.1</v>
      </c>
      <c r="J684" s="145">
        <v>3.4</v>
      </c>
      <c r="K684" s="145" t="s">
        <v>345</v>
      </c>
      <c r="L684" s="145">
        <f>IF(A684="","",IFERROR(VLOOKUP(B684,IPQlickTabla!$B:$J,9,FALSE),IF(B684="80 - Produccion-Mezcla Grasa","80",IF(B684="51 - Purga-Purga de sebo","51",IF(B684="502 - Fermentacion PCL","502",IF(B684="510 - Fermentacion","510","512"))))))</f>
        <v>76</v>
      </c>
      <c r="M684" s="107">
        <f t="shared" si="10"/>
        <v>76</v>
      </c>
    </row>
    <row r="685" spans="1:13" hidden="1" x14ac:dyDescent="0.25">
      <c r="A685" s="76">
        <v>668128</v>
      </c>
      <c r="B685" s="144" t="s">
        <v>225</v>
      </c>
      <c r="C685" s="112">
        <v>44792</v>
      </c>
      <c r="D685" s="144" t="s">
        <v>218</v>
      </c>
      <c r="E685" s="144" t="s">
        <v>20</v>
      </c>
      <c r="F685" s="76">
        <v>7</v>
      </c>
      <c r="G685" s="145" t="s">
        <v>55</v>
      </c>
      <c r="H685" s="145">
        <v>0</v>
      </c>
      <c r="I685" s="145">
        <v>3.1</v>
      </c>
      <c r="J685" s="145">
        <v>3.4</v>
      </c>
      <c r="K685" s="145" t="s">
        <v>345</v>
      </c>
      <c r="L685" s="145">
        <f>IF(A685="","",IFERROR(VLOOKUP(B685,IPQlickTabla!$B:$J,9,FALSE),IF(B685="80 - Produccion-Mezcla Grasa","80",IF(B685="51 - Purga-Purga de sebo","51",IF(B685="502 - Fermentacion PCL","502",IF(B685="510 - Fermentacion","510","512"))))))</f>
        <v>76</v>
      </c>
      <c r="M685" s="107">
        <f t="shared" si="10"/>
        <v>76</v>
      </c>
    </row>
    <row r="686" spans="1:13" hidden="1" x14ac:dyDescent="0.25">
      <c r="A686" s="76">
        <v>667388</v>
      </c>
      <c r="B686" s="144" t="s">
        <v>225</v>
      </c>
      <c r="C686" s="112">
        <v>44789</v>
      </c>
      <c r="D686" s="144" t="s">
        <v>218</v>
      </c>
      <c r="E686" s="144" t="s">
        <v>20</v>
      </c>
      <c r="F686" s="76">
        <v>7</v>
      </c>
      <c r="G686" s="145" t="s">
        <v>55</v>
      </c>
      <c r="H686" s="145">
        <v>0</v>
      </c>
      <c r="I686" s="145">
        <v>3.1</v>
      </c>
      <c r="J686" s="145">
        <v>3.5</v>
      </c>
      <c r="K686" s="145" t="s">
        <v>345</v>
      </c>
      <c r="L686" s="145">
        <f>IF(A686="","",IFERROR(VLOOKUP(B686,IPQlickTabla!$B:$J,9,FALSE),IF(B686="80 - Produccion-Mezcla Grasa","80",IF(B686="51 - Purga-Purga de sebo","51",IF(B686="502 - Fermentacion PCL","502",IF(B686="510 - Fermentacion","510","512"))))))</f>
        <v>76</v>
      </c>
      <c r="M686" s="107">
        <f t="shared" si="10"/>
        <v>76</v>
      </c>
    </row>
    <row r="687" spans="1:13" hidden="1" x14ac:dyDescent="0.25">
      <c r="A687" s="76">
        <v>667409</v>
      </c>
      <c r="B687" s="144" t="s">
        <v>225</v>
      </c>
      <c r="C687" s="112">
        <v>44789</v>
      </c>
      <c r="D687" s="144" t="s">
        <v>218</v>
      </c>
      <c r="E687" s="144" t="s">
        <v>20</v>
      </c>
      <c r="F687" s="76">
        <v>7</v>
      </c>
      <c r="G687" s="145" t="s">
        <v>55</v>
      </c>
      <c r="H687" s="145">
        <v>0</v>
      </c>
      <c r="I687" s="145">
        <v>3.1</v>
      </c>
      <c r="J687" s="145">
        <v>3.5</v>
      </c>
      <c r="K687" s="145" t="s">
        <v>345</v>
      </c>
      <c r="L687" s="145">
        <f>IF(A687="","",IFERROR(VLOOKUP(B687,IPQlickTabla!$B:$J,9,FALSE),IF(B687="80 - Produccion-Mezcla Grasa","80",IF(B687="51 - Purga-Purga de sebo","51",IF(B687="502 - Fermentacion PCL","502",IF(B687="510 - Fermentacion","510","512"))))))</f>
        <v>76</v>
      </c>
      <c r="M687" s="107">
        <f t="shared" si="10"/>
        <v>76</v>
      </c>
    </row>
    <row r="688" spans="1:13" hidden="1" x14ac:dyDescent="0.25">
      <c r="A688" s="76">
        <v>667975</v>
      </c>
      <c r="B688" s="144" t="s">
        <v>225</v>
      </c>
      <c r="C688" s="112">
        <v>44791</v>
      </c>
      <c r="D688" s="144" t="s">
        <v>218</v>
      </c>
      <c r="E688" s="144" t="s">
        <v>20</v>
      </c>
      <c r="F688" s="76">
        <v>7</v>
      </c>
      <c r="G688" s="145" t="s">
        <v>55</v>
      </c>
      <c r="H688" s="145">
        <v>0</v>
      </c>
      <c r="I688" s="145">
        <v>3.1</v>
      </c>
      <c r="J688" s="145">
        <v>3.5</v>
      </c>
      <c r="K688" s="145" t="s">
        <v>345</v>
      </c>
      <c r="L688" s="145">
        <f>IF(A688="","",IFERROR(VLOOKUP(B688,IPQlickTabla!$B:$J,9,FALSE),IF(B688="80 - Produccion-Mezcla Grasa","80",IF(B688="51 - Purga-Purga de sebo","51",IF(B688="502 - Fermentacion PCL","502",IF(B688="510 - Fermentacion","510","512"))))))</f>
        <v>76</v>
      </c>
      <c r="M688" s="107">
        <f t="shared" si="10"/>
        <v>76</v>
      </c>
    </row>
    <row r="689" spans="1:13" hidden="1" x14ac:dyDescent="0.25">
      <c r="A689" s="76">
        <v>668004</v>
      </c>
      <c r="B689" s="144" t="s">
        <v>225</v>
      </c>
      <c r="C689" s="112">
        <v>44792</v>
      </c>
      <c r="D689" s="144" t="s">
        <v>218</v>
      </c>
      <c r="E689" s="144" t="s">
        <v>20</v>
      </c>
      <c r="F689" s="76">
        <v>7</v>
      </c>
      <c r="G689" s="145" t="s">
        <v>55</v>
      </c>
      <c r="H689" s="145">
        <v>0</v>
      </c>
      <c r="I689" s="145">
        <v>3.1</v>
      </c>
      <c r="J689" s="145">
        <v>3.5</v>
      </c>
      <c r="K689" s="145" t="s">
        <v>345</v>
      </c>
      <c r="L689" s="145">
        <f>IF(A689="","",IFERROR(VLOOKUP(B689,IPQlickTabla!$B:$J,9,FALSE),IF(B689="80 - Produccion-Mezcla Grasa","80",IF(B689="51 - Purga-Purga de sebo","51",IF(B689="502 - Fermentacion PCL","502",IF(B689="510 - Fermentacion","510","512"))))))</f>
        <v>76</v>
      </c>
      <c r="M689" s="107">
        <f t="shared" si="10"/>
        <v>76</v>
      </c>
    </row>
    <row r="690" spans="1:13" hidden="1" x14ac:dyDescent="0.25">
      <c r="A690" s="76">
        <v>667017</v>
      </c>
      <c r="B690" s="144" t="s">
        <v>225</v>
      </c>
      <c r="C690" s="112">
        <v>44788</v>
      </c>
      <c r="D690" s="144" t="s">
        <v>218</v>
      </c>
      <c r="E690" s="144" t="s">
        <v>20</v>
      </c>
      <c r="F690" s="76">
        <v>7</v>
      </c>
      <c r="G690" s="145" t="s">
        <v>55</v>
      </c>
      <c r="H690" s="145">
        <v>0</v>
      </c>
      <c r="I690" s="145">
        <v>3.1</v>
      </c>
      <c r="J690" s="145">
        <v>3.6</v>
      </c>
      <c r="K690" s="145" t="s">
        <v>345</v>
      </c>
      <c r="L690" s="145">
        <f>IF(A690="","",IFERROR(VLOOKUP(B690,IPQlickTabla!$B:$J,9,FALSE),IF(B690="80 - Produccion-Mezcla Grasa","80",IF(B690="51 - Purga-Purga de sebo","51",IF(B690="502 - Fermentacion PCL","502",IF(B690="510 - Fermentacion","510","512"))))))</f>
        <v>76</v>
      </c>
      <c r="M690" s="107">
        <f t="shared" si="10"/>
        <v>76</v>
      </c>
    </row>
    <row r="691" spans="1:13" hidden="1" x14ac:dyDescent="0.25">
      <c r="A691" s="76">
        <v>667353</v>
      </c>
      <c r="B691" s="144" t="s">
        <v>225</v>
      </c>
      <c r="C691" s="112">
        <v>44789</v>
      </c>
      <c r="D691" s="144" t="s">
        <v>218</v>
      </c>
      <c r="E691" s="144" t="s">
        <v>20</v>
      </c>
      <c r="F691" s="76">
        <v>7</v>
      </c>
      <c r="G691" s="145" t="s">
        <v>55</v>
      </c>
      <c r="H691" s="145">
        <v>0</v>
      </c>
      <c r="I691" s="145">
        <v>3.1</v>
      </c>
      <c r="J691" s="145">
        <v>3.6</v>
      </c>
      <c r="K691" s="145" t="s">
        <v>345</v>
      </c>
      <c r="L691" s="145">
        <f>IF(A691="","",IFERROR(VLOOKUP(B691,IPQlickTabla!$B:$J,9,FALSE),IF(B691="80 - Produccion-Mezcla Grasa","80",IF(B691="51 - Purga-Purga de sebo","51",IF(B691="502 - Fermentacion PCL","502",IF(B691="510 - Fermentacion","510","512"))))))</f>
        <v>76</v>
      </c>
      <c r="M691" s="107">
        <f t="shared" si="10"/>
        <v>76</v>
      </c>
    </row>
    <row r="692" spans="1:13" hidden="1" x14ac:dyDescent="0.25">
      <c r="A692" s="76">
        <v>668170</v>
      </c>
      <c r="B692" s="144" t="s">
        <v>225</v>
      </c>
      <c r="C692" s="112">
        <v>44792</v>
      </c>
      <c r="D692" s="144" t="s">
        <v>218</v>
      </c>
      <c r="E692" s="144" t="s">
        <v>20</v>
      </c>
      <c r="F692" s="76">
        <v>7</v>
      </c>
      <c r="G692" s="145" t="s">
        <v>55</v>
      </c>
      <c r="H692" s="145">
        <v>0</v>
      </c>
      <c r="I692" s="145">
        <v>3.1</v>
      </c>
      <c r="J692" s="145">
        <v>3.6</v>
      </c>
      <c r="K692" s="145" t="s">
        <v>345</v>
      </c>
      <c r="L692" s="145">
        <f>IF(A692="","",IFERROR(VLOOKUP(B692,IPQlickTabla!$B:$J,9,FALSE),IF(B692="80 - Produccion-Mezcla Grasa","80",IF(B692="51 - Purga-Purga de sebo","51",IF(B692="502 - Fermentacion PCL","502",IF(B692="510 - Fermentacion","510","512"))))))</f>
        <v>76</v>
      </c>
      <c r="M692" s="107">
        <f t="shared" si="10"/>
        <v>76</v>
      </c>
    </row>
    <row r="693" spans="1:13" hidden="1" x14ac:dyDescent="0.25">
      <c r="A693" s="76">
        <v>667409</v>
      </c>
      <c r="B693" s="144" t="s">
        <v>225</v>
      </c>
      <c r="C693" s="112">
        <v>44789</v>
      </c>
      <c r="D693" s="144" t="s">
        <v>218</v>
      </c>
      <c r="E693" s="144" t="s">
        <v>20</v>
      </c>
      <c r="F693" s="76">
        <v>7</v>
      </c>
      <c r="G693" s="145" t="s">
        <v>55</v>
      </c>
      <c r="H693" s="145">
        <v>0</v>
      </c>
      <c r="I693" s="145">
        <v>3.1</v>
      </c>
      <c r="J693" s="145">
        <v>3.7</v>
      </c>
      <c r="K693" s="145" t="s">
        <v>345</v>
      </c>
      <c r="L693" s="145">
        <f>IF(A693="","",IFERROR(VLOOKUP(B693,IPQlickTabla!$B:$J,9,FALSE),IF(B693="80 - Produccion-Mezcla Grasa","80",IF(B693="51 - Purga-Purga de sebo","51",IF(B693="502 - Fermentacion PCL","502",IF(B693="510 - Fermentacion","510","512"))))))</f>
        <v>76</v>
      </c>
      <c r="M693" s="107">
        <f t="shared" si="10"/>
        <v>76</v>
      </c>
    </row>
    <row r="694" spans="1:13" hidden="1" x14ac:dyDescent="0.25">
      <c r="A694" s="76">
        <v>667498</v>
      </c>
      <c r="B694" s="144" t="s">
        <v>225</v>
      </c>
      <c r="C694" s="112">
        <v>44790</v>
      </c>
      <c r="D694" s="144" t="s">
        <v>218</v>
      </c>
      <c r="E694" s="144" t="s">
        <v>20</v>
      </c>
      <c r="F694" s="76">
        <v>7</v>
      </c>
      <c r="G694" s="145" t="s">
        <v>55</v>
      </c>
      <c r="H694" s="145">
        <v>0</v>
      </c>
      <c r="I694" s="145">
        <v>3.1</v>
      </c>
      <c r="J694" s="145">
        <v>3.8</v>
      </c>
      <c r="K694" s="145" t="s">
        <v>345</v>
      </c>
      <c r="L694" s="145">
        <f>IF(A694="","",IFERROR(VLOOKUP(B694,IPQlickTabla!$B:$J,9,FALSE),IF(B694="80 - Produccion-Mezcla Grasa","80",IF(B694="51 - Purga-Purga de sebo","51",IF(B694="502 - Fermentacion PCL","502",IF(B694="510 - Fermentacion","510","512"))))))</f>
        <v>76</v>
      </c>
      <c r="M694" s="107">
        <f t="shared" si="10"/>
        <v>76</v>
      </c>
    </row>
    <row r="695" spans="1:13" hidden="1" x14ac:dyDescent="0.25">
      <c r="A695" s="76">
        <v>667947</v>
      </c>
      <c r="B695" s="144" t="s">
        <v>225</v>
      </c>
      <c r="C695" s="112">
        <v>44791</v>
      </c>
      <c r="D695" s="144" t="s">
        <v>218</v>
      </c>
      <c r="E695" s="144" t="s">
        <v>20</v>
      </c>
      <c r="F695" s="76">
        <v>7</v>
      </c>
      <c r="G695" s="145" t="s">
        <v>55</v>
      </c>
      <c r="H695" s="145">
        <v>0</v>
      </c>
      <c r="I695" s="145">
        <v>3.1</v>
      </c>
      <c r="J695" s="145">
        <v>3.8</v>
      </c>
      <c r="K695" s="145" t="s">
        <v>345</v>
      </c>
      <c r="L695" s="145">
        <f>IF(A695="","",IFERROR(VLOOKUP(B695,IPQlickTabla!$B:$J,9,FALSE),IF(B695="80 - Produccion-Mezcla Grasa","80",IF(B695="51 - Purga-Purga de sebo","51",IF(B695="502 - Fermentacion PCL","502",IF(B695="510 - Fermentacion","510","512"))))))</f>
        <v>76</v>
      </c>
      <c r="M695" s="107">
        <f t="shared" si="10"/>
        <v>76</v>
      </c>
    </row>
    <row r="696" spans="1:13" hidden="1" x14ac:dyDescent="0.25">
      <c r="A696" s="76">
        <v>667353</v>
      </c>
      <c r="B696" s="144" t="s">
        <v>225</v>
      </c>
      <c r="C696" s="112">
        <v>44789</v>
      </c>
      <c r="D696" s="144" t="s">
        <v>218</v>
      </c>
      <c r="E696" s="144" t="s">
        <v>20</v>
      </c>
      <c r="F696" s="76">
        <v>7</v>
      </c>
      <c r="G696" s="145" t="s">
        <v>55</v>
      </c>
      <c r="H696" s="145">
        <v>0</v>
      </c>
      <c r="I696" s="145">
        <v>3.1</v>
      </c>
      <c r="J696" s="145">
        <v>4</v>
      </c>
      <c r="K696" s="145" t="s">
        <v>345</v>
      </c>
      <c r="L696" s="145">
        <f>IF(A696="","",IFERROR(VLOOKUP(B696,IPQlickTabla!$B:$J,9,FALSE),IF(B696="80 - Produccion-Mezcla Grasa","80",IF(B696="51 - Purga-Purga de sebo","51",IF(B696="502 - Fermentacion PCL","502",IF(B696="510 - Fermentacion","510","512"))))))</f>
        <v>76</v>
      </c>
      <c r="M696" s="107">
        <f t="shared" si="10"/>
        <v>76</v>
      </c>
    </row>
    <row r="697" spans="1:13" hidden="1" x14ac:dyDescent="0.25">
      <c r="A697" s="76">
        <v>667922</v>
      </c>
      <c r="B697" s="144" t="s">
        <v>225</v>
      </c>
      <c r="C697" s="112">
        <v>44791</v>
      </c>
      <c r="D697" s="144" t="s">
        <v>218</v>
      </c>
      <c r="E697" s="144" t="s">
        <v>20</v>
      </c>
      <c r="F697" s="76">
        <v>7</v>
      </c>
      <c r="G697" s="145" t="s">
        <v>55</v>
      </c>
      <c r="H697" s="145">
        <v>0</v>
      </c>
      <c r="I697" s="145">
        <v>3.1</v>
      </c>
      <c r="J697" s="145">
        <v>5.3</v>
      </c>
      <c r="K697" s="145" t="s">
        <v>345</v>
      </c>
      <c r="L697" s="145">
        <f>IF(A697="","",IFERROR(VLOOKUP(B697,IPQlickTabla!$B:$J,9,FALSE),IF(B697="80 - Produccion-Mezcla Grasa","80",IF(B697="51 - Purga-Purga de sebo","51",IF(B697="502 - Fermentacion PCL","502",IF(B697="510 - Fermentacion","510","512"))))))</f>
        <v>76</v>
      </c>
      <c r="M697" s="107">
        <f t="shared" si="10"/>
        <v>76</v>
      </c>
    </row>
    <row r="698" spans="1:13" hidden="1" x14ac:dyDescent="0.25">
      <c r="A698" s="76">
        <v>668363</v>
      </c>
      <c r="B698" s="144" t="s">
        <v>225</v>
      </c>
      <c r="C698" s="112">
        <v>44793</v>
      </c>
      <c r="D698" s="144" t="s">
        <v>218</v>
      </c>
      <c r="E698" s="144" t="s">
        <v>20</v>
      </c>
      <c r="F698" s="76">
        <v>7</v>
      </c>
      <c r="G698" s="145" t="s">
        <v>55</v>
      </c>
      <c r="H698" s="145">
        <v>0</v>
      </c>
      <c r="I698" s="145">
        <v>4</v>
      </c>
      <c r="J698" s="145">
        <v>1.9</v>
      </c>
      <c r="K698" s="145" t="s">
        <v>344</v>
      </c>
      <c r="L698" s="145">
        <f>IF(A698="","",IFERROR(VLOOKUP(B698,IPQlickTabla!$B:$J,9,FALSE),IF(B698="80 - Produccion-Mezcla Grasa","80",IF(B698="51 - Purga-Purga de sebo","51",IF(B698="502 - Fermentacion PCL","502",IF(B698="510 - Fermentacion","510","512"))))))</f>
        <v>76</v>
      </c>
      <c r="M698" s="107">
        <f t="shared" si="10"/>
        <v>76</v>
      </c>
    </row>
    <row r="699" spans="1:13" hidden="1" x14ac:dyDescent="0.25">
      <c r="A699" s="76">
        <v>668363</v>
      </c>
      <c r="B699" s="144" t="s">
        <v>225</v>
      </c>
      <c r="C699" s="112">
        <v>44793</v>
      </c>
      <c r="D699" s="144" t="s">
        <v>218</v>
      </c>
      <c r="E699" s="144" t="s">
        <v>20</v>
      </c>
      <c r="F699" s="76">
        <v>7</v>
      </c>
      <c r="G699" s="145" t="s">
        <v>55</v>
      </c>
      <c r="H699" s="145">
        <v>0</v>
      </c>
      <c r="I699" s="145">
        <v>4</v>
      </c>
      <c r="J699" s="145">
        <v>2</v>
      </c>
      <c r="K699" s="145" t="s">
        <v>344</v>
      </c>
      <c r="L699" s="145">
        <f>IF(A699="","",IFERROR(VLOOKUP(B699,IPQlickTabla!$B:$J,9,FALSE),IF(B699="80 - Produccion-Mezcla Grasa","80",IF(B699="51 - Purga-Purga de sebo","51",IF(B699="502 - Fermentacion PCL","502",IF(B699="510 - Fermentacion","510","512"))))))</f>
        <v>76</v>
      </c>
      <c r="M699" s="107">
        <f t="shared" si="10"/>
        <v>76</v>
      </c>
    </row>
    <row r="700" spans="1:13" hidden="1" x14ac:dyDescent="0.25">
      <c r="A700" s="76">
        <v>668386</v>
      </c>
      <c r="B700" s="144" t="s">
        <v>225</v>
      </c>
      <c r="C700" s="112">
        <v>44793</v>
      </c>
      <c r="D700" s="144" t="s">
        <v>218</v>
      </c>
      <c r="E700" s="144" t="s">
        <v>20</v>
      </c>
      <c r="F700" s="76">
        <v>7</v>
      </c>
      <c r="G700" s="145" t="s">
        <v>55</v>
      </c>
      <c r="H700" s="145">
        <v>0</v>
      </c>
      <c r="I700" s="145">
        <v>4</v>
      </c>
      <c r="J700" s="145">
        <v>2.1</v>
      </c>
      <c r="K700" s="145" t="s">
        <v>344</v>
      </c>
      <c r="L700" s="145">
        <f>IF(A700="","",IFERROR(VLOOKUP(B700,IPQlickTabla!$B:$J,9,FALSE),IF(B700="80 - Produccion-Mezcla Grasa","80",IF(B700="51 - Purga-Purga de sebo","51",IF(B700="502 - Fermentacion PCL","502",IF(B700="510 - Fermentacion","510","512"))))))</f>
        <v>76</v>
      </c>
      <c r="M700" s="107">
        <f t="shared" si="10"/>
        <v>76</v>
      </c>
    </row>
    <row r="701" spans="1:13" hidden="1" x14ac:dyDescent="0.25">
      <c r="A701" s="76">
        <v>668330</v>
      </c>
      <c r="B701" s="144" t="s">
        <v>225</v>
      </c>
      <c r="C701" s="112">
        <v>44793</v>
      </c>
      <c r="D701" s="144" t="s">
        <v>218</v>
      </c>
      <c r="E701" s="144" t="s">
        <v>20</v>
      </c>
      <c r="F701" s="76">
        <v>7</v>
      </c>
      <c r="G701" s="145" t="s">
        <v>55</v>
      </c>
      <c r="H701" s="145">
        <v>0</v>
      </c>
      <c r="I701" s="145">
        <v>4</v>
      </c>
      <c r="J701" s="145">
        <v>2.2000000000000002</v>
      </c>
      <c r="K701" s="145" t="s">
        <v>344</v>
      </c>
      <c r="L701" s="145">
        <f>IF(A701="","",IFERROR(VLOOKUP(B701,IPQlickTabla!$B:$J,9,FALSE),IF(B701="80 - Produccion-Mezcla Grasa","80",IF(B701="51 - Purga-Purga de sebo","51",IF(B701="502 - Fermentacion PCL","502",IF(B701="510 - Fermentacion","510","512"))))))</f>
        <v>76</v>
      </c>
      <c r="M701" s="107">
        <f t="shared" si="10"/>
        <v>76</v>
      </c>
    </row>
    <row r="702" spans="1:13" hidden="1" x14ac:dyDescent="0.25">
      <c r="A702" s="76">
        <v>668363</v>
      </c>
      <c r="B702" s="144" t="s">
        <v>225</v>
      </c>
      <c r="C702" s="112">
        <v>44793</v>
      </c>
      <c r="D702" s="144" t="s">
        <v>218</v>
      </c>
      <c r="E702" s="144" t="s">
        <v>20</v>
      </c>
      <c r="F702" s="76">
        <v>7</v>
      </c>
      <c r="G702" s="145" t="s">
        <v>55</v>
      </c>
      <c r="H702" s="145">
        <v>0</v>
      </c>
      <c r="I702" s="145">
        <v>4</v>
      </c>
      <c r="J702" s="145">
        <v>2.2000000000000002</v>
      </c>
      <c r="K702" s="145" t="s">
        <v>344</v>
      </c>
      <c r="L702" s="145">
        <f>IF(A702="","",IFERROR(VLOOKUP(B702,IPQlickTabla!$B:$J,9,FALSE),IF(B702="80 - Produccion-Mezcla Grasa","80",IF(B702="51 - Purga-Purga de sebo","51",IF(B702="502 - Fermentacion PCL","502",IF(B702="510 - Fermentacion","510","512"))))))</f>
        <v>76</v>
      </c>
      <c r="M702" s="107">
        <f t="shared" si="10"/>
        <v>76</v>
      </c>
    </row>
    <row r="703" spans="1:13" hidden="1" x14ac:dyDescent="0.25">
      <c r="A703" s="76">
        <v>668386</v>
      </c>
      <c r="B703" s="144" t="s">
        <v>225</v>
      </c>
      <c r="C703" s="112">
        <v>44793</v>
      </c>
      <c r="D703" s="144" t="s">
        <v>218</v>
      </c>
      <c r="E703" s="144" t="s">
        <v>20</v>
      </c>
      <c r="F703" s="76">
        <v>7</v>
      </c>
      <c r="G703" s="145" t="s">
        <v>55</v>
      </c>
      <c r="H703" s="145">
        <v>0</v>
      </c>
      <c r="I703" s="145">
        <v>4</v>
      </c>
      <c r="J703" s="145">
        <v>2.2000000000000002</v>
      </c>
      <c r="K703" s="145" t="s">
        <v>344</v>
      </c>
      <c r="L703" s="145">
        <f>IF(A703="","",IFERROR(VLOOKUP(B703,IPQlickTabla!$B:$J,9,FALSE),IF(B703="80 - Produccion-Mezcla Grasa","80",IF(B703="51 - Purga-Purga de sebo","51",IF(B703="502 - Fermentacion PCL","502",IF(B703="510 - Fermentacion","510","512"))))))</f>
        <v>76</v>
      </c>
      <c r="M703" s="107">
        <f t="shared" si="10"/>
        <v>76</v>
      </c>
    </row>
    <row r="704" spans="1:13" hidden="1" x14ac:dyDescent="0.25">
      <c r="A704" s="76">
        <v>667207</v>
      </c>
      <c r="B704" s="144" t="s">
        <v>225</v>
      </c>
      <c r="C704" s="112">
        <v>44789</v>
      </c>
      <c r="D704" s="144" t="s">
        <v>218</v>
      </c>
      <c r="E704" s="144" t="s">
        <v>20</v>
      </c>
      <c r="F704" s="76">
        <v>7</v>
      </c>
      <c r="G704" s="145" t="s">
        <v>55</v>
      </c>
      <c r="H704" s="145">
        <v>0</v>
      </c>
      <c r="I704" s="145">
        <v>4</v>
      </c>
      <c r="J704" s="145">
        <v>2.7</v>
      </c>
      <c r="K704" s="145" t="s">
        <v>344</v>
      </c>
      <c r="L704" s="145">
        <f>IF(A704="","",IFERROR(VLOOKUP(B704,IPQlickTabla!$B:$J,9,FALSE),IF(B704="80 - Produccion-Mezcla Grasa","80",IF(B704="51 - Purga-Purga de sebo","51",IF(B704="502 - Fermentacion PCL","502",IF(B704="510 - Fermentacion","510","512"))))))</f>
        <v>76</v>
      </c>
      <c r="M704" s="107">
        <f t="shared" si="10"/>
        <v>76</v>
      </c>
    </row>
    <row r="705" spans="1:13" hidden="1" x14ac:dyDescent="0.25">
      <c r="A705" s="76">
        <v>667176</v>
      </c>
      <c r="B705" s="144" t="s">
        <v>225</v>
      </c>
      <c r="C705" s="112">
        <v>44788</v>
      </c>
      <c r="D705" s="144" t="s">
        <v>218</v>
      </c>
      <c r="E705" s="144" t="s">
        <v>20</v>
      </c>
      <c r="F705" s="76">
        <v>7</v>
      </c>
      <c r="G705" s="145" t="s">
        <v>55</v>
      </c>
      <c r="H705" s="145">
        <v>0</v>
      </c>
      <c r="I705" s="145">
        <v>4</v>
      </c>
      <c r="J705" s="145">
        <v>2.9</v>
      </c>
      <c r="K705" s="145" t="s">
        <v>344</v>
      </c>
      <c r="L705" s="145">
        <f>IF(A705="","",IFERROR(VLOOKUP(B705,IPQlickTabla!$B:$J,9,FALSE),IF(B705="80 - Produccion-Mezcla Grasa","80",IF(B705="51 - Purga-Purga de sebo","51",IF(B705="502 - Fermentacion PCL","502",IF(B705="510 - Fermentacion","510","512"))))))</f>
        <v>76</v>
      </c>
      <c r="M705" s="107">
        <f t="shared" si="10"/>
        <v>76</v>
      </c>
    </row>
    <row r="706" spans="1:13" hidden="1" x14ac:dyDescent="0.25">
      <c r="A706" s="76">
        <v>668416</v>
      </c>
      <c r="B706" s="144" t="s">
        <v>225</v>
      </c>
      <c r="C706" s="112">
        <v>44794</v>
      </c>
      <c r="D706" s="144" t="s">
        <v>218</v>
      </c>
      <c r="E706" s="144" t="s">
        <v>20</v>
      </c>
      <c r="F706" s="76">
        <v>7</v>
      </c>
      <c r="G706" s="145" t="s">
        <v>55</v>
      </c>
      <c r="H706" s="145">
        <v>2.6</v>
      </c>
      <c r="I706" s="145">
        <v>5</v>
      </c>
      <c r="J706" s="145">
        <v>4.5</v>
      </c>
      <c r="K706" s="145" t="s">
        <v>344</v>
      </c>
      <c r="L706" s="145">
        <f>IF(A706="","",IFERROR(VLOOKUP(B706,IPQlickTabla!$B:$J,9,FALSE),IF(B706="80 - Produccion-Mezcla Grasa","80",IF(B706="51 - Purga-Purga de sebo","51",IF(B706="502 - Fermentacion PCL","502",IF(B706="510 - Fermentacion","510","512"))))))</f>
        <v>76</v>
      </c>
      <c r="M706" s="107">
        <f t="shared" si="10"/>
        <v>76</v>
      </c>
    </row>
    <row r="707" spans="1:13" hidden="1" x14ac:dyDescent="0.25">
      <c r="A707" s="76">
        <v>668469</v>
      </c>
      <c r="B707" s="144" t="s">
        <v>225</v>
      </c>
      <c r="C707" s="112">
        <v>44794</v>
      </c>
      <c r="D707" s="144" t="s">
        <v>218</v>
      </c>
      <c r="E707" s="144" t="s">
        <v>20</v>
      </c>
      <c r="F707" s="76">
        <v>7</v>
      </c>
      <c r="G707" s="145" t="s">
        <v>55</v>
      </c>
      <c r="H707" s="145">
        <v>2.6</v>
      </c>
      <c r="I707" s="145">
        <v>5</v>
      </c>
      <c r="J707" s="145">
        <v>4.5999999999999996</v>
      </c>
      <c r="K707" s="145" t="s">
        <v>344</v>
      </c>
      <c r="L707" s="145">
        <f>IF(A707="","",IFERROR(VLOOKUP(B707,IPQlickTabla!$B:$J,9,FALSE),IF(B707="80 - Produccion-Mezcla Grasa","80",IF(B707="51 - Purga-Purga de sebo","51",IF(B707="502 - Fermentacion PCL","502",IF(B707="510 - Fermentacion","510","512"))))))</f>
        <v>76</v>
      </c>
      <c r="M707" s="107">
        <f t="shared" ref="M707:M770" si="11">+IF(OR(L707=73,L707=74,L707=75),75,IF(L707="80",80,IF(L707="51",51,IF(L707="502",502,IF(L707="510",510,IF(L707="512",512,L707))))))</f>
        <v>76</v>
      </c>
    </row>
    <row r="708" spans="1:13" hidden="1" x14ac:dyDescent="0.25">
      <c r="A708" s="76">
        <v>668456</v>
      </c>
      <c r="B708" s="144" t="s">
        <v>225</v>
      </c>
      <c r="C708" s="112">
        <v>44794</v>
      </c>
      <c r="D708" s="144" t="s">
        <v>218</v>
      </c>
      <c r="E708" s="144" t="s">
        <v>20</v>
      </c>
      <c r="F708" s="76">
        <v>7</v>
      </c>
      <c r="G708" s="145" t="s">
        <v>55</v>
      </c>
      <c r="H708" s="145">
        <v>2.6</v>
      </c>
      <c r="I708" s="145">
        <v>5</v>
      </c>
      <c r="J708" s="145">
        <v>5</v>
      </c>
      <c r="K708" s="145" t="s">
        <v>344</v>
      </c>
      <c r="L708" s="145">
        <f>IF(A708="","",IFERROR(VLOOKUP(B708,IPQlickTabla!$B:$J,9,FALSE),IF(B708="80 - Produccion-Mezcla Grasa","80",IF(B708="51 - Purga-Purga de sebo","51",IF(B708="502 - Fermentacion PCL","502",IF(B708="510 - Fermentacion","510","512"))))))</f>
        <v>76</v>
      </c>
      <c r="M708" s="107">
        <f t="shared" si="11"/>
        <v>76</v>
      </c>
    </row>
    <row r="709" spans="1:13" hidden="1" x14ac:dyDescent="0.25">
      <c r="A709" s="76">
        <v>668416</v>
      </c>
      <c r="B709" s="144" t="s">
        <v>225</v>
      </c>
      <c r="C709" s="112">
        <v>44794</v>
      </c>
      <c r="D709" s="144" t="s">
        <v>218</v>
      </c>
      <c r="E709" s="144" t="s">
        <v>20</v>
      </c>
      <c r="F709" s="76">
        <v>7</v>
      </c>
      <c r="G709" s="145" t="s">
        <v>55</v>
      </c>
      <c r="H709" s="145">
        <v>2.6</v>
      </c>
      <c r="I709" s="145">
        <v>5</v>
      </c>
      <c r="J709" s="145">
        <v>5.4</v>
      </c>
      <c r="K709" s="145" t="s">
        <v>345</v>
      </c>
      <c r="L709" s="145">
        <f>IF(A709="","",IFERROR(VLOOKUP(B709,IPQlickTabla!$B:$J,9,FALSE),IF(B709="80 - Produccion-Mezcla Grasa","80",IF(B709="51 - Purga-Purga de sebo","51",IF(B709="502 - Fermentacion PCL","502",IF(B709="510 - Fermentacion","510","512"))))))</f>
        <v>76</v>
      </c>
      <c r="M709" s="107">
        <f t="shared" si="11"/>
        <v>76</v>
      </c>
    </row>
    <row r="710" spans="1:13" hidden="1" x14ac:dyDescent="0.25">
      <c r="A710" s="76">
        <v>668416</v>
      </c>
      <c r="B710" s="144" t="s">
        <v>225</v>
      </c>
      <c r="C710" s="112">
        <v>44794</v>
      </c>
      <c r="D710" s="144" t="s">
        <v>218</v>
      </c>
      <c r="E710" s="144" t="s">
        <v>20</v>
      </c>
      <c r="F710" s="76">
        <v>7</v>
      </c>
      <c r="G710" s="145" t="s">
        <v>55</v>
      </c>
      <c r="H710" s="145">
        <v>2.6</v>
      </c>
      <c r="I710" s="145">
        <v>5</v>
      </c>
      <c r="J710" s="145">
        <v>5.5</v>
      </c>
      <c r="K710" s="145" t="s">
        <v>345</v>
      </c>
      <c r="L710" s="145">
        <f>IF(A710="","",IFERROR(VLOOKUP(B710,IPQlickTabla!$B:$J,9,FALSE),IF(B710="80 - Produccion-Mezcla Grasa","80",IF(B710="51 - Purga-Purga de sebo","51",IF(B710="502 - Fermentacion PCL","502",IF(B710="510 - Fermentacion","510","512"))))))</f>
        <v>76</v>
      </c>
      <c r="M710" s="107">
        <f t="shared" si="11"/>
        <v>76</v>
      </c>
    </row>
    <row r="711" spans="1:13" hidden="1" x14ac:dyDescent="0.25">
      <c r="A711" s="76">
        <v>668416</v>
      </c>
      <c r="B711" s="144" t="s">
        <v>225</v>
      </c>
      <c r="C711" s="112">
        <v>44794</v>
      </c>
      <c r="D711" s="144" t="s">
        <v>218</v>
      </c>
      <c r="E711" s="144" t="s">
        <v>20</v>
      </c>
      <c r="F711" s="76">
        <v>7</v>
      </c>
      <c r="G711" s="145" t="s">
        <v>55</v>
      </c>
      <c r="H711" s="145">
        <v>2.6</v>
      </c>
      <c r="I711" s="145">
        <v>5</v>
      </c>
      <c r="J711" s="145">
        <v>5.8</v>
      </c>
      <c r="K711" s="145" t="s">
        <v>345</v>
      </c>
      <c r="L711" s="145">
        <f>IF(A711="","",IFERROR(VLOOKUP(B711,IPQlickTabla!$B:$J,9,FALSE),IF(B711="80 - Produccion-Mezcla Grasa","80",IF(B711="51 - Purga-Purga de sebo","51",IF(B711="502 - Fermentacion PCL","502",IF(B711="510 - Fermentacion","510","512"))))))</f>
        <v>76</v>
      </c>
      <c r="M711" s="107">
        <f t="shared" si="11"/>
        <v>76</v>
      </c>
    </row>
    <row r="712" spans="1:13" hidden="1" x14ac:dyDescent="0.25">
      <c r="A712" s="76">
        <v>668500</v>
      </c>
      <c r="B712" s="144" t="s">
        <v>225</v>
      </c>
      <c r="C712" s="112">
        <v>44794</v>
      </c>
      <c r="D712" s="144" t="s">
        <v>218</v>
      </c>
      <c r="E712" s="144" t="s">
        <v>20</v>
      </c>
      <c r="F712" s="76">
        <v>7</v>
      </c>
      <c r="G712" s="145" t="s">
        <v>55</v>
      </c>
      <c r="H712" s="145">
        <v>2.6</v>
      </c>
      <c r="I712" s="145">
        <v>5</v>
      </c>
      <c r="J712" s="145">
        <v>6.5</v>
      </c>
      <c r="K712" s="145" t="s">
        <v>345</v>
      </c>
      <c r="L712" s="145">
        <f>IF(A712="","",IFERROR(VLOOKUP(B712,IPQlickTabla!$B:$J,9,FALSE),IF(B712="80 - Produccion-Mezcla Grasa","80",IF(B712="51 - Purga-Purga de sebo","51",IF(B712="502 - Fermentacion PCL","502",IF(B712="510 - Fermentacion","510","512"))))))</f>
        <v>76</v>
      </c>
      <c r="M712" s="107">
        <f t="shared" si="11"/>
        <v>76</v>
      </c>
    </row>
    <row r="713" spans="1:13" hidden="1" x14ac:dyDescent="0.25">
      <c r="A713" s="76">
        <v>668456</v>
      </c>
      <c r="B713" s="144" t="s">
        <v>225</v>
      </c>
      <c r="C713" s="112">
        <v>44794</v>
      </c>
      <c r="D713" s="144" t="s">
        <v>218</v>
      </c>
      <c r="E713" s="144" t="s">
        <v>20</v>
      </c>
      <c r="F713" s="76">
        <v>7</v>
      </c>
      <c r="G713" s="145" t="s">
        <v>55</v>
      </c>
      <c r="H713" s="145">
        <v>2.6</v>
      </c>
      <c r="I713" s="145">
        <v>5</v>
      </c>
      <c r="J713" s="145">
        <v>6.8</v>
      </c>
      <c r="K713" s="145" t="s">
        <v>345</v>
      </c>
      <c r="L713" s="145">
        <f>IF(A713="","",IFERROR(VLOOKUP(B713,IPQlickTabla!$B:$J,9,FALSE),IF(B713="80 - Produccion-Mezcla Grasa","80",IF(B713="51 - Purga-Purga de sebo","51",IF(B713="502 - Fermentacion PCL","502",IF(B713="510 - Fermentacion","510","512"))))))</f>
        <v>76</v>
      </c>
      <c r="M713" s="107">
        <f t="shared" si="11"/>
        <v>76</v>
      </c>
    </row>
    <row r="714" spans="1:13" hidden="1" x14ac:dyDescent="0.25">
      <c r="A714" s="76">
        <v>668469</v>
      </c>
      <c r="B714" s="144" t="s">
        <v>225</v>
      </c>
      <c r="C714" s="112">
        <v>44794</v>
      </c>
      <c r="D714" s="144" t="s">
        <v>218</v>
      </c>
      <c r="E714" s="144" t="s">
        <v>20</v>
      </c>
      <c r="F714" s="76">
        <v>7</v>
      </c>
      <c r="G714" s="145" t="s">
        <v>55</v>
      </c>
      <c r="H714" s="145">
        <v>2.6</v>
      </c>
      <c r="I714" s="145">
        <v>5</v>
      </c>
      <c r="J714" s="145">
        <v>6.8</v>
      </c>
      <c r="K714" s="145" t="s">
        <v>345</v>
      </c>
      <c r="L714" s="145">
        <f>IF(A714="","",IFERROR(VLOOKUP(B714,IPQlickTabla!$B:$J,9,FALSE),IF(B714="80 - Produccion-Mezcla Grasa","80",IF(B714="51 - Purga-Purga de sebo","51",IF(B714="502 - Fermentacion PCL","502",IF(B714="510 - Fermentacion","510","512"))))))</f>
        <v>76</v>
      </c>
      <c r="M714" s="107">
        <f t="shared" si="11"/>
        <v>76</v>
      </c>
    </row>
    <row r="715" spans="1:13" hidden="1" x14ac:dyDescent="0.25">
      <c r="A715" s="76">
        <v>668469</v>
      </c>
      <c r="B715" s="144" t="s">
        <v>225</v>
      </c>
      <c r="C715" s="112">
        <v>44794</v>
      </c>
      <c r="D715" s="144" t="s">
        <v>218</v>
      </c>
      <c r="E715" s="144" t="s">
        <v>20</v>
      </c>
      <c r="F715" s="76">
        <v>7</v>
      </c>
      <c r="G715" s="145" t="s">
        <v>55</v>
      </c>
      <c r="H715" s="145">
        <v>2.6</v>
      </c>
      <c r="I715" s="145">
        <v>5</v>
      </c>
      <c r="J715" s="145">
        <v>7</v>
      </c>
      <c r="K715" s="145" t="s">
        <v>345</v>
      </c>
      <c r="L715" s="145">
        <f>IF(A715="","",IFERROR(VLOOKUP(B715,IPQlickTabla!$B:$J,9,FALSE),IF(B715="80 - Produccion-Mezcla Grasa","80",IF(B715="51 - Purga-Purga de sebo","51",IF(B715="502 - Fermentacion PCL","502",IF(B715="510 - Fermentacion","510","512"))))))</f>
        <v>76</v>
      </c>
      <c r="M715" s="107">
        <f t="shared" si="11"/>
        <v>76</v>
      </c>
    </row>
    <row r="716" spans="1:13" hidden="1" x14ac:dyDescent="0.25">
      <c r="A716" s="76">
        <v>668469</v>
      </c>
      <c r="B716" s="144" t="s">
        <v>225</v>
      </c>
      <c r="C716" s="112">
        <v>44794</v>
      </c>
      <c r="D716" s="144" t="s">
        <v>218</v>
      </c>
      <c r="E716" s="144" t="s">
        <v>20</v>
      </c>
      <c r="F716" s="76">
        <v>7</v>
      </c>
      <c r="G716" s="145" t="s">
        <v>55</v>
      </c>
      <c r="H716" s="145">
        <v>2.6</v>
      </c>
      <c r="I716" s="145">
        <v>5</v>
      </c>
      <c r="J716" s="145">
        <v>7.2</v>
      </c>
      <c r="K716" s="145" t="s">
        <v>345</v>
      </c>
      <c r="L716" s="145">
        <f>IF(A716="","",IFERROR(VLOOKUP(B716,IPQlickTabla!$B:$J,9,FALSE),IF(B716="80 - Produccion-Mezcla Grasa","80",IF(B716="51 - Purga-Purga de sebo","51",IF(B716="502 - Fermentacion PCL","502",IF(B716="510 - Fermentacion","510","512"))))))</f>
        <v>76</v>
      </c>
      <c r="M716" s="107">
        <f t="shared" si="11"/>
        <v>76</v>
      </c>
    </row>
    <row r="717" spans="1:13" hidden="1" x14ac:dyDescent="0.25">
      <c r="A717" s="76">
        <v>668500</v>
      </c>
      <c r="B717" s="144" t="s">
        <v>225</v>
      </c>
      <c r="C717" s="112">
        <v>44794</v>
      </c>
      <c r="D717" s="144" t="s">
        <v>218</v>
      </c>
      <c r="E717" s="144" t="s">
        <v>20</v>
      </c>
      <c r="F717" s="76">
        <v>7</v>
      </c>
      <c r="G717" s="145" t="s">
        <v>55</v>
      </c>
      <c r="H717" s="145">
        <v>2.6</v>
      </c>
      <c r="I717" s="145">
        <v>5</v>
      </c>
      <c r="J717" s="145">
        <v>7.9</v>
      </c>
      <c r="K717" s="145" t="s">
        <v>345</v>
      </c>
      <c r="L717" s="145">
        <f>IF(A717="","",IFERROR(VLOOKUP(B717,IPQlickTabla!$B:$J,9,FALSE),IF(B717="80 - Produccion-Mezcla Grasa","80",IF(B717="51 - Purga-Purga de sebo","51",IF(B717="502 - Fermentacion PCL","502",IF(B717="510 - Fermentacion","510","512"))))))</f>
        <v>76</v>
      </c>
      <c r="M717" s="107">
        <f t="shared" si="11"/>
        <v>76</v>
      </c>
    </row>
    <row r="718" spans="1:13" hidden="1" x14ac:dyDescent="0.25">
      <c r="A718" s="76">
        <v>668500</v>
      </c>
      <c r="B718" s="144" t="s">
        <v>225</v>
      </c>
      <c r="C718" s="112">
        <v>44794</v>
      </c>
      <c r="D718" s="144" t="s">
        <v>218</v>
      </c>
      <c r="E718" s="144" t="s">
        <v>20</v>
      </c>
      <c r="F718" s="76">
        <v>7</v>
      </c>
      <c r="G718" s="145" t="s">
        <v>55</v>
      </c>
      <c r="H718" s="145">
        <v>2.6</v>
      </c>
      <c r="I718" s="145">
        <v>5</v>
      </c>
      <c r="J718" s="145">
        <v>8.1</v>
      </c>
      <c r="K718" s="145" t="s">
        <v>345</v>
      </c>
      <c r="L718" s="145">
        <f>IF(A718="","",IFERROR(VLOOKUP(B718,IPQlickTabla!$B:$J,9,FALSE),IF(B718="80 - Produccion-Mezcla Grasa","80",IF(B718="51 - Purga-Purga de sebo","51",IF(B718="502 - Fermentacion PCL","502",IF(B718="510 - Fermentacion","510","512"))))))</f>
        <v>76</v>
      </c>
      <c r="M718" s="107">
        <f t="shared" si="11"/>
        <v>76</v>
      </c>
    </row>
    <row r="719" spans="1:13" hidden="1" x14ac:dyDescent="0.25">
      <c r="A719" s="76">
        <v>668500</v>
      </c>
      <c r="B719" s="144" t="s">
        <v>225</v>
      </c>
      <c r="C719" s="112">
        <v>44794</v>
      </c>
      <c r="D719" s="144" t="s">
        <v>218</v>
      </c>
      <c r="E719" s="144" t="s">
        <v>20</v>
      </c>
      <c r="F719" s="76">
        <v>7</v>
      </c>
      <c r="G719" s="145" t="s">
        <v>55</v>
      </c>
      <c r="H719" s="145">
        <v>2.6</v>
      </c>
      <c r="I719" s="145">
        <v>5</v>
      </c>
      <c r="J719" s="145">
        <v>8.8000000000000007</v>
      </c>
      <c r="K719" s="145" t="s">
        <v>345</v>
      </c>
      <c r="L719" s="145">
        <f>IF(A719="","",IFERROR(VLOOKUP(B719,IPQlickTabla!$B:$J,9,FALSE),IF(B719="80 - Produccion-Mezcla Grasa","80",IF(B719="51 - Purga-Purga de sebo","51",IF(B719="502 - Fermentacion PCL","502",IF(B719="510 - Fermentacion","510","512"))))))</f>
        <v>76</v>
      </c>
      <c r="M719" s="107">
        <f t="shared" si="11"/>
        <v>76</v>
      </c>
    </row>
    <row r="720" spans="1:13" hidden="1" x14ac:dyDescent="0.25">
      <c r="A720" s="76">
        <v>667207</v>
      </c>
      <c r="B720" s="144" t="s">
        <v>225</v>
      </c>
      <c r="C720" s="112">
        <v>44789</v>
      </c>
      <c r="D720" s="144" t="s">
        <v>218</v>
      </c>
      <c r="E720" s="144" t="s">
        <v>20</v>
      </c>
      <c r="F720" s="76">
        <v>1</v>
      </c>
      <c r="G720" s="145" t="s">
        <v>57</v>
      </c>
      <c r="H720" s="145">
        <v>34</v>
      </c>
      <c r="I720" s="145">
        <v>36</v>
      </c>
      <c r="J720" s="145">
        <v>36</v>
      </c>
      <c r="K720" s="145" t="s">
        <v>344</v>
      </c>
      <c r="L720" s="145">
        <f>IF(A720="","",IFERROR(VLOOKUP(B720,IPQlickTabla!$B:$J,9,FALSE),IF(B720="80 - Produccion-Mezcla Grasa","80",IF(B720="51 - Purga-Purga de sebo","51",IF(B720="502 - Fermentacion PCL","502",IF(B720="510 - Fermentacion","510","512"))))))</f>
        <v>76</v>
      </c>
      <c r="M720" s="107">
        <f t="shared" si="11"/>
        <v>76</v>
      </c>
    </row>
    <row r="721" spans="1:13" hidden="1" x14ac:dyDescent="0.25">
      <c r="A721" s="76">
        <v>667207</v>
      </c>
      <c r="B721" s="144" t="s">
        <v>225</v>
      </c>
      <c r="C721" s="112">
        <v>44789</v>
      </c>
      <c r="D721" s="144" t="s">
        <v>218</v>
      </c>
      <c r="E721" s="144" t="s">
        <v>20</v>
      </c>
      <c r="F721" s="76">
        <v>1</v>
      </c>
      <c r="G721" s="145" t="s">
        <v>57</v>
      </c>
      <c r="H721" s="145">
        <v>34</v>
      </c>
      <c r="I721" s="145">
        <v>36</v>
      </c>
      <c r="J721" s="145">
        <v>36.200000000000003</v>
      </c>
      <c r="K721" s="145" t="s">
        <v>345</v>
      </c>
      <c r="L721" s="145">
        <f>IF(A721="","",IFERROR(VLOOKUP(B721,IPQlickTabla!$B:$J,9,FALSE),IF(B721="80 - Produccion-Mezcla Grasa","80",IF(B721="51 - Purga-Purga de sebo","51",IF(B721="502 - Fermentacion PCL","502",IF(B721="510 - Fermentacion","510","512"))))))</f>
        <v>76</v>
      </c>
      <c r="M721" s="107">
        <f t="shared" si="11"/>
        <v>76</v>
      </c>
    </row>
    <row r="722" spans="1:13" hidden="1" x14ac:dyDescent="0.25">
      <c r="A722" s="76">
        <v>667176</v>
      </c>
      <c r="B722" s="144" t="s">
        <v>225</v>
      </c>
      <c r="C722" s="112">
        <v>44788</v>
      </c>
      <c r="D722" s="144" t="s">
        <v>218</v>
      </c>
      <c r="E722" s="144" t="s">
        <v>20</v>
      </c>
      <c r="F722" s="76">
        <v>1</v>
      </c>
      <c r="G722" s="145" t="s">
        <v>57</v>
      </c>
      <c r="H722" s="145">
        <v>34</v>
      </c>
      <c r="I722" s="145">
        <v>36</v>
      </c>
      <c r="J722" s="145">
        <v>36.5</v>
      </c>
      <c r="K722" s="145" t="s">
        <v>345</v>
      </c>
      <c r="L722" s="145">
        <f>IF(A722="","",IFERROR(VLOOKUP(B722,IPQlickTabla!$B:$J,9,FALSE),IF(B722="80 - Produccion-Mezcla Grasa","80",IF(B722="51 - Purga-Purga de sebo","51",IF(B722="502 - Fermentacion PCL","502",IF(B722="510 - Fermentacion","510","512"))))))</f>
        <v>76</v>
      </c>
      <c r="M722" s="107">
        <f t="shared" si="11"/>
        <v>76</v>
      </c>
    </row>
    <row r="723" spans="1:13" hidden="1" x14ac:dyDescent="0.25">
      <c r="A723" s="76">
        <v>667207</v>
      </c>
      <c r="B723" s="144" t="s">
        <v>225</v>
      </c>
      <c r="C723" s="112">
        <v>44789</v>
      </c>
      <c r="D723" s="144" t="s">
        <v>218</v>
      </c>
      <c r="E723" s="144" t="s">
        <v>20</v>
      </c>
      <c r="F723" s="76">
        <v>1</v>
      </c>
      <c r="G723" s="145" t="s">
        <v>57</v>
      </c>
      <c r="H723" s="145">
        <v>34</v>
      </c>
      <c r="I723" s="145">
        <v>36</v>
      </c>
      <c r="J723" s="145">
        <v>37</v>
      </c>
      <c r="K723" s="145" t="s">
        <v>345</v>
      </c>
      <c r="L723" s="145">
        <f>IF(A723="","",IFERROR(VLOOKUP(B723,IPQlickTabla!$B:$J,9,FALSE),IF(B723="80 - Produccion-Mezcla Grasa","80",IF(B723="51 - Purga-Purga de sebo","51",IF(B723="502 - Fermentacion PCL","502",IF(B723="510 - Fermentacion","510","512"))))))</f>
        <v>76</v>
      </c>
      <c r="M723" s="107">
        <f t="shared" si="11"/>
        <v>76</v>
      </c>
    </row>
    <row r="724" spans="1:13" hidden="1" x14ac:dyDescent="0.25">
      <c r="A724" s="76">
        <v>667409</v>
      </c>
      <c r="B724" s="144" t="s">
        <v>225</v>
      </c>
      <c r="C724" s="112">
        <v>44789</v>
      </c>
      <c r="D724" s="144" t="s">
        <v>218</v>
      </c>
      <c r="E724" s="144" t="s">
        <v>20</v>
      </c>
      <c r="F724" s="76">
        <v>1</v>
      </c>
      <c r="G724" s="145" t="s">
        <v>57</v>
      </c>
      <c r="H724" s="145">
        <v>34</v>
      </c>
      <c r="I724" s="145">
        <v>37</v>
      </c>
      <c r="J724" s="145">
        <v>34.4</v>
      </c>
      <c r="K724" s="145" t="s">
        <v>344</v>
      </c>
      <c r="L724" s="145">
        <f>IF(A724="","",IFERROR(VLOOKUP(B724,IPQlickTabla!$B:$J,9,FALSE),IF(B724="80 - Produccion-Mezcla Grasa","80",IF(B724="51 - Purga-Purga de sebo","51",IF(B724="502 - Fermentacion PCL","502",IF(B724="510 - Fermentacion","510","512"))))))</f>
        <v>76</v>
      </c>
      <c r="M724" s="107">
        <f t="shared" si="11"/>
        <v>76</v>
      </c>
    </row>
    <row r="725" spans="1:13" hidden="1" x14ac:dyDescent="0.25">
      <c r="A725" s="76">
        <v>667975</v>
      </c>
      <c r="B725" s="144" t="s">
        <v>225</v>
      </c>
      <c r="C725" s="112">
        <v>44791</v>
      </c>
      <c r="D725" s="144" t="s">
        <v>218</v>
      </c>
      <c r="E725" s="144" t="s">
        <v>20</v>
      </c>
      <c r="F725" s="76">
        <v>1</v>
      </c>
      <c r="G725" s="145" t="s">
        <v>57</v>
      </c>
      <c r="H725" s="145">
        <v>34</v>
      </c>
      <c r="I725" s="145">
        <v>37</v>
      </c>
      <c r="J725" s="145">
        <v>34.5</v>
      </c>
      <c r="K725" s="145" t="s">
        <v>344</v>
      </c>
      <c r="L725" s="145">
        <f>IF(A725="","",IFERROR(VLOOKUP(B725,IPQlickTabla!$B:$J,9,FALSE),IF(B725="80 - Produccion-Mezcla Grasa","80",IF(B725="51 - Purga-Purga de sebo","51",IF(B725="502 - Fermentacion PCL","502",IF(B725="510 - Fermentacion","510","512"))))))</f>
        <v>76</v>
      </c>
      <c r="M725" s="107">
        <f t="shared" si="11"/>
        <v>76</v>
      </c>
    </row>
    <row r="726" spans="1:13" hidden="1" x14ac:dyDescent="0.25">
      <c r="A726" s="76">
        <v>668170</v>
      </c>
      <c r="B726" s="144" t="s">
        <v>225</v>
      </c>
      <c r="C726" s="112">
        <v>44792</v>
      </c>
      <c r="D726" s="144" t="s">
        <v>218</v>
      </c>
      <c r="E726" s="144" t="s">
        <v>20</v>
      </c>
      <c r="F726" s="76">
        <v>1</v>
      </c>
      <c r="G726" s="145" t="s">
        <v>57</v>
      </c>
      <c r="H726" s="145">
        <v>34</v>
      </c>
      <c r="I726" s="145">
        <v>37</v>
      </c>
      <c r="J726" s="145">
        <v>34.799999999999997</v>
      </c>
      <c r="K726" s="145" t="s">
        <v>344</v>
      </c>
      <c r="L726" s="145">
        <f>IF(A726="","",IFERROR(VLOOKUP(B726,IPQlickTabla!$B:$J,9,FALSE),IF(B726="80 - Produccion-Mezcla Grasa","80",IF(B726="51 - Purga-Purga de sebo","51",IF(B726="502 - Fermentacion PCL","502",IF(B726="510 - Fermentacion","510","512"))))))</f>
        <v>76</v>
      </c>
      <c r="M726" s="107">
        <f t="shared" si="11"/>
        <v>76</v>
      </c>
    </row>
    <row r="727" spans="1:13" hidden="1" x14ac:dyDescent="0.25">
      <c r="A727" s="76">
        <v>667460</v>
      </c>
      <c r="B727" s="144" t="s">
        <v>225</v>
      </c>
      <c r="C727" s="112">
        <v>44790</v>
      </c>
      <c r="D727" s="144" t="s">
        <v>218</v>
      </c>
      <c r="E727" s="144" t="s">
        <v>20</v>
      </c>
      <c r="F727" s="76">
        <v>1</v>
      </c>
      <c r="G727" s="145" t="s">
        <v>57</v>
      </c>
      <c r="H727" s="145">
        <v>34</v>
      </c>
      <c r="I727" s="145">
        <v>37</v>
      </c>
      <c r="J727" s="145">
        <v>35</v>
      </c>
      <c r="K727" s="145" t="s">
        <v>344</v>
      </c>
      <c r="L727" s="145">
        <f>IF(A727="","",IFERROR(VLOOKUP(B727,IPQlickTabla!$B:$J,9,FALSE),IF(B727="80 - Produccion-Mezcla Grasa","80",IF(B727="51 - Purga-Purga de sebo","51",IF(B727="502 - Fermentacion PCL","502",IF(B727="510 - Fermentacion","510","512"))))))</f>
        <v>76</v>
      </c>
      <c r="M727" s="107">
        <f t="shared" si="11"/>
        <v>76</v>
      </c>
    </row>
    <row r="728" spans="1:13" hidden="1" x14ac:dyDescent="0.25">
      <c r="A728" s="76">
        <v>668004</v>
      </c>
      <c r="B728" s="144" t="s">
        <v>225</v>
      </c>
      <c r="C728" s="112">
        <v>44792</v>
      </c>
      <c r="D728" s="144" t="s">
        <v>218</v>
      </c>
      <c r="E728" s="144" t="s">
        <v>20</v>
      </c>
      <c r="F728" s="76">
        <v>1</v>
      </c>
      <c r="G728" s="145" t="s">
        <v>57</v>
      </c>
      <c r="H728" s="145">
        <v>34</v>
      </c>
      <c r="I728" s="145">
        <v>37</v>
      </c>
      <c r="J728" s="145">
        <v>35</v>
      </c>
      <c r="K728" s="145" t="s">
        <v>344</v>
      </c>
      <c r="L728" s="145">
        <f>IF(A728="","",IFERROR(VLOOKUP(B728,IPQlickTabla!$B:$J,9,FALSE),IF(B728="80 - Produccion-Mezcla Grasa","80",IF(B728="51 - Purga-Purga de sebo","51",IF(B728="502 - Fermentacion PCL","502",IF(B728="510 - Fermentacion","510","512"))))))</f>
        <v>76</v>
      </c>
      <c r="M728" s="107">
        <f t="shared" si="11"/>
        <v>76</v>
      </c>
    </row>
    <row r="729" spans="1:13" hidden="1" x14ac:dyDescent="0.25">
      <c r="A729" s="76">
        <v>668128</v>
      </c>
      <c r="B729" s="144" t="s">
        <v>225</v>
      </c>
      <c r="C729" s="112">
        <v>44792</v>
      </c>
      <c r="D729" s="144" t="s">
        <v>218</v>
      </c>
      <c r="E729" s="144" t="s">
        <v>20</v>
      </c>
      <c r="F729" s="76">
        <v>1</v>
      </c>
      <c r="G729" s="145" t="s">
        <v>57</v>
      </c>
      <c r="H729" s="145">
        <v>34</v>
      </c>
      <c r="I729" s="145">
        <v>37</v>
      </c>
      <c r="J729" s="145">
        <v>35</v>
      </c>
      <c r="K729" s="145" t="s">
        <v>344</v>
      </c>
      <c r="L729" s="145">
        <f>IF(A729="","",IFERROR(VLOOKUP(B729,IPQlickTabla!$B:$J,9,FALSE),IF(B729="80 - Produccion-Mezcla Grasa","80",IF(B729="51 - Purga-Purga de sebo","51",IF(B729="502 - Fermentacion PCL","502",IF(B729="510 - Fermentacion","510","512"))))))</f>
        <v>76</v>
      </c>
      <c r="M729" s="107">
        <f t="shared" si="11"/>
        <v>76</v>
      </c>
    </row>
    <row r="730" spans="1:13" hidden="1" x14ac:dyDescent="0.25">
      <c r="A730" s="76">
        <v>667017</v>
      </c>
      <c r="B730" s="144" t="s">
        <v>225</v>
      </c>
      <c r="C730" s="112">
        <v>44788</v>
      </c>
      <c r="D730" s="144" t="s">
        <v>218</v>
      </c>
      <c r="E730" s="144" t="s">
        <v>20</v>
      </c>
      <c r="F730" s="76">
        <v>1</v>
      </c>
      <c r="G730" s="145" t="s">
        <v>57</v>
      </c>
      <c r="H730" s="145">
        <v>34</v>
      </c>
      <c r="I730" s="145">
        <v>37</v>
      </c>
      <c r="J730" s="145">
        <v>35.4</v>
      </c>
      <c r="K730" s="145" t="s">
        <v>344</v>
      </c>
      <c r="L730" s="145">
        <f>IF(A730="","",IFERROR(VLOOKUP(B730,IPQlickTabla!$B:$J,9,FALSE),IF(B730="80 - Produccion-Mezcla Grasa","80",IF(B730="51 - Purga-Purga de sebo","51",IF(B730="502 - Fermentacion PCL","502",IF(B730="510 - Fermentacion","510","512"))))))</f>
        <v>76</v>
      </c>
      <c r="M730" s="107">
        <f t="shared" si="11"/>
        <v>76</v>
      </c>
    </row>
    <row r="731" spans="1:13" hidden="1" x14ac:dyDescent="0.25">
      <c r="A731" s="76">
        <v>667388</v>
      </c>
      <c r="B731" s="144" t="s">
        <v>225</v>
      </c>
      <c r="C731" s="112">
        <v>44789</v>
      </c>
      <c r="D731" s="144" t="s">
        <v>218</v>
      </c>
      <c r="E731" s="144" t="s">
        <v>20</v>
      </c>
      <c r="F731" s="76">
        <v>1</v>
      </c>
      <c r="G731" s="145" t="s">
        <v>57</v>
      </c>
      <c r="H731" s="145">
        <v>34</v>
      </c>
      <c r="I731" s="145">
        <v>37</v>
      </c>
      <c r="J731" s="145">
        <v>35.5</v>
      </c>
      <c r="K731" s="145" t="s">
        <v>344</v>
      </c>
      <c r="L731" s="145">
        <f>IF(A731="","",IFERROR(VLOOKUP(B731,IPQlickTabla!$B:$J,9,FALSE),IF(B731="80 - Produccion-Mezcla Grasa","80",IF(B731="51 - Purga-Purga de sebo","51",IF(B731="502 - Fermentacion PCL","502",IF(B731="510 - Fermentacion","510","512"))))))</f>
        <v>76</v>
      </c>
      <c r="M731" s="107">
        <f t="shared" si="11"/>
        <v>76</v>
      </c>
    </row>
    <row r="732" spans="1:13" hidden="1" x14ac:dyDescent="0.25">
      <c r="A732" s="76">
        <v>668067</v>
      </c>
      <c r="B732" s="144" t="s">
        <v>225</v>
      </c>
      <c r="C732" s="112">
        <v>44792</v>
      </c>
      <c r="D732" s="144" t="s">
        <v>218</v>
      </c>
      <c r="E732" s="144" t="s">
        <v>20</v>
      </c>
      <c r="F732" s="76">
        <v>1</v>
      </c>
      <c r="G732" s="145" t="s">
        <v>57</v>
      </c>
      <c r="H732" s="145">
        <v>34</v>
      </c>
      <c r="I732" s="145">
        <v>37</v>
      </c>
      <c r="J732" s="145">
        <v>35.5</v>
      </c>
      <c r="K732" s="145" t="s">
        <v>344</v>
      </c>
      <c r="L732" s="145">
        <f>IF(A732="","",IFERROR(VLOOKUP(B732,IPQlickTabla!$B:$J,9,FALSE),IF(B732="80 - Produccion-Mezcla Grasa","80",IF(B732="51 - Purga-Purga de sebo","51",IF(B732="502 - Fermentacion PCL","502",IF(B732="510 - Fermentacion","510","512"))))))</f>
        <v>76</v>
      </c>
      <c r="M732" s="107">
        <f t="shared" si="11"/>
        <v>76</v>
      </c>
    </row>
    <row r="733" spans="1:13" hidden="1" x14ac:dyDescent="0.25">
      <c r="A733" s="76">
        <v>667409</v>
      </c>
      <c r="B733" s="144" t="s">
        <v>225</v>
      </c>
      <c r="C733" s="112">
        <v>44789</v>
      </c>
      <c r="D733" s="144" t="s">
        <v>218</v>
      </c>
      <c r="E733" s="144" t="s">
        <v>20</v>
      </c>
      <c r="F733" s="76">
        <v>1</v>
      </c>
      <c r="G733" s="145" t="s">
        <v>57</v>
      </c>
      <c r="H733" s="145">
        <v>34</v>
      </c>
      <c r="I733" s="145">
        <v>37</v>
      </c>
      <c r="J733" s="145">
        <v>35.6</v>
      </c>
      <c r="K733" s="145" t="s">
        <v>344</v>
      </c>
      <c r="L733" s="145">
        <f>IF(A733="","",IFERROR(VLOOKUP(B733,IPQlickTabla!$B:$J,9,FALSE),IF(B733="80 - Produccion-Mezcla Grasa","80",IF(B733="51 - Purga-Purga de sebo","51",IF(B733="502 - Fermentacion PCL","502",IF(B733="510 - Fermentacion","510","512"))))))</f>
        <v>76</v>
      </c>
      <c r="M733" s="107">
        <f t="shared" si="11"/>
        <v>76</v>
      </c>
    </row>
    <row r="734" spans="1:13" hidden="1" x14ac:dyDescent="0.25">
      <c r="A734" s="76">
        <v>667498</v>
      </c>
      <c r="B734" s="144" t="s">
        <v>225</v>
      </c>
      <c r="C734" s="112">
        <v>44790</v>
      </c>
      <c r="D734" s="144" t="s">
        <v>218</v>
      </c>
      <c r="E734" s="144" t="s">
        <v>20</v>
      </c>
      <c r="F734" s="76">
        <v>1</v>
      </c>
      <c r="G734" s="145" t="s">
        <v>57</v>
      </c>
      <c r="H734" s="145">
        <v>34</v>
      </c>
      <c r="I734" s="145">
        <v>37</v>
      </c>
      <c r="J734" s="145">
        <v>35.6</v>
      </c>
      <c r="K734" s="145" t="s">
        <v>344</v>
      </c>
      <c r="L734" s="145">
        <f>IF(A734="","",IFERROR(VLOOKUP(B734,IPQlickTabla!$B:$J,9,FALSE),IF(B734="80 - Produccion-Mezcla Grasa","80",IF(B734="51 - Purga-Purga de sebo","51",IF(B734="502 - Fermentacion PCL","502",IF(B734="510 - Fermentacion","510","512"))))))</f>
        <v>76</v>
      </c>
      <c r="M734" s="107">
        <f t="shared" si="11"/>
        <v>76</v>
      </c>
    </row>
    <row r="735" spans="1:13" hidden="1" x14ac:dyDescent="0.25">
      <c r="A735" s="76">
        <v>667975</v>
      </c>
      <c r="B735" s="144" t="s">
        <v>225</v>
      </c>
      <c r="C735" s="112">
        <v>44791</v>
      </c>
      <c r="D735" s="144" t="s">
        <v>218</v>
      </c>
      <c r="E735" s="144" t="s">
        <v>20</v>
      </c>
      <c r="F735" s="76">
        <v>1</v>
      </c>
      <c r="G735" s="145" t="s">
        <v>57</v>
      </c>
      <c r="H735" s="145">
        <v>34</v>
      </c>
      <c r="I735" s="145">
        <v>37</v>
      </c>
      <c r="J735" s="145">
        <v>35.700000000000003</v>
      </c>
      <c r="K735" s="145" t="s">
        <v>344</v>
      </c>
      <c r="L735" s="145">
        <f>IF(A735="","",IFERROR(VLOOKUP(B735,IPQlickTabla!$B:$J,9,FALSE),IF(B735="80 - Produccion-Mezcla Grasa","80",IF(B735="51 - Purga-Purga de sebo","51",IF(B735="502 - Fermentacion PCL","502",IF(B735="510 - Fermentacion","510","512"))))))</f>
        <v>76</v>
      </c>
      <c r="M735" s="107">
        <f t="shared" si="11"/>
        <v>76</v>
      </c>
    </row>
    <row r="736" spans="1:13" hidden="1" x14ac:dyDescent="0.25">
      <c r="A736" s="76">
        <v>667099</v>
      </c>
      <c r="B736" s="144" t="s">
        <v>225</v>
      </c>
      <c r="C736" s="112">
        <v>44788</v>
      </c>
      <c r="D736" s="144" t="s">
        <v>218</v>
      </c>
      <c r="E736" s="144" t="s">
        <v>20</v>
      </c>
      <c r="F736" s="76">
        <v>1</v>
      </c>
      <c r="G736" s="145" t="s">
        <v>57</v>
      </c>
      <c r="H736" s="145">
        <v>34</v>
      </c>
      <c r="I736" s="145">
        <v>37</v>
      </c>
      <c r="J736" s="145">
        <v>35.799999999999997</v>
      </c>
      <c r="K736" s="145" t="s">
        <v>344</v>
      </c>
      <c r="L736" s="145">
        <f>IF(A736="","",IFERROR(VLOOKUP(B736,IPQlickTabla!$B:$J,9,FALSE),IF(B736="80 - Produccion-Mezcla Grasa","80",IF(B736="51 - Purga-Purga de sebo","51",IF(B736="502 - Fermentacion PCL","502",IF(B736="510 - Fermentacion","510","512"))))))</f>
        <v>76</v>
      </c>
      <c r="M736" s="107">
        <f t="shared" si="11"/>
        <v>76</v>
      </c>
    </row>
    <row r="737" spans="1:13" hidden="1" x14ac:dyDescent="0.25">
      <c r="A737" s="76">
        <v>667138</v>
      </c>
      <c r="B737" s="144" t="s">
        <v>225</v>
      </c>
      <c r="C737" s="112">
        <v>44788</v>
      </c>
      <c r="D737" s="144" t="s">
        <v>218</v>
      </c>
      <c r="E737" s="144" t="s">
        <v>20</v>
      </c>
      <c r="F737" s="76">
        <v>1</v>
      </c>
      <c r="G737" s="145" t="s">
        <v>57</v>
      </c>
      <c r="H737" s="145">
        <v>34</v>
      </c>
      <c r="I737" s="145">
        <v>37</v>
      </c>
      <c r="J737" s="145">
        <v>35.799999999999997</v>
      </c>
      <c r="K737" s="145" t="s">
        <v>344</v>
      </c>
      <c r="L737" s="145">
        <f>IF(A737="","",IFERROR(VLOOKUP(B737,IPQlickTabla!$B:$J,9,FALSE),IF(B737="80 - Produccion-Mezcla Grasa","80",IF(B737="51 - Purga-Purga de sebo","51",IF(B737="502 - Fermentacion PCL","502",IF(B737="510 - Fermentacion","510","512"))))))</f>
        <v>76</v>
      </c>
      <c r="M737" s="107">
        <f t="shared" si="11"/>
        <v>76</v>
      </c>
    </row>
    <row r="738" spans="1:13" hidden="1" x14ac:dyDescent="0.25">
      <c r="A738" s="76">
        <v>667090</v>
      </c>
      <c r="B738" s="144" t="s">
        <v>225</v>
      </c>
      <c r="C738" s="112">
        <v>44788</v>
      </c>
      <c r="D738" s="144" t="s">
        <v>218</v>
      </c>
      <c r="E738" s="144" t="s">
        <v>20</v>
      </c>
      <c r="F738" s="76">
        <v>1</v>
      </c>
      <c r="G738" s="145" t="s">
        <v>57</v>
      </c>
      <c r="H738" s="145">
        <v>34</v>
      </c>
      <c r="I738" s="145">
        <v>37</v>
      </c>
      <c r="J738" s="145">
        <v>36</v>
      </c>
      <c r="K738" s="145" t="s">
        <v>344</v>
      </c>
      <c r="L738" s="145">
        <f>IF(A738="","",IFERROR(VLOOKUP(B738,IPQlickTabla!$B:$J,9,FALSE),IF(B738="80 - Produccion-Mezcla Grasa","80",IF(B738="51 - Purga-Purga de sebo","51",IF(B738="502 - Fermentacion PCL","502",IF(B738="510 - Fermentacion","510","512"))))))</f>
        <v>76</v>
      </c>
      <c r="M738" s="107">
        <f t="shared" si="11"/>
        <v>76</v>
      </c>
    </row>
    <row r="739" spans="1:13" hidden="1" x14ac:dyDescent="0.25">
      <c r="A739" s="76">
        <v>667298</v>
      </c>
      <c r="B739" s="144" t="s">
        <v>225</v>
      </c>
      <c r="C739" s="112">
        <v>44789</v>
      </c>
      <c r="D739" s="144" t="s">
        <v>218</v>
      </c>
      <c r="E739" s="144" t="s">
        <v>20</v>
      </c>
      <c r="F739" s="76">
        <v>1</v>
      </c>
      <c r="G739" s="145" t="s">
        <v>57</v>
      </c>
      <c r="H739" s="145">
        <v>34</v>
      </c>
      <c r="I739" s="145">
        <v>37</v>
      </c>
      <c r="J739" s="145">
        <v>36</v>
      </c>
      <c r="K739" s="145" t="s">
        <v>344</v>
      </c>
      <c r="L739" s="145">
        <f>IF(A739="","",IFERROR(VLOOKUP(B739,IPQlickTabla!$B:$J,9,FALSE),IF(B739="80 - Produccion-Mezcla Grasa","80",IF(B739="51 - Purga-Purga de sebo","51",IF(B739="502 - Fermentacion PCL","502",IF(B739="510 - Fermentacion","510","512"))))))</f>
        <v>76</v>
      </c>
      <c r="M739" s="107">
        <f t="shared" si="11"/>
        <v>76</v>
      </c>
    </row>
    <row r="740" spans="1:13" hidden="1" x14ac:dyDescent="0.25">
      <c r="A740" s="76">
        <v>667314</v>
      </c>
      <c r="B740" s="144" t="s">
        <v>225</v>
      </c>
      <c r="C740" s="112">
        <v>44789</v>
      </c>
      <c r="D740" s="144" t="s">
        <v>218</v>
      </c>
      <c r="E740" s="144" t="s">
        <v>20</v>
      </c>
      <c r="F740" s="76">
        <v>1</v>
      </c>
      <c r="G740" s="145" t="s">
        <v>57</v>
      </c>
      <c r="H740" s="145">
        <v>34</v>
      </c>
      <c r="I740" s="145">
        <v>37</v>
      </c>
      <c r="J740" s="145">
        <v>36</v>
      </c>
      <c r="K740" s="145" t="s">
        <v>344</v>
      </c>
      <c r="L740" s="145">
        <f>IF(A740="","",IFERROR(VLOOKUP(B740,IPQlickTabla!$B:$J,9,FALSE),IF(B740="80 - Produccion-Mezcla Grasa","80",IF(B740="51 - Purga-Purga de sebo","51",IF(B740="502 - Fermentacion PCL","502",IF(B740="510 - Fermentacion","510","512"))))))</f>
        <v>76</v>
      </c>
      <c r="M740" s="107">
        <f t="shared" si="11"/>
        <v>76</v>
      </c>
    </row>
    <row r="741" spans="1:13" hidden="1" x14ac:dyDescent="0.25">
      <c r="A741" s="76">
        <v>667138</v>
      </c>
      <c r="B741" s="144" t="s">
        <v>225</v>
      </c>
      <c r="C741" s="112">
        <v>44788</v>
      </c>
      <c r="D741" s="144" t="s">
        <v>218</v>
      </c>
      <c r="E741" s="144" t="s">
        <v>20</v>
      </c>
      <c r="F741" s="76">
        <v>1</v>
      </c>
      <c r="G741" s="145" t="s">
        <v>57</v>
      </c>
      <c r="H741" s="145">
        <v>34</v>
      </c>
      <c r="I741" s="145">
        <v>37</v>
      </c>
      <c r="J741" s="145">
        <v>36.1</v>
      </c>
      <c r="K741" s="145" t="s">
        <v>344</v>
      </c>
      <c r="L741" s="145">
        <f>IF(A741="","",IFERROR(VLOOKUP(B741,IPQlickTabla!$B:$J,9,FALSE),IF(B741="80 - Produccion-Mezcla Grasa","80",IF(B741="51 - Purga-Purga de sebo","51",IF(B741="502 - Fermentacion PCL","502",IF(B741="510 - Fermentacion","510","512"))))))</f>
        <v>76</v>
      </c>
      <c r="M741" s="107">
        <f t="shared" si="11"/>
        <v>76</v>
      </c>
    </row>
    <row r="742" spans="1:13" hidden="1" x14ac:dyDescent="0.25">
      <c r="A742" s="76">
        <v>667044</v>
      </c>
      <c r="B742" s="144" t="s">
        <v>225</v>
      </c>
      <c r="C742" s="112">
        <v>44788</v>
      </c>
      <c r="D742" s="144" t="s">
        <v>218</v>
      </c>
      <c r="E742" s="144" t="s">
        <v>20</v>
      </c>
      <c r="F742" s="76">
        <v>1</v>
      </c>
      <c r="G742" s="145" t="s">
        <v>57</v>
      </c>
      <c r="H742" s="145">
        <v>34</v>
      </c>
      <c r="I742" s="145">
        <v>37</v>
      </c>
      <c r="J742" s="145">
        <v>36.200000000000003</v>
      </c>
      <c r="K742" s="145" t="s">
        <v>344</v>
      </c>
      <c r="L742" s="145">
        <f>IF(A742="","",IFERROR(VLOOKUP(B742,IPQlickTabla!$B:$J,9,FALSE),IF(B742="80 - Produccion-Mezcla Grasa","80",IF(B742="51 - Purga-Purga de sebo","51",IF(B742="502 - Fermentacion PCL","502",IF(B742="510 - Fermentacion","510","512"))))))</f>
        <v>76</v>
      </c>
      <c r="M742" s="107">
        <f t="shared" si="11"/>
        <v>76</v>
      </c>
    </row>
    <row r="743" spans="1:13" hidden="1" x14ac:dyDescent="0.25">
      <c r="A743" s="76">
        <v>667075</v>
      </c>
      <c r="B743" s="144" t="s">
        <v>225</v>
      </c>
      <c r="C743" s="112">
        <v>44788</v>
      </c>
      <c r="D743" s="144" t="s">
        <v>218</v>
      </c>
      <c r="E743" s="144" t="s">
        <v>20</v>
      </c>
      <c r="F743" s="76">
        <v>1</v>
      </c>
      <c r="G743" s="145" t="s">
        <v>57</v>
      </c>
      <c r="H743" s="145">
        <v>34</v>
      </c>
      <c r="I743" s="145">
        <v>37</v>
      </c>
      <c r="J743" s="145">
        <v>36.200000000000003</v>
      </c>
      <c r="K743" s="145" t="s">
        <v>344</v>
      </c>
      <c r="L743" s="145">
        <f>IF(A743="","",IFERROR(VLOOKUP(B743,IPQlickTabla!$B:$J,9,FALSE),IF(B743="80 - Produccion-Mezcla Grasa","80",IF(B743="51 - Purga-Purga de sebo","51",IF(B743="502 - Fermentacion PCL","502",IF(B743="510 - Fermentacion","510","512"))))))</f>
        <v>76</v>
      </c>
      <c r="M743" s="107">
        <f t="shared" si="11"/>
        <v>76</v>
      </c>
    </row>
    <row r="744" spans="1:13" hidden="1" x14ac:dyDescent="0.25">
      <c r="A744" s="76">
        <v>667017</v>
      </c>
      <c r="B744" s="144" t="s">
        <v>225</v>
      </c>
      <c r="C744" s="112">
        <v>44788</v>
      </c>
      <c r="D744" s="144" t="s">
        <v>218</v>
      </c>
      <c r="E744" s="144" t="s">
        <v>20</v>
      </c>
      <c r="F744" s="76">
        <v>1</v>
      </c>
      <c r="G744" s="145" t="s">
        <v>57</v>
      </c>
      <c r="H744" s="145">
        <v>34</v>
      </c>
      <c r="I744" s="145">
        <v>37</v>
      </c>
      <c r="J744" s="145">
        <v>36.5</v>
      </c>
      <c r="K744" s="145" t="s">
        <v>344</v>
      </c>
      <c r="L744" s="145">
        <f>IF(A744="","",IFERROR(VLOOKUP(B744,IPQlickTabla!$B:$J,9,FALSE),IF(B744="80 - Produccion-Mezcla Grasa","80",IF(B744="51 - Purga-Purga de sebo","51",IF(B744="502 - Fermentacion PCL","502",IF(B744="510 - Fermentacion","510","512"))))))</f>
        <v>76</v>
      </c>
      <c r="M744" s="107">
        <f t="shared" si="11"/>
        <v>76</v>
      </c>
    </row>
    <row r="745" spans="1:13" hidden="1" x14ac:dyDescent="0.25">
      <c r="A745" s="76">
        <v>667347</v>
      </c>
      <c r="B745" s="144" t="s">
        <v>225</v>
      </c>
      <c r="C745" s="112">
        <v>44789</v>
      </c>
      <c r="D745" s="144" t="s">
        <v>218</v>
      </c>
      <c r="E745" s="144" t="s">
        <v>20</v>
      </c>
      <c r="F745" s="76">
        <v>1</v>
      </c>
      <c r="G745" s="145" t="s">
        <v>57</v>
      </c>
      <c r="H745" s="145">
        <v>34</v>
      </c>
      <c r="I745" s="145">
        <v>37</v>
      </c>
      <c r="J745" s="145">
        <v>36.5</v>
      </c>
      <c r="K745" s="145" t="s">
        <v>344</v>
      </c>
      <c r="L745" s="145">
        <f>IF(A745="","",IFERROR(VLOOKUP(B745,IPQlickTabla!$B:$J,9,FALSE),IF(B745="80 - Produccion-Mezcla Grasa","80",IF(B745="51 - Purga-Purga de sebo","51",IF(B745="502 - Fermentacion PCL","502",IF(B745="510 - Fermentacion","510","512"))))))</f>
        <v>76</v>
      </c>
      <c r="M745" s="107">
        <f t="shared" si="11"/>
        <v>76</v>
      </c>
    </row>
    <row r="746" spans="1:13" hidden="1" x14ac:dyDescent="0.25">
      <c r="A746" s="76">
        <v>667099</v>
      </c>
      <c r="B746" s="144" t="s">
        <v>225</v>
      </c>
      <c r="C746" s="112">
        <v>44788</v>
      </c>
      <c r="D746" s="144" t="s">
        <v>218</v>
      </c>
      <c r="E746" s="144" t="s">
        <v>20</v>
      </c>
      <c r="F746" s="76">
        <v>1</v>
      </c>
      <c r="G746" s="145" t="s">
        <v>57</v>
      </c>
      <c r="H746" s="145">
        <v>34</v>
      </c>
      <c r="I746" s="145">
        <v>37</v>
      </c>
      <c r="J746" s="145">
        <v>36.700000000000003</v>
      </c>
      <c r="K746" s="145" t="s">
        <v>344</v>
      </c>
      <c r="L746" s="145">
        <f>IF(A746="","",IFERROR(VLOOKUP(B746,IPQlickTabla!$B:$J,9,FALSE),IF(B746="80 - Produccion-Mezcla Grasa","80",IF(B746="51 - Purga-Purga de sebo","51",IF(B746="502 - Fermentacion PCL","502",IF(B746="510 - Fermentacion","510","512"))))))</f>
        <v>76</v>
      </c>
      <c r="M746" s="107">
        <f t="shared" si="11"/>
        <v>76</v>
      </c>
    </row>
    <row r="747" spans="1:13" hidden="1" x14ac:dyDescent="0.25">
      <c r="A747" s="76">
        <v>667353</v>
      </c>
      <c r="B747" s="144" t="s">
        <v>225</v>
      </c>
      <c r="C747" s="112">
        <v>44789</v>
      </c>
      <c r="D747" s="144" t="s">
        <v>218</v>
      </c>
      <c r="E747" s="144" t="s">
        <v>20</v>
      </c>
      <c r="F747" s="76">
        <v>1</v>
      </c>
      <c r="G747" s="145" t="s">
        <v>57</v>
      </c>
      <c r="H747" s="145">
        <v>34</v>
      </c>
      <c r="I747" s="145">
        <v>37</v>
      </c>
      <c r="J747" s="145">
        <v>36.700000000000003</v>
      </c>
      <c r="K747" s="145" t="s">
        <v>344</v>
      </c>
      <c r="L747" s="145">
        <f>IF(A747="","",IFERROR(VLOOKUP(B747,IPQlickTabla!$B:$J,9,FALSE),IF(B747="80 - Produccion-Mezcla Grasa","80",IF(B747="51 - Purga-Purga de sebo","51",IF(B747="502 - Fermentacion PCL","502",IF(B747="510 - Fermentacion","510","512"))))))</f>
        <v>76</v>
      </c>
      <c r="M747" s="107">
        <f t="shared" si="11"/>
        <v>76</v>
      </c>
    </row>
    <row r="748" spans="1:13" hidden="1" x14ac:dyDescent="0.25">
      <c r="A748" s="76">
        <v>667044</v>
      </c>
      <c r="B748" s="144" t="s">
        <v>225</v>
      </c>
      <c r="C748" s="112">
        <v>44788</v>
      </c>
      <c r="D748" s="144" t="s">
        <v>218</v>
      </c>
      <c r="E748" s="144" t="s">
        <v>20</v>
      </c>
      <c r="F748" s="76">
        <v>1</v>
      </c>
      <c r="G748" s="145" t="s">
        <v>57</v>
      </c>
      <c r="H748" s="145">
        <v>34</v>
      </c>
      <c r="I748" s="145">
        <v>37</v>
      </c>
      <c r="J748" s="145">
        <v>36.799999999999997</v>
      </c>
      <c r="K748" s="145" t="s">
        <v>344</v>
      </c>
      <c r="L748" s="145">
        <f>IF(A748="","",IFERROR(VLOOKUP(B748,IPQlickTabla!$B:$J,9,FALSE),IF(B748="80 - Produccion-Mezcla Grasa","80",IF(B748="51 - Purga-Purga de sebo","51",IF(B748="502 - Fermentacion PCL","502",IF(B748="510 - Fermentacion","510","512"))))))</f>
        <v>76</v>
      </c>
      <c r="M748" s="107">
        <f t="shared" si="11"/>
        <v>76</v>
      </c>
    </row>
    <row r="749" spans="1:13" hidden="1" x14ac:dyDescent="0.25">
      <c r="A749" s="76">
        <v>667947</v>
      </c>
      <c r="B749" s="144" t="s">
        <v>225</v>
      </c>
      <c r="C749" s="112">
        <v>44791</v>
      </c>
      <c r="D749" s="144" t="s">
        <v>218</v>
      </c>
      <c r="E749" s="144" t="s">
        <v>20</v>
      </c>
      <c r="F749" s="76">
        <v>1</v>
      </c>
      <c r="G749" s="145" t="s">
        <v>57</v>
      </c>
      <c r="H749" s="145">
        <v>34</v>
      </c>
      <c r="I749" s="145">
        <v>37</v>
      </c>
      <c r="J749" s="145">
        <v>37</v>
      </c>
      <c r="K749" s="145" t="s">
        <v>344</v>
      </c>
      <c r="L749" s="145">
        <f>IF(A749="","",IFERROR(VLOOKUP(B749,IPQlickTabla!$B:$J,9,FALSE),IF(B749="80 - Produccion-Mezcla Grasa","80",IF(B749="51 - Purga-Purga de sebo","51",IF(B749="502 - Fermentacion PCL","502",IF(B749="510 - Fermentacion","510","512"))))))</f>
        <v>76</v>
      </c>
      <c r="M749" s="107">
        <f t="shared" si="11"/>
        <v>76</v>
      </c>
    </row>
    <row r="750" spans="1:13" hidden="1" x14ac:dyDescent="0.25">
      <c r="A750" s="76">
        <v>667947</v>
      </c>
      <c r="B750" s="144" t="s">
        <v>225</v>
      </c>
      <c r="C750" s="112">
        <v>44791</v>
      </c>
      <c r="D750" s="144" t="s">
        <v>218</v>
      </c>
      <c r="E750" s="144" t="s">
        <v>20</v>
      </c>
      <c r="F750" s="76">
        <v>1</v>
      </c>
      <c r="G750" s="145" t="s">
        <v>57</v>
      </c>
      <c r="H750" s="145">
        <v>34</v>
      </c>
      <c r="I750" s="145">
        <v>37</v>
      </c>
      <c r="J750" s="145">
        <v>37.5</v>
      </c>
      <c r="K750" s="145" t="s">
        <v>345</v>
      </c>
      <c r="L750" s="145">
        <f>IF(A750="","",IFERROR(VLOOKUP(B750,IPQlickTabla!$B:$J,9,FALSE),IF(B750="80 - Produccion-Mezcla Grasa","80",IF(B750="51 - Purga-Purga de sebo","51",IF(B750="502 - Fermentacion PCL","502",IF(B750="510 - Fermentacion","510","512"))))))</f>
        <v>76</v>
      </c>
      <c r="M750" s="107">
        <f t="shared" si="11"/>
        <v>76</v>
      </c>
    </row>
    <row r="751" spans="1:13" hidden="1" x14ac:dyDescent="0.25">
      <c r="A751" s="76">
        <v>667922</v>
      </c>
      <c r="B751" s="144" t="s">
        <v>225</v>
      </c>
      <c r="C751" s="112">
        <v>44791</v>
      </c>
      <c r="D751" s="144" t="s">
        <v>218</v>
      </c>
      <c r="E751" s="144" t="s">
        <v>20</v>
      </c>
      <c r="F751" s="76">
        <v>1</v>
      </c>
      <c r="G751" s="145" t="s">
        <v>57</v>
      </c>
      <c r="H751" s="145">
        <v>34</v>
      </c>
      <c r="I751" s="145">
        <v>37</v>
      </c>
      <c r="J751" s="145">
        <v>44.5</v>
      </c>
      <c r="K751" s="145" t="s">
        <v>345</v>
      </c>
      <c r="L751" s="145">
        <f>IF(A751="","",IFERROR(VLOOKUP(B751,IPQlickTabla!$B:$J,9,FALSE),IF(B751="80 - Produccion-Mezcla Grasa","80",IF(B751="51 - Purga-Purga de sebo","51",IF(B751="502 - Fermentacion PCL","502",IF(B751="510 - Fermentacion","510","512"))))))</f>
        <v>76</v>
      </c>
      <c r="M751" s="107">
        <f t="shared" si="11"/>
        <v>76</v>
      </c>
    </row>
    <row r="752" spans="1:13" hidden="1" x14ac:dyDescent="0.25">
      <c r="A752" s="76">
        <v>668363</v>
      </c>
      <c r="B752" s="144" t="s">
        <v>225</v>
      </c>
      <c r="C752" s="112">
        <v>44793</v>
      </c>
      <c r="D752" s="144" t="s">
        <v>218</v>
      </c>
      <c r="E752" s="144" t="s">
        <v>20</v>
      </c>
      <c r="F752" s="76">
        <v>1</v>
      </c>
      <c r="G752" s="145" t="s">
        <v>57</v>
      </c>
      <c r="H752" s="145">
        <v>42</v>
      </c>
      <c r="I752" s="145">
        <v>44</v>
      </c>
      <c r="J752" s="145">
        <v>36.6</v>
      </c>
      <c r="K752" s="145" t="s">
        <v>345</v>
      </c>
      <c r="L752" s="145">
        <f>IF(A752="","",IFERROR(VLOOKUP(B752,IPQlickTabla!$B:$J,9,FALSE),IF(B752="80 - Produccion-Mezcla Grasa","80",IF(B752="51 - Purga-Purga de sebo","51",IF(B752="502 - Fermentacion PCL","502",IF(B752="510 - Fermentacion","510","512"))))))</f>
        <v>76</v>
      </c>
      <c r="M752" s="107">
        <f t="shared" si="11"/>
        <v>76</v>
      </c>
    </row>
    <row r="753" spans="1:13" hidden="1" x14ac:dyDescent="0.25">
      <c r="A753" s="76">
        <v>668363</v>
      </c>
      <c r="B753" s="144" t="s">
        <v>225</v>
      </c>
      <c r="C753" s="112">
        <v>44793</v>
      </c>
      <c r="D753" s="144" t="s">
        <v>218</v>
      </c>
      <c r="E753" s="144" t="s">
        <v>20</v>
      </c>
      <c r="F753" s="76">
        <v>1</v>
      </c>
      <c r="G753" s="145" t="s">
        <v>57</v>
      </c>
      <c r="H753" s="145">
        <v>42</v>
      </c>
      <c r="I753" s="145">
        <v>44</v>
      </c>
      <c r="J753" s="145">
        <v>36.799999999999997</v>
      </c>
      <c r="K753" s="145" t="s">
        <v>345</v>
      </c>
      <c r="L753" s="145">
        <f>IF(A753="","",IFERROR(VLOOKUP(B753,IPQlickTabla!$B:$J,9,FALSE),IF(B753="80 - Produccion-Mezcla Grasa","80",IF(B753="51 - Purga-Purga de sebo","51",IF(B753="502 - Fermentacion PCL","502",IF(B753="510 - Fermentacion","510","512"))))))</f>
        <v>76</v>
      </c>
      <c r="M753" s="107">
        <f t="shared" si="11"/>
        <v>76</v>
      </c>
    </row>
    <row r="754" spans="1:13" hidden="1" x14ac:dyDescent="0.25">
      <c r="A754" s="76">
        <v>668386</v>
      </c>
      <c r="B754" s="144" t="s">
        <v>225</v>
      </c>
      <c r="C754" s="112">
        <v>44793</v>
      </c>
      <c r="D754" s="144" t="s">
        <v>218</v>
      </c>
      <c r="E754" s="144" t="s">
        <v>20</v>
      </c>
      <c r="F754" s="76">
        <v>1</v>
      </c>
      <c r="G754" s="145" t="s">
        <v>57</v>
      </c>
      <c r="H754" s="145">
        <v>42</v>
      </c>
      <c r="I754" s="145">
        <v>44</v>
      </c>
      <c r="J754" s="145">
        <v>39.5</v>
      </c>
      <c r="K754" s="145" t="s">
        <v>345</v>
      </c>
      <c r="L754" s="145">
        <f>IF(A754="","",IFERROR(VLOOKUP(B754,IPQlickTabla!$B:$J,9,FALSE),IF(B754="80 - Produccion-Mezcla Grasa","80",IF(B754="51 - Purga-Purga de sebo","51",IF(B754="502 - Fermentacion PCL","502",IF(B754="510 - Fermentacion","510","512"))))))</f>
        <v>76</v>
      </c>
      <c r="M754" s="107">
        <f t="shared" si="11"/>
        <v>76</v>
      </c>
    </row>
    <row r="755" spans="1:13" hidden="1" x14ac:dyDescent="0.25">
      <c r="A755" s="76">
        <v>668386</v>
      </c>
      <c r="B755" s="144" t="s">
        <v>225</v>
      </c>
      <c r="C755" s="112">
        <v>44793</v>
      </c>
      <c r="D755" s="144" t="s">
        <v>218</v>
      </c>
      <c r="E755" s="144" t="s">
        <v>20</v>
      </c>
      <c r="F755" s="76">
        <v>1</v>
      </c>
      <c r="G755" s="145" t="s">
        <v>57</v>
      </c>
      <c r="H755" s="145">
        <v>42</v>
      </c>
      <c r="I755" s="145">
        <v>44</v>
      </c>
      <c r="J755" s="145">
        <v>40</v>
      </c>
      <c r="K755" s="145" t="s">
        <v>345</v>
      </c>
      <c r="L755" s="145">
        <f>IF(A755="","",IFERROR(VLOOKUP(B755,IPQlickTabla!$B:$J,9,FALSE),IF(B755="80 - Produccion-Mezcla Grasa","80",IF(B755="51 - Purga-Purga de sebo","51",IF(B755="502 - Fermentacion PCL","502",IF(B755="510 - Fermentacion","510","512"))))))</f>
        <v>76</v>
      </c>
      <c r="M755" s="107">
        <f t="shared" si="11"/>
        <v>76</v>
      </c>
    </row>
    <row r="756" spans="1:13" hidden="1" x14ac:dyDescent="0.25">
      <c r="A756" s="76">
        <v>668363</v>
      </c>
      <c r="B756" s="144" t="s">
        <v>225</v>
      </c>
      <c r="C756" s="112">
        <v>44793</v>
      </c>
      <c r="D756" s="144" t="s">
        <v>218</v>
      </c>
      <c r="E756" s="144" t="s">
        <v>20</v>
      </c>
      <c r="F756" s="76">
        <v>1</v>
      </c>
      <c r="G756" s="145" t="s">
        <v>57</v>
      </c>
      <c r="H756" s="145">
        <v>42</v>
      </c>
      <c r="I756" s="145">
        <v>44</v>
      </c>
      <c r="J756" s="145">
        <v>42.8</v>
      </c>
      <c r="K756" s="145" t="s">
        <v>344</v>
      </c>
      <c r="L756" s="145">
        <f>IF(A756="","",IFERROR(VLOOKUP(B756,IPQlickTabla!$B:$J,9,FALSE),IF(B756="80 - Produccion-Mezcla Grasa","80",IF(B756="51 - Purga-Purga de sebo","51",IF(B756="502 - Fermentacion PCL","502",IF(B756="510 - Fermentacion","510","512"))))))</f>
        <v>76</v>
      </c>
      <c r="M756" s="107">
        <f t="shared" si="11"/>
        <v>76</v>
      </c>
    </row>
    <row r="757" spans="1:13" hidden="1" x14ac:dyDescent="0.25">
      <c r="A757" s="76">
        <v>668330</v>
      </c>
      <c r="B757" s="144" t="s">
        <v>225</v>
      </c>
      <c r="C757" s="112">
        <v>44793</v>
      </c>
      <c r="D757" s="144" t="s">
        <v>218</v>
      </c>
      <c r="E757" s="144" t="s">
        <v>20</v>
      </c>
      <c r="F757" s="76">
        <v>1</v>
      </c>
      <c r="G757" s="145" t="s">
        <v>57</v>
      </c>
      <c r="H757" s="145">
        <v>42</v>
      </c>
      <c r="I757" s="145">
        <v>44</v>
      </c>
      <c r="J757" s="145">
        <v>43.5</v>
      </c>
      <c r="K757" s="145" t="s">
        <v>344</v>
      </c>
      <c r="L757" s="145">
        <f>IF(A757="","",IFERROR(VLOOKUP(B757,IPQlickTabla!$B:$J,9,FALSE),IF(B757="80 - Produccion-Mezcla Grasa","80",IF(B757="51 - Purga-Purga de sebo","51",IF(B757="502 - Fermentacion PCL","502",IF(B757="510 - Fermentacion","510","512"))))))</f>
        <v>76</v>
      </c>
      <c r="M757" s="107">
        <f t="shared" si="11"/>
        <v>76</v>
      </c>
    </row>
    <row r="758" spans="1:13" hidden="1" x14ac:dyDescent="0.25">
      <c r="A758" s="76">
        <v>668231</v>
      </c>
      <c r="B758" s="144" t="s">
        <v>225</v>
      </c>
      <c r="C758" s="112">
        <v>44792</v>
      </c>
      <c r="D758" s="144" t="s">
        <v>218</v>
      </c>
      <c r="E758" s="144" t="s">
        <v>20</v>
      </c>
      <c r="F758" s="76">
        <v>1</v>
      </c>
      <c r="G758" s="145" t="s">
        <v>57</v>
      </c>
      <c r="H758" s="145">
        <v>45.5</v>
      </c>
      <c r="I758" s="145">
        <v>47.5</v>
      </c>
      <c r="J758" s="145">
        <v>46.2</v>
      </c>
      <c r="K758" s="145" t="s">
        <v>344</v>
      </c>
      <c r="L758" s="145">
        <f>IF(A758="","",IFERROR(VLOOKUP(B758,IPQlickTabla!$B:$J,9,FALSE),IF(B758="80 - Produccion-Mezcla Grasa","80",IF(B758="51 - Purga-Purga de sebo","51",IF(B758="502 - Fermentacion PCL","502",IF(B758="510 - Fermentacion","510","512"))))))</f>
        <v>76</v>
      </c>
      <c r="M758" s="107">
        <f t="shared" si="11"/>
        <v>76</v>
      </c>
    </row>
    <row r="759" spans="1:13" hidden="1" x14ac:dyDescent="0.25">
      <c r="A759" s="76">
        <v>668231</v>
      </c>
      <c r="B759" s="144" t="s">
        <v>225</v>
      </c>
      <c r="C759" s="112">
        <v>44792</v>
      </c>
      <c r="D759" s="144" t="s">
        <v>218</v>
      </c>
      <c r="E759" s="144" t="s">
        <v>20</v>
      </c>
      <c r="F759" s="76">
        <v>1</v>
      </c>
      <c r="G759" s="145" t="s">
        <v>57</v>
      </c>
      <c r="H759" s="145">
        <v>45.5</v>
      </c>
      <c r="I759" s="145">
        <v>47.5</v>
      </c>
      <c r="J759" s="145">
        <v>46.4</v>
      </c>
      <c r="K759" s="145" t="s">
        <v>344</v>
      </c>
      <c r="L759" s="145">
        <f>IF(A759="","",IFERROR(VLOOKUP(B759,IPQlickTabla!$B:$J,9,FALSE),IF(B759="80 - Produccion-Mezcla Grasa","80",IF(B759="51 - Purga-Purga de sebo","51",IF(B759="502 - Fermentacion PCL","502",IF(B759="510 - Fermentacion","510","512"))))))</f>
        <v>76</v>
      </c>
      <c r="M759" s="107">
        <f t="shared" si="11"/>
        <v>76</v>
      </c>
    </row>
    <row r="760" spans="1:13" hidden="1" x14ac:dyDescent="0.25">
      <c r="A760" s="76">
        <v>668277</v>
      </c>
      <c r="B760" s="144" t="s">
        <v>225</v>
      </c>
      <c r="C760" s="112">
        <v>44793</v>
      </c>
      <c r="D760" s="144" t="s">
        <v>218</v>
      </c>
      <c r="E760" s="144" t="s">
        <v>20</v>
      </c>
      <c r="F760" s="76">
        <v>1</v>
      </c>
      <c r="G760" s="145" t="s">
        <v>57</v>
      </c>
      <c r="H760" s="145">
        <v>45.5</v>
      </c>
      <c r="I760" s="145">
        <v>47.5</v>
      </c>
      <c r="J760" s="145">
        <v>46.4</v>
      </c>
      <c r="K760" s="145" t="s">
        <v>344</v>
      </c>
      <c r="L760" s="145">
        <f>IF(A760="","",IFERROR(VLOOKUP(B760,IPQlickTabla!$B:$J,9,FALSE),IF(B760="80 - Produccion-Mezcla Grasa","80",IF(B760="51 - Purga-Purga de sebo","51",IF(B760="502 - Fermentacion PCL","502",IF(B760="510 - Fermentacion","510","512"))))))</f>
        <v>76</v>
      </c>
      <c r="M760" s="107">
        <f t="shared" si="11"/>
        <v>76</v>
      </c>
    </row>
    <row r="761" spans="1:13" hidden="1" x14ac:dyDescent="0.25">
      <c r="A761" s="76">
        <v>668308</v>
      </c>
      <c r="B761" s="144" t="s">
        <v>225</v>
      </c>
      <c r="C761" s="112">
        <v>44793</v>
      </c>
      <c r="D761" s="144" t="s">
        <v>218</v>
      </c>
      <c r="E761" s="144" t="s">
        <v>20</v>
      </c>
      <c r="F761" s="76">
        <v>1</v>
      </c>
      <c r="G761" s="145" t="s">
        <v>57</v>
      </c>
      <c r="H761" s="145">
        <v>45.5</v>
      </c>
      <c r="I761" s="145">
        <v>47.5</v>
      </c>
      <c r="J761" s="145">
        <v>46.4</v>
      </c>
      <c r="K761" s="145" t="s">
        <v>344</v>
      </c>
      <c r="L761" s="145">
        <f>IF(A761="","",IFERROR(VLOOKUP(B761,IPQlickTabla!$B:$J,9,FALSE),IF(B761="80 - Produccion-Mezcla Grasa","80",IF(B761="51 - Purga-Purga de sebo","51",IF(B761="502 - Fermentacion PCL","502",IF(B761="510 - Fermentacion","510","512"))))))</f>
        <v>76</v>
      </c>
      <c r="M761" s="107">
        <f t="shared" si="11"/>
        <v>76</v>
      </c>
    </row>
    <row r="762" spans="1:13" hidden="1" x14ac:dyDescent="0.25">
      <c r="A762" s="76">
        <v>668308</v>
      </c>
      <c r="B762" s="144" t="s">
        <v>225</v>
      </c>
      <c r="C762" s="112">
        <v>44793</v>
      </c>
      <c r="D762" s="144" t="s">
        <v>218</v>
      </c>
      <c r="E762" s="144" t="s">
        <v>20</v>
      </c>
      <c r="F762" s="76">
        <v>1</v>
      </c>
      <c r="G762" s="145" t="s">
        <v>57</v>
      </c>
      <c r="H762" s="145">
        <v>45.5</v>
      </c>
      <c r="I762" s="145">
        <v>47.5</v>
      </c>
      <c r="J762" s="145">
        <v>48</v>
      </c>
      <c r="K762" s="145" t="s">
        <v>345</v>
      </c>
      <c r="L762" s="145">
        <f>IF(A762="","",IFERROR(VLOOKUP(B762,IPQlickTabla!$B:$J,9,FALSE),IF(B762="80 - Produccion-Mezcla Grasa","80",IF(B762="51 - Purga-Purga de sebo","51",IF(B762="502 - Fermentacion PCL","502",IF(B762="510 - Fermentacion","510","512"))))))</f>
        <v>76</v>
      </c>
      <c r="M762" s="107">
        <f t="shared" si="11"/>
        <v>76</v>
      </c>
    </row>
    <row r="763" spans="1:13" hidden="1" x14ac:dyDescent="0.25">
      <c r="A763" s="76">
        <v>668231</v>
      </c>
      <c r="B763" s="144" t="s">
        <v>225</v>
      </c>
      <c r="C763" s="112">
        <v>44792</v>
      </c>
      <c r="D763" s="144" t="s">
        <v>218</v>
      </c>
      <c r="E763" s="144" t="s">
        <v>20</v>
      </c>
      <c r="F763" s="76">
        <v>1</v>
      </c>
      <c r="G763" s="145" t="s">
        <v>57</v>
      </c>
      <c r="H763" s="145">
        <v>45.5</v>
      </c>
      <c r="I763" s="145">
        <v>47.5</v>
      </c>
      <c r="J763" s="145">
        <v>48.4</v>
      </c>
      <c r="K763" s="145" t="s">
        <v>345</v>
      </c>
      <c r="L763" s="145">
        <f>IF(A763="","",IFERROR(VLOOKUP(B763,IPQlickTabla!$B:$J,9,FALSE),IF(B763="80 - Produccion-Mezcla Grasa","80",IF(B763="51 - Purga-Purga de sebo","51",IF(B763="502 - Fermentacion PCL","502",IF(B763="510 - Fermentacion","510","512"))))))</f>
        <v>76</v>
      </c>
      <c r="M763" s="107">
        <f t="shared" si="11"/>
        <v>76</v>
      </c>
    </row>
    <row r="764" spans="1:13" hidden="1" x14ac:dyDescent="0.25">
      <c r="A764" s="76">
        <v>668469</v>
      </c>
      <c r="B764" s="144" t="s">
        <v>225</v>
      </c>
      <c r="C764" s="112">
        <v>44794</v>
      </c>
      <c r="D764" s="144" t="s">
        <v>218</v>
      </c>
      <c r="E764" s="144" t="s">
        <v>20</v>
      </c>
      <c r="F764" s="76">
        <v>1</v>
      </c>
      <c r="G764" s="145" t="s">
        <v>57</v>
      </c>
      <c r="H764" s="145">
        <v>50</v>
      </c>
      <c r="I764" s="145">
        <v>52</v>
      </c>
      <c r="J764" s="145">
        <v>49</v>
      </c>
      <c r="K764" s="145" t="s">
        <v>345</v>
      </c>
      <c r="L764" s="145">
        <f>IF(A764="","",IFERROR(VLOOKUP(B764,IPQlickTabla!$B:$J,9,FALSE),IF(B764="80 - Produccion-Mezcla Grasa","80",IF(B764="51 - Purga-Purga de sebo","51",IF(B764="502 - Fermentacion PCL","502",IF(B764="510 - Fermentacion","510","512"))))))</f>
        <v>76</v>
      </c>
      <c r="M764" s="107">
        <f t="shared" si="11"/>
        <v>76</v>
      </c>
    </row>
    <row r="765" spans="1:13" hidden="1" x14ac:dyDescent="0.25">
      <c r="A765" s="76">
        <v>667615</v>
      </c>
      <c r="B765" s="144" t="s">
        <v>225</v>
      </c>
      <c r="C765" s="112">
        <v>44790</v>
      </c>
      <c r="D765" s="144" t="s">
        <v>218</v>
      </c>
      <c r="E765" s="144" t="s">
        <v>20</v>
      </c>
      <c r="F765" s="76">
        <v>1</v>
      </c>
      <c r="G765" s="145" t="s">
        <v>57</v>
      </c>
      <c r="H765" s="145">
        <v>50</v>
      </c>
      <c r="I765" s="145">
        <v>52</v>
      </c>
      <c r="J765" s="145">
        <v>49.3</v>
      </c>
      <c r="K765" s="145" t="s">
        <v>345</v>
      </c>
      <c r="L765" s="145">
        <f>IF(A765="","",IFERROR(VLOOKUP(B765,IPQlickTabla!$B:$J,9,FALSE),IF(B765="80 - Produccion-Mezcla Grasa","80",IF(B765="51 - Purga-Purga de sebo","51",IF(B765="502 - Fermentacion PCL","502",IF(B765="510 - Fermentacion","510","512"))))))</f>
        <v>76</v>
      </c>
      <c r="M765" s="107">
        <f t="shared" si="11"/>
        <v>76</v>
      </c>
    </row>
    <row r="766" spans="1:13" hidden="1" x14ac:dyDescent="0.25">
      <c r="A766" s="76">
        <v>667661</v>
      </c>
      <c r="B766" s="144" t="s">
        <v>225</v>
      </c>
      <c r="C766" s="112">
        <v>44790</v>
      </c>
      <c r="D766" s="144" t="s">
        <v>218</v>
      </c>
      <c r="E766" s="144" t="s">
        <v>20</v>
      </c>
      <c r="F766" s="76">
        <v>1</v>
      </c>
      <c r="G766" s="145" t="s">
        <v>57</v>
      </c>
      <c r="H766" s="145">
        <v>50</v>
      </c>
      <c r="I766" s="145">
        <v>52</v>
      </c>
      <c r="J766" s="145">
        <v>49.7</v>
      </c>
      <c r="K766" s="145" t="s">
        <v>345</v>
      </c>
      <c r="L766" s="145">
        <f>IF(A766="","",IFERROR(VLOOKUP(B766,IPQlickTabla!$B:$J,9,FALSE),IF(B766="80 - Produccion-Mezcla Grasa","80",IF(B766="51 - Purga-Purga de sebo","51",IF(B766="502 - Fermentacion PCL","502",IF(B766="510 - Fermentacion","510","512"))))))</f>
        <v>76</v>
      </c>
      <c r="M766" s="107">
        <f t="shared" si="11"/>
        <v>76</v>
      </c>
    </row>
    <row r="767" spans="1:13" hidden="1" x14ac:dyDescent="0.25">
      <c r="A767" s="76">
        <v>667731</v>
      </c>
      <c r="B767" s="144" t="s">
        <v>225</v>
      </c>
      <c r="C767" s="112">
        <v>44791</v>
      </c>
      <c r="D767" s="144" t="s">
        <v>218</v>
      </c>
      <c r="E767" s="144" t="s">
        <v>20</v>
      </c>
      <c r="F767" s="76">
        <v>1</v>
      </c>
      <c r="G767" s="145" t="s">
        <v>57</v>
      </c>
      <c r="H767" s="145">
        <v>50</v>
      </c>
      <c r="I767" s="145">
        <v>52</v>
      </c>
      <c r="J767" s="145">
        <v>49.8</v>
      </c>
      <c r="K767" s="145" t="s">
        <v>345</v>
      </c>
      <c r="L767" s="145">
        <f>IF(A767="","",IFERROR(VLOOKUP(B767,IPQlickTabla!$B:$J,9,FALSE),IF(B767="80 - Produccion-Mezcla Grasa","80",IF(B767="51 - Purga-Purga de sebo","51",IF(B767="502 - Fermentacion PCL","502",IF(B767="510 - Fermentacion","510","512"))))))</f>
        <v>76</v>
      </c>
      <c r="M767" s="107">
        <f t="shared" si="11"/>
        <v>76</v>
      </c>
    </row>
    <row r="768" spans="1:13" hidden="1" x14ac:dyDescent="0.25">
      <c r="A768" s="76">
        <v>668416</v>
      </c>
      <c r="B768" s="144" t="s">
        <v>225</v>
      </c>
      <c r="C768" s="112">
        <v>44794</v>
      </c>
      <c r="D768" s="144" t="s">
        <v>218</v>
      </c>
      <c r="E768" s="144" t="s">
        <v>20</v>
      </c>
      <c r="F768" s="76">
        <v>1</v>
      </c>
      <c r="G768" s="145" t="s">
        <v>57</v>
      </c>
      <c r="H768" s="145">
        <v>50</v>
      </c>
      <c r="I768" s="145">
        <v>52</v>
      </c>
      <c r="J768" s="145">
        <v>49.8</v>
      </c>
      <c r="K768" s="145" t="s">
        <v>345</v>
      </c>
      <c r="L768" s="145">
        <f>IF(A768="","",IFERROR(VLOOKUP(B768,IPQlickTabla!$B:$J,9,FALSE),IF(B768="80 - Produccion-Mezcla Grasa","80",IF(B768="51 - Purga-Purga de sebo","51",IF(B768="502 - Fermentacion PCL","502",IF(B768="510 - Fermentacion","510","512"))))))</f>
        <v>76</v>
      </c>
      <c r="M768" s="107">
        <f t="shared" si="11"/>
        <v>76</v>
      </c>
    </row>
    <row r="769" spans="1:13" hidden="1" x14ac:dyDescent="0.25">
      <c r="A769" s="76">
        <v>668416</v>
      </c>
      <c r="B769" s="144" t="s">
        <v>225</v>
      </c>
      <c r="C769" s="112">
        <v>44794</v>
      </c>
      <c r="D769" s="144" t="s">
        <v>218</v>
      </c>
      <c r="E769" s="144" t="s">
        <v>20</v>
      </c>
      <c r="F769" s="76">
        <v>1</v>
      </c>
      <c r="G769" s="145" t="s">
        <v>57</v>
      </c>
      <c r="H769" s="145">
        <v>50</v>
      </c>
      <c r="I769" s="145">
        <v>52</v>
      </c>
      <c r="J769" s="145">
        <v>49.9</v>
      </c>
      <c r="K769" s="145" t="s">
        <v>345</v>
      </c>
      <c r="L769" s="145">
        <f>IF(A769="","",IFERROR(VLOOKUP(B769,IPQlickTabla!$B:$J,9,FALSE),IF(B769="80 - Produccion-Mezcla Grasa","80",IF(B769="51 - Purga-Purga de sebo","51",IF(B769="502 - Fermentacion PCL","502",IF(B769="510 - Fermentacion","510","512"))))))</f>
        <v>76</v>
      </c>
      <c r="M769" s="107">
        <f t="shared" si="11"/>
        <v>76</v>
      </c>
    </row>
    <row r="770" spans="1:13" hidden="1" x14ac:dyDescent="0.25">
      <c r="A770" s="76">
        <v>668456</v>
      </c>
      <c r="B770" s="144" t="s">
        <v>225</v>
      </c>
      <c r="C770" s="112">
        <v>44794</v>
      </c>
      <c r="D770" s="144" t="s">
        <v>218</v>
      </c>
      <c r="E770" s="144" t="s">
        <v>20</v>
      </c>
      <c r="F770" s="76">
        <v>1</v>
      </c>
      <c r="G770" s="145" t="s">
        <v>57</v>
      </c>
      <c r="H770" s="145">
        <v>50</v>
      </c>
      <c r="I770" s="145">
        <v>52</v>
      </c>
      <c r="J770" s="145">
        <v>49.9</v>
      </c>
      <c r="K770" s="145" t="s">
        <v>345</v>
      </c>
      <c r="L770" s="145">
        <f>IF(A770="","",IFERROR(VLOOKUP(B770,IPQlickTabla!$B:$J,9,FALSE),IF(B770="80 - Produccion-Mezcla Grasa","80",IF(B770="51 - Purga-Purga de sebo","51",IF(B770="502 - Fermentacion PCL","502",IF(B770="510 - Fermentacion","510","512"))))))</f>
        <v>76</v>
      </c>
      <c r="M770" s="107">
        <f t="shared" si="11"/>
        <v>76</v>
      </c>
    </row>
    <row r="771" spans="1:13" hidden="1" x14ac:dyDescent="0.25">
      <c r="A771" s="76">
        <v>667627</v>
      </c>
      <c r="B771" s="144" t="s">
        <v>225</v>
      </c>
      <c r="C771" s="112">
        <v>44790</v>
      </c>
      <c r="D771" s="144" t="s">
        <v>218</v>
      </c>
      <c r="E771" s="144" t="s">
        <v>20</v>
      </c>
      <c r="F771" s="76">
        <v>1</v>
      </c>
      <c r="G771" s="145" t="s">
        <v>57</v>
      </c>
      <c r="H771" s="145">
        <v>50</v>
      </c>
      <c r="I771" s="145">
        <v>52</v>
      </c>
      <c r="J771" s="145">
        <v>50</v>
      </c>
      <c r="K771" s="145" t="s">
        <v>344</v>
      </c>
      <c r="L771" s="145">
        <f>IF(A771="","",IFERROR(VLOOKUP(B771,IPQlickTabla!$B:$J,9,FALSE),IF(B771="80 - Produccion-Mezcla Grasa","80",IF(B771="51 - Purga-Purga de sebo","51",IF(B771="502 - Fermentacion PCL","502",IF(B771="510 - Fermentacion","510","512"))))))</f>
        <v>76</v>
      </c>
      <c r="M771" s="107">
        <f t="shared" ref="M771:M834" si="12">+IF(OR(L771=73,L771=74,L771=75),75,IF(L771="80",80,IF(L771="51",51,IF(L771="502",502,IF(L771="510",510,IF(L771="512",512,L771))))))</f>
        <v>76</v>
      </c>
    </row>
    <row r="772" spans="1:13" hidden="1" x14ac:dyDescent="0.25">
      <c r="A772" s="76">
        <v>667661</v>
      </c>
      <c r="B772" s="144" t="s">
        <v>225</v>
      </c>
      <c r="C772" s="112">
        <v>44790</v>
      </c>
      <c r="D772" s="144" t="s">
        <v>218</v>
      </c>
      <c r="E772" s="144" t="s">
        <v>20</v>
      </c>
      <c r="F772" s="76">
        <v>1</v>
      </c>
      <c r="G772" s="145" t="s">
        <v>57</v>
      </c>
      <c r="H772" s="145">
        <v>50</v>
      </c>
      <c r="I772" s="145">
        <v>52</v>
      </c>
      <c r="J772" s="145">
        <v>50</v>
      </c>
      <c r="K772" s="145" t="s">
        <v>344</v>
      </c>
      <c r="L772" s="145">
        <f>IF(A772="","",IFERROR(VLOOKUP(B772,IPQlickTabla!$B:$J,9,FALSE),IF(B772="80 - Produccion-Mezcla Grasa","80",IF(B772="51 - Purga-Purga de sebo","51",IF(B772="502 - Fermentacion PCL","502",IF(B772="510 - Fermentacion","510","512"))))))</f>
        <v>76</v>
      </c>
      <c r="M772" s="107">
        <f t="shared" si="12"/>
        <v>76</v>
      </c>
    </row>
    <row r="773" spans="1:13" hidden="1" x14ac:dyDescent="0.25">
      <c r="A773" s="76">
        <v>667726</v>
      </c>
      <c r="B773" s="144" t="s">
        <v>225</v>
      </c>
      <c r="C773" s="112">
        <v>44790</v>
      </c>
      <c r="D773" s="144" t="s">
        <v>218</v>
      </c>
      <c r="E773" s="144" t="s">
        <v>20</v>
      </c>
      <c r="F773" s="76">
        <v>1</v>
      </c>
      <c r="G773" s="145" t="s">
        <v>57</v>
      </c>
      <c r="H773" s="145">
        <v>50</v>
      </c>
      <c r="I773" s="145">
        <v>52</v>
      </c>
      <c r="J773" s="145">
        <v>50</v>
      </c>
      <c r="K773" s="145" t="s">
        <v>344</v>
      </c>
      <c r="L773" s="145">
        <f>IF(A773="","",IFERROR(VLOOKUP(B773,IPQlickTabla!$B:$J,9,FALSE),IF(B773="80 - Produccion-Mezcla Grasa","80",IF(B773="51 - Purga-Purga de sebo","51",IF(B773="502 - Fermentacion PCL","502",IF(B773="510 - Fermentacion","510","512"))))))</f>
        <v>76</v>
      </c>
      <c r="M773" s="107">
        <f t="shared" si="12"/>
        <v>76</v>
      </c>
    </row>
    <row r="774" spans="1:13" hidden="1" x14ac:dyDescent="0.25">
      <c r="A774" s="76">
        <v>668416</v>
      </c>
      <c r="B774" s="144" t="s">
        <v>225</v>
      </c>
      <c r="C774" s="112">
        <v>44794</v>
      </c>
      <c r="D774" s="144" t="s">
        <v>218</v>
      </c>
      <c r="E774" s="144" t="s">
        <v>20</v>
      </c>
      <c r="F774" s="76">
        <v>1</v>
      </c>
      <c r="G774" s="145" t="s">
        <v>57</v>
      </c>
      <c r="H774" s="145">
        <v>50</v>
      </c>
      <c r="I774" s="145">
        <v>52</v>
      </c>
      <c r="J774" s="145">
        <v>50</v>
      </c>
      <c r="K774" s="145" t="s">
        <v>344</v>
      </c>
      <c r="L774" s="145">
        <f>IF(A774="","",IFERROR(VLOOKUP(B774,IPQlickTabla!$B:$J,9,FALSE),IF(B774="80 - Produccion-Mezcla Grasa","80",IF(B774="51 - Purga-Purga de sebo","51",IF(B774="502 - Fermentacion PCL","502",IF(B774="510 - Fermentacion","510","512"))))))</f>
        <v>76</v>
      </c>
      <c r="M774" s="107">
        <f t="shared" si="12"/>
        <v>76</v>
      </c>
    </row>
    <row r="775" spans="1:13" hidden="1" x14ac:dyDescent="0.25">
      <c r="A775" s="76">
        <v>668469</v>
      </c>
      <c r="B775" s="144" t="s">
        <v>225</v>
      </c>
      <c r="C775" s="112">
        <v>44794</v>
      </c>
      <c r="D775" s="144" t="s">
        <v>218</v>
      </c>
      <c r="E775" s="144" t="s">
        <v>20</v>
      </c>
      <c r="F775" s="76">
        <v>1</v>
      </c>
      <c r="G775" s="145" t="s">
        <v>57</v>
      </c>
      <c r="H775" s="145">
        <v>50</v>
      </c>
      <c r="I775" s="145">
        <v>52</v>
      </c>
      <c r="J775" s="145">
        <v>50.1</v>
      </c>
      <c r="K775" s="145" t="s">
        <v>344</v>
      </c>
      <c r="L775" s="145">
        <f>IF(A775="","",IFERROR(VLOOKUP(B775,IPQlickTabla!$B:$J,9,FALSE),IF(B775="80 - Produccion-Mezcla Grasa","80",IF(B775="51 - Purga-Purga de sebo","51",IF(B775="502 - Fermentacion PCL","502",IF(B775="510 - Fermentacion","510","512"))))))</f>
        <v>76</v>
      </c>
      <c r="M775" s="107">
        <f t="shared" si="12"/>
        <v>76</v>
      </c>
    </row>
    <row r="776" spans="1:13" hidden="1" x14ac:dyDescent="0.25">
      <c r="A776" s="76">
        <v>668500</v>
      </c>
      <c r="B776" s="144" t="s">
        <v>225</v>
      </c>
      <c r="C776" s="112">
        <v>44794</v>
      </c>
      <c r="D776" s="144" t="s">
        <v>218</v>
      </c>
      <c r="E776" s="144" t="s">
        <v>20</v>
      </c>
      <c r="F776" s="76">
        <v>1</v>
      </c>
      <c r="G776" s="145" t="s">
        <v>57</v>
      </c>
      <c r="H776" s="145">
        <v>50</v>
      </c>
      <c r="I776" s="145">
        <v>52</v>
      </c>
      <c r="J776" s="145">
        <v>50.1</v>
      </c>
      <c r="K776" s="145" t="s">
        <v>344</v>
      </c>
      <c r="L776" s="145">
        <f>IF(A776="","",IFERROR(VLOOKUP(B776,IPQlickTabla!$B:$J,9,FALSE),IF(B776="80 - Produccion-Mezcla Grasa","80",IF(B776="51 - Purga-Purga de sebo","51",IF(B776="502 - Fermentacion PCL","502",IF(B776="510 - Fermentacion","510","512"))))))</f>
        <v>76</v>
      </c>
      <c r="M776" s="107">
        <f t="shared" si="12"/>
        <v>76</v>
      </c>
    </row>
    <row r="777" spans="1:13" hidden="1" x14ac:dyDescent="0.25">
      <c r="A777" s="76">
        <v>667883</v>
      </c>
      <c r="B777" s="144" t="s">
        <v>225</v>
      </c>
      <c r="C777" s="112">
        <v>44791</v>
      </c>
      <c r="D777" s="144" t="s">
        <v>218</v>
      </c>
      <c r="E777" s="144" t="s">
        <v>20</v>
      </c>
      <c r="F777" s="76">
        <v>1</v>
      </c>
      <c r="G777" s="145" t="s">
        <v>57</v>
      </c>
      <c r="H777" s="145">
        <v>50</v>
      </c>
      <c r="I777" s="145">
        <v>52</v>
      </c>
      <c r="J777" s="145">
        <v>50.3</v>
      </c>
      <c r="K777" s="145" t="s">
        <v>344</v>
      </c>
      <c r="L777" s="145">
        <f>IF(A777="","",IFERROR(VLOOKUP(B777,IPQlickTabla!$B:$J,9,FALSE),IF(B777="80 - Produccion-Mezcla Grasa","80",IF(B777="51 - Purga-Purga de sebo","51",IF(B777="502 - Fermentacion PCL","502",IF(B777="510 - Fermentacion","510","512"))))))</f>
        <v>76</v>
      </c>
      <c r="M777" s="107">
        <f t="shared" si="12"/>
        <v>76</v>
      </c>
    </row>
    <row r="778" spans="1:13" hidden="1" x14ac:dyDescent="0.25">
      <c r="A778" s="76">
        <v>667849</v>
      </c>
      <c r="B778" s="144" t="s">
        <v>225</v>
      </c>
      <c r="C778" s="112">
        <v>44791</v>
      </c>
      <c r="D778" s="144" t="s">
        <v>218</v>
      </c>
      <c r="E778" s="144" t="s">
        <v>20</v>
      </c>
      <c r="F778" s="76">
        <v>1</v>
      </c>
      <c r="G778" s="145" t="s">
        <v>57</v>
      </c>
      <c r="H778" s="145">
        <v>50</v>
      </c>
      <c r="I778" s="145">
        <v>52</v>
      </c>
      <c r="J778" s="145">
        <v>50.6</v>
      </c>
      <c r="K778" s="145" t="s">
        <v>344</v>
      </c>
      <c r="L778" s="145">
        <f>IF(A778="","",IFERROR(VLOOKUP(B778,IPQlickTabla!$B:$J,9,FALSE),IF(B778="80 - Produccion-Mezcla Grasa","80",IF(B778="51 - Purga-Purga de sebo","51",IF(B778="502 - Fermentacion PCL","502",IF(B778="510 - Fermentacion","510","512"))))))</f>
        <v>76</v>
      </c>
      <c r="M778" s="107">
        <f t="shared" si="12"/>
        <v>76</v>
      </c>
    </row>
    <row r="779" spans="1:13" hidden="1" x14ac:dyDescent="0.25">
      <c r="A779" s="76">
        <v>667150</v>
      </c>
      <c r="B779" s="144" t="s">
        <v>191</v>
      </c>
      <c r="C779" s="112">
        <v>44789</v>
      </c>
      <c r="D779" s="144" t="s">
        <v>11</v>
      </c>
      <c r="E779" s="144" t="s">
        <v>12</v>
      </c>
      <c r="F779" s="76">
        <v>16</v>
      </c>
      <c r="G779" s="145" t="s">
        <v>177</v>
      </c>
      <c r="H779" s="145">
        <v>3.45</v>
      </c>
      <c r="I779" s="145">
        <v>5</v>
      </c>
      <c r="J779" s="145">
        <v>4.12</v>
      </c>
      <c r="K779" s="145" t="s">
        <v>344</v>
      </c>
      <c r="L779" s="145">
        <f>IF(A779="","",IFERROR(VLOOKUP(B779,IPQlickTabla!$B:$J,9,FALSE),IF(B779="80 - Produccion-Mezcla Grasa","80",IF(B779="51 - Purga-Purga de sebo","51",IF(B779="502 - Fermentacion PCL","502",IF(B779="510 - Fermentacion","510","512"))))))</f>
        <v>540</v>
      </c>
      <c r="M779" s="107">
        <f t="shared" si="12"/>
        <v>540</v>
      </c>
    </row>
    <row r="780" spans="1:13" hidden="1" x14ac:dyDescent="0.25">
      <c r="A780" s="76">
        <v>667227</v>
      </c>
      <c r="B780" s="144" t="s">
        <v>191</v>
      </c>
      <c r="C780" s="112">
        <v>44789</v>
      </c>
      <c r="D780" s="144" t="s">
        <v>11</v>
      </c>
      <c r="E780" s="144" t="s">
        <v>12</v>
      </c>
      <c r="F780" s="76">
        <v>16</v>
      </c>
      <c r="G780" s="145" t="s">
        <v>177</v>
      </c>
      <c r="H780" s="145">
        <v>3.45</v>
      </c>
      <c r="I780" s="145">
        <v>5</v>
      </c>
      <c r="J780" s="145">
        <v>4.1500000000000004</v>
      </c>
      <c r="K780" s="145" t="s">
        <v>344</v>
      </c>
      <c r="L780" s="145">
        <f>IF(A780="","",IFERROR(VLOOKUP(B780,IPQlickTabla!$B:$J,9,FALSE),IF(B780="80 - Produccion-Mezcla Grasa","80",IF(B780="51 - Purga-Purga de sebo","51",IF(B780="502 - Fermentacion PCL","502",IF(B780="510 - Fermentacion","510","512"))))))</f>
        <v>540</v>
      </c>
      <c r="M780" s="107">
        <f t="shared" si="12"/>
        <v>540</v>
      </c>
    </row>
    <row r="781" spans="1:13" hidden="1" x14ac:dyDescent="0.25">
      <c r="A781" s="76">
        <v>667886</v>
      </c>
      <c r="B781" s="144" t="s">
        <v>191</v>
      </c>
      <c r="C781" s="112">
        <v>44791</v>
      </c>
      <c r="D781" s="144" t="s">
        <v>11</v>
      </c>
      <c r="E781" s="144" t="s">
        <v>12</v>
      </c>
      <c r="F781" s="76">
        <v>16</v>
      </c>
      <c r="G781" s="145" t="s">
        <v>177</v>
      </c>
      <c r="H781" s="145">
        <v>3.45</v>
      </c>
      <c r="I781" s="145">
        <v>5</v>
      </c>
      <c r="J781" s="145">
        <v>4.4000000000000004</v>
      </c>
      <c r="K781" s="145" t="s">
        <v>344</v>
      </c>
      <c r="L781" s="145">
        <f>IF(A781="","",IFERROR(VLOOKUP(B781,IPQlickTabla!$B:$J,9,FALSE),IF(B781="80 - Produccion-Mezcla Grasa","80",IF(B781="51 - Purga-Purga de sebo","51",IF(B781="502 - Fermentacion PCL","502",IF(B781="510 - Fermentacion","510","512"))))))</f>
        <v>540</v>
      </c>
      <c r="M781" s="107">
        <f t="shared" si="12"/>
        <v>540</v>
      </c>
    </row>
    <row r="782" spans="1:13" hidden="1" x14ac:dyDescent="0.25">
      <c r="A782" s="76">
        <v>667384</v>
      </c>
      <c r="B782" s="144" t="s">
        <v>191</v>
      </c>
      <c r="C782" s="112">
        <v>44790</v>
      </c>
      <c r="D782" s="144" t="s">
        <v>11</v>
      </c>
      <c r="E782" s="144" t="s">
        <v>12</v>
      </c>
      <c r="F782" s="76">
        <v>16</v>
      </c>
      <c r="G782" s="145" t="s">
        <v>177</v>
      </c>
      <c r="H782" s="145">
        <v>3.45</v>
      </c>
      <c r="I782" s="145">
        <v>5</v>
      </c>
      <c r="J782" s="145">
        <v>4.42</v>
      </c>
      <c r="K782" s="145" t="s">
        <v>344</v>
      </c>
      <c r="L782" s="145">
        <f>IF(A782="","",IFERROR(VLOOKUP(B782,IPQlickTabla!$B:$J,9,FALSE),IF(B782="80 - Produccion-Mezcla Grasa","80",IF(B782="51 - Purga-Purga de sebo","51",IF(B782="502 - Fermentacion PCL","502",IF(B782="510 - Fermentacion","510","512"))))))</f>
        <v>540</v>
      </c>
      <c r="M782" s="107">
        <f t="shared" si="12"/>
        <v>540</v>
      </c>
    </row>
    <row r="783" spans="1:13" hidden="1" x14ac:dyDescent="0.25">
      <c r="A783" s="76">
        <v>667667</v>
      </c>
      <c r="B783" s="144" t="s">
        <v>191</v>
      </c>
      <c r="C783" s="112">
        <v>44791</v>
      </c>
      <c r="D783" s="144" t="s">
        <v>11</v>
      </c>
      <c r="E783" s="144" t="s">
        <v>12</v>
      </c>
      <c r="F783" s="76">
        <v>16</v>
      </c>
      <c r="G783" s="145" t="s">
        <v>177</v>
      </c>
      <c r="H783" s="145">
        <v>3.45</v>
      </c>
      <c r="I783" s="145">
        <v>5</v>
      </c>
      <c r="J783" s="145">
        <v>4.49</v>
      </c>
      <c r="K783" s="145" t="s">
        <v>344</v>
      </c>
      <c r="L783" s="145">
        <f>IF(A783="","",IFERROR(VLOOKUP(B783,IPQlickTabla!$B:$J,9,FALSE),IF(B783="80 - Produccion-Mezcla Grasa","80",IF(B783="51 - Purga-Purga de sebo","51",IF(B783="502 - Fermentacion PCL","502",IF(B783="510 - Fermentacion","510","512"))))))</f>
        <v>540</v>
      </c>
      <c r="M783" s="107">
        <f t="shared" si="12"/>
        <v>540</v>
      </c>
    </row>
    <row r="784" spans="1:13" hidden="1" x14ac:dyDescent="0.25">
      <c r="A784" s="76">
        <v>667474</v>
      </c>
      <c r="B784" s="144" t="s">
        <v>191</v>
      </c>
      <c r="C784" s="112">
        <v>44790</v>
      </c>
      <c r="D784" s="144" t="s">
        <v>11</v>
      </c>
      <c r="E784" s="144" t="s">
        <v>12</v>
      </c>
      <c r="F784" s="76">
        <v>16</v>
      </c>
      <c r="G784" s="145" t="s">
        <v>177</v>
      </c>
      <c r="H784" s="145">
        <v>3.45</v>
      </c>
      <c r="I784" s="145">
        <v>5</v>
      </c>
      <c r="J784" s="145">
        <v>4.53</v>
      </c>
      <c r="K784" s="145" t="s">
        <v>344</v>
      </c>
      <c r="L784" s="145">
        <f>IF(A784="","",IFERROR(VLOOKUP(B784,IPQlickTabla!$B:$J,9,FALSE),IF(B784="80 - Produccion-Mezcla Grasa","80",IF(B784="51 - Purga-Purga de sebo","51",IF(B784="502 - Fermentacion PCL","502",IF(B784="510 - Fermentacion","510","512"))))))</f>
        <v>540</v>
      </c>
      <c r="M784" s="107">
        <f t="shared" si="12"/>
        <v>540</v>
      </c>
    </row>
    <row r="785" spans="1:13" hidden="1" x14ac:dyDescent="0.25">
      <c r="A785" s="76">
        <v>667646</v>
      </c>
      <c r="B785" s="144" t="s">
        <v>191</v>
      </c>
      <c r="C785" s="112">
        <v>44791</v>
      </c>
      <c r="D785" s="144" t="s">
        <v>11</v>
      </c>
      <c r="E785" s="144" t="s">
        <v>12</v>
      </c>
      <c r="F785" s="76">
        <v>16</v>
      </c>
      <c r="G785" s="145" t="s">
        <v>177</v>
      </c>
      <c r="H785" s="145">
        <v>3.45</v>
      </c>
      <c r="I785" s="145">
        <v>5</v>
      </c>
      <c r="J785" s="145">
        <v>4.53</v>
      </c>
      <c r="K785" s="145" t="s">
        <v>344</v>
      </c>
      <c r="L785" s="145">
        <f>IF(A785="","",IFERROR(VLOOKUP(B785,IPQlickTabla!$B:$J,9,FALSE),IF(B785="80 - Produccion-Mezcla Grasa","80",IF(B785="51 - Purga-Purga de sebo","51",IF(B785="502 - Fermentacion PCL","502",IF(B785="510 - Fermentacion","510","512"))))))</f>
        <v>540</v>
      </c>
      <c r="M785" s="107">
        <f t="shared" si="12"/>
        <v>540</v>
      </c>
    </row>
    <row r="786" spans="1:13" hidden="1" x14ac:dyDescent="0.25">
      <c r="A786" s="76">
        <v>667663</v>
      </c>
      <c r="B786" s="144" t="s">
        <v>191</v>
      </c>
      <c r="C786" s="112">
        <v>44791</v>
      </c>
      <c r="D786" s="144" t="s">
        <v>11</v>
      </c>
      <c r="E786" s="144" t="s">
        <v>12</v>
      </c>
      <c r="F786" s="76">
        <v>16</v>
      </c>
      <c r="G786" s="145" t="s">
        <v>177</v>
      </c>
      <c r="H786" s="145">
        <v>3.45</v>
      </c>
      <c r="I786" s="145">
        <v>5</v>
      </c>
      <c r="J786" s="145">
        <v>4.55</v>
      </c>
      <c r="K786" s="145" t="s">
        <v>344</v>
      </c>
      <c r="L786" s="145">
        <f>IF(A786="","",IFERROR(VLOOKUP(B786,IPQlickTabla!$B:$J,9,FALSE),IF(B786="80 - Produccion-Mezcla Grasa","80",IF(B786="51 - Purga-Purga de sebo","51",IF(B786="502 - Fermentacion PCL","502",IF(B786="510 - Fermentacion","510","512"))))))</f>
        <v>540</v>
      </c>
      <c r="M786" s="107">
        <f t="shared" si="12"/>
        <v>540</v>
      </c>
    </row>
    <row r="787" spans="1:13" hidden="1" x14ac:dyDescent="0.25">
      <c r="A787" s="76">
        <v>667896</v>
      </c>
      <c r="B787" s="144" t="s">
        <v>191</v>
      </c>
      <c r="C787" s="112">
        <v>44791</v>
      </c>
      <c r="D787" s="144" t="s">
        <v>11</v>
      </c>
      <c r="E787" s="144" t="s">
        <v>12</v>
      </c>
      <c r="F787" s="76">
        <v>16</v>
      </c>
      <c r="G787" s="145" t="s">
        <v>177</v>
      </c>
      <c r="H787" s="145">
        <v>3.45</v>
      </c>
      <c r="I787" s="145">
        <v>5</v>
      </c>
      <c r="J787" s="145">
        <v>4.5599999999999996</v>
      </c>
      <c r="K787" s="145" t="s">
        <v>344</v>
      </c>
      <c r="L787" s="145">
        <f>IF(A787="","",IFERROR(VLOOKUP(B787,IPQlickTabla!$B:$J,9,FALSE),IF(B787="80 - Produccion-Mezcla Grasa","80",IF(B787="51 - Purga-Purga de sebo","51",IF(B787="502 - Fermentacion PCL","502",IF(B787="510 - Fermentacion","510","512"))))))</f>
        <v>540</v>
      </c>
      <c r="M787" s="107">
        <f t="shared" si="12"/>
        <v>540</v>
      </c>
    </row>
    <row r="788" spans="1:13" hidden="1" x14ac:dyDescent="0.25">
      <c r="A788" s="76">
        <v>667325</v>
      </c>
      <c r="B788" s="144" t="s">
        <v>191</v>
      </c>
      <c r="C788" s="112">
        <v>44789</v>
      </c>
      <c r="D788" s="144" t="s">
        <v>11</v>
      </c>
      <c r="E788" s="144" t="s">
        <v>12</v>
      </c>
      <c r="F788" s="76">
        <v>16</v>
      </c>
      <c r="G788" s="145" t="s">
        <v>177</v>
      </c>
      <c r="H788" s="145">
        <v>3.45</v>
      </c>
      <c r="I788" s="145">
        <v>5</v>
      </c>
      <c r="J788" s="145">
        <v>4.59</v>
      </c>
      <c r="K788" s="145" t="s">
        <v>344</v>
      </c>
      <c r="L788" s="145">
        <f>IF(A788="","",IFERROR(VLOOKUP(B788,IPQlickTabla!$B:$J,9,FALSE),IF(B788="80 - Produccion-Mezcla Grasa","80",IF(B788="51 - Purga-Purga de sebo","51",IF(B788="502 - Fermentacion PCL","502",IF(B788="510 - Fermentacion","510","512"))))))</f>
        <v>540</v>
      </c>
      <c r="M788" s="107">
        <f t="shared" si="12"/>
        <v>540</v>
      </c>
    </row>
    <row r="789" spans="1:13" hidden="1" x14ac:dyDescent="0.25">
      <c r="A789" s="76">
        <v>667732</v>
      </c>
      <c r="B789" s="144" t="s">
        <v>191</v>
      </c>
      <c r="C789" s="112">
        <v>44791</v>
      </c>
      <c r="D789" s="144" t="s">
        <v>11</v>
      </c>
      <c r="E789" s="144" t="s">
        <v>12</v>
      </c>
      <c r="F789" s="76">
        <v>16</v>
      </c>
      <c r="G789" s="145" t="s">
        <v>177</v>
      </c>
      <c r="H789" s="145">
        <v>3.45</v>
      </c>
      <c r="I789" s="145">
        <v>5</v>
      </c>
      <c r="J789" s="145">
        <v>4.6100000000000003</v>
      </c>
      <c r="K789" s="145" t="s">
        <v>344</v>
      </c>
      <c r="L789" s="145">
        <f>IF(A789="","",IFERROR(VLOOKUP(B789,IPQlickTabla!$B:$J,9,FALSE),IF(B789="80 - Produccion-Mezcla Grasa","80",IF(B789="51 - Purga-Purga de sebo","51",IF(B789="502 - Fermentacion PCL","502",IF(B789="510 - Fermentacion","510","512"))))))</f>
        <v>540</v>
      </c>
      <c r="M789" s="107">
        <f t="shared" si="12"/>
        <v>540</v>
      </c>
    </row>
    <row r="790" spans="1:13" hidden="1" x14ac:dyDescent="0.25">
      <c r="A790" s="76">
        <v>667218</v>
      </c>
      <c r="B790" s="144" t="s">
        <v>191</v>
      </c>
      <c r="C790" s="112">
        <v>44789</v>
      </c>
      <c r="D790" s="144" t="s">
        <v>11</v>
      </c>
      <c r="E790" s="144" t="s">
        <v>12</v>
      </c>
      <c r="F790" s="76">
        <v>16</v>
      </c>
      <c r="G790" s="145" t="s">
        <v>177</v>
      </c>
      <c r="H790" s="145">
        <v>3.45</v>
      </c>
      <c r="I790" s="145">
        <v>5</v>
      </c>
      <c r="J790" s="145">
        <v>4.63</v>
      </c>
      <c r="K790" s="145" t="s">
        <v>344</v>
      </c>
      <c r="L790" s="145">
        <f>IF(A790="","",IFERROR(VLOOKUP(B790,IPQlickTabla!$B:$J,9,FALSE),IF(B790="80 - Produccion-Mezcla Grasa","80",IF(B790="51 - Purga-Purga de sebo","51",IF(B790="502 - Fermentacion PCL","502",IF(B790="510 - Fermentacion","510","512"))))))</f>
        <v>540</v>
      </c>
      <c r="M790" s="107">
        <f t="shared" si="12"/>
        <v>540</v>
      </c>
    </row>
    <row r="791" spans="1:13" hidden="1" x14ac:dyDescent="0.25">
      <c r="A791" s="76">
        <v>667791</v>
      </c>
      <c r="B791" s="144" t="s">
        <v>191</v>
      </c>
      <c r="C791" s="112">
        <v>44791</v>
      </c>
      <c r="D791" s="144" t="s">
        <v>11</v>
      </c>
      <c r="E791" s="144" t="s">
        <v>12</v>
      </c>
      <c r="F791" s="76">
        <v>16</v>
      </c>
      <c r="G791" s="145" t="s">
        <v>177</v>
      </c>
      <c r="H791" s="145">
        <v>3.45</v>
      </c>
      <c r="I791" s="145">
        <v>5</v>
      </c>
      <c r="J791" s="145">
        <v>4.63</v>
      </c>
      <c r="K791" s="145" t="s">
        <v>344</v>
      </c>
      <c r="L791" s="145">
        <f>IF(A791="","",IFERROR(VLOOKUP(B791,IPQlickTabla!$B:$J,9,FALSE),IF(B791="80 - Produccion-Mezcla Grasa","80",IF(B791="51 - Purga-Purga de sebo","51",IF(B791="502 - Fermentacion PCL","502",IF(B791="510 - Fermentacion","510","512"))))))</f>
        <v>540</v>
      </c>
      <c r="M791" s="107">
        <f t="shared" si="12"/>
        <v>540</v>
      </c>
    </row>
    <row r="792" spans="1:13" hidden="1" x14ac:dyDescent="0.25">
      <c r="A792" s="76">
        <v>667599</v>
      </c>
      <c r="B792" s="144" t="s">
        <v>191</v>
      </c>
      <c r="C792" s="112">
        <v>44790</v>
      </c>
      <c r="D792" s="144" t="s">
        <v>11</v>
      </c>
      <c r="E792" s="144" t="s">
        <v>12</v>
      </c>
      <c r="F792" s="76">
        <v>16</v>
      </c>
      <c r="G792" s="145" t="s">
        <v>177</v>
      </c>
      <c r="H792" s="145">
        <v>3.45</v>
      </c>
      <c r="I792" s="145">
        <v>5</v>
      </c>
      <c r="J792" s="145">
        <v>4.66</v>
      </c>
      <c r="K792" s="145" t="s">
        <v>344</v>
      </c>
      <c r="L792" s="145">
        <f>IF(A792="","",IFERROR(VLOOKUP(B792,IPQlickTabla!$B:$J,9,FALSE),IF(B792="80 - Produccion-Mezcla Grasa","80",IF(B792="51 - Purga-Purga de sebo","51",IF(B792="502 - Fermentacion PCL","502",IF(B792="510 - Fermentacion","510","512"))))))</f>
        <v>540</v>
      </c>
      <c r="M792" s="107">
        <f t="shared" si="12"/>
        <v>540</v>
      </c>
    </row>
    <row r="793" spans="1:13" hidden="1" x14ac:dyDescent="0.25">
      <c r="A793" s="76">
        <v>667434</v>
      </c>
      <c r="B793" s="144" t="s">
        <v>191</v>
      </c>
      <c r="C793" s="112">
        <v>44790</v>
      </c>
      <c r="D793" s="144" t="s">
        <v>11</v>
      </c>
      <c r="E793" s="144" t="s">
        <v>12</v>
      </c>
      <c r="F793" s="76">
        <v>16</v>
      </c>
      <c r="G793" s="145" t="s">
        <v>177</v>
      </c>
      <c r="H793" s="145">
        <v>3.45</v>
      </c>
      <c r="I793" s="145">
        <v>5</v>
      </c>
      <c r="J793" s="145">
        <v>4.6900000000000004</v>
      </c>
      <c r="K793" s="145" t="s">
        <v>344</v>
      </c>
      <c r="L793" s="145">
        <f>IF(A793="","",IFERROR(VLOOKUP(B793,IPQlickTabla!$B:$J,9,FALSE),IF(B793="80 - Produccion-Mezcla Grasa","80",IF(B793="51 - Purga-Purga de sebo","51",IF(B793="502 - Fermentacion PCL","502",IF(B793="510 - Fermentacion","510","512"))))))</f>
        <v>540</v>
      </c>
      <c r="M793" s="107">
        <f t="shared" si="12"/>
        <v>540</v>
      </c>
    </row>
    <row r="794" spans="1:13" hidden="1" x14ac:dyDescent="0.25">
      <c r="A794" s="76">
        <v>667921</v>
      </c>
      <c r="B794" s="144" t="s">
        <v>191</v>
      </c>
      <c r="C794" s="112">
        <v>44792</v>
      </c>
      <c r="D794" s="144" t="s">
        <v>11</v>
      </c>
      <c r="E794" s="144" t="s">
        <v>12</v>
      </c>
      <c r="F794" s="76">
        <v>16</v>
      </c>
      <c r="G794" s="145" t="s">
        <v>177</v>
      </c>
      <c r="H794" s="145">
        <v>3.45</v>
      </c>
      <c r="I794" s="145">
        <v>5</v>
      </c>
      <c r="J794" s="145">
        <v>4.92</v>
      </c>
      <c r="K794" s="145" t="s">
        <v>344</v>
      </c>
      <c r="L794" s="145">
        <f>IF(A794="","",IFERROR(VLOOKUP(B794,IPQlickTabla!$B:$J,9,FALSE),IF(B794="80 - Produccion-Mezcla Grasa","80",IF(B794="51 - Purga-Purga de sebo","51",IF(B794="502 - Fermentacion PCL","502",IF(B794="510 - Fermentacion","510","512"))))))</f>
        <v>540</v>
      </c>
      <c r="M794" s="107">
        <f t="shared" si="12"/>
        <v>540</v>
      </c>
    </row>
    <row r="795" spans="1:13" hidden="1" x14ac:dyDescent="0.25">
      <c r="A795" s="76">
        <v>667542</v>
      </c>
      <c r="B795" s="144" t="s">
        <v>289</v>
      </c>
      <c r="C795" s="112">
        <v>44790</v>
      </c>
      <c r="D795" s="144" t="s">
        <v>219</v>
      </c>
      <c r="E795" s="144" t="s">
        <v>9</v>
      </c>
      <c r="F795" s="76">
        <v>2</v>
      </c>
      <c r="G795" s="145" t="s">
        <v>56</v>
      </c>
      <c r="H795" s="145">
        <v>0</v>
      </c>
      <c r="I795" s="145">
        <v>3</v>
      </c>
      <c r="J795" s="145">
        <v>1.77</v>
      </c>
      <c r="K795" s="145" t="s">
        <v>344</v>
      </c>
      <c r="L795" s="145">
        <f>IF(A795="","",IFERROR(VLOOKUP(B795,IPQlickTabla!$B:$J,9,FALSE),IF(B795="80 - Produccion-Mezcla Grasa","80",IF(B795="51 - Purga-Purga de sebo","51",IF(B795="502 - Fermentacion PCL","502",IF(B795="510 - Fermentacion","510","512"))))))</f>
        <v>29</v>
      </c>
      <c r="M795" s="107">
        <f t="shared" si="12"/>
        <v>29</v>
      </c>
    </row>
    <row r="796" spans="1:13" hidden="1" x14ac:dyDescent="0.25">
      <c r="A796" s="76">
        <v>667674</v>
      </c>
      <c r="B796" s="144" t="s">
        <v>289</v>
      </c>
      <c r="C796" s="112">
        <v>44790</v>
      </c>
      <c r="D796" s="144" t="s">
        <v>219</v>
      </c>
      <c r="E796" s="144" t="s">
        <v>9</v>
      </c>
      <c r="F796" s="76">
        <v>2</v>
      </c>
      <c r="G796" s="145" t="s">
        <v>56</v>
      </c>
      <c r="H796" s="145">
        <v>0</v>
      </c>
      <c r="I796" s="145">
        <v>3</v>
      </c>
      <c r="J796" s="145">
        <v>1.77</v>
      </c>
      <c r="K796" s="145" t="s">
        <v>344</v>
      </c>
      <c r="L796" s="145">
        <f>IF(A796="","",IFERROR(VLOOKUP(B796,IPQlickTabla!$B:$J,9,FALSE),IF(B796="80 - Produccion-Mezcla Grasa","80",IF(B796="51 - Purga-Purga de sebo","51",IF(B796="502 - Fermentacion PCL","502",IF(B796="510 - Fermentacion","510","512"))))))</f>
        <v>29</v>
      </c>
      <c r="M796" s="107">
        <f t="shared" si="12"/>
        <v>29</v>
      </c>
    </row>
    <row r="797" spans="1:13" hidden="1" x14ac:dyDescent="0.25">
      <c r="A797" s="76">
        <v>667707</v>
      </c>
      <c r="B797" s="144" t="s">
        <v>289</v>
      </c>
      <c r="C797" s="112">
        <v>44791</v>
      </c>
      <c r="D797" s="144" t="s">
        <v>219</v>
      </c>
      <c r="E797" s="144" t="s">
        <v>9</v>
      </c>
      <c r="F797" s="76">
        <v>2</v>
      </c>
      <c r="G797" s="145" t="s">
        <v>56</v>
      </c>
      <c r="H797" s="145">
        <v>0</v>
      </c>
      <c r="I797" s="145">
        <v>3</v>
      </c>
      <c r="J797" s="145">
        <v>1.77</v>
      </c>
      <c r="K797" s="145" t="s">
        <v>344</v>
      </c>
      <c r="L797" s="145">
        <f>IF(A797="","",IFERROR(VLOOKUP(B797,IPQlickTabla!$B:$J,9,FALSE),IF(B797="80 - Produccion-Mezcla Grasa","80",IF(B797="51 - Purga-Purga de sebo","51",IF(B797="502 - Fermentacion PCL","502",IF(B797="510 - Fermentacion","510","512"))))))</f>
        <v>29</v>
      </c>
      <c r="M797" s="107">
        <f t="shared" si="12"/>
        <v>29</v>
      </c>
    </row>
    <row r="798" spans="1:13" hidden="1" x14ac:dyDescent="0.25">
      <c r="A798" s="76">
        <v>667277</v>
      </c>
      <c r="B798" s="144" t="s">
        <v>289</v>
      </c>
      <c r="C798" s="112">
        <v>44789</v>
      </c>
      <c r="D798" s="144" t="s">
        <v>219</v>
      </c>
      <c r="E798" s="144" t="s">
        <v>9</v>
      </c>
      <c r="F798" s="76">
        <v>2</v>
      </c>
      <c r="G798" s="145" t="s">
        <v>56</v>
      </c>
      <c r="H798" s="145">
        <v>0</v>
      </c>
      <c r="I798" s="145">
        <v>3</v>
      </c>
      <c r="J798" s="145">
        <v>1.96</v>
      </c>
      <c r="K798" s="145" t="s">
        <v>344</v>
      </c>
      <c r="L798" s="145">
        <f>IF(A798="","",IFERROR(VLOOKUP(B798,IPQlickTabla!$B:$J,9,FALSE),IF(B798="80 - Produccion-Mezcla Grasa","80",IF(B798="51 - Purga-Purga de sebo","51",IF(B798="502 - Fermentacion PCL","502",IF(B798="510 - Fermentacion","510","512"))))))</f>
        <v>29</v>
      </c>
      <c r="M798" s="107">
        <f t="shared" si="12"/>
        <v>29</v>
      </c>
    </row>
    <row r="799" spans="1:13" hidden="1" x14ac:dyDescent="0.25">
      <c r="A799" s="76">
        <v>667792</v>
      </c>
      <c r="B799" s="144" t="s">
        <v>289</v>
      </c>
      <c r="C799" s="112">
        <v>44791</v>
      </c>
      <c r="D799" s="144" t="s">
        <v>219</v>
      </c>
      <c r="E799" s="144" t="s">
        <v>9</v>
      </c>
      <c r="F799" s="76">
        <v>2</v>
      </c>
      <c r="G799" s="145" t="s">
        <v>56</v>
      </c>
      <c r="H799" s="145">
        <v>0</v>
      </c>
      <c r="I799" s="145">
        <v>3</v>
      </c>
      <c r="J799" s="145">
        <v>2.2599999999999998</v>
      </c>
      <c r="K799" s="145" t="s">
        <v>344</v>
      </c>
      <c r="L799" s="145">
        <f>IF(A799="","",IFERROR(VLOOKUP(B799,IPQlickTabla!$B:$J,9,FALSE),IF(B799="80 - Produccion-Mezcla Grasa","80",IF(B799="51 - Purga-Purga de sebo","51",IF(B799="502 - Fermentacion PCL","502",IF(B799="510 - Fermentacion","510","512"))))))</f>
        <v>29</v>
      </c>
      <c r="M799" s="107">
        <f t="shared" si="12"/>
        <v>29</v>
      </c>
    </row>
    <row r="800" spans="1:13" hidden="1" x14ac:dyDescent="0.25">
      <c r="A800" s="76">
        <v>667981</v>
      </c>
      <c r="B800" s="144" t="s">
        <v>289</v>
      </c>
      <c r="C800" s="112">
        <v>44792</v>
      </c>
      <c r="D800" s="144" t="s">
        <v>219</v>
      </c>
      <c r="E800" s="144" t="s">
        <v>9</v>
      </c>
      <c r="F800" s="76">
        <v>2</v>
      </c>
      <c r="G800" s="145" t="s">
        <v>56</v>
      </c>
      <c r="H800" s="145">
        <v>0</v>
      </c>
      <c r="I800" s="145">
        <v>3</v>
      </c>
      <c r="J800" s="145">
        <v>2.2599999999999998</v>
      </c>
      <c r="K800" s="145" t="s">
        <v>344</v>
      </c>
      <c r="L800" s="145">
        <f>IF(A800="","",IFERROR(VLOOKUP(B800,IPQlickTabla!$B:$J,9,FALSE),IF(B800="80 - Produccion-Mezcla Grasa","80",IF(B800="51 - Purga-Purga de sebo","51",IF(B800="502 - Fermentacion PCL","502",IF(B800="510 - Fermentacion","510","512"))))))</f>
        <v>29</v>
      </c>
      <c r="M800" s="107">
        <f t="shared" si="12"/>
        <v>29</v>
      </c>
    </row>
    <row r="801" spans="1:13" hidden="1" x14ac:dyDescent="0.25">
      <c r="A801" s="76">
        <v>668057</v>
      </c>
      <c r="B801" s="144" t="s">
        <v>289</v>
      </c>
      <c r="C801" s="112">
        <v>44792</v>
      </c>
      <c r="D801" s="144" t="s">
        <v>219</v>
      </c>
      <c r="E801" s="144" t="s">
        <v>9</v>
      </c>
      <c r="F801" s="76">
        <v>2</v>
      </c>
      <c r="G801" s="145" t="s">
        <v>56</v>
      </c>
      <c r="H801" s="145">
        <v>0</v>
      </c>
      <c r="I801" s="145">
        <v>3</v>
      </c>
      <c r="J801" s="145">
        <v>2.2599999999999998</v>
      </c>
      <c r="K801" s="145" t="s">
        <v>344</v>
      </c>
      <c r="L801" s="145">
        <f>IF(A801="","",IFERROR(VLOOKUP(B801,IPQlickTabla!$B:$J,9,FALSE),IF(B801="80 - Produccion-Mezcla Grasa","80",IF(B801="51 - Purga-Purga de sebo","51",IF(B801="502 - Fermentacion PCL","502",IF(B801="510 - Fermentacion","510","512"))))))</f>
        <v>29</v>
      </c>
      <c r="M801" s="107">
        <f t="shared" si="12"/>
        <v>29</v>
      </c>
    </row>
    <row r="802" spans="1:13" hidden="1" x14ac:dyDescent="0.25">
      <c r="A802" s="76">
        <v>667500</v>
      </c>
      <c r="B802" s="144" t="s">
        <v>289</v>
      </c>
      <c r="C802" s="112">
        <v>44790</v>
      </c>
      <c r="D802" s="144" t="s">
        <v>219</v>
      </c>
      <c r="E802" s="144" t="s">
        <v>9</v>
      </c>
      <c r="F802" s="76">
        <v>2</v>
      </c>
      <c r="G802" s="145" t="s">
        <v>56</v>
      </c>
      <c r="H802" s="145">
        <v>0</v>
      </c>
      <c r="I802" s="145">
        <v>3</v>
      </c>
      <c r="J802" s="145">
        <v>3.15</v>
      </c>
      <c r="K802" s="145" t="s">
        <v>345</v>
      </c>
      <c r="L802" s="145">
        <f>IF(A802="","",IFERROR(VLOOKUP(B802,IPQlickTabla!$B:$J,9,FALSE),IF(B802="80 - Produccion-Mezcla Grasa","80",IF(B802="51 - Purga-Purga de sebo","51",IF(B802="502 - Fermentacion PCL","502",IF(B802="510 - Fermentacion","510","512"))))))</f>
        <v>29</v>
      </c>
      <c r="M802" s="107">
        <f t="shared" si="12"/>
        <v>29</v>
      </c>
    </row>
    <row r="803" spans="1:13" hidden="1" x14ac:dyDescent="0.25">
      <c r="A803" s="76">
        <v>667521</v>
      </c>
      <c r="B803" s="144" t="s">
        <v>289</v>
      </c>
      <c r="C803" s="112">
        <v>44790</v>
      </c>
      <c r="D803" s="144" t="s">
        <v>219</v>
      </c>
      <c r="E803" s="144" t="s">
        <v>9</v>
      </c>
      <c r="F803" s="76">
        <v>2</v>
      </c>
      <c r="G803" s="145" t="s">
        <v>56</v>
      </c>
      <c r="H803" s="145">
        <v>0</v>
      </c>
      <c r="I803" s="145">
        <v>3</v>
      </c>
      <c r="J803" s="145">
        <v>3.15</v>
      </c>
      <c r="K803" s="145" t="s">
        <v>345</v>
      </c>
      <c r="L803" s="145">
        <f>IF(A803="","",IFERROR(VLOOKUP(B803,IPQlickTabla!$B:$J,9,FALSE),IF(B803="80 - Produccion-Mezcla Grasa","80",IF(B803="51 - Purga-Purga de sebo","51",IF(B803="502 - Fermentacion PCL","502",IF(B803="510 - Fermentacion","510","512"))))))</f>
        <v>29</v>
      </c>
      <c r="M803" s="107">
        <f t="shared" si="12"/>
        <v>29</v>
      </c>
    </row>
    <row r="804" spans="1:13" hidden="1" x14ac:dyDescent="0.25">
      <c r="A804" s="76">
        <v>667768</v>
      </c>
      <c r="B804" s="144" t="s">
        <v>289</v>
      </c>
      <c r="C804" s="112">
        <v>44791</v>
      </c>
      <c r="D804" s="144" t="s">
        <v>219</v>
      </c>
      <c r="E804" s="144" t="s">
        <v>9</v>
      </c>
      <c r="F804" s="76">
        <v>2</v>
      </c>
      <c r="G804" s="145" t="s">
        <v>56</v>
      </c>
      <c r="H804" s="145">
        <v>0</v>
      </c>
      <c r="I804" s="145">
        <v>7</v>
      </c>
      <c r="J804" s="145">
        <v>1.77</v>
      </c>
      <c r="K804" s="145" t="s">
        <v>344</v>
      </c>
      <c r="L804" s="145">
        <f>IF(A804="","",IFERROR(VLOOKUP(B804,IPQlickTabla!$B:$J,9,FALSE),IF(B804="80 - Produccion-Mezcla Grasa","80",IF(B804="51 - Purga-Purga de sebo","51",IF(B804="502 - Fermentacion PCL","502",IF(B804="510 - Fermentacion","510","512"))))))</f>
        <v>29</v>
      </c>
      <c r="M804" s="107">
        <f t="shared" si="12"/>
        <v>29</v>
      </c>
    </row>
    <row r="805" spans="1:13" hidden="1" x14ac:dyDescent="0.25">
      <c r="A805" s="76">
        <v>667401</v>
      </c>
      <c r="B805" s="144" t="s">
        <v>289</v>
      </c>
      <c r="C805" s="112">
        <v>44789</v>
      </c>
      <c r="D805" s="144" t="s">
        <v>219</v>
      </c>
      <c r="E805" s="144" t="s">
        <v>9</v>
      </c>
      <c r="F805" s="76">
        <v>2</v>
      </c>
      <c r="G805" s="145" t="s">
        <v>56</v>
      </c>
      <c r="H805" s="145">
        <v>0</v>
      </c>
      <c r="I805" s="145">
        <v>7</v>
      </c>
      <c r="J805" s="145">
        <v>3.15</v>
      </c>
      <c r="K805" s="145" t="s">
        <v>344</v>
      </c>
      <c r="L805" s="145">
        <f>IF(A805="","",IFERROR(VLOOKUP(B805,IPQlickTabla!$B:$J,9,FALSE),IF(B805="80 - Produccion-Mezcla Grasa","80",IF(B805="51 - Purga-Purga de sebo","51",IF(B805="502 - Fermentacion PCL","502",IF(B805="510 - Fermentacion","510","512"))))))</f>
        <v>29</v>
      </c>
      <c r="M805" s="107">
        <f t="shared" si="12"/>
        <v>29</v>
      </c>
    </row>
    <row r="806" spans="1:13" hidden="1" x14ac:dyDescent="0.25">
      <c r="A806" s="76">
        <v>667229</v>
      </c>
      <c r="B806" s="144" t="s">
        <v>289</v>
      </c>
      <c r="C806" s="112">
        <v>44789</v>
      </c>
      <c r="D806" s="144" t="s">
        <v>219</v>
      </c>
      <c r="E806" s="144" t="s">
        <v>9</v>
      </c>
      <c r="F806" s="76">
        <v>2</v>
      </c>
      <c r="G806" s="145" t="s">
        <v>56</v>
      </c>
      <c r="H806" s="145">
        <v>0</v>
      </c>
      <c r="I806" s="145">
        <v>10</v>
      </c>
      <c r="J806" s="145">
        <v>1.96</v>
      </c>
      <c r="K806" s="145" t="s">
        <v>344</v>
      </c>
      <c r="L806" s="145">
        <f>IF(A806="","",IFERROR(VLOOKUP(B806,IPQlickTabla!$B:$J,9,FALSE),IF(B806="80 - Produccion-Mezcla Grasa","80",IF(B806="51 - Purga-Purga de sebo","51",IF(B806="502 - Fermentacion PCL","502",IF(B806="510 - Fermentacion","510","512"))))))</f>
        <v>29</v>
      </c>
      <c r="M806" s="107">
        <f t="shared" si="12"/>
        <v>29</v>
      </c>
    </row>
    <row r="807" spans="1:13" hidden="1" x14ac:dyDescent="0.25">
      <c r="A807" s="76">
        <v>667465</v>
      </c>
      <c r="B807" s="144" t="s">
        <v>289</v>
      </c>
      <c r="C807" s="112">
        <v>44790</v>
      </c>
      <c r="D807" s="144" t="s">
        <v>219</v>
      </c>
      <c r="E807" s="144" t="s">
        <v>9</v>
      </c>
      <c r="F807" s="76">
        <v>2</v>
      </c>
      <c r="G807" s="145" t="s">
        <v>56</v>
      </c>
      <c r="H807" s="145">
        <v>0</v>
      </c>
      <c r="I807" s="145">
        <v>10</v>
      </c>
      <c r="J807" s="145">
        <v>3.15</v>
      </c>
      <c r="K807" s="145" t="s">
        <v>344</v>
      </c>
      <c r="L807" s="145">
        <f>IF(A807="","",IFERROR(VLOOKUP(B807,IPQlickTabla!$B:$J,9,FALSE),IF(B807="80 - Produccion-Mezcla Grasa","80",IF(B807="51 - Purga-Purga de sebo","51",IF(B807="502 - Fermentacion PCL","502",IF(B807="510 - Fermentacion","510","512"))))))</f>
        <v>29</v>
      </c>
      <c r="M807" s="107">
        <f t="shared" si="12"/>
        <v>29</v>
      </c>
    </row>
    <row r="808" spans="1:13" hidden="1" x14ac:dyDescent="0.25">
      <c r="A808" s="76">
        <v>668224</v>
      </c>
      <c r="B808" s="144" t="s">
        <v>289</v>
      </c>
      <c r="C808" s="112">
        <v>44792</v>
      </c>
      <c r="D808" s="144" t="s">
        <v>219</v>
      </c>
      <c r="E808" s="144" t="s">
        <v>9</v>
      </c>
      <c r="F808" s="76">
        <v>51</v>
      </c>
      <c r="G808" s="145" t="s">
        <v>273</v>
      </c>
      <c r="H808" s="145">
        <v>0</v>
      </c>
      <c r="I808" s="145">
        <v>34.5</v>
      </c>
      <c r="J808" s="145">
        <v>24.54</v>
      </c>
      <c r="K808" s="145" t="s">
        <v>344</v>
      </c>
      <c r="L808" s="145">
        <f>IF(A808="","",IFERROR(VLOOKUP(B808,IPQlickTabla!$B:$J,9,FALSE),IF(B808="80 - Produccion-Mezcla Grasa","80",IF(B808="51 - Purga-Purga de sebo","51",IF(B808="502 - Fermentacion PCL","502",IF(B808="510 - Fermentacion","510","512"))))))</f>
        <v>29</v>
      </c>
      <c r="M808" s="107">
        <f t="shared" si="12"/>
        <v>29</v>
      </c>
    </row>
    <row r="809" spans="1:13" hidden="1" x14ac:dyDescent="0.25">
      <c r="A809" s="76">
        <v>667674</v>
      </c>
      <c r="B809" s="144" t="s">
        <v>289</v>
      </c>
      <c r="C809" s="112">
        <v>44790</v>
      </c>
      <c r="D809" s="144" t="s">
        <v>219</v>
      </c>
      <c r="E809" s="144" t="s">
        <v>9</v>
      </c>
      <c r="F809" s="76">
        <v>51</v>
      </c>
      <c r="G809" s="145" t="s">
        <v>273</v>
      </c>
      <c r="H809" s="145">
        <v>0</v>
      </c>
      <c r="I809" s="145">
        <v>34.5</v>
      </c>
      <c r="J809" s="145">
        <v>28.22</v>
      </c>
      <c r="K809" s="145" t="s">
        <v>344</v>
      </c>
      <c r="L809" s="145">
        <f>IF(A809="","",IFERROR(VLOOKUP(B809,IPQlickTabla!$B:$J,9,FALSE),IF(B809="80 - Produccion-Mezcla Grasa","80",IF(B809="51 - Purga-Purga de sebo","51",IF(B809="502 - Fermentacion PCL","502",IF(B809="510 - Fermentacion","510","512"))))))</f>
        <v>29</v>
      </c>
      <c r="M809" s="107">
        <f t="shared" si="12"/>
        <v>29</v>
      </c>
    </row>
    <row r="810" spans="1:13" hidden="1" x14ac:dyDescent="0.25">
      <c r="A810" s="76">
        <v>667981</v>
      </c>
      <c r="B810" s="144" t="s">
        <v>289</v>
      </c>
      <c r="C810" s="112">
        <v>44792</v>
      </c>
      <c r="D810" s="144" t="s">
        <v>219</v>
      </c>
      <c r="E810" s="144" t="s">
        <v>9</v>
      </c>
      <c r="F810" s="76">
        <v>51</v>
      </c>
      <c r="G810" s="145" t="s">
        <v>273</v>
      </c>
      <c r="H810" s="145">
        <v>0</v>
      </c>
      <c r="I810" s="145">
        <v>34.5</v>
      </c>
      <c r="J810" s="145">
        <v>28.52</v>
      </c>
      <c r="K810" s="145" t="s">
        <v>344</v>
      </c>
      <c r="L810" s="145">
        <f>IF(A810="","",IFERROR(VLOOKUP(B810,IPQlickTabla!$B:$J,9,FALSE),IF(B810="80 - Produccion-Mezcla Grasa","80",IF(B810="51 - Purga-Purga de sebo","51",IF(B810="502 - Fermentacion PCL","502",IF(B810="510 - Fermentacion","510","512"))))))</f>
        <v>29</v>
      </c>
      <c r="M810" s="107">
        <f t="shared" si="12"/>
        <v>29</v>
      </c>
    </row>
    <row r="811" spans="1:13" hidden="1" x14ac:dyDescent="0.25">
      <c r="A811" s="76">
        <v>667500</v>
      </c>
      <c r="B811" s="144" t="s">
        <v>289</v>
      </c>
      <c r="C811" s="112">
        <v>44790</v>
      </c>
      <c r="D811" s="144" t="s">
        <v>219</v>
      </c>
      <c r="E811" s="144" t="s">
        <v>9</v>
      </c>
      <c r="F811" s="76">
        <v>51</v>
      </c>
      <c r="G811" s="145" t="s">
        <v>273</v>
      </c>
      <c r="H811" s="145">
        <v>0</v>
      </c>
      <c r="I811" s="145">
        <v>34.5</v>
      </c>
      <c r="J811" s="145">
        <v>28.94</v>
      </c>
      <c r="K811" s="145" t="s">
        <v>344</v>
      </c>
      <c r="L811" s="145">
        <f>IF(A811="","",IFERROR(VLOOKUP(B811,IPQlickTabla!$B:$J,9,FALSE),IF(B811="80 - Produccion-Mezcla Grasa","80",IF(B811="51 - Purga-Purga de sebo","51",IF(B811="502 - Fermentacion PCL","502",IF(B811="510 - Fermentacion","510","512"))))))</f>
        <v>29</v>
      </c>
      <c r="M811" s="107">
        <f t="shared" si="12"/>
        <v>29</v>
      </c>
    </row>
    <row r="812" spans="1:13" hidden="1" x14ac:dyDescent="0.25">
      <c r="A812" s="76">
        <v>667707</v>
      </c>
      <c r="B812" s="144" t="s">
        <v>289</v>
      </c>
      <c r="C812" s="112">
        <v>44791</v>
      </c>
      <c r="D812" s="144" t="s">
        <v>219</v>
      </c>
      <c r="E812" s="144" t="s">
        <v>9</v>
      </c>
      <c r="F812" s="76">
        <v>51</v>
      </c>
      <c r="G812" s="145" t="s">
        <v>273</v>
      </c>
      <c r="H812" s="145">
        <v>0</v>
      </c>
      <c r="I812" s="145">
        <v>34.5</v>
      </c>
      <c r="J812" s="145">
        <v>30.01</v>
      </c>
      <c r="K812" s="145" t="s">
        <v>344</v>
      </c>
      <c r="L812" s="145">
        <f>IF(A812="","",IFERROR(VLOOKUP(B812,IPQlickTabla!$B:$J,9,FALSE),IF(B812="80 - Produccion-Mezcla Grasa","80",IF(B812="51 - Purga-Purga de sebo","51",IF(B812="502 - Fermentacion PCL","502",IF(B812="510 - Fermentacion","510","512"))))))</f>
        <v>29</v>
      </c>
      <c r="M812" s="107">
        <f t="shared" si="12"/>
        <v>29</v>
      </c>
    </row>
    <row r="813" spans="1:13" hidden="1" x14ac:dyDescent="0.25">
      <c r="A813" s="76">
        <v>668288</v>
      </c>
      <c r="B813" s="144" t="s">
        <v>289</v>
      </c>
      <c r="C813" s="112">
        <v>44793</v>
      </c>
      <c r="D813" s="144" t="s">
        <v>219</v>
      </c>
      <c r="E813" s="144" t="s">
        <v>9</v>
      </c>
      <c r="F813" s="76">
        <v>51</v>
      </c>
      <c r="G813" s="145" t="s">
        <v>273</v>
      </c>
      <c r="H813" s="145">
        <v>0</v>
      </c>
      <c r="I813" s="145">
        <v>34.5</v>
      </c>
      <c r="J813" s="145">
        <v>30.04</v>
      </c>
      <c r="K813" s="145" t="s">
        <v>344</v>
      </c>
      <c r="L813" s="145">
        <f>IF(A813="","",IFERROR(VLOOKUP(B813,IPQlickTabla!$B:$J,9,FALSE),IF(B813="80 - Produccion-Mezcla Grasa","80",IF(B813="51 - Purga-Purga de sebo","51",IF(B813="502 - Fermentacion PCL","502",IF(B813="510 - Fermentacion","510","512"))))))</f>
        <v>29</v>
      </c>
      <c r="M813" s="107">
        <f t="shared" si="12"/>
        <v>29</v>
      </c>
    </row>
    <row r="814" spans="1:13" hidden="1" x14ac:dyDescent="0.25">
      <c r="A814" s="76">
        <v>667792</v>
      </c>
      <c r="B814" s="144" t="s">
        <v>289</v>
      </c>
      <c r="C814" s="112">
        <v>44791</v>
      </c>
      <c r="D814" s="144" t="s">
        <v>219</v>
      </c>
      <c r="E814" s="144" t="s">
        <v>9</v>
      </c>
      <c r="F814" s="76">
        <v>51</v>
      </c>
      <c r="G814" s="145" t="s">
        <v>273</v>
      </c>
      <c r="H814" s="145">
        <v>0</v>
      </c>
      <c r="I814" s="145">
        <v>34.5</v>
      </c>
      <c r="J814" s="145">
        <v>30.17</v>
      </c>
      <c r="K814" s="145" t="s">
        <v>344</v>
      </c>
      <c r="L814" s="145">
        <f>IF(A814="","",IFERROR(VLOOKUP(B814,IPQlickTabla!$B:$J,9,FALSE),IF(B814="80 - Produccion-Mezcla Grasa","80",IF(B814="51 - Purga-Purga de sebo","51",IF(B814="502 - Fermentacion PCL","502",IF(B814="510 - Fermentacion","510","512"))))))</f>
        <v>29</v>
      </c>
      <c r="M814" s="107">
        <f t="shared" si="12"/>
        <v>29</v>
      </c>
    </row>
    <row r="815" spans="1:13" hidden="1" x14ac:dyDescent="0.25">
      <c r="A815" s="76">
        <v>668057</v>
      </c>
      <c r="B815" s="144" t="s">
        <v>289</v>
      </c>
      <c r="C815" s="112">
        <v>44792</v>
      </c>
      <c r="D815" s="144" t="s">
        <v>219</v>
      </c>
      <c r="E815" s="144" t="s">
        <v>9</v>
      </c>
      <c r="F815" s="76">
        <v>51</v>
      </c>
      <c r="G815" s="145" t="s">
        <v>273</v>
      </c>
      <c r="H815" s="145">
        <v>0</v>
      </c>
      <c r="I815" s="145">
        <v>34.5</v>
      </c>
      <c r="J815" s="145">
        <v>30.39</v>
      </c>
      <c r="K815" s="145" t="s">
        <v>344</v>
      </c>
      <c r="L815" s="145">
        <f>IF(A815="","",IFERROR(VLOOKUP(B815,IPQlickTabla!$B:$J,9,FALSE),IF(B815="80 - Produccion-Mezcla Grasa","80",IF(B815="51 - Purga-Purga de sebo","51",IF(B815="502 - Fermentacion PCL","502",IF(B815="510 - Fermentacion","510","512"))))))</f>
        <v>29</v>
      </c>
      <c r="M815" s="107">
        <f t="shared" si="12"/>
        <v>29</v>
      </c>
    </row>
    <row r="816" spans="1:13" hidden="1" x14ac:dyDescent="0.25">
      <c r="A816" s="76">
        <v>667521</v>
      </c>
      <c r="B816" s="144" t="s">
        <v>289</v>
      </c>
      <c r="C816" s="112">
        <v>44790</v>
      </c>
      <c r="D816" s="144" t="s">
        <v>219</v>
      </c>
      <c r="E816" s="144" t="s">
        <v>9</v>
      </c>
      <c r="F816" s="76">
        <v>51</v>
      </c>
      <c r="G816" s="145" t="s">
        <v>273</v>
      </c>
      <c r="H816" s="145">
        <v>0</v>
      </c>
      <c r="I816" s="145">
        <v>34.5</v>
      </c>
      <c r="J816" s="145">
        <v>31.51</v>
      </c>
      <c r="K816" s="145" t="s">
        <v>344</v>
      </c>
      <c r="L816" s="145">
        <f>IF(A816="","",IFERROR(VLOOKUP(B816,IPQlickTabla!$B:$J,9,FALSE),IF(B816="80 - Produccion-Mezcla Grasa","80",IF(B816="51 - Purga-Purga de sebo","51",IF(B816="502 - Fermentacion PCL","502",IF(B816="510 - Fermentacion","510","512"))))))</f>
        <v>29</v>
      </c>
      <c r="M816" s="107">
        <f t="shared" si="12"/>
        <v>29</v>
      </c>
    </row>
    <row r="817" spans="1:13" hidden="1" x14ac:dyDescent="0.25">
      <c r="A817" s="76">
        <v>667277</v>
      </c>
      <c r="B817" s="144" t="s">
        <v>289</v>
      </c>
      <c r="C817" s="112">
        <v>44789</v>
      </c>
      <c r="D817" s="144" t="s">
        <v>219</v>
      </c>
      <c r="E817" s="144" t="s">
        <v>9</v>
      </c>
      <c r="F817" s="76">
        <v>51</v>
      </c>
      <c r="G817" s="145" t="s">
        <v>273</v>
      </c>
      <c r="H817" s="145">
        <v>0</v>
      </c>
      <c r="I817" s="145">
        <v>34.5</v>
      </c>
      <c r="J817" s="145">
        <v>31.61</v>
      </c>
      <c r="K817" s="145" t="s">
        <v>344</v>
      </c>
      <c r="L817" s="145">
        <f>IF(A817="","",IFERROR(VLOOKUP(B817,IPQlickTabla!$B:$J,9,FALSE),IF(B817="80 - Produccion-Mezcla Grasa","80",IF(B817="51 - Purga-Purga de sebo","51",IF(B817="502 - Fermentacion PCL","502",IF(B817="510 - Fermentacion","510","512"))))))</f>
        <v>29</v>
      </c>
      <c r="M817" s="107">
        <f t="shared" si="12"/>
        <v>29</v>
      </c>
    </row>
    <row r="818" spans="1:13" hidden="1" x14ac:dyDescent="0.25">
      <c r="A818" s="76">
        <v>668253</v>
      </c>
      <c r="B818" s="144" t="s">
        <v>289</v>
      </c>
      <c r="C818" s="112">
        <v>44793</v>
      </c>
      <c r="D818" s="144" t="s">
        <v>219</v>
      </c>
      <c r="E818" s="144" t="s">
        <v>9</v>
      </c>
      <c r="F818" s="76">
        <v>51</v>
      </c>
      <c r="G818" s="145" t="s">
        <v>273</v>
      </c>
      <c r="H818" s="145">
        <v>0</v>
      </c>
      <c r="I818" s="145">
        <v>34.5</v>
      </c>
      <c r="J818" s="145">
        <v>32.29</v>
      </c>
      <c r="K818" s="145" t="s">
        <v>344</v>
      </c>
      <c r="L818" s="145">
        <f>IF(A818="","",IFERROR(VLOOKUP(B818,IPQlickTabla!$B:$J,9,FALSE),IF(B818="80 - Produccion-Mezcla Grasa","80",IF(B818="51 - Purga-Purga de sebo","51",IF(B818="502 - Fermentacion PCL","502",IF(B818="510 - Fermentacion","510","512"))))))</f>
        <v>29</v>
      </c>
      <c r="M818" s="107">
        <f t="shared" si="12"/>
        <v>29</v>
      </c>
    </row>
    <row r="819" spans="1:13" hidden="1" x14ac:dyDescent="0.25">
      <c r="A819" s="76">
        <v>667542</v>
      </c>
      <c r="B819" s="144" t="s">
        <v>289</v>
      </c>
      <c r="C819" s="112">
        <v>44790</v>
      </c>
      <c r="D819" s="144" t="s">
        <v>219</v>
      </c>
      <c r="E819" s="144" t="s">
        <v>9</v>
      </c>
      <c r="F819" s="76">
        <v>51</v>
      </c>
      <c r="G819" s="145" t="s">
        <v>273</v>
      </c>
      <c r="H819" s="145">
        <v>0</v>
      </c>
      <c r="I819" s="145">
        <v>34.5</v>
      </c>
      <c r="J819" s="145">
        <v>32.520000000000003</v>
      </c>
      <c r="K819" s="145" t="s">
        <v>344</v>
      </c>
      <c r="L819" s="145">
        <f>IF(A819="","",IFERROR(VLOOKUP(B819,IPQlickTabla!$B:$J,9,FALSE),IF(B819="80 - Produccion-Mezcla Grasa","80",IF(B819="51 - Purga-Purga de sebo","51",IF(B819="502 - Fermentacion PCL","502",IF(B819="510 - Fermentacion","510","512"))))))</f>
        <v>29</v>
      </c>
      <c r="M819" s="107">
        <f t="shared" si="12"/>
        <v>29</v>
      </c>
    </row>
    <row r="820" spans="1:13" hidden="1" x14ac:dyDescent="0.25">
      <c r="A820" s="76">
        <v>667768</v>
      </c>
      <c r="B820" s="144" t="s">
        <v>289</v>
      </c>
      <c r="C820" s="112">
        <v>44791</v>
      </c>
      <c r="D820" s="144" t="s">
        <v>219</v>
      </c>
      <c r="E820" s="144" t="s">
        <v>9</v>
      </c>
      <c r="F820" s="76">
        <v>51</v>
      </c>
      <c r="G820" s="145" t="s">
        <v>273</v>
      </c>
      <c r="H820" s="145">
        <v>0</v>
      </c>
      <c r="I820" s="145">
        <v>45</v>
      </c>
      <c r="J820" s="145">
        <v>29.98</v>
      </c>
      <c r="K820" s="145" t="s">
        <v>344</v>
      </c>
      <c r="L820" s="145">
        <f>IF(A820="","",IFERROR(VLOOKUP(B820,IPQlickTabla!$B:$J,9,FALSE),IF(B820="80 - Produccion-Mezcla Grasa","80",IF(B820="51 - Purga-Purga de sebo","51",IF(B820="502 - Fermentacion PCL","502",IF(B820="510 - Fermentacion","510","512"))))))</f>
        <v>29</v>
      </c>
      <c r="M820" s="107">
        <f t="shared" si="12"/>
        <v>29</v>
      </c>
    </row>
    <row r="821" spans="1:13" hidden="1" x14ac:dyDescent="0.25">
      <c r="A821" s="76">
        <v>667401</v>
      </c>
      <c r="B821" s="144" t="s">
        <v>289</v>
      </c>
      <c r="C821" s="112">
        <v>44789</v>
      </c>
      <c r="D821" s="144" t="s">
        <v>219</v>
      </c>
      <c r="E821" s="144" t="s">
        <v>9</v>
      </c>
      <c r="F821" s="76">
        <v>51</v>
      </c>
      <c r="G821" s="145" t="s">
        <v>273</v>
      </c>
      <c r="H821" s="145">
        <v>0</v>
      </c>
      <c r="I821" s="145">
        <v>45</v>
      </c>
      <c r="J821" s="145">
        <v>37.299999999999997</v>
      </c>
      <c r="K821" s="145" t="s">
        <v>344</v>
      </c>
      <c r="L821" s="145">
        <f>IF(A821="","",IFERROR(VLOOKUP(B821,IPQlickTabla!$B:$J,9,FALSE),IF(B821="80 - Produccion-Mezcla Grasa","80",IF(B821="51 - Purga-Purga de sebo","51",IF(B821="502 - Fermentacion PCL","502",IF(B821="510 - Fermentacion","510","512"))))))</f>
        <v>29</v>
      </c>
      <c r="M821" s="107">
        <f t="shared" si="12"/>
        <v>29</v>
      </c>
    </row>
    <row r="822" spans="1:13" hidden="1" x14ac:dyDescent="0.25">
      <c r="A822" s="76">
        <v>667465</v>
      </c>
      <c r="B822" s="144" t="s">
        <v>289</v>
      </c>
      <c r="C822" s="112">
        <v>44790</v>
      </c>
      <c r="D822" s="144" t="s">
        <v>219</v>
      </c>
      <c r="E822" s="144" t="s">
        <v>9</v>
      </c>
      <c r="F822" s="76">
        <v>51</v>
      </c>
      <c r="G822" s="145" t="s">
        <v>273</v>
      </c>
      <c r="H822" s="145">
        <v>36</v>
      </c>
      <c r="I822" s="145">
        <v>45</v>
      </c>
      <c r="J822" s="145">
        <v>37.619999999999997</v>
      </c>
      <c r="K822" s="145" t="s">
        <v>344</v>
      </c>
      <c r="L822" s="145">
        <f>IF(A822="","",IFERROR(VLOOKUP(B822,IPQlickTabla!$B:$J,9,FALSE),IF(B822="80 - Produccion-Mezcla Grasa","80",IF(B822="51 - Purga-Purga de sebo","51",IF(B822="502 - Fermentacion PCL","502",IF(B822="510 - Fermentacion","510","512"))))))</f>
        <v>29</v>
      </c>
      <c r="M822" s="107">
        <f t="shared" si="12"/>
        <v>29</v>
      </c>
    </row>
    <row r="823" spans="1:13" hidden="1" x14ac:dyDescent="0.25">
      <c r="A823" s="76">
        <v>667229</v>
      </c>
      <c r="B823" s="144" t="s">
        <v>289</v>
      </c>
      <c r="C823" s="112">
        <v>44789</v>
      </c>
      <c r="D823" s="144" t="s">
        <v>219</v>
      </c>
      <c r="E823" s="144" t="s">
        <v>9</v>
      </c>
      <c r="F823" s="76">
        <v>51</v>
      </c>
      <c r="G823" s="145" t="s">
        <v>273</v>
      </c>
      <c r="H823" s="145">
        <v>36</v>
      </c>
      <c r="I823" s="145">
        <v>45</v>
      </c>
      <c r="J823" s="145">
        <v>41.69</v>
      </c>
      <c r="K823" s="145" t="s">
        <v>344</v>
      </c>
      <c r="L823" s="145">
        <f>IF(A823="","",IFERROR(VLOOKUP(B823,IPQlickTabla!$B:$J,9,FALSE),IF(B823="80 - Produccion-Mezcla Grasa","80",IF(B823="51 - Purga-Purga de sebo","51",IF(B823="502 - Fermentacion PCL","502",IF(B823="510 - Fermentacion","510","512"))))))</f>
        <v>29</v>
      </c>
      <c r="M823" s="107">
        <f t="shared" si="12"/>
        <v>29</v>
      </c>
    </row>
    <row r="824" spans="1:13" hidden="1" x14ac:dyDescent="0.25">
      <c r="A824" s="76">
        <v>668253</v>
      </c>
      <c r="B824" s="144" t="s">
        <v>289</v>
      </c>
      <c r="C824" s="112">
        <v>44793</v>
      </c>
      <c r="D824" s="144" t="s">
        <v>219</v>
      </c>
      <c r="E824" s="144" t="s">
        <v>9</v>
      </c>
      <c r="F824" s="76">
        <v>20</v>
      </c>
      <c r="G824" s="145" t="s">
        <v>274</v>
      </c>
      <c r="H824" s="145">
        <v>0</v>
      </c>
      <c r="I824" s="145">
        <v>5</v>
      </c>
      <c r="J824" s="145">
        <v>0.8</v>
      </c>
      <c r="K824" s="145" t="s">
        <v>344</v>
      </c>
      <c r="L824" s="145">
        <f>IF(A824="","",IFERROR(VLOOKUP(B824,IPQlickTabla!$B:$J,9,FALSE),IF(B824="80 - Produccion-Mezcla Grasa","80",IF(B824="51 - Purga-Purga de sebo","51",IF(B824="502 - Fermentacion PCL","502",IF(B824="510 - Fermentacion","510","512"))))))</f>
        <v>29</v>
      </c>
      <c r="M824" s="107">
        <f t="shared" si="12"/>
        <v>29</v>
      </c>
    </row>
    <row r="825" spans="1:13" hidden="1" x14ac:dyDescent="0.25">
      <c r="A825" s="76">
        <v>667792</v>
      </c>
      <c r="B825" s="144" t="s">
        <v>289</v>
      </c>
      <c r="C825" s="112">
        <v>44791</v>
      </c>
      <c r="D825" s="144" t="s">
        <v>219</v>
      </c>
      <c r="E825" s="144" t="s">
        <v>9</v>
      </c>
      <c r="F825" s="76">
        <v>20</v>
      </c>
      <c r="G825" s="145" t="s">
        <v>274</v>
      </c>
      <c r="H825" s="145">
        <v>0</v>
      </c>
      <c r="I825" s="145">
        <v>5</v>
      </c>
      <c r="J825" s="145">
        <v>1.8</v>
      </c>
      <c r="K825" s="145" t="s">
        <v>344</v>
      </c>
      <c r="L825" s="145">
        <f>IF(A825="","",IFERROR(VLOOKUP(B825,IPQlickTabla!$B:$J,9,FALSE),IF(B825="80 - Produccion-Mezcla Grasa","80",IF(B825="51 - Purga-Purga de sebo","51",IF(B825="502 - Fermentacion PCL","502",IF(B825="510 - Fermentacion","510","512"))))))</f>
        <v>29</v>
      </c>
      <c r="M825" s="107">
        <f t="shared" si="12"/>
        <v>29</v>
      </c>
    </row>
    <row r="826" spans="1:13" hidden="1" x14ac:dyDescent="0.25">
      <c r="A826" s="76">
        <v>668057</v>
      </c>
      <c r="B826" s="144" t="s">
        <v>289</v>
      </c>
      <c r="C826" s="112">
        <v>44792</v>
      </c>
      <c r="D826" s="144" t="s">
        <v>219</v>
      </c>
      <c r="E826" s="144" t="s">
        <v>9</v>
      </c>
      <c r="F826" s="76">
        <v>20</v>
      </c>
      <c r="G826" s="145" t="s">
        <v>274</v>
      </c>
      <c r="H826" s="145">
        <v>0</v>
      </c>
      <c r="I826" s="145">
        <v>5</v>
      </c>
      <c r="J826" s="145">
        <v>1.8</v>
      </c>
      <c r="K826" s="145" t="s">
        <v>344</v>
      </c>
      <c r="L826" s="145">
        <f>IF(A826="","",IFERROR(VLOOKUP(B826,IPQlickTabla!$B:$J,9,FALSE),IF(B826="80 - Produccion-Mezcla Grasa","80",IF(B826="51 - Purga-Purga de sebo","51",IF(B826="502 - Fermentacion PCL","502",IF(B826="510 - Fermentacion","510","512"))))))</f>
        <v>29</v>
      </c>
      <c r="M826" s="107">
        <f t="shared" si="12"/>
        <v>29</v>
      </c>
    </row>
    <row r="827" spans="1:13" hidden="1" x14ac:dyDescent="0.25">
      <c r="A827" s="76">
        <v>668224</v>
      </c>
      <c r="B827" s="144" t="s">
        <v>289</v>
      </c>
      <c r="C827" s="112">
        <v>44792</v>
      </c>
      <c r="D827" s="144" t="s">
        <v>219</v>
      </c>
      <c r="E827" s="144" t="s">
        <v>9</v>
      </c>
      <c r="F827" s="76">
        <v>20</v>
      </c>
      <c r="G827" s="145" t="s">
        <v>274</v>
      </c>
      <c r="H827" s="145">
        <v>0</v>
      </c>
      <c r="I827" s="145">
        <v>5</v>
      </c>
      <c r="J827" s="145">
        <v>2.02</v>
      </c>
      <c r="K827" s="145" t="s">
        <v>344</v>
      </c>
      <c r="L827" s="145">
        <f>IF(A827="","",IFERROR(VLOOKUP(B827,IPQlickTabla!$B:$J,9,FALSE),IF(B827="80 - Produccion-Mezcla Grasa","80",IF(B827="51 - Purga-Purga de sebo","51",IF(B827="502 - Fermentacion PCL","502",IF(B827="510 - Fermentacion","510","512"))))))</f>
        <v>29</v>
      </c>
      <c r="M827" s="107">
        <f t="shared" si="12"/>
        <v>29</v>
      </c>
    </row>
    <row r="828" spans="1:13" hidden="1" x14ac:dyDescent="0.25">
      <c r="A828" s="76">
        <v>668288</v>
      </c>
      <c r="B828" s="144" t="s">
        <v>289</v>
      </c>
      <c r="C828" s="112">
        <v>44793</v>
      </c>
      <c r="D828" s="144" t="s">
        <v>219</v>
      </c>
      <c r="E828" s="144" t="s">
        <v>9</v>
      </c>
      <c r="F828" s="76">
        <v>20</v>
      </c>
      <c r="G828" s="145" t="s">
        <v>274</v>
      </c>
      <c r="H828" s="145">
        <v>0</v>
      </c>
      <c r="I828" s="145">
        <v>5</v>
      </c>
      <c r="J828" s="145">
        <v>2.29</v>
      </c>
      <c r="K828" s="145" t="s">
        <v>344</v>
      </c>
      <c r="L828" s="145">
        <f>IF(A828="","",IFERROR(VLOOKUP(B828,IPQlickTabla!$B:$J,9,FALSE),IF(B828="80 - Produccion-Mezcla Grasa","80",IF(B828="51 - Purga-Purga de sebo","51",IF(B828="502 - Fermentacion PCL","502",IF(B828="510 - Fermentacion","510","512"))))))</f>
        <v>29</v>
      </c>
      <c r="M828" s="107">
        <f t="shared" si="12"/>
        <v>29</v>
      </c>
    </row>
    <row r="829" spans="1:13" hidden="1" x14ac:dyDescent="0.25">
      <c r="A829" s="76">
        <v>667277</v>
      </c>
      <c r="B829" s="144" t="s">
        <v>289</v>
      </c>
      <c r="C829" s="112">
        <v>44789</v>
      </c>
      <c r="D829" s="144" t="s">
        <v>219</v>
      </c>
      <c r="E829" s="144" t="s">
        <v>9</v>
      </c>
      <c r="F829" s="76">
        <v>20</v>
      </c>
      <c r="G829" s="145" t="s">
        <v>274</v>
      </c>
      <c r="H829" s="145">
        <v>0</v>
      </c>
      <c r="I829" s="145">
        <v>5</v>
      </c>
      <c r="J829" s="145">
        <v>2.36</v>
      </c>
      <c r="K829" s="145" t="s">
        <v>344</v>
      </c>
      <c r="L829" s="145">
        <f>IF(A829="","",IFERROR(VLOOKUP(B829,IPQlickTabla!$B:$J,9,FALSE),IF(B829="80 - Produccion-Mezcla Grasa","80",IF(B829="51 - Purga-Purga de sebo","51",IF(B829="502 - Fermentacion PCL","502",IF(B829="510 - Fermentacion","510","512"))))))</f>
        <v>29</v>
      </c>
      <c r="M829" s="107">
        <f t="shared" si="12"/>
        <v>29</v>
      </c>
    </row>
    <row r="830" spans="1:13" hidden="1" x14ac:dyDescent="0.25">
      <c r="A830" s="76">
        <v>667981</v>
      </c>
      <c r="B830" s="144" t="s">
        <v>289</v>
      </c>
      <c r="C830" s="112">
        <v>44792</v>
      </c>
      <c r="D830" s="144" t="s">
        <v>219</v>
      </c>
      <c r="E830" s="144" t="s">
        <v>9</v>
      </c>
      <c r="F830" s="76">
        <v>20</v>
      </c>
      <c r="G830" s="145" t="s">
        <v>274</v>
      </c>
      <c r="H830" s="145">
        <v>0</v>
      </c>
      <c r="I830" s="145">
        <v>5</v>
      </c>
      <c r="J830" s="145">
        <v>2.56</v>
      </c>
      <c r="K830" s="145" t="s">
        <v>344</v>
      </c>
      <c r="L830" s="145">
        <f>IF(A830="","",IFERROR(VLOOKUP(B830,IPQlickTabla!$B:$J,9,FALSE),IF(B830="80 - Produccion-Mezcla Grasa","80",IF(B830="51 - Purga-Purga de sebo","51",IF(B830="502 - Fermentacion PCL","502",IF(B830="510 - Fermentacion","510","512"))))))</f>
        <v>29</v>
      </c>
      <c r="M830" s="107">
        <f t="shared" si="12"/>
        <v>29</v>
      </c>
    </row>
    <row r="831" spans="1:13" hidden="1" x14ac:dyDescent="0.25">
      <c r="A831" s="76">
        <v>667674</v>
      </c>
      <c r="B831" s="144" t="s">
        <v>289</v>
      </c>
      <c r="C831" s="112">
        <v>44790</v>
      </c>
      <c r="D831" s="144" t="s">
        <v>219</v>
      </c>
      <c r="E831" s="144" t="s">
        <v>9</v>
      </c>
      <c r="F831" s="76">
        <v>20</v>
      </c>
      <c r="G831" s="145" t="s">
        <v>274</v>
      </c>
      <c r="H831" s="145">
        <v>0</v>
      </c>
      <c r="I831" s="145">
        <v>5</v>
      </c>
      <c r="J831" s="145">
        <v>2.59</v>
      </c>
      <c r="K831" s="145" t="s">
        <v>344</v>
      </c>
      <c r="L831" s="145">
        <f>IF(A831="","",IFERROR(VLOOKUP(B831,IPQlickTabla!$B:$J,9,FALSE),IF(B831="80 - Produccion-Mezcla Grasa","80",IF(B831="51 - Purga-Purga de sebo","51",IF(B831="502 - Fermentacion PCL","502",IF(B831="510 - Fermentacion","510","512"))))))</f>
        <v>29</v>
      </c>
      <c r="M831" s="107">
        <f t="shared" si="12"/>
        <v>29</v>
      </c>
    </row>
    <row r="832" spans="1:13" hidden="1" x14ac:dyDescent="0.25">
      <c r="A832" s="76">
        <v>667707</v>
      </c>
      <c r="B832" s="144" t="s">
        <v>289</v>
      </c>
      <c r="C832" s="112">
        <v>44791</v>
      </c>
      <c r="D832" s="144" t="s">
        <v>219</v>
      </c>
      <c r="E832" s="144" t="s">
        <v>9</v>
      </c>
      <c r="F832" s="76">
        <v>20</v>
      </c>
      <c r="G832" s="145" t="s">
        <v>274</v>
      </c>
      <c r="H832" s="145">
        <v>0</v>
      </c>
      <c r="I832" s="145">
        <v>5</v>
      </c>
      <c r="J832" s="145">
        <v>2.78</v>
      </c>
      <c r="K832" s="145" t="s">
        <v>344</v>
      </c>
      <c r="L832" s="145">
        <f>IF(A832="","",IFERROR(VLOOKUP(B832,IPQlickTabla!$B:$J,9,FALSE),IF(B832="80 - Produccion-Mezcla Grasa","80",IF(B832="51 - Purga-Purga de sebo","51",IF(B832="502 - Fermentacion PCL","502",IF(B832="510 - Fermentacion","510","512"))))))</f>
        <v>29</v>
      </c>
      <c r="M832" s="107">
        <f t="shared" si="12"/>
        <v>29</v>
      </c>
    </row>
    <row r="833" spans="1:13" hidden="1" x14ac:dyDescent="0.25">
      <c r="A833" s="76">
        <v>667500</v>
      </c>
      <c r="B833" s="144" t="s">
        <v>289</v>
      </c>
      <c r="C833" s="112">
        <v>44790</v>
      </c>
      <c r="D833" s="144" t="s">
        <v>219</v>
      </c>
      <c r="E833" s="144" t="s">
        <v>9</v>
      </c>
      <c r="F833" s="76">
        <v>20</v>
      </c>
      <c r="G833" s="145" t="s">
        <v>274</v>
      </c>
      <c r="H833" s="145">
        <v>0</v>
      </c>
      <c r="I833" s="145">
        <v>5</v>
      </c>
      <c r="J833" s="145">
        <v>3.25</v>
      </c>
      <c r="K833" s="145" t="s">
        <v>344</v>
      </c>
      <c r="L833" s="145">
        <f>IF(A833="","",IFERROR(VLOOKUP(B833,IPQlickTabla!$B:$J,9,FALSE),IF(B833="80 - Produccion-Mezcla Grasa","80",IF(B833="51 - Purga-Purga de sebo","51",IF(B833="502 - Fermentacion PCL","502",IF(B833="510 - Fermentacion","510","512"))))))</f>
        <v>29</v>
      </c>
      <c r="M833" s="107">
        <f t="shared" si="12"/>
        <v>29</v>
      </c>
    </row>
    <row r="834" spans="1:13" hidden="1" x14ac:dyDescent="0.25">
      <c r="A834" s="76">
        <v>667521</v>
      </c>
      <c r="B834" s="144" t="s">
        <v>289</v>
      </c>
      <c r="C834" s="112">
        <v>44790</v>
      </c>
      <c r="D834" s="144" t="s">
        <v>219</v>
      </c>
      <c r="E834" s="144" t="s">
        <v>9</v>
      </c>
      <c r="F834" s="76">
        <v>20</v>
      </c>
      <c r="G834" s="145" t="s">
        <v>274</v>
      </c>
      <c r="H834" s="145">
        <v>0</v>
      </c>
      <c r="I834" s="145">
        <v>5</v>
      </c>
      <c r="J834" s="145">
        <v>4.26</v>
      </c>
      <c r="K834" s="145" t="s">
        <v>344</v>
      </c>
      <c r="L834" s="145">
        <f>IF(A834="","",IFERROR(VLOOKUP(B834,IPQlickTabla!$B:$J,9,FALSE),IF(B834="80 - Produccion-Mezcla Grasa","80",IF(B834="51 - Purga-Purga de sebo","51",IF(B834="502 - Fermentacion PCL","502",IF(B834="510 - Fermentacion","510","512"))))))</f>
        <v>29</v>
      </c>
      <c r="M834" s="107">
        <f t="shared" si="12"/>
        <v>29</v>
      </c>
    </row>
    <row r="835" spans="1:13" hidden="1" x14ac:dyDescent="0.25">
      <c r="A835" s="76">
        <v>667542</v>
      </c>
      <c r="B835" s="144" t="s">
        <v>289</v>
      </c>
      <c r="C835" s="112">
        <v>44790</v>
      </c>
      <c r="D835" s="144" t="s">
        <v>219</v>
      </c>
      <c r="E835" s="144" t="s">
        <v>9</v>
      </c>
      <c r="F835" s="76">
        <v>20</v>
      </c>
      <c r="G835" s="145" t="s">
        <v>274</v>
      </c>
      <c r="H835" s="145">
        <v>0</v>
      </c>
      <c r="I835" s="145">
        <v>5</v>
      </c>
      <c r="J835" s="145">
        <v>4.26</v>
      </c>
      <c r="K835" s="145" t="s">
        <v>344</v>
      </c>
      <c r="L835" s="145">
        <f>IF(A835="","",IFERROR(VLOOKUP(B835,IPQlickTabla!$B:$J,9,FALSE),IF(B835="80 - Produccion-Mezcla Grasa","80",IF(B835="51 - Purga-Purga de sebo","51",IF(B835="502 - Fermentacion PCL","502",IF(B835="510 - Fermentacion","510","512"))))))</f>
        <v>29</v>
      </c>
      <c r="M835" s="107">
        <f t="shared" ref="M835:M898" si="13">+IF(OR(L835=73,L835=74,L835=75),75,IF(L835="80",80,IF(L835="51",51,IF(L835="502",502,IF(L835="510",510,IF(L835="512",512,L835))))))</f>
        <v>29</v>
      </c>
    </row>
    <row r="836" spans="1:13" hidden="1" x14ac:dyDescent="0.25">
      <c r="A836" s="76">
        <v>667465</v>
      </c>
      <c r="B836" s="144" t="s">
        <v>289</v>
      </c>
      <c r="C836" s="112">
        <v>44790</v>
      </c>
      <c r="D836" s="144" t="s">
        <v>219</v>
      </c>
      <c r="E836" s="144" t="s">
        <v>9</v>
      </c>
      <c r="F836" s="76">
        <v>20</v>
      </c>
      <c r="G836" s="145" t="s">
        <v>274</v>
      </c>
      <c r="H836" s="145">
        <v>0</v>
      </c>
      <c r="I836" s="145">
        <v>7</v>
      </c>
      <c r="J836" s="145">
        <v>1.45</v>
      </c>
      <c r="K836" s="145" t="s">
        <v>344</v>
      </c>
      <c r="L836" s="145">
        <f>IF(A836="","",IFERROR(VLOOKUP(B836,IPQlickTabla!$B:$J,9,FALSE),IF(B836="80 - Produccion-Mezcla Grasa","80",IF(B836="51 - Purga-Purga de sebo","51",IF(B836="502 - Fermentacion PCL","502",IF(B836="510 - Fermentacion","510","512"))))))</f>
        <v>29</v>
      </c>
      <c r="M836" s="107">
        <f t="shared" si="13"/>
        <v>29</v>
      </c>
    </row>
    <row r="837" spans="1:13" hidden="1" x14ac:dyDescent="0.25">
      <c r="A837" s="76">
        <v>667401</v>
      </c>
      <c r="B837" s="144" t="s">
        <v>289</v>
      </c>
      <c r="C837" s="112">
        <v>44789</v>
      </c>
      <c r="D837" s="144" t="s">
        <v>219</v>
      </c>
      <c r="E837" s="144" t="s">
        <v>9</v>
      </c>
      <c r="F837" s="76">
        <v>20</v>
      </c>
      <c r="G837" s="145" t="s">
        <v>274</v>
      </c>
      <c r="H837" s="145">
        <v>0</v>
      </c>
      <c r="I837" s="145">
        <v>7</v>
      </c>
      <c r="J837" s="145">
        <v>1.75</v>
      </c>
      <c r="K837" s="145" t="s">
        <v>344</v>
      </c>
      <c r="L837" s="145">
        <f>IF(A837="","",IFERROR(VLOOKUP(B837,IPQlickTabla!$B:$J,9,FALSE),IF(B837="80 - Produccion-Mezcla Grasa","80",IF(B837="51 - Purga-Purga de sebo","51",IF(B837="502 - Fermentacion PCL","502",IF(B837="510 - Fermentacion","510","512"))))))</f>
        <v>29</v>
      </c>
      <c r="M837" s="107">
        <f t="shared" si="13"/>
        <v>29</v>
      </c>
    </row>
    <row r="838" spans="1:13" hidden="1" x14ac:dyDescent="0.25">
      <c r="A838" s="76">
        <v>667768</v>
      </c>
      <c r="B838" s="144" t="s">
        <v>289</v>
      </c>
      <c r="C838" s="112">
        <v>44791</v>
      </c>
      <c r="D838" s="144" t="s">
        <v>219</v>
      </c>
      <c r="E838" s="144" t="s">
        <v>9</v>
      </c>
      <c r="F838" s="76">
        <v>20</v>
      </c>
      <c r="G838" s="145" t="s">
        <v>274</v>
      </c>
      <c r="H838" s="145">
        <v>0</v>
      </c>
      <c r="I838" s="145">
        <v>7</v>
      </c>
      <c r="J838" s="145">
        <v>4.1500000000000004</v>
      </c>
      <c r="K838" s="145" t="s">
        <v>344</v>
      </c>
      <c r="L838" s="145">
        <f>IF(A838="","",IFERROR(VLOOKUP(B838,IPQlickTabla!$B:$J,9,FALSE),IF(B838="80 - Produccion-Mezcla Grasa","80",IF(B838="51 - Purga-Purga de sebo","51",IF(B838="502 - Fermentacion PCL","502",IF(B838="510 - Fermentacion","510","512"))))))</f>
        <v>29</v>
      </c>
      <c r="M838" s="107">
        <f t="shared" si="13"/>
        <v>29</v>
      </c>
    </row>
    <row r="839" spans="1:13" hidden="1" x14ac:dyDescent="0.25">
      <c r="A839" s="76">
        <v>667229</v>
      </c>
      <c r="B839" s="144" t="s">
        <v>289</v>
      </c>
      <c r="C839" s="112">
        <v>44789</v>
      </c>
      <c r="D839" s="144" t="s">
        <v>219</v>
      </c>
      <c r="E839" s="144" t="s">
        <v>9</v>
      </c>
      <c r="F839" s="76">
        <v>20</v>
      </c>
      <c r="G839" s="145" t="s">
        <v>274</v>
      </c>
      <c r="H839" s="145">
        <v>0</v>
      </c>
      <c r="I839" s="145">
        <v>7</v>
      </c>
      <c r="J839" s="145">
        <v>6.4</v>
      </c>
      <c r="K839" s="145" t="s">
        <v>344</v>
      </c>
      <c r="L839" s="145">
        <f>IF(A839="","",IFERROR(VLOOKUP(B839,IPQlickTabla!$B:$J,9,FALSE),IF(B839="80 - Produccion-Mezcla Grasa","80",IF(B839="51 - Purga-Purga de sebo","51",IF(B839="502 - Fermentacion PCL","502",IF(B839="510 - Fermentacion","510","512"))))))</f>
        <v>29</v>
      </c>
      <c r="M839" s="107">
        <f t="shared" si="13"/>
        <v>29</v>
      </c>
    </row>
    <row r="840" spans="1:13" hidden="1" x14ac:dyDescent="0.25">
      <c r="A840" s="76">
        <v>668253</v>
      </c>
      <c r="B840" s="144" t="s">
        <v>289</v>
      </c>
      <c r="C840" s="112">
        <v>44793</v>
      </c>
      <c r="D840" s="144" t="s">
        <v>219</v>
      </c>
      <c r="E840" s="144" t="s">
        <v>9</v>
      </c>
      <c r="F840" s="76">
        <v>19</v>
      </c>
      <c r="G840" s="145" t="s">
        <v>71</v>
      </c>
      <c r="H840" s="145">
        <v>0</v>
      </c>
      <c r="I840" s="145">
        <v>6</v>
      </c>
      <c r="J840" s="145">
        <v>2.87</v>
      </c>
      <c r="K840" s="145" t="s">
        <v>344</v>
      </c>
      <c r="L840" s="145">
        <f>IF(A840="","",IFERROR(VLOOKUP(B840,IPQlickTabla!$B:$J,9,FALSE),IF(B840="80 - Produccion-Mezcla Grasa","80",IF(B840="51 - Purga-Purga de sebo","51",IF(B840="502 - Fermentacion PCL","502",IF(B840="510 - Fermentacion","510","512"))))))</f>
        <v>29</v>
      </c>
      <c r="M840" s="107">
        <f t="shared" si="13"/>
        <v>29</v>
      </c>
    </row>
    <row r="841" spans="1:13" hidden="1" x14ac:dyDescent="0.25">
      <c r="A841" s="76">
        <v>667277</v>
      </c>
      <c r="B841" s="144" t="s">
        <v>289</v>
      </c>
      <c r="C841" s="112">
        <v>44789</v>
      </c>
      <c r="D841" s="144" t="s">
        <v>219</v>
      </c>
      <c r="E841" s="144" t="s">
        <v>9</v>
      </c>
      <c r="F841" s="76">
        <v>19</v>
      </c>
      <c r="G841" s="145" t="s">
        <v>71</v>
      </c>
      <c r="H841" s="145">
        <v>0</v>
      </c>
      <c r="I841" s="145">
        <v>6</v>
      </c>
      <c r="J841" s="145">
        <v>5.3</v>
      </c>
      <c r="K841" s="145" t="s">
        <v>344</v>
      </c>
      <c r="L841" s="145">
        <f>IF(A841="","",IFERROR(VLOOKUP(B841,IPQlickTabla!$B:$J,9,FALSE),IF(B841="80 - Produccion-Mezcla Grasa","80",IF(B841="51 - Purga-Purga de sebo","51",IF(B841="502 - Fermentacion PCL","502",IF(B841="510 - Fermentacion","510","512"))))))</f>
        <v>29</v>
      </c>
      <c r="M841" s="107">
        <f t="shared" si="13"/>
        <v>29</v>
      </c>
    </row>
    <row r="842" spans="1:13" hidden="1" x14ac:dyDescent="0.25">
      <c r="A842" s="76">
        <v>667500</v>
      </c>
      <c r="B842" s="144" t="s">
        <v>289</v>
      </c>
      <c r="C842" s="112">
        <v>44790</v>
      </c>
      <c r="D842" s="144" t="s">
        <v>219</v>
      </c>
      <c r="E842" s="144" t="s">
        <v>9</v>
      </c>
      <c r="F842" s="76">
        <v>19</v>
      </c>
      <c r="G842" s="145" t="s">
        <v>71</v>
      </c>
      <c r="H842" s="145">
        <v>0</v>
      </c>
      <c r="I842" s="145">
        <v>6</v>
      </c>
      <c r="J842" s="145">
        <v>5.33</v>
      </c>
      <c r="K842" s="145" t="s">
        <v>344</v>
      </c>
      <c r="L842" s="145">
        <f>IF(A842="","",IFERROR(VLOOKUP(B842,IPQlickTabla!$B:$J,9,FALSE),IF(B842="80 - Produccion-Mezcla Grasa","80",IF(B842="51 - Purga-Purga de sebo","51",IF(B842="502 - Fermentacion PCL","502",IF(B842="510 - Fermentacion","510","512"))))))</f>
        <v>29</v>
      </c>
      <c r="M842" s="107">
        <f t="shared" si="13"/>
        <v>29</v>
      </c>
    </row>
    <row r="843" spans="1:13" hidden="1" x14ac:dyDescent="0.25">
      <c r="A843" s="76">
        <v>667792</v>
      </c>
      <c r="B843" s="144" t="s">
        <v>289</v>
      </c>
      <c r="C843" s="112">
        <v>44791</v>
      </c>
      <c r="D843" s="144" t="s">
        <v>219</v>
      </c>
      <c r="E843" s="144" t="s">
        <v>9</v>
      </c>
      <c r="F843" s="76">
        <v>19</v>
      </c>
      <c r="G843" s="145" t="s">
        <v>71</v>
      </c>
      <c r="H843" s="145">
        <v>0</v>
      </c>
      <c r="I843" s="145">
        <v>6</v>
      </c>
      <c r="J843" s="145">
        <v>5.7</v>
      </c>
      <c r="K843" s="145" t="s">
        <v>344</v>
      </c>
      <c r="L843" s="145">
        <f>IF(A843="","",IFERROR(VLOOKUP(B843,IPQlickTabla!$B:$J,9,FALSE),IF(B843="80 - Produccion-Mezcla Grasa","80",IF(B843="51 - Purga-Purga de sebo","51",IF(B843="502 - Fermentacion PCL","502",IF(B843="510 - Fermentacion","510","512"))))))</f>
        <v>29</v>
      </c>
      <c r="M843" s="107">
        <f t="shared" si="13"/>
        <v>29</v>
      </c>
    </row>
    <row r="844" spans="1:13" hidden="1" x14ac:dyDescent="0.25">
      <c r="A844" s="76">
        <v>667521</v>
      </c>
      <c r="B844" s="144" t="s">
        <v>289</v>
      </c>
      <c r="C844" s="112">
        <v>44790</v>
      </c>
      <c r="D844" s="144" t="s">
        <v>219</v>
      </c>
      <c r="E844" s="144" t="s">
        <v>9</v>
      </c>
      <c r="F844" s="76">
        <v>19</v>
      </c>
      <c r="G844" s="145" t="s">
        <v>71</v>
      </c>
      <c r="H844" s="145">
        <v>0</v>
      </c>
      <c r="I844" s="145">
        <v>6</v>
      </c>
      <c r="J844" s="145">
        <v>5.9</v>
      </c>
      <c r="K844" s="145" t="s">
        <v>344</v>
      </c>
      <c r="L844" s="145">
        <f>IF(A844="","",IFERROR(VLOOKUP(B844,IPQlickTabla!$B:$J,9,FALSE),IF(B844="80 - Produccion-Mezcla Grasa","80",IF(B844="51 - Purga-Purga de sebo","51",IF(B844="502 - Fermentacion PCL","502",IF(B844="510 - Fermentacion","510","512"))))))</f>
        <v>29</v>
      </c>
      <c r="M844" s="107">
        <f t="shared" si="13"/>
        <v>29</v>
      </c>
    </row>
    <row r="845" spans="1:13" hidden="1" x14ac:dyDescent="0.25">
      <c r="A845" s="76">
        <v>667542</v>
      </c>
      <c r="B845" s="144" t="s">
        <v>289</v>
      </c>
      <c r="C845" s="112">
        <v>44790</v>
      </c>
      <c r="D845" s="144" t="s">
        <v>219</v>
      </c>
      <c r="E845" s="144" t="s">
        <v>9</v>
      </c>
      <c r="F845" s="76">
        <v>19</v>
      </c>
      <c r="G845" s="145" t="s">
        <v>71</v>
      </c>
      <c r="H845" s="145">
        <v>0</v>
      </c>
      <c r="I845" s="145">
        <v>6</v>
      </c>
      <c r="J845" s="145">
        <v>6.01</v>
      </c>
      <c r="K845" s="145" t="s">
        <v>345</v>
      </c>
      <c r="L845" s="145">
        <f>IF(A845="","",IFERROR(VLOOKUP(B845,IPQlickTabla!$B:$J,9,FALSE),IF(B845="80 - Produccion-Mezcla Grasa","80",IF(B845="51 - Purga-Purga de sebo","51",IF(B845="502 - Fermentacion PCL","502",IF(B845="510 - Fermentacion","510","512"))))))</f>
        <v>29</v>
      </c>
      <c r="M845" s="107">
        <f t="shared" si="13"/>
        <v>29</v>
      </c>
    </row>
    <row r="846" spans="1:13" hidden="1" x14ac:dyDescent="0.25">
      <c r="A846" s="76">
        <v>667707</v>
      </c>
      <c r="B846" s="144" t="s">
        <v>289</v>
      </c>
      <c r="C846" s="112">
        <v>44791</v>
      </c>
      <c r="D846" s="144" t="s">
        <v>219</v>
      </c>
      <c r="E846" s="144" t="s">
        <v>9</v>
      </c>
      <c r="F846" s="76">
        <v>19</v>
      </c>
      <c r="G846" s="145" t="s">
        <v>71</v>
      </c>
      <c r="H846" s="145">
        <v>0</v>
      </c>
      <c r="I846" s="145">
        <v>6</v>
      </c>
      <c r="J846" s="145">
        <v>6.03</v>
      </c>
      <c r="K846" s="145" t="s">
        <v>345</v>
      </c>
      <c r="L846" s="145">
        <f>IF(A846="","",IFERROR(VLOOKUP(B846,IPQlickTabla!$B:$J,9,FALSE),IF(B846="80 - Produccion-Mezcla Grasa","80",IF(B846="51 - Purga-Purga de sebo","51",IF(B846="502 - Fermentacion PCL","502",IF(B846="510 - Fermentacion","510","512"))))))</f>
        <v>29</v>
      </c>
      <c r="M846" s="107">
        <f t="shared" si="13"/>
        <v>29</v>
      </c>
    </row>
    <row r="847" spans="1:13" hidden="1" x14ac:dyDescent="0.25">
      <c r="A847" s="76">
        <v>668288</v>
      </c>
      <c r="B847" s="144" t="s">
        <v>289</v>
      </c>
      <c r="C847" s="112">
        <v>44793</v>
      </c>
      <c r="D847" s="144" t="s">
        <v>219</v>
      </c>
      <c r="E847" s="144" t="s">
        <v>9</v>
      </c>
      <c r="F847" s="76">
        <v>19</v>
      </c>
      <c r="G847" s="145" t="s">
        <v>71</v>
      </c>
      <c r="H847" s="145">
        <v>0</v>
      </c>
      <c r="I847" s="145">
        <v>6</v>
      </c>
      <c r="J847" s="145">
        <v>6.17</v>
      </c>
      <c r="K847" s="145" t="s">
        <v>345</v>
      </c>
      <c r="L847" s="145">
        <f>IF(A847="","",IFERROR(VLOOKUP(B847,IPQlickTabla!$B:$J,9,FALSE),IF(B847="80 - Produccion-Mezcla Grasa","80",IF(B847="51 - Purga-Purga de sebo","51",IF(B847="502 - Fermentacion PCL","502",IF(B847="510 - Fermentacion","510","512"))))))</f>
        <v>29</v>
      </c>
      <c r="M847" s="107">
        <f t="shared" si="13"/>
        <v>29</v>
      </c>
    </row>
    <row r="848" spans="1:13" hidden="1" x14ac:dyDescent="0.25">
      <c r="A848" s="76">
        <v>668057</v>
      </c>
      <c r="B848" s="144" t="s">
        <v>289</v>
      </c>
      <c r="C848" s="112">
        <v>44792</v>
      </c>
      <c r="D848" s="144" t="s">
        <v>219</v>
      </c>
      <c r="E848" s="144" t="s">
        <v>9</v>
      </c>
      <c r="F848" s="76">
        <v>19</v>
      </c>
      <c r="G848" s="145" t="s">
        <v>71</v>
      </c>
      <c r="H848" s="145">
        <v>0</v>
      </c>
      <c r="I848" s="145">
        <v>6</v>
      </c>
      <c r="J848" s="145">
        <v>6.79</v>
      </c>
      <c r="K848" s="145" t="s">
        <v>345</v>
      </c>
      <c r="L848" s="145">
        <f>IF(A848="","",IFERROR(VLOOKUP(B848,IPQlickTabla!$B:$J,9,FALSE),IF(B848="80 - Produccion-Mezcla Grasa","80",IF(B848="51 - Purga-Purga de sebo","51",IF(B848="502 - Fermentacion PCL","502",IF(B848="510 - Fermentacion","510","512"))))))</f>
        <v>29</v>
      </c>
      <c r="M848" s="107">
        <f t="shared" si="13"/>
        <v>29</v>
      </c>
    </row>
    <row r="849" spans="1:13" hidden="1" x14ac:dyDescent="0.25">
      <c r="A849" s="76">
        <v>667981</v>
      </c>
      <c r="B849" s="144" t="s">
        <v>289</v>
      </c>
      <c r="C849" s="112">
        <v>44792</v>
      </c>
      <c r="D849" s="144" t="s">
        <v>219</v>
      </c>
      <c r="E849" s="144" t="s">
        <v>9</v>
      </c>
      <c r="F849" s="76">
        <v>19</v>
      </c>
      <c r="G849" s="145" t="s">
        <v>71</v>
      </c>
      <c r="H849" s="145">
        <v>0</v>
      </c>
      <c r="I849" s="145">
        <v>6</v>
      </c>
      <c r="J849" s="145">
        <v>7.17</v>
      </c>
      <c r="K849" s="145" t="s">
        <v>345</v>
      </c>
      <c r="L849" s="145">
        <f>IF(A849="","",IFERROR(VLOOKUP(B849,IPQlickTabla!$B:$J,9,FALSE),IF(B849="80 - Produccion-Mezcla Grasa","80",IF(B849="51 - Purga-Purga de sebo","51",IF(B849="502 - Fermentacion PCL","502",IF(B849="510 - Fermentacion","510","512"))))))</f>
        <v>29</v>
      </c>
      <c r="M849" s="107">
        <f t="shared" si="13"/>
        <v>29</v>
      </c>
    </row>
    <row r="850" spans="1:13" hidden="1" x14ac:dyDescent="0.25">
      <c r="A850" s="76">
        <v>668224</v>
      </c>
      <c r="B850" s="144" t="s">
        <v>289</v>
      </c>
      <c r="C850" s="112">
        <v>44792</v>
      </c>
      <c r="D850" s="144" t="s">
        <v>219</v>
      </c>
      <c r="E850" s="144" t="s">
        <v>9</v>
      </c>
      <c r="F850" s="76">
        <v>19</v>
      </c>
      <c r="G850" s="145" t="s">
        <v>71</v>
      </c>
      <c r="H850" s="145">
        <v>0</v>
      </c>
      <c r="I850" s="145">
        <v>6</v>
      </c>
      <c r="J850" s="145">
        <v>7.28</v>
      </c>
      <c r="K850" s="145" t="s">
        <v>345</v>
      </c>
      <c r="L850" s="145">
        <f>IF(A850="","",IFERROR(VLOOKUP(B850,IPQlickTabla!$B:$J,9,FALSE),IF(B850="80 - Produccion-Mezcla Grasa","80",IF(B850="51 - Purga-Purga de sebo","51",IF(B850="502 - Fermentacion PCL","502",IF(B850="510 - Fermentacion","510","512"))))))</f>
        <v>29</v>
      </c>
      <c r="M850" s="107">
        <f t="shared" si="13"/>
        <v>29</v>
      </c>
    </row>
    <row r="851" spans="1:13" hidden="1" x14ac:dyDescent="0.25">
      <c r="A851" s="76">
        <v>667674</v>
      </c>
      <c r="B851" s="144" t="s">
        <v>289</v>
      </c>
      <c r="C851" s="112">
        <v>44790</v>
      </c>
      <c r="D851" s="144" t="s">
        <v>219</v>
      </c>
      <c r="E851" s="144" t="s">
        <v>9</v>
      </c>
      <c r="F851" s="76">
        <v>19</v>
      </c>
      <c r="G851" s="145" t="s">
        <v>71</v>
      </c>
      <c r="H851" s="145">
        <v>0</v>
      </c>
      <c r="I851" s="145">
        <v>6</v>
      </c>
      <c r="J851" s="145">
        <v>7.47</v>
      </c>
      <c r="K851" s="145" t="s">
        <v>345</v>
      </c>
      <c r="L851" s="145">
        <f>IF(A851="","",IFERROR(VLOOKUP(B851,IPQlickTabla!$B:$J,9,FALSE),IF(B851="80 - Produccion-Mezcla Grasa","80",IF(B851="51 - Purga-Purga de sebo","51",IF(B851="502 - Fermentacion PCL","502",IF(B851="510 - Fermentacion","510","512"))))))</f>
        <v>29</v>
      </c>
      <c r="M851" s="107">
        <f t="shared" si="13"/>
        <v>29</v>
      </c>
    </row>
    <row r="852" spans="1:13" hidden="1" x14ac:dyDescent="0.25">
      <c r="A852" s="76">
        <v>667229</v>
      </c>
      <c r="B852" s="144" t="s">
        <v>289</v>
      </c>
      <c r="C852" s="112">
        <v>44789</v>
      </c>
      <c r="D852" s="144" t="s">
        <v>219</v>
      </c>
      <c r="E852" s="144" t="s">
        <v>9</v>
      </c>
      <c r="F852" s="76">
        <v>19</v>
      </c>
      <c r="G852" s="145" t="s">
        <v>71</v>
      </c>
      <c r="H852" s="145">
        <v>5</v>
      </c>
      <c r="I852" s="145">
        <v>8</v>
      </c>
      <c r="J852" s="145">
        <v>4.82</v>
      </c>
      <c r="K852" s="145" t="s">
        <v>345</v>
      </c>
      <c r="L852" s="145">
        <f>IF(A852="","",IFERROR(VLOOKUP(B852,IPQlickTabla!$B:$J,9,FALSE),IF(B852="80 - Produccion-Mezcla Grasa","80",IF(B852="51 - Purga-Purga de sebo","51",IF(B852="502 - Fermentacion PCL","502",IF(B852="510 - Fermentacion","510","512"))))))</f>
        <v>29</v>
      </c>
      <c r="M852" s="107">
        <f t="shared" si="13"/>
        <v>29</v>
      </c>
    </row>
    <row r="853" spans="1:13" hidden="1" x14ac:dyDescent="0.25">
      <c r="A853" s="76">
        <v>667465</v>
      </c>
      <c r="B853" s="144" t="s">
        <v>289</v>
      </c>
      <c r="C853" s="112">
        <v>44790</v>
      </c>
      <c r="D853" s="144" t="s">
        <v>219</v>
      </c>
      <c r="E853" s="144" t="s">
        <v>9</v>
      </c>
      <c r="F853" s="76">
        <v>19</v>
      </c>
      <c r="G853" s="145" t="s">
        <v>71</v>
      </c>
      <c r="H853" s="145">
        <v>5</v>
      </c>
      <c r="I853" s="145">
        <v>8</v>
      </c>
      <c r="J853" s="145">
        <v>5.38</v>
      </c>
      <c r="K853" s="145" t="s">
        <v>344</v>
      </c>
      <c r="L853" s="145">
        <f>IF(A853="","",IFERROR(VLOOKUP(B853,IPQlickTabla!$B:$J,9,FALSE),IF(B853="80 - Produccion-Mezcla Grasa","80",IF(B853="51 - Purga-Purga de sebo","51",IF(B853="502 - Fermentacion PCL","502",IF(B853="510 - Fermentacion","510","512"))))))</f>
        <v>29</v>
      </c>
      <c r="M853" s="107">
        <f t="shared" si="13"/>
        <v>29</v>
      </c>
    </row>
    <row r="854" spans="1:13" hidden="1" x14ac:dyDescent="0.25">
      <c r="A854" s="76">
        <v>667401</v>
      </c>
      <c r="B854" s="144" t="s">
        <v>289</v>
      </c>
      <c r="C854" s="112">
        <v>44789</v>
      </c>
      <c r="D854" s="144" t="s">
        <v>219</v>
      </c>
      <c r="E854" s="144" t="s">
        <v>9</v>
      </c>
      <c r="F854" s="76">
        <v>19</v>
      </c>
      <c r="G854" s="145" t="s">
        <v>71</v>
      </c>
      <c r="H854" s="145">
        <v>5</v>
      </c>
      <c r="I854" s="145">
        <v>8</v>
      </c>
      <c r="J854" s="145">
        <v>6.15</v>
      </c>
      <c r="K854" s="145" t="s">
        <v>344</v>
      </c>
      <c r="L854" s="145">
        <f>IF(A854="","",IFERROR(VLOOKUP(B854,IPQlickTabla!$B:$J,9,FALSE),IF(B854="80 - Produccion-Mezcla Grasa","80",IF(B854="51 - Purga-Purga de sebo","51",IF(B854="502 - Fermentacion PCL","502",IF(B854="510 - Fermentacion","510","512"))))))</f>
        <v>29</v>
      </c>
      <c r="M854" s="107">
        <f t="shared" si="13"/>
        <v>29</v>
      </c>
    </row>
    <row r="855" spans="1:13" hidden="1" x14ac:dyDescent="0.25">
      <c r="A855" s="76">
        <v>667768</v>
      </c>
      <c r="B855" s="144" t="s">
        <v>289</v>
      </c>
      <c r="C855" s="112">
        <v>44791</v>
      </c>
      <c r="D855" s="144" t="s">
        <v>219</v>
      </c>
      <c r="E855" s="144" t="s">
        <v>9</v>
      </c>
      <c r="F855" s="76">
        <v>19</v>
      </c>
      <c r="G855" s="145" t="s">
        <v>71</v>
      </c>
      <c r="H855" s="145">
        <v>5</v>
      </c>
      <c r="I855" s="145">
        <v>8</v>
      </c>
      <c r="J855" s="145">
        <v>13.05</v>
      </c>
      <c r="K855" s="145" t="s">
        <v>345</v>
      </c>
      <c r="L855" s="145">
        <f>IF(A855="","",IFERROR(VLOOKUP(B855,IPQlickTabla!$B:$J,9,FALSE),IF(B855="80 - Produccion-Mezcla Grasa","80",IF(B855="51 - Purga-Purga de sebo","51",IF(B855="502 - Fermentacion PCL","502",IF(B855="510 - Fermentacion","510","512"))))))</f>
        <v>29</v>
      </c>
      <c r="M855" s="107">
        <f t="shared" si="13"/>
        <v>29</v>
      </c>
    </row>
    <row r="856" spans="1:13" hidden="1" x14ac:dyDescent="0.25">
      <c r="A856" s="76">
        <v>667500</v>
      </c>
      <c r="B856" s="144" t="s">
        <v>289</v>
      </c>
      <c r="C856" s="112">
        <v>44790</v>
      </c>
      <c r="D856" s="144" t="s">
        <v>219</v>
      </c>
      <c r="E856" s="144" t="s">
        <v>9</v>
      </c>
      <c r="F856" s="76">
        <v>3</v>
      </c>
      <c r="G856" s="145" t="s">
        <v>275</v>
      </c>
      <c r="H856" s="145">
        <v>0</v>
      </c>
      <c r="I856" s="145">
        <v>5</v>
      </c>
      <c r="J856" s="145">
        <v>0</v>
      </c>
      <c r="K856" s="145" t="s">
        <v>344</v>
      </c>
      <c r="L856" s="145">
        <f>IF(A856="","",IFERROR(VLOOKUP(B856,IPQlickTabla!$B:$J,9,FALSE),IF(B856="80 - Produccion-Mezcla Grasa","80",IF(B856="51 - Purga-Purga de sebo","51",IF(B856="502 - Fermentacion PCL","502",IF(B856="510 - Fermentacion","510","512"))))))</f>
        <v>29</v>
      </c>
      <c r="M856" s="107">
        <f t="shared" si="13"/>
        <v>29</v>
      </c>
    </row>
    <row r="857" spans="1:13" hidden="1" x14ac:dyDescent="0.25">
      <c r="A857" s="76">
        <v>667521</v>
      </c>
      <c r="B857" s="144" t="s">
        <v>289</v>
      </c>
      <c r="C857" s="112">
        <v>44790</v>
      </c>
      <c r="D857" s="144" t="s">
        <v>219</v>
      </c>
      <c r="E857" s="144" t="s">
        <v>9</v>
      </c>
      <c r="F857" s="76">
        <v>3</v>
      </c>
      <c r="G857" s="145" t="s">
        <v>275</v>
      </c>
      <c r="H857" s="145">
        <v>0</v>
      </c>
      <c r="I857" s="145">
        <v>5</v>
      </c>
      <c r="J857" s="145">
        <v>0</v>
      </c>
      <c r="K857" s="145" t="s">
        <v>344</v>
      </c>
      <c r="L857" s="145">
        <f>IF(A857="","",IFERROR(VLOOKUP(B857,IPQlickTabla!$B:$J,9,FALSE),IF(B857="80 - Produccion-Mezcla Grasa","80",IF(B857="51 - Purga-Purga de sebo","51",IF(B857="502 - Fermentacion PCL","502",IF(B857="510 - Fermentacion","510","512"))))))</f>
        <v>29</v>
      </c>
      <c r="M857" s="107">
        <f t="shared" si="13"/>
        <v>29</v>
      </c>
    </row>
    <row r="858" spans="1:13" hidden="1" x14ac:dyDescent="0.25">
      <c r="A858" s="76">
        <v>667542</v>
      </c>
      <c r="B858" s="144" t="s">
        <v>289</v>
      </c>
      <c r="C858" s="112">
        <v>44790</v>
      </c>
      <c r="D858" s="144" t="s">
        <v>219</v>
      </c>
      <c r="E858" s="144" t="s">
        <v>9</v>
      </c>
      <c r="F858" s="76">
        <v>3</v>
      </c>
      <c r="G858" s="145" t="s">
        <v>275</v>
      </c>
      <c r="H858" s="145">
        <v>0</v>
      </c>
      <c r="I858" s="145">
        <v>5</v>
      </c>
      <c r="J858" s="145">
        <v>0</v>
      </c>
      <c r="K858" s="145" t="s">
        <v>344</v>
      </c>
      <c r="L858" s="145">
        <f>IF(A858="","",IFERROR(VLOOKUP(B858,IPQlickTabla!$B:$J,9,FALSE),IF(B858="80 - Produccion-Mezcla Grasa","80",IF(B858="51 - Purga-Purga de sebo","51",IF(B858="502 - Fermentacion PCL","502",IF(B858="510 - Fermentacion","510","512"))))))</f>
        <v>29</v>
      </c>
      <c r="M858" s="107">
        <f t="shared" si="13"/>
        <v>29</v>
      </c>
    </row>
    <row r="859" spans="1:13" hidden="1" x14ac:dyDescent="0.25">
      <c r="A859" s="76">
        <v>667674</v>
      </c>
      <c r="B859" s="144" t="s">
        <v>289</v>
      </c>
      <c r="C859" s="112">
        <v>44790</v>
      </c>
      <c r="D859" s="144" t="s">
        <v>219</v>
      </c>
      <c r="E859" s="144" t="s">
        <v>9</v>
      </c>
      <c r="F859" s="76">
        <v>3</v>
      </c>
      <c r="G859" s="145" t="s">
        <v>275</v>
      </c>
      <c r="H859" s="145">
        <v>0</v>
      </c>
      <c r="I859" s="145">
        <v>5</v>
      </c>
      <c r="J859" s="145">
        <v>0</v>
      </c>
      <c r="K859" s="145" t="s">
        <v>344</v>
      </c>
      <c r="L859" s="145">
        <f>IF(A859="","",IFERROR(VLOOKUP(B859,IPQlickTabla!$B:$J,9,FALSE),IF(B859="80 - Produccion-Mezcla Grasa","80",IF(B859="51 - Purga-Purga de sebo","51",IF(B859="502 - Fermentacion PCL","502",IF(B859="510 - Fermentacion","510","512"))))))</f>
        <v>29</v>
      </c>
      <c r="M859" s="107">
        <f t="shared" si="13"/>
        <v>29</v>
      </c>
    </row>
    <row r="860" spans="1:13" hidden="1" x14ac:dyDescent="0.25">
      <c r="A860" s="76">
        <v>667707</v>
      </c>
      <c r="B860" s="144" t="s">
        <v>289</v>
      </c>
      <c r="C860" s="112">
        <v>44791</v>
      </c>
      <c r="D860" s="144" t="s">
        <v>219</v>
      </c>
      <c r="E860" s="144" t="s">
        <v>9</v>
      </c>
      <c r="F860" s="76">
        <v>3</v>
      </c>
      <c r="G860" s="145" t="s">
        <v>275</v>
      </c>
      <c r="H860" s="145">
        <v>0</v>
      </c>
      <c r="I860" s="145">
        <v>5</v>
      </c>
      <c r="J860" s="145">
        <v>0</v>
      </c>
      <c r="K860" s="145" t="s">
        <v>344</v>
      </c>
      <c r="L860" s="145">
        <f>IF(A860="","",IFERROR(VLOOKUP(B860,IPQlickTabla!$B:$J,9,FALSE),IF(B860="80 - Produccion-Mezcla Grasa","80",IF(B860="51 - Purga-Purga de sebo","51",IF(B860="502 - Fermentacion PCL","502",IF(B860="510 - Fermentacion","510","512"))))))</f>
        <v>29</v>
      </c>
      <c r="M860" s="107">
        <f t="shared" si="13"/>
        <v>29</v>
      </c>
    </row>
    <row r="861" spans="1:13" hidden="1" x14ac:dyDescent="0.25">
      <c r="A861" s="76">
        <v>667792</v>
      </c>
      <c r="B861" s="144" t="s">
        <v>289</v>
      </c>
      <c r="C861" s="112">
        <v>44791</v>
      </c>
      <c r="D861" s="144" t="s">
        <v>219</v>
      </c>
      <c r="E861" s="144" t="s">
        <v>9</v>
      </c>
      <c r="F861" s="76">
        <v>3</v>
      </c>
      <c r="G861" s="145" t="s">
        <v>275</v>
      </c>
      <c r="H861" s="145">
        <v>0</v>
      </c>
      <c r="I861" s="145">
        <v>5</v>
      </c>
      <c r="J861" s="145">
        <v>0</v>
      </c>
      <c r="K861" s="145" t="s">
        <v>344</v>
      </c>
      <c r="L861" s="145">
        <f>IF(A861="","",IFERROR(VLOOKUP(B861,IPQlickTabla!$B:$J,9,FALSE),IF(B861="80 - Produccion-Mezcla Grasa","80",IF(B861="51 - Purga-Purga de sebo","51",IF(B861="502 - Fermentacion PCL","502",IF(B861="510 - Fermentacion","510","512"))))))</f>
        <v>29</v>
      </c>
      <c r="M861" s="107">
        <f t="shared" si="13"/>
        <v>29</v>
      </c>
    </row>
    <row r="862" spans="1:13" hidden="1" x14ac:dyDescent="0.25">
      <c r="A862" s="76">
        <v>667981</v>
      </c>
      <c r="B862" s="144" t="s">
        <v>289</v>
      </c>
      <c r="C862" s="112">
        <v>44792</v>
      </c>
      <c r="D862" s="144" t="s">
        <v>219</v>
      </c>
      <c r="E862" s="144" t="s">
        <v>9</v>
      </c>
      <c r="F862" s="76">
        <v>3</v>
      </c>
      <c r="G862" s="145" t="s">
        <v>275</v>
      </c>
      <c r="H862" s="145">
        <v>0</v>
      </c>
      <c r="I862" s="145">
        <v>5</v>
      </c>
      <c r="J862" s="145">
        <v>0</v>
      </c>
      <c r="K862" s="145" t="s">
        <v>344</v>
      </c>
      <c r="L862" s="145">
        <f>IF(A862="","",IFERROR(VLOOKUP(B862,IPQlickTabla!$B:$J,9,FALSE),IF(B862="80 - Produccion-Mezcla Grasa","80",IF(B862="51 - Purga-Purga de sebo","51",IF(B862="502 - Fermentacion PCL","502",IF(B862="510 - Fermentacion","510","512"))))))</f>
        <v>29</v>
      </c>
      <c r="M862" s="107">
        <f t="shared" si="13"/>
        <v>29</v>
      </c>
    </row>
    <row r="863" spans="1:13" hidden="1" x14ac:dyDescent="0.25">
      <c r="A863" s="76">
        <v>668057</v>
      </c>
      <c r="B863" s="144" t="s">
        <v>289</v>
      </c>
      <c r="C863" s="112">
        <v>44792</v>
      </c>
      <c r="D863" s="144" t="s">
        <v>219</v>
      </c>
      <c r="E863" s="144" t="s">
        <v>9</v>
      </c>
      <c r="F863" s="76">
        <v>3</v>
      </c>
      <c r="G863" s="145" t="s">
        <v>275</v>
      </c>
      <c r="H863" s="145">
        <v>0</v>
      </c>
      <c r="I863" s="145">
        <v>5</v>
      </c>
      <c r="J863" s="145">
        <v>0</v>
      </c>
      <c r="K863" s="145" t="s">
        <v>344</v>
      </c>
      <c r="L863" s="145">
        <f>IF(A863="","",IFERROR(VLOOKUP(B863,IPQlickTabla!$B:$J,9,FALSE),IF(B863="80 - Produccion-Mezcla Grasa","80",IF(B863="51 - Purga-Purga de sebo","51",IF(B863="502 - Fermentacion PCL","502",IF(B863="510 - Fermentacion","510","512"))))))</f>
        <v>29</v>
      </c>
      <c r="M863" s="107">
        <f t="shared" si="13"/>
        <v>29</v>
      </c>
    </row>
    <row r="864" spans="1:13" hidden="1" x14ac:dyDescent="0.25">
      <c r="A864" s="76">
        <v>667277</v>
      </c>
      <c r="B864" s="144" t="s">
        <v>289</v>
      </c>
      <c r="C864" s="112">
        <v>44789</v>
      </c>
      <c r="D864" s="144" t="s">
        <v>219</v>
      </c>
      <c r="E864" s="144" t="s">
        <v>9</v>
      </c>
      <c r="F864" s="76">
        <v>3</v>
      </c>
      <c r="G864" s="145" t="s">
        <v>275</v>
      </c>
      <c r="H864" s="145">
        <v>0</v>
      </c>
      <c r="I864" s="145">
        <v>5</v>
      </c>
      <c r="J864" s="145">
        <v>7.0000000000000007E-2</v>
      </c>
      <c r="K864" s="145" t="s">
        <v>344</v>
      </c>
      <c r="L864" s="145">
        <f>IF(A864="","",IFERROR(VLOOKUP(B864,IPQlickTabla!$B:$J,9,FALSE),IF(B864="80 - Produccion-Mezcla Grasa","80",IF(B864="51 - Purga-Purga de sebo","51",IF(B864="502 - Fermentacion PCL","502",IF(B864="510 - Fermentacion","510","512"))))))</f>
        <v>29</v>
      </c>
      <c r="M864" s="107">
        <f t="shared" si="13"/>
        <v>29</v>
      </c>
    </row>
    <row r="865" spans="1:13" hidden="1" x14ac:dyDescent="0.25">
      <c r="A865" s="76">
        <v>667401</v>
      </c>
      <c r="B865" s="144" t="s">
        <v>289</v>
      </c>
      <c r="C865" s="112">
        <v>44789</v>
      </c>
      <c r="D865" s="144" t="s">
        <v>219</v>
      </c>
      <c r="E865" s="144" t="s">
        <v>9</v>
      </c>
      <c r="F865" s="76">
        <v>3</v>
      </c>
      <c r="G865" s="145" t="s">
        <v>275</v>
      </c>
      <c r="H865" s="145">
        <v>0</v>
      </c>
      <c r="I865" s="145">
        <v>10</v>
      </c>
      <c r="J865" s="145">
        <v>0</v>
      </c>
      <c r="K865" s="145" t="s">
        <v>344</v>
      </c>
      <c r="L865" s="145">
        <f>IF(A865="","",IFERROR(VLOOKUP(B865,IPQlickTabla!$B:$J,9,FALSE),IF(B865="80 - Produccion-Mezcla Grasa","80",IF(B865="51 - Purga-Purga de sebo","51",IF(B865="502 - Fermentacion PCL","502",IF(B865="510 - Fermentacion","510","512"))))))</f>
        <v>29</v>
      </c>
      <c r="M865" s="107">
        <f t="shared" si="13"/>
        <v>29</v>
      </c>
    </row>
    <row r="866" spans="1:13" hidden="1" x14ac:dyDescent="0.25">
      <c r="A866" s="76">
        <v>667465</v>
      </c>
      <c r="B866" s="144" t="s">
        <v>289</v>
      </c>
      <c r="C866" s="112">
        <v>44790</v>
      </c>
      <c r="D866" s="144" t="s">
        <v>219</v>
      </c>
      <c r="E866" s="144" t="s">
        <v>9</v>
      </c>
      <c r="F866" s="76">
        <v>3</v>
      </c>
      <c r="G866" s="145" t="s">
        <v>275</v>
      </c>
      <c r="H866" s="145">
        <v>0</v>
      </c>
      <c r="I866" s="145">
        <v>10</v>
      </c>
      <c r="J866" s="145">
        <v>0</v>
      </c>
      <c r="K866" s="145" t="s">
        <v>344</v>
      </c>
      <c r="L866" s="145">
        <f>IF(A866="","",IFERROR(VLOOKUP(B866,IPQlickTabla!$B:$J,9,FALSE),IF(B866="80 - Produccion-Mezcla Grasa","80",IF(B866="51 - Purga-Purga de sebo","51",IF(B866="502 - Fermentacion PCL","502",IF(B866="510 - Fermentacion","510","512"))))))</f>
        <v>29</v>
      </c>
      <c r="M866" s="107">
        <f t="shared" si="13"/>
        <v>29</v>
      </c>
    </row>
    <row r="867" spans="1:13" hidden="1" x14ac:dyDescent="0.25">
      <c r="A867" s="76">
        <v>667768</v>
      </c>
      <c r="B867" s="144" t="s">
        <v>289</v>
      </c>
      <c r="C867" s="112">
        <v>44791</v>
      </c>
      <c r="D867" s="144" t="s">
        <v>219</v>
      </c>
      <c r="E867" s="144" t="s">
        <v>9</v>
      </c>
      <c r="F867" s="76">
        <v>3</v>
      </c>
      <c r="G867" s="145" t="s">
        <v>275</v>
      </c>
      <c r="H867" s="145">
        <v>0</v>
      </c>
      <c r="I867" s="145">
        <v>10</v>
      </c>
      <c r="J867" s="145">
        <v>0</v>
      </c>
      <c r="K867" s="145" t="s">
        <v>344</v>
      </c>
      <c r="L867" s="145">
        <f>IF(A867="","",IFERROR(VLOOKUP(B867,IPQlickTabla!$B:$J,9,FALSE),IF(B867="80 - Produccion-Mezcla Grasa","80",IF(B867="51 - Purga-Purga de sebo","51",IF(B867="502 - Fermentacion PCL","502",IF(B867="510 - Fermentacion","510","512"))))))</f>
        <v>29</v>
      </c>
      <c r="M867" s="107">
        <f t="shared" si="13"/>
        <v>29</v>
      </c>
    </row>
    <row r="868" spans="1:13" hidden="1" x14ac:dyDescent="0.25">
      <c r="A868" s="76">
        <v>667229</v>
      </c>
      <c r="B868" s="144" t="s">
        <v>289</v>
      </c>
      <c r="C868" s="112">
        <v>44789</v>
      </c>
      <c r="D868" s="144" t="s">
        <v>219</v>
      </c>
      <c r="E868" s="144" t="s">
        <v>9</v>
      </c>
      <c r="F868" s="76">
        <v>3</v>
      </c>
      <c r="G868" s="145" t="s">
        <v>275</v>
      </c>
      <c r="H868" s="145">
        <v>0</v>
      </c>
      <c r="I868" s="145">
        <v>10</v>
      </c>
      <c r="J868" s="145">
        <v>7.0000000000000007E-2</v>
      </c>
      <c r="K868" s="145" t="s">
        <v>344</v>
      </c>
      <c r="L868" s="145">
        <f>IF(A868="","",IFERROR(VLOOKUP(B868,IPQlickTabla!$B:$J,9,FALSE),IF(B868="80 - Produccion-Mezcla Grasa","80",IF(B868="51 - Purga-Purga de sebo","51",IF(B868="502 - Fermentacion PCL","502",IF(B868="510 - Fermentacion","510","512"))))))</f>
        <v>29</v>
      </c>
      <c r="M868" s="107">
        <f t="shared" si="13"/>
        <v>29</v>
      </c>
    </row>
    <row r="869" spans="1:13" hidden="1" x14ac:dyDescent="0.25">
      <c r="A869" s="76">
        <v>667981</v>
      </c>
      <c r="B869" s="144" t="s">
        <v>289</v>
      </c>
      <c r="C869" s="112">
        <v>44792</v>
      </c>
      <c r="D869" s="144" t="s">
        <v>219</v>
      </c>
      <c r="E869" s="144" t="s">
        <v>9</v>
      </c>
      <c r="F869" s="76">
        <v>11</v>
      </c>
      <c r="G869" s="145" t="s">
        <v>276</v>
      </c>
      <c r="H869" s="145">
        <v>0</v>
      </c>
      <c r="I869" s="145">
        <v>10</v>
      </c>
      <c r="J869" s="145">
        <v>0</v>
      </c>
      <c r="K869" s="145" t="s">
        <v>344</v>
      </c>
      <c r="L869" s="145">
        <f>IF(A869="","",IFERROR(VLOOKUP(B869,IPQlickTabla!$B:$J,9,FALSE),IF(B869="80 - Produccion-Mezcla Grasa","80",IF(B869="51 - Purga-Purga de sebo","51",IF(B869="502 - Fermentacion PCL","502",IF(B869="510 - Fermentacion","510","512"))))))</f>
        <v>29</v>
      </c>
      <c r="M869" s="107">
        <f t="shared" si="13"/>
        <v>29</v>
      </c>
    </row>
    <row r="870" spans="1:13" hidden="1" x14ac:dyDescent="0.25">
      <c r="A870" s="76">
        <v>667465</v>
      </c>
      <c r="B870" s="144" t="s">
        <v>289</v>
      </c>
      <c r="C870" s="112">
        <v>44790</v>
      </c>
      <c r="D870" s="144" t="s">
        <v>219</v>
      </c>
      <c r="E870" s="144" t="s">
        <v>9</v>
      </c>
      <c r="F870" s="76">
        <v>11</v>
      </c>
      <c r="G870" s="145" t="s">
        <v>276</v>
      </c>
      <c r="H870" s="145">
        <v>0</v>
      </c>
      <c r="I870" s="145">
        <v>10</v>
      </c>
      <c r="J870" s="145">
        <v>7.38</v>
      </c>
      <c r="K870" s="145" t="s">
        <v>344</v>
      </c>
      <c r="L870" s="145">
        <f>IF(A870="","",IFERROR(VLOOKUP(B870,IPQlickTabla!$B:$J,9,FALSE),IF(B870="80 - Produccion-Mezcla Grasa","80",IF(B870="51 - Purga-Purga de sebo","51",IF(B870="502 - Fermentacion PCL","502",IF(B870="510 - Fermentacion","510","512"))))))</f>
        <v>29</v>
      </c>
      <c r="M870" s="107">
        <f t="shared" si="13"/>
        <v>29</v>
      </c>
    </row>
    <row r="871" spans="1:13" hidden="1" x14ac:dyDescent="0.25">
      <c r="A871" s="76">
        <v>667401</v>
      </c>
      <c r="B871" s="144" t="s">
        <v>289</v>
      </c>
      <c r="C871" s="112">
        <v>44789</v>
      </c>
      <c r="D871" s="144" t="s">
        <v>219</v>
      </c>
      <c r="E871" s="144" t="s">
        <v>9</v>
      </c>
      <c r="F871" s="76">
        <v>11</v>
      </c>
      <c r="G871" s="145" t="s">
        <v>276</v>
      </c>
      <c r="H871" s="145">
        <v>0</v>
      </c>
      <c r="I871" s="145">
        <v>10</v>
      </c>
      <c r="J871" s="145">
        <v>7.96</v>
      </c>
      <c r="K871" s="145" t="s">
        <v>344</v>
      </c>
      <c r="L871" s="145">
        <f>IF(A871="","",IFERROR(VLOOKUP(B871,IPQlickTabla!$B:$J,9,FALSE),IF(B871="80 - Produccion-Mezcla Grasa","80",IF(B871="51 - Purga-Purga de sebo","51",IF(B871="502 - Fermentacion PCL","502",IF(B871="510 - Fermentacion","510","512"))))))</f>
        <v>29</v>
      </c>
      <c r="M871" s="107">
        <f t="shared" si="13"/>
        <v>29</v>
      </c>
    </row>
    <row r="872" spans="1:13" hidden="1" x14ac:dyDescent="0.25">
      <c r="A872" s="76">
        <v>667768</v>
      </c>
      <c r="B872" s="144" t="s">
        <v>289</v>
      </c>
      <c r="C872" s="112">
        <v>44791</v>
      </c>
      <c r="D872" s="144" t="s">
        <v>219</v>
      </c>
      <c r="E872" s="144" t="s">
        <v>9</v>
      </c>
      <c r="F872" s="76">
        <v>11</v>
      </c>
      <c r="G872" s="145" t="s">
        <v>276</v>
      </c>
      <c r="H872" s="145">
        <v>0</v>
      </c>
      <c r="I872" s="145">
        <v>10</v>
      </c>
      <c r="J872" s="145">
        <v>8.6999999999999993</v>
      </c>
      <c r="K872" s="145" t="s">
        <v>344</v>
      </c>
      <c r="L872" s="145">
        <f>IF(A872="","",IFERROR(VLOOKUP(B872,IPQlickTabla!$B:$J,9,FALSE),IF(B872="80 - Produccion-Mezcla Grasa","80",IF(B872="51 - Purga-Purga de sebo","51",IF(B872="502 - Fermentacion PCL","502",IF(B872="510 - Fermentacion","510","512"))))))</f>
        <v>29</v>
      </c>
      <c r="M872" s="107">
        <f t="shared" si="13"/>
        <v>29</v>
      </c>
    </row>
    <row r="873" spans="1:13" hidden="1" x14ac:dyDescent="0.25">
      <c r="A873" s="76">
        <v>667542</v>
      </c>
      <c r="B873" s="144" t="s">
        <v>289</v>
      </c>
      <c r="C873" s="112">
        <v>44790</v>
      </c>
      <c r="D873" s="144" t="s">
        <v>219</v>
      </c>
      <c r="E873" s="144" t="s">
        <v>9</v>
      </c>
      <c r="F873" s="76">
        <v>11</v>
      </c>
      <c r="G873" s="145" t="s">
        <v>276</v>
      </c>
      <c r="H873" s="145">
        <v>0</v>
      </c>
      <c r="I873" s="145">
        <v>10</v>
      </c>
      <c r="J873" s="145">
        <v>8.7200000000000006</v>
      </c>
      <c r="K873" s="145" t="s">
        <v>344</v>
      </c>
      <c r="L873" s="145">
        <f>IF(A873="","",IFERROR(VLOOKUP(B873,IPQlickTabla!$B:$J,9,FALSE),IF(B873="80 - Produccion-Mezcla Grasa","80",IF(B873="51 - Purga-Purga de sebo","51",IF(B873="502 - Fermentacion PCL","502",IF(B873="510 - Fermentacion","510","512"))))))</f>
        <v>29</v>
      </c>
      <c r="M873" s="107">
        <f t="shared" si="13"/>
        <v>29</v>
      </c>
    </row>
    <row r="874" spans="1:13" hidden="1" x14ac:dyDescent="0.25">
      <c r="A874" s="76">
        <v>667521</v>
      </c>
      <c r="B874" s="144" t="s">
        <v>289</v>
      </c>
      <c r="C874" s="112">
        <v>44790</v>
      </c>
      <c r="D874" s="144" t="s">
        <v>219</v>
      </c>
      <c r="E874" s="144" t="s">
        <v>9</v>
      </c>
      <c r="F874" s="76">
        <v>11</v>
      </c>
      <c r="G874" s="145" t="s">
        <v>276</v>
      </c>
      <c r="H874" s="145">
        <v>0</v>
      </c>
      <c r="I874" s="145">
        <v>10</v>
      </c>
      <c r="J874" s="145">
        <v>10.34</v>
      </c>
      <c r="K874" s="145" t="s">
        <v>345</v>
      </c>
      <c r="L874" s="145">
        <f>IF(A874="","",IFERROR(VLOOKUP(B874,IPQlickTabla!$B:$J,9,FALSE),IF(B874="80 - Produccion-Mezcla Grasa","80",IF(B874="51 - Purga-Purga de sebo","51",IF(B874="502 - Fermentacion PCL","502",IF(B874="510 - Fermentacion","510","512"))))))</f>
        <v>29</v>
      </c>
      <c r="M874" s="107">
        <f t="shared" si="13"/>
        <v>29</v>
      </c>
    </row>
    <row r="875" spans="1:13" hidden="1" x14ac:dyDescent="0.25">
      <c r="A875" s="76">
        <v>667229</v>
      </c>
      <c r="B875" s="144" t="s">
        <v>289</v>
      </c>
      <c r="C875" s="112">
        <v>44789</v>
      </c>
      <c r="D875" s="144" t="s">
        <v>219</v>
      </c>
      <c r="E875" s="144" t="s">
        <v>9</v>
      </c>
      <c r="F875" s="76">
        <v>11</v>
      </c>
      <c r="G875" s="145" t="s">
        <v>276</v>
      </c>
      <c r="H875" s="145">
        <v>0</v>
      </c>
      <c r="I875" s="145">
        <v>10</v>
      </c>
      <c r="J875" s="145">
        <v>10.47</v>
      </c>
      <c r="K875" s="145" t="s">
        <v>345</v>
      </c>
      <c r="L875" s="145">
        <f>IF(A875="","",IFERROR(VLOOKUP(B875,IPQlickTabla!$B:$J,9,FALSE),IF(B875="80 - Produccion-Mezcla Grasa","80",IF(B875="51 - Purga-Purga de sebo","51",IF(B875="502 - Fermentacion PCL","502",IF(B875="510 - Fermentacion","510","512"))))))</f>
        <v>29</v>
      </c>
      <c r="M875" s="107">
        <f t="shared" si="13"/>
        <v>29</v>
      </c>
    </row>
    <row r="876" spans="1:13" hidden="1" x14ac:dyDescent="0.25">
      <c r="A876" s="76">
        <v>667707</v>
      </c>
      <c r="B876" s="144" t="s">
        <v>289</v>
      </c>
      <c r="C876" s="112">
        <v>44791</v>
      </c>
      <c r="D876" s="144" t="s">
        <v>219</v>
      </c>
      <c r="E876" s="144" t="s">
        <v>9</v>
      </c>
      <c r="F876" s="76">
        <v>11</v>
      </c>
      <c r="G876" s="145" t="s">
        <v>276</v>
      </c>
      <c r="H876" s="145">
        <v>0</v>
      </c>
      <c r="I876" s="145">
        <v>10</v>
      </c>
      <c r="J876" s="145">
        <v>10.96</v>
      </c>
      <c r="K876" s="145" t="s">
        <v>345</v>
      </c>
      <c r="L876" s="145">
        <f>IF(A876="","",IFERROR(VLOOKUP(B876,IPQlickTabla!$B:$J,9,FALSE),IF(B876="80 - Produccion-Mezcla Grasa","80",IF(B876="51 - Purga-Purga de sebo","51",IF(B876="502 - Fermentacion PCL","502",IF(B876="510 - Fermentacion","510","512"))))))</f>
        <v>29</v>
      </c>
      <c r="M876" s="107">
        <f t="shared" si="13"/>
        <v>29</v>
      </c>
    </row>
    <row r="877" spans="1:13" hidden="1" x14ac:dyDescent="0.25">
      <c r="A877" s="76">
        <v>667277</v>
      </c>
      <c r="B877" s="144" t="s">
        <v>289</v>
      </c>
      <c r="C877" s="112">
        <v>44789</v>
      </c>
      <c r="D877" s="144" t="s">
        <v>219</v>
      </c>
      <c r="E877" s="144" t="s">
        <v>9</v>
      </c>
      <c r="F877" s="76">
        <v>11</v>
      </c>
      <c r="G877" s="145" t="s">
        <v>276</v>
      </c>
      <c r="H877" s="145">
        <v>0</v>
      </c>
      <c r="I877" s="145">
        <v>10</v>
      </c>
      <c r="J877" s="145">
        <v>11.25</v>
      </c>
      <c r="K877" s="145" t="s">
        <v>345</v>
      </c>
      <c r="L877" s="145">
        <f>IF(A877="","",IFERROR(VLOOKUP(B877,IPQlickTabla!$B:$J,9,FALSE),IF(B877="80 - Produccion-Mezcla Grasa","80",IF(B877="51 - Purga-Purga de sebo","51",IF(B877="502 - Fermentacion PCL","502",IF(B877="510 - Fermentacion","510","512"))))))</f>
        <v>29</v>
      </c>
      <c r="M877" s="107">
        <f t="shared" si="13"/>
        <v>29</v>
      </c>
    </row>
    <row r="878" spans="1:13" hidden="1" x14ac:dyDescent="0.25">
      <c r="A878" s="76">
        <v>667674</v>
      </c>
      <c r="B878" s="144" t="s">
        <v>289</v>
      </c>
      <c r="C878" s="112">
        <v>44790</v>
      </c>
      <c r="D878" s="144" t="s">
        <v>219</v>
      </c>
      <c r="E878" s="144" t="s">
        <v>9</v>
      </c>
      <c r="F878" s="76">
        <v>11</v>
      </c>
      <c r="G878" s="145" t="s">
        <v>276</v>
      </c>
      <c r="H878" s="145">
        <v>0</v>
      </c>
      <c r="I878" s="145">
        <v>10</v>
      </c>
      <c r="J878" s="145">
        <v>12.46</v>
      </c>
      <c r="K878" s="145" t="s">
        <v>345</v>
      </c>
      <c r="L878" s="145">
        <f>IF(A878="","",IFERROR(VLOOKUP(B878,IPQlickTabla!$B:$J,9,FALSE),IF(B878="80 - Produccion-Mezcla Grasa","80",IF(B878="51 - Purga-Purga de sebo","51",IF(B878="502 - Fermentacion PCL","502",IF(B878="510 - Fermentacion","510","512"))))))</f>
        <v>29</v>
      </c>
      <c r="M878" s="107">
        <f t="shared" si="13"/>
        <v>29</v>
      </c>
    </row>
    <row r="879" spans="1:13" hidden="1" x14ac:dyDescent="0.25">
      <c r="A879" s="76">
        <v>667500</v>
      </c>
      <c r="B879" s="144" t="s">
        <v>289</v>
      </c>
      <c r="C879" s="112">
        <v>44790</v>
      </c>
      <c r="D879" s="144" t="s">
        <v>219</v>
      </c>
      <c r="E879" s="144" t="s">
        <v>9</v>
      </c>
      <c r="F879" s="76">
        <v>11</v>
      </c>
      <c r="G879" s="145" t="s">
        <v>276</v>
      </c>
      <c r="H879" s="145">
        <v>0</v>
      </c>
      <c r="I879" s="145">
        <v>10</v>
      </c>
      <c r="J879" s="145">
        <v>13.19</v>
      </c>
      <c r="K879" s="145" t="s">
        <v>345</v>
      </c>
      <c r="L879" s="145">
        <f>IF(A879="","",IFERROR(VLOOKUP(B879,IPQlickTabla!$B:$J,9,FALSE),IF(B879="80 - Produccion-Mezcla Grasa","80",IF(B879="51 - Purga-Purga de sebo","51",IF(B879="502 - Fermentacion PCL","502",IF(B879="510 - Fermentacion","510","512"))))))</f>
        <v>29</v>
      </c>
      <c r="M879" s="107">
        <f t="shared" si="13"/>
        <v>29</v>
      </c>
    </row>
    <row r="880" spans="1:13" hidden="1" x14ac:dyDescent="0.25">
      <c r="A880" s="76">
        <v>667500</v>
      </c>
      <c r="B880" s="144" t="s">
        <v>289</v>
      </c>
      <c r="C880" s="112">
        <v>44790</v>
      </c>
      <c r="D880" s="144" t="s">
        <v>219</v>
      </c>
      <c r="E880" s="144" t="s">
        <v>9</v>
      </c>
      <c r="F880" s="76">
        <v>15</v>
      </c>
      <c r="G880" s="145" t="s">
        <v>277</v>
      </c>
      <c r="H880" s="145">
        <v>50</v>
      </c>
      <c r="I880" s="145">
        <v>55</v>
      </c>
      <c r="J880" s="145">
        <v>48.62</v>
      </c>
      <c r="K880" s="145" t="s">
        <v>345</v>
      </c>
      <c r="L880" s="145">
        <f>IF(A880="","",IFERROR(VLOOKUP(B880,IPQlickTabla!$B:$J,9,FALSE),IF(B880="80 - Produccion-Mezcla Grasa","80",IF(B880="51 - Purga-Purga de sebo","51",IF(B880="502 - Fermentacion PCL","502",IF(B880="510 - Fermentacion","510","512"))))))</f>
        <v>29</v>
      </c>
      <c r="M880" s="107">
        <f t="shared" si="13"/>
        <v>29</v>
      </c>
    </row>
    <row r="881" spans="1:13" hidden="1" x14ac:dyDescent="0.25">
      <c r="A881" s="76">
        <v>667277</v>
      </c>
      <c r="B881" s="144" t="s">
        <v>289</v>
      </c>
      <c r="C881" s="112">
        <v>44789</v>
      </c>
      <c r="D881" s="144" t="s">
        <v>219</v>
      </c>
      <c r="E881" s="144" t="s">
        <v>9</v>
      </c>
      <c r="F881" s="76">
        <v>15</v>
      </c>
      <c r="G881" s="145" t="s">
        <v>277</v>
      </c>
      <c r="H881" s="145">
        <v>50</v>
      </c>
      <c r="I881" s="145">
        <v>55</v>
      </c>
      <c r="J881" s="145">
        <v>49.35</v>
      </c>
      <c r="K881" s="145" t="s">
        <v>345</v>
      </c>
      <c r="L881" s="145">
        <f>IF(A881="","",IFERROR(VLOOKUP(B881,IPQlickTabla!$B:$J,9,FALSE),IF(B881="80 - Produccion-Mezcla Grasa","80",IF(B881="51 - Purga-Purga de sebo","51",IF(B881="502 - Fermentacion PCL","502",IF(B881="510 - Fermentacion","510","512"))))))</f>
        <v>29</v>
      </c>
      <c r="M881" s="107">
        <f t="shared" si="13"/>
        <v>29</v>
      </c>
    </row>
    <row r="882" spans="1:13" hidden="1" x14ac:dyDescent="0.25">
      <c r="A882" s="76">
        <v>667707</v>
      </c>
      <c r="B882" s="144" t="s">
        <v>289</v>
      </c>
      <c r="C882" s="112">
        <v>44791</v>
      </c>
      <c r="D882" s="144" t="s">
        <v>219</v>
      </c>
      <c r="E882" s="144" t="s">
        <v>9</v>
      </c>
      <c r="F882" s="76">
        <v>15</v>
      </c>
      <c r="G882" s="145" t="s">
        <v>277</v>
      </c>
      <c r="H882" s="145">
        <v>50</v>
      </c>
      <c r="I882" s="145">
        <v>55</v>
      </c>
      <c r="J882" s="145">
        <v>50.79</v>
      </c>
      <c r="K882" s="145" t="s">
        <v>344</v>
      </c>
      <c r="L882" s="145">
        <f>IF(A882="","",IFERROR(VLOOKUP(B882,IPQlickTabla!$B:$J,9,FALSE),IF(B882="80 - Produccion-Mezcla Grasa","80",IF(B882="51 - Purga-Purga de sebo","51",IF(B882="502 - Fermentacion PCL","502",IF(B882="510 - Fermentacion","510","512"))))))</f>
        <v>29</v>
      </c>
      <c r="M882" s="107">
        <f t="shared" si="13"/>
        <v>29</v>
      </c>
    </row>
    <row r="883" spans="1:13" hidden="1" x14ac:dyDescent="0.25">
      <c r="A883" s="76">
        <v>667792</v>
      </c>
      <c r="B883" s="144" t="s">
        <v>289</v>
      </c>
      <c r="C883" s="112">
        <v>44791</v>
      </c>
      <c r="D883" s="144" t="s">
        <v>219</v>
      </c>
      <c r="E883" s="144" t="s">
        <v>9</v>
      </c>
      <c r="F883" s="76">
        <v>15</v>
      </c>
      <c r="G883" s="145" t="s">
        <v>277</v>
      </c>
      <c r="H883" s="145">
        <v>50</v>
      </c>
      <c r="I883" s="145">
        <v>55</v>
      </c>
      <c r="J883" s="145">
        <v>51.01</v>
      </c>
      <c r="K883" s="145" t="s">
        <v>344</v>
      </c>
      <c r="L883" s="145">
        <f>IF(A883="","",IFERROR(VLOOKUP(B883,IPQlickTabla!$B:$J,9,FALSE),IF(B883="80 - Produccion-Mezcla Grasa","80",IF(B883="51 - Purga-Purga de sebo","51",IF(B883="502 - Fermentacion PCL","502",IF(B883="510 - Fermentacion","510","512"))))))</f>
        <v>29</v>
      </c>
      <c r="M883" s="107">
        <f t="shared" si="13"/>
        <v>29</v>
      </c>
    </row>
    <row r="884" spans="1:13" hidden="1" x14ac:dyDescent="0.25">
      <c r="A884" s="76">
        <v>667542</v>
      </c>
      <c r="B884" s="144" t="s">
        <v>289</v>
      </c>
      <c r="C884" s="112">
        <v>44790</v>
      </c>
      <c r="D884" s="144" t="s">
        <v>219</v>
      </c>
      <c r="E884" s="144" t="s">
        <v>9</v>
      </c>
      <c r="F884" s="76">
        <v>15</v>
      </c>
      <c r="G884" s="145" t="s">
        <v>277</v>
      </c>
      <c r="H884" s="145">
        <v>50</v>
      </c>
      <c r="I884" s="145">
        <v>55</v>
      </c>
      <c r="J884" s="145">
        <v>51.24</v>
      </c>
      <c r="K884" s="145" t="s">
        <v>344</v>
      </c>
      <c r="L884" s="145">
        <f>IF(A884="","",IFERROR(VLOOKUP(B884,IPQlickTabla!$B:$J,9,FALSE),IF(B884="80 - Produccion-Mezcla Grasa","80",IF(B884="51 - Purga-Purga de sebo","51",IF(B884="502 - Fermentacion PCL","502",IF(B884="510 - Fermentacion","510","512"))))))</f>
        <v>29</v>
      </c>
      <c r="M884" s="107">
        <f t="shared" si="13"/>
        <v>29</v>
      </c>
    </row>
    <row r="885" spans="1:13" hidden="1" x14ac:dyDescent="0.25">
      <c r="A885" s="76">
        <v>667674</v>
      </c>
      <c r="B885" s="144" t="s">
        <v>289</v>
      </c>
      <c r="C885" s="112">
        <v>44790</v>
      </c>
      <c r="D885" s="144" t="s">
        <v>219</v>
      </c>
      <c r="E885" s="144" t="s">
        <v>9</v>
      </c>
      <c r="F885" s="76">
        <v>15</v>
      </c>
      <c r="G885" s="145" t="s">
        <v>277</v>
      </c>
      <c r="H885" s="145">
        <v>50</v>
      </c>
      <c r="I885" s="145">
        <v>55</v>
      </c>
      <c r="J885" s="145">
        <v>51.43</v>
      </c>
      <c r="K885" s="145" t="s">
        <v>344</v>
      </c>
      <c r="L885" s="145">
        <f>IF(A885="","",IFERROR(VLOOKUP(B885,IPQlickTabla!$B:$J,9,FALSE),IF(B885="80 - Produccion-Mezcla Grasa","80",IF(B885="51 - Purga-Purga de sebo","51",IF(B885="502 - Fermentacion PCL","502",IF(B885="510 - Fermentacion","510","512"))))))</f>
        <v>29</v>
      </c>
      <c r="M885" s="107">
        <f t="shared" si="13"/>
        <v>29</v>
      </c>
    </row>
    <row r="886" spans="1:13" hidden="1" x14ac:dyDescent="0.25">
      <c r="A886" s="76">
        <v>667521</v>
      </c>
      <c r="B886" s="144" t="s">
        <v>289</v>
      </c>
      <c r="C886" s="112">
        <v>44790</v>
      </c>
      <c r="D886" s="144" t="s">
        <v>219</v>
      </c>
      <c r="E886" s="144" t="s">
        <v>9</v>
      </c>
      <c r="F886" s="76">
        <v>15</v>
      </c>
      <c r="G886" s="145" t="s">
        <v>277</v>
      </c>
      <c r="H886" s="145">
        <v>50</v>
      </c>
      <c r="I886" s="145">
        <v>55</v>
      </c>
      <c r="J886" s="145">
        <v>52.72</v>
      </c>
      <c r="K886" s="145" t="s">
        <v>344</v>
      </c>
      <c r="L886" s="145">
        <f>IF(A886="","",IFERROR(VLOOKUP(B886,IPQlickTabla!$B:$J,9,FALSE),IF(B886="80 - Produccion-Mezcla Grasa","80",IF(B886="51 - Purga-Purga de sebo","51",IF(B886="502 - Fermentacion PCL","502",IF(B886="510 - Fermentacion","510","512"))))))</f>
        <v>29</v>
      </c>
      <c r="M886" s="107">
        <f t="shared" si="13"/>
        <v>29</v>
      </c>
    </row>
    <row r="887" spans="1:13" hidden="1" x14ac:dyDescent="0.25">
      <c r="A887" s="76">
        <v>667277</v>
      </c>
      <c r="B887" s="144" t="s">
        <v>289</v>
      </c>
      <c r="C887" s="112">
        <v>44789</v>
      </c>
      <c r="D887" s="144" t="s">
        <v>219</v>
      </c>
      <c r="E887" s="144" t="s">
        <v>9</v>
      </c>
      <c r="F887" s="76">
        <v>54</v>
      </c>
      <c r="G887" s="145" t="s">
        <v>68</v>
      </c>
      <c r="H887" s="145">
        <v>0</v>
      </c>
      <c r="I887" s="145">
        <v>0</v>
      </c>
      <c r="J887" s="145">
        <v>0</v>
      </c>
      <c r="K887" s="145" t="s">
        <v>344</v>
      </c>
      <c r="L887" s="145">
        <f>IF(A887="","",IFERROR(VLOOKUP(B887,IPQlickTabla!$B:$J,9,FALSE),IF(B887="80 - Produccion-Mezcla Grasa","80",IF(B887="51 - Purga-Purga de sebo","51",IF(B887="502 - Fermentacion PCL","502",IF(B887="510 - Fermentacion","510","512"))))))</f>
        <v>29</v>
      </c>
      <c r="M887" s="107">
        <f t="shared" si="13"/>
        <v>29</v>
      </c>
    </row>
    <row r="888" spans="1:13" hidden="1" x14ac:dyDescent="0.25">
      <c r="A888" s="76">
        <v>667401</v>
      </c>
      <c r="B888" s="144" t="s">
        <v>289</v>
      </c>
      <c r="C888" s="112">
        <v>44789</v>
      </c>
      <c r="D888" s="144" t="s">
        <v>219</v>
      </c>
      <c r="E888" s="144" t="s">
        <v>9</v>
      </c>
      <c r="F888" s="76">
        <v>54</v>
      </c>
      <c r="G888" s="145" t="s">
        <v>68</v>
      </c>
      <c r="H888" s="145">
        <v>0</v>
      </c>
      <c r="I888" s="145">
        <v>0</v>
      </c>
      <c r="J888" s="145">
        <v>0</v>
      </c>
      <c r="K888" s="145" t="s">
        <v>344</v>
      </c>
      <c r="L888" s="145">
        <f>IF(A888="","",IFERROR(VLOOKUP(B888,IPQlickTabla!$B:$J,9,FALSE),IF(B888="80 - Produccion-Mezcla Grasa","80",IF(B888="51 - Purga-Purga de sebo","51",IF(B888="502 - Fermentacion PCL","502",IF(B888="510 - Fermentacion","510","512"))))))</f>
        <v>29</v>
      </c>
      <c r="M888" s="107">
        <f t="shared" si="13"/>
        <v>29</v>
      </c>
    </row>
    <row r="889" spans="1:13" hidden="1" x14ac:dyDescent="0.25">
      <c r="A889" s="76">
        <v>667500</v>
      </c>
      <c r="B889" s="144" t="s">
        <v>289</v>
      </c>
      <c r="C889" s="112">
        <v>44790</v>
      </c>
      <c r="D889" s="144" t="s">
        <v>219</v>
      </c>
      <c r="E889" s="144" t="s">
        <v>9</v>
      </c>
      <c r="F889" s="76">
        <v>54</v>
      </c>
      <c r="G889" s="145" t="s">
        <v>68</v>
      </c>
      <c r="H889" s="145">
        <v>0</v>
      </c>
      <c r="I889" s="145">
        <v>0</v>
      </c>
      <c r="J889" s="145">
        <v>0</v>
      </c>
      <c r="K889" s="145" t="s">
        <v>344</v>
      </c>
      <c r="L889" s="145">
        <f>IF(A889="","",IFERROR(VLOOKUP(B889,IPQlickTabla!$B:$J,9,FALSE),IF(B889="80 - Produccion-Mezcla Grasa","80",IF(B889="51 - Purga-Purga de sebo","51",IF(B889="502 - Fermentacion PCL","502",IF(B889="510 - Fermentacion","510","512"))))))</f>
        <v>29</v>
      </c>
      <c r="M889" s="107">
        <f t="shared" si="13"/>
        <v>29</v>
      </c>
    </row>
    <row r="890" spans="1:13" hidden="1" x14ac:dyDescent="0.25">
      <c r="A890" s="76">
        <v>667521</v>
      </c>
      <c r="B890" s="144" t="s">
        <v>289</v>
      </c>
      <c r="C890" s="112">
        <v>44790</v>
      </c>
      <c r="D890" s="144" t="s">
        <v>219</v>
      </c>
      <c r="E890" s="144" t="s">
        <v>9</v>
      </c>
      <c r="F890" s="76">
        <v>54</v>
      </c>
      <c r="G890" s="145" t="s">
        <v>68</v>
      </c>
      <c r="H890" s="145">
        <v>0</v>
      </c>
      <c r="I890" s="145">
        <v>0</v>
      </c>
      <c r="J890" s="145">
        <v>0</v>
      </c>
      <c r="K890" s="145" t="s">
        <v>344</v>
      </c>
      <c r="L890" s="145">
        <f>IF(A890="","",IFERROR(VLOOKUP(B890,IPQlickTabla!$B:$J,9,FALSE),IF(B890="80 - Produccion-Mezcla Grasa","80",IF(B890="51 - Purga-Purga de sebo","51",IF(B890="502 - Fermentacion PCL","502",IF(B890="510 - Fermentacion","510","512"))))))</f>
        <v>29</v>
      </c>
      <c r="M890" s="107">
        <f t="shared" si="13"/>
        <v>29</v>
      </c>
    </row>
    <row r="891" spans="1:13" hidden="1" x14ac:dyDescent="0.25">
      <c r="A891" s="76">
        <v>667674</v>
      </c>
      <c r="B891" s="144" t="s">
        <v>289</v>
      </c>
      <c r="C891" s="112">
        <v>44790</v>
      </c>
      <c r="D891" s="144" t="s">
        <v>219</v>
      </c>
      <c r="E891" s="144" t="s">
        <v>9</v>
      </c>
      <c r="F891" s="76">
        <v>54</v>
      </c>
      <c r="G891" s="145" t="s">
        <v>68</v>
      </c>
      <c r="H891" s="145">
        <v>0</v>
      </c>
      <c r="I891" s="145">
        <v>0</v>
      </c>
      <c r="J891" s="145">
        <v>0</v>
      </c>
      <c r="K891" s="145" t="s">
        <v>344</v>
      </c>
      <c r="L891" s="145">
        <f>IF(A891="","",IFERROR(VLOOKUP(B891,IPQlickTabla!$B:$J,9,FALSE),IF(B891="80 - Produccion-Mezcla Grasa","80",IF(B891="51 - Purga-Purga de sebo","51",IF(B891="502 - Fermentacion PCL","502",IF(B891="510 - Fermentacion","510","512"))))))</f>
        <v>29</v>
      </c>
      <c r="M891" s="107">
        <f t="shared" si="13"/>
        <v>29</v>
      </c>
    </row>
    <row r="892" spans="1:13" hidden="1" x14ac:dyDescent="0.25">
      <c r="A892" s="76">
        <v>667707</v>
      </c>
      <c r="B892" s="144" t="s">
        <v>289</v>
      </c>
      <c r="C892" s="112">
        <v>44791</v>
      </c>
      <c r="D892" s="144" t="s">
        <v>219</v>
      </c>
      <c r="E892" s="144" t="s">
        <v>9</v>
      </c>
      <c r="F892" s="76">
        <v>54</v>
      </c>
      <c r="G892" s="145" t="s">
        <v>68</v>
      </c>
      <c r="H892" s="145">
        <v>0</v>
      </c>
      <c r="I892" s="145">
        <v>0</v>
      </c>
      <c r="J892" s="145">
        <v>0</v>
      </c>
      <c r="K892" s="145" t="s">
        <v>344</v>
      </c>
      <c r="L892" s="145">
        <f>IF(A892="","",IFERROR(VLOOKUP(B892,IPQlickTabla!$B:$J,9,FALSE),IF(B892="80 - Produccion-Mezcla Grasa","80",IF(B892="51 - Purga-Purga de sebo","51",IF(B892="502 - Fermentacion PCL","502",IF(B892="510 - Fermentacion","510","512"))))))</f>
        <v>29</v>
      </c>
      <c r="M892" s="107">
        <f t="shared" si="13"/>
        <v>29</v>
      </c>
    </row>
    <row r="893" spans="1:13" hidden="1" x14ac:dyDescent="0.25">
      <c r="A893" s="76">
        <v>667768</v>
      </c>
      <c r="B893" s="144" t="s">
        <v>289</v>
      </c>
      <c r="C893" s="112">
        <v>44791</v>
      </c>
      <c r="D893" s="144" t="s">
        <v>219</v>
      </c>
      <c r="E893" s="144" t="s">
        <v>9</v>
      </c>
      <c r="F893" s="76">
        <v>54</v>
      </c>
      <c r="G893" s="145" t="s">
        <v>68</v>
      </c>
      <c r="H893" s="145">
        <v>0</v>
      </c>
      <c r="I893" s="145">
        <v>0</v>
      </c>
      <c r="J893" s="145">
        <v>0</v>
      </c>
      <c r="K893" s="145" t="s">
        <v>344</v>
      </c>
      <c r="L893" s="145">
        <f>IF(A893="","",IFERROR(VLOOKUP(B893,IPQlickTabla!$B:$J,9,FALSE),IF(B893="80 - Produccion-Mezcla Grasa","80",IF(B893="51 - Purga-Purga de sebo","51",IF(B893="502 - Fermentacion PCL","502",IF(B893="510 - Fermentacion","510","512"))))))</f>
        <v>29</v>
      </c>
      <c r="M893" s="107">
        <f t="shared" si="13"/>
        <v>29</v>
      </c>
    </row>
    <row r="894" spans="1:13" hidden="1" x14ac:dyDescent="0.25">
      <c r="A894" s="76">
        <v>667981</v>
      </c>
      <c r="B894" s="144" t="s">
        <v>289</v>
      </c>
      <c r="C894" s="112">
        <v>44792</v>
      </c>
      <c r="D894" s="144" t="s">
        <v>219</v>
      </c>
      <c r="E894" s="144" t="s">
        <v>9</v>
      </c>
      <c r="F894" s="76">
        <v>54</v>
      </c>
      <c r="G894" s="145" t="s">
        <v>68</v>
      </c>
      <c r="H894" s="145">
        <v>0</v>
      </c>
      <c r="I894" s="145">
        <v>0</v>
      </c>
      <c r="J894" s="145">
        <v>0</v>
      </c>
      <c r="K894" s="145" t="s">
        <v>344</v>
      </c>
      <c r="L894" s="145">
        <f>IF(A894="","",IFERROR(VLOOKUP(B894,IPQlickTabla!$B:$J,9,FALSE),IF(B894="80 - Produccion-Mezcla Grasa","80",IF(B894="51 - Purga-Purga de sebo","51",IF(B894="502 - Fermentacion PCL","502",IF(B894="510 - Fermentacion","510","512"))))))</f>
        <v>29</v>
      </c>
      <c r="M894" s="107">
        <f t="shared" si="13"/>
        <v>29</v>
      </c>
    </row>
    <row r="895" spans="1:13" hidden="1" x14ac:dyDescent="0.25">
      <c r="A895" s="76">
        <v>668057</v>
      </c>
      <c r="B895" s="144" t="s">
        <v>289</v>
      </c>
      <c r="C895" s="112">
        <v>44792</v>
      </c>
      <c r="D895" s="144" t="s">
        <v>219</v>
      </c>
      <c r="E895" s="144" t="s">
        <v>9</v>
      </c>
      <c r="F895" s="76">
        <v>54</v>
      </c>
      <c r="G895" s="145" t="s">
        <v>68</v>
      </c>
      <c r="H895" s="145">
        <v>0</v>
      </c>
      <c r="I895" s="145">
        <v>0</v>
      </c>
      <c r="J895" s="145">
        <v>0</v>
      </c>
      <c r="K895" s="145" t="s">
        <v>344</v>
      </c>
      <c r="L895" s="145">
        <f>IF(A895="","",IFERROR(VLOOKUP(B895,IPQlickTabla!$B:$J,9,FALSE),IF(B895="80 - Produccion-Mezcla Grasa","80",IF(B895="51 - Purga-Purga de sebo","51",IF(B895="502 - Fermentacion PCL","502",IF(B895="510 - Fermentacion","510","512"))))))</f>
        <v>29</v>
      </c>
      <c r="M895" s="107">
        <f t="shared" si="13"/>
        <v>29</v>
      </c>
    </row>
    <row r="896" spans="1:13" hidden="1" x14ac:dyDescent="0.25">
      <c r="A896" s="76">
        <v>667345</v>
      </c>
      <c r="B896" s="144" t="s">
        <v>192</v>
      </c>
      <c r="C896" s="112">
        <v>44789</v>
      </c>
      <c r="D896" s="144" t="s">
        <v>11</v>
      </c>
      <c r="E896" s="144" t="s">
        <v>13</v>
      </c>
      <c r="F896" s="76">
        <v>239</v>
      </c>
      <c r="G896" s="145" t="s">
        <v>65</v>
      </c>
      <c r="H896" s="145">
        <v>0</v>
      </c>
      <c r="I896" s="145">
        <v>0</v>
      </c>
      <c r="J896" s="145">
        <v>0</v>
      </c>
      <c r="K896" s="145" t="s">
        <v>344</v>
      </c>
      <c r="L896" s="145">
        <f>IF(A896="","",IFERROR(VLOOKUP(B896,IPQlickTabla!$B:$J,9,FALSE),IF(B896="80 - Produccion-Mezcla Grasa","80",IF(B896="51 - Purga-Purga de sebo","51",IF(B896="502 - Fermentacion PCL","502",IF(B896="510 - Fermentacion","510","512"))))))</f>
        <v>552</v>
      </c>
      <c r="M896" s="107">
        <f t="shared" si="13"/>
        <v>552</v>
      </c>
    </row>
    <row r="897" spans="1:13" hidden="1" x14ac:dyDescent="0.25">
      <c r="A897" s="76">
        <v>667790</v>
      </c>
      <c r="B897" s="144" t="s">
        <v>192</v>
      </c>
      <c r="C897" s="112">
        <v>44791</v>
      </c>
      <c r="D897" s="144" t="s">
        <v>11</v>
      </c>
      <c r="E897" s="144" t="s">
        <v>13</v>
      </c>
      <c r="F897" s="76">
        <v>239</v>
      </c>
      <c r="G897" s="145" t="s">
        <v>65</v>
      </c>
      <c r="H897" s="145">
        <v>0</v>
      </c>
      <c r="I897" s="145">
        <v>0</v>
      </c>
      <c r="J897" s="145">
        <v>0</v>
      </c>
      <c r="K897" s="145" t="s">
        <v>344</v>
      </c>
      <c r="L897" s="145">
        <f>IF(A897="","",IFERROR(VLOOKUP(B897,IPQlickTabla!$B:$J,9,FALSE),IF(B897="80 - Produccion-Mezcla Grasa","80",IF(B897="51 - Purga-Purga de sebo","51",IF(B897="502 - Fermentacion PCL","502",IF(B897="510 - Fermentacion","510","512"))))))</f>
        <v>552</v>
      </c>
      <c r="M897" s="107">
        <f t="shared" si="13"/>
        <v>552</v>
      </c>
    </row>
    <row r="898" spans="1:13" hidden="1" x14ac:dyDescent="0.25">
      <c r="A898" s="76">
        <v>667345</v>
      </c>
      <c r="B898" s="144" t="s">
        <v>192</v>
      </c>
      <c r="C898" s="112">
        <v>44789</v>
      </c>
      <c r="D898" s="144" t="s">
        <v>11</v>
      </c>
      <c r="E898" s="144" t="s">
        <v>13</v>
      </c>
      <c r="F898" s="76">
        <v>238</v>
      </c>
      <c r="G898" s="145" t="s">
        <v>66</v>
      </c>
      <c r="H898" s="145">
        <v>0</v>
      </c>
      <c r="I898" s="145">
        <v>0</v>
      </c>
      <c r="J898" s="145">
        <v>0</v>
      </c>
      <c r="K898" s="145" t="s">
        <v>344</v>
      </c>
      <c r="L898" s="145">
        <f>IF(A898="","",IFERROR(VLOOKUP(B898,IPQlickTabla!$B:$J,9,FALSE),IF(B898="80 - Produccion-Mezcla Grasa","80",IF(B898="51 - Purga-Purga de sebo","51",IF(B898="502 - Fermentacion PCL","502",IF(B898="510 - Fermentacion","510","512"))))))</f>
        <v>552</v>
      </c>
      <c r="M898" s="107">
        <f t="shared" si="13"/>
        <v>552</v>
      </c>
    </row>
    <row r="899" spans="1:13" hidden="1" x14ac:dyDescent="0.25">
      <c r="A899" s="76">
        <v>667790</v>
      </c>
      <c r="B899" s="144" t="s">
        <v>192</v>
      </c>
      <c r="C899" s="112">
        <v>44791</v>
      </c>
      <c r="D899" s="144" t="s">
        <v>11</v>
      </c>
      <c r="E899" s="144" t="s">
        <v>13</v>
      </c>
      <c r="F899" s="76">
        <v>238</v>
      </c>
      <c r="G899" s="145" t="s">
        <v>66</v>
      </c>
      <c r="H899" s="145">
        <v>0</v>
      </c>
      <c r="I899" s="145">
        <v>0</v>
      </c>
      <c r="J899" s="145">
        <v>0</v>
      </c>
      <c r="K899" s="145" t="s">
        <v>344</v>
      </c>
      <c r="L899" s="145">
        <f>IF(A899="","",IFERROR(VLOOKUP(B899,IPQlickTabla!$B:$J,9,FALSE),IF(B899="80 - Produccion-Mezcla Grasa","80",IF(B899="51 - Purga-Purga de sebo","51",IF(B899="502 - Fermentacion PCL","502",IF(B899="510 - Fermentacion","510","512"))))))</f>
        <v>552</v>
      </c>
      <c r="M899" s="107">
        <f t="shared" ref="M899:M962" si="14">+IF(OR(L899=73,L899=74,L899=75),75,IF(L899="80",80,IF(L899="51",51,IF(L899="502",502,IF(L899="510",510,IF(L899="512",512,L899))))))</f>
        <v>552</v>
      </c>
    </row>
    <row r="900" spans="1:13" hidden="1" x14ac:dyDescent="0.25">
      <c r="A900" s="76">
        <v>667345</v>
      </c>
      <c r="B900" s="144" t="s">
        <v>192</v>
      </c>
      <c r="C900" s="112">
        <v>44789</v>
      </c>
      <c r="D900" s="144" t="s">
        <v>11</v>
      </c>
      <c r="E900" s="144" t="s">
        <v>13</v>
      </c>
      <c r="F900" s="76">
        <v>286</v>
      </c>
      <c r="G900" s="145" t="s">
        <v>178</v>
      </c>
      <c r="H900" s="145">
        <v>52</v>
      </c>
      <c r="I900" s="145">
        <v>64.58</v>
      </c>
      <c r="J900" s="145">
        <v>59.04</v>
      </c>
      <c r="K900" s="145" t="s">
        <v>344</v>
      </c>
      <c r="L900" s="145">
        <f>IF(A900="","",IFERROR(VLOOKUP(B900,IPQlickTabla!$B:$J,9,FALSE),IF(B900="80 - Produccion-Mezcla Grasa","80",IF(B900="51 - Purga-Purga de sebo","51",IF(B900="502 - Fermentacion PCL","502",IF(B900="510 - Fermentacion","510","512"))))))</f>
        <v>552</v>
      </c>
      <c r="M900" s="107">
        <f t="shared" si="14"/>
        <v>552</v>
      </c>
    </row>
    <row r="901" spans="1:13" hidden="1" x14ac:dyDescent="0.25">
      <c r="A901" s="76">
        <v>668008</v>
      </c>
      <c r="B901" s="144" t="s">
        <v>192</v>
      </c>
      <c r="C901" s="112">
        <v>44792</v>
      </c>
      <c r="D901" s="144" t="s">
        <v>11</v>
      </c>
      <c r="E901" s="144" t="s">
        <v>13</v>
      </c>
      <c r="F901" s="76">
        <v>286</v>
      </c>
      <c r="G901" s="145" t="s">
        <v>178</v>
      </c>
      <c r="H901" s="145">
        <v>52</v>
      </c>
      <c r="I901" s="145">
        <v>64.58</v>
      </c>
      <c r="J901" s="145">
        <v>60.89</v>
      </c>
      <c r="K901" s="145" t="s">
        <v>344</v>
      </c>
      <c r="L901" s="145">
        <f>IF(A901="","",IFERROR(VLOOKUP(B901,IPQlickTabla!$B:$J,9,FALSE),IF(B901="80 - Produccion-Mezcla Grasa","80",IF(B901="51 - Purga-Purga de sebo","51",IF(B901="502 - Fermentacion PCL","502",IF(B901="510 - Fermentacion","510","512"))))))</f>
        <v>552</v>
      </c>
      <c r="M901" s="107">
        <f t="shared" si="14"/>
        <v>552</v>
      </c>
    </row>
    <row r="902" spans="1:13" hidden="1" x14ac:dyDescent="0.25">
      <c r="A902" s="76">
        <v>667790</v>
      </c>
      <c r="B902" s="144" t="s">
        <v>192</v>
      </c>
      <c r="C902" s="112">
        <v>44791</v>
      </c>
      <c r="D902" s="144" t="s">
        <v>11</v>
      </c>
      <c r="E902" s="144" t="s">
        <v>13</v>
      </c>
      <c r="F902" s="76">
        <v>286</v>
      </c>
      <c r="G902" s="145" t="s">
        <v>178</v>
      </c>
      <c r="H902" s="145">
        <v>52</v>
      </c>
      <c r="I902" s="145">
        <v>64.58</v>
      </c>
      <c r="J902" s="145">
        <v>61.79</v>
      </c>
      <c r="K902" s="145" t="s">
        <v>344</v>
      </c>
      <c r="L902" s="145">
        <f>IF(A902="","",IFERROR(VLOOKUP(B902,IPQlickTabla!$B:$J,9,FALSE),IF(B902="80 - Produccion-Mezcla Grasa","80",IF(B902="51 - Purga-Purga de sebo","51",IF(B902="502 - Fermentacion PCL","502",IF(B902="510 - Fermentacion","510","512"))))))</f>
        <v>552</v>
      </c>
      <c r="M902" s="107">
        <f t="shared" si="14"/>
        <v>552</v>
      </c>
    </row>
    <row r="903" spans="1:13" hidden="1" x14ac:dyDescent="0.25">
      <c r="A903" s="76">
        <v>666235</v>
      </c>
      <c r="B903" s="144" t="s">
        <v>292</v>
      </c>
      <c r="C903" s="112">
        <v>44789</v>
      </c>
      <c r="D903" s="144" t="s">
        <v>11</v>
      </c>
      <c r="E903" s="144" t="s">
        <v>13</v>
      </c>
      <c r="F903" s="76">
        <v>286</v>
      </c>
      <c r="G903" s="145" t="s">
        <v>178</v>
      </c>
      <c r="H903" s="145">
        <v>50.59</v>
      </c>
      <c r="I903" s="145">
        <v>72.37</v>
      </c>
      <c r="J903" s="145">
        <v>61.87</v>
      </c>
      <c r="K903" s="145" t="s">
        <v>344</v>
      </c>
      <c r="L903" s="145" t="str">
        <f>IF(A903="","",IFERROR(VLOOKUP(B903,IPQlickTabla!$B:$J,9,FALSE),IF(B903="80 - Produccion-Mezcla Grasa","80",IF(B903="51 - Purga-Purga de sebo","51",IF(B903="502 - Fermentacion PCL","502",IF(B903="510 - Fermentacion","510","512"))))))</f>
        <v>512</v>
      </c>
      <c r="M903" s="107">
        <f t="shared" si="14"/>
        <v>512</v>
      </c>
    </row>
    <row r="904" spans="1:13" hidden="1" x14ac:dyDescent="0.25">
      <c r="A904" s="76">
        <v>667814</v>
      </c>
      <c r="B904" s="144" t="s">
        <v>296</v>
      </c>
      <c r="C904" s="112">
        <v>44791</v>
      </c>
      <c r="D904" s="144" t="s">
        <v>2</v>
      </c>
      <c r="E904" s="144" t="s">
        <v>6</v>
      </c>
      <c r="F904" s="76">
        <v>4</v>
      </c>
      <c r="G904" s="145" t="s">
        <v>278</v>
      </c>
      <c r="H904" s="145">
        <v>38</v>
      </c>
      <c r="I904" s="145">
        <v>43</v>
      </c>
      <c r="J904" s="145">
        <v>44.4</v>
      </c>
      <c r="K904" s="145" t="s">
        <v>345</v>
      </c>
      <c r="L904" s="145" t="str">
        <f>IF(A904="","",IFERROR(VLOOKUP(B904,IPQlickTabla!$B:$J,9,FALSE),IF(B904="80 - Produccion-Mezcla Grasa","80",IF(B904="51 - Purga-Purga de sebo","51",IF(B904="502 - Fermentacion PCL","502",IF(B904="510 - Fermentacion","510","512"))))))</f>
        <v>80</v>
      </c>
      <c r="M904" s="107">
        <f t="shared" si="14"/>
        <v>80</v>
      </c>
    </row>
    <row r="905" spans="1:13" hidden="1" x14ac:dyDescent="0.25">
      <c r="A905" s="76">
        <v>668045</v>
      </c>
      <c r="B905" s="144" t="s">
        <v>296</v>
      </c>
      <c r="C905" s="112">
        <v>44792</v>
      </c>
      <c r="D905" s="144" t="s">
        <v>2</v>
      </c>
      <c r="E905" s="144" t="s">
        <v>6</v>
      </c>
      <c r="F905" s="76">
        <v>4</v>
      </c>
      <c r="G905" s="145" t="s">
        <v>278</v>
      </c>
      <c r="H905" s="145">
        <v>38</v>
      </c>
      <c r="I905" s="145">
        <v>43</v>
      </c>
      <c r="J905" s="145">
        <v>44.4</v>
      </c>
      <c r="K905" s="145" t="s">
        <v>345</v>
      </c>
      <c r="L905" s="145" t="str">
        <f>IF(A905="","",IFERROR(VLOOKUP(B905,IPQlickTabla!$B:$J,9,FALSE),IF(B905="80 - Produccion-Mezcla Grasa","80",IF(B905="51 - Purga-Purga de sebo","51",IF(B905="502 - Fermentacion PCL","502",IF(B905="510 - Fermentacion","510","512"))))))</f>
        <v>80</v>
      </c>
      <c r="M905" s="107">
        <f t="shared" si="14"/>
        <v>80</v>
      </c>
    </row>
    <row r="906" spans="1:13" hidden="1" x14ac:dyDescent="0.25">
      <c r="A906" s="76">
        <v>667982</v>
      </c>
      <c r="B906" s="144" t="s">
        <v>296</v>
      </c>
      <c r="C906" s="112">
        <v>44791</v>
      </c>
      <c r="D906" s="144" t="s">
        <v>2</v>
      </c>
      <c r="E906" s="144" t="s">
        <v>6</v>
      </c>
      <c r="F906" s="76">
        <v>4</v>
      </c>
      <c r="G906" s="145" t="s">
        <v>278</v>
      </c>
      <c r="H906" s="145">
        <v>38</v>
      </c>
      <c r="I906" s="145">
        <v>43</v>
      </c>
      <c r="J906" s="145">
        <v>44.6</v>
      </c>
      <c r="K906" s="145" t="s">
        <v>345</v>
      </c>
      <c r="L906" s="145" t="str">
        <f>IF(A906="","",IFERROR(VLOOKUP(B906,IPQlickTabla!$B:$J,9,FALSE),IF(B906="80 - Produccion-Mezcla Grasa","80",IF(B906="51 - Purga-Purga de sebo","51",IF(B906="502 - Fermentacion PCL","502",IF(B906="510 - Fermentacion","510","512"))))))</f>
        <v>80</v>
      </c>
      <c r="M906" s="107">
        <f t="shared" si="14"/>
        <v>80</v>
      </c>
    </row>
    <row r="907" spans="1:13" hidden="1" x14ac:dyDescent="0.25">
      <c r="A907" s="76">
        <v>668526</v>
      </c>
      <c r="B907" s="144" t="s">
        <v>296</v>
      </c>
      <c r="C907" s="112">
        <v>44794</v>
      </c>
      <c r="D907" s="144" t="s">
        <v>2</v>
      </c>
      <c r="E907" s="144" t="s">
        <v>6</v>
      </c>
      <c r="F907" s="76">
        <v>4</v>
      </c>
      <c r="G907" s="145" t="s">
        <v>278</v>
      </c>
      <c r="H907" s="145">
        <v>38.5</v>
      </c>
      <c r="I907" s="145">
        <v>44</v>
      </c>
      <c r="J907" s="145">
        <v>42.5</v>
      </c>
      <c r="K907" s="145" t="s">
        <v>344</v>
      </c>
      <c r="L907" s="145" t="str">
        <f>IF(A907="","",IFERROR(VLOOKUP(B907,IPQlickTabla!$B:$J,9,FALSE),IF(B907="80 - Produccion-Mezcla Grasa","80",IF(B907="51 - Purga-Purga de sebo","51",IF(B907="502 - Fermentacion PCL","502",IF(B907="510 - Fermentacion","510","512"))))))</f>
        <v>80</v>
      </c>
      <c r="M907" s="107">
        <f t="shared" si="14"/>
        <v>80</v>
      </c>
    </row>
    <row r="908" spans="1:13" hidden="1" x14ac:dyDescent="0.25">
      <c r="A908" s="76">
        <v>668497</v>
      </c>
      <c r="B908" s="144" t="s">
        <v>296</v>
      </c>
      <c r="C908" s="112">
        <v>44794</v>
      </c>
      <c r="D908" s="144" t="s">
        <v>2</v>
      </c>
      <c r="E908" s="144" t="s">
        <v>6</v>
      </c>
      <c r="F908" s="76">
        <v>4</v>
      </c>
      <c r="G908" s="145" t="s">
        <v>278</v>
      </c>
      <c r="H908" s="145">
        <v>38.5</v>
      </c>
      <c r="I908" s="145">
        <v>44</v>
      </c>
      <c r="J908" s="145">
        <v>43.6</v>
      </c>
      <c r="K908" s="145" t="s">
        <v>344</v>
      </c>
      <c r="L908" s="145" t="str">
        <f>IF(A908="","",IFERROR(VLOOKUP(B908,IPQlickTabla!$B:$J,9,FALSE),IF(B908="80 - Produccion-Mezcla Grasa","80",IF(B908="51 - Purga-Purga de sebo","51",IF(B908="502 - Fermentacion PCL","502",IF(B908="510 - Fermentacion","510","512"))))))</f>
        <v>80</v>
      </c>
      <c r="M908" s="107">
        <f t="shared" si="14"/>
        <v>80</v>
      </c>
    </row>
    <row r="909" spans="1:13" hidden="1" x14ac:dyDescent="0.25">
      <c r="A909" s="76">
        <v>668210</v>
      </c>
      <c r="B909" s="144" t="s">
        <v>296</v>
      </c>
      <c r="C909" s="112">
        <v>44792</v>
      </c>
      <c r="D909" s="144" t="s">
        <v>2</v>
      </c>
      <c r="E909" s="144" t="s">
        <v>6</v>
      </c>
      <c r="F909" s="76">
        <v>4</v>
      </c>
      <c r="G909" s="145" t="s">
        <v>278</v>
      </c>
      <c r="H909" s="145">
        <v>38.5</v>
      </c>
      <c r="I909" s="145">
        <v>44</v>
      </c>
      <c r="J909" s="145">
        <v>44.3</v>
      </c>
      <c r="K909" s="145" t="s">
        <v>345</v>
      </c>
      <c r="L909" s="145" t="str">
        <f>IF(A909="","",IFERROR(VLOOKUP(B909,IPQlickTabla!$B:$J,9,FALSE),IF(B909="80 - Produccion-Mezcla Grasa","80",IF(B909="51 - Purga-Purga de sebo","51",IF(B909="502 - Fermentacion PCL","502",IF(B909="510 - Fermentacion","510","512"))))))</f>
        <v>80</v>
      </c>
      <c r="M909" s="107">
        <f t="shared" si="14"/>
        <v>80</v>
      </c>
    </row>
    <row r="910" spans="1:13" hidden="1" x14ac:dyDescent="0.25">
      <c r="A910" s="76">
        <v>668182</v>
      </c>
      <c r="B910" s="144" t="s">
        <v>296</v>
      </c>
      <c r="C910" s="112">
        <v>44792</v>
      </c>
      <c r="D910" s="144" t="s">
        <v>2</v>
      </c>
      <c r="E910" s="144" t="s">
        <v>6</v>
      </c>
      <c r="F910" s="76">
        <v>4</v>
      </c>
      <c r="G910" s="145" t="s">
        <v>278</v>
      </c>
      <c r="H910" s="145">
        <v>38.5</v>
      </c>
      <c r="I910" s="145">
        <v>44</v>
      </c>
      <c r="J910" s="145">
        <v>44.4</v>
      </c>
      <c r="K910" s="145" t="s">
        <v>345</v>
      </c>
      <c r="L910" s="145" t="str">
        <f>IF(A910="","",IFERROR(VLOOKUP(B910,IPQlickTabla!$B:$J,9,FALSE),IF(B910="80 - Produccion-Mezcla Grasa","80",IF(B910="51 - Purga-Purga de sebo","51",IF(B910="502 - Fermentacion PCL","502",IF(B910="510 - Fermentacion","510","512"))))))</f>
        <v>80</v>
      </c>
      <c r="M910" s="107">
        <f t="shared" si="14"/>
        <v>80</v>
      </c>
    </row>
    <row r="911" spans="1:13" hidden="1" x14ac:dyDescent="0.25">
      <c r="A911" s="76">
        <v>668098</v>
      </c>
      <c r="B911" s="144" t="s">
        <v>296</v>
      </c>
      <c r="C911" s="112">
        <v>44792</v>
      </c>
      <c r="D911" s="144" t="s">
        <v>2</v>
      </c>
      <c r="E911" s="144" t="s">
        <v>6</v>
      </c>
      <c r="F911" s="76">
        <v>4</v>
      </c>
      <c r="G911" s="145" t="s">
        <v>278</v>
      </c>
      <c r="H911" s="145">
        <v>38.5</v>
      </c>
      <c r="I911" s="145">
        <v>44</v>
      </c>
      <c r="J911" s="145">
        <v>44.5</v>
      </c>
      <c r="K911" s="145" t="s">
        <v>345</v>
      </c>
      <c r="L911" s="145" t="str">
        <f>IF(A911="","",IFERROR(VLOOKUP(B911,IPQlickTabla!$B:$J,9,FALSE),IF(B911="80 - Produccion-Mezcla Grasa","80",IF(B911="51 - Purga-Purga de sebo","51",IF(B911="502 - Fermentacion PCL","502",IF(B911="510 - Fermentacion","510","512"))))))</f>
        <v>80</v>
      </c>
      <c r="M911" s="107">
        <f t="shared" si="14"/>
        <v>80</v>
      </c>
    </row>
    <row r="912" spans="1:13" hidden="1" x14ac:dyDescent="0.25">
      <c r="A912" s="76">
        <v>667963</v>
      </c>
      <c r="B912" s="144" t="s">
        <v>296</v>
      </c>
      <c r="C912" s="112">
        <v>44791</v>
      </c>
      <c r="D912" s="144" t="s">
        <v>2</v>
      </c>
      <c r="E912" s="144" t="s">
        <v>6</v>
      </c>
      <c r="F912" s="76">
        <v>4</v>
      </c>
      <c r="G912" s="145" t="s">
        <v>278</v>
      </c>
      <c r="H912" s="145">
        <v>43.6</v>
      </c>
      <c r="I912" s="145">
        <v>47.8</v>
      </c>
      <c r="J912" s="145">
        <v>39.799999999999997</v>
      </c>
      <c r="K912" s="145" t="s">
        <v>345</v>
      </c>
      <c r="L912" s="145" t="str">
        <f>IF(A912="","",IFERROR(VLOOKUP(B912,IPQlickTabla!$B:$J,9,FALSE),IF(B912="80 - Produccion-Mezcla Grasa","80",IF(B912="51 - Purga-Purga de sebo","51",IF(B912="502 - Fermentacion PCL","502",IF(B912="510 - Fermentacion","510","512"))))))</f>
        <v>80</v>
      </c>
      <c r="M912" s="107">
        <f t="shared" si="14"/>
        <v>80</v>
      </c>
    </row>
    <row r="913" spans="1:13" hidden="1" x14ac:dyDescent="0.25">
      <c r="A913" s="76">
        <v>667914</v>
      </c>
      <c r="B913" s="144" t="s">
        <v>296</v>
      </c>
      <c r="C913" s="112">
        <v>44791</v>
      </c>
      <c r="D913" s="144" t="s">
        <v>2</v>
      </c>
      <c r="E913" s="144" t="s">
        <v>6</v>
      </c>
      <c r="F913" s="76">
        <v>4</v>
      </c>
      <c r="G913" s="145" t="s">
        <v>278</v>
      </c>
      <c r="H913" s="145">
        <v>43.6</v>
      </c>
      <c r="I913" s="145">
        <v>47.8</v>
      </c>
      <c r="J913" s="145">
        <v>39.9</v>
      </c>
      <c r="K913" s="145" t="s">
        <v>345</v>
      </c>
      <c r="L913" s="145" t="str">
        <f>IF(A913="","",IFERROR(VLOOKUP(B913,IPQlickTabla!$B:$J,9,FALSE),IF(B913="80 - Produccion-Mezcla Grasa","80",IF(B913="51 - Purga-Purga de sebo","51",IF(B913="502 - Fermentacion PCL","502",IF(B913="510 - Fermentacion","510","512"))))))</f>
        <v>80</v>
      </c>
      <c r="M913" s="107">
        <f t="shared" si="14"/>
        <v>80</v>
      </c>
    </row>
    <row r="914" spans="1:13" hidden="1" x14ac:dyDescent="0.25">
      <c r="A914" s="76">
        <v>667686</v>
      </c>
      <c r="B914" s="144" t="s">
        <v>296</v>
      </c>
      <c r="C914" s="112">
        <v>44790</v>
      </c>
      <c r="D914" s="144" t="s">
        <v>2</v>
      </c>
      <c r="E914" s="144" t="s">
        <v>6</v>
      </c>
      <c r="F914" s="76">
        <v>4</v>
      </c>
      <c r="G914" s="145" t="s">
        <v>278</v>
      </c>
      <c r="H914" s="145">
        <v>43.6</v>
      </c>
      <c r="I914" s="145">
        <v>47.8</v>
      </c>
      <c r="J914" s="145">
        <v>40.200000000000003</v>
      </c>
      <c r="K914" s="145" t="s">
        <v>345</v>
      </c>
      <c r="L914" s="145" t="str">
        <f>IF(A914="","",IFERROR(VLOOKUP(B914,IPQlickTabla!$B:$J,9,FALSE),IF(B914="80 - Produccion-Mezcla Grasa","80",IF(B914="51 - Purga-Purga de sebo","51",IF(B914="502 - Fermentacion PCL","502",IF(B914="510 - Fermentacion","510","512"))))))</f>
        <v>80</v>
      </c>
      <c r="M914" s="107">
        <f t="shared" si="14"/>
        <v>80</v>
      </c>
    </row>
    <row r="915" spans="1:13" hidden="1" x14ac:dyDescent="0.25">
      <c r="A915" s="76">
        <v>667780</v>
      </c>
      <c r="B915" s="144" t="s">
        <v>296</v>
      </c>
      <c r="C915" s="112">
        <v>44791</v>
      </c>
      <c r="D915" s="144" t="s">
        <v>2</v>
      </c>
      <c r="E915" s="144" t="s">
        <v>6</v>
      </c>
      <c r="F915" s="76">
        <v>4</v>
      </c>
      <c r="G915" s="145" t="s">
        <v>278</v>
      </c>
      <c r="H915" s="145">
        <v>43.6</v>
      </c>
      <c r="I915" s="145">
        <v>47.8</v>
      </c>
      <c r="J915" s="145">
        <v>40.4</v>
      </c>
      <c r="K915" s="145" t="s">
        <v>345</v>
      </c>
      <c r="L915" s="145" t="str">
        <f>IF(A915="","",IFERROR(VLOOKUP(B915,IPQlickTabla!$B:$J,9,FALSE),IF(B915="80 - Produccion-Mezcla Grasa","80",IF(B915="51 - Purga-Purga de sebo","51",IF(B915="502 - Fermentacion PCL","502",IF(B915="510 - Fermentacion","510","512"))))))</f>
        <v>80</v>
      </c>
      <c r="M915" s="107">
        <f t="shared" si="14"/>
        <v>80</v>
      </c>
    </row>
    <row r="916" spans="1:13" hidden="1" x14ac:dyDescent="0.25">
      <c r="A916" s="76">
        <v>667547</v>
      </c>
      <c r="B916" s="144" t="s">
        <v>296</v>
      </c>
      <c r="C916" s="112">
        <v>44790</v>
      </c>
      <c r="D916" s="144" t="s">
        <v>2</v>
      </c>
      <c r="E916" s="144" t="s">
        <v>6</v>
      </c>
      <c r="F916" s="76">
        <v>4</v>
      </c>
      <c r="G916" s="145" t="s">
        <v>278</v>
      </c>
      <c r="H916" s="145">
        <v>43.6</v>
      </c>
      <c r="I916" s="145">
        <v>47.8</v>
      </c>
      <c r="J916" s="145">
        <v>40.799999999999997</v>
      </c>
      <c r="K916" s="145" t="s">
        <v>345</v>
      </c>
      <c r="L916" s="145" t="str">
        <f>IF(A916="","",IFERROR(VLOOKUP(B916,IPQlickTabla!$B:$J,9,FALSE),IF(B916="80 - Produccion-Mezcla Grasa","80",IF(B916="51 - Purga-Purga de sebo","51",IF(B916="502 - Fermentacion PCL","502",IF(B916="510 - Fermentacion","510","512"))))))</f>
        <v>80</v>
      </c>
      <c r="M916" s="107">
        <f t="shared" si="14"/>
        <v>80</v>
      </c>
    </row>
    <row r="917" spans="1:13" hidden="1" x14ac:dyDescent="0.25">
      <c r="A917" s="76">
        <v>667453</v>
      </c>
      <c r="B917" s="144" t="s">
        <v>296</v>
      </c>
      <c r="C917" s="112">
        <v>44789</v>
      </c>
      <c r="D917" s="144" t="s">
        <v>2</v>
      </c>
      <c r="E917" s="144" t="s">
        <v>6</v>
      </c>
      <c r="F917" s="76">
        <v>4</v>
      </c>
      <c r="G917" s="145" t="s">
        <v>278</v>
      </c>
      <c r="H917" s="145">
        <v>43.6</v>
      </c>
      <c r="I917" s="145">
        <v>47.8</v>
      </c>
      <c r="J917" s="145">
        <v>41.5</v>
      </c>
      <c r="K917" s="145" t="s">
        <v>345</v>
      </c>
      <c r="L917" s="145" t="str">
        <f>IF(A917="","",IFERROR(VLOOKUP(B917,IPQlickTabla!$B:$J,9,FALSE),IF(B917="80 - Produccion-Mezcla Grasa","80",IF(B917="51 - Purga-Purga de sebo","51",IF(B917="502 - Fermentacion PCL","502",IF(B917="510 - Fermentacion","510","512"))))))</f>
        <v>80</v>
      </c>
      <c r="M917" s="107">
        <f t="shared" si="14"/>
        <v>80</v>
      </c>
    </row>
    <row r="918" spans="1:13" hidden="1" x14ac:dyDescent="0.25">
      <c r="A918" s="76">
        <v>667647</v>
      </c>
      <c r="B918" s="144" t="s">
        <v>296</v>
      </c>
      <c r="C918" s="112">
        <v>44790</v>
      </c>
      <c r="D918" s="144" t="s">
        <v>2</v>
      </c>
      <c r="E918" s="144" t="s">
        <v>6</v>
      </c>
      <c r="F918" s="76">
        <v>4</v>
      </c>
      <c r="G918" s="145" t="s">
        <v>278</v>
      </c>
      <c r="H918" s="145">
        <v>43.6</v>
      </c>
      <c r="I918" s="145">
        <v>47.8</v>
      </c>
      <c r="J918" s="145">
        <v>44.5</v>
      </c>
      <c r="K918" s="145" t="s">
        <v>344</v>
      </c>
      <c r="L918" s="145" t="str">
        <f>IF(A918="","",IFERROR(VLOOKUP(B918,IPQlickTabla!$B:$J,9,FALSE),IF(B918="80 - Produccion-Mezcla Grasa","80",IF(B918="51 - Purga-Purga de sebo","51",IF(B918="502 - Fermentacion PCL","502",IF(B918="510 - Fermentacion","510","512"))))))</f>
        <v>80</v>
      </c>
      <c r="M918" s="107">
        <f t="shared" si="14"/>
        <v>80</v>
      </c>
    </row>
    <row r="919" spans="1:13" hidden="1" x14ac:dyDescent="0.25">
      <c r="A919" s="76">
        <v>667633</v>
      </c>
      <c r="B919" s="144" t="s">
        <v>296</v>
      </c>
      <c r="C919" s="112">
        <v>44790</v>
      </c>
      <c r="D919" s="144" t="s">
        <v>2</v>
      </c>
      <c r="E919" s="144" t="s">
        <v>6</v>
      </c>
      <c r="F919" s="76">
        <v>4</v>
      </c>
      <c r="G919" s="145" t="s">
        <v>278</v>
      </c>
      <c r="H919" s="145">
        <v>43.6</v>
      </c>
      <c r="I919" s="145">
        <v>47.8</v>
      </c>
      <c r="J919" s="145">
        <v>45.4</v>
      </c>
      <c r="K919" s="145" t="s">
        <v>344</v>
      </c>
      <c r="L919" s="145" t="str">
        <f>IF(A919="","",IFERROR(VLOOKUP(B919,IPQlickTabla!$B:$J,9,FALSE),IF(B919="80 - Produccion-Mezcla Grasa","80",IF(B919="51 - Purga-Purga de sebo","51",IF(B919="502 - Fermentacion PCL","502",IF(B919="510 - Fermentacion","510","512"))))))</f>
        <v>80</v>
      </c>
      <c r="M919" s="107">
        <f t="shared" si="14"/>
        <v>80</v>
      </c>
    </row>
    <row r="920" spans="1:13" hidden="1" x14ac:dyDescent="0.25">
      <c r="A920" s="76">
        <v>667265</v>
      </c>
      <c r="B920" s="144" t="s">
        <v>296</v>
      </c>
      <c r="C920" s="112">
        <v>44789</v>
      </c>
      <c r="D920" s="144" t="s">
        <v>2</v>
      </c>
      <c r="E920" s="144" t="s">
        <v>6</v>
      </c>
      <c r="F920" s="76">
        <v>4</v>
      </c>
      <c r="G920" s="145" t="s">
        <v>278</v>
      </c>
      <c r="H920" s="145">
        <v>43.6</v>
      </c>
      <c r="I920" s="145">
        <v>47.8</v>
      </c>
      <c r="J920" s="145">
        <v>46.2</v>
      </c>
      <c r="K920" s="145" t="s">
        <v>344</v>
      </c>
      <c r="L920" s="145" t="str">
        <f>IF(A920="","",IFERROR(VLOOKUP(B920,IPQlickTabla!$B:$J,9,FALSE),IF(B920="80 - Produccion-Mezcla Grasa","80",IF(B920="51 - Purga-Purga de sebo","51",IF(B920="502 - Fermentacion PCL","502",IF(B920="510 - Fermentacion","510","512"))))))</f>
        <v>80</v>
      </c>
      <c r="M920" s="107">
        <f t="shared" si="14"/>
        <v>80</v>
      </c>
    </row>
    <row r="921" spans="1:13" hidden="1" x14ac:dyDescent="0.25">
      <c r="A921" s="76">
        <v>667363</v>
      </c>
      <c r="B921" s="144" t="s">
        <v>296</v>
      </c>
      <c r="C921" s="112">
        <v>44789</v>
      </c>
      <c r="D921" s="144" t="s">
        <v>2</v>
      </c>
      <c r="E921" s="144" t="s">
        <v>6</v>
      </c>
      <c r="F921" s="76">
        <v>4</v>
      </c>
      <c r="G921" s="145" t="s">
        <v>278</v>
      </c>
      <c r="H921" s="145">
        <v>43.6</v>
      </c>
      <c r="I921" s="145">
        <v>47.8</v>
      </c>
      <c r="J921" s="145">
        <v>46.5</v>
      </c>
      <c r="K921" s="145" t="s">
        <v>344</v>
      </c>
      <c r="L921" s="145" t="str">
        <f>IF(A921="","",IFERROR(VLOOKUP(B921,IPQlickTabla!$B:$J,9,FALSE),IF(B921="80 - Produccion-Mezcla Grasa","80",IF(B921="51 - Purga-Purga de sebo","51",IF(B921="502 - Fermentacion PCL","502",IF(B921="510 - Fermentacion","510","512"))))))</f>
        <v>80</v>
      </c>
      <c r="M921" s="107">
        <f t="shared" si="14"/>
        <v>80</v>
      </c>
    </row>
    <row r="922" spans="1:13" hidden="1" x14ac:dyDescent="0.25">
      <c r="A922" s="76">
        <v>667170</v>
      </c>
      <c r="B922" s="144" t="s">
        <v>296</v>
      </c>
      <c r="C922" s="112">
        <v>44788</v>
      </c>
      <c r="D922" s="144" t="s">
        <v>2</v>
      </c>
      <c r="E922" s="144" t="s">
        <v>6</v>
      </c>
      <c r="F922" s="76">
        <v>4</v>
      </c>
      <c r="G922" s="145" t="s">
        <v>278</v>
      </c>
      <c r="H922" s="145">
        <v>43.6</v>
      </c>
      <c r="I922" s="145">
        <v>47.8</v>
      </c>
      <c r="J922" s="145">
        <v>46.8</v>
      </c>
      <c r="K922" s="145" t="s">
        <v>344</v>
      </c>
      <c r="L922" s="145" t="str">
        <f>IF(A922="","",IFERROR(VLOOKUP(B922,IPQlickTabla!$B:$J,9,FALSE),IF(B922="80 - Produccion-Mezcla Grasa","80",IF(B922="51 - Purga-Purga de sebo","51",IF(B922="502 - Fermentacion PCL","502",IF(B922="510 - Fermentacion","510","512"))))))</f>
        <v>80</v>
      </c>
      <c r="M922" s="107">
        <f t="shared" si="14"/>
        <v>80</v>
      </c>
    </row>
    <row r="923" spans="1:13" hidden="1" x14ac:dyDescent="0.25">
      <c r="A923" s="76">
        <v>668226</v>
      </c>
      <c r="B923" s="144" t="s">
        <v>296</v>
      </c>
      <c r="C923" s="112">
        <v>44792</v>
      </c>
      <c r="D923" s="144" t="s">
        <v>2</v>
      </c>
      <c r="E923" s="144" t="s">
        <v>6</v>
      </c>
      <c r="F923" s="76">
        <v>4</v>
      </c>
      <c r="G923" s="145" t="s">
        <v>278</v>
      </c>
      <c r="H923" s="145">
        <v>48</v>
      </c>
      <c r="I923" s="145">
        <v>52</v>
      </c>
      <c r="J923" s="145">
        <v>51.8</v>
      </c>
      <c r="K923" s="145" t="s">
        <v>344</v>
      </c>
      <c r="L923" s="145" t="str">
        <f>IF(A923="","",IFERROR(VLOOKUP(B923,IPQlickTabla!$B:$J,9,FALSE),IF(B923="80 - Produccion-Mezcla Grasa","80",IF(B923="51 - Purga-Purga de sebo","51",IF(B923="502 - Fermentacion PCL","502",IF(B923="510 - Fermentacion","510","512"))))))</f>
        <v>80</v>
      </c>
      <c r="M923" s="107">
        <f t="shared" si="14"/>
        <v>80</v>
      </c>
    </row>
    <row r="924" spans="1:13" hidden="1" x14ac:dyDescent="0.25">
      <c r="A924" s="76">
        <v>668236</v>
      </c>
      <c r="B924" s="144" t="s">
        <v>296</v>
      </c>
      <c r="C924" s="112">
        <v>44792</v>
      </c>
      <c r="D924" s="144" t="s">
        <v>2</v>
      </c>
      <c r="E924" s="144" t="s">
        <v>6</v>
      </c>
      <c r="F924" s="76">
        <v>4</v>
      </c>
      <c r="G924" s="145" t="s">
        <v>278</v>
      </c>
      <c r="H924" s="145">
        <v>48</v>
      </c>
      <c r="I924" s="145">
        <v>52</v>
      </c>
      <c r="J924" s="145">
        <v>52.2</v>
      </c>
      <c r="K924" s="145" t="s">
        <v>345</v>
      </c>
      <c r="L924" s="145" t="str">
        <f>IF(A924="","",IFERROR(VLOOKUP(B924,IPQlickTabla!$B:$J,9,FALSE),IF(B924="80 - Produccion-Mezcla Grasa","80",IF(B924="51 - Purga-Purga de sebo","51",IF(B924="502 - Fermentacion PCL","502",IF(B924="510 - Fermentacion","510","512"))))))</f>
        <v>80</v>
      </c>
      <c r="M924" s="107">
        <f t="shared" si="14"/>
        <v>80</v>
      </c>
    </row>
    <row r="925" spans="1:13" hidden="1" x14ac:dyDescent="0.25">
      <c r="A925" s="76">
        <v>667986</v>
      </c>
      <c r="B925" s="144" t="s">
        <v>296</v>
      </c>
      <c r="C925" s="112">
        <v>44791</v>
      </c>
      <c r="D925" s="144" t="s">
        <v>2</v>
      </c>
      <c r="E925" s="144" t="s">
        <v>6</v>
      </c>
      <c r="F925" s="76">
        <v>4</v>
      </c>
      <c r="G925" s="145" t="s">
        <v>278</v>
      </c>
      <c r="H925" s="145">
        <v>48</v>
      </c>
      <c r="I925" s="145">
        <v>52</v>
      </c>
      <c r="J925" s="145">
        <v>52.3</v>
      </c>
      <c r="K925" s="145" t="s">
        <v>345</v>
      </c>
      <c r="L925" s="145" t="str">
        <f>IF(A925="","",IFERROR(VLOOKUP(B925,IPQlickTabla!$B:$J,9,FALSE),IF(B925="80 - Produccion-Mezcla Grasa","80",IF(B925="51 - Purga-Purga de sebo","51",IF(B925="502 - Fermentacion PCL","502",IF(B925="510 - Fermentacion","510","512"))))))</f>
        <v>80</v>
      </c>
      <c r="M925" s="107">
        <f t="shared" si="14"/>
        <v>80</v>
      </c>
    </row>
    <row r="926" spans="1:13" hidden="1" x14ac:dyDescent="0.25">
      <c r="A926" s="76">
        <v>667965</v>
      </c>
      <c r="B926" s="144" t="s">
        <v>296</v>
      </c>
      <c r="C926" s="112">
        <v>44791</v>
      </c>
      <c r="D926" s="144" t="s">
        <v>2</v>
      </c>
      <c r="E926" s="144" t="s">
        <v>6</v>
      </c>
      <c r="F926" s="76">
        <v>4</v>
      </c>
      <c r="G926" s="145" t="s">
        <v>278</v>
      </c>
      <c r="H926" s="145">
        <v>48</v>
      </c>
      <c r="I926" s="145">
        <v>52</v>
      </c>
      <c r="J926" s="145">
        <v>52.7</v>
      </c>
      <c r="K926" s="145" t="s">
        <v>345</v>
      </c>
      <c r="L926" s="145" t="str">
        <f>IF(A926="","",IFERROR(VLOOKUP(B926,IPQlickTabla!$B:$J,9,FALSE),IF(B926="80 - Produccion-Mezcla Grasa","80",IF(B926="51 - Purga-Purga de sebo","51",IF(B926="502 - Fermentacion PCL","502",IF(B926="510 - Fermentacion","510","512"))))))</f>
        <v>80</v>
      </c>
      <c r="M926" s="107">
        <f t="shared" si="14"/>
        <v>80</v>
      </c>
    </row>
    <row r="927" spans="1:13" hidden="1" x14ac:dyDescent="0.25">
      <c r="A927" s="76">
        <v>667230</v>
      </c>
      <c r="B927" s="144" t="s">
        <v>296</v>
      </c>
      <c r="C927" s="112">
        <v>44789</v>
      </c>
      <c r="D927" s="144" t="s">
        <v>2</v>
      </c>
      <c r="E927" s="144" t="s">
        <v>6</v>
      </c>
      <c r="F927" s="76">
        <v>4</v>
      </c>
      <c r="G927" s="145" t="s">
        <v>278</v>
      </c>
      <c r="H927" s="145">
        <v>48</v>
      </c>
      <c r="I927" s="145">
        <v>52</v>
      </c>
      <c r="J927" s="145">
        <v>52.8</v>
      </c>
      <c r="K927" s="145" t="s">
        <v>345</v>
      </c>
      <c r="L927" s="145" t="str">
        <f>IF(A927="","",IFERROR(VLOOKUP(B927,IPQlickTabla!$B:$J,9,FALSE),IF(B927="80 - Produccion-Mezcla Grasa","80",IF(B927="51 - Purga-Purga de sebo","51",IF(B927="502 - Fermentacion PCL","502",IF(B927="510 - Fermentacion","510","512"))))))</f>
        <v>80</v>
      </c>
      <c r="M927" s="107">
        <f t="shared" si="14"/>
        <v>80</v>
      </c>
    </row>
    <row r="928" spans="1:13" hidden="1" x14ac:dyDescent="0.25">
      <c r="A928" s="76">
        <v>667806</v>
      </c>
      <c r="B928" s="144" t="s">
        <v>296</v>
      </c>
      <c r="C928" s="112">
        <v>44791</v>
      </c>
      <c r="D928" s="144" t="s">
        <v>2</v>
      </c>
      <c r="E928" s="144" t="s">
        <v>6</v>
      </c>
      <c r="F928" s="76">
        <v>4</v>
      </c>
      <c r="G928" s="145" t="s">
        <v>278</v>
      </c>
      <c r="H928" s="145">
        <v>48</v>
      </c>
      <c r="I928" s="145">
        <v>52</v>
      </c>
      <c r="J928" s="145">
        <v>53</v>
      </c>
      <c r="K928" s="145" t="s">
        <v>345</v>
      </c>
      <c r="L928" s="145" t="str">
        <f>IF(A928="","",IFERROR(VLOOKUP(B928,IPQlickTabla!$B:$J,9,FALSE),IF(B928="80 - Produccion-Mezcla Grasa","80",IF(B928="51 - Purga-Purga de sebo","51",IF(B928="502 - Fermentacion PCL","502",IF(B928="510 - Fermentacion","510","512"))))))</f>
        <v>80</v>
      </c>
      <c r="M928" s="107">
        <f t="shared" si="14"/>
        <v>80</v>
      </c>
    </row>
    <row r="929" spans="1:13" hidden="1" x14ac:dyDescent="0.25">
      <c r="A929" s="76">
        <v>667823</v>
      </c>
      <c r="B929" s="144" t="s">
        <v>296</v>
      </c>
      <c r="C929" s="112">
        <v>44791</v>
      </c>
      <c r="D929" s="144" t="s">
        <v>2</v>
      </c>
      <c r="E929" s="144" t="s">
        <v>6</v>
      </c>
      <c r="F929" s="76">
        <v>4</v>
      </c>
      <c r="G929" s="145" t="s">
        <v>278</v>
      </c>
      <c r="H929" s="145">
        <v>48</v>
      </c>
      <c r="I929" s="145">
        <v>52</v>
      </c>
      <c r="J929" s="145">
        <v>53</v>
      </c>
      <c r="K929" s="145" t="s">
        <v>345</v>
      </c>
      <c r="L929" s="145" t="str">
        <f>IF(A929="","",IFERROR(VLOOKUP(B929,IPQlickTabla!$B:$J,9,FALSE),IF(B929="80 - Produccion-Mezcla Grasa","80",IF(B929="51 - Purga-Purga de sebo","51",IF(B929="502 - Fermentacion PCL","502",IF(B929="510 - Fermentacion","510","512"))))))</f>
        <v>80</v>
      </c>
      <c r="M929" s="107">
        <f t="shared" si="14"/>
        <v>80</v>
      </c>
    </row>
    <row r="930" spans="1:13" hidden="1" x14ac:dyDescent="0.25">
      <c r="A930" s="76">
        <v>668009</v>
      </c>
      <c r="B930" s="144" t="s">
        <v>296</v>
      </c>
      <c r="C930" s="112">
        <v>44792</v>
      </c>
      <c r="D930" s="144" t="s">
        <v>2</v>
      </c>
      <c r="E930" s="144" t="s">
        <v>6</v>
      </c>
      <c r="F930" s="76">
        <v>4</v>
      </c>
      <c r="G930" s="145" t="s">
        <v>278</v>
      </c>
      <c r="H930" s="145">
        <v>48</v>
      </c>
      <c r="I930" s="145">
        <v>52</v>
      </c>
      <c r="J930" s="145">
        <v>53</v>
      </c>
      <c r="K930" s="145" t="s">
        <v>345</v>
      </c>
      <c r="L930" s="145" t="str">
        <f>IF(A930="","",IFERROR(VLOOKUP(B930,IPQlickTabla!$B:$J,9,FALSE),IF(B930="80 - Produccion-Mezcla Grasa","80",IF(B930="51 - Purga-Purga de sebo","51",IF(B930="502 - Fermentacion PCL","502",IF(B930="510 - Fermentacion","510","512"))))))</f>
        <v>80</v>
      </c>
      <c r="M930" s="107">
        <f t="shared" si="14"/>
        <v>80</v>
      </c>
    </row>
    <row r="931" spans="1:13" hidden="1" x14ac:dyDescent="0.25">
      <c r="A931" s="76">
        <v>667177</v>
      </c>
      <c r="B931" s="144" t="s">
        <v>296</v>
      </c>
      <c r="C931" s="112">
        <v>44788</v>
      </c>
      <c r="D931" s="144" t="s">
        <v>2</v>
      </c>
      <c r="E931" s="144" t="s">
        <v>6</v>
      </c>
      <c r="F931" s="76">
        <v>4</v>
      </c>
      <c r="G931" s="145" t="s">
        <v>278</v>
      </c>
      <c r="H931" s="145">
        <v>48</v>
      </c>
      <c r="I931" s="145">
        <v>52</v>
      </c>
      <c r="J931" s="145">
        <v>53.1</v>
      </c>
      <c r="K931" s="145" t="s">
        <v>345</v>
      </c>
      <c r="L931" s="145" t="str">
        <f>IF(A931="","",IFERROR(VLOOKUP(B931,IPQlickTabla!$B:$J,9,FALSE),IF(B931="80 - Produccion-Mezcla Grasa","80",IF(B931="51 - Purga-Purga de sebo","51",IF(B931="502 - Fermentacion PCL","502",IF(B931="510 - Fermentacion","510","512"))))))</f>
        <v>80</v>
      </c>
      <c r="M931" s="107">
        <f t="shared" si="14"/>
        <v>80</v>
      </c>
    </row>
    <row r="932" spans="1:13" hidden="1" x14ac:dyDescent="0.25">
      <c r="A932" s="76">
        <v>667208</v>
      </c>
      <c r="B932" s="144" t="s">
        <v>296</v>
      </c>
      <c r="C932" s="112">
        <v>44789</v>
      </c>
      <c r="D932" s="144" t="s">
        <v>2</v>
      </c>
      <c r="E932" s="144" t="s">
        <v>6</v>
      </c>
      <c r="F932" s="76">
        <v>4</v>
      </c>
      <c r="G932" s="145" t="s">
        <v>278</v>
      </c>
      <c r="H932" s="145">
        <v>48</v>
      </c>
      <c r="I932" s="145">
        <v>52</v>
      </c>
      <c r="J932" s="145">
        <v>53.1</v>
      </c>
      <c r="K932" s="145" t="s">
        <v>345</v>
      </c>
      <c r="L932" s="145" t="str">
        <f>IF(A932="","",IFERROR(VLOOKUP(B932,IPQlickTabla!$B:$J,9,FALSE),IF(B932="80 - Produccion-Mezcla Grasa","80",IF(B932="51 - Purga-Purga de sebo","51",IF(B932="502 - Fermentacion PCL","502",IF(B932="510 - Fermentacion","510","512"))))))</f>
        <v>80</v>
      </c>
      <c r="M932" s="107">
        <f t="shared" si="14"/>
        <v>80</v>
      </c>
    </row>
    <row r="933" spans="1:13" hidden="1" x14ac:dyDescent="0.25">
      <c r="A933" s="76">
        <v>668030</v>
      </c>
      <c r="B933" s="144" t="s">
        <v>296</v>
      </c>
      <c r="C933" s="112">
        <v>44792</v>
      </c>
      <c r="D933" s="144" t="s">
        <v>2</v>
      </c>
      <c r="E933" s="144" t="s">
        <v>6</v>
      </c>
      <c r="F933" s="76">
        <v>4</v>
      </c>
      <c r="G933" s="145" t="s">
        <v>278</v>
      </c>
      <c r="H933" s="145">
        <v>48</v>
      </c>
      <c r="I933" s="145">
        <v>52</v>
      </c>
      <c r="J933" s="145">
        <v>53.1</v>
      </c>
      <c r="K933" s="145" t="s">
        <v>345</v>
      </c>
      <c r="L933" s="145" t="str">
        <f>IF(A933="","",IFERROR(VLOOKUP(B933,IPQlickTabla!$B:$J,9,FALSE),IF(B933="80 - Produccion-Mezcla Grasa","80",IF(B933="51 - Purga-Purga de sebo","51",IF(B933="502 - Fermentacion PCL","502",IF(B933="510 - Fermentacion","510","512"))))))</f>
        <v>80</v>
      </c>
      <c r="M933" s="107">
        <f t="shared" si="14"/>
        <v>80</v>
      </c>
    </row>
    <row r="934" spans="1:13" hidden="1" x14ac:dyDescent="0.25">
      <c r="A934" s="76">
        <v>668071</v>
      </c>
      <c r="B934" s="144" t="s">
        <v>296</v>
      </c>
      <c r="C934" s="112">
        <v>44792</v>
      </c>
      <c r="D934" s="144" t="s">
        <v>2</v>
      </c>
      <c r="E934" s="144" t="s">
        <v>6</v>
      </c>
      <c r="F934" s="76">
        <v>4</v>
      </c>
      <c r="G934" s="145" t="s">
        <v>278</v>
      </c>
      <c r="H934" s="145">
        <v>48</v>
      </c>
      <c r="I934" s="145">
        <v>52</v>
      </c>
      <c r="J934" s="145">
        <v>53.2</v>
      </c>
      <c r="K934" s="145" t="s">
        <v>345</v>
      </c>
      <c r="L934" s="145" t="str">
        <f>IF(A934="","",IFERROR(VLOOKUP(B934,IPQlickTabla!$B:$J,9,FALSE),IF(B934="80 - Produccion-Mezcla Grasa","80",IF(B934="51 - Purga-Purga de sebo","51",IF(B934="502 - Fermentacion PCL","502",IF(B934="510 - Fermentacion","510","512"))))))</f>
        <v>80</v>
      </c>
      <c r="M934" s="107">
        <f t="shared" si="14"/>
        <v>80</v>
      </c>
    </row>
    <row r="935" spans="1:13" hidden="1" x14ac:dyDescent="0.25">
      <c r="A935" s="76">
        <v>667193</v>
      </c>
      <c r="B935" s="144" t="s">
        <v>296</v>
      </c>
      <c r="C935" s="112">
        <v>44788</v>
      </c>
      <c r="D935" s="144" t="s">
        <v>2</v>
      </c>
      <c r="E935" s="144" t="s">
        <v>6</v>
      </c>
      <c r="F935" s="76">
        <v>4</v>
      </c>
      <c r="G935" s="145" t="s">
        <v>278</v>
      </c>
      <c r="H935" s="145">
        <v>48</v>
      </c>
      <c r="I935" s="145">
        <v>52</v>
      </c>
      <c r="J935" s="145">
        <v>53.3</v>
      </c>
      <c r="K935" s="145" t="s">
        <v>345</v>
      </c>
      <c r="L935" s="145" t="str">
        <f>IF(A935="","",IFERROR(VLOOKUP(B935,IPQlickTabla!$B:$J,9,FALSE),IF(B935="80 - Produccion-Mezcla Grasa","80",IF(B935="51 - Purga-Purga de sebo","51",IF(B935="502 - Fermentacion PCL","502",IF(B935="510 - Fermentacion","510","512"))))))</f>
        <v>80</v>
      </c>
      <c r="M935" s="107">
        <f t="shared" si="14"/>
        <v>80</v>
      </c>
    </row>
    <row r="936" spans="1:13" hidden="1" x14ac:dyDescent="0.25">
      <c r="A936" s="76">
        <v>667853</v>
      </c>
      <c r="B936" s="144" t="s">
        <v>296</v>
      </c>
      <c r="C936" s="112">
        <v>44791</v>
      </c>
      <c r="D936" s="144" t="s">
        <v>2</v>
      </c>
      <c r="E936" s="144" t="s">
        <v>6</v>
      </c>
      <c r="F936" s="76">
        <v>4</v>
      </c>
      <c r="G936" s="145" t="s">
        <v>278</v>
      </c>
      <c r="H936" s="145">
        <v>48</v>
      </c>
      <c r="I936" s="145">
        <v>52</v>
      </c>
      <c r="J936" s="145">
        <v>53.3</v>
      </c>
      <c r="K936" s="145" t="s">
        <v>345</v>
      </c>
      <c r="L936" s="145" t="str">
        <f>IF(A936="","",IFERROR(VLOOKUP(B936,IPQlickTabla!$B:$J,9,FALSE),IF(B936="80 - Produccion-Mezcla Grasa","80",IF(B936="51 - Purga-Purga de sebo","51",IF(B936="502 - Fermentacion PCL","502",IF(B936="510 - Fermentacion","510","512"))))))</f>
        <v>80</v>
      </c>
      <c r="M936" s="107">
        <f t="shared" si="14"/>
        <v>80</v>
      </c>
    </row>
    <row r="937" spans="1:13" hidden="1" x14ac:dyDescent="0.25">
      <c r="A937" s="76">
        <v>667611</v>
      </c>
      <c r="B937" s="144" t="s">
        <v>296</v>
      </c>
      <c r="C937" s="112">
        <v>44790</v>
      </c>
      <c r="D937" s="144" t="s">
        <v>2</v>
      </c>
      <c r="E937" s="144" t="s">
        <v>6</v>
      </c>
      <c r="F937" s="76">
        <v>4</v>
      </c>
      <c r="G937" s="145" t="s">
        <v>278</v>
      </c>
      <c r="H937" s="145">
        <v>48</v>
      </c>
      <c r="I937" s="145">
        <v>52</v>
      </c>
      <c r="J937" s="145">
        <v>53.7</v>
      </c>
      <c r="K937" s="145" t="s">
        <v>345</v>
      </c>
      <c r="L937" s="145" t="str">
        <f>IF(A937="","",IFERROR(VLOOKUP(B937,IPQlickTabla!$B:$J,9,FALSE),IF(B937="80 - Produccion-Mezcla Grasa","80",IF(B937="51 - Purga-Purga de sebo","51",IF(B937="502 - Fermentacion PCL","502",IF(B937="510 - Fermentacion","510","512"))))))</f>
        <v>80</v>
      </c>
      <c r="M937" s="107">
        <f t="shared" si="14"/>
        <v>80</v>
      </c>
    </row>
    <row r="938" spans="1:13" hidden="1" x14ac:dyDescent="0.25">
      <c r="A938" s="76">
        <v>667631</v>
      </c>
      <c r="B938" s="144" t="s">
        <v>296</v>
      </c>
      <c r="C938" s="112">
        <v>44790</v>
      </c>
      <c r="D938" s="144" t="s">
        <v>2</v>
      </c>
      <c r="E938" s="144" t="s">
        <v>6</v>
      </c>
      <c r="F938" s="76">
        <v>4</v>
      </c>
      <c r="G938" s="145" t="s">
        <v>278</v>
      </c>
      <c r="H938" s="145">
        <v>48</v>
      </c>
      <c r="I938" s="145">
        <v>52</v>
      </c>
      <c r="J938" s="145">
        <v>53.7</v>
      </c>
      <c r="K938" s="145" t="s">
        <v>345</v>
      </c>
      <c r="L938" s="145" t="str">
        <f>IF(A938="","",IFERROR(VLOOKUP(B938,IPQlickTabla!$B:$J,9,FALSE),IF(B938="80 - Produccion-Mezcla Grasa","80",IF(B938="51 - Purga-Purga de sebo","51",IF(B938="502 - Fermentacion PCL","502",IF(B938="510 - Fermentacion","510","512"))))))</f>
        <v>80</v>
      </c>
      <c r="M938" s="107">
        <f t="shared" si="14"/>
        <v>80</v>
      </c>
    </row>
    <row r="939" spans="1:13" hidden="1" x14ac:dyDescent="0.25">
      <c r="A939" s="76">
        <v>667727</v>
      </c>
      <c r="B939" s="144" t="s">
        <v>296</v>
      </c>
      <c r="C939" s="112">
        <v>44790</v>
      </c>
      <c r="D939" s="144" t="s">
        <v>2</v>
      </c>
      <c r="E939" s="144" t="s">
        <v>6</v>
      </c>
      <c r="F939" s="76">
        <v>4</v>
      </c>
      <c r="G939" s="145" t="s">
        <v>278</v>
      </c>
      <c r="H939" s="145">
        <v>48</v>
      </c>
      <c r="I939" s="145">
        <v>52</v>
      </c>
      <c r="J939" s="145">
        <v>53.8</v>
      </c>
      <c r="K939" s="145" t="s">
        <v>345</v>
      </c>
      <c r="L939" s="145" t="str">
        <f>IF(A939="","",IFERROR(VLOOKUP(B939,IPQlickTabla!$B:$J,9,FALSE),IF(B939="80 - Produccion-Mezcla Grasa","80",IF(B939="51 - Purga-Purga de sebo","51",IF(B939="502 - Fermentacion PCL","502",IF(B939="510 - Fermentacion","510","512"))))))</f>
        <v>80</v>
      </c>
      <c r="M939" s="107">
        <f t="shared" si="14"/>
        <v>80</v>
      </c>
    </row>
    <row r="940" spans="1:13" hidden="1" x14ac:dyDescent="0.25">
      <c r="A940" s="76">
        <v>667129</v>
      </c>
      <c r="B940" s="144" t="s">
        <v>296</v>
      </c>
      <c r="C940" s="112">
        <v>44788</v>
      </c>
      <c r="D940" s="144" t="s">
        <v>2</v>
      </c>
      <c r="E940" s="144" t="s">
        <v>6</v>
      </c>
      <c r="F940" s="76">
        <v>4</v>
      </c>
      <c r="G940" s="145" t="s">
        <v>278</v>
      </c>
      <c r="H940" s="145">
        <v>48</v>
      </c>
      <c r="I940" s="145">
        <v>52</v>
      </c>
      <c r="J940" s="145">
        <v>53.9</v>
      </c>
      <c r="K940" s="145" t="s">
        <v>345</v>
      </c>
      <c r="L940" s="145" t="str">
        <f>IF(A940="","",IFERROR(VLOOKUP(B940,IPQlickTabla!$B:$J,9,FALSE),IF(B940="80 - Produccion-Mezcla Grasa","80",IF(B940="51 - Purga-Purga de sebo","51",IF(B940="502 - Fermentacion PCL","502",IF(B940="510 - Fermentacion","510","512"))))))</f>
        <v>80</v>
      </c>
      <c r="M940" s="107">
        <f t="shared" si="14"/>
        <v>80</v>
      </c>
    </row>
    <row r="941" spans="1:13" hidden="1" x14ac:dyDescent="0.25">
      <c r="A941" s="76">
        <v>667666</v>
      </c>
      <c r="B941" s="144" t="s">
        <v>296</v>
      </c>
      <c r="C941" s="112">
        <v>44790</v>
      </c>
      <c r="D941" s="144" t="s">
        <v>2</v>
      </c>
      <c r="E941" s="144" t="s">
        <v>6</v>
      </c>
      <c r="F941" s="76">
        <v>4</v>
      </c>
      <c r="G941" s="145" t="s">
        <v>278</v>
      </c>
      <c r="H941" s="145">
        <v>48</v>
      </c>
      <c r="I941" s="145">
        <v>52</v>
      </c>
      <c r="J941" s="145">
        <v>53.9</v>
      </c>
      <c r="K941" s="145" t="s">
        <v>345</v>
      </c>
      <c r="L941" s="145" t="str">
        <f>IF(A941="","",IFERROR(VLOOKUP(B941,IPQlickTabla!$B:$J,9,FALSE),IF(B941="80 - Produccion-Mezcla Grasa","80",IF(B941="51 - Purga-Purga de sebo","51",IF(B941="502 - Fermentacion PCL","502",IF(B941="510 - Fermentacion","510","512"))))))</f>
        <v>80</v>
      </c>
      <c r="M941" s="107">
        <f t="shared" si="14"/>
        <v>80</v>
      </c>
    </row>
    <row r="942" spans="1:13" hidden="1" x14ac:dyDescent="0.25">
      <c r="A942" s="76">
        <v>667680</v>
      </c>
      <c r="B942" s="144" t="s">
        <v>296</v>
      </c>
      <c r="C942" s="112">
        <v>44790</v>
      </c>
      <c r="D942" s="144" t="s">
        <v>2</v>
      </c>
      <c r="E942" s="144" t="s">
        <v>6</v>
      </c>
      <c r="F942" s="76">
        <v>4</v>
      </c>
      <c r="G942" s="145" t="s">
        <v>278</v>
      </c>
      <c r="H942" s="145">
        <v>48</v>
      </c>
      <c r="I942" s="145">
        <v>52</v>
      </c>
      <c r="J942" s="145">
        <v>53.9</v>
      </c>
      <c r="K942" s="145" t="s">
        <v>345</v>
      </c>
      <c r="L942" s="145" t="str">
        <f>IF(A942="","",IFERROR(VLOOKUP(B942,IPQlickTabla!$B:$J,9,FALSE),IF(B942="80 - Produccion-Mezcla Grasa","80",IF(B942="51 - Purga-Purga de sebo","51",IF(B942="502 - Fermentacion PCL","502",IF(B942="510 - Fermentacion","510","512"))))))</f>
        <v>80</v>
      </c>
      <c r="M942" s="107">
        <f t="shared" si="14"/>
        <v>80</v>
      </c>
    </row>
    <row r="943" spans="1:13" hidden="1" x14ac:dyDescent="0.25">
      <c r="A943" s="76">
        <v>667708</v>
      </c>
      <c r="B943" s="144" t="s">
        <v>296</v>
      </c>
      <c r="C943" s="112">
        <v>44790</v>
      </c>
      <c r="D943" s="144" t="s">
        <v>2</v>
      </c>
      <c r="E943" s="144" t="s">
        <v>6</v>
      </c>
      <c r="F943" s="76">
        <v>4</v>
      </c>
      <c r="G943" s="145" t="s">
        <v>278</v>
      </c>
      <c r="H943" s="145">
        <v>48</v>
      </c>
      <c r="I943" s="145">
        <v>52</v>
      </c>
      <c r="J943" s="145">
        <v>53.9</v>
      </c>
      <c r="K943" s="145" t="s">
        <v>345</v>
      </c>
      <c r="L943" s="145" t="str">
        <f>IF(A943="","",IFERROR(VLOOKUP(B943,IPQlickTabla!$B:$J,9,FALSE),IF(B943="80 - Produccion-Mezcla Grasa","80",IF(B943="51 - Purga-Purga de sebo","51",IF(B943="502 - Fermentacion PCL","502",IF(B943="510 - Fermentacion","510","512"))))))</f>
        <v>80</v>
      </c>
      <c r="M943" s="107">
        <f t="shared" si="14"/>
        <v>80</v>
      </c>
    </row>
    <row r="944" spans="1:13" hidden="1" x14ac:dyDescent="0.25">
      <c r="A944" s="76">
        <v>667756</v>
      </c>
      <c r="B944" s="144" t="s">
        <v>296</v>
      </c>
      <c r="C944" s="112">
        <v>44791</v>
      </c>
      <c r="D944" s="144" t="s">
        <v>2</v>
      </c>
      <c r="E944" s="144" t="s">
        <v>6</v>
      </c>
      <c r="F944" s="76">
        <v>4</v>
      </c>
      <c r="G944" s="145" t="s">
        <v>278</v>
      </c>
      <c r="H944" s="145">
        <v>48</v>
      </c>
      <c r="I944" s="145">
        <v>52</v>
      </c>
      <c r="J944" s="145">
        <v>53.9</v>
      </c>
      <c r="K944" s="145" t="s">
        <v>345</v>
      </c>
      <c r="L944" s="145" t="str">
        <f>IF(A944="","",IFERROR(VLOOKUP(B944,IPQlickTabla!$B:$J,9,FALSE),IF(B944="80 - Produccion-Mezcla Grasa","80",IF(B944="51 - Purga-Purga de sebo","51",IF(B944="502 - Fermentacion PCL","502",IF(B944="510 - Fermentacion","510","512"))))))</f>
        <v>80</v>
      </c>
      <c r="M944" s="107">
        <f t="shared" si="14"/>
        <v>80</v>
      </c>
    </row>
    <row r="945" spans="1:13" hidden="1" x14ac:dyDescent="0.25">
      <c r="A945" s="76">
        <v>667773</v>
      </c>
      <c r="B945" s="144" t="s">
        <v>296</v>
      </c>
      <c r="C945" s="112">
        <v>44791</v>
      </c>
      <c r="D945" s="144" t="s">
        <v>2</v>
      </c>
      <c r="E945" s="144" t="s">
        <v>6</v>
      </c>
      <c r="F945" s="76">
        <v>4</v>
      </c>
      <c r="G945" s="145" t="s">
        <v>278</v>
      </c>
      <c r="H945" s="145">
        <v>48</v>
      </c>
      <c r="I945" s="145">
        <v>52</v>
      </c>
      <c r="J945" s="145">
        <v>53.9</v>
      </c>
      <c r="K945" s="145" t="s">
        <v>345</v>
      </c>
      <c r="L945" s="145" t="str">
        <f>IF(A945="","",IFERROR(VLOOKUP(B945,IPQlickTabla!$B:$J,9,FALSE),IF(B945="80 - Produccion-Mezcla Grasa","80",IF(B945="51 - Purga-Purga de sebo","51",IF(B945="502 - Fermentacion PCL","502",IF(B945="510 - Fermentacion","510","512"))))))</f>
        <v>80</v>
      </c>
      <c r="M945" s="107">
        <f t="shared" si="14"/>
        <v>80</v>
      </c>
    </row>
    <row r="946" spans="1:13" hidden="1" x14ac:dyDescent="0.25">
      <c r="A946" s="76">
        <v>667162</v>
      </c>
      <c r="B946" s="144" t="s">
        <v>296</v>
      </c>
      <c r="C946" s="112">
        <v>44788</v>
      </c>
      <c r="D946" s="144" t="s">
        <v>2</v>
      </c>
      <c r="E946" s="144" t="s">
        <v>6</v>
      </c>
      <c r="F946" s="76">
        <v>4</v>
      </c>
      <c r="G946" s="145" t="s">
        <v>278</v>
      </c>
      <c r="H946" s="145">
        <v>48</v>
      </c>
      <c r="I946" s="145">
        <v>52</v>
      </c>
      <c r="J946" s="145">
        <v>54</v>
      </c>
      <c r="K946" s="145" t="s">
        <v>345</v>
      </c>
      <c r="L946" s="145" t="str">
        <f>IF(A946="","",IFERROR(VLOOKUP(B946,IPQlickTabla!$B:$J,9,FALSE),IF(B946="80 - Produccion-Mezcla Grasa","80",IF(B946="51 - Purga-Purga de sebo","51",IF(B946="502 - Fermentacion PCL","502",IF(B946="510 - Fermentacion","510","512"))))))</f>
        <v>80</v>
      </c>
      <c r="M946" s="107">
        <f t="shared" si="14"/>
        <v>80</v>
      </c>
    </row>
    <row r="947" spans="1:13" hidden="1" x14ac:dyDescent="0.25">
      <c r="A947" s="76">
        <v>667533</v>
      </c>
      <c r="B947" s="144" t="s">
        <v>296</v>
      </c>
      <c r="C947" s="112">
        <v>44790</v>
      </c>
      <c r="D947" s="144" t="s">
        <v>2</v>
      </c>
      <c r="E947" s="144" t="s">
        <v>6</v>
      </c>
      <c r="F947" s="76">
        <v>4</v>
      </c>
      <c r="G947" s="145" t="s">
        <v>278</v>
      </c>
      <c r="H947" s="145">
        <v>48</v>
      </c>
      <c r="I947" s="145">
        <v>52</v>
      </c>
      <c r="J947" s="145">
        <v>54.4</v>
      </c>
      <c r="K947" s="145" t="s">
        <v>345</v>
      </c>
      <c r="L947" s="145" t="str">
        <f>IF(A947="","",IFERROR(VLOOKUP(B947,IPQlickTabla!$B:$J,9,FALSE),IF(B947="80 - Produccion-Mezcla Grasa","80",IF(B947="51 - Purga-Purga de sebo","51",IF(B947="502 - Fermentacion PCL","502",IF(B947="510 - Fermentacion","510","512"))))))</f>
        <v>80</v>
      </c>
      <c r="M947" s="107">
        <f t="shared" si="14"/>
        <v>80</v>
      </c>
    </row>
    <row r="948" spans="1:13" hidden="1" x14ac:dyDescent="0.25">
      <c r="A948" s="76">
        <v>667932</v>
      </c>
      <c r="B948" s="144" t="s">
        <v>296</v>
      </c>
      <c r="C948" s="112">
        <v>44791</v>
      </c>
      <c r="D948" s="144" t="s">
        <v>2</v>
      </c>
      <c r="E948" s="144" t="s">
        <v>6</v>
      </c>
      <c r="F948" s="76">
        <v>4</v>
      </c>
      <c r="G948" s="145" t="s">
        <v>278</v>
      </c>
      <c r="H948" s="145">
        <v>49</v>
      </c>
      <c r="I948" s="145">
        <v>53</v>
      </c>
      <c r="J948" s="145">
        <v>53.8</v>
      </c>
      <c r="K948" s="145" t="s">
        <v>345</v>
      </c>
      <c r="L948" s="145" t="str">
        <f>IF(A948="","",IFERROR(VLOOKUP(B948,IPQlickTabla!$B:$J,9,FALSE),IF(B948="80 - Produccion-Mezcla Grasa","80",IF(B948="51 - Purga-Purga de sebo","51",IF(B948="502 - Fermentacion PCL","502",IF(B948="510 - Fermentacion","510","512"))))))</f>
        <v>80</v>
      </c>
      <c r="M948" s="107">
        <f t="shared" si="14"/>
        <v>80</v>
      </c>
    </row>
    <row r="949" spans="1:13" hidden="1" x14ac:dyDescent="0.25">
      <c r="A949" s="76">
        <v>667909</v>
      </c>
      <c r="B949" s="144" t="s">
        <v>296</v>
      </c>
      <c r="C949" s="112">
        <v>44791</v>
      </c>
      <c r="D949" s="144" t="s">
        <v>2</v>
      </c>
      <c r="E949" s="144" t="s">
        <v>6</v>
      </c>
      <c r="F949" s="76">
        <v>4</v>
      </c>
      <c r="G949" s="145" t="s">
        <v>278</v>
      </c>
      <c r="H949" s="145">
        <v>49</v>
      </c>
      <c r="I949" s="145">
        <v>53</v>
      </c>
      <c r="J949" s="145">
        <v>53.9</v>
      </c>
      <c r="K949" s="145" t="s">
        <v>345</v>
      </c>
      <c r="L949" s="145" t="str">
        <f>IF(A949="","",IFERROR(VLOOKUP(B949,IPQlickTabla!$B:$J,9,FALSE),IF(B949="80 - Produccion-Mezcla Grasa","80",IF(B949="51 - Purga-Purga de sebo","51",IF(B949="502 - Fermentacion PCL","502",IF(B949="510 - Fermentacion","510","512"))))))</f>
        <v>80</v>
      </c>
      <c r="M949" s="107">
        <f t="shared" si="14"/>
        <v>80</v>
      </c>
    </row>
    <row r="950" spans="1:13" hidden="1" x14ac:dyDescent="0.25">
      <c r="A950" s="76">
        <v>667889</v>
      </c>
      <c r="B950" s="144" t="s">
        <v>296</v>
      </c>
      <c r="C950" s="112">
        <v>44791</v>
      </c>
      <c r="D950" s="144" t="s">
        <v>2</v>
      </c>
      <c r="E950" s="144" t="s">
        <v>6</v>
      </c>
      <c r="F950" s="76">
        <v>4</v>
      </c>
      <c r="G950" s="145" t="s">
        <v>278</v>
      </c>
      <c r="H950" s="145">
        <v>49</v>
      </c>
      <c r="I950" s="145">
        <v>53</v>
      </c>
      <c r="J950" s="145">
        <v>54.1</v>
      </c>
      <c r="K950" s="145" t="s">
        <v>345</v>
      </c>
      <c r="L950" s="145" t="str">
        <f>IF(A950="","",IFERROR(VLOOKUP(B950,IPQlickTabla!$B:$J,9,FALSE),IF(B950="80 - Produccion-Mezcla Grasa","80",IF(B950="51 - Purga-Purga de sebo","51",IF(B950="502 - Fermentacion PCL","502",IF(B950="510 - Fermentacion","510","512"))))))</f>
        <v>80</v>
      </c>
      <c r="M950" s="107">
        <f t="shared" si="14"/>
        <v>80</v>
      </c>
    </row>
    <row r="951" spans="1:13" hidden="1" x14ac:dyDescent="0.25">
      <c r="A951" s="76">
        <v>667012</v>
      </c>
      <c r="B951" s="144" t="s">
        <v>296</v>
      </c>
      <c r="C951" s="112">
        <v>44788</v>
      </c>
      <c r="D951" s="144" t="s">
        <v>2</v>
      </c>
      <c r="E951" s="144" t="s">
        <v>6</v>
      </c>
      <c r="F951" s="76">
        <v>4</v>
      </c>
      <c r="G951" s="145" t="s">
        <v>278</v>
      </c>
      <c r="H951" s="145">
        <v>48</v>
      </c>
      <c r="I951" s="145">
        <v>54</v>
      </c>
      <c r="J951" s="145">
        <v>53.5</v>
      </c>
      <c r="K951" s="145" t="s">
        <v>344</v>
      </c>
      <c r="L951" s="145" t="str">
        <f>IF(A951="","",IFERROR(VLOOKUP(B951,IPQlickTabla!$B:$J,9,FALSE),IF(B951="80 - Produccion-Mezcla Grasa","80",IF(B951="51 - Purga-Purga de sebo","51",IF(B951="502 - Fermentacion PCL","502",IF(B951="510 - Fermentacion","510","512"))))))</f>
        <v>80</v>
      </c>
      <c r="M951" s="107">
        <f t="shared" si="14"/>
        <v>80</v>
      </c>
    </row>
    <row r="952" spans="1:13" hidden="1" x14ac:dyDescent="0.25">
      <c r="A952" s="76">
        <v>667058</v>
      </c>
      <c r="B952" s="144" t="s">
        <v>296</v>
      </c>
      <c r="C952" s="112">
        <v>44788</v>
      </c>
      <c r="D952" s="144" t="s">
        <v>2</v>
      </c>
      <c r="E952" s="144" t="s">
        <v>6</v>
      </c>
      <c r="F952" s="76">
        <v>4</v>
      </c>
      <c r="G952" s="145" t="s">
        <v>278</v>
      </c>
      <c r="H952" s="145">
        <v>48</v>
      </c>
      <c r="I952" s="145">
        <v>54</v>
      </c>
      <c r="J952" s="145">
        <v>53.5</v>
      </c>
      <c r="K952" s="145" t="s">
        <v>344</v>
      </c>
      <c r="L952" s="145" t="str">
        <f>IF(A952="","",IFERROR(VLOOKUP(B952,IPQlickTabla!$B:$J,9,FALSE),IF(B952="80 - Produccion-Mezcla Grasa","80",IF(B952="51 - Purga-Purga de sebo","51",IF(B952="502 - Fermentacion PCL","502",IF(B952="510 - Fermentacion","510","512"))))))</f>
        <v>80</v>
      </c>
      <c r="M952" s="107">
        <f t="shared" si="14"/>
        <v>80</v>
      </c>
    </row>
    <row r="953" spans="1:13" hidden="1" x14ac:dyDescent="0.25">
      <c r="A953" s="76">
        <v>667079</v>
      </c>
      <c r="B953" s="144" t="s">
        <v>296</v>
      </c>
      <c r="C953" s="112">
        <v>44788</v>
      </c>
      <c r="D953" s="144" t="s">
        <v>2</v>
      </c>
      <c r="E953" s="144" t="s">
        <v>6</v>
      </c>
      <c r="F953" s="76">
        <v>4</v>
      </c>
      <c r="G953" s="145" t="s">
        <v>278</v>
      </c>
      <c r="H953" s="145">
        <v>48</v>
      </c>
      <c r="I953" s="145">
        <v>54</v>
      </c>
      <c r="J953" s="145">
        <v>53.5</v>
      </c>
      <c r="K953" s="145" t="s">
        <v>344</v>
      </c>
      <c r="L953" s="145" t="str">
        <f>IF(A953="","",IFERROR(VLOOKUP(B953,IPQlickTabla!$B:$J,9,FALSE),IF(B953="80 - Produccion-Mezcla Grasa","80",IF(B953="51 - Purga-Purga de sebo","51",IF(B953="502 - Fermentacion PCL","502",IF(B953="510 - Fermentacion","510","512"))))))</f>
        <v>80</v>
      </c>
      <c r="M953" s="107">
        <f t="shared" si="14"/>
        <v>80</v>
      </c>
    </row>
    <row r="954" spans="1:13" hidden="1" x14ac:dyDescent="0.25">
      <c r="A954" s="76">
        <v>667032</v>
      </c>
      <c r="B954" s="144" t="s">
        <v>296</v>
      </c>
      <c r="C954" s="112">
        <v>44788</v>
      </c>
      <c r="D954" s="144" t="s">
        <v>2</v>
      </c>
      <c r="E954" s="144" t="s">
        <v>6</v>
      </c>
      <c r="F954" s="76">
        <v>4</v>
      </c>
      <c r="G954" s="145" t="s">
        <v>278</v>
      </c>
      <c r="H954" s="145">
        <v>48</v>
      </c>
      <c r="I954" s="145">
        <v>54</v>
      </c>
      <c r="J954" s="145">
        <v>53.6</v>
      </c>
      <c r="K954" s="145" t="s">
        <v>344</v>
      </c>
      <c r="L954" s="145" t="str">
        <f>IF(A954="","",IFERROR(VLOOKUP(B954,IPQlickTabla!$B:$J,9,FALSE),IF(B954="80 - Produccion-Mezcla Grasa","80",IF(B954="51 - Purga-Purga de sebo","51",IF(B954="502 - Fermentacion PCL","502",IF(B954="510 - Fermentacion","510","512"))))))</f>
        <v>80</v>
      </c>
      <c r="M954" s="107">
        <f t="shared" si="14"/>
        <v>80</v>
      </c>
    </row>
    <row r="955" spans="1:13" hidden="1" x14ac:dyDescent="0.25">
      <c r="A955" s="76">
        <v>667106</v>
      </c>
      <c r="B955" s="144" t="s">
        <v>296</v>
      </c>
      <c r="C955" s="112">
        <v>44788</v>
      </c>
      <c r="D955" s="144" t="s">
        <v>2</v>
      </c>
      <c r="E955" s="144" t="s">
        <v>6</v>
      </c>
      <c r="F955" s="76">
        <v>4</v>
      </c>
      <c r="G955" s="145" t="s">
        <v>278</v>
      </c>
      <c r="H955" s="145">
        <v>48</v>
      </c>
      <c r="I955" s="145">
        <v>54</v>
      </c>
      <c r="J955" s="145">
        <v>53.6</v>
      </c>
      <c r="K955" s="145" t="s">
        <v>344</v>
      </c>
      <c r="L955" s="145" t="str">
        <f>IF(A955="","",IFERROR(VLOOKUP(B955,IPQlickTabla!$B:$J,9,FALSE),IF(B955="80 - Produccion-Mezcla Grasa","80",IF(B955="51 - Purga-Purga de sebo","51",IF(B955="502 - Fermentacion PCL","502",IF(B955="510 - Fermentacion","510","512"))))))</f>
        <v>80</v>
      </c>
      <c r="M955" s="107">
        <f t="shared" si="14"/>
        <v>80</v>
      </c>
    </row>
    <row r="956" spans="1:13" hidden="1" x14ac:dyDescent="0.25">
      <c r="A956" s="76">
        <v>667091</v>
      </c>
      <c r="B956" s="144" t="s">
        <v>296</v>
      </c>
      <c r="C956" s="112">
        <v>44788</v>
      </c>
      <c r="D956" s="144" t="s">
        <v>2</v>
      </c>
      <c r="E956" s="144" t="s">
        <v>6</v>
      </c>
      <c r="F956" s="76">
        <v>4</v>
      </c>
      <c r="G956" s="145" t="s">
        <v>278</v>
      </c>
      <c r="H956" s="145">
        <v>48</v>
      </c>
      <c r="I956" s="145">
        <v>54</v>
      </c>
      <c r="J956" s="145">
        <v>53.7</v>
      </c>
      <c r="K956" s="145" t="s">
        <v>344</v>
      </c>
      <c r="L956" s="145" t="str">
        <f>IF(A956="","",IFERROR(VLOOKUP(B956,IPQlickTabla!$B:$J,9,FALSE),IF(B956="80 - Produccion-Mezcla Grasa","80",IF(B956="51 - Purga-Purga de sebo","51",IF(B956="502 - Fermentacion PCL","502",IF(B956="510 - Fermentacion","510","512"))))))</f>
        <v>80</v>
      </c>
      <c r="M956" s="107">
        <f t="shared" si="14"/>
        <v>80</v>
      </c>
    </row>
    <row r="957" spans="1:13" hidden="1" x14ac:dyDescent="0.25">
      <c r="A957" s="76">
        <v>667119</v>
      </c>
      <c r="B957" s="144" t="s">
        <v>296</v>
      </c>
      <c r="C957" s="112">
        <v>44788</v>
      </c>
      <c r="D957" s="144" t="s">
        <v>2</v>
      </c>
      <c r="E957" s="144" t="s">
        <v>6</v>
      </c>
      <c r="F957" s="76">
        <v>4</v>
      </c>
      <c r="G957" s="145" t="s">
        <v>278</v>
      </c>
      <c r="H957" s="145">
        <v>48</v>
      </c>
      <c r="I957" s="145">
        <v>54</v>
      </c>
      <c r="J957" s="145">
        <v>53.7</v>
      </c>
      <c r="K957" s="145" t="s">
        <v>344</v>
      </c>
      <c r="L957" s="145" t="str">
        <f>IF(A957="","",IFERROR(VLOOKUP(B957,IPQlickTabla!$B:$J,9,FALSE),IF(B957="80 - Produccion-Mezcla Grasa","80",IF(B957="51 - Purga-Purga de sebo","51",IF(B957="502 - Fermentacion PCL","502",IF(B957="510 - Fermentacion","510","512"))))))</f>
        <v>80</v>
      </c>
      <c r="M957" s="107">
        <f t="shared" si="14"/>
        <v>80</v>
      </c>
    </row>
    <row r="958" spans="1:13" hidden="1" x14ac:dyDescent="0.25">
      <c r="A958" s="76">
        <v>667045</v>
      </c>
      <c r="B958" s="144" t="s">
        <v>296</v>
      </c>
      <c r="C958" s="112">
        <v>44788</v>
      </c>
      <c r="D958" s="144" t="s">
        <v>2</v>
      </c>
      <c r="E958" s="144" t="s">
        <v>6</v>
      </c>
      <c r="F958" s="76">
        <v>4</v>
      </c>
      <c r="G958" s="145" t="s">
        <v>278</v>
      </c>
      <c r="H958" s="145">
        <v>48</v>
      </c>
      <c r="I958" s="145">
        <v>54</v>
      </c>
      <c r="J958" s="145">
        <v>54.1</v>
      </c>
      <c r="K958" s="145" t="s">
        <v>345</v>
      </c>
      <c r="L958" s="145" t="str">
        <f>IF(A958="","",IFERROR(VLOOKUP(B958,IPQlickTabla!$B:$J,9,FALSE),IF(B958="80 - Produccion-Mezcla Grasa","80",IF(B958="51 - Purga-Purga de sebo","51",IF(B958="502 - Fermentacion PCL","502",IF(B958="510 - Fermentacion","510","512"))))))</f>
        <v>80</v>
      </c>
      <c r="M958" s="107">
        <f t="shared" si="14"/>
        <v>80</v>
      </c>
    </row>
    <row r="959" spans="1:13" hidden="1" x14ac:dyDescent="0.25">
      <c r="A959" s="76">
        <v>667253</v>
      </c>
      <c r="B959" s="144" t="s">
        <v>296</v>
      </c>
      <c r="C959" s="112">
        <v>44789</v>
      </c>
      <c r="D959" s="144" t="s">
        <v>2</v>
      </c>
      <c r="E959" s="144" t="s">
        <v>6</v>
      </c>
      <c r="F959" s="76">
        <v>4</v>
      </c>
      <c r="G959" s="145" t="s">
        <v>278</v>
      </c>
      <c r="H959" s="145">
        <v>48</v>
      </c>
      <c r="I959" s="145">
        <v>54</v>
      </c>
      <c r="J959" s="145">
        <v>54.4</v>
      </c>
      <c r="K959" s="145" t="s">
        <v>345</v>
      </c>
      <c r="L959" s="145" t="str">
        <f>IF(A959="","",IFERROR(VLOOKUP(B959,IPQlickTabla!$B:$J,9,FALSE),IF(B959="80 - Produccion-Mezcla Grasa","80",IF(B959="51 - Purga-Purga de sebo","51",IF(B959="502 - Fermentacion PCL","502",IF(B959="510 - Fermentacion","510","512"))))))</f>
        <v>80</v>
      </c>
      <c r="M959" s="107">
        <f t="shared" si="14"/>
        <v>80</v>
      </c>
    </row>
    <row r="960" spans="1:13" hidden="1" x14ac:dyDescent="0.25">
      <c r="A960" s="76">
        <v>667266</v>
      </c>
      <c r="B960" s="144" t="s">
        <v>296</v>
      </c>
      <c r="C960" s="112">
        <v>44789</v>
      </c>
      <c r="D960" s="144" t="s">
        <v>2</v>
      </c>
      <c r="E960" s="144" t="s">
        <v>6</v>
      </c>
      <c r="F960" s="76">
        <v>4</v>
      </c>
      <c r="G960" s="145" t="s">
        <v>278</v>
      </c>
      <c r="H960" s="145">
        <v>48</v>
      </c>
      <c r="I960" s="145">
        <v>54</v>
      </c>
      <c r="J960" s="145">
        <v>54.4</v>
      </c>
      <c r="K960" s="145" t="s">
        <v>345</v>
      </c>
      <c r="L960" s="145" t="str">
        <f>IF(A960="","",IFERROR(VLOOKUP(B960,IPQlickTabla!$B:$J,9,FALSE),IF(B960="80 - Produccion-Mezcla Grasa","80",IF(B960="51 - Purga-Purga de sebo","51",IF(B960="502 - Fermentacion PCL","502",IF(B960="510 - Fermentacion","510","512"))))))</f>
        <v>80</v>
      </c>
      <c r="M960" s="107">
        <f t="shared" si="14"/>
        <v>80</v>
      </c>
    </row>
    <row r="961" spans="1:13" hidden="1" x14ac:dyDescent="0.25">
      <c r="A961" s="76">
        <v>667362</v>
      </c>
      <c r="B961" s="144" t="s">
        <v>296</v>
      </c>
      <c r="C961" s="112">
        <v>44789</v>
      </c>
      <c r="D961" s="144" t="s">
        <v>2</v>
      </c>
      <c r="E961" s="144" t="s">
        <v>6</v>
      </c>
      <c r="F961" s="76">
        <v>4</v>
      </c>
      <c r="G961" s="145" t="s">
        <v>278</v>
      </c>
      <c r="H961" s="145">
        <v>48</v>
      </c>
      <c r="I961" s="145">
        <v>54</v>
      </c>
      <c r="J961" s="145">
        <v>54.4</v>
      </c>
      <c r="K961" s="145" t="s">
        <v>345</v>
      </c>
      <c r="L961" s="145" t="str">
        <f>IF(A961="","",IFERROR(VLOOKUP(B961,IPQlickTabla!$B:$J,9,FALSE),IF(B961="80 - Produccion-Mezcla Grasa","80",IF(B961="51 - Purga-Purga de sebo","51",IF(B961="502 - Fermentacion PCL","502",IF(B961="510 - Fermentacion","510","512"))))))</f>
        <v>80</v>
      </c>
      <c r="M961" s="107">
        <f t="shared" si="14"/>
        <v>80</v>
      </c>
    </row>
    <row r="962" spans="1:13" hidden="1" x14ac:dyDescent="0.25">
      <c r="A962" s="76">
        <v>667299</v>
      </c>
      <c r="B962" s="144" t="s">
        <v>296</v>
      </c>
      <c r="C962" s="112">
        <v>44789</v>
      </c>
      <c r="D962" s="144" t="s">
        <v>2</v>
      </c>
      <c r="E962" s="144" t="s">
        <v>6</v>
      </c>
      <c r="F962" s="76">
        <v>4</v>
      </c>
      <c r="G962" s="145" t="s">
        <v>278</v>
      </c>
      <c r="H962" s="145">
        <v>48</v>
      </c>
      <c r="I962" s="145">
        <v>54</v>
      </c>
      <c r="J962" s="145">
        <v>54.5</v>
      </c>
      <c r="K962" s="145" t="s">
        <v>345</v>
      </c>
      <c r="L962" s="145" t="str">
        <f>IF(A962="","",IFERROR(VLOOKUP(B962,IPQlickTabla!$B:$J,9,FALSE),IF(B962="80 - Produccion-Mezcla Grasa","80",IF(B962="51 - Purga-Purga de sebo","51",IF(B962="502 - Fermentacion PCL","502",IF(B962="510 - Fermentacion","510","512"))))))</f>
        <v>80</v>
      </c>
      <c r="M962" s="107">
        <f t="shared" si="14"/>
        <v>80</v>
      </c>
    </row>
    <row r="963" spans="1:13" hidden="1" x14ac:dyDescent="0.25">
      <c r="A963" s="76">
        <v>667348</v>
      </c>
      <c r="B963" s="144" t="s">
        <v>296</v>
      </c>
      <c r="C963" s="112">
        <v>44789</v>
      </c>
      <c r="D963" s="144" t="s">
        <v>2</v>
      </c>
      <c r="E963" s="144" t="s">
        <v>6</v>
      </c>
      <c r="F963" s="76">
        <v>4</v>
      </c>
      <c r="G963" s="145" t="s">
        <v>278</v>
      </c>
      <c r="H963" s="145">
        <v>48</v>
      </c>
      <c r="I963" s="145">
        <v>54</v>
      </c>
      <c r="J963" s="145">
        <v>54.5</v>
      </c>
      <c r="K963" s="145" t="s">
        <v>345</v>
      </c>
      <c r="L963" s="145" t="str">
        <f>IF(A963="","",IFERROR(VLOOKUP(B963,IPQlickTabla!$B:$J,9,FALSE),IF(B963="80 - Produccion-Mezcla Grasa","80",IF(B963="51 - Purga-Purga de sebo","51",IF(B963="502 - Fermentacion PCL","502",IF(B963="510 - Fermentacion","510","512"))))))</f>
        <v>80</v>
      </c>
      <c r="M963" s="107">
        <f t="shared" ref="M963:M1026" si="15">+IF(OR(L963=73,L963=74,L963=75),75,IF(L963="80",80,IF(L963="51",51,IF(L963="502",502,IF(L963="510",510,IF(L963="512",512,L963))))))</f>
        <v>80</v>
      </c>
    </row>
    <row r="964" spans="1:13" hidden="1" x14ac:dyDescent="0.25">
      <c r="A964" s="76">
        <v>667326</v>
      </c>
      <c r="B964" s="144" t="s">
        <v>296</v>
      </c>
      <c r="C964" s="112">
        <v>44789</v>
      </c>
      <c r="D964" s="144" t="s">
        <v>2</v>
      </c>
      <c r="E964" s="144" t="s">
        <v>6</v>
      </c>
      <c r="F964" s="76">
        <v>4</v>
      </c>
      <c r="G964" s="145" t="s">
        <v>278</v>
      </c>
      <c r="H964" s="145">
        <v>48</v>
      </c>
      <c r="I964" s="145">
        <v>54</v>
      </c>
      <c r="J964" s="145">
        <v>54.6</v>
      </c>
      <c r="K964" s="145" t="s">
        <v>345</v>
      </c>
      <c r="L964" s="145" t="str">
        <f>IF(A964="","",IFERROR(VLOOKUP(B964,IPQlickTabla!$B:$J,9,FALSE),IF(B964="80 - Produccion-Mezcla Grasa","80",IF(B964="51 - Purga-Purga de sebo","51",IF(B964="502 - Fermentacion PCL","502",IF(B964="510 - Fermentacion","510","512"))))))</f>
        <v>80</v>
      </c>
      <c r="M964" s="107">
        <f t="shared" si="15"/>
        <v>80</v>
      </c>
    </row>
    <row r="965" spans="1:13" hidden="1" x14ac:dyDescent="0.25">
      <c r="A965" s="76">
        <v>667260</v>
      </c>
      <c r="B965" s="144" t="s">
        <v>296</v>
      </c>
      <c r="C965" s="112">
        <v>44789</v>
      </c>
      <c r="D965" s="144" t="s">
        <v>2</v>
      </c>
      <c r="E965" s="144" t="s">
        <v>6</v>
      </c>
      <c r="F965" s="76">
        <v>4</v>
      </c>
      <c r="G965" s="145" t="s">
        <v>278</v>
      </c>
      <c r="H965" s="145">
        <v>51</v>
      </c>
      <c r="I965" s="145">
        <v>56</v>
      </c>
      <c r="J965" s="145">
        <v>48.1</v>
      </c>
      <c r="K965" s="145" t="s">
        <v>345</v>
      </c>
      <c r="L965" s="145" t="str">
        <f>IF(A965="","",IFERROR(VLOOKUP(B965,IPQlickTabla!$B:$J,9,FALSE),IF(B965="80 - Produccion-Mezcla Grasa","80",IF(B965="51 - Purga-Purga de sebo","51",IF(B965="502 - Fermentacion PCL","502",IF(B965="510 - Fermentacion","510","512"))))))</f>
        <v>80</v>
      </c>
      <c r="M965" s="107">
        <f t="shared" si="15"/>
        <v>80</v>
      </c>
    </row>
    <row r="966" spans="1:13" hidden="1" x14ac:dyDescent="0.25">
      <c r="A966" s="76">
        <v>667452</v>
      </c>
      <c r="B966" s="144" t="s">
        <v>296</v>
      </c>
      <c r="C966" s="112">
        <v>44789</v>
      </c>
      <c r="D966" s="144" t="s">
        <v>2</v>
      </c>
      <c r="E966" s="144" t="s">
        <v>6</v>
      </c>
      <c r="F966" s="76">
        <v>4</v>
      </c>
      <c r="G966" s="145" t="s">
        <v>278</v>
      </c>
      <c r="H966" s="145">
        <v>51</v>
      </c>
      <c r="I966" s="145">
        <v>56</v>
      </c>
      <c r="J966" s="145">
        <v>48.7</v>
      </c>
      <c r="K966" s="145" t="s">
        <v>345</v>
      </c>
      <c r="L966" s="145" t="str">
        <f>IF(A966="","",IFERROR(VLOOKUP(B966,IPQlickTabla!$B:$J,9,FALSE),IF(B966="80 - Produccion-Mezcla Grasa","80",IF(B966="51 - Purga-Purga de sebo","51",IF(B966="502 - Fermentacion PCL","502",IF(B966="510 - Fermentacion","510","512"))))))</f>
        <v>80</v>
      </c>
      <c r="M966" s="107">
        <f t="shared" si="15"/>
        <v>80</v>
      </c>
    </row>
    <row r="967" spans="1:13" hidden="1" x14ac:dyDescent="0.25">
      <c r="A967" s="76">
        <v>667410</v>
      </c>
      <c r="B967" s="144" t="s">
        <v>296</v>
      </c>
      <c r="C967" s="112">
        <v>44789</v>
      </c>
      <c r="D967" s="144" t="s">
        <v>2</v>
      </c>
      <c r="E967" s="144" t="s">
        <v>6</v>
      </c>
      <c r="F967" s="76">
        <v>4</v>
      </c>
      <c r="G967" s="145" t="s">
        <v>278</v>
      </c>
      <c r="H967" s="145">
        <v>51</v>
      </c>
      <c r="I967" s="145">
        <v>56</v>
      </c>
      <c r="J967" s="145">
        <v>49.4</v>
      </c>
      <c r="K967" s="145" t="s">
        <v>345</v>
      </c>
      <c r="L967" s="145" t="str">
        <f>IF(A967="","",IFERROR(VLOOKUP(B967,IPQlickTabla!$B:$J,9,FALSE),IF(B967="80 - Produccion-Mezcla Grasa","80",IF(B967="51 - Purga-Purga de sebo","51",IF(B967="502 - Fermentacion PCL","502",IF(B967="510 - Fermentacion","510","512"))))))</f>
        <v>80</v>
      </c>
      <c r="M967" s="107">
        <f t="shared" si="15"/>
        <v>80</v>
      </c>
    </row>
    <row r="968" spans="1:13" hidden="1" x14ac:dyDescent="0.25">
      <c r="A968" s="76">
        <v>667013</v>
      </c>
      <c r="B968" s="144" t="s">
        <v>296</v>
      </c>
      <c r="C968" s="112">
        <v>44788</v>
      </c>
      <c r="D968" s="144" t="s">
        <v>2</v>
      </c>
      <c r="E968" s="144" t="s">
        <v>6</v>
      </c>
      <c r="F968" s="76">
        <v>4</v>
      </c>
      <c r="G968" s="145" t="s">
        <v>278</v>
      </c>
      <c r="H968" s="145">
        <v>51</v>
      </c>
      <c r="I968" s="145">
        <v>56</v>
      </c>
      <c r="J968" s="145">
        <v>55</v>
      </c>
      <c r="K968" s="145" t="s">
        <v>344</v>
      </c>
      <c r="L968" s="145" t="str">
        <f>IF(A968="","",IFERROR(VLOOKUP(B968,IPQlickTabla!$B:$J,9,FALSE),IF(B968="80 - Produccion-Mezcla Grasa","80",IF(B968="51 - Purga-Purga de sebo","51",IF(B968="502 - Fermentacion PCL","502",IF(B968="510 - Fermentacion","510","512"))))))</f>
        <v>80</v>
      </c>
      <c r="M968" s="107">
        <f t="shared" si="15"/>
        <v>80</v>
      </c>
    </row>
    <row r="969" spans="1:13" hidden="1" x14ac:dyDescent="0.25">
      <c r="A969" s="76">
        <v>667053</v>
      </c>
      <c r="B969" s="144" t="s">
        <v>296</v>
      </c>
      <c r="C969" s="112">
        <v>44788</v>
      </c>
      <c r="D969" s="144" t="s">
        <v>2</v>
      </c>
      <c r="E969" s="144" t="s">
        <v>6</v>
      </c>
      <c r="F969" s="76">
        <v>4</v>
      </c>
      <c r="G969" s="145" t="s">
        <v>278</v>
      </c>
      <c r="H969" s="145">
        <v>51</v>
      </c>
      <c r="I969" s="145">
        <v>56</v>
      </c>
      <c r="J969" s="145">
        <v>55</v>
      </c>
      <c r="K969" s="145" t="s">
        <v>344</v>
      </c>
      <c r="L969" s="145" t="str">
        <f>IF(A969="","",IFERROR(VLOOKUP(B969,IPQlickTabla!$B:$J,9,FALSE),IF(B969="80 - Produccion-Mezcla Grasa","80",IF(B969="51 - Purga-Purga de sebo","51",IF(B969="502 - Fermentacion PCL","502",IF(B969="510 - Fermentacion","510","512"))))))</f>
        <v>80</v>
      </c>
      <c r="M969" s="107">
        <f t="shared" si="15"/>
        <v>80</v>
      </c>
    </row>
    <row r="970" spans="1:13" hidden="1" x14ac:dyDescent="0.25">
      <c r="A970" s="76">
        <v>668074</v>
      </c>
      <c r="B970" s="144" t="s">
        <v>296</v>
      </c>
      <c r="C970" s="112">
        <v>44792</v>
      </c>
      <c r="D970" s="144" t="s">
        <v>2</v>
      </c>
      <c r="E970" s="144" t="s">
        <v>6</v>
      </c>
      <c r="F970" s="76">
        <v>4</v>
      </c>
      <c r="G970" s="145" t="s">
        <v>278</v>
      </c>
      <c r="H970" s="145">
        <v>51</v>
      </c>
      <c r="I970" s="145">
        <v>56</v>
      </c>
      <c r="J970" s="145">
        <v>56</v>
      </c>
      <c r="K970" s="145" t="s">
        <v>344</v>
      </c>
      <c r="L970" s="145" t="str">
        <f>IF(A970="","",IFERROR(VLOOKUP(B970,IPQlickTabla!$B:$J,9,FALSE),IF(B970="80 - Produccion-Mezcla Grasa","80",IF(B970="51 - Purga-Purga de sebo","51",IF(B970="502 - Fermentacion PCL","502",IF(B970="510 - Fermentacion","510","512"))))))</f>
        <v>80</v>
      </c>
      <c r="M970" s="107">
        <f t="shared" si="15"/>
        <v>80</v>
      </c>
    </row>
    <row r="971" spans="1:13" hidden="1" x14ac:dyDescent="0.25">
      <c r="A971" s="76">
        <v>668495</v>
      </c>
      <c r="B971" s="144" t="s">
        <v>296</v>
      </c>
      <c r="C971" s="112">
        <v>44794</v>
      </c>
      <c r="D971" s="144" t="s">
        <v>2</v>
      </c>
      <c r="E971" s="144" t="s">
        <v>6</v>
      </c>
      <c r="F971" s="76">
        <v>4</v>
      </c>
      <c r="G971" s="145" t="s">
        <v>278</v>
      </c>
      <c r="H971" s="145">
        <v>51</v>
      </c>
      <c r="I971" s="145">
        <v>56</v>
      </c>
      <c r="J971" s="145">
        <v>57.7</v>
      </c>
      <c r="K971" s="145" t="s">
        <v>345</v>
      </c>
      <c r="L971" s="145" t="str">
        <f>IF(A971="","",IFERROR(VLOOKUP(B971,IPQlickTabla!$B:$J,9,FALSE),IF(B971="80 - Produccion-Mezcla Grasa","80",IF(B971="51 - Purga-Purga de sebo","51",IF(B971="502 - Fermentacion PCL","502",IF(B971="510 - Fermentacion","510","512"))))))</f>
        <v>80</v>
      </c>
      <c r="M971" s="107">
        <f t="shared" si="15"/>
        <v>80</v>
      </c>
    </row>
    <row r="972" spans="1:13" hidden="1" x14ac:dyDescent="0.25">
      <c r="A972" s="76">
        <v>668104</v>
      </c>
      <c r="B972" s="144" t="s">
        <v>296</v>
      </c>
      <c r="C972" s="112">
        <v>44792</v>
      </c>
      <c r="D972" s="144" t="s">
        <v>2</v>
      </c>
      <c r="E972" s="144" t="s">
        <v>6</v>
      </c>
      <c r="F972" s="76">
        <v>4</v>
      </c>
      <c r="G972" s="145" t="s">
        <v>278</v>
      </c>
      <c r="H972" s="145">
        <v>65</v>
      </c>
      <c r="I972" s="145">
        <v>70</v>
      </c>
      <c r="J972" s="145">
        <v>67.3</v>
      </c>
      <c r="K972" s="145" t="s">
        <v>344</v>
      </c>
      <c r="L972" s="145" t="str">
        <f>IF(A972="","",IFERROR(VLOOKUP(B972,IPQlickTabla!$B:$J,9,FALSE),IF(B972="80 - Produccion-Mezcla Grasa","80",IF(B972="51 - Purga-Purga de sebo","51",IF(B972="502 - Fermentacion PCL","502",IF(B972="510 - Fermentacion","510","512"))))))</f>
        <v>80</v>
      </c>
      <c r="M972" s="107">
        <f t="shared" si="15"/>
        <v>80</v>
      </c>
    </row>
    <row r="973" spans="1:13" hidden="1" x14ac:dyDescent="0.25">
      <c r="A973" s="76">
        <v>668158</v>
      </c>
      <c r="B973" s="144" t="s">
        <v>296</v>
      </c>
      <c r="C973" s="112">
        <v>44792</v>
      </c>
      <c r="D973" s="144" t="s">
        <v>2</v>
      </c>
      <c r="E973" s="144" t="s">
        <v>6</v>
      </c>
      <c r="F973" s="76">
        <v>4</v>
      </c>
      <c r="G973" s="145" t="s">
        <v>278</v>
      </c>
      <c r="H973" s="145">
        <v>65</v>
      </c>
      <c r="I973" s="145">
        <v>70</v>
      </c>
      <c r="J973" s="145">
        <v>68.900000000000006</v>
      </c>
      <c r="K973" s="145" t="s">
        <v>344</v>
      </c>
      <c r="L973" s="145" t="str">
        <f>IF(A973="","",IFERROR(VLOOKUP(B973,IPQlickTabla!$B:$J,9,FALSE),IF(B973="80 - Produccion-Mezcla Grasa","80",IF(B973="51 - Purga-Purga de sebo","51",IF(B973="502 - Fermentacion PCL","502",IF(B973="510 - Fermentacion","510","512"))))))</f>
        <v>80</v>
      </c>
      <c r="M973" s="107">
        <f t="shared" si="15"/>
        <v>80</v>
      </c>
    </row>
    <row r="974" spans="1:13" hidden="1" x14ac:dyDescent="0.25">
      <c r="A974" s="76">
        <v>668125</v>
      </c>
      <c r="B974" s="144" t="s">
        <v>296</v>
      </c>
      <c r="C974" s="112">
        <v>44792</v>
      </c>
      <c r="D974" s="144" t="s">
        <v>2</v>
      </c>
      <c r="E974" s="144" t="s">
        <v>6</v>
      </c>
      <c r="F974" s="76">
        <v>4</v>
      </c>
      <c r="G974" s="145" t="s">
        <v>278</v>
      </c>
      <c r="H974" s="145">
        <v>65</v>
      </c>
      <c r="I974" s="145">
        <v>70</v>
      </c>
      <c r="J974" s="145">
        <v>69</v>
      </c>
      <c r="K974" s="145" t="s">
        <v>344</v>
      </c>
      <c r="L974" s="145" t="str">
        <f>IF(A974="","",IFERROR(VLOOKUP(B974,IPQlickTabla!$B:$J,9,FALSE),IF(B974="80 - Produccion-Mezcla Grasa","80",IF(B974="51 - Purga-Purga de sebo","51",IF(B974="502 - Fermentacion PCL","502",IF(B974="510 - Fermentacion","510","512"))))))</f>
        <v>80</v>
      </c>
      <c r="M974" s="107">
        <f t="shared" si="15"/>
        <v>80</v>
      </c>
    </row>
    <row r="975" spans="1:13" hidden="1" x14ac:dyDescent="0.25">
      <c r="A975" s="76">
        <v>668179</v>
      </c>
      <c r="B975" s="144" t="s">
        <v>296</v>
      </c>
      <c r="C975" s="112">
        <v>44792</v>
      </c>
      <c r="D975" s="144" t="s">
        <v>2</v>
      </c>
      <c r="E975" s="144" t="s">
        <v>6</v>
      </c>
      <c r="F975" s="76">
        <v>4</v>
      </c>
      <c r="G975" s="145" t="s">
        <v>278</v>
      </c>
      <c r="H975" s="145">
        <v>65</v>
      </c>
      <c r="I975" s="145">
        <v>70</v>
      </c>
      <c r="J975" s="145">
        <v>69.2</v>
      </c>
      <c r="K975" s="145" t="s">
        <v>344</v>
      </c>
      <c r="L975" s="145" t="str">
        <f>IF(A975="","",IFERROR(VLOOKUP(B975,IPQlickTabla!$B:$J,9,FALSE),IF(B975="80 - Produccion-Mezcla Grasa","80",IF(B975="51 - Purga-Purga de sebo","51",IF(B975="502 - Fermentacion PCL","502",IF(B975="510 - Fermentacion","510","512"))))))</f>
        <v>80</v>
      </c>
      <c r="M975" s="107">
        <f t="shared" si="15"/>
        <v>80</v>
      </c>
    </row>
    <row r="976" spans="1:13" hidden="1" x14ac:dyDescent="0.25">
      <c r="A976" s="76">
        <v>667186</v>
      </c>
      <c r="B976" s="144" t="s">
        <v>296</v>
      </c>
      <c r="C976" s="112">
        <v>44788</v>
      </c>
      <c r="D976" s="144" t="s">
        <v>2</v>
      </c>
      <c r="E976" s="144" t="s">
        <v>6</v>
      </c>
      <c r="F976" s="76">
        <v>4</v>
      </c>
      <c r="G976" s="145" t="s">
        <v>278</v>
      </c>
      <c r="H976" s="145">
        <v>71</v>
      </c>
      <c r="I976" s="145">
        <v>77</v>
      </c>
      <c r="J976" s="145">
        <v>68.599999999999994</v>
      </c>
      <c r="K976" s="145" t="s">
        <v>345</v>
      </c>
      <c r="L976" s="145" t="str">
        <f>IF(A976="","",IFERROR(VLOOKUP(B976,IPQlickTabla!$B:$J,9,FALSE),IF(B976="80 - Produccion-Mezcla Grasa","80",IF(B976="51 - Purga-Purga de sebo","51",IF(B976="502 - Fermentacion PCL","502",IF(B976="510 - Fermentacion","510","512"))))))</f>
        <v>80</v>
      </c>
      <c r="M976" s="107">
        <f t="shared" si="15"/>
        <v>80</v>
      </c>
    </row>
    <row r="977" spans="1:13" hidden="1" x14ac:dyDescent="0.25">
      <c r="A977" s="76">
        <v>667087</v>
      </c>
      <c r="B977" s="144" t="s">
        <v>296</v>
      </c>
      <c r="C977" s="112">
        <v>44788</v>
      </c>
      <c r="D977" s="144" t="s">
        <v>2</v>
      </c>
      <c r="E977" s="144" t="s">
        <v>6</v>
      </c>
      <c r="F977" s="76">
        <v>4</v>
      </c>
      <c r="G977" s="145" t="s">
        <v>278</v>
      </c>
      <c r="H977" s="145">
        <v>71</v>
      </c>
      <c r="I977" s="145">
        <v>77</v>
      </c>
      <c r="J977" s="145">
        <v>71.5</v>
      </c>
      <c r="K977" s="145" t="s">
        <v>344</v>
      </c>
      <c r="L977" s="145" t="str">
        <f>IF(A977="","",IFERROR(VLOOKUP(B977,IPQlickTabla!$B:$J,9,FALSE),IF(B977="80 - Produccion-Mezcla Grasa","80",IF(B977="51 - Purga-Purga de sebo","51",IF(B977="502 - Fermentacion PCL","502",IF(B977="510 - Fermentacion","510","512"))))))</f>
        <v>80</v>
      </c>
      <c r="M977" s="107">
        <f t="shared" si="15"/>
        <v>80</v>
      </c>
    </row>
    <row r="978" spans="1:13" hidden="1" x14ac:dyDescent="0.25">
      <c r="A978" s="76">
        <v>667092</v>
      </c>
      <c r="B978" s="144" t="s">
        <v>296</v>
      </c>
      <c r="C978" s="112">
        <v>44788</v>
      </c>
      <c r="D978" s="144" t="s">
        <v>2</v>
      </c>
      <c r="E978" s="144" t="s">
        <v>6</v>
      </c>
      <c r="F978" s="76">
        <v>4</v>
      </c>
      <c r="G978" s="145" t="s">
        <v>278</v>
      </c>
      <c r="H978" s="145">
        <v>71</v>
      </c>
      <c r="I978" s="145">
        <v>77</v>
      </c>
      <c r="J978" s="145">
        <v>71.7</v>
      </c>
      <c r="K978" s="145" t="s">
        <v>344</v>
      </c>
      <c r="L978" s="145" t="str">
        <f>IF(A978="","",IFERROR(VLOOKUP(B978,IPQlickTabla!$B:$J,9,FALSE),IF(B978="80 - Produccion-Mezcla Grasa","80",IF(B978="51 - Purga-Purga de sebo","51",IF(B978="502 - Fermentacion PCL","502",IF(B978="510 - Fermentacion","510","512"))))))</f>
        <v>80</v>
      </c>
      <c r="M978" s="107">
        <f t="shared" si="15"/>
        <v>80</v>
      </c>
    </row>
    <row r="979" spans="1:13" hidden="1" x14ac:dyDescent="0.25">
      <c r="A979" s="76">
        <v>667152</v>
      </c>
      <c r="B979" s="144" t="s">
        <v>296</v>
      </c>
      <c r="C979" s="112">
        <v>44788</v>
      </c>
      <c r="D979" s="144" t="s">
        <v>2</v>
      </c>
      <c r="E979" s="144" t="s">
        <v>6</v>
      </c>
      <c r="F979" s="76">
        <v>4</v>
      </c>
      <c r="G979" s="145" t="s">
        <v>278</v>
      </c>
      <c r="H979" s="145">
        <v>71</v>
      </c>
      <c r="I979" s="145">
        <v>77</v>
      </c>
      <c r="J979" s="145">
        <v>72</v>
      </c>
      <c r="K979" s="145" t="s">
        <v>344</v>
      </c>
      <c r="L979" s="145" t="str">
        <f>IF(A979="","",IFERROR(VLOOKUP(B979,IPQlickTabla!$B:$J,9,FALSE),IF(B979="80 - Produccion-Mezcla Grasa","80",IF(B979="51 - Purga-Purga de sebo","51",IF(B979="502 - Fermentacion PCL","502",IF(B979="510 - Fermentacion","510","512"))))))</f>
        <v>80</v>
      </c>
      <c r="M979" s="107">
        <f t="shared" si="15"/>
        <v>80</v>
      </c>
    </row>
    <row r="980" spans="1:13" hidden="1" x14ac:dyDescent="0.25">
      <c r="A980" s="76">
        <v>667186</v>
      </c>
      <c r="B980" s="144" t="s">
        <v>296</v>
      </c>
      <c r="C980" s="112">
        <v>44788</v>
      </c>
      <c r="D980" s="144" t="s">
        <v>2</v>
      </c>
      <c r="E980" s="144" t="s">
        <v>6</v>
      </c>
      <c r="F980" s="76">
        <v>4</v>
      </c>
      <c r="G980" s="145" t="s">
        <v>278</v>
      </c>
      <c r="H980" s="145">
        <v>71</v>
      </c>
      <c r="I980" s="145">
        <v>77</v>
      </c>
      <c r="J980" s="145">
        <v>72.2</v>
      </c>
      <c r="K980" s="145" t="s">
        <v>344</v>
      </c>
      <c r="L980" s="145" t="str">
        <f>IF(A980="","",IFERROR(VLOOKUP(B980,IPQlickTabla!$B:$J,9,FALSE),IF(B980="80 - Produccion-Mezcla Grasa","80",IF(B980="51 - Purga-Purga de sebo","51",IF(B980="502 - Fermentacion PCL","502",IF(B980="510 - Fermentacion","510","512"))))))</f>
        <v>80</v>
      </c>
      <c r="M980" s="107">
        <f t="shared" si="15"/>
        <v>80</v>
      </c>
    </row>
    <row r="981" spans="1:13" hidden="1" x14ac:dyDescent="0.25">
      <c r="A981" s="76">
        <v>667523</v>
      </c>
      <c r="B981" s="144" t="s">
        <v>296</v>
      </c>
      <c r="C981" s="112">
        <v>44790</v>
      </c>
      <c r="D981" s="144" t="s">
        <v>2</v>
      </c>
      <c r="E981" s="144" t="s">
        <v>6</v>
      </c>
      <c r="F981" s="76">
        <v>4</v>
      </c>
      <c r="G981" s="145" t="s">
        <v>278</v>
      </c>
      <c r="H981" s="145">
        <v>71</v>
      </c>
      <c r="I981" s="145">
        <v>77</v>
      </c>
      <c r="J981" s="145">
        <v>72.3</v>
      </c>
      <c r="K981" s="145" t="s">
        <v>344</v>
      </c>
      <c r="L981" s="145" t="str">
        <f>IF(A981="","",IFERROR(VLOOKUP(B981,IPQlickTabla!$B:$J,9,FALSE),IF(B981="80 - Produccion-Mezcla Grasa","80",IF(B981="51 - Purga-Purga de sebo","51",IF(B981="502 - Fermentacion PCL","502",IF(B981="510 - Fermentacion","510","512"))))))</f>
        <v>80</v>
      </c>
      <c r="M981" s="107">
        <f t="shared" si="15"/>
        <v>80</v>
      </c>
    </row>
    <row r="982" spans="1:13" hidden="1" x14ac:dyDescent="0.25">
      <c r="A982" s="76">
        <v>667130</v>
      </c>
      <c r="B982" s="144" t="s">
        <v>296</v>
      </c>
      <c r="C982" s="112">
        <v>44788</v>
      </c>
      <c r="D982" s="144" t="s">
        <v>2</v>
      </c>
      <c r="E982" s="144" t="s">
        <v>6</v>
      </c>
      <c r="F982" s="76">
        <v>4</v>
      </c>
      <c r="G982" s="145" t="s">
        <v>278</v>
      </c>
      <c r="H982" s="145">
        <v>71</v>
      </c>
      <c r="I982" s="145">
        <v>77</v>
      </c>
      <c r="J982" s="145">
        <v>72.5</v>
      </c>
      <c r="K982" s="145" t="s">
        <v>344</v>
      </c>
      <c r="L982" s="145" t="str">
        <f>IF(A982="","",IFERROR(VLOOKUP(B982,IPQlickTabla!$B:$J,9,FALSE),IF(B982="80 - Produccion-Mezcla Grasa","80",IF(B982="51 - Purga-Purga de sebo","51",IF(B982="502 - Fermentacion PCL","502",IF(B982="510 - Fermentacion","510","512"))))))</f>
        <v>80</v>
      </c>
      <c r="M982" s="107">
        <f t="shared" si="15"/>
        <v>80</v>
      </c>
    </row>
    <row r="983" spans="1:13" hidden="1" x14ac:dyDescent="0.25">
      <c r="A983" s="76">
        <v>667480</v>
      </c>
      <c r="B983" s="144" t="s">
        <v>296</v>
      </c>
      <c r="C983" s="112">
        <v>44790</v>
      </c>
      <c r="D983" s="144" t="s">
        <v>2</v>
      </c>
      <c r="E983" s="144" t="s">
        <v>6</v>
      </c>
      <c r="F983" s="76">
        <v>4</v>
      </c>
      <c r="G983" s="145" t="s">
        <v>278</v>
      </c>
      <c r="H983" s="145">
        <v>71</v>
      </c>
      <c r="I983" s="145">
        <v>77</v>
      </c>
      <c r="J983" s="145">
        <v>72.5</v>
      </c>
      <c r="K983" s="145" t="s">
        <v>344</v>
      </c>
      <c r="L983" s="145" t="str">
        <f>IF(A983="","",IFERROR(VLOOKUP(B983,IPQlickTabla!$B:$J,9,FALSE),IF(B983="80 - Produccion-Mezcla Grasa","80",IF(B983="51 - Purga-Purga de sebo","51",IF(B983="502 - Fermentacion PCL","502",IF(B983="510 - Fermentacion","510","512"))))))</f>
        <v>80</v>
      </c>
      <c r="M983" s="107">
        <f t="shared" si="15"/>
        <v>80</v>
      </c>
    </row>
    <row r="984" spans="1:13" hidden="1" x14ac:dyDescent="0.25">
      <c r="A984" s="76">
        <v>667404</v>
      </c>
      <c r="B984" s="144" t="s">
        <v>296</v>
      </c>
      <c r="C984" s="112">
        <v>44789</v>
      </c>
      <c r="D984" s="144" t="s">
        <v>2</v>
      </c>
      <c r="E984" s="144" t="s">
        <v>6</v>
      </c>
      <c r="F984" s="76">
        <v>4</v>
      </c>
      <c r="G984" s="145" t="s">
        <v>278</v>
      </c>
      <c r="H984" s="145">
        <v>72</v>
      </c>
      <c r="I984" s="145">
        <v>77</v>
      </c>
      <c r="J984" s="145">
        <v>70.3</v>
      </c>
      <c r="K984" s="145" t="s">
        <v>345</v>
      </c>
      <c r="L984" s="145" t="str">
        <f>IF(A984="","",IFERROR(VLOOKUP(B984,IPQlickTabla!$B:$J,9,FALSE),IF(B984="80 - Produccion-Mezcla Grasa","80",IF(B984="51 - Purga-Purga de sebo","51",IF(B984="502 - Fermentacion PCL","502",IF(B984="510 - Fermentacion","510","512"))))))</f>
        <v>80</v>
      </c>
      <c r="M984" s="107">
        <f t="shared" si="15"/>
        <v>80</v>
      </c>
    </row>
    <row r="985" spans="1:13" hidden="1" x14ac:dyDescent="0.25">
      <c r="A985" s="76">
        <v>667457</v>
      </c>
      <c r="B985" s="144" t="s">
        <v>296</v>
      </c>
      <c r="C985" s="112">
        <v>44790</v>
      </c>
      <c r="D985" s="144" t="s">
        <v>2</v>
      </c>
      <c r="E985" s="144" t="s">
        <v>6</v>
      </c>
      <c r="F985" s="76">
        <v>4</v>
      </c>
      <c r="G985" s="145" t="s">
        <v>278</v>
      </c>
      <c r="H985" s="145">
        <v>72</v>
      </c>
      <c r="I985" s="145">
        <v>77</v>
      </c>
      <c r="J985" s="145">
        <v>70.3</v>
      </c>
      <c r="K985" s="145" t="s">
        <v>345</v>
      </c>
      <c r="L985" s="145" t="str">
        <f>IF(A985="","",IFERROR(VLOOKUP(B985,IPQlickTabla!$B:$J,9,FALSE),IF(B985="80 - Produccion-Mezcla Grasa","80",IF(B985="51 - Purga-Purga de sebo","51",IF(B985="502 - Fermentacion PCL","502",IF(B985="510 - Fermentacion","510","512"))))))</f>
        <v>80</v>
      </c>
      <c r="M985" s="107">
        <f t="shared" si="15"/>
        <v>80</v>
      </c>
    </row>
    <row r="986" spans="1:13" hidden="1" x14ac:dyDescent="0.25">
      <c r="A986" s="76">
        <v>667435</v>
      </c>
      <c r="B986" s="144" t="s">
        <v>296</v>
      </c>
      <c r="C986" s="112">
        <v>44789</v>
      </c>
      <c r="D986" s="144" t="s">
        <v>2</v>
      </c>
      <c r="E986" s="144" t="s">
        <v>6</v>
      </c>
      <c r="F986" s="76">
        <v>4</v>
      </c>
      <c r="G986" s="145" t="s">
        <v>278</v>
      </c>
      <c r="H986" s="145">
        <v>72</v>
      </c>
      <c r="I986" s="145">
        <v>77</v>
      </c>
      <c r="J986" s="145">
        <v>70.599999999999994</v>
      </c>
      <c r="K986" s="145" t="s">
        <v>345</v>
      </c>
      <c r="L986" s="145" t="str">
        <f>IF(A986="","",IFERROR(VLOOKUP(B986,IPQlickTabla!$B:$J,9,FALSE),IF(B986="80 - Produccion-Mezcla Grasa","80",IF(B986="51 - Purga-Purga de sebo","51",IF(B986="502 - Fermentacion PCL","502",IF(B986="510 - Fermentacion","510","512"))))))</f>
        <v>80</v>
      </c>
      <c r="M986" s="107">
        <f t="shared" si="15"/>
        <v>80</v>
      </c>
    </row>
    <row r="987" spans="1:13" hidden="1" x14ac:dyDescent="0.25">
      <c r="A987" s="76">
        <v>667411</v>
      </c>
      <c r="B987" s="144" t="s">
        <v>296</v>
      </c>
      <c r="C987" s="112">
        <v>44789</v>
      </c>
      <c r="D987" s="144" t="s">
        <v>2</v>
      </c>
      <c r="E987" s="144" t="s">
        <v>6</v>
      </c>
      <c r="F987" s="76">
        <v>4</v>
      </c>
      <c r="G987" s="145" t="s">
        <v>278</v>
      </c>
      <c r="H987" s="145">
        <v>72</v>
      </c>
      <c r="I987" s="145">
        <v>77</v>
      </c>
      <c r="J987" s="145">
        <v>72.900000000000006</v>
      </c>
      <c r="K987" s="145" t="s">
        <v>344</v>
      </c>
      <c r="L987" s="145" t="str">
        <f>IF(A987="","",IFERROR(VLOOKUP(B987,IPQlickTabla!$B:$J,9,FALSE),IF(B987="80 - Produccion-Mezcla Grasa","80",IF(B987="51 - Purga-Purga de sebo","51",IF(B987="502 - Fermentacion PCL","502",IF(B987="510 - Fermentacion","510","512"))))))</f>
        <v>80</v>
      </c>
      <c r="M987" s="107">
        <f t="shared" si="15"/>
        <v>80</v>
      </c>
    </row>
    <row r="988" spans="1:13" hidden="1" x14ac:dyDescent="0.25">
      <c r="A988" s="76">
        <v>667442</v>
      </c>
      <c r="B988" s="144" t="s">
        <v>296</v>
      </c>
      <c r="C988" s="112">
        <v>44789</v>
      </c>
      <c r="D988" s="144" t="s">
        <v>2</v>
      </c>
      <c r="E988" s="144" t="s">
        <v>6</v>
      </c>
      <c r="F988" s="76">
        <v>4</v>
      </c>
      <c r="G988" s="145" t="s">
        <v>278</v>
      </c>
      <c r="H988" s="145">
        <v>72</v>
      </c>
      <c r="I988" s="145">
        <v>77</v>
      </c>
      <c r="J988" s="145">
        <v>73.599999999999994</v>
      </c>
      <c r="K988" s="145" t="s">
        <v>344</v>
      </c>
      <c r="L988" s="145" t="str">
        <f>IF(A988="","",IFERROR(VLOOKUP(B988,IPQlickTabla!$B:$J,9,FALSE),IF(B988="80 - Produccion-Mezcla Grasa","80",IF(B988="51 - Purga-Purga de sebo","51",IF(B988="502 - Fermentacion PCL","502",IF(B988="510 - Fermentacion","510","512"))))))</f>
        <v>80</v>
      </c>
      <c r="M988" s="107">
        <f t="shared" si="15"/>
        <v>80</v>
      </c>
    </row>
    <row r="989" spans="1:13" hidden="1" x14ac:dyDescent="0.25">
      <c r="A989" s="76">
        <v>667468</v>
      </c>
      <c r="B989" s="144" t="s">
        <v>296</v>
      </c>
      <c r="C989" s="112">
        <v>44790</v>
      </c>
      <c r="D989" s="144" t="s">
        <v>2</v>
      </c>
      <c r="E989" s="144" t="s">
        <v>6</v>
      </c>
      <c r="F989" s="76">
        <v>4</v>
      </c>
      <c r="G989" s="145" t="s">
        <v>278</v>
      </c>
      <c r="H989" s="145">
        <v>72</v>
      </c>
      <c r="I989" s="145">
        <v>77</v>
      </c>
      <c r="J989" s="145">
        <v>74.099999999999994</v>
      </c>
      <c r="K989" s="145" t="s">
        <v>344</v>
      </c>
      <c r="L989" s="145" t="str">
        <f>IF(A989="","",IFERROR(VLOOKUP(B989,IPQlickTabla!$B:$J,9,FALSE),IF(B989="80 - Produccion-Mezcla Grasa","80",IF(B989="51 - Purga-Purga de sebo","51",IF(B989="502 - Fermentacion PCL","502",IF(B989="510 - Fermentacion","510","512"))))))</f>
        <v>80</v>
      </c>
      <c r="M989" s="107">
        <f t="shared" si="15"/>
        <v>80</v>
      </c>
    </row>
    <row r="990" spans="1:13" hidden="1" x14ac:dyDescent="0.25">
      <c r="A990" s="76">
        <v>667505</v>
      </c>
      <c r="B990" s="144" t="s">
        <v>296</v>
      </c>
      <c r="C990" s="112">
        <v>44790</v>
      </c>
      <c r="D990" s="144" t="s">
        <v>2</v>
      </c>
      <c r="E990" s="144" t="s">
        <v>6</v>
      </c>
      <c r="F990" s="76">
        <v>4</v>
      </c>
      <c r="G990" s="145" t="s">
        <v>278</v>
      </c>
      <c r="H990" s="145">
        <v>75</v>
      </c>
      <c r="I990" s="145">
        <v>80</v>
      </c>
      <c r="J990" s="145">
        <v>76.900000000000006</v>
      </c>
      <c r="K990" s="145" t="s">
        <v>344</v>
      </c>
      <c r="L990" s="145" t="str">
        <f>IF(A990="","",IFERROR(VLOOKUP(B990,IPQlickTabla!$B:$J,9,FALSE),IF(B990="80 - Produccion-Mezcla Grasa","80",IF(B990="51 - Purga-Purga de sebo","51",IF(B990="502 - Fermentacion PCL","502",IF(B990="510 - Fermentacion","510","512"))))))</f>
        <v>80</v>
      </c>
      <c r="M990" s="107">
        <f t="shared" si="15"/>
        <v>80</v>
      </c>
    </row>
    <row r="991" spans="1:13" hidden="1" x14ac:dyDescent="0.25">
      <c r="A991" s="76">
        <v>668235</v>
      </c>
      <c r="B991" s="144" t="s">
        <v>296</v>
      </c>
      <c r="C991" s="112">
        <v>44792</v>
      </c>
      <c r="D991" s="144" t="s">
        <v>2</v>
      </c>
      <c r="E991" s="144" t="s">
        <v>6</v>
      </c>
      <c r="F991" s="76">
        <v>4</v>
      </c>
      <c r="G991" s="145" t="s">
        <v>278</v>
      </c>
      <c r="H991" s="145">
        <v>75</v>
      </c>
      <c r="I991" s="145">
        <v>80</v>
      </c>
      <c r="J991" s="145">
        <v>77.099999999999994</v>
      </c>
      <c r="K991" s="145" t="s">
        <v>344</v>
      </c>
      <c r="L991" s="145" t="str">
        <f>IF(A991="","",IFERROR(VLOOKUP(B991,IPQlickTabla!$B:$J,9,FALSE),IF(B991="80 - Produccion-Mezcla Grasa","80",IF(B991="51 - Purga-Purga de sebo","51",IF(B991="502 - Fermentacion PCL","502",IF(B991="510 - Fermentacion","510","512"))))))</f>
        <v>80</v>
      </c>
      <c r="M991" s="107">
        <f t="shared" si="15"/>
        <v>80</v>
      </c>
    </row>
    <row r="992" spans="1:13" hidden="1" x14ac:dyDescent="0.25">
      <c r="A992" s="76">
        <v>668211</v>
      </c>
      <c r="B992" s="144" t="s">
        <v>296</v>
      </c>
      <c r="C992" s="112">
        <v>44792</v>
      </c>
      <c r="D992" s="144" t="s">
        <v>2</v>
      </c>
      <c r="E992" s="144" t="s">
        <v>6</v>
      </c>
      <c r="F992" s="76">
        <v>4</v>
      </c>
      <c r="G992" s="145" t="s">
        <v>278</v>
      </c>
      <c r="H992" s="145">
        <v>75</v>
      </c>
      <c r="I992" s="145">
        <v>80</v>
      </c>
      <c r="J992" s="145">
        <v>77.2</v>
      </c>
      <c r="K992" s="145" t="s">
        <v>344</v>
      </c>
      <c r="L992" s="145" t="str">
        <f>IF(A992="","",IFERROR(VLOOKUP(B992,IPQlickTabla!$B:$J,9,FALSE),IF(B992="80 - Produccion-Mezcla Grasa","80",IF(B992="51 - Purga-Purga de sebo","51",IF(B992="502 - Fermentacion PCL","502",IF(B992="510 - Fermentacion","510","512"))))))</f>
        <v>80</v>
      </c>
      <c r="M992" s="107">
        <f t="shared" si="15"/>
        <v>80</v>
      </c>
    </row>
    <row r="993" spans="1:13" hidden="1" x14ac:dyDescent="0.25">
      <c r="A993" s="76">
        <v>667482</v>
      </c>
      <c r="B993" s="144" t="s">
        <v>296</v>
      </c>
      <c r="C993" s="112">
        <v>44790</v>
      </c>
      <c r="D993" s="144" t="s">
        <v>2</v>
      </c>
      <c r="E993" s="144" t="s">
        <v>6</v>
      </c>
      <c r="F993" s="76">
        <v>4</v>
      </c>
      <c r="G993" s="145" t="s">
        <v>278</v>
      </c>
      <c r="H993" s="145">
        <v>75</v>
      </c>
      <c r="I993" s="145">
        <v>80</v>
      </c>
      <c r="J993" s="145">
        <v>77.3</v>
      </c>
      <c r="K993" s="145" t="s">
        <v>344</v>
      </c>
      <c r="L993" s="145" t="str">
        <f>IF(A993="","",IFERROR(VLOOKUP(B993,IPQlickTabla!$B:$J,9,FALSE),IF(B993="80 - Produccion-Mezcla Grasa","80",IF(B993="51 - Purga-Purga de sebo","51",IF(B993="502 - Fermentacion PCL","502",IF(B993="510 - Fermentacion","510","512"))))))</f>
        <v>80</v>
      </c>
      <c r="M993" s="107">
        <f t="shared" si="15"/>
        <v>80</v>
      </c>
    </row>
    <row r="994" spans="1:13" hidden="1" x14ac:dyDescent="0.25">
      <c r="A994" s="76">
        <v>668492</v>
      </c>
      <c r="B994" s="144" t="s">
        <v>296</v>
      </c>
      <c r="C994" s="112">
        <v>44794</v>
      </c>
      <c r="D994" s="144" t="s">
        <v>2</v>
      </c>
      <c r="E994" s="144" t="s">
        <v>6</v>
      </c>
      <c r="F994" s="76">
        <v>4</v>
      </c>
      <c r="G994" s="145" t="s">
        <v>278</v>
      </c>
      <c r="H994" s="145">
        <v>75</v>
      </c>
      <c r="I994" s="145">
        <v>80</v>
      </c>
      <c r="J994" s="145">
        <v>78.7</v>
      </c>
      <c r="K994" s="145" t="s">
        <v>344</v>
      </c>
      <c r="L994" s="145" t="str">
        <f>IF(A994="","",IFERROR(VLOOKUP(B994,IPQlickTabla!$B:$J,9,FALSE),IF(B994="80 - Produccion-Mezcla Grasa","80",IF(B994="51 - Purga-Purga de sebo","51",IF(B994="502 - Fermentacion PCL","502",IF(B994="510 - Fermentacion","510","512"))))))</f>
        <v>80</v>
      </c>
      <c r="M994" s="107">
        <f t="shared" si="15"/>
        <v>80</v>
      </c>
    </row>
    <row r="995" spans="1:13" hidden="1" x14ac:dyDescent="0.25">
      <c r="A995" s="76">
        <v>668530</v>
      </c>
      <c r="B995" s="144" t="s">
        <v>296</v>
      </c>
      <c r="C995" s="112">
        <v>44794</v>
      </c>
      <c r="D995" s="144" t="s">
        <v>2</v>
      </c>
      <c r="E995" s="144" t="s">
        <v>6</v>
      </c>
      <c r="F995" s="76">
        <v>4</v>
      </c>
      <c r="G995" s="145" t="s">
        <v>278</v>
      </c>
      <c r="H995" s="145">
        <v>75</v>
      </c>
      <c r="I995" s="145">
        <v>80</v>
      </c>
      <c r="J995" s="145">
        <v>78.8</v>
      </c>
      <c r="K995" s="145" t="s">
        <v>344</v>
      </c>
      <c r="L995" s="145" t="str">
        <f>IF(A995="","",IFERROR(VLOOKUP(B995,IPQlickTabla!$B:$J,9,FALSE),IF(B995="80 - Produccion-Mezcla Grasa","80",IF(B995="51 - Purga-Purga de sebo","51",IF(B995="502 - Fermentacion PCL","502",IF(B995="510 - Fermentacion","510","512"))))))</f>
        <v>80</v>
      </c>
      <c r="M995" s="107">
        <f t="shared" si="15"/>
        <v>80</v>
      </c>
    </row>
    <row r="996" spans="1:13" hidden="1" x14ac:dyDescent="0.25">
      <c r="A996" s="76">
        <v>668510</v>
      </c>
      <c r="B996" s="144" t="s">
        <v>296</v>
      </c>
      <c r="C996" s="112">
        <v>44794</v>
      </c>
      <c r="D996" s="144" t="s">
        <v>2</v>
      </c>
      <c r="E996" s="144" t="s">
        <v>6</v>
      </c>
      <c r="F996" s="76">
        <v>4</v>
      </c>
      <c r="G996" s="145" t="s">
        <v>278</v>
      </c>
      <c r="H996" s="145">
        <v>75</v>
      </c>
      <c r="I996" s="145">
        <v>80</v>
      </c>
      <c r="J996" s="145">
        <v>79.099999999999994</v>
      </c>
      <c r="K996" s="145" t="s">
        <v>344</v>
      </c>
      <c r="L996" s="145" t="str">
        <f>IF(A996="","",IFERROR(VLOOKUP(B996,IPQlickTabla!$B:$J,9,FALSE),IF(B996="80 - Produccion-Mezcla Grasa","80",IF(B996="51 - Purga-Purga de sebo","51",IF(B996="502 - Fermentacion PCL","502",IF(B996="510 - Fermentacion","510","512"))))))</f>
        <v>80</v>
      </c>
      <c r="M996" s="107">
        <f t="shared" si="15"/>
        <v>80</v>
      </c>
    </row>
    <row r="997" spans="1:13" hidden="1" x14ac:dyDescent="0.25">
      <c r="A997" s="76">
        <v>667507</v>
      </c>
      <c r="B997" s="144" t="s">
        <v>296</v>
      </c>
      <c r="C997" s="112">
        <v>44790</v>
      </c>
      <c r="D997" s="144" t="s">
        <v>2</v>
      </c>
      <c r="E997" s="144" t="s">
        <v>6</v>
      </c>
      <c r="F997" s="76">
        <v>4</v>
      </c>
      <c r="G997" s="145" t="s">
        <v>278</v>
      </c>
      <c r="H997" s="145">
        <v>83</v>
      </c>
      <c r="I997" s="145">
        <v>88</v>
      </c>
      <c r="J997" s="145">
        <v>48.3</v>
      </c>
      <c r="K997" s="145" t="s">
        <v>345</v>
      </c>
      <c r="L997" s="145" t="str">
        <f>IF(A997="","",IFERROR(VLOOKUP(B997,IPQlickTabla!$B:$J,9,FALSE),IF(B997="80 - Produccion-Mezcla Grasa","80",IF(B997="51 - Purga-Purga de sebo","51",IF(B997="502 - Fermentacion PCL","502",IF(B997="510 - Fermentacion","510","512"))))))</f>
        <v>80</v>
      </c>
      <c r="M997" s="107">
        <f t="shared" si="15"/>
        <v>80</v>
      </c>
    </row>
    <row r="998" spans="1:13" hidden="1" x14ac:dyDescent="0.25">
      <c r="A998" s="76">
        <v>667225</v>
      </c>
      <c r="B998" s="144" t="s">
        <v>296</v>
      </c>
      <c r="C998" s="112">
        <v>44789</v>
      </c>
      <c r="D998" s="144" t="s">
        <v>2</v>
      </c>
      <c r="E998" s="144" t="s">
        <v>6</v>
      </c>
      <c r="F998" s="76">
        <v>4</v>
      </c>
      <c r="G998" s="145" t="s">
        <v>278</v>
      </c>
      <c r="H998" s="145">
        <v>83</v>
      </c>
      <c r="I998" s="145">
        <v>88</v>
      </c>
      <c r="J998" s="145">
        <v>85.4</v>
      </c>
      <c r="K998" s="145" t="s">
        <v>344</v>
      </c>
      <c r="L998" s="145" t="str">
        <f>IF(A998="","",IFERROR(VLOOKUP(B998,IPQlickTabla!$B:$J,9,FALSE),IF(B998="80 - Produccion-Mezcla Grasa","80",IF(B998="51 - Purga-Purga de sebo","51",IF(B998="502 - Fermentacion PCL","502",IF(B998="510 - Fermentacion","510","512"))))))</f>
        <v>80</v>
      </c>
      <c r="M998" s="107">
        <f t="shared" si="15"/>
        <v>80</v>
      </c>
    </row>
    <row r="999" spans="1:13" hidden="1" x14ac:dyDescent="0.25">
      <c r="A999" s="76">
        <v>667797</v>
      </c>
      <c r="B999" s="144" t="s">
        <v>296</v>
      </c>
      <c r="C999" s="112">
        <v>44791</v>
      </c>
      <c r="D999" s="144" t="s">
        <v>2</v>
      </c>
      <c r="E999" s="144" t="s">
        <v>6</v>
      </c>
      <c r="F999" s="76">
        <v>4</v>
      </c>
      <c r="G999" s="145" t="s">
        <v>278</v>
      </c>
      <c r="H999" s="145">
        <v>83</v>
      </c>
      <c r="I999" s="145">
        <v>88</v>
      </c>
      <c r="J999" s="145">
        <v>85.4</v>
      </c>
      <c r="K999" s="145" t="s">
        <v>344</v>
      </c>
      <c r="L999" s="145" t="str">
        <f>IF(A999="","",IFERROR(VLOOKUP(B999,IPQlickTabla!$B:$J,9,FALSE),IF(B999="80 - Produccion-Mezcla Grasa","80",IF(B999="51 - Purga-Purga de sebo","51",IF(B999="502 - Fermentacion PCL","502",IF(B999="510 - Fermentacion","510","512"))))))</f>
        <v>80</v>
      </c>
      <c r="M999" s="107">
        <f t="shared" si="15"/>
        <v>80</v>
      </c>
    </row>
    <row r="1000" spans="1:13" hidden="1" x14ac:dyDescent="0.25">
      <c r="A1000" s="76">
        <v>667665</v>
      </c>
      <c r="B1000" s="144" t="s">
        <v>296</v>
      </c>
      <c r="C1000" s="112">
        <v>44790</v>
      </c>
      <c r="D1000" s="144" t="s">
        <v>2</v>
      </c>
      <c r="E1000" s="144" t="s">
        <v>6</v>
      </c>
      <c r="F1000" s="76">
        <v>4</v>
      </c>
      <c r="G1000" s="145" t="s">
        <v>278</v>
      </c>
      <c r="H1000" s="145">
        <v>83</v>
      </c>
      <c r="I1000" s="145">
        <v>88</v>
      </c>
      <c r="J1000" s="145">
        <v>86.5</v>
      </c>
      <c r="K1000" s="145" t="s">
        <v>344</v>
      </c>
      <c r="L1000" s="145" t="str">
        <f>IF(A1000="","",IFERROR(VLOOKUP(B1000,IPQlickTabla!$B:$J,9,FALSE),IF(B1000="80 - Produccion-Mezcla Grasa","80",IF(B1000="51 - Purga-Purga de sebo","51",IF(B1000="502 - Fermentacion PCL","502",IF(B1000="510 - Fermentacion","510","512"))))))</f>
        <v>80</v>
      </c>
      <c r="M1000" s="107">
        <f t="shared" si="15"/>
        <v>80</v>
      </c>
    </row>
    <row r="1001" spans="1:13" hidden="1" x14ac:dyDescent="0.25">
      <c r="A1001" s="76">
        <v>667916</v>
      </c>
      <c r="B1001" s="144" t="s">
        <v>296</v>
      </c>
      <c r="C1001" s="112">
        <v>44791</v>
      </c>
      <c r="D1001" s="144" t="s">
        <v>2</v>
      </c>
      <c r="E1001" s="144" t="s">
        <v>6</v>
      </c>
      <c r="F1001" s="76">
        <v>4</v>
      </c>
      <c r="G1001" s="145" t="s">
        <v>278</v>
      </c>
      <c r="H1001" s="145">
        <v>83</v>
      </c>
      <c r="I1001" s="145">
        <v>88</v>
      </c>
      <c r="J1001" s="145">
        <v>86.6</v>
      </c>
      <c r="K1001" s="145" t="s">
        <v>344</v>
      </c>
      <c r="L1001" s="145" t="str">
        <f>IF(A1001="","",IFERROR(VLOOKUP(B1001,IPQlickTabla!$B:$J,9,FALSE),IF(B1001="80 - Produccion-Mezcla Grasa","80",IF(B1001="51 - Purga-Purga de sebo","51",IF(B1001="502 - Fermentacion PCL","502",IF(B1001="510 - Fermentacion","510","512"))))))</f>
        <v>80</v>
      </c>
      <c r="M1001" s="107">
        <f t="shared" si="15"/>
        <v>80</v>
      </c>
    </row>
    <row r="1002" spans="1:13" hidden="1" x14ac:dyDescent="0.25">
      <c r="A1002" s="76">
        <v>668097</v>
      </c>
      <c r="B1002" s="144" t="s">
        <v>296</v>
      </c>
      <c r="C1002" s="112">
        <v>44792</v>
      </c>
      <c r="D1002" s="144" t="s">
        <v>2</v>
      </c>
      <c r="E1002" s="144" t="s">
        <v>6</v>
      </c>
      <c r="F1002" s="76">
        <v>4</v>
      </c>
      <c r="G1002" s="145" t="s">
        <v>278</v>
      </c>
      <c r="H1002" s="145">
        <v>83</v>
      </c>
      <c r="I1002" s="145">
        <v>88</v>
      </c>
      <c r="J1002" s="145">
        <v>86.8</v>
      </c>
      <c r="K1002" s="145" t="s">
        <v>344</v>
      </c>
      <c r="L1002" s="145" t="str">
        <f>IF(A1002="","",IFERROR(VLOOKUP(B1002,IPQlickTabla!$B:$J,9,FALSE),IF(B1002="80 - Produccion-Mezcla Grasa","80",IF(B1002="51 - Purga-Purga de sebo","51",IF(B1002="502 - Fermentacion PCL","502",IF(B1002="510 - Fermentacion","510","512"))))))</f>
        <v>80</v>
      </c>
      <c r="M1002" s="107">
        <f t="shared" si="15"/>
        <v>80</v>
      </c>
    </row>
    <row r="1003" spans="1:13" hidden="1" x14ac:dyDescent="0.25">
      <c r="A1003" s="76">
        <v>667110</v>
      </c>
      <c r="B1003" s="144" t="s">
        <v>296</v>
      </c>
      <c r="C1003" s="112">
        <v>44788</v>
      </c>
      <c r="D1003" s="144" t="s">
        <v>2</v>
      </c>
      <c r="E1003" s="144" t="s">
        <v>6</v>
      </c>
      <c r="F1003" s="76">
        <v>4</v>
      </c>
      <c r="G1003" s="145" t="s">
        <v>278</v>
      </c>
      <c r="H1003" s="145">
        <v>83</v>
      </c>
      <c r="I1003" s="145">
        <v>88</v>
      </c>
      <c r="J1003" s="145">
        <v>87.5</v>
      </c>
      <c r="K1003" s="145" t="s">
        <v>344</v>
      </c>
      <c r="L1003" s="145" t="str">
        <f>IF(A1003="","",IFERROR(VLOOKUP(B1003,IPQlickTabla!$B:$J,9,FALSE),IF(B1003="80 - Produccion-Mezcla Grasa","80",IF(B1003="51 - Purga-Purga de sebo","51",IF(B1003="502 - Fermentacion PCL","502",IF(B1003="510 - Fermentacion","510","512"))))))</f>
        <v>80</v>
      </c>
      <c r="M1003" s="107">
        <f t="shared" si="15"/>
        <v>80</v>
      </c>
    </row>
    <row r="1004" spans="1:13" hidden="1" x14ac:dyDescent="0.25">
      <c r="A1004" s="76">
        <v>667389</v>
      </c>
      <c r="B1004" s="144" t="s">
        <v>296</v>
      </c>
      <c r="C1004" s="112">
        <v>44789</v>
      </c>
      <c r="D1004" s="144" t="s">
        <v>2</v>
      </c>
      <c r="E1004" s="144" t="s">
        <v>6</v>
      </c>
      <c r="F1004" s="76">
        <v>4</v>
      </c>
      <c r="G1004" s="145" t="s">
        <v>278</v>
      </c>
      <c r="H1004" s="145">
        <v>83</v>
      </c>
      <c r="I1004" s="145">
        <v>88</v>
      </c>
      <c r="J1004" s="145">
        <v>88.6</v>
      </c>
      <c r="K1004" s="145" t="s">
        <v>345</v>
      </c>
      <c r="L1004" s="145" t="str">
        <f>IF(A1004="","",IFERROR(VLOOKUP(B1004,IPQlickTabla!$B:$J,9,FALSE),IF(B1004="80 - Produccion-Mezcla Grasa","80",IF(B1004="51 - Purga-Purga de sebo","51",IF(B1004="502 - Fermentacion PCL","502",IF(B1004="510 - Fermentacion","510","512"))))))</f>
        <v>80</v>
      </c>
      <c r="M1004" s="107">
        <f t="shared" si="15"/>
        <v>80</v>
      </c>
    </row>
    <row r="1005" spans="1:13" hidden="1" x14ac:dyDescent="0.25">
      <c r="A1005" s="76">
        <v>667650</v>
      </c>
      <c r="B1005" s="144" t="s">
        <v>296</v>
      </c>
      <c r="C1005" s="112">
        <v>44790</v>
      </c>
      <c r="D1005" s="144" t="s">
        <v>2</v>
      </c>
      <c r="E1005" s="144" t="s">
        <v>6</v>
      </c>
      <c r="F1005" s="76">
        <v>4</v>
      </c>
      <c r="G1005" s="145" t="s">
        <v>278</v>
      </c>
      <c r="H1005" s="145">
        <v>83</v>
      </c>
      <c r="I1005" s="145">
        <v>88</v>
      </c>
      <c r="J1005" s="145">
        <v>90</v>
      </c>
      <c r="K1005" s="145" t="s">
        <v>345</v>
      </c>
      <c r="L1005" s="145" t="str">
        <f>IF(A1005="","",IFERROR(VLOOKUP(B1005,IPQlickTabla!$B:$J,9,FALSE),IF(B1005="80 - Produccion-Mezcla Grasa","80",IF(B1005="51 - Purga-Purga de sebo","51",IF(B1005="502 - Fermentacion PCL","502",IF(B1005="510 - Fermentacion","510","512"))))))</f>
        <v>80</v>
      </c>
      <c r="M1005" s="107">
        <f t="shared" si="15"/>
        <v>80</v>
      </c>
    </row>
    <row r="1006" spans="1:13" hidden="1" x14ac:dyDescent="0.25">
      <c r="A1006" s="76">
        <v>667724</v>
      </c>
      <c r="B1006" s="144" t="s">
        <v>296</v>
      </c>
      <c r="C1006" s="112">
        <v>44790</v>
      </c>
      <c r="D1006" s="144" t="s">
        <v>2</v>
      </c>
      <c r="E1006" s="144" t="s">
        <v>6</v>
      </c>
      <c r="F1006" s="76">
        <v>4</v>
      </c>
      <c r="G1006" s="145" t="s">
        <v>278</v>
      </c>
      <c r="H1006" s="145">
        <v>83</v>
      </c>
      <c r="I1006" s="145">
        <v>88</v>
      </c>
      <c r="J1006" s="145">
        <v>90.5</v>
      </c>
      <c r="K1006" s="145" t="s">
        <v>345</v>
      </c>
      <c r="L1006" s="145" t="str">
        <f>IF(A1006="","",IFERROR(VLOOKUP(B1006,IPQlickTabla!$B:$J,9,FALSE),IF(B1006="80 - Produccion-Mezcla Grasa","80",IF(B1006="51 - Purga-Purga de sebo","51",IF(B1006="502 - Fermentacion PCL","502",IF(B1006="510 - Fermentacion","510","512"))))))</f>
        <v>80</v>
      </c>
      <c r="M1006" s="107">
        <f t="shared" si="15"/>
        <v>80</v>
      </c>
    </row>
    <row r="1007" spans="1:13" hidden="1" x14ac:dyDescent="0.25">
      <c r="A1007" s="76">
        <v>668211</v>
      </c>
      <c r="B1007" s="144" t="s">
        <v>296</v>
      </c>
      <c r="C1007" s="112">
        <v>44792</v>
      </c>
      <c r="D1007" s="144" t="s">
        <v>2</v>
      </c>
      <c r="E1007" s="144" t="s">
        <v>6</v>
      </c>
      <c r="F1007" s="76">
        <v>1</v>
      </c>
      <c r="G1007" s="145" t="s">
        <v>57</v>
      </c>
      <c r="H1007" s="145">
        <v>29.5</v>
      </c>
      <c r="I1007" s="145">
        <v>32.5</v>
      </c>
      <c r="J1007" s="145">
        <v>31.9</v>
      </c>
      <c r="K1007" s="145" t="s">
        <v>344</v>
      </c>
      <c r="L1007" s="145" t="str">
        <f>IF(A1007="","",IFERROR(VLOOKUP(B1007,IPQlickTabla!$B:$J,9,FALSE),IF(B1007="80 - Produccion-Mezcla Grasa","80",IF(B1007="51 - Purga-Purga de sebo","51",IF(B1007="502 - Fermentacion PCL","502",IF(B1007="510 - Fermentacion","510","512"))))))</f>
        <v>80</v>
      </c>
      <c r="M1007" s="107">
        <f t="shared" si="15"/>
        <v>80</v>
      </c>
    </row>
    <row r="1008" spans="1:13" hidden="1" x14ac:dyDescent="0.25">
      <c r="A1008" s="76">
        <v>668235</v>
      </c>
      <c r="B1008" s="144" t="s">
        <v>296</v>
      </c>
      <c r="C1008" s="112">
        <v>44792</v>
      </c>
      <c r="D1008" s="144" t="s">
        <v>2</v>
      </c>
      <c r="E1008" s="144" t="s">
        <v>6</v>
      </c>
      <c r="F1008" s="76">
        <v>1</v>
      </c>
      <c r="G1008" s="145" t="s">
        <v>57</v>
      </c>
      <c r="H1008" s="145">
        <v>29.5</v>
      </c>
      <c r="I1008" s="145">
        <v>32.5</v>
      </c>
      <c r="J1008" s="145">
        <v>31.9</v>
      </c>
      <c r="K1008" s="145" t="s">
        <v>344</v>
      </c>
      <c r="L1008" s="145" t="str">
        <f>IF(A1008="","",IFERROR(VLOOKUP(B1008,IPQlickTabla!$B:$J,9,FALSE),IF(B1008="80 - Produccion-Mezcla Grasa","80",IF(B1008="51 - Purga-Purga de sebo","51",IF(B1008="502 - Fermentacion PCL","502",IF(B1008="510 - Fermentacion","510","512"))))))</f>
        <v>80</v>
      </c>
      <c r="M1008" s="107">
        <f t="shared" si="15"/>
        <v>80</v>
      </c>
    </row>
    <row r="1009" spans="1:13" hidden="1" x14ac:dyDescent="0.25">
      <c r="A1009" s="76">
        <v>668492</v>
      </c>
      <c r="B1009" s="144" t="s">
        <v>296</v>
      </c>
      <c r="C1009" s="112">
        <v>44794</v>
      </c>
      <c r="D1009" s="144" t="s">
        <v>2</v>
      </c>
      <c r="E1009" s="144" t="s">
        <v>6</v>
      </c>
      <c r="F1009" s="76">
        <v>1</v>
      </c>
      <c r="G1009" s="145" t="s">
        <v>57</v>
      </c>
      <c r="H1009" s="145">
        <v>29.5</v>
      </c>
      <c r="I1009" s="145">
        <v>32.5</v>
      </c>
      <c r="J1009" s="145">
        <v>31.9</v>
      </c>
      <c r="K1009" s="145" t="s">
        <v>344</v>
      </c>
      <c r="L1009" s="145" t="str">
        <f>IF(A1009="","",IFERROR(VLOOKUP(B1009,IPQlickTabla!$B:$J,9,FALSE),IF(B1009="80 - Produccion-Mezcla Grasa","80",IF(B1009="51 - Purga-Purga de sebo","51",IF(B1009="502 - Fermentacion PCL","502",IF(B1009="510 - Fermentacion","510","512"))))))</f>
        <v>80</v>
      </c>
      <c r="M1009" s="107">
        <f t="shared" si="15"/>
        <v>80</v>
      </c>
    </row>
    <row r="1010" spans="1:13" hidden="1" x14ac:dyDescent="0.25">
      <c r="A1010" s="76">
        <v>668510</v>
      </c>
      <c r="B1010" s="144" t="s">
        <v>296</v>
      </c>
      <c r="C1010" s="112">
        <v>44794</v>
      </c>
      <c r="D1010" s="144" t="s">
        <v>2</v>
      </c>
      <c r="E1010" s="144" t="s">
        <v>6</v>
      </c>
      <c r="F1010" s="76">
        <v>1</v>
      </c>
      <c r="G1010" s="145" t="s">
        <v>57</v>
      </c>
      <c r="H1010" s="145">
        <v>29.5</v>
      </c>
      <c r="I1010" s="145">
        <v>32.5</v>
      </c>
      <c r="J1010" s="145">
        <v>31.9</v>
      </c>
      <c r="K1010" s="145" t="s">
        <v>344</v>
      </c>
      <c r="L1010" s="145" t="str">
        <f>IF(A1010="","",IFERROR(VLOOKUP(B1010,IPQlickTabla!$B:$J,9,FALSE),IF(B1010="80 - Produccion-Mezcla Grasa","80",IF(B1010="51 - Purga-Purga de sebo","51",IF(B1010="502 - Fermentacion PCL","502",IF(B1010="510 - Fermentacion","510","512"))))))</f>
        <v>80</v>
      </c>
      <c r="M1010" s="107">
        <f t="shared" si="15"/>
        <v>80</v>
      </c>
    </row>
    <row r="1011" spans="1:13" hidden="1" x14ac:dyDescent="0.25">
      <c r="A1011" s="76">
        <v>667482</v>
      </c>
      <c r="B1011" s="144" t="s">
        <v>296</v>
      </c>
      <c r="C1011" s="112">
        <v>44790</v>
      </c>
      <c r="D1011" s="144" t="s">
        <v>2</v>
      </c>
      <c r="E1011" s="144" t="s">
        <v>6</v>
      </c>
      <c r="F1011" s="76">
        <v>1</v>
      </c>
      <c r="G1011" s="145" t="s">
        <v>57</v>
      </c>
      <c r="H1011" s="145">
        <v>29.5</v>
      </c>
      <c r="I1011" s="145">
        <v>32.5</v>
      </c>
      <c r="J1011" s="145">
        <v>32</v>
      </c>
      <c r="K1011" s="145" t="s">
        <v>344</v>
      </c>
      <c r="L1011" s="145" t="str">
        <f>IF(A1011="","",IFERROR(VLOOKUP(B1011,IPQlickTabla!$B:$J,9,FALSE),IF(B1011="80 - Produccion-Mezcla Grasa","80",IF(B1011="51 - Purga-Purga de sebo","51",IF(B1011="502 - Fermentacion PCL","502",IF(B1011="510 - Fermentacion","510","512"))))))</f>
        <v>80</v>
      </c>
      <c r="M1011" s="107">
        <f t="shared" si="15"/>
        <v>80</v>
      </c>
    </row>
    <row r="1012" spans="1:13" hidden="1" x14ac:dyDescent="0.25">
      <c r="A1012" s="76">
        <v>667505</v>
      </c>
      <c r="B1012" s="144" t="s">
        <v>296</v>
      </c>
      <c r="C1012" s="112">
        <v>44790</v>
      </c>
      <c r="D1012" s="144" t="s">
        <v>2</v>
      </c>
      <c r="E1012" s="144" t="s">
        <v>6</v>
      </c>
      <c r="F1012" s="76">
        <v>1</v>
      </c>
      <c r="G1012" s="145" t="s">
        <v>57</v>
      </c>
      <c r="H1012" s="145">
        <v>29.5</v>
      </c>
      <c r="I1012" s="145">
        <v>32.5</v>
      </c>
      <c r="J1012" s="145">
        <v>32.700000000000003</v>
      </c>
      <c r="K1012" s="145" t="s">
        <v>345</v>
      </c>
      <c r="L1012" s="145" t="str">
        <f>IF(A1012="","",IFERROR(VLOOKUP(B1012,IPQlickTabla!$B:$J,9,FALSE),IF(B1012="80 - Produccion-Mezcla Grasa","80",IF(B1012="51 - Purga-Purga de sebo","51",IF(B1012="502 - Fermentacion PCL","502",IF(B1012="510 - Fermentacion","510","512"))))))</f>
        <v>80</v>
      </c>
      <c r="M1012" s="107">
        <f t="shared" si="15"/>
        <v>80</v>
      </c>
    </row>
    <row r="1013" spans="1:13" hidden="1" x14ac:dyDescent="0.25">
      <c r="A1013" s="76">
        <v>667889</v>
      </c>
      <c r="B1013" s="144" t="s">
        <v>296</v>
      </c>
      <c r="C1013" s="112">
        <v>44791</v>
      </c>
      <c r="D1013" s="144" t="s">
        <v>2</v>
      </c>
      <c r="E1013" s="144" t="s">
        <v>6</v>
      </c>
      <c r="F1013" s="76">
        <v>1</v>
      </c>
      <c r="G1013" s="145" t="s">
        <v>57</v>
      </c>
      <c r="H1013" s="145">
        <v>34</v>
      </c>
      <c r="I1013" s="145">
        <v>36</v>
      </c>
      <c r="J1013" s="145">
        <v>35.4</v>
      </c>
      <c r="K1013" s="145" t="s">
        <v>344</v>
      </c>
      <c r="L1013" s="145" t="str">
        <f>IF(A1013="","",IFERROR(VLOOKUP(B1013,IPQlickTabla!$B:$J,9,FALSE),IF(B1013="80 - Produccion-Mezcla Grasa","80",IF(B1013="51 - Purga-Purga de sebo","51",IF(B1013="502 - Fermentacion PCL","502",IF(B1013="510 - Fermentacion","510","512"))))))</f>
        <v>80</v>
      </c>
      <c r="M1013" s="107">
        <f t="shared" si="15"/>
        <v>80</v>
      </c>
    </row>
    <row r="1014" spans="1:13" hidden="1" x14ac:dyDescent="0.25">
      <c r="A1014" s="76">
        <v>667909</v>
      </c>
      <c r="B1014" s="144" t="s">
        <v>296</v>
      </c>
      <c r="C1014" s="112">
        <v>44791</v>
      </c>
      <c r="D1014" s="144" t="s">
        <v>2</v>
      </c>
      <c r="E1014" s="144" t="s">
        <v>6</v>
      </c>
      <c r="F1014" s="76">
        <v>1</v>
      </c>
      <c r="G1014" s="145" t="s">
        <v>57</v>
      </c>
      <c r="H1014" s="145">
        <v>34</v>
      </c>
      <c r="I1014" s="145">
        <v>36</v>
      </c>
      <c r="J1014" s="145">
        <v>35.5</v>
      </c>
      <c r="K1014" s="145" t="s">
        <v>344</v>
      </c>
      <c r="L1014" s="145" t="str">
        <f>IF(A1014="","",IFERROR(VLOOKUP(B1014,IPQlickTabla!$B:$J,9,FALSE),IF(B1014="80 - Produccion-Mezcla Grasa","80",IF(B1014="51 - Purga-Purga de sebo","51",IF(B1014="502 - Fermentacion PCL","502",IF(B1014="510 - Fermentacion","510","512"))))))</f>
        <v>80</v>
      </c>
      <c r="M1014" s="107">
        <f t="shared" si="15"/>
        <v>80</v>
      </c>
    </row>
    <row r="1015" spans="1:13" hidden="1" x14ac:dyDescent="0.25">
      <c r="A1015" s="76">
        <v>667932</v>
      </c>
      <c r="B1015" s="144" t="s">
        <v>296</v>
      </c>
      <c r="C1015" s="112">
        <v>44791</v>
      </c>
      <c r="D1015" s="144" t="s">
        <v>2</v>
      </c>
      <c r="E1015" s="144" t="s">
        <v>6</v>
      </c>
      <c r="F1015" s="76">
        <v>1</v>
      </c>
      <c r="G1015" s="145" t="s">
        <v>57</v>
      </c>
      <c r="H1015" s="145">
        <v>34</v>
      </c>
      <c r="I1015" s="145">
        <v>36</v>
      </c>
      <c r="J1015" s="145">
        <v>36</v>
      </c>
      <c r="K1015" s="145" t="s">
        <v>344</v>
      </c>
      <c r="L1015" s="145" t="str">
        <f>IF(A1015="","",IFERROR(VLOOKUP(B1015,IPQlickTabla!$B:$J,9,FALSE),IF(B1015="80 - Produccion-Mezcla Grasa","80",IF(B1015="51 - Purga-Purga de sebo","51",IF(B1015="502 - Fermentacion PCL","502",IF(B1015="510 - Fermentacion","510","512"))))))</f>
        <v>80</v>
      </c>
      <c r="M1015" s="107">
        <f t="shared" si="15"/>
        <v>80</v>
      </c>
    </row>
    <row r="1016" spans="1:13" hidden="1" x14ac:dyDescent="0.25">
      <c r="A1016" s="76">
        <v>668236</v>
      </c>
      <c r="B1016" s="144" t="s">
        <v>296</v>
      </c>
      <c r="C1016" s="112">
        <v>44792</v>
      </c>
      <c r="D1016" s="144" t="s">
        <v>2</v>
      </c>
      <c r="E1016" s="144" t="s">
        <v>6</v>
      </c>
      <c r="F1016" s="76">
        <v>1</v>
      </c>
      <c r="G1016" s="145" t="s">
        <v>57</v>
      </c>
      <c r="H1016" s="145">
        <v>36</v>
      </c>
      <c r="I1016" s="145">
        <v>38</v>
      </c>
      <c r="J1016" s="145">
        <v>39.4</v>
      </c>
      <c r="K1016" s="145" t="s">
        <v>345</v>
      </c>
      <c r="L1016" s="145" t="str">
        <f>IF(A1016="","",IFERROR(VLOOKUP(B1016,IPQlickTabla!$B:$J,9,FALSE),IF(B1016="80 - Produccion-Mezcla Grasa","80",IF(B1016="51 - Purga-Purga de sebo","51",IF(B1016="502 - Fermentacion PCL","502",IF(B1016="510 - Fermentacion","510","512"))))))</f>
        <v>80</v>
      </c>
      <c r="M1016" s="107">
        <f t="shared" si="15"/>
        <v>80</v>
      </c>
    </row>
    <row r="1017" spans="1:13" hidden="1" x14ac:dyDescent="0.25">
      <c r="A1017" s="76">
        <v>668226</v>
      </c>
      <c r="B1017" s="144" t="s">
        <v>296</v>
      </c>
      <c r="C1017" s="112">
        <v>44792</v>
      </c>
      <c r="D1017" s="144" t="s">
        <v>2</v>
      </c>
      <c r="E1017" s="144" t="s">
        <v>6</v>
      </c>
      <c r="F1017" s="76">
        <v>1</v>
      </c>
      <c r="G1017" s="145" t="s">
        <v>57</v>
      </c>
      <c r="H1017" s="145">
        <v>36</v>
      </c>
      <c r="I1017" s="145">
        <v>38</v>
      </c>
      <c r="J1017" s="145">
        <v>40.6</v>
      </c>
      <c r="K1017" s="145" t="s">
        <v>345</v>
      </c>
      <c r="L1017" s="145" t="str">
        <f>IF(A1017="","",IFERROR(VLOOKUP(B1017,IPQlickTabla!$B:$J,9,FALSE),IF(B1017="80 - Produccion-Mezcla Grasa","80",IF(B1017="51 - Purga-Purga de sebo","51",IF(B1017="502 - Fermentacion PCL","502",IF(B1017="510 - Fermentacion","510","512"))))))</f>
        <v>80</v>
      </c>
      <c r="M1017" s="107">
        <f t="shared" si="15"/>
        <v>80</v>
      </c>
    </row>
    <row r="1018" spans="1:13" hidden="1" x14ac:dyDescent="0.25">
      <c r="A1018" s="76">
        <v>667012</v>
      </c>
      <c r="B1018" s="144" t="s">
        <v>296</v>
      </c>
      <c r="C1018" s="112">
        <v>44788</v>
      </c>
      <c r="D1018" s="144" t="s">
        <v>2</v>
      </c>
      <c r="E1018" s="144" t="s">
        <v>6</v>
      </c>
      <c r="F1018" s="76">
        <v>1</v>
      </c>
      <c r="G1018" s="145" t="s">
        <v>57</v>
      </c>
      <c r="H1018" s="145">
        <v>33.5</v>
      </c>
      <c r="I1018" s="145">
        <v>38.5</v>
      </c>
      <c r="J1018" s="145">
        <v>35</v>
      </c>
      <c r="K1018" s="145" t="s">
        <v>344</v>
      </c>
      <c r="L1018" s="145" t="str">
        <f>IF(A1018="","",IFERROR(VLOOKUP(B1018,IPQlickTabla!$B:$J,9,FALSE),IF(B1018="80 - Produccion-Mezcla Grasa","80",IF(B1018="51 - Purga-Purga de sebo","51",IF(B1018="502 - Fermentacion PCL","502",IF(B1018="510 - Fermentacion","510","512"))))))</f>
        <v>80</v>
      </c>
      <c r="M1018" s="107">
        <f t="shared" si="15"/>
        <v>80</v>
      </c>
    </row>
    <row r="1019" spans="1:13" hidden="1" x14ac:dyDescent="0.25">
      <c r="A1019" s="76">
        <v>667079</v>
      </c>
      <c r="B1019" s="144" t="s">
        <v>296</v>
      </c>
      <c r="C1019" s="112">
        <v>44788</v>
      </c>
      <c r="D1019" s="144" t="s">
        <v>2</v>
      </c>
      <c r="E1019" s="144" t="s">
        <v>6</v>
      </c>
      <c r="F1019" s="76">
        <v>1</v>
      </c>
      <c r="G1019" s="145" t="s">
        <v>57</v>
      </c>
      <c r="H1019" s="145">
        <v>33.5</v>
      </c>
      <c r="I1019" s="145">
        <v>38.5</v>
      </c>
      <c r="J1019" s="145">
        <v>35</v>
      </c>
      <c r="K1019" s="145" t="s">
        <v>344</v>
      </c>
      <c r="L1019" s="145" t="str">
        <f>IF(A1019="","",IFERROR(VLOOKUP(B1019,IPQlickTabla!$B:$J,9,FALSE),IF(B1019="80 - Produccion-Mezcla Grasa","80",IF(B1019="51 - Purga-Purga de sebo","51",IF(B1019="502 - Fermentacion PCL","502",IF(B1019="510 - Fermentacion","510","512"))))))</f>
        <v>80</v>
      </c>
      <c r="M1019" s="107">
        <f t="shared" si="15"/>
        <v>80</v>
      </c>
    </row>
    <row r="1020" spans="1:13" hidden="1" x14ac:dyDescent="0.25">
      <c r="A1020" s="76">
        <v>667058</v>
      </c>
      <c r="B1020" s="144" t="s">
        <v>296</v>
      </c>
      <c r="C1020" s="112">
        <v>44788</v>
      </c>
      <c r="D1020" s="144" t="s">
        <v>2</v>
      </c>
      <c r="E1020" s="144" t="s">
        <v>6</v>
      </c>
      <c r="F1020" s="76">
        <v>1</v>
      </c>
      <c r="G1020" s="145" t="s">
        <v>57</v>
      </c>
      <c r="H1020" s="145">
        <v>33.5</v>
      </c>
      <c r="I1020" s="145">
        <v>38.5</v>
      </c>
      <c r="J1020" s="145">
        <v>35.4</v>
      </c>
      <c r="K1020" s="145" t="s">
        <v>344</v>
      </c>
      <c r="L1020" s="145" t="str">
        <f>IF(A1020="","",IFERROR(VLOOKUP(B1020,IPQlickTabla!$B:$J,9,FALSE),IF(B1020="80 - Produccion-Mezcla Grasa","80",IF(B1020="51 - Purga-Purga de sebo","51",IF(B1020="502 - Fermentacion PCL","502",IF(B1020="510 - Fermentacion","510","512"))))))</f>
        <v>80</v>
      </c>
      <c r="M1020" s="107">
        <f t="shared" si="15"/>
        <v>80</v>
      </c>
    </row>
    <row r="1021" spans="1:13" hidden="1" x14ac:dyDescent="0.25">
      <c r="A1021" s="76">
        <v>667045</v>
      </c>
      <c r="B1021" s="144" t="s">
        <v>296</v>
      </c>
      <c r="C1021" s="112">
        <v>44788</v>
      </c>
      <c r="D1021" s="144" t="s">
        <v>2</v>
      </c>
      <c r="E1021" s="144" t="s">
        <v>6</v>
      </c>
      <c r="F1021" s="76">
        <v>1</v>
      </c>
      <c r="G1021" s="145" t="s">
        <v>57</v>
      </c>
      <c r="H1021" s="145">
        <v>33.5</v>
      </c>
      <c r="I1021" s="145">
        <v>38.5</v>
      </c>
      <c r="J1021" s="145">
        <v>35.5</v>
      </c>
      <c r="K1021" s="145" t="s">
        <v>344</v>
      </c>
      <c r="L1021" s="145" t="str">
        <f>IF(A1021="","",IFERROR(VLOOKUP(B1021,IPQlickTabla!$B:$J,9,FALSE),IF(B1021="80 - Produccion-Mezcla Grasa","80",IF(B1021="51 - Purga-Purga de sebo","51",IF(B1021="502 - Fermentacion PCL","502",IF(B1021="510 - Fermentacion","510","512"))))))</f>
        <v>80</v>
      </c>
      <c r="M1021" s="107">
        <f t="shared" si="15"/>
        <v>80</v>
      </c>
    </row>
    <row r="1022" spans="1:13" hidden="1" x14ac:dyDescent="0.25">
      <c r="A1022" s="76">
        <v>667091</v>
      </c>
      <c r="B1022" s="144" t="s">
        <v>296</v>
      </c>
      <c r="C1022" s="112">
        <v>44788</v>
      </c>
      <c r="D1022" s="144" t="s">
        <v>2</v>
      </c>
      <c r="E1022" s="144" t="s">
        <v>6</v>
      </c>
      <c r="F1022" s="76">
        <v>1</v>
      </c>
      <c r="G1022" s="145" t="s">
        <v>57</v>
      </c>
      <c r="H1022" s="145">
        <v>33.5</v>
      </c>
      <c r="I1022" s="145">
        <v>38.5</v>
      </c>
      <c r="J1022" s="145">
        <v>35.5</v>
      </c>
      <c r="K1022" s="145" t="s">
        <v>344</v>
      </c>
      <c r="L1022" s="145" t="str">
        <f>IF(A1022="","",IFERROR(VLOOKUP(B1022,IPQlickTabla!$B:$J,9,FALSE),IF(B1022="80 - Produccion-Mezcla Grasa","80",IF(B1022="51 - Purga-Purga de sebo","51",IF(B1022="502 - Fermentacion PCL","502",IF(B1022="510 - Fermentacion","510","512"))))))</f>
        <v>80</v>
      </c>
      <c r="M1022" s="107">
        <f t="shared" si="15"/>
        <v>80</v>
      </c>
    </row>
    <row r="1023" spans="1:13" hidden="1" x14ac:dyDescent="0.25">
      <c r="A1023" s="76">
        <v>667106</v>
      </c>
      <c r="B1023" s="144" t="s">
        <v>296</v>
      </c>
      <c r="C1023" s="112">
        <v>44788</v>
      </c>
      <c r="D1023" s="144" t="s">
        <v>2</v>
      </c>
      <c r="E1023" s="144" t="s">
        <v>6</v>
      </c>
      <c r="F1023" s="76">
        <v>1</v>
      </c>
      <c r="G1023" s="145" t="s">
        <v>57</v>
      </c>
      <c r="H1023" s="145">
        <v>33.5</v>
      </c>
      <c r="I1023" s="145">
        <v>38.5</v>
      </c>
      <c r="J1023" s="145">
        <v>35.5</v>
      </c>
      <c r="K1023" s="145" t="s">
        <v>344</v>
      </c>
      <c r="L1023" s="145" t="str">
        <f>IF(A1023="","",IFERROR(VLOOKUP(B1023,IPQlickTabla!$B:$J,9,FALSE),IF(B1023="80 - Produccion-Mezcla Grasa","80",IF(B1023="51 - Purga-Purga de sebo","51",IF(B1023="502 - Fermentacion PCL","502",IF(B1023="510 - Fermentacion","510","512"))))))</f>
        <v>80</v>
      </c>
      <c r="M1023" s="107">
        <f t="shared" si="15"/>
        <v>80</v>
      </c>
    </row>
    <row r="1024" spans="1:13" hidden="1" x14ac:dyDescent="0.25">
      <c r="A1024" s="76">
        <v>667362</v>
      </c>
      <c r="B1024" s="144" t="s">
        <v>296</v>
      </c>
      <c r="C1024" s="112">
        <v>44789</v>
      </c>
      <c r="D1024" s="144" t="s">
        <v>2</v>
      </c>
      <c r="E1024" s="144" t="s">
        <v>6</v>
      </c>
      <c r="F1024" s="76">
        <v>1</v>
      </c>
      <c r="G1024" s="145" t="s">
        <v>57</v>
      </c>
      <c r="H1024" s="145">
        <v>33.5</v>
      </c>
      <c r="I1024" s="145">
        <v>38.5</v>
      </c>
      <c r="J1024" s="145">
        <v>36.200000000000003</v>
      </c>
      <c r="K1024" s="145" t="s">
        <v>344</v>
      </c>
      <c r="L1024" s="145" t="str">
        <f>IF(A1024="","",IFERROR(VLOOKUP(B1024,IPQlickTabla!$B:$J,9,FALSE),IF(B1024="80 - Produccion-Mezcla Grasa","80",IF(B1024="51 - Purga-Purga de sebo","51",IF(B1024="502 - Fermentacion PCL","502",IF(B1024="510 - Fermentacion","510","512"))))))</f>
        <v>80</v>
      </c>
      <c r="M1024" s="107">
        <f t="shared" si="15"/>
        <v>80</v>
      </c>
    </row>
    <row r="1025" spans="1:13" hidden="1" x14ac:dyDescent="0.25">
      <c r="A1025" s="76">
        <v>667119</v>
      </c>
      <c r="B1025" s="144" t="s">
        <v>296</v>
      </c>
      <c r="C1025" s="112">
        <v>44788</v>
      </c>
      <c r="D1025" s="144" t="s">
        <v>2</v>
      </c>
      <c r="E1025" s="144" t="s">
        <v>6</v>
      </c>
      <c r="F1025" s="76">
        <v>1</v>
      </c>
      <c r="G1025" s="145" t="s">
        <v>57</v>
      </c>
      <c r="H1025" s="145">
        <v>33.5</v>
      </c>
      <c r="I1025" s="145">
        <v>38.5</v>
      </c>
      <c r="J1025" s="145">
        <v>36.299999999999997</v>
      </c>
      <c r="K1025" s="145" t="s">
        <v>344</v>
      </c>
      <c r="L1025" s="145" t="str">
        <f>IF(A1025="","",IFERROR(VLOOKUP(B1025,IPQlickTabla!$B:$J,9,FALSE),IF(B1025="80 - Produccion-Mezcla Grasa","80",IF(B1025="51 - Purga-Purga de sebo","51",IF(B1025="502 - Fermentacion PCL","502",IF(B1025="510 - Fermentacion","510","512"))))))</f>
        <v>80</v>
      </c>
      <c r="M1025" s="107">
        <f t="shared" si="15"/>
        <v>80</v>
      </c>
    </row>
    <row r="1026" spans="1:13" hidden="1" x14ac:dyDescent="0.25">
      <c r="A1026" s="76">
        <v>667032</v>
      </c>
      <c r="B1026" s="144" t="s">
        <v>296</v>
      </c>
      <c r="C1026" s="112">
        <v>44788</v>
      </c>
      <c r="D1026" s="144" t="s">
        <v>2</v>
      </c>
      <c r="E1026" s="144" t="s">
        <v>6</v>
      </c>
      <c r="F1026" s="76">
        <v>1</v>
      </c>
      <c r="G1026" s="145" t="s">
        <v>57</v>
      </c>
      <c r="H1026" s="145">
        <v>33.5</v>
      </c>
      <c r="I1026" s="145">
        <v>38.5</v>
      </c>
      <c r="J1026" s="145">
        <v>36.4</v>
      </c>
      <c r="K1026" s="145" t="s">
        <v>344</v>
      </c>
      <c r="L1026" s="145" t="str">
        <f>IF(A1026="","",IFERROR(VLOOKUP(B1026,IPQlickTabla!$B:$J,9,FALSE),IF(B1026="80 - Produccion-Mezcla Grasa","80",IF(B1026="51 - Purga-Purga de sebo","51",IF(B1026="502 - Fermentacion PCL","502",IF(B1026="510 - Fermentacion","510","512"))))))</f>
        <v>80</v>
      </c>
      <c r="M1026" s="107">
        <f t="shared" si="15"/>
        <v>80</v>
      </c>
    </row>
    <row r="1027" spans="1:13" hidden="1" x14ac:dyDescent="0.25">
      <c r="A1027" s="76">
        <v>667266</v>
      </c>
      <c r="B1027" s="144" t="s">
        <v>296</v>
      </c>
      <c r="C1027" s="112">
        <v>44789</v>
      </c>
      <c r="D1027" s="144" t="s">
        <v>2</v>
      </c>
      <c r="E1027" s="144" t="s">
        <v>6</v>
      </c>
      <c r="F1027" s="76">
        <v>1</v>
      </c>
      <c r="G1027" s="145" t="s">
        <v>57</v>
      </c>
      <c r="H1027" s="145">
        <v>33.5</v>
      </c>
      <c r="I1027" s="145">
        <v>38.5</v>
      </c>
      <c r="J1027" s="145">
        <v>36.5</v>
      </c>
      <c r="K1027" s="145" t="s">
        <v>344</v>
      </c>
      <c r="L1027" s="145" t="str">
        <f>IF(A1027="","",IFERROR(VLOOKUP(B1027,IPQlickTabla!$B:$J,9,FALSE),IF(B1027="80 - Produccion-Mezcla Grasa","80",IF(B1027="51 - Purga-Purga de sebo","51",IF(B1027="502 - Fermentacion PCL","502",IF(B1027="510 - Fermentacion","510","512"))))))</f>
        <v>80</v>
      </c>
      <c r="M1027" s="107">
        <f t="shared" ref="M1027:M1090" si="16">+IF(OR(L1027=73,L1027=74,L1027=75),75,IF(L1027="80",80,IF(L1027="51",51,IF(L1027="502",502,IF(L1027="510",510,IF(L1027="512",512,L1027))))))</f>
        <v>80</v>
      </c>
    </row>
    <row r="1028" spans="1:13" hidden="1" x14ac:dyDescent="0.25">
      <c r="A1028" s="76">
        <v>667299</v>
      </c>
      <c r="B1028" s="144" t="s">
        <v>296</v>
      </c>
      <c r="C1028" s="112">
        <v>44789</v>
      </c>
      <c r="D1028" s="144" t="s">
        <v>2</v>
      </c>
      <c r="E1028" s="144" t="s">
        <v>6</v>
      </c>
      <c r="F1028" s="76">
        <v>1</v>
      </c>
      <c r="G1028" s="145" t="s">
        <v>57</v>
      </c>
      <c r="H1028" s="145">
        <v>33.5</v>
      </c>
      <c r="I1028" s="145">
        <v>38.5</v>
      </c>
      <c r="J1028" s="145">
        <v>36.5</v>
      </c>
      <c r="K1028" s="145" t="s">
        <v>344</v>
      </c>
      <c r="L1028" s="145" t="str">
        <f>IF(A1028="","",IFERROR(VLOOKUP(B1028,IPQlickTabla!$B:$J,9,FALSE),IF(B1028="80 - Produccion-Mezcla Grasa","80",IF(B1028="51 - Purga-Purga de sebo","51",IF(B1028="502 - Fermentacion PCL","502",IF(B1028="510 - Fermentacion","510","512"))))))</f>
        <v>80</v>
      </c>
      <c r="M1028" s="107">
        <f t="shared" si="16"/>
        <v>80</v>
      </c>
    </row>
    <row r="1029" spans="1:13" hidden="1" x14ac:dyDescent="0.25">
      <c r="A1029" s="76">
        <v>667348</v>
      </c>
      <c r="B1029" s="144" t="s">
        <v>296</v>
      </c>
      <c r="C1029" s="112">
        <v>44789</v>
      </c>
      <c r="D1029" s="144" t="s">
        <v>2</v>
      </c>
      <c r="E1029" s="144" t="s">
        <v>6</v>
      </c>
      <c r="F1029" s="76">
        <v>1</v>
      </c>
      <c r="G1029" s="145" t="s">
        <v>57</v>
      </c>
      <c r="H1029" s="145">
        <v>33.5</v>
      </c>
      <c r="I1029" s="145">
        <v>38.5</v>
      </c>
      <c r="J1029" s="145">
        <v>36.5</v>
      </c>
      <c r="K1029" s="145" t="s">
        <v>344</v>
      </c>
      <c r="L1029" s="145" t="str">
        <f>IF(A1029="","",IFERROR(VLOOKUP(B1029,IPQlickTabla!$B:$J,9,FALSE),IF(B1029="80 - Produccion-Mezcla Grasa","80",IF(B1029="51 - Purga-Purga de sebo","51",IF(B1029="502 - Fermentacion PCL","502",IF(B1029="510 - Fermentacion","510","512"))))))</f>
        <v>80</v>
      </c>
      <c r="M1029" s="107">
        <f t="shared" si="16"/>
        <v>80</v>
      </c>
    </row>
    <row r="1030" spans="1:13" hidden="1" x14ac:dyDescent="0.25">
      <c r="A1030" s="76">
        <v>667326</v>
      </c>
      <c r="B1030" s="144" t="s">
        <v>296</v>
      </c>
      <c r="C1030" s="112">
        <v>44789</v>
      </c>
      <c r="D1030" s="144" t="s">
        <v>2</v>
      </c>
      <c r="E1030" s="144" t="s">
        <v>6</v>
      </c>
      <c r="F1030" s="76">
        <v>1</v>
      </c>
      <c r="G1030" s="145" t="s">
        <v>57</v>
      </c>
      <c r="H1030" s="145">
        <v>33.5</v>
      </c>
      <c r="I1030" s="145">
        <v>38.5</v>
      </c>
      <c r="J1030" s="145">
        <v>36.799999999999997</v>
      </c>
      <c r="K1030" s="145" t="s">
        <v>344</v>
      </c>
      <c r="L1030" s="145" t="str">
        <f>IF(A1030="","",IFERROR(VLOOKUP(B1030,IPQlickTabla!$B:$J,9,FALSE),IF(B1030="80 - Produccion-Mezcla Grasa","80",IF(B1030="51 - Purga-Purga de sebo","51",IF(B1030="502 - Fermentacion PCL","502",IF(B1030="510 - Fermentacion","510","512"))))))</f>
        <v>80</v>
      </c>
      <c r="M1030" s="107">
        <f t="shared" si="16"/>
        <v>80</v>
      </c>
    </row>
    <row r="1031" spans="1:13" hidden="1" x14ac:dyDescent="0.25">
      <c r="A1031" s="76">
        <v>667253</v>
      </c>
      <c r="B1031" s="144" t="s">
        <v>296</v>
      </c>
      <c r="C1031" s="112">
        <v>44789</v>
      </c>
      <c r="D1031" s="144" t="s">
        <v>2</v>
      </c>
      <c r="E1031" s="144" t="s">
        <v>6</v>
      </c>
      <c r="F1031" s="76">
        <v>1</v>
      </c>
      <c r="G1031" s="145" t="s">
        <v>57</v>
      </c>
      <c r="H1031" s="145">
        <v>33.5</v>
      </c>
      <c r="I1031" s="145">
        <v>38.5</v>
      </c>
      <c r="J1031" s="145">
        <v>37</v>
      </c>
      <c r="K1031" s="145" t="s">
        <v>344</v>
      </c>
      <c r="L1031" s="145" t="str">
        <f>IF(A1031="","",IFERROR(VLOOKUP(B1031,IPQlickTabla!$B:$J,9,FALSE),IF(B1031="80 - Produccion-Mezcla Grasa","80",IF(B1031="51 - Purga-Purga de sebo","51",IF(B1031="502 - Fermentacion PCL","502",IF(B1031="510 - Fermentacion","510","512"))))))</f>
        <v>80</v>
      </c>
      <c r="M1031" s="107">
        <f t="shared" si="16"/>
        <v>80</v>
      </c>
    </row>
    <row r="1032" spans="1:13" hidden="1" x14ac:dyDescent="0.25">
      <c r="A1032" s="76">
        <v>667533</v>
      </c>
      <c r="B1032" s="144" t="s">
        <v>296</v>
      </c>
      <c r="C1032" s="112">
        <v>44790</v>
      </c>
      <c r="D1032" s="144" t="s">
        <v>2</v>
      </c>
      <c r="E1032" s="144" t="s">
        <v>6</v>
      </c>
      <c r="F1032" s="76">
        <v>1</v>
      </c>
      <c r="G1032" s="145" t="s">
        <v>57</v>
      </c>
      <c r="H1032" s="145">
        <v>35.5</v>
      </c>
      <c r="I1032" s="145">
        <v>38.5</v>
      </c>
      <c r="J1032" s="145">
        <v>35.5</v>
      </c>
      <c r="K1032" s="145" t="s">
        <v>344</v>
      </c>
      <c r="L1032" s="145" t="str">
        <f>IF(A1032="","",IFERROR(VLOOKUP(B1032,IPQlickTabla!$B:$J,9,FALSE),IF(B1032="80 - Produccion-Mezcla Grasa","80",IF(B1032="51 - Purga-Purga de sebo","51",IF(B1032="502 - Fermentacion PCL","502",IF(B1032="510 - Fermentacion","510","512"))))))</f>
        <v>80</v>
      </c>
      <c r="M1032" s="107">
        <f t="shared" si="16"/>
        <v>80</v>
      </c>
    </row>
    <row r="1033" spans="1:13" hidden="1" x14ac:dyDescent="0.25">
      <c r="A1033" s="76">
        <v>667468</v>
      </c>
      <c r="B1033" s="144" t="s">
        <v>296</v>
      </c>
      <c r="C1033" s="112">
        <v>44790</v>
      </c>
      <c r="D1033" s="144" t="s">
        <v>2</v>
      </c>
      <c r="E1033" s="144" t="s">
        <v>6</v>
      </c>
      <c r="F1033" s="76">
        <v>1</v>
      </c>
      <c r="G1033" s="145" t="s">
        <v>57</v>
      </c>
      <c r="H1033" s="145">
        <v>35.5</v>
      </c>
      <c r="I1033" s="145">
        <v>38.5</v>
      </c>
      <c r="J1033" s="145">
        <v>35.700000000000003</v>
      </c>
      <c r="K1033" s="145" t="s">
        <v>344</v>
      </c>
      <c r="L1033" s="145" t="str">
        <f>IF(A1033="","",IFERROR(VLOOKUP(B1033,IPQlickTabla!$B:$J,9,FALSE),IF(B1033="80 - Produccion-Mezcla Grasa","80",IF(B1033="51 - Purga-Purga de sebo","51",IF(B1033="502 - Fermentacion PCL","502",IF(B1033="510 - Fermentacion","510","512"))))))</f>
        <v>80</v>
      </c>
      <c r="M1033" s="107">
        <f t="shared" si="16"/>
        <v>80</v>
      </c>
    </row>
    <row r="1034" spans="1:13" hidden="1" x14ac:dyDescent="0.25">
      <c r="A1034" s="76">
        <v>668179</v>
      </c>
      <c r="B1034" s="144" t="s">
        <v>296</v>
      </c>
      <c r="C1034" s="112">
        <v>44792</v>
      </c>
      <c r="D1034" s="144" t="s">
        <v>2</v>
      </c>
      <c r="E1034" s="144" t="s">
        <v>6</v>
      </c>
      <c r="F1034" s="76">
        <v>1</v>
      </c>
      <c r="G1034" s="145" t="s">
        <v>57</v>
      </c>
      <c r="H1034" s="145">
        <v>35.5</v>
      </c>
      <c r="I1034" s="145">
        <v>38.5</v>
      </c>
      <c r="J1034" s="145">
        <v>35.9</v>
      </c>
      <c r="K1034" s="145" t="s">
        <v>344</v>
      </c>
      <c r="L1034" s="145" t="str">
        <f>IF(A1034="","",IFERROR(VLOOKUP(B1034,IPQlickTabla!$B:$J,9,FALSE),IF(B1034="80 - Produccion-Mezcla Grasa","80",IF(B1034="51 - Purga-Purga de sebo","51",IF(B1034="502 - Fermentacion PCL","502",IF(B1034="510 - Fermentacion","510","512"))))))</f>
        <v>80</v>
      </c>
      <c r="M1034" s="107">
        <f t="shared" si="16"/>
        <v>80</v>
      </c>
    </row>
    <row r="1035" spans="1:13" hidden="1" x14ac:dyDescent="0.25">
      <c r="A1035" s="76">
        <v>668125</v>
      </c>
      <c r="B1035" s="144" t="s">
        <v>296</v>
      </c>
      <c r="C1035" s="112">
        <v>44792</v>
      </c>
      <c r="D1035" s="144" t="s">
        <v>2</v>
      </c>
      <c r="E1035" s="144" t="s">
        <v>6</v>
      </c>
      <c r="F1035" s="76">
        <v>1</v>
      </c>
      <c r="G1035" s="145" t="s">
        <v>57</v>
      </c>
      <c r="H1035" s="145">
        <v>35.5</v>
      </c>
      <c r="I1035" s="145">
        <v>38.5</v>
      </c>
      <c r="J1035" s="145">
        <v>36</v>
      </c>
      <c r="K1035" s="145" t="s">
        <v>344</v>
      </c>
      <c r="L1035" s="145" t="str">
        <f>IF(A1035="","",IFERROR(VLOOKUP(B1035,IPQlickTabla!$B:$J,9,FALSE),IF(B1035="80 - Produccion-Mezcla Grasa","80",IF(B1035="51 - Purga-Purga de sebo","51",IF(B1035="502 - Fermentacion PCL","502",IF(B1035="510 - Fermentacion","510","512"))))))</f>
        <v>80</v>
      </c>
      <c r="M1035" s="107">
        <f t="shared" si="16"/>
        <v>80</v>
      </c>
    </row>
    <row r="1036" spans="1:13" hidden="1" x14ac:dyDescent="0.25">
      <c r="A1036" s="76">
        <v>668158</v>
      </c>
      <c r="B1036" s="144" t="s">
        <v>296</v>
      </c>
      <c r="C1036" s="112">
        <v>44792</v>
      </c>
      <c r="D1036" s="144" t="s">
        <v>2</v>
      </c>
      <c r="E1036" s="144" t="s">
        <v>6</v>
      </c>
      <c r="F1036" s="76">
        <v>1</v>
      </c>
      <c r="G1036" s="145" t="s">
        <v>57</v>
      </c>
      <c r="H1036" s="145">
        <v>35.5</v>
      </c>
      <c r="I1036" s="145">
        <v>38.5</v>
      </c>
      <c r="J1036" s="145">
        <v>36.200000000000003</v>
      </c>
      <c r="K1036" s="145" t="s">
        <v>344</v>
      </c>
      <c r="L1036" s="145" t="str">
        <f>IF(A1036="","",IFERROR(VLOOKUP(B1036,IPQlickTabla!$B:$J,9,FALSE),IF(B1036="80 - Produccion-Mezcla Grasa","80",IF(B1036="51 - Purga-Purga de sebo","51",IF(B1036="502 - Fermentacion PCL","502",IF(B1036="510 - Fermentacion","510","512"))))))</f>
        <v>80</v>
      </c>
      <c r="M1036" s="107">
        <f t="shared" si="16"/>
        <v>80</v>
      </c>
    </row>
    <row r="1037" spans="1:13" hidden="1" x14ac:dyDescent="0.25">
      <c r="A1037" s="76">
        <v>667823</v>
      </c>
      <c r="B1037" s="144" t="s">
        <v>296</v>
      </c>
      <c r="C1037" s="112">
        <v>44791</v>
      </c>
      <c r="D1037" s="144" t="s">
        <v>2</v>
      </c>
      <c r="E1037" s="144" t="s">
        <v>6</v>
      </c>
      <c r="F1037" s="76">
        <v>1</v>
      </c>
      <c r="G1037" s="145" t="s">
        <v>57</v>
      </c>
      <c r="H1037" s="145">
        <v>35.5</v>
      </c>
      <c r="I1037" s="145">
        <v>38.5</v>
      </c>
      <c r="J1037" s="145">
        <v>36.299999999999997</v>
      </c>
      <c r="K1037" s="145" t="s">
        <v>344</v>
      </c>
      <c r="L1037" s="145" t="str">
        <f>IF(A1037="","",IFERROR(VLOOKUP(B1037,IPQlickTabla!$B:$J,9,FALSE),IF(B1037="80 - Produccion-Mezcla Grasa","80",IF(B1037="51 - Purga-Purga de sebo","51",IF(B1037="502 - Fermentacion PCL","502",IF(B1037="510 - Fermentacion","510","512"))))))</f>
        <v>80</v>
      </c>
      <c r="M1037" s="107">
        <f t="shared" si="16"/>
        <v>80</v>
      </c>
    </row>
    <row r="1038" spans="1:13" hidden="1" x14ac:dyDescent="0.25">
      <c r="A1038" s="76">
        <v>667853</v>
      </c>
      <c r="B1038" s="144" t="s">
        <v>296</v>
      </c>
      <c r="C1038" s="112">
        <v>44791</v>
      </c>
      <c r="D1038" s="144" t="s">
        <v>2</v>
      </c>
      <c r="E1038" s="144" t="s">
        <v>6</v>
      </c>
      <c r="F1038" s="76">
        <v>1</v>
      </c>
      <c r="G1038" s="145" t="s">
        <v>57</v>
      </c>
      <c r="H1038" s="145">
        <v>35.5</v>
      </c>
      <c r="I1038" s="145">
        <v>38.5</v>
      </c>
      <c r="J1038" s="145">
        <v>36.299999999999997</v>
      </c>
      <c r="K1038" s="145" t="s">
        <v>344</v>
      </c>
      <c r="L1038" s="145" t="str">
        <f>IF(A1038="","",IFERROR(VLOOKUP(B1038,IPQlickTabla!$B:$J,9,FALSE),IF(B1038="80 - Produccion-Mezcla Grasa","80",IF(B1038="51 - Purga-Purga de sebo","51",IF(B1038="502 - Fermentacion PCL","502",IF(B1038="510 - Fermentacion","510","512"))))))</f>
        <v>80</v>
      </c>
      <c r="M1038" s="107">
        <f t="shared" si="16"/>
        <v>80</v>
      </c>
    </row>
    <row r="1039" spans="1:13" hidden="1" x14ac:dyDescent="0.25">
      <c r="A1039" s="76">
        <v>667162</v>
      </c>
      <c r="B1039" s="144" t="s">
        <v>296</v>
      </c>
      <c r="C1039" s="112">
        <v>44788</v>
      </c>
      <c r="D1039" s="144" t="s">
        <v>2</v>
      </c>
      <c r="E1039" s="144" t="s">
        <v>6</v>
      </c>
      <c r="F1039" s="76">
        <v>1</v>
      </c>
      <c r="G1039" s="145" t="s">
        <v>57</v>
      </c>
      <c r="H1039" s="145">
        <v>35.5</v>
      </c>
      <c r="I1039" s="145">
        <v>38.5</v>
      </c>
      <c r="J1039" s="145">
        <v>36.5</v>
      </c>
      <c r="K1039" s="145" t="s">
        <v>344</v>
      </c>
      <c r="L1039" s="145" t="str">
        <f>IF(A1039="","",IFERROR(VLOOKUP(B1039,IPQlickTabla!$B:$J,9,FALSE),IF(B1039="80 - Produccion-Mezcla Grasa","80",IF(B1039="51 - Purga-Purga de sebo","51",IF(B1039="502 - Fermentacion PCL","502",IF(B1039="510 - Fermentacion","510","512"))))))</f>
        <v>80</v>
      </c>
      <c r="M1039" s="107">
        <f t="shared" si="16"/>
        <v>80</v>
      </c>
    </row>
    <row r="1040" spans="1:13" hidden="1" x14ac:dyDescent="0.25">
      <c r="A1040" s="76">
        <v>667442</v>
      </c>
      <c r="B1040" s="144" t="s">
        <v>296</v>
      </c>
      <c r="C1040" s="112">
        <v>44789</v>
      </c>
      <c r="D1040" s="144" t="s">
        <v>2</v>
      </c>
      <c r="E1040" s="144" t="s">
        <v>6</v>
      </c>
      <c r="F1040" s="76">
        <v>1</v>
      </c>
      <c r="G1040" s="145" t="s">
        <v>57</v>
      </c>
      <c r="H1040" s="145">
        <v>35.5</v>
      </c>
      <c r="I1040" s="145">
        <v>38.5</v>
      </c>
      <c r="J1040" s="145">
        <v>36.6</v>
      </c>
      <c r="K1040" s="145" t="s">
        <v>344</v>
      </c>
      <c r="L1040" s="145" t="str">
        <f>IF(A1040="","",IFERROR(VLOOKUP(B1040,IPQlickTabla!$B:$J,9,FALSE),IF(B1040="80 - Produccion-Mezcla Grasa","80",IF(B1040="51 - Purga-Purga de sebo","51",IF(B1040="502 - Fermentacion PCL","502",IF(B1040="510 - Fermentacion","510","512"))))))</f>
        <v>80</v>
      </c>
      <c r="M1040" s="107">
        <f t="shared" si="16"/>
        <v>80</v>
      </c>
    </row>
    <row r="1041" spans="1:13" hidden="1" x14ac:dyDescent="0.25">
      <c r="A1041" s="76">
        <v>668030</v>
      </c>
      <c r="B1041" s="144" t="s">
        <v>296</v>
      </c>
      <c r="C1041" s="112">
        <v>44792</v>
      </c>
      <c r="D1041" s="144" t="s">
        <v>2</v>
      </c>
      <c r="E1041" s="144" t="s">
        <v>6</v>
      </c>
      <c r="F1041" s="76">
        <v>1</v>
      </c>
      <c r="G1041" s="145" t="s">
        <v>57</v>
      </c>
      <c r="H1041" s="145">
        <v>35.5</v>
      </c>
      <c r="I1041" s="145">
        <v>38.5</v>
      </c>
      <c r="J1041" s="145">
        <v>36.9</v>
      </c>
      <c r="K1041" s="145" t="s">
        <v>344</v>
      </c>
      <c r="L1041" s="145" t="str">
        <f>IF(A1041="","",IFERROR(VLOOKUP(B1041,IPQlickTabla!$B:$J,9,FALSE),IF(B1041="80 - Produccion-Mezcla Grasa","80",IF(B1041="51 - Purga-Purga de sebo","51",IF(B1041="502 - Fermentacion PCL","502",IF(B1041="510 - Fermentacion","510","512"))))))</f>
        <v>80</v>
      </c>
      <c r="M1041" s="107">
        <f t="shared" si="16"/>
        <v>80</v>
      </c>
    </row>
    <row r="1042" spans="1:13" hidden="1" x14ac:dyDescent="0.25">
      <c r="A1042" s="76">
        <v>667129</v>
      </c>
      <c r="B1042" s="144" t="s">
        <v>296</v>
      </c>
      <c r="C1042" s="112">
        <v>44788</v>
      </c>
      <c r="D1042" s="144" t="s">
        <v>2</v>
      </c>
      <c r="E1042" s="144" t="s">
        <v>6</v>
      </c>
      <c r="F1042" s="76">
        <v>1</v>
      </c>
      <c r="G1042" s="145" t="s">
        <v>57</v>
      </c>
      <c r="H1042" s="145">
        <v>35.5</v>
      </c>
      <c r="I1042" s="145">
        <v>38.5</v>
      </c>
      <c r="J1042" s="145">
        <v>37</v>
      </c>
      <c r="K1042" s="145" t="s">
        <v>344</v>
      </c>
      <c r="L1042" s="145" t="str">
        <f>IF(A1042="","",IFERROR(VLOOKUP(B1042,IPQlickTabla!$B:$J,9,FALSE),IF(B1042="80 - Produccion-Mezcla Grasa","80",IF(B1042="51 - Purga-Purga de sebo","51",IF(B1042="502 - Fermentacion PCL","502",IF(B1042="510 - Fermentacion","510","512"))))))</f>
        <v>80</v>
      </c>
      <c r="M1042" s="107">
        <f t="shared" si="16"/>
        <v>80</v>
      </c>
    </row>
    <row r="1043" spans="1:13" hidden="1" x14ac:dyDescent="0.25">
      <c r="A1043" s="76">
        <v>667208</v>
      </c>
      <c r="B1043" s="144" t="s">
        <v>296</v>
      </c>
      <c r="C1043" s="112">
        <v>44789</v>
      </c>
      <c r="D1043" s="144" t="s">
        <v>2</v>
      </c>
      <c r="E1043" s="144" t="s">
        <v>6</v>
      </c>
      <c r="F1043" s="76">
        <v>1</v>
      </c>
      <c r="G1043" s="145" t="s">
        <v>57</v>
      </c>
      <c r="H1043" s="145">
        <v>35.5</v>
      </c>
      <c r="I1043" s="145">
        <v>38.5</v>
      </c>
      <c r="J1043" s="145">
        <v>37</v>
      </c>
      <c r="K1043" s="145" t="s">
        <v>344</v>
      </c>
      <c r="L1043" s="145" t="str">
        <f>IF(A1043="","",IFERROR(VLOOKUP(B1043,IPQlickTabla!$B:$J,9,FALSE),IF(B1043="80 - Produccion-Mezcla Grasa","80",IF(B1043="51 - Purga-Purga de sebo","51",IF(B1043="502 - Fermentacion PCL","502",IF(B1043="510 - Fermentacion","510","512"))))))</f>
        <v>80</v>
      </c>
      <c r="M1043" s="107">
        <f t="shared" si="16"/>
        <v>80</v>
      </c>
    </row>
    <row r="1044" spans="1:13" hidden="1" x14ac:dyDescent="0.25">
      <c r="A1044" s="76">
        <v>668009</v>
      </c>
      <c r="B1044" s="144" t="s">
        <v>296</v>
      </c>
      <c r="C1044" s="112">
        <v>44792</v>
      </c>
      <c r="D1044" s="144" t="s">
        <v>2</v>
      </c>
      <c r="E1044" s="144" t="s">
        <v>6</v>
      </c>
      <c r="F1044" s="76">
        <v>1</v>
      </c>
      <c r="G1044" s="145" t="s">
        <v>57</v>
      </c>
      <c r="H1044" s="145">
        <v>35.5</v>
      </c>
      <c r="I1044" s="145">
        <v>38.5</v>
      </c>
      <c r="J1044" s="145">
        <v>37</v>
      </c>
      <c r="K1044" s="145" t="s">
        <v>344</v>
      </c>
      <c r="L1044" s="145" t="str">
        <f>IF(A1044="","",IFERROR(VLOOKUP(B1044,IPQlickTabla!$B:$J,9,FALSE),IF(B1044="80 - Produccion-Mezcla Grasa","80",IF(B1044="51 - Purga-Purga de sebo","51",IF(B1044="502 - Fermentacion PCL","502",IF(B1044="510 - Fermentacion","510","512"))))))</f>
        <v>80</v>
      </c>
      <c r="M1044" s="107">
        <f t="shared" si="16"/>
        <v>80</v>
      </c>
    </row>
    <row r="1045" spans="1:13" hidden="1" x14ac:dyDescent="0.25">
      <c r="A1045" s="76">
        <v>667631</v>
      </c>
      <c r="B1045" s="144" t="s">
        <v>296</v>
      </c>
      <c r="C1045" s="112">
        <v>44790</v>
      </c>
      <c r="D1045" s="144" t="s">
        <v>2</v>
      </c>
      <c r="E1045" s="144" t="s">
        <v>6</v>
      </c>
      <c r="F1045" s="76">
        <v>1</v>
      </c>
      <c r="G1045" s="145" t="s">
        <v>57</v>
      </c>
      <c r="H1045" s="145">
        <v>35.5</v>
      </c>
      <c r="I1045" s="145">
        <v>38.5</v>
      </c>
      <c r="J1045" s="145">
        <v>37.5</v>
      </c>
      <c r="K1045" s="145" t="s">
        <v>344</v>
      </c>
      <c r="L1045" s="145" t="str">
        <f>IF(A1045="","",IFERROR(VLOOKUP(B1045,IPQlickTabla!$B:$J,9,FALSE),IF(B1045="80 - Produccion-Mezcla Grasa","80",IF(B1045="51 - Purga-Purga de sebo","51",IF(B1045="502 - Fermentacion PCL","502",IF(B1045="510 - Fermentacion","510","512"))))))</f>
        <v>80</v>
      </c>
      <c r="M1045" s="107">
        <f t="shared" si="16"/>
        <v>80</v>
      </c>
    </row>
    <row r="1046" spans="1:13" hidden="1" x14ac:dyDescent="0.25">
      <c r="A1046" s="76">
        <v>667708</v>
      </c>
      <c r="B1046" s="144" t="s">
        <v>296</v>
      </c>
      <c r="C1046" s="112">
        <v>44790</v>
      </c>
      <c r="D1046" s="144" t="s">
        <v>2</v>
      </c>
      <c r="E1046" s="144" t="s">
        <v>6</v>
      </c>
      <c r="F1046" s="76">
        <v>1</v>
      </c>
      <c r="G1046" s="145" t="s">
        <v>57</v>
      </c>
      <c r="H1046" s="145">
        <v>35.5</v>
      </c>
      <c r="I1046" s="145">
        <v>38.5</v>
      </c>
      <c r="J1046" s="145">
        <v>37.5</v>
      </c>
      <c r="K1046" s="145" t="s">
        <v>344</v>
      </c>
      <c r="L1046" s="145" t="str">
        <f>IF(A1046="","",IFERROR(VLOOKUP(B1046,IPQlickTabla!$B:$J,9,FALSE),IF(B1046="80 - Produccion-Mezcla Grasa","80",IF(B1046="51 - Purga-Purga de sebo","51",IF(B1046="502 - Fermentacion PCL","502",IF(B1046="510 - Fermentacion","510","512"))))))</f>
        <v>80</v>
      </c>
      <c r="M1046" s="107">
        <f t="shared" si="16"/>
        <v>80</v>
      </c>
    </row>
    <row r="1047" spans="1:13" hidden="1" x14ac:dyDescent="0.25">
      <c r="A1047" s="76">
        <v>667680</v>
      </c>
      <c r="B1047" s="144" t="s">
        <v>296</v>
      </c>
      <c r="C1047" s="112">
        <v>44790</v>
      </c>
      <c r="D1047" s="144" t="s">
        <v>2</v>
      </c>
      <c r="E1047" s="144" t="s">
        <v>6</v>
      </c>
      <c r="F1047" s="76">
        <v>1</v>
      </c>
      <c r="G1047" s="145" t="s">
        <v>57</v>
      </c>
      <c r="H1047" s="145">
        <v>35.5</v>
      </c>
      <c r="I1047" s="145">
        <v>38.5</v>
      </c>
      <c r="J1047" s="145">
        <v>37.6</v>
      </c>
      <c r="K1047" s="145" t="s">
        <v>344</v>
      </c>
      <c r="L1047" s="145" t="str">
        <f>IF(A1047="","",IFERROR(VLOOKUP(B1047,IPQlickTabla!$B:$J,9,FALSE),IF(B1047="80 - Produccion-Mezcla Grasa","80",IF(B1047="51 - Purga-Purga de sebo","51",IF(B1047="502 - Fermentacion PCL","502",IF(B1047="510 - Fermentacion","510","512"))))))</f>
        <v>80</v>
      </c>
      <c r="M1047" s="107">
        <f t="shared" si="16"/>
        <v>80</v>
      </c>
    </row>
    <row r="1048" spans="1:13" hidden="1" x14ac:dyDescent="0.25">
      <c r="A1048" s="76">
        <v>667177</v>
      </c>
      <c r="B1048" s="144" t="s">
        <v>296</v>
      </c>
      <c r="C1048" s="112">
        <v>44788</v>
      </c>
      <c r="D1048" s="144" t="s">
        <v>2</v>
      </c>
      <c r="E1048" s="144" t="s">
        <v>6</v>
      </c>
      <c r="F1048" s="76">
        <v>1</v>
      </c>
      <c r="G1048" s="145" t="s">
        <v>57</v>
      </c>
      <c r="H1048" s="145">
        <v>35.5</v>
      </c>
      <c r="I1048" s="145">
        <v>38.5</v>
      </c>
      <c r="J1048" s="145">
        <v>37.700000000000003</v>
      </c>
      <c r="K1048" s="145" t="s">
        <v>344</v>
      </c>
      <c r="L1048" s="145" t="str">
        <f>IF(A1048="","",IFERROR(VLOOKUP(B1048,IPQlickTabla!$B:$J,9,FALSE),IF(B1048="80 - Produccion-Mezcla Grasa","80",IF(B1048="51 - Purga-Purga de sebo","51",IF(B1048="502 - Fermentacion PCL","502",IF(B1048="510 - Fermentacion","510","512"))))))</f>
        <v>80</v>
      </c>
      <c r="M1048" s="107">
        <f t="shared" si="16"/>
        <v>80</v>
      </c>
    </row>
    <row r="1049" spans="1:13" hidden="1" x14ac:dyDescent="0.25">
      <c r="A1049" s="76">
        <v>667411</v>
      </c>
      <c r="B1049" s="144" t="s">
        <v>296</v>
      </c>
      <c r="C1049" s="112">
        <v>44789</v>
      </c>
      <c r="D1049" s="144" t="s">
        <v>2</v>
      </c>
      <c r="E1049" s="144" t="s">
        <v>6</v>
      </c>
      <c r="F1049" s="76">
        <v>1</v>
      </c>
      <c r="G1049" s="145" t="s">
        <v>57</v>
      </c>
      <c r="H1049" s="145">
        <v>35.5</v>
      </c>
      <c r="I1049" s="145">
        <v>38.5</v>
      </c>
      <c r="J1049" s="145">
        <v>37.700000000000003</v>
      </c>
      <c r="K1049" s="145" t="s">
        <v>344</v>
      </c>
      <c r="L1049" s="145" t="str">
        <f>IF(A1049="","",IFERROR(VLOOKUP(B1049,IPQlickTabla!$B:$J,9,FALSE),IF(B1049="80 - Produccion-Mezcla Grasa","80",IF(B1049="51 - Purga-Purga de sebo","51",IF(B1049="502 - Fermentacion PCL","502",IF(B1049="510 - Fermentacion","510","512"))))))</f>
        <v>80</v>
      </c>
      <c r="M1049" s="107">
        <f t="shared" si="16"/>
        <v>80</v>
      </c>
    </row>
    <row r="1050" spans="1:13" hidden="1" x14ac:dyDescent="0.25">
      <c r="A1050" s="76">
        <v>667611</v>
      </c>
      <c r="B1050" s="144" t="s">
        <v>296</v>
      </c>
      <c r="C1050" s="112">
        <v>44790</v>
      </c>
      <c r="D1050" s="144" t="s">
        <v>2</v>
      </c>
      <c r="E1050" s="144" t="s">
        <v>6</v>
      </c>
      <c r="F1050" s="76">
        <v>1</v>
      </c>
      <c r="G1050" s="145" t="s">
        <v>57</v>
      </c>
      <c r="H1050" s="145">
        <v>35.5</v>
      </c>
      <c r="I1050" s="145">
        <v>38.5</v>
      </c>
      <c r="J1050" s="145">
        <v>37.700000000000003</v>
      </c>
      <c r="K1050" s="145" t="s">
        <v>344</v>
      </c>
      <c r="L1050" s="145" t="str">
        <f>IF(A1050="","",IFERROR(VLOOKUP(B1050,IPQlickTabla!$B:$J,9,FALSE),IF(B1050="80 - Produccion-Mezcla Grasa","80",IF(B1050="51 - Purga-Purga de sebo","51",IF(B1050="502 - Fermentacion PCL","502",IF(B1050="510 - Fermentacion","510","512"))))))</f>
        <v>80</v>
      </c>
      <c r="M1050" s="107">
        <f t="shared" si="16"/>
        <v>80</v>
      </c>
    </row>
    <row r="1051" spans="1:13" hidden="1" x14ac:dyDescent="0.25">
      <c r="A1051" s="76">
        <v>667727</v>
      </c>
      <c r="B1051" s="144" t="s">
        <v>296</v>
      </c>
      <c r="C1051" s="112">
        <v>44790</v>
      </c>
      <c r="D1051" s="144" t="s">
        <v>2</v>
      </c>
      <c r="E1051" s="144" t="s">
        <v>6</v>
      </c>
      <c r="F1051" s="76">
        <v>1</v>
      </c>
      <c r="G1051" s="145" t="s">
        <v>57</v>
      </c>
      <c r="H1051" s="145">
        <v>35.5</v>
      </c>
      <c r="I1051" s="145">
        <v>38.5</v>
      </c>
      <c r="J1051" s="145">
        <v>37.799999999999997</v>
      </c>
      <c r="K1051" s="145" t="s">
        <v>344</v>
      </c>
      <c r="L1051" s="145" t="str">
        <f>IF(A1051="","",IFERROR(VLOOKUP(B1051,IPQlickTabla!$B:$J,9,FALSE),IF(B1051="80 - Produccion-Mezcla Grasa","80",IF(B1051="51 - Purga-Purga de sebo","51",IF(B1051="502 - Fermentacion PCL","502",IF(B1051="510 - Fermentacion","510","512"))))))</f>
        <v>80</v>
      </c>
      <c r="M1051" s="107">
        <f t="shared" si="16"/>
        <v>80</v>
      </c>
    </row>
    <row r="1052" spans="1:13" hidden="1" x14ac:dyDescent="0.25">
      <c r="A1052" s="76">
        <v>667773</v>
      </c>
      <c r="B1052" s="144" t="s">
        <v>296</v>
      </c>
      <c r="C1052" s="112">
        <v>44791</v>
      </c>
      <c r="D1052" s="144" t="s">
        <v>2</v>
      </c>
      <c r="E1052" s="144" t="s">
        <v>6</v>
      </c>
      <c r="F1052" s="76">
        <v>1</v>
      </c>
      <c r="G1052" s="145" t="s">
        <v>57</v>
      </c>
      <c r="H1052" s="145">
        <v>35.5</v>
      </c>
      <c r="I1052" s="145">
        <v>38.5</v>
      </c>
      <c r="J1052" s="145">
        <v>37.799999999999997</v>
      </c>
      <c r="K1052" s="145" t="s">
        <v>344</v>
      </c>
      <c r="L1052" s="145" t="str">
        <f>IF(A1052="","",IFERROR(VLOOKUP(B1052,IPQlickTabla!$B:$J,9,FALSE),IF(B1052="80 - Produccion-Mezcla Grasa","80",IF(B1052="51 - Purga-Purga de sebo","51",IF(B1052="502 - Fermentacion PCL","502",IF(B1052="510 - Fermentacion","510","512"))))))</f>
        <v>80</v>
      </c>
      <c r="M1052" s="107">
        <f t="shared" si="16"/>
        <v>80</v>
      </c>
    </row>
    <row r="1053" spans="1:13" hidden="1" x14ac:dyDescent="0.25">
      <c r="A1053" s="76">
        <v>667666</v>
      </c>
      <c r="B1053" s="144" t="s">
        <v>296</v>
      </c>
      <c r="C1053" s="112">
        <v>44790</v>
      </c>
      <c r="D1053" s="144" t="s">
        <v>2</v>
      </c>
      <c r="E1053" s="144" t="s">
        <v>6</v>
      </c>
      <c r="F1053" s="76">
        <v>1</v>
      </c>
      <c r="G1053" s="145" t="s">
        <v>57</v>
      </c>
      <c r="H1053" s="145">
        <v>35.5</v>
      </c>
      <c r="I1053" s="145">
        <v>38.5</v>
      </c>
      <c r="J1053" s="145">
        <v>38</v>
      </c>
      <c r="K1053" s="145" t="s">
        <v>344</v>
      </c>
      <c r="L1053" s="145" t="str">
        <f>IF(A1053="","",IFERROR(VLOOKUP(B1053,IPQlickTabla!$B:$J,9,FALSE),IF(B1053="80 - Produccion-Mezcla Grasa","80",IF(B1053="51 - Purga-Purga de sebo","51",IF(B1053="502 - Fermentacion PCL","502",IF(B1053="510 - Fermentacion","510","512"))))))</f>
        <v>80</v>
      </c>
      <c r="M1053" s="107">
        <f t="shared" si="16"/>
        <v>80</v>
      </c>
    </row>
    <row r="1054" spans="1:13" hidden="1" x14ac:dyDescent="0.25">
      <c r="A1054" s="76">
        <v>667756</v>
      </c>
      <c r="B1054" s="144" t="s">
        <v>296</v>
      </c>
      <c r="C1054" s="112">
        <v>44791</v>
      </c>
      <c r="D1054" s="144" t="s">
        <v>2</v>
      </c>
      <c r="E1054" s="144" t="s">
        <v>6</v>
      </c>
      <c r="F1054" s="76">
        <v>1</v>
      </c>
      <c r="G1054" s="145" t="s">
        <v>57</v>
      </c>
      <c r="H1054" s="145">
        <v>35.5</v>
      </c>
      <c r="I1054" s="145">
        <v>38.5</v>
      </c>
      <c r="J1054" s="145">
        <v>38</v>
      </c>
      <c r="K1054" s="145" t="s">
        <v>344</v>
      </c>
      <c r="L1054" s="145" t="str">
        <f>IF(A1054="","",IFERROR(VLOOKUP(B1054,IPQlickTabla!$B:$J,9,FALSE),IF(B1054="80 - Produccion-Mezcla Grasa","80",IF(B1054="51 - Purga-Purga de sebo","51",IF(B1054="502 - Fermentacion PCL","502",IF(B1054="510 - Fermentacion","510","512"))))))</f>
        <v>80</v>
      </c>
      <c r="M1054" s="107">
        <f t="shared" si="16"/>
        <v>80</v>
      </c>
    </row>
    <row r="1055" spans="1:13" hidden="1" x14ac:dyDescent="0.25">
      <c r="A1055" s="76">
        <v>668071</v>
      </c>
      <c r="B1055" s="144" t="s">
        <v>296</v>
      </c>
      <c r="C1055" s="112">
        <v>44792</v>
      </c>
      <c r="D1055" s="144" t="s">
        <v>2</v>
      </c>
      <c r="E1055" s="144" t="s">
        <v>6</v>
      </c>
      <c r="F1055" s="76">
        <v>1</v>
      </c>
      <c r="G1055" s="145" t="s">
        <v>57</v>
      </c>
      <c r="H1055" s="145">
        <v>35.5</v>
      </c>
      <c r="I1055" s="145">
        <v>38.5</v>
      </c>
      <c r="J1055" s="145">
        <v>38</v>
      </c>
      <c r="K1055" s="145" t="s">
        <v>344</v>
      </c>
      <c r="L1055" s="145" t="str">
        <f>IF(A1055="","",IFERROR(VLOOKUP(B1055,IPQlickTabla!$B:$J,9,FALSE),IF(B1055="80 - Produccion-Mezcla Grasa","80",IF(B1055="51 - Purga-Purga de sebo","51",IF(B1055="502 - Fermentacion PCL","502",IF(B1055="510 - Fermentacion","510","512"))))))</f>
        <v>80</v>
      </c>
      <c r="M1055" s="107">
        <f t="shared" si="16"/>
        <v>80</v>
      </c>
    </row>
    <row r="1056" spans="1:13" hidden="1" x14ac:dyDescent="0.25">
      <c r="A1056" s="76">
        <v>667193</v>
      </c>
      <c r="B1056" s="144" t="s">
        <v>296</v>
      </c>
      <c r="C1056" s="112">
        <v>44788</v>
      </c>
      <c r="D1056" s="144" t="s">
        <v>2</v>
      </c>
      <c r="E1056" s="144" t="s">
        <v>6</v>
      </c>
      <c r="F1056" s="76">
        <v>1</v>
      </c>
      <c r="G1056" s="145" t="s">
        <v>57</v>
      </c>
      <c r="H1056" s="145">
        <v>35.5</v>
      </c>
      <c r="I1056" s="145">
        <v>38.5</v>
      </c>
      <c r="J1056" s="145">
        <v>38.5</v>
      </c>
      <c r="K1056" s="145" t="s">
        <v>344</v>
      </c>
      <c r="L1056" s="145" t="str">
        <f>IF(A1056="","",IFERROR(VLOOKUP(B1056,IPQlickTabla!$B:$J,9,FALSE),IF(B1056="80 - Produccion-Mezcla Grasa","80",IF(B1056="51 - Purga-Purga de sebo","51",IF(B1056="502 - Fermentacion PCL","502",IF(B1056="510 - Fermentacion","510","512"))))))</f>
        <v>80</v>
      </c>
      <c r="M1056" s="107">
        <f t="shared" si="16"/>
        <v>80</v>
      </c>
    </row>
    <row r="1057" spans="1:13" hidden="1" x14ac:dyDescent="0.25">
      <c r="A1057" s="76">
        <v>667965</v>
      </c>
      <c r="B1057" s="144" t="s">
        <v>296</v>
      </c>
      <c r="C1057" s="112">
        <v>44791</v>
      </c>
      <c r="D1057" s="144" t="s">
        <v>2</v>
      </c>
      <c r="E1057" s="144" t="s">
        <v>6</v>
      </c>
      <c r="F1057" s="76">
        <v>1</v>
      </c>
      <c r="G1057" s="145" t="s">
        <v>57</v>
      </c>
      <c r="H1057" s="145">
        <v>35.5</v>
      </c>
      <c r="I1057" s="145">
        <v>38.5</v>
      </c>
      <c r="J1057" s="145">
        <v>38.5</v>
      </c>
      <c r="K1057" s="145" t="s">
        <v>344</v>
      </c>
      <c r="L1057" s="145" t="str">
        <f>IF(A1057="","",IFERROR(VLOOKUP(B1057,IPQlickTabla!$B:$J,9,FALSE),IF(B1057="80 - Produccion-Mezcla Grasa","80",IF(B1057="51 - Purga-Purga de sebo","51",IF(B1057="502 - Fermentacion PCL","502",IF(B1057="510 - Fermentacion","510","512"))))))</f>
        <v>80</v>
      </c>
      <c r="M1057" s="107">
        <f t="shared" si="16"/>
        <v>80</v>
      </c>
    </row>
    <row r="1058" spans="1:13" hidden="1" x14ac:dyDescent="0.25">
      <c r="A1058" s="76">
        <v>667230</v>
      </c>
      <c r="B1058" s="144" t="s">
        <v>296</v>
      </c>
      <c r="C1058" s="112">
        <v>44789</v>
      </c>
      <c r="D1058" s="144" t="s">
        <v>2</v>
      </c>
      <c r="E1058" s="144" t="s">
        <v>6</v>
      </c>
      <c r="F1058" s="76">
        <v>1</v>
      </c>
      <c r="G1058" s="145" t="s">
        <v>57</v>
      </c>
      <c r="H1058" s="145">
        <v>35.5</v>
      </c>
      <c r="I1058" s="145">
        <v>38.5</v>
      </c>
      <c r="J1058" s="145">
        <v>38.6</v>
      </c>
      <c r="K1058" s="145" t="s">
        <v>345</v>
      </c>
      <c r="L1058" s="145" t="str">
        <f>IF(A1058="","",IFERROR(VLOOKUP(B1058,IPQlickTabla!$B:$J,9,FALSE),IF(B1058="80 - Produccion-Mezcla Grasa","80",IF(B1058="51 - Purga-Purga de sebo","51",IF(B1058="502 - Fermentacion PCL","502",IF(B1058="510 - Fermentacion","510","512"))))))</f>
        <v>80</v>
      </c>
      <c r="M1058" s="107">
        <f t="shared" si="16"/>
        <v>80</v>
      </c>
    </row>
    <row r="1059" spans="1:13" hidden="1" x14ac:dyDescent="0.25">
      <c r="A1059" s="76">
        <v>667986</v>
      </c>
      <c r="B1059" s="144" t="s">
        <v>296</v>
      </c>
      <c r="C1059" s="112">
        <v>44791</v>
      </c>
      <c r="D1059" s="144" t="s">
        <v>2</v>
      </c>
      <c r="E1059" s="144" t="s">
        <v>6</v>
      </c>
      <c r="F1059" s="76">
        <v>1</v>
      </c>
      <c r="G1059" s="145" t="s">
        <v>57</v>
      </c>
      <c r="H1059" s="145">
        <v>35.5</v>
      </c>
      <c r="I1059" s="145">
        <v>38.5</v>
      </c>
      <c r="J1059" s="145">
        <v>39.4</v>
      </c>
      <c r="K1059" s="145" t="s">
        <v>345</v>
      </c>
      <c r="L1059" s="145" t="str">
        <f>IF(A1059="","",IFERROR(VLOOKUP(B1059,IPQlickTabla!$B:$J,9,FALSE),IF(B1059="80 - Produccion-Mezcla Grasa","80",IF(B1059="51 - Purga-Purga de sebo","51",IF(B1059="502 - Fermentacion PCL","502",IF(B1059="510 - Fermentacion","510","512"))))))</f>
        <v>80</v>
      </c>
      <c r="M1059" s="107">
        <f t="shared" si="16"/>
        <v>80</v>
      </c>
    </row>
    <row r="1060" spans="1:13" hidden="1" x14ac:dyDescent="0.25">
      <c r="A1060" s="76">
        <v>667186</v>
      </c>
      <c r="B1060" s="144" t="s">
        <v>296</v>
      </c>
      <c r="C1060" s="112">
        <v>44788</v>
      </c>
      <c r="D1060" s="144" t="s">
        <v>2</v>
      </c>
      <c r="E1060" s="144" t="s">
        <v>6</v>
      </c>
      <c r="F1060" s="76">
        <v>1</v>
      </c>
      <c r="G1060" s="145" t="s">
        <v>57</v>
      </c>
      <c r="H1060" s="145">
        <v>40.5</v>
      </c>
      <c r="I1060" s="145">
        <v>43.5</v>
      </c>
      <c r="J1060" s="145">
        <v>42.7</v>
      </c>
      <c r="K1060" s="145" t="s">
        <v>344</v>
      </c>
      <c r="L1060" s="145" t="str">
        <f>IF(A1060="","",IFERROR(VLOOKUP(B1060,IPQlickTabla!$B:$J,9,FALSE),IF(B1060="80 - Produccion-Mezcla Grasa","80",IF(B1060="51 - Purga-Purga de sebo","51",IF(B1060="502 - Fermentacion PCL","502",IF(B1060="510 - Fermentacion","510","512"))))))</f>
        <v>80</v>
      </c>
      <c r="M1060" s="107">
        <f t="shared" si="16"/>
        <v>80</v>
      </c>
    </row>
    <row r="1061" spans="1:13" hidden="1" x14ac:dyDescent="0.25">
      <c r="A1061" s="76">
        <v>667130</v>
      </c>
      <c r="B1061" s="144" t="s">
        <v>296</v>
      </c>
      <c r="C1061" s="112">
        <v>44788</v>
      </c>
      <c r="D1061" s="144" t="s">
        <v>2</v>
      </c>
      <c r="E1061" s="144" t="s">
        <v>6</v>
      </c>
      <c r="F1061" s="76">
        <v>1</v>
      </c>
      <c r="G1061" s="145" t="s">
        <v>57</v>
      </c>
      <c r="H1061" s="145">
        <v>40.5</v>
      </c>
      <c r="I1061" s="145">
        <v>43.5</v>
      </c>
      <c r="J1061" s="145">
        <v>43.2</v>
      </c>
      <c r="K1061" s="145" t="s">
        <v>344</v>
      </c>
      <c r="L1061" s="145" t="str">
        <f>IF(A1061="","",IFERROR(VLOOKUP(B1061,IPQlickTabla!$B:$J,9,FALSE),IF(B1061="80 - Produccion-Mezcla Grasa","80",IF(B1061="51 - Purga-Purga de sebo","51",IF(B1061="502 - Fermentacion PCL","502",IF(B1061="510 - Fermentacion","510","512"))))))</f>
        <v>80</v>
      </c>
      <c r="M1061" s="107">
        <f t="shared" si="16"/>
        <v>80</v>
      </c>
    </row>
    <row r="1062" spans="1:13" hidden="1" x14ac:dyDescent="0.25">
      <c r="A1062" s="76">
        <v>667480</v>
      </c>
      <c r="B1062" s="144" t="s">
        <v>296</v>
      </c>
      <c r="C1062" s="112">
        <v>44790</v>
      </c>
      <c r="D1062" s="144" t="s">
        <v>2</v>
      </c>
      <c r="E1062" s="144" t="s">
        <v>6</v>
      </c>
      <c r="F1062" s="76">
        <v>1</v>
      </c>
      <c r="G1062" s="145" t="s">
        <v>57</v>
      </c>
      <c r="H1062" s="145">
        <v>40.5</v>
      </c>
      <c r="I1062" s="145">
        <v>43.5</v>
      </c>
      <c r="J1062" s="145">
        <v>43.8</v>
      </c>
      <c r="K1062" s="145" t="s">
        <v>345</v>
      </c>
      <c r="L1062" s="145" t="str">
        <f>IF(A1062="","",IFERROR(VLOOKUP(B1062,IPQlickTabla!$B:$J,9,FALSE),IF(B1062="80 - Produccion-Mezcla Grasa","80",IF(B1062="51 - Purga-Purga de sebo","51",IF(B1062="502 - Fermentacion PCL","502",IF(B1062="510 - Fermentacion","510","512"))))))</f>
        <v>80</v>
      </c>
      <c r="M1062" s="107">
        <f t="shared" si="16"/>
        <v>80</v>
      </c>
    </row>
    <row r="1063" spans="1:13" hidden="1" x14ac:dyDescent="0.25">
      <c r="A1063" s="76">
        <v>667523</v>
      </c>
      <c r="B1063" s="144" t="s">
        <v>296</v>
      </c>
      <c r="C1063" s="112">
        <v>44790</v>
      </c>
      <c r="D1063" s="144" t="s">
        <v>2</v>
      </c>
      <c r="E1063" s="144" t="s">
        <v>6</v>
      </c>
      <c r="F1063" s="76">
        <v>1</v>
      </c>
      <c r="G1063" s="145" t="s">
        <v>57</v>
      </c>
      <c r="H1063" s="145">
        <v>40.5</v>
      </c>
      <c r="I1063" s="145">
        <v>43.5</v>
      </c>
      <c r="J1063" s="145">
        <v>44.5</v>
      </c>
      <c r="K1063" s="145" t="s">
        <v>345</v>
      </c>
      <c r="L1063" s="145" t="str">
        <f>IF(A1063="","",IFERROR(VLOOKUP(B1063,IPQlickTabla!$B:$J,9,FALSE),IF(B1063="80 - Produccion-Mezcla Grasa","80",IF(B1063="51 - Purga-Purga de sebo","51",IF(B1063="502 - Fermentacion PCL","502",IF(B1063="510 - Fermentacion","510","512"))))))</f>
        <v>80</v>
      </c>
      <c r="M1063" s="107">
        <f t="shared" si="16"/>
        <v>80</v>
      </c>
    </row>
    <row r="1064" spans="1:13" hidden="1" x14ac:dyDescent="0.25">
      <c r="A1064" s="76">
        <v>667152</v>
      </c>
      <c r="B1064" s="144" t="s">
        <v>296</v>
      </c>
      <c r="C1064" s="112">
        <v>44788</v>
      </c>
      <c r="D1064" s="144" t="s">
        <v>2</v>
      </c>
      <c r="E1064" s="144" t="s">
        <v>6</v>
      </c>
      <c r="F1064" s="76">
        <v>1</v>
      </c>
      <c r="G1064" s="145" t="s">
        <v>57</v>
      </c>
      <c r="H1064" s="145">
        <v>40.5</v>
      </c>
      <c r="I1064" s="145">
        <v>43.5</v>
      </c>
      <c r="J1064" s="145">
        <v>44.7</v>
      </c>
      <c r="K1064" s="145" t="s">
        <v>345</v>
      </c>
      <c r="L1064" s="145" t="str">
        <f>IF(A1064="","",IFERROR(VLOOKUP(B1064,IPQlickTabla!$B:$J,9,FALSE),IF(B1064="80 - Produccion-Mezcla Grasa","80",IF(B1064="51 - Purga-Purga de sebo","51",IF(B1064="502 - Fermentacion PCL","502",IF(B1064="510 - Fermentacion","510","512"))))))</f>
        <v>80</v>
      </c>
      <c r="M1064" s="107">
        <f t="shared" si="16"/>
        <v>80</v>
      </c>
    </row>
    <row r="1065" spans="1:13" hidden="1" x14ac:dyDescent="0.25">
      <c r="A1065" s="76">
        <v>667087</v>
      </c>
      <c r="B1065" s="144" t="s">
        <v>296</v>
      </c>
      <c r="C1065" s="112">
        <v>44788</v>
      </c>
      <c r="D1065" s="144" t="s">
        <v>2</v>
      </c>
      <c r="E1065" s="144" t="s">
        <v>6</v>
      </c>
      <c r="F1065" s="76">
        <v>1</v>
      </c>
      <c r="G1065" s="145" t="s">
        <v>57</v>
      </c>
      <c r="H1065" s="145">
        <v>40.5</v>
      </c>
      <c r="I1065" s="145">
        <v>43.5</v>
      </c>
      <c r="J1065" s="145">
        <v>44.8</v>
      </c>
      <c r="K1065" s="145" t="s">
        <v>345</v>
      </c>
      <c r="L1065" s="145" t="str">
        <f>IF(A1065="","",IFERROR(VLOOKUP(B1065,IPQlickTabla!$B:$J,9,FALSE),IF(B1065="80 - Produccion-Mezcla Grasa","80",IF(B1065="51 - Purga-Purga de sebo","51",IF(B1065="502 - Fermentacion PCL","502",IF(B1065="510 - Fermentacion","510","512"))))))</f>
        <v>80</v>
      </c>
      <c r="M1065" s="107">
        <f t="shared" si="16"/>
        <v>80</v>
      </c>
    </row>
    <row r="1066" spans="1:13" hidden="1" x14ac:dyDescent="0.25">
      <c r="A1066" s="76">
        <v>667092</v>
      </c>
      <c r="B1066" s="144" t="s">
        <v>296</v>
      </c>
      <c r="C1066" s="112">
        <v>44788</v>
      </c>
      <c r="D1066" s="144" t="s">
        <v>2</v>
      </c>
      <c r="E1066" s="144" t="s">
        <v>6</v>
      </c>
      <c r="F1066" s="76">
        <v>1</v>
      </c>
      <c r="G1066" s="145" t="s">
        <v>57</v>
      </c>
      <c r="H1066" s="145">
        <v>40.5</v>
      </c>
      <c r="I1066" s="145">
        <v>43.5</v>
      </c>
      <c r="J1066" s="145">
        <v>45</v>
      </c>
      <c r="K1066" s="145" t="s">
        <v>345</v>
      </c>
      <c r="L1066" s="145" t="str">
        <f>IF(A1066="","",IFERROR(VLOOKUP(B1066,IPQlickTabla!$B:$J,9,FALSE),IF(B1066="80 - Produccion-Mezcla Grasa","80",IF(B1066="51 - Purga-Purga de sebo","51",IF(B1066="502 - Fermentacion PCL","502",IF(B1066="510 - Fermentacion","510","512"))))))</f>
        <v>80</v>
      </c>
      <c r="M1066" s="107">
        <f t="shared" si="16"/>
        <v>80</v>
      </c>
    </row>
    <row r="1067" spans="1:13" hidden="1" x14ac:dyDescent="0.25">
      <c r="A1067" s="76">
        <v>667724</v>
      </c>
      <c r="B1067" s="144" t="s">
        <v>296</v>
      </c>
      <c r="C1067" s="112">
        <v>44790</v>
      </c>
      <c r="D1067" s="144" t="s">
        <v>2</v>
      </c>
      <c r="E1067" s="144" t="s">
        <v>6</v>
      </c>
      <c r="F1067" s="76">
        <v>1</v>
      </c>
      <c r="G1067" s="145" t="s">
        <v>57</v>
      </c>
      <c r="H1067" s="145">
        <v>41.5</v>
      </c>
      <c r="I1067" s="145">
        <v>44.5</v>
      </c>
      <c r="J1067" s="145">
        <v>43.2</v>
      </c>
      <c r="K1067" s="145" t="s">
        <v>344</v>
      </c>
      <c r="L1067" s="145" t="str">
        <f>IF(A1067="","",IFERROR(VLOOKUP(B1067,IPQlickTabla!$B:$J,9,FALSE),IF(B1067="80 - Produccion-Mezcla Grasa","80",IF(B1067="51 - Purga-Purga de sebo","51",IF(B1067="502 - Fermentacion PCL","502",IF(B1067="510 - Fermentacion","510","512"))))))</f>
        <v>80</v>
      </c>
      <c r="M1067" s="107">
        <f t="shared" si="16"/>
        <v>80</v>
      </c>
    </row>
    <row r="1068" spans="1:13" hidden="1" x14ac:dyDescent="0.25">
      <c r="A1068" s="76">
        <v>667797</v>
      </c>
      <c r="B1068" s="144" t="s">
        <v>296</v>
      </c>
      <c r="C1068" s="112">
        <v>44791</v>
      </c>
      <c r="D1068" s="144" t="s">
        <v>2</v>
      </c>
      <c r="E1068" s="144" t="s">
        <v>6</v>
      </c>
      <c r="F1068" s="76">
        <v>1</v>
      </c>
      <c r="G1068" s="145" t="s">
        <v>57</v>
      </c>
      <c r="H1068" s="145">
        <v>41.5</v>
      </c>
      <c r="I1068" s="145">
        <v>44.5</v>
      </c>
      <c r="J1068" s="145">
        <v>43.7</v>
      </c>
      <c r="K1068" s="145" t="s">
        <v>344</v>
      </c>
      <c r="L1068" s="145" t="str">
        <f>IF(A1068="","",IFERROR(VLOOKUP(B1068,IPQlickTabla!$B:$J,9,FALSE),IF(B1068="80 - Produccion-Mezcla Grasa","80",IF(B1068="51 - Purga-Purga de sebo","51",IF(B1068="502 - Fermentacion PCL","502",IF(B1068="510 - Fermentacion","510","512"))))))</f>
        <v>80</v>
      </c>
      <c r="M1068" s="107">
        <f t="shared" si="16"/>
        <v>80</v>
      </c>
    </row>
    <row r="1069" spans="1:13" hidden="1" x14ac:dyDescent="0.25">
      <c r="A1069" s="76">
        <v>667665</v>
      </c>
      <c r="B1069" s="144" t="s">
        <v>296</v>
      </c>
      <c r="C1069" s="112">
        <v>44790</v>
      </c>
      <c r="D1069" s="144" t="s">
        <v>2</v>
      </c>
      <c r="E1069" s="144" t="s">
        <v>6</v>
      </c>
      <c r="F1069" s="76">
        <v>1</v>
      </c>
      <c r="G1069" s="145" t="s">
        <v>57</v>
      </c>
      <c r="H1069" s="145">
        <v>41.5</v>
      </c>
      <c r="I1069" s="145">
        <v>44.5</v>
      </c>
      <c r="J1069" s="145">
        <v>44</v>
      </c>
      <c r="K1069" s="145" t="s">
        <v>344</v>
      </c>
      <c r="L1069" s="145" t="str">
        <f>IF(A1069="","",IFERROR(VLOOKUP(B1069,IPQlickTabla!$B:$J,9,FALSE),IF(B1069="80 - Produccion-Mezcla Grasa","80",IF(B1069="51 - Purga-Purga de sebo","51",IF(B1069="502 - Fermentacion PCL","502",IF(B1069="510 - Fermentacion","510","512"))))))</f>
        <v>80</v>
      </c>
      <c r="M1069" s="107">
        <f t="shared" si="16"/>
        <v>80</v>
      </c>
    </row>
    <row r="1070" spans="1:13" hidden="1" x14ac:dyDescent="0.25">
      <c r="A1070" s="76">
        <v>667916</v>
      </c>
      <c r="B1070" s="144" t="s">
        <v>296</v>
      </c>
      <c r="C1070" s="112">
        <v>44791</v>
      </c>
      <c r="D1070" s="144" t="s">
        <v>2</v>
      </c>
      <c r="E1070" s="144" t="s">
        <v>6</v>
      </c>
      <c r="F1070" s="76">
        <v>1</v>
      </c>
      <c r="G1070" s="145" t="s">
        <v>57</v>
      </c>
      <c r="H1070" s="145">
        <v>41.5</v>
      </c>
      <c r="I1070" s="145">
        <v>44.5</v>
      </c>
      <c r="J1070" s="145">
        <v>44</v>
      </c>
      <c r="K1070" s="145" t="s">
        <v>344</v>
      </c>
      <c r="L1070" s="145" t="str">
        <f>IF(A1070="","",IFERROR(VLOOKUP(B1070,IPQlickTabla!$B:$J,9,FALSE),IF(B1070="80 - Produccion-Mezcla Grasa","80",IF(B1070="51 - Purga-Purga de sebo","51",IF(B1070="502 - Fermentacion PCL","502",IF(B1070="510 - Fermentacion","510","512"))))))</f>
        <v>80</v>
      </c>
      <c r="M1070" s="107">
        <f t="shared" si="16"/>
        <v>80</v>
      </c>
    </row>
    <row r="1071" spans="1:13" hidden="1" x14ac:dyDescent="0.25">
      <c r="A1071" s="76">
        <v>667110</v>
      </c>
      <c r="B1071" s="144" t="s">
        <v>296</v>
      </c>
      <c r="C1071" s="112">
        <v>44788</v>
      </c>
      <c r="D1071" s="144" t="s">
        <v>2</v>
      </c>
      <c r="E1071" s="144" t="s">
        <v>6</v>
      </c>
      <c r="F1071" s="76">
        <v>1</v>
      </c>
      <c r="G1071" s="145" t="s">
        <v>57</v>
      </c>
      <c r="H1071" s="145">
        <v>43.5</v>
      </c>
      <c r="I1071" s="145">
        <v>45.5</v>
      </c>
      <c r="J1071" s="145">
        <v>43</v>
      </c>
      <c r="K1071" s="145" t="s">
        <v>345</v>
      </c>
      <c r="L1071" s="145" t="str">
        <f>IF(A1071="","",IFERROR(VLOOKUP(B1071,IPQlickTabla!$B:$J,9,FALSE),IF(B1071="80 - Produccion-Mezcla Grasa","80",IF(B1071="51 - Purga-Purga de sebo","51",IF(B1071="502 - Fermentacion PCL","502",IF(B1071="510 - Fermentacion","510","512"))))))</f>
        <v>80</v>
      </c>
      <c r="M1071" s="107">
        <f t="shared" si="16"/>
        <v>80</v>
      </c>
    </row>
    <row r="1072" spans="1:13" hidden="1" x14ac:dyDescent="0.25">
      <c r="A1072" s="76">
        <v>667389</v>
      </c>
      <c r="B1072" s="144" t="s">
        <v>296</v>
      </c>
      <c r="C1072" s="112">
        <v>44789</v>
      </c>
      <c r="D1072" s="144" t="s">
        <v>2</v>
      </c>
      <c r="E1072" s="144" t="s">
        <v>6</v>
      </c>
      <c r="F1072" s="76">
        <v>1</v>
      </c>
      <c r="G1072" s="145" t="s">
        <v>57</v>
      </c>
      <c r="H1072" s="145">
        <v>43.5</v>
      </c>
      <c r="I1072" s="145">
        <v>45.5</v>
      </c>
      <c r="J1072" s="145">
        <v>43.8</v>
      </c>
      <c r="K1072" s="145" t="s">
        <v>344</v>
      </c>
      <c r="L1072" s="145" t="str">
        <f>IF(A1072="","",IFERROR(VLOOKUP(B1072,IPQlickTabla!$B:$J,9,FALSE),IF(B1072="80 - Produccion-Mezcla Grasa","80",IF(B1072="51 - Purga-Purga de sebo","51",IF(B1072="502 - Fermentacion PCL","502",IF(B1072="510 - Fermentacion","510","512"))))))</f>
        <v>80</v>
      </c>
      <c r="M1072" s="107">
        <f t="shared" si="16"/>
        <v>80</v>
      </c>
    </row>
    <row r="1073" spans="1:13" hidden="1" x14ac:dyDescent="0.25">
      <c r="A1073" s="76">
        <v>668097</v>
      </c>
      <c r="B1073" s="144" t="s">
        <v>296</v>
      </c>
      <c r="C1073" s="112">
        <v>44792</v>
      </c>
      <c r="D1073" s="144" t="s">
        <v>2</v>
      </c>
      <c r="E1073" s="144" t="s">
        <v>6</v>
      </c>
      <c r="F1073" s="76">
        <v>1</v>
      </c>
      <c r="G1073" s="145" t="s">
        <v>57</v>
      </c>
      <c r="H1073" s="145">
        <v>43.5</v>
      </c>
      <c r="I1073" s="145">
        <v>45.5</v>
      </c>
      <c r="J1073" s="145">
        <v>44</v>
      </c>
      <c r="K1073" s="145" t="s">
        <v>344</v>
      </c>
      <c r="L1073" s="145" t="str">
        <f>IF(A1073="","",IFERROR(VLOOKUP(B1073,IPQlickTabla!$B:$J,9,FALSE),IF(B1073="80 - Produccion-Mezcla Grasa","80",IF(B1073="51 - Purga-Purga de sebo","51",IF(B1073="502 - Fermentacion PCL","502",IF(B1073="510 - Fermentacion","510","512"))))))</f>
        <v>80</v>
      </c>
      <c r="M1073" s="107">
        <f t="shared" si="16"/>
        <v>80</v>
      </c>
    </row>
    <row r="1074" spans="1:13" hidden="1" x14ac:dyDescent="0.25">
      <c r="A1074" s="76">
        <v>667507</v>
      </c>
      <c r="B1074" s="144" t="s">
        <v>296</v>
      </c>
      <c r="C1074" s="112">
        <v>44790</v>
      </c>
      <c r="D1074" s="144" t="s">
        <v>2</v>
      </c>
      <c r="E1074" s="144" t="s">
        <v>6</v>
      </c>
      <c r="F1074" s="76">
        <v>1</v>
      </c>
      <c r="G1074" s="145" t="s">
        <v>57</v>
      </c>
      <c r="H1074" s="145">
        <v>43.5</v>
      </c>
      <c r="I1074" s="145">
        <v>45.5</v>
      </c>
      <c r="J1074" s="145">
        <v>44.6</v>
      </c>
      <c r="K1074" s="145" t="s">
        <v>344</v>
      </c>
      <c r="L1074" s="145" t="str">
        <f>IF(A1074="","",IFERROR(VLOOKUP(B1074,IPQlickTabla!$B:$J,9,FALSE),IF(B1074="80 - Produccion-Mezcla Grasa","80",IF(B1074="51 - Purga-Purga de sebo","51",IF(B1074="502 - Fermentacion PCL","502",IF(B1074="510 - Fermentacion","510","512"))))))</f>
        <v>80</v>
      </c>
      <c r="M1074" s="107">
        <f t="shared" si="16"/>
        <v>80</v>
      </c>
    </row>
    <row r="1075" spans="1:13" hidden="1" x14ac:dyDescent="0.25">
      <c r="A1075" s="76">
        <v>667225</v>
      </c>
      <c r="B1075" s="144" t="s">
        <v>296</v>
      </c>
      <c r="C1075" s="112">
        <v>44789</v>
      </c>
      <c r="D1075" s="144" t="s">
        <v>2</v>
      </c>
      <c r="E1075" s="144" t="s">
        <v>6</v>
      </c>
      <c r="F1075" s="76">
        <v>1</v>
      </c>
      <c r="G1075" s="145" t="s">
        <v>57</v>
      </c>
      <c r="H1075" s="145">
        <v>43.5</v>
      </c>
      <c r="I1075" s="145">
        <v>45.5</v>
      </c>
      <c r="J1075" s="145">
        <v>46</v>
      </c>
      <c r="K1075" s="145" t="s">
        <v>345</v>
      </c>
      <c r="L1075" s="145" t="str">
        <f>IF(A1075="","",IFERROR(VLOOKUP(B1075,IPQlickTabla!$B:$J,9,FALSE),IF(B1075="80 - Produccion-Mezcla Grasa","80",IF(B1075="51 - Purga-Purga de sebo","51",IF(B1075="502 - Fermentacion PCL","502",IF(B1075="510 - Fermentacion","510","512"))))))</f>
        <v>80</v>
      </c>
      <c r="M1075" s="107">
        <f t="shared" si="16"/>
        <v>80</v>
      </c>
    </row>
    <row r="1076" spans="1:13" hidden="1" x14ac:dyDescent="0.25">
      <c r="A1076" s="76">
        <v>667013</v>
      </c>
      <c r="B1076" s="144" t="s">
        <v>296</v>
      </c>
      <c r="C1076" s="112">
        <v>44788</v>
      </c>
      <c r="D1076" s="144" t="s">
        <v>2</v>
      </c>
      <c r="E1076" s="144" t="s">
        <v>6</v>
      </c>
      <c r="F1076" s="76">
        <v>1</v>
      </c>
      <c r="G1076" s="145" t="s">
        <v>57</v>
      </c>
      <c r="H1076" s="145">
        <v>44</v>
      </c>
      <c r="I1076" s="145">
        <v>46</v>
      </c>
      <c r="J1076" s="145">
        <v>44.4</v>
      </c>
      <c r="K1076" s="145" t="s">
        <v>344</v>
      </c>
      <c r="L1076" s="145" t="str">
        <f>IF(A1076="","",IFERROR(VLOOKUP(B1076,IPQlickTabla!$B:$J,9,FALSE),IF(B1076="80 - Produccion-Mezcla Grasa","80",IF(B1076="51 - Purga-Purga de sebo","51",IF(B1076="502 - Fermentacion PCL","502",IF(B1076="510 - Fermentacion","510","512"))))))</f>
        <v>80</v>
      </c>
      <c r="M1076" s="107">
        <f t="shared" si="16"/>
        <v>80</v>
      </c>
    </row>
    <row r="1077" spans="1:13" hidden="1" x14ac:dyDescent="0.25">
      <c r="A1077" s="76">
        <v>668495</v>
      </c>
      <c r="B1077" s="144" t="s">
        <v>296</v>
      </c>
      <c r="C1077" s="112">
        <v>44794</v>
      </c>
      <c r="D1077" s="144" t="s">
        <v>2</v>
      </c>
      <c r="E1077" s="144" t="s">
        <v>6</v>
      </c>
      <c r="F1077" s="76">
        <v>1</v>
      </c>
      <c r="G1077" s="145" t="s">
        <v>57</v>
      </c>
      <c r="H1077" s="145">
        <v>44</v>
      </c>
      <c r="I1077" s="145">
        <v>46</v>
      </c>
      <c r="J1077" s="145">
        <v>44.8</v>
      </c>
      <c r="K1077" s="145" t="s">
        <v>344</v>
      </c>
      <c r="L1077" s="145" t="str">
        <f>IF(A1077="","",IFERROR(VLOOKUP(B1077,IPQlickTabla!$B:$J,9,FALSE),IF(B1077="80 - Produccion-Mezcla Grasa","80",IF(B1077="51 - Purga-Purga de sebo","51",IF(B1077="502 - Fermentacion PCL","502",IF(B1077="510 - Fermentacion","510","512"))))))</f>
        <v>80</v>
      </c>
      <c r="M1077" s="107">
        <f t="shared" si="16"/>
        <v>80</v>
      </c>
    </row>
    <row r="1078" spans="1:13" hidden="1" x14ac:dyDescent="0.25">
      <c r="A1078" s="76">
        <v>667053</v>
      </c>
      <c r="B1078" s="144" t="s">
        <v>296</v>
      </c>
      <c r="C1078" s="112">
        <v>44788</v>
      </c>
      <c r="D1078" s="144" t="s">
        <v>2</v>
      </c>
      <c r="E1078" s="144" t="s">
        <v>6</v>
      </c>
      <c r="F1078" s="76">
        <v>1</v>
      </c>
      <c r="G1078" s="145" t="s">
        <v>57</v>
      </c>
      <c r="H1078" s="145">
        <v>44</v>
      </c>
      <c r="I1078" s="145">
        <v>46</v>
      </c>
      <c r="J1078" s="145">
        <v>45.5</v>
      </c>
      <c r="K1078" s="145" t="s">
        <v>344</v>
      </c>
      <c r="L1078" s="145" t="str">
        <f>IF(A1078="","",IFERROR(VLOOKUP(B1078,IPQlickTabla!$B:$J,9,FALSE),IF(B1078="80 - Produccion-Mezcla Grasa","80",IF(B1078="51 - Purga-Purga de sebo","51",IF(B1078="502 - Fermentacion PCL","502",IF(B1078="510 - Fermentacion","510","512"))))))</f>
        <v>80</v>
      </c>
      <c r="M1078" s="107">
        <f t="shared" si="16"/>
        <v>80</v>
      </c>
    </row>
    <row r="1079" spans="1:13" hidden="1" x14ac:dyDescent="0.25">
      <c r="A1079" s="76">
        <v>668074</v>
      </c>
      <c r="B1079" s="144" t="s">
        <v>296</v>
      </c>
      <c r="C1079" s="112">
        <v>44792</v>
      </c>
      <c r="D1079" s="144" t="s">
        <v>2</v>
      </c>
      <c r="E1079" s="144" t="s">
        <v>6</v>
      </c>
      <c r="F1079" s="76">
        <v>1</v>
      </c>
      <c r="G1079" s="145" t="s">
        <v>57</v>
      </c>
      <c r="H1079" s="145">
        <v>44</v>
      </c>
      <c r="I1079" s="145">
        <v>46</v>
      </c>
      <c r="J1079" s="145">
        <v>46.5</v>
      </c>
      <c r="K1079" s="145" t="s">
        <v>345</v>
      </c>
      <c r="L1079" s="145" t="str">
        <f>IF(A1079="","",IFERROR(VLOOKUP(B1079,IPQlickTabla!$B:$J,9,FALSE),IF(B1079="80 - Produccion-Mezcla Grasa","80",IF(B1079="51 - Purga-Purga de sebo","51",IF(B1079="502 - Fermentacion PCL","502",IF(B1079="510 - Fermentacion","510","512"))))))</f>
        <v>80</v>
      </c>
      <c r="M1079" s="107">
        <f t="shared" si="16"/>
        <v>80</v>
      </c>
    </row>
    <row r="1080" spans="1:13" hidden="1" x14ac:dyDescent="0.25">
      <c r="A1080" s="76">
        <v>667452</v>
      </c>
      <c r="B1080" s="144" t="s">
        <v>296</v>
      </c>
      <c r="C1080" s="112">
        <v>44789</v>
      </c>
      <c r="D1080" s="144" t="s">
        <v>2</v>
      </c>
      <c r="E1080" s="144" t="s">
        <v>6</v>
      </c>
      <c r="F1080" s="76">
        <v>1</v>
      </c>
      <c r="G1080" s="145" t="s">
        <v>57</v>
      </c>
      <c r="H1080" s="145">
        <v>44</v>
      </c>
      <c r="I1080" s="145">
        <v>46</v>
      </c>
      <c r="J1080" s="145">
        <v>46.7</v>
      </c>
      <c r="K1080" s="145" t="s">
        <v>345</v>
      </c>
      <c r="L1080" s="145" t="str">
        <f>IF(A1080="","",IFERROR(VLOOKUP(B1080,IPQlickTabla!$B:$J,9,FALSE),IF(B1080="80 - Produccion-Mezcla Grasa","80",IF(B1080="51 - Purga-Purga de sebo","51",IF(B1080="502 - Fermentacion PCL","502",IF(B1080="510 - Fermentacion","510","512"))))))</f>
        <v>80</v>
      </c>
      <c r="M1080" s="107">
        <f t="shared" si="16"/>
        <v>80</v>
      </c>
    </row>
    <row r="1081" spans="1:13" hidden="1" x14ac:dyDescent="0.25">
      <c r="A1081" s="76">
        <v>667410</v>
      </c>
      <c r="B1081" s="144" t="s">
        <v>296</v>
      </c>
      <c r="C1081" s="112">
        <v>44789</v>
      </c>
      <c r="D1081" s="144" t="s">
        <v>2</v>
      </c>
      <c r="E1081" s="144" t="s">
        <v>6</v>
      </c>
      <c r="F1081" s="76">
        <v>1</v>
      </c>
      <c r="G1081" s="145" t="s">
        <v>57</v>
      </c>
      <c r="H1081" s="145">
        <v>44</v>
      </c>
      <c r="I1081" s="145">
        <v>46</v>
      </c>
      <c r="J1081" s="145">
        <v>47.1</v>
      </c>
      <c r="K1081" s="145" t="s">
        <v>345</v>
      </c>
      <c r="L1081" s="145" t="str">
        <f>IF(A1081="","",IFERROR(VLOOKUP(B1081,IPQlickTabla!$B:$J,9,FALSE),IF(B1081="80 - Produccion-Mezcla Grasa","80",IF(B1081="51 - Purga-Purga de sebo","51",IF(B1081="502 - Fermentacion PCL","502",IF(B1081="510 - Fermentacion","510","512"))))))</f>
        <v>80</v>
      </c>
      <c r="M1081" s="107">
        <f t="shared" si="16"/>
        <v>80</v>
      </c>
    </row>
    <row r="1082" spans="1:13" hidden="1" x14ac:dyDescent="0.25">
      <c r="A1082" s="76">
        <v>667260</v>
      </c>
      <c r="B1082" s="144" t="s">
        <v>296</v>
      </c>
      <c r="C1082" s="112">
        <v>44789</v>
      </c>
      <c r="D1082" s="144" t="s">
        <v>2</v>
      </c>
      <c r="E1082" s="144" t="s">
        <v>6</v>
      </c>
      <c r="F1082" s="76">
        <v>1</v>
      </c>
      <c r="G1082" s="145" t="s">
        <v>57</v>
      </c>
      <c r="H1082" s="145">
        <v>44</v>
      </c>
      <c r="I1082" s="145">
        <v>46</v>
      </c>
      <c r="J1082" s="145">
        <v>47.5</v>
      </c>
      <c r="K1082" s="145" t="s">
        <v>345</v>
      </c>
      <c r="L1082" s="145" t="str">
        <f>IF(A1082="","",IFERROR(VLOOKUP(B1082,IPQlickTabla!$B:$J,9,FALSE),IF(B1082="80 - Produccion-Mezcla Grasa","80",IF(B1082="51 - Purga-Purga de sebo","51",IF(B1082="502 - Fermentacion PCL","502",IF(B1082="510 - Fermentacion","510","512"))))))</f>
        <v>80</v>
      </c>
      <c r="M1082" s="107">
        <f t="shared" si="16"/>
        <v>80</v>
      </c>
    </row>
    <row r="1083" spans="1:13" hidden="1" x14ac:dyDescent="0.25">
      <c r="A1083" s="76">
        <v>668210</v>
      </c>
      <c r="B1083" s="144" t="s">
        <v>296</v>
      </c>
      <c r="C1083" s="112">
        <v>44792</v>
      </c>
      <c r="D1083" s="144" t="s">
        <v>2</v>
      </c>
      <c r="E1083" s="144" t="s">
        <v>6</v>
      </c>
      <c r="F1083" s="76">
        <v>1</v>
      </c>
      <c r="G1083" s="145" t="s">
        <v>57</v>
      </c>
      <c r="H1083" s="145">
        <v>47.5</v>
      </c>
      <c r="I1083" s="145">
        <v>50.5</v>
      </c>
      <c r="J1083" s="145">
        <v>49</v>
      </c>
      <c r="K1083" s="145" t="s">
        <v>344</v>
      </c>
      <c r="L1083" s="145" t="str">
        <f>IF(A1083="","",IFERROR(VLOOKUP(B1083,IPQlickTabla!$B:$J,9,FALSE),IF(B1083="80 - Produccion-Mezcla Grasa","80",IF(B1083="51 - Purga-Purga de sebo","51",IF(B1083="502 - Fermentacion PCL","502",IF(B1083="510 - Fermentacion","510","512"))))))</f>
        <v>80</v>
      </c>
      <c r="M1083" s="107">
        <f t="shared" si="16"/>
        <v>80</v>
      </c>
    </row>
    <row r="1084" spans="1:13" hidden="1" x14ac:dyDescent="0.25">
      <c r="A1084" s="76">
        <v>668497</v>
      </c>
      <c r="B1084" s="144" t="s">
        <v>296</v>
      </c>
      <c r="C1084" s="112">
        <v>44794</v>
      </c>
      <c r="D1084" s="144" t="s">
        <v>2</v>
      </c>
      <c r="E1084" s="144" t="s">
        <v>6</v>
      </c>
      <c r="F1084" s="76">
        <v>1</v>
      </c>
      <c r="G1084" s="145" t="s">
        <v>57</v>
      </c>
      <c r="H1084" s="145">
        <v>47.5</v>
      </c>
      <c r="I1084" s="145">
        <v>50.5</v>
      </c>
      <c r="J1084" s="145">
        <v>49.2</v>
      </c>
      <c r="K1084" s="145" t="s">
        <v>344</v>
      </c>
      <c r="L1084" s="145" t="str">
        <f>IF(A1084="","",IFERROR(VLOOKUP(B1084,IPQlickTabla!$B:$J,9,FALSE),IF(B1084="80 - Produccion-Mezcla Grasa","80",IF(B1084="51 - Purga-Purga de sebo","51",IF(B1084="502 - Fermentacion PCL","502",IF(B1084="510 - Fermentacion","510","512"))))))</f>
        <v>80</v>
      </c>
      <c r="M1084" s="107">
        <f t="shared" si="16"/>
        <v>80</v>
      </c>
    </row>
    <row r="1085" spans="1:13" hidden="1" x14ac:dyDescent="0.25">
      <c r="A1085" s="76">
        <v>668182</v>
      </c>
      <c r="B1085" s="144" t="s">
        <v>296</v>
      </c>
      <c r="C1085" s="112">
        <v>44792</v>
      </c>
      <c r="D1085" s="144" t="s">
        <v>2</v>
      </c>
      <c r="E1085" s="144" t="s">
        <v>6</v>
      </c>
      <c r="F1085" s="76">
        <v>1</v>
      </c>
      <c r="G1085" s="145" t="s">
        <v>57</v>
      </c>
      <c r="H1085" s="145">
        <v>47.5</v>
      </c>
      <c r="I1085" s="145">
        <v>50.5</v>
      </c>
      <c r="J1085" s="145">
        <v>49.4</v>
      </c>
      <c r="K1085" s="145" t="s">
        <v>344</v>
      </c>
      <c r="L1085" s="145" t="str">
        <f>IF(A1085="","",IFERROR(VLOOKUP(B1085,IPQlickTabla!$B:$J,9,FALSE),IF(B1085="80 - Produccion-Mezcla Grasa","80",IF(B1085="51 - Purga-Purga de sebo","51",IF(B1085="502 - Fermentacion PCL","502",IF(B1085="510 - Fermentacion","510","512"))))))</f>
        <v>80</v>
      </c>
      <c r="M1085" s="107">
        <f t="shared" si="16"/>
        <v>80</v>
      </c>
    </row>
    <row r="1086" spans="1:13" hidden="1" x14ac:dyDescent="0.25">
      <c r="A1086" s="76">
        <v>668098</v>
      </c>
      <c r="B1086" s="144" t="s">
        <v>296</v>
      </c>
      <c r="C1086" s="112">
        <v>44792</v>
      </c>
      <c r="D1086" s="144" t="s">
        <v>2</v>
      </c>
      <c r="E1086" s="144" t="s">
        <v>6</v>
      </c>
      <c r="F1086" s="76">
        <v>1</v>
      </c>
      <c r="G1086" s="145" t="s">
        <v>57</v>
      </c>
      <c r="H1086" s="145">
        <v>47.5</v>
      </c>
      <c r="I1086" s="145">
        <v>50.5</v>
      </c>
      <c r="J1086" s="145">
        <v>50</v>
      </c>
      <c r="K1086" s="145" t="s">
        <v>344</v>
      </c>
      <c r="L1086" s="145" t="str">
        <f>IF(A1086="","",IFERROR(VLOOKUP(B1086,IPQlickTabla!$B:$J,9,FALSE),IF(B1086="80 - Produccion-Mezcla Grasa","80",IF(B1086="51 - Purga-Purga de sebo","51",IF(B1086="502 - Fermentacion PCL","502",IF(B1086="510 - Fermentacion","510","512"))))))</f>
        <v>80</v>
      </c>
      <c r="M1086" s="107">
        <f t="shared" si="16"/>
        <v>80</v>
      </c>
    </row>
    <row r="1087" spans="1:13" hidden="1" x14ac:dyDescent="0.25">
      <c r="A1087" s="76">
        <v>667363</v>
      </c>
      <c r="B1087" s="144" t="s">
        <v>296</v>
      </c>
      <c r="C1087" s="112">
        <v>44789</v>
      </c>
      <c r="D1087" s="144" t="s">
        <v>2</v>
      </c>
      <c r="E1087" s="144" t="s">
        <v>6</v>
      </c>
      <c r="F1087" s="76">
        <v>1</v>
      </c>
      <c r="G1087" s="145" t="s">
        <v>57</v>
      </c>
      <c r="H1087" s="145">
        <v>48</v>
      </c>
      <c r="I1087" s="145">
        <v>51</v>
      </c>
      <c r="J1087" s="145">
        <v>47.5</v>
      </c>
      <c r="K1087" s="145" t="s">
        <v>345</v>
      </c>
      <c r="L1087" s="145" t="str">
        <f>IF(A1087="","",IFERROR(VLOOKUP(B1087,IPQlickTabla!$B:$J,9,FALSE),IF(B1087="80 - Produccion-Mezcla Grasa","80",IF(B1087="51 - Purga-Purga de sebo","51",IF(B1087="502 - Fermentacion PCL","502",IF(B1087="510 - Fermentacion","510","512"))))))</f>
        <v>80</v>
      </c>
      <c r="M1087" s="107">
        <f t="shared" si="16"/>
        <v>80</v>
      </c>
    </row>
    <row r="1088" spans="1:13" hidden="1" x14ac:dyDescent="0.25">
      <c r="A1088" s="76">
        <v>667170</v>
      </c>
      <c r="B1088" s="144" t="s">
        <v>296</v>
      </c>
      <c r="C1088" s="112">
        <v>44788</v>
      </c>
      <c r="D1088" s="144" t="s">
        <v>2</v>
      </c>
      <c r="E1088" s="144" t="s">
        <v>6</v>
      </c>
      <c r="F1088" s="76">
        <v>1</v>
      </c>
      <c r="G1088" s="145" t="s">
        <v>57</v>
      </c>
      <c r="H1088" s="145">
        <v>48</v>
      </c>
      <c r="I1088" s="145">
        <v>51</v>
      </c>
      <c r="J1088" s="145">
        <v>48.4</v>
      </c>
      <c r="K1088" s="145" t="s">
        <v>344</v>
      </c>
      <c r="L1088" s="145" t="str">
        <f>IF(A1088="","",IFERROR(VLOOKUP(B1088,IPQlickTabla!$B:$J,9,FALSE),IF(B1088="80 - Produccion-Mezcla Grasa","80",IF(B1088="51 - Purga-Purga de sebo","51",IF(B1088="502 - Fermentacion PCL","502",IF(B1088="510 - Fermentacion","510","512"))))))</f>
        <v>80</v>
      </c>
      <c r="M1088" s="107">
        <f t="shared" si="16"/>
        <v>80</v>
      </c>
    </row>
    <row r="1089" spans="1:13" hidden="1" x14ac:dyDescent="0.25">
      <c r="A1089" s="76">
        <v>667647</v>
      </c>
      <c r="B1089" s="144" t="s">
        <v>296</v>
      </c>
      <c r="C1089" s="112">
        <v>44790</v>
      </c>
      <c r="D1089" s="144" t="s">
        <v>2</v>
      </c>
      <c r="E1089" s="144" t="s">
        <v>6</v>
      </c>
      <c r="F1089" s="76">
        <v>1</v>
      </c>
      <c r="G1089" s="145" t="s">
        <v>57</v>
      </c>
      <c r="H1089" s="145">
        <v>48</v>
      </c>
      <c r="I1089" s="145">
        <v>51</v>
      </c>
      <c r="J1089" s="145">
        <v>48.5</v>
      </c>
      <c r="K1089" s="145" t="s">
        <v>344</v>
      </c>
      <c r="L1089" s="145" t="str">
        <f>IF(A1089="","",IFERROR(VLOOKUP(B1089,IPQlickTabla!$B:$J,9,FALSE),IF(B1089="80 - Produccion-Mezcla Grasa","80",IF(B1089="51 - Purga-Purga de sebo","51",IF(B1089="502 - Fermentacion PCL","502",IF(B1089="510 - Fermentacion","510","512"))))))</f>
        <v>80</v>
      </c>
      <c r="M1089" s="107">
        <f t="shared" si="16"/>
        <v>80</v>
      </c>
    </row>
    <row r="1090" spans="1:13" hidden="1" x14ac:dyDescent="0.25">
      <c r="A1090" s="76">
        <v>667453</v>
      </c>
      <c r="B1090" s="144" t="s">
        <v>296</v>
      </c>
      <c r="C1090" s="112">
        <v>44789</v>
      </c>
      <c r="D1090" s="144" t="s">
        <v>2</v>
      </c>
      <c r="E1090" s="144" t="s">
        <v>6</v>
      </c>
      <c r="F1090" s="76">
        <v>1</v>
      </c>
      <c r="G1090" s="145" t="s">
        <v>57</v>
      </c>
      <c r="H1090" s="145">
        <v>48</v>
      </c>
      <c r="I1090" s="145">
        <v>51</v>
      </c>
      <c r="J1090" s="145">
        <v>48.7</v>
      </c>
      <c r="K1090" s="145" t="s">
        <v>344</v>
      </c>
      <c r="L1090" s="145" t="str">
        <f>IF(A1090="","",IFERROR(VLOOKUP(B1090,IPQlickTabla!$B:$J,9,FALSE),IF(B1090="80 - Produccion-Mezcla Grasa","80",IF(B1090="51 - Purga-Purga de sebo","51",IF(B1090="502 - Fermentacion PCL","502",IF(B1090="510 - Fermentacion","510","512"))))))</f>
        <v>80</v>
      </c>
      <c r="M1090" s="107">
        <f t="shared" si="16"/>
        <v>80</v>
      </c>
    </row>
    <row r="1091" spans="1:13" hidden="1" x14ac:dyDescent="0.25">
      <c r="A1091" s="76">
        <v>667265</v>
      </c>
      <c r="B1091" s="144" t="s">
        <v>296</v>
      </c>
      <c r="C1091" s="112">
        <v>44789</v>
      </c>
      <c r="D1091" s="144" t="s">
        <v>2</v>
      </c>
      <c r="E1091" s="144" t="s">
        <v>6</v>
      </c>
      <c r="F1091" s="76">
        <v>1</v>
      </c>
      <c r="G1091" s="145" t="s">
        <v>57</v>
      </c>
      <c r="H1091" s="145">
        <v>48</v>
      </c>
      <c r="I1091" s="145">
        <v>51</v>
      </c>
      <c r="J1091" s="145">
        <v>48.8</v>
      </c>
      <c r="K1091" s="145" t="s">
        <v>344</v>
      </c>
      <c r="L1091" s="145" t="str">
        <f>IF(A1091="","",IFERROR(VLOOKUP(B1091,IPQlickTabla!$B:$J,9,FALSE),IF(B1091="80 - Produccion-Mezcla Grasa","80",IF(B1091="51 - Purga-Purga de sebo","51",IF(B1091="502 - Fermentacion PCL","502",IF(B1091="510 - Fermentacion","510","512"))))))</f>
        <v>80</v>
      </c>
      <c r="M1091" s="107">
        <f t="shared" ref="M1091:M1154" si="17">+IF(OR(L1091=73,L1091=74,L1091=75),75,IF(L1091="80",80,IF(L1091="51",51,IF(L1091="502",502,IF(L1091="510",510,IF(L1091="512",512,L1091))))))</f>
        <v>80</v>
      </c>
    </row>
    <row r="1092" spans="1:13" hidden="1" x14ac:dyDescent="0.25">
      <c r="A1092" s="76">
        <v>667547</v>
      </c>
      <c r="B1092" s="144" t="s">
        <v>296</v>
      </c>
      <c r="C1092" s="112">
        <v>44790</v>
      </c>
      <c r="D1092" s="144" t="s">
        <v>2</v>
      </c>
      <c r="E1092" s="144" t="s">
        <v>6</v>
      </c>
      <c r="F1092" s="76">
        <v>1</v>
      </c>
      <c r="G1092" s="145" t="s">
        <v>57</v>
      </c>
      <c r="H1092" s="145">
        <v>48</v>
      </c>
      <c r="I1092" s="145">
        <v>51</v>
      </c>
      <c r="J1092" s="145">
        <v>49</v>
      </c>
      <c r="K1092" s="145" t="s">
        <v>344</v>
      </c>
      <c r="L1092" s="145" t="str">
        <f>IF(A1092="","",IFERROR(VLOOKUP(B1092,IPQlickTabla!$B:$J,9,FALSE),IF(B1092="80 - Produccion-Mezcla Grasa","80",IF(B1092="51 - Purga-Purga de sebo","51",IF(B1092="502 - Fermentacion PCL","502",IF(B1092="510 - Fermentacion","510","512"))))))</f>
        <v>80</v>
      </c>
      <c r="M1092" s="107">
        <f t="shared" si="17"/>
        <v>80</v>
      </c>
    </row>
    <row r="1093" spans="1:13" hidden="1" x14ac:dyDescent="0.25">
      <c r="A1093" s="76">
        <v>667686</v>
      </c>
      <c r="B1093" s="144" t="s">
        <v>296</v>
      </c>
      <c r="C1093" s="112">
        <v>44790</v>
      </c>
      <c r="D1093" s="144" t="s">
        <v>2</v>
      </c>
      <c r="E1093" s="144" t="s">
        <v>6</v>
      </c>
      <c r="F1093" s="76">
        <v>1</v>
      </c>
      <c r="G1093" s="145" t="s">
        <v>57</v>
      </c>
      <c r="H1093" s="145">
        <v>48</v>
      </c>
      <c r="I1093" s="145">
        <v>51</v>
      </c>
      <c r="J1093" s="145">
        <v>49.2</v>
      </c>
      <c r="K1093" s="145" t="s">
        <v>344</v>
      </c>
      <c r="L1093" s="145" t="str">
        <f>IF(A1093="","",IFERROR(VLOOKUP(B1093,IPQlickTabla!$B:$J,9,FALSE),IF(B1093="80 - Produccion-Mezcla Grasa","80",IF(B1093="51 - Purga-Purga de sebo","51",IF(B1093="502 - Fermentacion PCL","502",IF(B1093="510 - Fermentacion","510","512"))))))</f>
        <v>80</v>
      </c>
      <c r="M1093" s="107">
        <f t="shared" si="17"/>
        <v>80</v>
      </c>
    </row>
    <row r="1094" spans="1:13" hidden="1" x14ac:dyDescent="0.25">
      <c r="A1094" s="76">
        <v>667780</v>
      </c>
      <c r="B1094" s="144" t="s">
        <v>296</v>
      </c>
      <c r="C1094" s="112">
        <v>44791</v>
      </c>
      <c r="D1094" s="144" t="s">
        <v>2</v>
      </c>
      <c r="E1094" s="144" t="s">
        <v>6</v>
      </c>
      <c r="F1094" s="76">
        <v>1</v>
      </c>
      <c r="G1094" s="145" t="s">
        <v>57</v>
      </c>
      <c r="H1094" s="145">
        <v>48</v>
      </c>
      <c r="I1094" s="145">
        <v>51</v>
      </c>
      <c r="J1094" s="145">
        <v>49.6</v>
      </c>
      <c r="K1094" s="145" t="s">
        <v>344</v>
      </c>
      <c r="L1094" s="145" t="str">
        <f>IF(A1094="","",IFERROR(VLOOKUP(B1094,IPQlickTabla!$B:$J,9,FALSE),IF(B1094="80 - Produccion-Mezcla Grasa","80",IF(B1094="51 - Purga-Purga de sebo","51",IF(B1094="502 - Fermentacion PCL","502",IF(B1094="510 - Fermentacion","510","512"))))))</f>
        <v>80</v>
      </c>
      <c r="M1094" s="107">
        <f t="shared" si="17"/>
        <v>80</v>
      </c>
    </row>
    <row r="1095" spans="1:13" hidden="1" x14ac:dyDescent="0.25">
      <c r="A1095" s="76">
        <v>667914</v>
      </c>
      <c r="B1095" s="144" t="s">
        <v>296</v>
      </c>
      <c r="C1095" s="112">
        <v>44791</v>
      </c>
      <c r="D1095" s="144" t="s">
        <v>2</v>
      </c>
      <c r="E1095" s="144" t="s">
        <v>6</v>
      </c>
      <c r="F1095" s="76">
        <v>1</v>
      </c>
      <c r="G1095" s="145" t="s">
        <v>57</v>
      </c>
      <c r="H1095" s="145">
        <v>48</v>
      </c>
      <c r="I1095" s="145">
        <v>51</v>
      </c>
      <c r="J1095" s="145">
        <v>50</v>
      </c>
      <c r="K1095" s="145" t="s">
        <v>344</v>
      </c>
      <c r="L1095" s="145" t="str">
        <f>IF(A1095="","",IFERROR(VLOOKUP(B1095,IPQlickTabla!$B:$J,9,FALSE),IF(B1095="80 - Produccion-Mezcla Grasa","80",IF(B1095="51 - Purga-Purga de sebo","51",IF(B1095="502 - Fermentacion PCL","502",IF(B1095="510 - Fermentacion","510","512"))))))</f>
        <v>80</v>
      </c>
      <c r="M1095" s="107">
        <f t="shared" si="17"/>
        <v>80</v>
      </c>
    </row>
    <row r="1096" spans="1:13" hidden="1" x14ac:dyDescent="0.25">
      <c r="A1096" s="76">
        <v>667963</v>
      </c>
      <c r="B1096" s="144" t="s">
        <v>296</v>
      </c>
      <c r="C1096" s="112">
        <v>44791</v>
      </c>
      <c r="D1096" s="144" t="s">
        <v>2</v>
      </c>
      <c r="E1096" s="144" t="s">
        <v>6</v>
      </c>
      <c r="F1096" s="76">
        <v>1</v>
      </c>
      <c r="G1096" s="145" t="s">
        <v>57</v>
      </c>
      <c r="H1096" s="145">
        <v>48</v>
      </c>
      <c r="I1096" s="145">
        <v>51</v>
      </c>
      <c r="J1096" s="145">
        <v>50</v>
      </c>
      <c r="K1096" s="145" t="s">
        <v>344</v>
      </c>
      <c r="L1096" s="145" t="str">
        <f>IF(A1096="","",IFERROR(VLOOKUP(B1096,IPQlickTabla!$B:$J,9,FALSE),IF(B1096="80 - Produccion-Mezcla Grasa","80",IF(B1096="51 - Purga-Purga de sebo","51",IF(B1096="502 - Fermentacion PCL","502",IF(B1096="510 - Fermentacion","510","512"))))))</f>
        <v>80</v>
      </c>
      <c r="M1096" s="107">
        <f t="shared" si="17"/>
        <v>80</v>
      </c>
    </row>
    <row r="1097" spans="1:13" hidden="1" x14ac:dyDescent="0.25">
      <c r="A1097" s="76">
        <v>667814</v>
      </c>
      <c r="B1097" s="144" t="s">
        <v>296</v>
      </c>
      <c r="C1097" s="112">
        <v>44791</v>
      </c>
      <c r="D1097" s="144" t="s">
        <v>2</v>
      </c>
      <c r="E1097" s="144" t="s">
        <v>6</v>
      </c>
      <c r="F1097" s="76">
        <v>1</v>
      </c>
      <c r="G1097" s="145" t="s">
        <v>57</v>
      </c>
      <c r="H1097" s="145">
        <v>49.5</v>
      </c>
      <c r="I1097" s="145">
        <v>52.5</v>
      </c>
      <c r="J1097" s="145">
        <v>50.6</v>
      </c>
      <c r="K1097" s="145" t="s">
        <v>344</v>
      </c>
      <c r="L1097" s="145" t="str">
        <f>IF(A1097="","",IFERROR(VLOOKUP(B1097,IPQlickTabla!$B:$J,9,FALSE),IF(B1097="80 - Produccion-Mezcla Grasa","80",IF(B1097="51 - Purga-Purga de sebo","51",IF(B1097="502 - Fermentacion PCL","502",IF(B1097="510 - Fermentacion","510","512"))))))</f>
        <v>80</v>
      </c>
      <c r="M1097" s="107">
        <f t="shared" si="17"/>
        <v>80</v>
      </c>
    </row>
    <row r="1098" spans="1:13" hidden="1" x14ac:dyDescent="0.25">
      <c r="A1098" s="76">
        <v>667982</v>
      </c>
      <c r="B1098" s="144" t="s">
        <v>296</v>
      </c>
      <c r="C1098" s="112">
        <v>44791</v>
      </c>
      <c r="D1098" s="144" t="s">
        <v>2</v>
      </c>
      <c r="E1098" s="144" t="s">
        <v>6</v>
      </c>
      <c r="F1098" s="76">
        <v>1</v>
      </c>
      <c r="G1098" s="145" t="s">
        <v>57</v>
      </c>
      <c r="H1098" s="145">
        <v>49.5</v>
      </c>
      <c r="I1098" s="145">
        <v>52.5</v>
      </c>
      <c r="J1098" s="145">
        <v>50.6</v>
      </c>
      <c r="K1098" s="145" t="s">
        <v>344</v>
      </c>
      <c r="L1098" s="145" t="str">
        <f>IF(A1098="","",IFERROR(VLOOKUP(B1098,IPQlickTabla!$B:$J,9,FALSE),IF(B1098="80 - Produccion-Mezcla Grasa","80",IF(B1098="51 - Purga-Purga de sebo","51",IF(B1098="502 - Fermentacion PCL","502",IF(B1098="510 - Fermentacion","510","512"))))))</f>
        <v>80</v>
      </c>
      <c r="M1098" s="107">
        <f t="shared" si="17"/>
        <v>80</v>
      </c>
    </row>
    <row r="1099" spans="1:13" hidden="1" x14ac:dyDescent="0.25">
      <c r="A1099" s="76">
        <v>668045</v>
      </c>
      <c r="B1099" s="144" t="s">
        <v>296</v>
      </c>
      <c r="C1099" s="112">
        <v>44792</v>
      </c>
      <c r="D1099" s="144" t="s">
        <v>2</v>
      </c>
      <c r="E1099" s="144" t="s">
        <v>6</v>
      </c>
      <c r="F1099" s="76">
        <v>1</v>
      </c>
      <c r="G1099" s="145" t="s">
        <v>57</v>
      </c>
      <c r="H1099" s="145">
        <v>49.5</v>
      </c>
      <c r="I1099" s="145">
        <v>52.5</v>
      </c>
      <c r="J1099" s="145">
        <v>50.8</v>
      </c>
      <c r="K1099" s="145" t="s">
        <v>344</v>
      </c>
      <c r="L1099" s="145" t="str">
        <f>IF(A1099="","",IFERROR(VLOOKUP(B1099,IPQlickTabla!$B:$J,9,FALSE),IF(B1099="80 - Produccion-Mezcla Grasa","80",IF(B1099="51 - Purga-Purga de sebo","51",IF(B1099="502 - Fermentacion PCL","502",IF(B1099="510 - Fermentacion","510","512"))))))</f>
        <v>80</v>
      </c>
      <c r="M1099" s="107">
        <f t="shared" si="17"/>
        <v>80</v>
      </c>
    </row>
    <row r="1100" spans="1:13" hidden="1" x14ac:dyDescent="0.25">
      <c r="A1100" s="76">
        <v>668172</v>
      </c>
      <c r="B1100" s="144" t="s">
        <v>291</v>
      </c>
      <c r="C1100" s="112">
        <v>44792</v>
      </c>
      <c r="D1100" s="144" t="s">
        <v>11</v>
      </c>
      <c r="E1100" s="144" t="s">
        <v>14</v>
      </c>
      <c r="F1100" s="76">
        <v>284</v>
      </c>
      <c r="G1100" s="145" t="s">
        <v>279</v>
      </c>
      <c r="H1100" s="145">
        <v>15</v>
      </c>
      <c r="I1100" s="145">
        <v>20</v>
      </c>
      <c r="J1100" s="145">
        <v>13.22</v>
      </c>
      <c r="K1100" s="145" t="s">
        <v>345</v>
      </c>
      <c r="L1100" s="145">
        <f>IF(A1100="","",IFERROR(VLOOKUP(B1100,IPQlickTabla!$B:$J,9,FALSE),IF(B1100="80 - Produccion-Mezcla Grasa","80",IF(B1100="51 - Purga-Purga de sebo","51",IF(B1100="502 - Fermentacion PCL","502",IF(B1100="510 - Fermentacion","510","512"))))))</f>
        <v>520</v>
      </c>
      <c r="M1100" s="107">
        <f t="shared" si="17"/>
        <v>520</v>
      </c>
    </row>
    <row r="1101" spans="1:13" hidden="1" x14ac:dyDescent="0.25">
      <c r="A1101" s="76">
        <v>667940</v>
      </c>
      <c r="B1101" s="144" t="s">
        <v>291</v>
      </c>
      <c r="C1101" s="112">
        <v>44792</v>
      </c>
      <c r="D1101" s="144" t="s">
        <v>11</v>
      </c>
      <c r="E1101" s="144" t="s">
        <v>14</v>
      </c>
      <c r="F1101" s="76">
        <v>284</v>
      </c>
      <c r="G1101" s="145" t="s">
        <v>279</v>
      </c>
      <c r="H1101" s="145">
        <v>19</v>
      </c>
      <c r="I1101" s="145">
        <v>23</v>
      </c>
      <c r="J1101" s="145">
        <v>16.649999999999999</v>
      </c>
      <c r="K1101" s="145" t="s">
        <v>345</v>
      </c>
      <c r="L1101" s="145">
        <f>IF(A1101="","",IFERROR(VLOOKUP(B1101,IPQlickTabla!$B:$J,9,FALSE),IF(B1101="80 - Produccion-Mezcla Grasa","80",IF(B1101="51 - Purga-Purga de sebo","51",IF(B1101="502 - Fermentacion PCL","502",IF(B1101="510 - Fermentacion","510","512"))))))</f>
        <v>520</v>
      </c>
      <c r="M1101" s="107">
        <f t="shared" si="17"/>
        <v>520</v>
      </c>
    </row>
    <row r="1102" spans="1:13" hidden="1" x14ac:dyDescent="0.25">
      <c r="A1102" s="76">
        <v>667535</v>
      </c>
      <c r="B1102" s="144" t="s">
        <v>291</v>
      </c>
      <c r="C1102" s="112">
        <v>44790</v>
      </c>
      <c r="D1102" s="144" t="s">
        <v>11</v>
      </c>
      <c r="E1102" s="144" t="s">
        <v>14</v>
      </c>
      <c r="F1102" s="76">
        <v>284</v>
      </c>
      <c r="G1102" s="145" t="s">
        <v>279</v>
      </c>
      <c r="H1102" s="145">
        <v>19</v>
      </c>
      <c r="I1102" s="145">
        <v>23</v>
      </c>
      <c r="J1102" s="145">
        <v>17.09</v>
      </c>
      <c r="K1102" s="145" t="s">
        <v>345</v>
      </c>
      <c r="L1102" s="145">
        <f>IF(A1102="","",IFERROR(VLOOKUP(B1102,IPQlickTabla!$B:$J,9,FALSE),IF(B1102="80 - Produccion-Mezcla Grasa","80",IF(B1102="51 - Purga-Purga de sebo","51",IF(B1102="502 - Fermentacion PCL","502",IF(B1102="510 - Fermentacion","510","512"))))))</f>
        <v>520</v>
      </c>
      <c r="M1102" s="107">
        <f t="shared" si="17"/>
        <v>520</v>
      </c>
    </row>
    <row r="1103" spans="1:13" hidden="1" x14ac:dyDescent="0.25">
      <c r="A1103" s="76">
        <v>667562</v>
      </c>
      <c r="B1103" s="144" t="s">
        <v>291</v>
      </c>
      <c r="C1103" s="112">
        <v>44790</v>
      </c>
      <c r="D1103" s="144" t="s">
        <v>11</v>
      </c>
      <c r="E1103" s="144" t="s">
        <v>14</v>
      </c>
      <c r="F1103" s="76">
        <v>284</v>
      </c>
      <c r="G1103" s="145" t="s">
        <v>279</v>
      </c>
      <c r="H1103" s="145">
        <v>19</v>
      </c>
      <c r="I1103" s="145">
        <v>23</v>
      </c>
      <c r="J1103" s="145">
        <v>18.07</v>
      </c>
      <c r="K1103" s="145" t="s">
        <v>345</v>
      </c>
      <c r="L1103" s="145">
        <f>IF(A1103="","",IFERROR(VLOOKUP(B1103,IPQlickTabla!$B:$J,9,FALSE),IF(B1103="80 - Produccion-Mezcla Grasa","80",IF(B1103="51 - Purga-Purga de sebo","51",IF(B1103="502 - Fermentacion PCL","502",IF(B1103="510 - Fermentacion","510","512"))))))</f>
        <v>520</v>
      </c>
      <c r="M1103" s="107">
        <f t="shared" si="17"/>
        <v>520</v>
      </c>
    </row>
    <row r="1104" spans="1:13" hidden="1" x14ac:dyDescent="0.25">
      <c r="A1104" s="76">
        <v>667302</v>
      </c>
      <c r="B1104" s="144" t="s">
        <v>236</v>
      </c>
      <c r="C1104" s="112">
        <v>44790</v>
      </c>
      <c r="D1104" s="144" t="s">
        <v>11</v>
      </c>
      <c r="E1104" s="144" t="s">
        <v>14</v>
      </c>
      <c r="F1104" s="76">
        <v>241</v>
      </c>
      <c r="G1104" s="145" t="s">
        <v>64</v>
      </c>
      <c r="H1104" s="145">
        <v>0</v>
      </c>
      <c r="I1104" s="145">
        <v>10000</v>
      </c>
      <c r="J1104" s="145">
        <v>0</v>
      </c>
      <c r="K1104" s="145" t="s">
        <v>344</v>
      </c>
      <c r="L1104" s="145" t="str">
        <f>IF(A1104="","",IFERROR(VLOOKUP(B1104,IPQlickTabla!$B:$J,9,FALSE),IF(B1104="80 - Produccion-Mezcla Grasa","80",IF(B1104="51 - Purga-Purga de sebo","51",IF(B1104="502 - Fermentacion PCL","502",IF(B1104="510 - Fermentacion","510","512"))))))</f>
        <v>510</v>
      </c>
      <c r="M1104" s="107">
        <f t="shared" si="17"/>
        <v>510</v>
      </c>
    </row>
    <row r="1105" spans="1:13" hidden="1" x14ac:dyDescent="0.25">
      <c r="A1105" s="76">
        <v>667312</v>
      </c>
      <c r="B1105" s="144" t="s">
        <v>237</v>
      </c>
      <c r="C1105" s="112">
        <v>44790</v>
      </c>
      <c r="D1105" s="144" t="s">
        <v>11</v>
      </c>
      <c r="E1105" s="144" t="s">
        <v>14</v>
      </c>
      <c r="F1105" s="76">
        <v>241</v>
      </c>
      <c r="G1105" s="145" t="s">
        <v>64</v>
      </c>
      <c r="H1105" s="145">
        <v>0</v>
      </c>
      <c r="I1105" s="145">
        <v>10000</v>
      </c>
      <c r="J1105" s="145">
        <v>0</v>
      </c>
      <c r="K1105" s="145" t="s">
        <v>344</v>
      </c>
      <c r="L1105" s="145" t="str">
        <f>IF(A1105="","",IFERROR(VLOOKUP(B1105,IPQlickTabla!$B:$J,9,FALSE),IF(B1105="80 - Produccion-Mezcla Grasa","80",IF(B1105="51 - Purga-Purga de sebo","51",IF(B1105="502 - Fermentacion PCL","502",IF(B1105="510 - Fermentacion","510","512"))))))</f>
        <v>512</v>
      </c>
      <c r="M1105" s="107">
        <f t="shared" si="17"/>
        <v>512</v>
      </c>
    </row>
    <row r="1106" spans="1:13" hidden="1" x14ac:dyDescent="0.25">
      <c r="A1106" s="76">
        <v>667535</v>
      </c>
      <c r="B1106" s="144" t="s">
        <v>291</v>
      </c>
      <c r="C1106" s="112">
        <v>44790</v>
      </c>
      <c r="D1106" s="144" t="s">
        <v>11</v>
      </c>
      <c r="E1106" s="144" t="s">
        <v>14</v>
      </c>
      <c r="F1106" s="76">
        <v>305</v>
      </c>
      <c r="G1106" s="145" t="s">
        <v>64</v>
      </c>
      <c r="H1106" s="145">
        <v>0</v>
      </c>
      <c r="I1106" s="145">
        <v>100000</v>
      </c>
      <c r="J1106" s="145">
        <v>730</v>
      </c>
      <c r="K1106" s="145" t="s">
        <v>344</v>
      </c>
      <c r="L1106" s="145">
        <f>IF(A1106="","",IFERROR(VLOOKUP(B1106,IPQlickTabla!$B:$J,9,FALSE),IF(B1106="80 - Produccion-Mezcla Grasa","80",IF(B1106="51 - Purga-Purga de sebo","51",IF(B1106="502 - Fermentacion PCL","502",IF(B1106="510 - Fermentacion","510","512"))))))</f>
        <v>520</v>
      </c>
      <c r="M1106" s="107">
        <f t="shared" si="17"/>
        <v>520</v>
      </c>
    </row>
    <row r="1107" spans="1:13" hidden="1" x14ac:dyDescent="0.25">
      <c r="A1107" s="76">
        <v>667562</v>
      </c>
      <c r="B1107" s="144" t="s">
        <v>291</v>
      </c>
      <c r="C1107" s="112">
        <v>44790</v>
      </c>
      <c r="D1107" s="144" t="s">
        <v>11</v>
      </c>
      <c r="E1107" s="144" t="s">
        <v>14</v>
      </c>
      <c r="F1107" s="76">
        <v>305</v>
      </c>
      <c r="G1107" s="145" t="s">
        <v>64</v>
      </c>
      <c r="H1107" s="145">
        <v>0</v>
      </c>
      <c r="I1107" s="145">
        <v>100000</v>
      </c>
      <c r="J1107" s="145">
        <v>890</v>
      </c>
      <c r="K1107" s="145" t="s">
        <v>344</v>
      </c>
      <c r="L1107" s="145">
        <f>IF(A1107="","",IFERROR(VLOOKUP(B1107,IPQlickTabla!$B:$J,9,FALSE),IF(B1107="80 - Produccion-Mezcla Grasa","80",IF(B1107="51 - Purga-Purga de sebo","51",IF(B1107="502 - Fermentacion PCL","502",IF(B1107="510 - Fermentacion","510","512"))))))</f>
        <v>520</v>
      </c>
      <c r="M1107" s="107">
        <f t="shared" si="17"/>
        <v>520</v>
      </c>
    </row>
    <row r="1108" spans="1:13" hidden="1" x14ac:dyDescent="0.25">
      <c r="A1108" s="76">
        <v>667302</v>
      </c>
      <c r="B1108" s="144" t="s">
        <v>236</v>
      </c>
      <c r="C1108" s="112">
        <v>44790</v>
      </c>
      <c r="D1108" s="144" t="s">
        <v>11</v>
      </c>
      <c r="E1108" s="144" t="s">
        <v>14</v>
      </c>
      <c r="F1108" s="76">
        <v>239</v>
      </c>
      <c r="G1108" s="145" t="s">
        <v>65</v>
      </c>
      <c r="H1108" s="145">
        <v>0</v>
      </c>
      <c r="I1108" s="145">
        <v>2</v>
      </c>
      <c r="J1108" s="145">
        <v>0</v>
      </c>
      <c r="K1108" s="145" t="s">
        <v>344</v>
      </c>
      <c r="L1108" s="145" t="str">
        <f>IF(A1108="","",IFERROR(VLOOKUP(B1108,IPQlickTabla!$B:$J,9,FALSE),IF(B1108="80 - Produccion-Mezcla Grasa","80",IF(B1108="51 - Purga-Purga de sebo","51",IF(B1108="502 - Fermentacion PCL","502",IF(B1108="510 - Fermentacion","510","512"))))))</f>
        <v>510</v>
      </c>
      <c r="M1108" s="107">
        <f t="shared" si="17"/>
        <v>510</v>
      </c>
    </row>
    <row r="1109" spans="1:13" hidden="1" x14ac:dyDescent="0.25">
      <c r="A1109" s="76">
        <v>667312</v>
      </c>
      <c r="B1109" s="144" t="s">
        <v>237</v>
      </c>
      <c r="C1109" s="112">
        <v>44790</v>
      </c>
      <c r="D1109" s="144" t="s">
        <v>11</v>
      </c>
      <c r="E1109" s="144" t="s">
        <v>14</v>
      </c>
      <c r="F1109" s="76">
        <v>239</v>
      </c>
      <c r="G1109" s="145" t="s">
        <v>65</v>
      </c>
      <c r="H1109" s="145">
        <v>0</v>
      </c>
      <c r="I1109" s="145">
        <v>2</v>
      </c>
      <c r="J1109" s="145">
        <v>0</v>
      </c>
      <c r="K1109" s="145" t="s">
        <v>344</v>
      </c>
      <c r="L1109" s="145" t="str">
        <f>IF(A1109="","",IFERROR(VLOOKUP(B1109,IPQlickTabla!$B:$J,9,FALSE),IF(B1109="80 - Produccion-Mezcla Grasa","80",IF(B1109="51 - Purga-Purga de sebo","51",IF(B1109="502 - Fermentacion PCL","502",IF(B1109="510 - Fermentacion","510","512"))))))</f>
        <v>512</v>
      </c>
      <c r="M1109" s="107">
        <f t="shared" si="17"/>
        <v>512</v>
      </c>
    </row>
    <row r="1110" spans="1:13" hidden="1" x14ac:dyDescent="0.25">
      <c r="A1110" s="76">
        <v>667535</v>
      </c>
      <c r="B1110" s="144" t="s">
        <v>291</v>
      </c>
      <c r="C1110" s="112">
        <v>44790</v>
      </c>
      <c r="D1110" s="144" t="s">
        <v>11</v>
      </c>
      <c r="E1110" s="144" t="s">
        <v>14</v>
      </c>
      <c r="F1110" s="76">
        <v>304</v>
      </c>
      <c r="G1110" s="145" t="s">
        <v>65</v>
      </c>
      <c r="H1110" s="145">
        <v>0</v>
      </c>
      <c r="I1110" s="145">
        <v>100</v>
      </c>
      <c r="J1110" s="145">
        <v>0</v>
      </c>
      <c r="K1110" s="145" t="s">
        <v>344</v>
      </c>
      <c r="L1110" s="145">
        <f>IF(A1110="","",IFERROR(VLOOKUP(B1110,IPQlickTabla!$B:$J,9,FALSE),IF(B1110="80 - Produccion-Mezcla Grasa","80",IF(B1110="51 - Purga-Purga de sebo","51",IF(B1110="502 - Fermentacion PCL","502",IF(B1110="510 - Fermentacion","510","512"))))))</f>
        <v>520</v>
      </c>
      <c r="M1110" s="107">
        <f t="shared" si="17"/>
        <v>520</v>
      </c>
    </row>
    <row r="1111" spans="1:13" hidden="1" x14ac:dyDescent="0.25">
      <c r="A1111" s="76">
        <v>667562</v>
      </c>
      <c r="B1111" s="144" t="s">
        <v>291</v>
      </c>
      <c r="C1111" s="112">
        <v>44790</v>
      </c>
      <c r="D1111" s="144" t="s">
        <v>11</v>
      </c>
      <c r="E1111" s="144" t="s">
        <v>14</v>
      </c>
      <c r="F1111" s="76">
        <v>304</v>
      </c>
      <c r="G1111" s="145" t="s">
        <v>65</v>
      </c>
      <c r="H1111" s="145">
        <v>0</v>
      </c>
      <c r="I1111" s="145">
        <v>100</v>
      </c>
      <c r="J1111" s="145">
        <v>0</v>
      </c>
      <c r="K1111" s="145" t="s">
        <v>344</v>
      </c>
      <c r="L1111" s="145">
        <f>IF(A1111="","",IFERROR(VLOOKUP(B1111,IPQlickTabla!$B:$J,9,FALSE),IF(B1111="80 - Produccion-Mezcla Grasa","80",IF(B1111="51 - Purga-Purga de sebo","51",IF(B1111="502 - Fermentacion PCL","502",IF(B1111="510 - Fermentacion","510","512"))))))</f>
        <v>520</v>
      </c>
      <c r="M1111" s="107">
        <f t="shared" si="17"/>
        <v>520</v>
      </c>
    </row>
    <row r="1112" spans="1:13" hidden="1" x14ac:dyDescent="0.25">
      <c r="A1112" s="76">
        <v>667940</v>
      </c>
      <c r="B1112" s="144" t="s">
        <v>291</v>
      </c>
      <c r="C1112" s="112">
        <v>44792</v>
      </c>
      <c r="D1112" s="144" t="s">
        <v>11</v>
      </c>
      <c r="E1112" s="144" t="s">
        <v>14</v>
      </c>
      <c r="F1112" s="76">
        <v>304</v>
      </c>
      <c r="G1112" s="145" t="s">
        <v>65</v>
      </c>
      <c r="H1112" s="145">
        <v>0</v>
      </c>
      <c r="I1112" s="145">
        <v>100</v>
      </c>
      <c r="J1112" s="145">
        <v>0</v>
      </c>
      <c r="K1112" s="145" t="s">
        <v>344</v>
      </c>
      <c r="L1112" s="145">
        <f>IF(A1112="","",IFERROR(VLOOKUP(B1112,IPQlickTabla!$B:$J,9,FALSE),IF(B1112="80 - Produccion-Mezcla Grasa","80",IF(B1112="51 - Purga-Purga de sebo","51",IF(B1112="502 - Fermentacion PCL","502",IF(B1112="510 - Fermentacion","510","512"))))))</f>
        <v>520</v>
      </c>
      <c r="M1112" s="107">
        <f t="shared" si="17"/>
        <v>520</v>
      </c>
    </row>
    <row r="1113" spans="1:13" hidden="1" x14ac:dyDescent="0.25">
      <c r="A1113" s="76">
        <v>667302</v>
      </c>
      <c r="B1113" s="144" t="s">
        <v>236</v>
      </c>
      <c r="C1113" s="112">
        <v>44790</v>
      </c>
      <c r="D1113" s="144" t="s">
        <v>11</v>
      </c>
      <c r="E1113" s="144" t="s">
        <v>14</v>
      </c>
      <c r="F1113" s="76">
        <v>238</v>
      </c>
      <c r="G1113" s="145" t="s">
        <v>66</v>
      </c>
      <c r="H1113" s="145">
        <v>0</v>
      </c>
      <c r="I1113" s="145">
        <v>0</v>
      </c>
      <c r="J1113" s="145">
        <v>0</v>
      </c>
      <c r="K1113" s="145" t="s">
        <v>344</v>
      </c>
      <c r="L1113" s="145" t="str">
        <f>IF(A1113="","",IFERROR(VLOOKUP(B1113,IPQlickTabla!$B:$J,9,FALSE),IF(B1113="80 - Produccion-Mezcla Grasa","80",IF(B1113="51 - Purga-Purga de sebo","51",IF(B1113="502 - Fermentacion PCL","502",IF(B1113="510 - Fermentacion","510","512"))))))</f>
        <v>510</v>
      </c>
      <c r="M1113" s="107">
        <f t="shared" si="17"/>
        <v>510</v>
      </c>
    </row>
    <row r="1114" spans="1:13" hidden="1" x14ac:dyDescent="0.25">
      <c r="A1114" s="76">
        <v>667312</v>
      </c>
      <c r="B1114" s="144" t="s">
        <v>237</v>
      </c>
      <c r="C1114" s="112">
        <v>44790</v>
      </c>
      <c r="D1114" s="144" t="s">
        <v>11</v>
      </c>
      <c r="E1114" s="144" t="s">
        <v>14</v>
      </c>
      <c r="F1114" s="76">
        <v>238</v>
      </c>
      <c r="G1114" s="145" t="s">
        <v>66</v>
      </c>
      <c r="H1114" s="145">
        <v>0</v>
      </c>
      <c r="I1114" s="145">
        <v>0</v>
      </c>
      <c r="J1114" s="145">
        <v>0</v>
      </c>
      <c r="K1114" s="145" t="s">
        <v>344</v>
      </c>
      <c r="L1114" s="145" t="str">
        <f>IF(A1114="","",IFERROR(VLOOKUP(B1114,IPQlickTabla!$B:$J,9,FALSE),IF(B1114="80 - Produccion-Mezcla Grasa","80",IF(B1114="51 - Purga-Purga de sebo","51",IF(B1114="502 - Fermentacion PCL","502",IF(B1114="510 - Fermentacion","510","512"))))))</f>
        <v>512</v>
      </c>
      <c r="M1114" s="107">
        <f t="shared" si="17"/>
        <v>512</v>
      </c>
    </row>
    <row r="1115" spans="1:13" hidden="1" x14ac:dyDescent="0.25">
      <c r="A1115" s="76">
        <v>667535</v>
      </c>
      <c r="B1115" s="144" t="s">
        <v>291</v>
      </c>
      <c r="C1115" s="112">
        <v>44790</v>
      </c>
      <c r="D1115" s="144" t="s">
        <v>11</v>
      </c>
      <c r="E1115" s="144" t="s">
        <v>14</v>
      </c>
      <c r="F1115" s="76">
        <v>303</v>
      </c>
      <c r="G1115" s="145" t="s">
        <v>66</v>
      </c>
      <c r="H1115" s="145">
        <v>0</v>
      </c>
      <c r="I1115" s="145">
        <v>0</v>
      </c>
      <c r="J1115" s="145">
        <v>0</v>
      </c>
      <c r="K1115" s="145" t="s">
        <v>344</v>
      </c>
      <c r="L1115" s="145">
        <f>IF(A1115="","",IFERROR(VLOOKUP(B1115,IPQlickTabla!$B:$J,9,FALSE),IF(B1115="80 - Produccion-Mezcla Grasa","80",IF(B1115="51 - Purga-Purga de sebo","51",IF(B1115="502 - Fermentacion PCL","502",IF(B1115="510 - Fermentacion","510","512"))))))</f>
        <v>520</v>
      </c>
      <c r="M1115" s="107">
        <f t="shared" si="17"/>
        <v>520</v>
      </c>
    </row>
    <row r="1116" spans="1:13" hidden="1" x14ac:dyDescent="0.25">
      <c r="A1116" s="76">
        <v>667562</v>
      </c>
      <c r="B1116" s="144" t="s">
        <v>291</v>
      </c>
      <c r="C1116" s="112">
        <v>44790</v>
      </c>
      <c r="D1116" s="144" t="s">
        <v>11</v>
      </c>
      <c r="E1116" s="144" t="s">
        <v>14</v>
      </c>
      <c r="F1116" s="76">
        <v>303</v>
      </c>
      <c r="G1116" s="145" t="s">
        <v>66</v>
      </c>
      <c r="H1116" s="145">
        <v>0</v>
      </c>
      <c r="I1116" s="145">
        <v>0</v>
      </c>
      <c r="J1116" s="145">
        <v>0</v>
      </c>
      <c r="K1116" s="145" t="s">
        <v>344</v>
      </c>
      <c r="L1116" s="145">
        <f>IF(A1116="","",IFERROR(VLOOKUP(B1116,IPQlickTabla!$B:$J,9,FALSE),IF(B1116="80 - Produccion-Mezcla Grasa","80",IF(B1116="51 - Purga-Purga de sebo","51",IF(B1116="502 - Fermentacion PCL","502",IF(B1116="510 - Fermentacion","510","512"))))))</f>
        <v>520</v>
      </c>
      <c r="M1116" s="107">
        <f t="shared" si="17"/>
        <v>520</v>
      </c>
    </row>
    <row r="1117" spans="1:13" hidden="1" x14ac:dyDescent="0.25">
      <c r="A1117" s="76">
        <v>667940</v>
      </c>
      <c r="B1117" s="144" t="s">
        <v>291</v>
      </c>
      <c r="C1117" s="112">
        <v>44792</v>
      </c>
      <c r="D1117" s="144" t="s">
        <v>11</v>
      </c>
      <c r="E1117" s="144" t="s">
        <v>14</v>
      </c>
      <c r="F1117" s="76">
        <v>303</v>
      </c>
      <c r="G1117" s="145" t="s">
        <v>66</v>
      </c>
      <c r="H1117" s="145">
        <v>0</v>
      </c>
      <c r="I1117" s="145">
        <v>0</v>
      </c>
      <c r="J1117" s="145">
        <v>0</v>
      </c>
      <c r="K1117" s="145" t="s">
        <v>344</v>
      </c>
      <c r="L1117" s="145">
        <f>IF(A1117="","",IFERROR(VLOOKUP(B1117,IPQlickTabla!$B:$J,9,FALSE),IF(B1117="80 - Produccion-Mezcla Grasa","80",IF(B1117="51 - Purga-Purga de sebo","51",IF(B1117="502 - Fermentacion PCL","502",IF(B1117="510 - Fermentacion","510","512"))))))</f>
        <v>520</v>
      </c>
      <c r="M1117" s="107">
        <f t="shared" si="17"/>
        <v>520</v>
      </c>
    </row>
    <row r="1118" spans="1:13" hidden="1" x14ac:dyDescent="0.25">
      <c r="A1118" s="76">
        <v>668172</v>
      </c>
      <c r="B1118" s="144" t="s">
        <v>291</v>
      </c>
      <c r="C1118" s="112">
        <v>44792</v>
      </c>
      <c r="D1118" s="144" t="s">
        <v>11</v>
      </c>
      <c r="E1118" s="144" t="s">
        <v>14</v>
      </c>
      <c r="F1118" s="76">
        <v>462</v>
      </c>
      <c r="G1118" s="145" t="s">
        <v>352</v>
      </c>
      <c r="H1118" s="145">
        <v>1500</v>
      </c>
      <c r="I1118" s="145">
        <v>2000</v>
      </c>
      <c r="J1118" s="145">
        <v>1741.71</v>
      </c>
      <c r="K1118" s="145" t="s">
        <v>344</v>
      </c>
      <c r="L1118" s="145">
        <f>IF(A1118="","",IFERROR(VLOOKUP(B1118,IPQlickTabla!$B:$J,9,FALSE),IF(B1118="80 - Produccion-Mezcla Grasa","80",IF(B1118="51 - Purga-Purga de sebo","51",IF(B1118="502 - Fermentacion PCL","502",IF(B1118="510 - Fermentacion","510","512"))))))</f>
        <v>520</v>
      </c>
      <c r="M1118" s="107">
        <f t="shared" si="17"/>
        <v>520</v>
      </c>
    </row>
    <row r="1119" spans="1:13" hidden="1" x14ac:dyDescent="0.25">
      <c r="A1119" s="76">
        <v>667940</v>
      </c>
      <c r="B1119" s="144" t="s">
        <v>291</v>
      </c>
      <c r="C1119" s="112">
        <v>44792</v>
      </c>
      <c r="D1119" s="144" t="s">
        <v>11</v>
      </c>
      <c r="E1119" s="144" t="s">
        <v>14</v>
      </c>
      <c r="F1119" s="76">
        <v>462</v>
      </c>
      <c r="G1119" s="145" t="s">
        <v>352</v>
      </c>
      <c r="H1119" s="145">
        <v>1600</v>
      </c>
      <c r="I1119" s="145">
        <v>2500</v>
      </c>
      <c r="J1119" s="145">
        <v>1616.7</v>
      </c>
      <c r="K1119" s="145" t="s">
        <v>344</v>
      </c>
      <c r="L1119" s="145">
        <f>IF(A1119="","",IFERROR(VLOOKUP(B1119,IPQlickTabla!$B:$J,9,FALSE),IF(B1119="80 - Produccion-Mezcla Grasa","80",IF(B1119="51 - Purga-Purga de sebo","51",IF(B1119="502 - Fermentacion PCL","502",IF(B1119="510 - Fermentacion","510","512"))))))</f>
        <v>520</v>
      </c>
      <c r="M1119" s="107">
        <f t="shared" si="17"/>
        <v>520</v>
      </c>
    </row>
    <row r="1120" spans="1:13" hidden="1" x14ac:dyDescent="0.25">
      <c r="A1120" s="76">
        <v>668207</v>
      </c>
      <c r="B1120" s="144" t="s">
        <v>291</v>
      </c>
      <c r="C1120" s="112">
        <v>44793</v>
      </c>
      <c r="D1120" s="144" t="s">
        <v>11</v>
      </c>
      <c r="E1120" s="144" t="s">
        <v>14</v>
      </c>
      <c r="F1120" s="76">
        <v>462</v>
      </c>
      <c r="G1120" s="145" t="s">
        <v>352</v>
      </c>
      <c r="H1120" s="145">
        <v>1600</v>
      </c>
      <c r="I1120" s="145">
        <v>2500</v>
      </c>
      <c r="J1120" s="145">
        <v>1620.17</v>
      </c>
      <c r="K1120" s="145" t="s">
        <v>344</v>
      </c>
      <c r="L1120" s="145">
        <f>IF(A1120="","",IFERROR(VLOOKUP(B1120,IPQlickTabla!$B:$J,9,FALSE),IF(B1120="80 - Produccion-Mezcla Grasa","80",IF(B1120="51 - Purga-Purga de sebo","51",IF(B1120="502 - Fermentacion PCL","502",IF(B1120="510 - Fermentacion","510","512"))))))</f>
        <v>520</v>
      </c>
      <c r="M1120" s="107">
        <f t="shared" si="17"/>
        <v>520</v>
      </c>
    </row>
    <row r="1121" spans="1:13" hidden="1" x14ac:dyDescent="0.25">
      <c r="A1121" s="76">
        <v>667562</v>
      </c>
      <c r="B1121" s="144" t="s">
        <v>291</v>
      </c>
      <c r="C1121" s="112">
        <v>44790</v>
      </c>
      <c r="D1121" s="144" t="s">
        <v>11</v>
      </c>
      <c r="E1121" s="144" t="s">
        <v>14</v>
      </c>
      <c r="F1121" s="76">
        <v>462</v>
      </c>
      <c r="G1121" s="145" t="s">
        <v>352</v>
      </c>
      <c r="H1121" s="145">
        <v>1600</v>
      </c>
      <c r="I1121" s="145">
        <v>2500</v>
      </c>
      <c r="J1121" s="145">
        <v>1724.99</v>
      </c>
      <c r="K1121" s="145" t="s">
        <v>344</v>
      </c>
      <c r="L1121" s="145">
        <f>IF(A1121="","",IFERROR(VLOOKUP(B1121,IPQlickTabla!$B:$J,9,FALSE),IF(B1121="80 - Produccion-Mezcla Grasa","80",IF(B1121="51 - Purga-Purga de sebo","51",IF(B1121="502 - Fermentacion PCL","502",IF(B1121="510 - Fermentacion","510","512"))))))</f>
        <v>520</v>
      </c>
      <c r="M1121" s="107">
        <f t="shared" si="17"/>
        <v>520</v>
      </c>
    </row>
    <row r="1122" spans="1:13" hidden="1" x14ac:dyDescent="0.25">
      <c r="A1122" s="76">
        <v>667535</v>
      </c>
      <c r="B1122" s="144" t="s">
        <v>291</v>
      </c>
      <c r="C1122" s="112">
        <v>44790</v>
      </c>
      <c r="D1122" s="144" t="s">
        <v>11</v>
      </c>
      <c r="E1122" s="144" t="s">
        <v>14</v>
      </c>
      <c r="F1122" s="76">
        <v>462</v>
      </c>
      <c r="G1122" s="145" t="s">
        <v>352</v>
      </c>
      <c r="H1122" s="145">
        <v>1600</v>
      </c>
      <c r="I1122" s="145">
        <v>2500</v>
      </c>
      <c r="J1122" s="145">
        <v>1737.15</v>
      </c>
      <c r="K1122" s="145" t="s">
        <v>344</v>
      </c>
      <c r="L1122" s="145">
        <f>IF(A1122="","",IFERROR(VLOOKUP(B1122,IPQlickTabla!$B:$J,9,FALSE),IF(B1122="80 - Produccion-Mezcla Grasa","80",IF(B1122="51 - Purga-Purga de sebo","51",IF(B1122="502 - Fermentacion PCL","502",IF(B1122="510 - Fermentacion","510","512"))))))</f>
        <v>520</v>
      </c>
      <c r="M1122" s="107">
        <f t="shared" si="17"/>
        <v>520</v>
      </c>
    </row>
    <row r="1123" spans="1:13" hidden="1" x14ac:dyDescent="0.25">
      <c r="A1123" s="76">
        <v>667940</v>
      </c>
      <c r="B1123" s="144" t="s">
        <v>291</v>
      </c>
      <c r="C1123" s="112">
        <v>44792</v>
      </c>
      <c r="D1123" s="144" t="s">
        <v>11</v>
      </c>
      <c r="E1123" s="144" t="s">
        <v>14</v>
      </c>
      <c r="F1123" s="76">
        <v>263</v>
      </c>
      <c r="G1123" s="145" t="s">
        <v>70</v>
      </c>
      <c r="H1123" s="145">
        <v>48</v>
      </c>
      <c r="I1123" s="145">
        <v>52</v>
      </c>
      <c r="J1123" s="145">
        <v>46.06</v>
      </c>
      <c r="K1123" s="145" t="s">
        <v>345</v>
      </c>
      <c r="L1123" s="145">
        <f>IF(A1123="","",IFERROR(VLOOKUP(B1123,IPQlickTabla!$B:$J,9,FALSE),IF(B1123="80 - Produccion-Mezcla Grasa","80",IF(B1123="51 - Purga-Purga de sebo","51",IF(B1123="502 - Fermentacion PCL","502",IF(B1123="510 - Fermentacion","510","512"))))))</f>
        <v>520</v>
      </c>
      <c r="M1123" s="107">
        <f t="shared" si="17"/>
        <v>520</v>
      </c>
    </row>
    <row r="1124" spans="1:13" hidden="1" x14ac:dyDescent="0.25">
      <c r="A1124" s="76">
        <v>667562</v>
      </c>
      <c r="B1124" s="144" t="s">
        <v>291</v>
      </c>
      <c r="C1124" s="112">
        <v>44790</v>
      </c>
      <c r="D1124" s="144" t="s">
        <v>11</v>
      </c>
      <c r="E1124" s="144" t="s">
        <v>14</v>
      </c>
      <c r="F1124" s="76">
        <v>263</v>
      </c>
      <c r="G1124" s="145" t="s">
        <v>70</v>
      </c>
      <c r="H1124" s="145">
        <v>48</v>
      </c>
      <c r="I1124" s="145">
        <v>52</v>
      </c>
      <c r="J1124" s="145">
        <v>46.87</v>
      </c>
      <c r="K1124" s="145" t="s">
        <v>345</v>
      </c>
      <c r="L1124" s="145">
        <f>IF(A1124="","",IFERROR(VLOOKUP(B1124,IPQlickTabla!$B:$J,9,FALSE),IF(B1124="80 - Produccion-Mezcla Grasa","80",IF(B1124="51 - Purga-Purga de sebo","51",IF(B1124="502 - Fermentacion PCL","502",IF(B1124="510 - Fermentacion","510","512"))))))</f>
        <v>520</v>
      </c>
      <c r="M1124" s="107">
        <f t="shared" si="17"/>
        <v>520</v>
      </c>
    </row>
    <row r="1125" spans="1:13" hidden="1" x14ac:dyDescent="0.25">
      <c r="A1125" s="76">
        <v>667535</v>
      </c>
      <c r="B1125" s="144" t="s">
        <v>291</v>
      </c>
      <c r="C1125" s="112">
        <v>44790</v>
      </c>
      <c r="D1125" s="144" t="s">
        <v>11</v>
      </c>
      <c r="E1125" s="144" t="s">
        <v>14</v>
      </c>
      <c r="F1125" s="76">
        <v>263</v>
      </c>
      <c r="G1125" s="145" t="s">
        <v>70</v>
      </c>
      <c r="H1125" s="145">
        <v>48</v>
      </c>
      <c r="I1125" s="145">
        <v>52</v>
      </c>
      <c r="J1125" s="145">
        <v>46.97</v>
      </c>
      <c r="K1125" s="145" t="s">
        <v>345</v>
      </c>
      <c r="L1125" s="145">
        <f>IF(A1125="","",IFERROR(VLOOKUP(B1125,IPQlickTabla!$B:$J,9,FALSE),IF(B1125="80 - Produccion-Mezcla Grasa","80",IF(B1125="51 - Purga-Purga de sebo","51",IF(B1125="502 - Fermentacion PCL","502",IF(B1125="510 - Fermentacion","510","512"))))))</f>
        <v>520</v>
      </c>
      <c r="M1125" s="107">
        <f t="shared" si="17"/>
        <v>520</v>
      </c>
    </row>
    <row r="1126" spans="1:13" hidden="1" x14ac:dyDescent="0.25">
      <c r="A1126" s="76">
        <v>668172</v>
      </c>
      <c r="B1126" s="144" t="s">
        <v>291</v>
      </c>
      <c r="C1126" s="112">
        <v>44792</v>
      </c>
      <c r="D1126" s="144" t="s">
        <v>11</v>
      </c>
      <c r="E1126" s="144" t="s">
        <v>14</v>
      </c>
      <c r="F1126" s="76">
        <v>263</v>
      </c>
      <c r="G1126" s="145" t="s">
        <v>70</v>
      </c>
      <c r="H1126" s="145">
        <v>50</v>
      </c>
      <c r="I1126" s="145">
        <v>56</v>
      </c>
      <c r="J1126" s="145">
        <v>50.81</v>
      </c>
      <c r="K1126" s="145" t="s">
        <v>344</v>
      </c>
      <c r="L1126" s="145">
        <f>IF(A1126="","",IFERROR(VLOOKUP(B1126,IPQlickTabla!$B:$J,9,FALSE),IF(B1126="80 - Produccion-Mezcla Grasa","80",IF(B1126="51 - Purga-Purga de sebo","51",IF(B1126="502 - Fermentacion PCL","502",IF(B1126="510 - Fermentacion","510","512"))))))</f>
        <v>520</v>
      </c>
      <c r="M1126" s="107">
        <f t="shared" si="17"/>
        <v>520</v>
      </c>
    </row>
    <row r="1127" spans="1:13" hidden="1" x14ac:dyDescent="0.25">
      <c r="A1127" s="76">
        <v>666611</v>
      </c>
      <c r="B1127" s="144" t="s">
        <v>363</v>
      </c>
      <c r="C1127" s="112">
        <v>44789</v>
      </c>
      <c r="D1127" s="144" t="s">
        <v>11</v>
      </c>
      <c r="E1127" s="144" t="s">
        <v>15</v>
      </c>
      <c r="F1127" s="76">
        <v>241</v>
      </c>
      <c r="G1127" s="145" t="s">
        <v>64</v>
      </c>
      <c r="H1127" s="145">
        <v>0</v>
      </c>
      <c r="I1127" s="145">
        <v>0</v>
      </c>
      <c r="J1127" s="145">
        <v>0</v>
      </c>
      <c r="K1127" s="145" t="s">
        <v>344</v>
      </c>
      <c r="L1127" s="145" t="str">
        <f>IF(A1127="","",IFERROR(VLOOKUP(B1127,IPQlickTabla!$B:$J,9,FALSE),IF(B1127="80 - Produccion-Mezcla Grasa","80",IF(B1127="51 - Purga-Purga de sebo","51",IF(B1127="502 - Fermentacion PCL","502",IF(B1127="510 - Fermentacion","510","512"))))))</f>
        <v>502</v>
      </c>
      <c r="M1127" s="107">
        <f t="shared" si="17"/>
        <v>502</v>
      </c>
    </row>
    <row r="1128" spans="1:13" hidden="1" x14ac:dyDescent="0.25">
      <c r="A1128" s="76">
        <v>666611</v>
      </c>
      <c r="B1128" s="144" t="s">
        <v>363</v>
      </c>
      <c r="C1128" s="112">
        <v>44789</v>
      </c>
      <c r="D1128" s="144" t="s">
        <v>11</v>
      </c>
      <c r="E1128" s="144" t="s">
        <v>15</v>
      </c>
      <c r="F1128" s="76">
        <v>239</v>
      </c>
      <c r="G1128" s="145" t="s">
        <v>65</v>
      </c>
      <c r="H1128" s="145">
        <v>0</v>
      </c>
      <c r="I1128" s="145">
        <v>0</v>
      </c>
      <c r="J1128" s="145">
        <v>0</v>
      </c>
      <c r="K1128" s="145" t="s">
        <v>344</v>
      </c>
      <c r="L1128" s="145" t="str">
        <f>IF(A1128="","",IFERROR(VLOOKUP(B1128,IPQlickTabla!$B:$J,9,FALSE),IF(B1128="80 - Produccion-Mezcla Grasa","80",IF(B1128="51 - Purga-Purga de sebo","51",IF(B1128="502 - Fermentacion PCL","502",IF(B1128="510 - Fermentacion","510","512"))))))</f>
        <v>502</v>
      </c>
      <c r="M1128" s="107">
        <f t="shared" si="17"/>
        <v>502</v>
      </c>
    </row>
    <row r="1129" spans="1:13" hidden="1" x14ac:dyDescent="0.25">
      <c r="A1129" s="76">
        <v>667526</v>
      </c>
      <c r="B1129" s="144" t="s">
        <v>302</v>
      </c>
      <c r="C1129" s="112">
        <v>44791</v>
      </c>
      <c r="D1129" s="144" t="s">
        <v>11</v>
      </c>
      <c r="E1129" s="144" t="s">
        <v>15</v>
      </c>
      <c r="F1129" s="76">
        <v>239</v>
      </c>
      <c r="G1129" s="145" t="s">
        <v>65</v>
      </c>
      <c r="H1129" s="145">
        <v>0</v>
      </c>
      <c r="I1129" s="145">
        <v>0</v>
      </c>
      <c r="J1129" s="145">
        <v>0</v>
      </c>
      <c r="K1129" s="145" t="s">
        <v>344</v>
      </c>
      <c r="L1129" s="145" t="str">
        <f>IF(A1129="","",IFERROR(VLOOKUP(B1129,IPQlickTabla!$B:$J,9,FALSE),IF(B1129="80 - Produccion-Mezcla Grasa","80",IF(B1129="51 - Purga-Purga de sebo","51",IF(B1129="502 - Fermentacion PCL","502",IF(B1129="510 - Fermentacion","510","512"))))))</f>
        <v>512</v>
      </c>
      <c r="M1129" s="107">
        <f t="shared" si="17"/>
        <v>512</v>
      </c>
    </row>
    <row r="1130" spans="1:13" hidden="1" x14ac:dyDescent="0.25">
      <c r="A1130" s="76">
        <v>666611</v>
      </c>
      <c r="B1130" s="144" t="s">
        <v>363</v>
      </c>
      <c r="C1130" s="112">
        <v>44789</v>
      </c>
      <c r="D1130" s="144" t="s">
        <v>11</v>
      </c>
      <c r="E1130" s="144" t="s">
        <v>15</v>
      </c>
      <c r="F1130" s="76">
        <v>238</v>
      </c>
      <c r="G1130" s="145" t="s">
        <v>66</v>
      </c>
      <c r="H1130" s="145">
        <v>0</v>
      </c>
      <c r="I1130" s="145">
        <v>0</v>
      </c>
      <c r="J1130" s="145">
        <v>0</v>
      </c>
      <c r="K1130" s="145" t="s">
        <v>344</v>
      </c>
      <c r="L1130" s="145" t="str">
        <f>IF(A1130="","",IFERROR(VLOOKUP(B1130,IPQlickTabla!$B:$J,9,FALSE),IF(B1130="80 - Produccion-Mezcla Grasa","80",IF(B1130="51 - Purga-Purga de sebo","51",IF(B1130="502 - Fermentacion PCL","502",IF(B1130="510 - Fermentacion","510","512"))))))</f>
        <v>502</v>
      </c>
      <c r="M1130" s="107">
        <f t="shared" si="17"/>
        <v>502</v>
      </c>
    </row>
    <row r="1131" spans="1:13" hidden="1" x14ac:dyDescent="0.25">
      <c r="A1131" s="76">
        <v>667526</v>
      </c>
      <c r="B1131" s="144" t="s">
        <v>302</v>
      </c>
      <c r="C1131" s="112">
        <v>44791</v>
      </c>
      <c r="D1131" s="144" t="s">
        <v>11</v>
      </c>
      <c r="E1131" s="144" t="s">
        <v>15</v>
      </c>
      <c r="F1131" s="76">
        <v>238</v>
      </c>
      <c r="G1131" s="145" t="s">
        <v>66</v>
      </c>
      <c r="H1131" s="145">
        <v>0</v>
      </c>
      <c r="I1131" s="145">
        <v>0</v>
      </c>
      <c r="J1131" s="145">
        <v>0</v>
      </c>
      <c r="K1131" s="145" t="s">
        <v>344</v>
      </c>
      <c r="L1131" s="145" t="str">
        <f>IF(A1131="","",IFERROR(VLOOKUP(B1131,IPQlickTabla!$B:$J,9,FALSE),IF(B1131="80 - Produccion-Mezcla Grasa","80",IF(B1131="51 - Purga-Purga de sebo","51",IF(B1131="502 - Fermentacion PCL","502",IF(B1131="510 - Fermentacion","510","512"))))))</f>
        <v>512</v>
      </c>
      <c r="M1131" s="107">
        <f t="shared" si="17"/>
        <v>512</v>
      </c>
    </row>
    <row r="1132" spans="1:13" hidden="1" x14ac:dyDescent="0.25">
      <c r="A1132" s="76">
        <v>667598</v>
      </c>
      <c r="B1132" s="144" t="s">
        <v>190</v>
      </c>
      <c r="C1132" s="112">
        <v>44790</v>
      </c>
      <c r="D1132" s="144" t="s">
        <v>11</v>
      </c>
      <c r="E1132" s="144" t="s">
        <v>16</v>
      </c>
      <c r="F1132" s="76">
        <v>351</v>
      </c>
      <c r="G1132" s="145" t="s">
        <v>69</v>
      </c>
      <c r="H1132" s="145">
        <v>0</v>
      </c>
      <c r="I1132" s="145">
        <v>5</v>
      </c>
      <c r="J1132" s="145">
        <v>1.1200000000000001</v>
      </c>
      <c r="K1132" s="145" t="s">
        <v>344</v>
      </c>
      <c r="L1132" s="145">
        <f>IF(A1132="","",IFERROR(VLOOKUP(B1132,IPQlickTabla!$B:$J,9,FALSE),IF(B1132="80 - Produccion-Mezcla Grasa","80",IF(B1132="51 - Purga-Purga de sebo","51",IF(B1132="502 - Fermentacion PCL","502",IF(B1132="510 - Fermentacion","510","512"))))))</f>
        <v>530</v>
      </c>
      <c r="M1132" s="107">
        <f t="shared" si="17"/>
        <v>530</v>
      </c>
    </row>
    <row r="1133" spans="1:13" hidden="1" x14ac:dyDescent="0.25">
      <c r="A1133" s="76">
        <v>667226</v>
      </c>
      <c r="B1133" s="144" t="s">
        <v>190</v>
      </c>
      <c r="C1133" s="112">
        <v>44789</v>
      </c>
      <c r="D1133" s="144" t="s">
        <v>11</v>
      </c>
      <c r="E1133" s="144" t="s">
        <v>16</v>
      </c>
      <c r="F1133" s="76">
        <v>351</v>
      </c>
      <c r="G1133" s="145" t="s">
        <v>69</v>
      </c>
      <c r="H1133" s="145">
        <v>0</v>
      </c>
      <c r="I1133" s="145">
        <v>5</v>
      </c>
      <c r="J1133" s="145">
        <v>1.4</v>
      </c>
      <c r="K1133" s="145" t="s">
        <v>344</v>
      </c>
      <c r="L1133" s="145">
        <f>IF(A1133="","",IFERROR(VLOOKUP(B1133,IPQlickTabla!$B:$J,9,FALSE),IF(B1133="80 - Produccion-Mezcla Grasa","80",IF(B1133="51 - Purga-Purga de sebo","51",IF(B1133="502 - Fermentacion PCL","502",IF(B1133="510 - Fermentacion","510","512"))))))</f>
        <v>530</v>
      </c>
      <c r="M1133" s="107">
        <f t="shared" si="17"/>
        <v>530</v>
      </c>
    </row>
    <row r="1134" spans="1:13" hidden="1" x14ac:dyDescent="0.25">
      <c r="A1134" s="76">
        <v>667645</v>
      </c>
      <c r="B1134" s="144" t="s">
        <v>190</v>
      </c>
      <c r="C1134" s="112">
        <v>44791</v>
      </c>
      <c r="D1134" s="144" t="s">
        <v>11</v>
      </c>
      <c r="E1134" s="144" t="s">
        <v>16</v>
      </c>
      <c r="F1134" s="76">
        <v>351</v>
      </c>
      <c r="G1134" s="145" t="s">
        <v>69</v>
      </c>
      <c r="H1134" s="145">
        <v>0</v>
      </c>
      <c r="I1134" s="145">
        <v>5</v>
      </c>
      <c r="J1134" s="145">
        <v>1.44</v>
      </c>
      <c r="K1134" s="145" t="s">
        <v>344</v>
      </c>
      <c r="L1134" s="145">
        <f>IF(A1134="","",IFERROR(VLOOKUP(B1134,IPQlickTabla!$B:$J,9,FALSE),IF(B1134="80 - Produccion-Mezcla Grasa","80",IF(B1134="51 - Purga-Purga de sebo","51",IF(B1134="502 - Fermentacion PCL","502",IF(B1134="510 - Fermentacion","510","512"))))))</f>
        <v>530</v>
      </c>
      <c r="M1134" s="107">
        <f t="shared" si="17"/>
        <v>530</v>
      </c>
    </row>
    <row r="1135" spans="1:13" hidden="1" x14ac:dyDescent="0.25">
      <c r="A1135" s="76">
        <v>667433</v>
      </c>
      <c r="B1135" s="144" t="s">
        <v>190</v>
      </c>
      <c r="C1135" s="112">
        <v>44790</v>
      </c>
      <c r="D1135" s="144" t="s">
        <v>11</v>
      </c>
      <c r="E1135" s="144" t="s">
        <v>16</v>
      </c>
      <c r="F1135" s="76">
        <v>351</v>
      </c>
      <c r="G1135" s="145" t="s">
        <v>69</v>
      </c>
      <c r="H1135" s="145">
        <v>0</v>
      </c>
      <c r="I1135" s="145">
        <v>5</v>
      </c>
      <c r="J1135" s="145">
        <v>1.65</v>
      </c>
      <c r="K1135" s="145" t="s">
        <v>344</v>
      </c>
      <c r="L1135" s="145">
        <f>IF(A1135="","",IFERROR(VLOOKUP(B1135,IPQlickTabla!$B:$J,9,FALSE),IF(B1135="80 - Produccion-Mezcla Grasa","80",IF(B1135="51 - Purga-Purga de sebo","51",IF(B1135="502 - Fermentacion PCL","502",IF(B1135="510 - Fermentacion","510","512"))))))</f>
        <v>530</v>
      </c>
      <c r="M1135" s="107">
        <f t="shared" si="17"/>
        <v>530</v>
      </c>
    </row>
    <row r="1136" spans="1:13" hidden="1" x14ac:dyDescent="0.25">
      <c r="A1136" s="76">
        <v>667383</v>
      </c>
      <c r="B1136" s="144" t="s">
        <v>190</v>
      </c>
      <c r="C1136" s="112">
        <v>44790</v>
      </c>
      <c r="D1136" s="144" t="s">
        <v>11</v>
      </c>
      <c r="E1136" s="144" t="s">
        <v>16</v>
      </c>
      <c r="F1136" s="76">
        <v>351</v>
      </c>
      <c r="G1136" s="145" t="s">
        <v>69</v>
      </c>
      <c r="H1136" s="145">
        <v>0</v>
      </c>
      <c r="I1136" s="145">
        <v>5</v>
      </c>
      <c r="J1136" s="145">
        <v>1.88</v>
      </c>
      <c r="K1136" s="145" t="s">
        <v>344</v>
      </c>
      <c r="L1136" s="145">
        <f>IF(A1136="","",IFERROR(VLOOKUP(B1136,IPQlickTabla!$B:$J,9,FALSE),IF(B1136="80 - Produccion-Mezcla Grasa","80",IF(B1136="51 - Purga-Purga de sebo","51",IF(B1136="502 - Fermentacion PCL","502",IF(B1136="510 - Fermentacion","510","512"))))))</f>
        <v>530</v>
      </c>
      <c r="M1136" s="107">
        <f t="shared" si="17"/>
        <v>530</v>
      </c>
    </row>
    <row r="1137" spans="1:13" hidden="1" x14ac:dyDescent="0.25">
      <c r="A1137" s="76">
        <v>667895</v>
      </c>
      <c r="B1137" s="144" t="s">
        <v>190</v>
      </c>
      <c r="C1137" s="112">
        <v>44791</v>
      </c>
      <c r="D1137" s="144" t="s">
        <v>11</v>
      </c>
      <c r="E1137" s="144" t="s">
        <v>16</v>
      </c>
      <c r="F1137" s="76">
        <v>351</v>
      </c>
      <c r="G1137" s="145" t="s">
        <v>69</v>
      </c>
      <c r="H1137" s="145">
        <v>0</v>
      </c>
      <c r="I1137" s="145">
        <v>5</v>
      </c>
      <c r="J1137" s="145">
        <v>2.02</v>
      </c>
      <c r="K1137" s="145" t="s">
        <v>344</v>
      </c>
      <c r="L1137" s="145">
        <f>IF(A1137="","",IFERROR(VLOOKUP(B1137,IPQlickTabla!$B:$J,9,FALSE),IF(B1137="80 - Produccion-Mezcla Grasa","80",IF(B1137="51 - Purga-Purga de sebo","51",IF(B1137="502 - Fermentacion PCL","502",IF(B1137="510 - Fermentacion","510","512"))))))</f>
        <v>530</v>
      </c>
      <c r="M1137" s="107">
        <f t="shared" si="17"/>
        <v>530</v>
      </c>
    </row>
    <row r="1138" spans="1:13" hidden="1" x14ac:dyDescent="0.25">
      <c r="A1138" s="76">
        <v>667149</v>
      </c>
      <c r="B1138" s="144" t="s">
        <v>190</v>
      </c>
      <c r="C1138" s="112">
        <v>44789</v>
      </c>
      <c r="D1138" s="144" t="s">
        <v>11</v>
      </c>
      <c r="E1138" s="144" t="s">
        <v>16</v>
      </c>
      <c r="F1138" s="76">
        <v>241</v>
      </c>
      <c r="G1138" s="145" t="s">
        <v>64</v>
      </c>
      <c r="H1138" s="145">
        <v>0</v>
      </c>
      <c r="I1138" s="145">
        <v>1000000</v>
      </c>
      <c r="J1138" s="145">
        <v>10</v>
      </c>
      <c r="K1138" s="145" t="s">
        <v>344</v>
      </c>
      <c r="L1138" s="145">
        <f>IF(A1138="","",IFERROR(VLOOKUP(B1138,IPQlickTabla!$B:$J,9,FALSE),IF(B1138="80 - Produccion-Mezcla Grasa","80",IF(B1138="51 - Purga-Purga de sebo","51",IF(B1138="502 - Fermentacion PCL","502",IF(B1138="510 - Fermentacion","510","512"))))))</f>
        <v>530</v>
      </c>
      <c r="M1138" s="107">
        <f t="shared" si="17"/>
        <v>530</v>
      </c>
    </row>
    <row r="1139" spans="1:13" hidden="1" x14ac:dyDescent="0.25">
      <c r="A1139" s="76">
        <v>667226</v>
      </c>
      <c r="B1139" s="144" t="s">
        <v>190</v>
      </c>
      <c r="C1139" s="112">
        <v>44789</v>
      </c>
      <c r="D1139" s="144" t="s">
        <v>11</v>
      </c>
      <c r="E1139" s="144" t="s">
        <v>16</v>
      </c>
      <c r="F1139" s="76">
        <v>241</v>
      </c>
      <c r="G1139" s="145" t="s">
        <v>64</v>
      </c>
      <c r="H1139" s="145">
        <v>0</v>
      </c>
      <c r="I1139" s="145">
        <v>1000000</v>
      </c>
      <c r="J1139" s="145">
        <v>10</v>
      </c>
      <c r="K1139" s="145" t="s">
        <v>344</v>
      </c>
      <c r="L1139" s="145">
        <f>IF(A1139="","",IFERROR(VLOOKUP(B1139,IPQlickTabla!$B:$J,9,FALSE),IF(B1139="80 - Produccion-Mezcla Grasa","80",IF(B1139="51 - Purga-Purga de sebo","51",IF(B1139="502 - Fermentacion PCL","502",IF(B1139="510 - Fermentacion","510","512"))))))</f>
        <v>530</v>
      </c>
      <c r="M1139" s="107">
        <f t="shared" si="17"/>
        <v>530</v>
      </c>
    </row>
    <row r="1140" spans="1:13" hidden="1" x14ac:dyDescent="0.25">
      <c r="A1140" s="76">
        <v>667383</v>
      </c>
      <c r="B1140" s="144" t="s">
        <v>190</v>
      </c>
      <c r="C1140" s="112">
        <v>44790</v>
      </c>
      <c r="D1140" s="144" t="s">
        <v>11</v>
      </c>
      <c r="E1140" s="144" t="s">
        <v>16</v>
      </c>
      <c r="F1140" s="76">
        <v>241</v>
      </c>
      <c r="G1140" s="145" t="s">
        <v>64</v>
      </c>
      <c r="H1140" s="145">
        <v>0</v>
      </c>
      <c r="I1140" s="145">
        <v>1000000</v>
      </c>
      <c r="J1140" s="145">
        <v>10</v>
      </c>
      <c r="K1140" s="145" t="s">
        <v>344</v>
      </c>
      <c r="L1140" s="145">
        <f>IF(A1140="","",IFERROR(VLOOKUP(B1140,IPQlickTabla!$B:$J,9,FALSE),IF(B1140="80 - Produccion-Mezcla Grasa","80",IF(B1140="51 - Purga-Purga de sebo","51",IF(B1140="502 - Fermentacion PCL","502",IF(B1140="510 - Fermentacion","510","512"))))))</f>
        <v>530</v>
      </c>
      <c r="M1140" s="107">
        <f t="shared" si="17"/>
        <v>530</v>
      </c>
    </row>
    <row r="1141" spans="1:13" hidden="1" x14ac:dyDescent="0.25">
      <c r="A1141" s="76">
        <v>667433</v>
      </c>
      <c r="B1141" s="144" t="s">
        <v>190</v>
      </c>
      <c r="C1141" s="112">
        <v>44790</v>
      </c>
      <c r="D1141" s="144" t="s">
        <v>11</v>
      </c>
      <c r="E1141" s="144" t="s">
        <v>16</v>
      </c>
      <c r="F1141" s="76">
        <v>241</v>
      </c>
      <c r="G1141" s="145" t="s">
        <v>64</v>
      </c>
      <c r="H1141" s="145">
        <v>0</v>
      </c>
      <c r="I1141" s="145">
        <v>1000000</v>
      </c>
      <c r="J1141" s="145">
        <v>16</v>
      </c>
      <c r="K1141" s="145" t="s">
        <v>344</v>
      </c>
      <c r="L1141" s="145">
        <f>IF(A1141="","",IFERROR(VLOOKUP(B1141,IPQlickTabla!$B:$J,9,FALSE),IF(B1141="80 - Produccion-Mezcla Grasa","80",IF(B1141="51 - Purga-Purga de sebo","51",IF(B1141="502 - Fermentacion PCL","502",IF(B1141="510 - Fermentacion","510","512"))))))</f>
        <v>530</v>
      </c>
      <c r="M1141" s="107">
        <f t="shared" si="17"/>
        <v>530</v>
      </c>
    </row>
    <row r="1142" spans="1:13" hidden="1" x14ac:dyDescent="0.25">
      <c r="A1142" s="76">
        <v>667149</v>
      </c>
      <c r="B1142" s="144" t="s">
        <v>190</v>
      </c>
      <c r="C1142" s="112">
        <v>44789</v>
      </c>
      <c r="D1142" s="144" t="s">
        <v>11</v>
      </c>
      <c r="E1142" s="144" t="s">
        <v>16</v>
      </c>
      <c r="F1142" s="76">
        <v>239</v>
      </c>
      <c r="G1142" s="145" t="s">
        <v>65</v>
      </c>
      <c r="H1142" s="145">
        <v>0</v>
      </c>
      <c r="I1142" s="145">
        <v>100</v>
      </c>
      <c r="J1142" s="145">
        <v>0</v>
      </c>
      <c r="K1142" s="145" t="s">
        <v>344</v>
      </c>
      <c r="L1142" s="145">
        <f>IF(A1142="","",IFERROR(VLOOKUP(B1142,IPQlickTabla!$B:$J,9,FALSE),IF(B1142="80 - Produccion-Mezcla Grasa","80",IF(B1142="51 - Purga-Purga de sebo","51",IF(B1142="502 - Fermentacion PCL","502",IF(B1142="510 - Fermentacion","510","512"))))))</f>
        <v>530</v>
      </c>
      <c r="M1142" s="107">
        <f t="shared" si="17"/>
        <v>530</v>
      </c>
    </row>
    <row r="1143" spans="1:13" hidden="1" x14ac:dyDescent="0.25">
      <c r="A1143" s="76">
        <v>667226</v>
      </c>
      <c r="B1143" s="144" t="s">
        <v>190</v>
      </c>
      <c r="C1143" s="112">
        <v>44789</v>
      </c>
      <c r="D1143" s="144" t="s">
        <v>11</v>
      </c>
      <c r="E1143" s="144" t="s">
        <v>16</v>
      </c>
      <c r="F1143" s="76">
        <v>239</v>
      </c>
      <c r="G1143" s="145" t="s">
        <v>65</v>
      </c>
      <c r="H1143" s="145">
        <v>0</v>
      </c>
      <c r="I1143" s="145">
        <v>100</v>
      </c>
      <c r="J1143" s="145">
        <v>0</v>
      </c>
      <c r="K1143" s="145" t="s">
        <v>344</v>
      </c>
      <c r="L1143" s="145">
        <f>IF(A1143="","",IFERROR(VLOOKUP(B1143,IPQlickTabla!$B:$J,9,FALSE),IF(B1143="80 - Produccion-Mezcla Grasa","80",IF(B1143="51 - Purga-Purga de sebo","51",IF(B1143="502 - Fermentacion PCL","502",IF(B1143="510 - Fermentacion","510","512"))))))</f>
        <v>530</v>
      </c>
      <c r="M1143" s="107">
        <f t="shared" si="17"/>
        <v>530</v>
      </c>
    </row>
    <row r="1144" spans="1:13" hidden="1" x14ac:dyDescent="0.25">
      <c r="A1144" s="76">
        <v>667383</v>
      </c>
      <c r="B1144" s="144" t="s">
        <v>190</v>
      </c>
      <c r="C1144" s="112">
        <v>44790</v>
      </c>
      <c r="D1144" s="144" t="s">
        <v>11</v>
      </c>
      <c r="E1144" s="144" t="s">
        <v>16</v>
      </c>
      <c r="F1144" s="76">
        <v>239</v>
      </c>
      <c r="G1144" s="145" t="s">
        <v>65</v>
      </c>
      <c r="H1144" s="145">
        <v>0</v>
      </c>
      <c r="I1144" s="145">
        <v>100</v>
      </c>
      <c r="J1144" s="145">
        <v>0</v>
      </c>
      <c r="K1144" s="145" t="s">
        <v>344</v>
      </c>
      <c r="L1144" s="145">
        <f>IF(A1144="","",IFERROR(VLOOKUP(B1144,IPQlickTabla!$B:$J,9,FALSE),IF(B1144="80 - Produccion-Mezcla Grasa","80",IF(B1144="51 - Purga-Purga de sebo","51",IF(B1144="502 - Fermentacion PCL","502",IF(B1144="510 - Fermentacion","510","512"))))))</f>
        <v>530</v>
      </c>
      <c r="M1144" s="107">
        <f t="shared" si="17"/>
        <v>530</v>
      </c>
    </row>
    <row r="1145" spans="1:13" hidden="1" x14ac:dyDescent="0.25">
      <c r="A1145" s="76">
        <v>667433</v>
      </c>
      <c r="B1145" s="144" t="s">
        <v>190</v>
      </c>
      <c r="C1145" s="112">
        <v>44790</v>
      </c>
      <c r="D1145" s="144" t="s">
        <v>11</v>
      </c>
      <c r="E1145" s="144" t="s">
        <v>16</v>
      </c>
      <c r="F1145" s="76">
        <v>239</v>
      </c>
      <c r="G1145" s="145" t="s">
        <v>65</v>
      </c>
      <c r="H1145" s="145">
        <v>0</v>
      </c>
      <c r="I1145" s="145">
        <v>100</v>
      </c>
      <c r="J1145" s="145">
        <v>0</v>
      </c>
      <c r="K1145" s="145" t="s">
        <v>344</v>
      </c>
      <c r="L1145" s="145">
        <f>IF(A1145="","",IFERROR(VLOOKUP(B1145,IPQlickTabla!$B:$J,9,FALSE),IF(B1145="80 - Produccion-Mezcla Grasa","80",IF(B1145="51 - Purga-Purga de sebo","51",IF(B1145="502 - Fermentacion PCL","502",IF(B1145="510 - Fermentacion","510","512"))))))</f>
        <v>530</v>
      </c>
      <c r="M1145" s="107">
        <f t="shared" si="17"/>
        <v>530</v>
      </c>
    </row>
    <row r="1146" spans="1:13" hidden="1" x14ac:dyDescent="0.25">
      <c r="A1146" s="76">
        <v>667598</v>
      </c>
      <c r="B1146" s="144" t="s">
        <v>190</v>
      </c>
      <c r="C1146" s="112">
        <v>44790</v>
      </c>
      <c r="D1146" s="144" t="s">
        <v>11</v>
      </c>
      <c r="E1146" s="144" t="s">
        <v>16</v>
      </c>
      <c r="F1146" s="76">
        <v>239</v>
      </c>
      <c r="G1146" s="145" t="s">
        <v>65</v>
      </c>
      <c r="H1146" s="145">
        <v>0</v>
      </c>
      <c r="I1146" s="145">
        <v>100</v>
      </c>
      <c r="J1146" s="145">
        <v>0</v>
      </c>
      <c r="K1146" s="145" t="s">
        <v>344</v>
      </c>
      <c r="L1146" s="145">
        <f>IF(A1146="","",IFERROR(VLOOKUP(B1146,IPQlickTabla!$B:$J,9,FALSE),IF(B1146="80 - Produccion-Mezcla Grasa","80",IF(B1146="51 - Purga-Purga de sebo","51",IF(B1146="502 - Fermentacion PCL","502",IF(B1146="510 - Fermentacion","510","512"))))))</f>
        <v>530</v>
      </c>
      <c r="M1146" s="107">
        <f t="shared" si="17"/>
        <v>530</v>
      </c>
    </row>
    <row r="1147" spans="1:13" hidden="1" x14ac:dyDescent="0.25">
      <c r="A1147" s="76">
        <v>667645</v>
      </c>
      <c r="B1147" s="144" t="s">
        <v>190</v>
      </c>
      <c r="C1147" s="112">
        <v>44791</v>
      </c>
      <c r="D1147" s="144" t="s">
        <v>11</v>
      </c>
      <c r="E1147" s="144" t="s">
        <v>16</v>
      </c>
      <c r="F1147" s="76">
        <v>239</v>
      </c>
      <c r="G1147" s="145" t="s">
        <v>65</v>
      </c>
      <c r="H1147" s="145">
        <v>0</v>
      </c>
      <c r="I1147" s="145">
        <v>100</v>
      </c>
      <c r="J1147" s="145">
        <v>0</v>
      </c>
      <c r="K1147" s="145" t="s">
        <v>344</v>
      </c>
      <c r="L1147" s="145">
        <f>IF(A1147="","",IFERROR(VLOOKUP(B1147,IPQlickTabla!$B:$J,9,FALSE),IF(B1147="80 - Produccion-Mezcla Grasa","80",IF(B1147="51 - Purga-Purga de sebo","51",IF(B1147="502 - Fermentacion PCL","502",IF(B1147="510 - Fermentacion","510","512"))))))</f>
        <v>530</v>
      </c>
      <c r="M1147" s="107">
        <f t="shared" si="17"/>
        <v>530</v>
      </c>
    </row>
    <row r="1148" spans="1:13" hidden="1" x14ac:dyDescent="0.25">
      <c r="A1148" s="76">
        <v>667730</v>
      </c>
      <c r="B1148" s="144" t="s">
        <v>190</v>
      </c>
      <c r="C1148" s="112">
        <v>44791</v>
      </c>
      <c r="D1148" s="144" t="s">
        <v>11</v>
      </c>
      <c r="E1148" s="144" t="s">
        <v>16</v>
      </c>
      <c r="F1148" s="76">
        <v>239</v>
      </c>
      <c r="G1148" s="145" t="s">
        <v>65</v>
      </c>
      <c r="H1148" s="145">
        <v>0</v>
      </c>
      <c r="I1148" s="145">
        <v>100</v>
      </c>
      <c r="J1148" s="145">
        <v>0</v>
      </c>
      <c r="K1148" s="145" t="s">
        <v>344</v>
      </c>
      <c r="L1148" s="145">
        <f>IF(A1148="","",IFERROR(VLOOKUP(B1148,IPQlickTabla!$B:$J,9,FALSE),IF(B1148="80 - Produccion-Mezcla Grasa","80",IF(B1148="51 - Purga-Purga de sebo","51",IF(B1148="502 - Fermentacion PCL","502",IF(B1148="510 - Fermentacion","510","512"))))))</f>
        <v>530</v>
      </c>
      <c r="M1148" s="107">
        <f t="shared" si="17"/>
        <v>530</v>
      </c>
    </row>
    <row r="1149" spans="1:13" hidden="1" x14ac:dyDescent="0.25">
      <c r="A1149" s="76">
        <v>667895</v>
      </c>
      <c r="B1149" s="144" t="s">
        <v>190</v>
      </c>
      <c r="C1149" s="112">
        <v>44791</v>
      </c>
      <c r="D1149" s="144" t="s">
        <v>11</v>
      </c>
      <c r="E1149" s="144" t="s">
        <v>16</v>
      </c>
      <c r="F1149" s="76">
        <v>239</v>
      </c>
      <c r="G1149" s="145" t="s">
        <v>65</v>
      </c>
      <c r="H1149" s="145">
        <v>0</v>
      </c>
      <c r="I1149" s="145">
        <v>100</v>
      </c>
      <c r="J1149" s="145">
        <v>0</v>
      </c>
      <c r="K1149" s="145" t="s">
        <v>344</v>
      </c>
      <c r="L1149" s="145">
        <f>IF(A1149="","",IFERROR(VLOOKUP(B1149,IPQlickTabla!$B:$J,9,FALSE),IF(B1149="80 - Produccion-Mezcla Grasa","80",IF(B1149="51 - Purga-Purga de sebo","51",IF(B1149="502 - Fermentacion PCL","502",IF(B1149="510 - Fermentacion","510","512"))))))</f>
        <v>530</v>
      </c>
      <c r="M1149" s="107">
        <f t="shared" si="17"/>
        <v>530</v>
      </c>
    </row>
    <row r="1150" spans="1:13" hidden="1" x14ac:dyDescent="0.25">
      <c r="A1150" s="76">
        <v>667149</v>
      </c>
      <c r="B1150" s="144" t="s">
        <v>190</v>
      </c>
      <c r="C1150" s="112">
        <v>44789</v>
      </c>
      <c r="D1150" s="144" t="s">
        <v>11</v>
      </c>
      <c r="E1150" s="144" t="s">
        <v>16</v>
      </c>
      <c r="F1150" s="76">
        <v>238</v>
      </c>
      <c r="G1150" s="145" t="s">
        <v>66</v>
      </c>
      <c r="H1150" s="145">
        <v>0</v>
      </c>
      <c r="I1150" s="145">
        <v>0</v>
      </c>
      <c r="J1150" s="145">
        <v>0</v>
      </c>
      <c r="K1150" s="145" t="s">
        <v>344</v>
      </c>
      <c r="L1150" s="145">
        <f>IF(A1150="","",IFERROR(VLOOKUP(B1150,IPQlickTabla!$B:$J,9,FALSE),IF(B1150="80 - Produccion-Mezcla Grasa","80",IF(B1150="51 - Purga-Purga de sebo","51",IF(B1150="502 - Fermentacion PCL","502",IF(B1150="510 - Fermentacion","510","512"))))))</f>
        <v>530</v>
      </c>
      <c r="M1150" s="107">
        <f t="shared" si="17"/>
        <v>530</v>
      </c>
    </row>
    <row r="1151" spans="1:13" hidden="1" x14ac:dyDescent="0.25">
      <c r="A1151" s="76">
        <v>667226</v>
      </c>
      <c r="B1151" s="144" t="s">
        <v>190</v>
      </c>
      <c r="C1151" s="112">
        <v>44789</v>
      </c>
      <c r="D1151" s="144" t="s">
        <v>11</v>
      </c>
      <c r="E1151" s="144" t="s">
        <v>16</v>
      </c>
      <c r="F1151" s="76">
        <v>238</v>
      </c>
      <c r="G1151" s="145" t="s">
        <v>66</v>
      </c>
      <c r="H1151" s="145">
        <v>0</v>
      </c>
      <c r="I1151" s="145">
        <v>0</v>
      </c>
      <c r="J1151" s="145">
        <v>0</v>
      </c>
      <c r="K1151" s="145" t="s">
        <v>344</v>
      </c>
      <c r="L1151" s="145">
        <f>IF(A1151="","",IFERROR(VLOOKUP(B1151,IPQlickTabla!$B:$J,9,FALSE),IF(B1151="80 - Produccion-Mezcla Grasa","80",IF(B1151="51 - Purga-Purga de sebo","51",IF(B1151="502 - Fermentacion PCL","502",IF(B1151="510 - Fermentacion","510","512"))))))</f>
        <v>530</v>
      </c>
      <c r="M1151" s="107">
        <f t="shared" si="17"/>
        <v>530</v>
      </c>
    </row>
    <row r="1152" spans="1:13" hidden="1" x14ac:dyDescent="0.25">
      <c r="A1152" s="76">
        <v>667383</v>
      </c>
      <c r="B1152" s="144" t="s">
        <v>190</v>
      </c>
      <c r="C1152" s="112">
        <v>44790</v>
      </c>
      <c r="D1152" s="144" t="s">
        <v>11</v>
      </c>
      <c r="E1152" s="144" t="s">
        <v>16</v>
      </c>
      <c r="F1152" s="76">
        <v>238</v>
      </c>
      <c r="G1152" s="145" t="s">
        <v>66</v>
      </c>
      <c r="H1152" s="145">
        <v>0</v>
      </c>
      <c r="I1152" s="145">
        <v>0</v>
      </c>
      <c r="J1152" s="145">
        <v>0</v>
      </c>
      <c r="K1152" s="145" t="s">
        <v>344</v>
      </c>
      <c r="L1152" s="145">
        <f>IF(A1152="","",IFERROR(VLOOKUP(B1152,IPQlickTabla!$B:$J,9,FALSE),IF(B1152="80 - Produccion-Mezcla Grasa","80",IF(B1152="51 - Purga-Purga de sebo","51",IF(B1152="502 - Fermentacion PCL","502",IF(B1152="510 - Fermentacion","510","512"))))))</f>
        <v>530</v>
      </c>
      <c r="M1152" s="107">
        <f t="shared" si="17"/>
        <v>530</v>
      </c>
    </row>
    <row r="1153" spans="1:13" hidden="1" x14ac:dyDescent="0.25">
      <c r="A1153" s="76">
        <v>667433</v>
      </c>
      <c r="B1153" s="144" t="s">
        <v>190</v>
      </c>
      <c r="C1153" s="112">
        <v>44790</v>
      </c>
      <c r="D1153" s="144" t="s">
        <v>11</v>
      </c>
      <c r="E1153" s="144" t="s">
        <v>16</v>
      </c>
      <c r="F1153" s="76">
        <v>238</v>
      </c>
      <c r="G1153" s="145" t="s">
        <v>66</v>
      </c>
      <c r="H1153" s="145">
        <v>0</v>
      </c>
      <c r="I1153" s="145">
        <v>0</v>
      </c>
      <c r="J1153" s="145">
        <v>0</v>
      </c>
      <c r="K1153" s="145" t="s">
        <v>344</v>
      </c>
      <c r="L1153" s="145">
        <f>IF(A1153="","",IFERROR(VLOOKUP(B1153,IPQlickTabla!$B:$J,9,FALSE),IF(B1153="80 - Produccion-Mezcla Grasa","80",IF(B1153="51 - Purga-Purga de sebo","51",IF(B1153="502 - Fermentacion PCL","502",IF(B1153="510 - Fermentacion","510","512"))))))</f>
        <v>530</v>
      </c>
      <c r="M1153" s="107">
        <f t="shared" si="17"/>
        <v>530</v>
      </c>
    </row>
    <row r="1154" spans="1:13" hidden="1" x14ac:dyDescent="0.25">
      <c r="A1154" s="76">
        <v>667598</v>
      </c>
      <c r="B1154" s="144" t="s">
        <v>190</v>
      </c>
      <c r="C1154" s="112">
        <v>44790</v>
      </c>
      <c r="D1154" s="144" t="s">
        <v>11</v>
      </c>
      <c r="E1154" s="144" t="s">
        <v>16</v>
      </c>
      <c r="F1154" s="76">
        <v>238</v>
      </c>
      <c r="G1154" s="145" t="s">
        <v>66</v>
      </c>
      <c r="H1154" s="145">
        <v>0</v>
      </c>
      <c r="I1154" s="145">
        <v>0</v>
      </c>
      <c r="J1154" s="145">
        <v>0</v>
      </c>
      <c r="K1154" s="145" t="s">
        <v>344</v>
      </c>
      <c r="L1154" s="145">
        <f>IF(A1154="","",IFERROR(VLOOKUP(B1154,IPQlickTabla!$B:$J,9,FALSE),IF(B1154="80 - Produccion-Mezcla Grasa","80",IF(B1154="51 - Purga-Purga de sebo","51",IF(B1154="502 - Fermentacion PCL","502",IF(B1154="510 - Fermentacion","510","512"))))))</f>
        <v>530</v>
      </c>
      <c r="M1154" s="107">
        <f t="shared" si="17"/>
        <v>530</v>
      </c>
    </row>
    <row r="1155" spans="1:13" hidden="1" x14ac:dyDescent="0.25">
      <c r="A1155" s="76">
        <v>667645</v>
      </c>
      <c r="B1155" s="144" t="s">
        <v>190</v>
      </c>
      <c r="C1155" s="112">
        <v>44791</v>
      </c>
      <c r="D1155" s="144" t="s">
        <v>11</v>
      </c>
      <c r="E1155" s="144" t="s">
        <v>16</v>
      </c>
      <c r="F1155" s="76">
        <v>238</v>
      </c>
      <c r="G1155" s="145" t="s">
        <v>66</v>
      </c>
      <c r="H1155" s="145">
        <v>0</v>
      </c>
      <c r="I1155" s="145">
        <v>0</v>
      </c>
      <c r="J1155" s="145">
        <v>0</v>
      </c>
      <c r="K1155" s="145" t="s">
        <v>344</v>
      </c>
      <c r="L1155" s="145">
        <f>IF(A1155="","",IFERROR(VLOOKUP(B1155,IPQlickTabla!$B:$J,9,FALSE),IF(B1155="80 - Produccion-Mezcla Grasa","80",IF(B1155="51 - Purga-Purga de sebo","51",IF(B1155="502 - Fermentacion PCL","502",IF(B1155="510 - Fermentacion","510","512"))))))</f>
        <v>530</v>
      </c>
      <c r="M1155" s="107">
        <f t="shared" ref="M1155:M1218" si="18">+IF(OR(L1155=73,L1155=74,L1155=75),75,IF(L1155="80",80,IF(L1155="51",51,IF(L1155="502",502,IF(L1155="510",510,IF(L1155="512",512,L1155))))))</f>
        <v>530</v>
      </c>
    </row>
    <row r="1156" spans="1:13" hidden="1" x14ac:dyDescent="0.25">
      <c r="A1156" s="76">
        <v>667730</v>
      </c>
      <c r="B1156" s="144" t="s">
        <v>190</v>
      </c>
      <c r="C1156" s="112">
        <v>44791</v>
      </c>
      <c r="D1156" s="144" t="s">
        <v>11</v>
      </c>
      <c r="E1156" s="144" t="s">
        <v>16</v>
      </c>
      <c r="F1156" s="76">
        <v>238</v>
      </c>
      <c r="G1156" s="145" t="s">
        <v>66</v>
      </c>
      <c r="H1156" s="145">
        <v>0</v>
      </c>
      <c r="I1156" s="145">
        <v>0</v>
      </c>
      <c r="J1156" s="145">
        <v>0</v>
      </c>
      <c r="K1156" s="145" t="s">
        <v>344</v>
      </c>
      <c r="L1156" s="145">
        <f>IF(A1156="","",IFERROR(VLOOKUP(B1156,IPQlickTabla!$B:$J,9,FALSE),IF(B1156="80 - Produccion-Mezcla Grasa","80",IF(B1156="51 - Purga-Purga de sebo","51",IF(B1156="502 - Fermentacion PCL","502",IF(B1156="510 - Fermentacion","510","512"))))))</f>
        <v>530</v>
      </c>
      <c r="M1156" s="107">
        <f t="shared" si="18"/>
        <v>530</v>
      </c>
    </row>
    <row r="1157" spans="1:13" hidden="1" x14ac:dyDescent="0.25">
      <c r="A1157" s="76">
        <v>667895</v>
      </c>
      <c r="B1157" s="144" t="s">
        <v>190</v>
      </c>
      <c r="C1157" s="112">
        <v>44791</v>
      </c>
      <c r="D1157" s="144" t="s">
        <v>11</v>
      </c>
      <c r="E1157" s="144" t="s">
        <v>16</v>
      </c>
      <c r="F1157" s="76">
        <v>238</v>
      </c>
      <c r="G1157" s="145" t="s">
        <v>66</v>
      </c>
      <c r="H1157" s="145">
        <v>0</v>
      </c>
      <c r="I1157" s="145">
        <v>0</v>
      </c>
      <c r="J1157" s="145">
        <v>0</v>
      </c>
      <c r="K1157" s="145" t="s">
        <v>344</v>
      </c>
      <c r="L1157" s="145">
        <f>IF(A1157="","",IFERROR(VLOOKUP(B1157,IPQlickTabla!$B:$J,9,FALSE),IF(B1157="80 - Produccion-Mezcla Grasa","80",IF(B1157="51 - Purga-Purga de sebo","51",IF(B1157="502 - Fermentacion PCL","502",IF(B1157="510 - Fermentacion","510","512"))))))</f>
        <v>530</v>
      </c>
      <c r="M1157" s="107">
        <f t="shared" si="18"/>
        <v>530</v>
      </c>
    </row>
    <row r="1158" spans="1:13" hidden="1" x14ac:dyDescent="0.25">
      <c r="A1158" s="76">
        <v>667645</v>
      </c>
      <c r="B1158" s="144" t="s">
        <v>190</v>
      </c>
      <c r="C1158" s="112">
        <v>44791</v>
      </c>
      <c r="D1158" s="144" t="s">
        <v>11</v>
      </c>
      <c r="E1158" s="144" t="s">
        <v>16</v>
      </c>
      <c r="F1158" s="76">
        <v>462</v>
      </c>
      <c r="G1158" s="145" t="s">
        <v>352</v>
      </c>
      <c r="H1158" s="145">
        <v>1800</v>
      </c>
      <c r="I1158" s="145">
        <v>2500</v>
      </c>
      <c r="J1158" s="145">
        <v>1862.1</v>
      </c>
      <c r="K1158" s="145" t="s">
        <v>344</v>
      </c>
      <c r="L1158" s="145">
        <f>IF(A1158="","",IFERROR(VLOOKUP(B1158,IPQlickTabla!$B:$J,9,FALSE),IF(B1158="80 - Produccion-Mezcla Grasa","80",IF(B1158="51 - Purga-Purga de sebo","51",IF(B1158="502 - Fermentacion PCL","502",IF(B1158="510 - Fermentacion","510","512"))))))</f>
        <v>530</v>
      </c>
      <c r="M1158" s="107">
        <f t="shared" si="18"/>
        <v>530</v>
      </c>
    </row>
    <row r="1159" spans="1:13" hidden="1" x14ac:dyDescent="0.25">
      <c r="A1159" s="76">
        <v>667383</v>
      </c>
      <c r="B1159" s="144" t="s">
        <v>190</v>
      </c>
      <c r="C1159" s="112">
        <v>44790</v>
      </c>
      <c r="D1159" s="144" t="s">
        <v>11</v>
      </c>
      <c r="E1159" s="144" t="s">
        <v>16</v>
      </c>
      <c r="F1159" s="76">
        <v>462</v>
      </c>
      <c r="G1159" s="145" t="s">
        <v>352</v>
      </c>
      <c r="H1159" s="145">
        <v>1800</v>
      </c>
      <c r="I1159" s="145">
        <v>2500</v>
      </c>
      <c r="J1159" s="145">
        <v>1891.8</v>
      </c>
      <c r="K1159" s="145" t="s">
        <v>344</v>
      </c>
      <c r="L1159" s="145">
        <f>IF(A1159="","",IFERROR(VLOOKUP(B1159,IPQlickTabla!$B:$J,9,FALSE),IF(B1159="80 - Produccion-Mezcla Grasa","80",IF(B1159="51 - Purga-Purga de sebo","51",IF(B1159="502 - Fermentacion PCL","502",IF(B1159="510 - Fermentacion","510","512"))))))</f>
        <v>530</v>
      </c>
      <c r="M1159" s="107">
        <f t="shared" si="18"/>
        <v>530</v>
      </c>
    </row>
    <row r="1160" spans="1:13" hidden="1" x14ac:dyDescent="0.25">
      <c r="A1160" s="76">
        <v>667895</v>
      </c>
      <c r="B1160" s="144" t="s">
        <v>190</v>
      </c>
      <c r="C1160" s="112">
        <v>44791</v>
      </c>
      <c r="D1160" s="144" t="s">
        <v>11</v>
      </c>
      <c r="E1160" s="144" t="s">
        <v>16</v>
      </c>
      <c r="F1160" s="76">
        <v>462</v>
      </c>
      <c r="G1160" s="145" t="s">
        <v>352</v>
      </c>
      <c r="H1160" s="145">
        <v>1800</v>
      </c>
      <c r="I1160" s="145">
        <v>2500</v>
      </c>
      <c r="J1160" s="145">
        <v>1913.48</v>
      </c>
      <c r="K1160" s="145" t="s">
        <v>344</v>
      </c>
      <c r="L1160" s="145">
        <f>IF(A1160="","",IFERROR(VLOOKUP(B1160,IPQlickTabla!$B:$J,9,FALSE),IF(B1160="80 - Produccion-Mezcla Grasa","80",IF(B1160="51 - Purga-Purga de sebo","51",IF(B1160="502 - Fermentacion PCL","502",IF(B1160="510 - Fermentacion","510","512"))))))</f>
        <v>530</v>
      </c>
      <c r="M1160" s="107">
        <f t="shared" si="18"/>
        <v>530</v>
      </c>
    </row>
    <row r="1161" spans="1:13" hidden="1" x14ac:dyDescent="0.25">
      <c r="A1161" s="76">
        <v>667598</v>
      </c>
      <c r="B1161" s="144" t="s">
        <v>190</v>
      </c>
      <c r="C1161" s="112">
        <v>44790</v>
      </c>
      <c r="D1161" s="144" t="s">
        <v>11</v>
      </c>
      <c r="E1161" s="144" t="s">
        <v>16</v>
      </c>
      <c r="F1161" s="76">
        <v>462</v>
      </c>
      <c r="G1161" s="145" t="s">
        <v>352</v>
      </c>
      <c r="H1161" s="145">
        <v>1800</v>
      </c>
      <c r="I1161" s="145">
        <v>2500</v>
      </c>
      <c r="J1161" s="145">
        <v>1915.8</v>
      </c>
      <c r="K1161" s="145" t="s">
        <v>344</v>
      </c>
      <c r="L1161" s="145">
        <f>IF(A1161="","",IFERROR(VLOOKUP(B1161,IPQlickTabla!$B:$J,9,FALSE),IF(B1161="80 - Produccion-Mezcla Grasa","80",IF(B1161="51 - Purga-Purga de sebo","51",IF(B1161="502 - Fermentacion PCL","502",IF(B1161="510 - Fermentacion","510","512"))))))</f>
        <v>530</v>
      </c>
      <c r="M1161" s="107">
        <f t="shared" si="18"/>
        <v>530</v>
      </c>
    </row>
    <row r="1162" spans="1:13" hidden="1" x14ac:dyDescent="0.25">
      <c r="A1162" s="76">
        <v>667226</v>
      </c>
      <c r="B1162" s="144" t="s">
        <v>190</v>
      </c>
      <c r="C1162" s="112">
        <v>44789</v>
      </c>
      <c r="D1162" s="144" t="s">
        <v>11</v>
      </c>
      <c r="E1162" s="144" t="s">
        <v>16</v>
      </c>
      <c r="F1162" s="76">
        <v>462</v>
      </c>
      <c r="G1162" s="145" t="s">
        <v>352</v>
      </c>
      <c r="H1162" s="145">
        <v>1800</v>
      </c>
      <c r="I1162" s="145">
        <v>2500</v>
      </c>
      <c r="J1162" s="145">
        <v>1987.02</v>
      </c>
      <c r="K1162" s="145" t="s">
        <v>344</v>
      </c>
      <c r="L1162" s="145">
        <f>IF(A1162="","",IFERROR(VLOOKUP(B1162,IPQlickTabla!$B:$J,9,FALSE),IF(B1162="80 - Produccion-Mezcla Grasa","80",IF(B1162="51 - Purga-Purga de sebo","51",IF(B1162="502 - Fermentacion PCL","502",IF(B1162="510 - Fermentacion","510","512"))))))</f>
        <v>530</v>
      </c>
      <c r="M1162" s="107">
        <f t="shared" si="18"/>
        <v>530</v>
      </c>
    </row>
    <row r="1163" spans="1:13" hidden="1" x14ac:dyDescent="0.25">
      <c r="A1163" s="76">
        <v>667433</v>
      </c>
      <c r="B1163" s="144" t="s">
        <v>190</v>
      </c>
      <c r="C1163" s="112">
        <v>44790</v>
      </c>
      <c r="D1163" s="144" t="s">
        <v>11</v>
      </c>
      <c r="E1163" s="144" t="s">
        <v>16</v>
      </c>
      <c r="F1163" s="76">
        <v>462</v>
      </c>
      <c r="G1163" s="145" t="s">
        <v>352</v>
      </c>
      <c r="H1163" s="145">
        <v>1800</v>
      </c>
      <c r="I1163" s="145">
        <v>2500</v>
      </c>
      <c r="J1163" s="145">
        <v>1999.5</v>
      </c>
      <c r="K1163" s="145" t="s">
        <v>344</v>
      </c>
      <c r="L1163" s="145">
        <f>IF(A1163="","",IFERROR(VLOOKUP(B1163,IPQlickTabla!$B:$J,9,FALSE),IF(B1163="80 - Produccion-Mezcla Grasa","80",IF(B1163="51 - Purga-Purga de sebo","51",IF(B1163="502 - Fermentacion PCL","502",IF(B1163="510 - Fermentacion","510","512"))))))</f>
        <v>530</v>
      </c>
      <c r="M1163" s="107">
        <f t="shared" si="18"/>
        <v>530</v>
      </c>
    </row>
    <row r="1164" spans="1:13" hidden="1" x14ac:dyDescent="0.25">
      <c r="A1164" s="76">
        <v>668031</v>
      </c>
      <c r="B1164" s="144" t="s">
        <v>190</v>
      </c>
      <c r="C1164" s="112">
        <v>44792</v>
      </c>
      <c r="D1164" s="144" t="s">
        <v>11</v>
      </c>
      <c r="E1164" s="144" t="s">
        <v>16</v>
      </c>
      <c r="F1164" s="76">
        <v>462</v>
      </c>
      <c r="G1164" s="145" t="s">
        <v>352</v>
      </c>
      <c r="H1164" s="145">
        <v>1800</v>
      </c>
      <c r="I1164" s="145">
        <v>2500</v>
      </c>
      <c r="J1164" s="145">
        <v>2070.81</v>
      </c>
      <c r="K1164" s="145" t="s">
        <v>344</v>
      </c>
      <c r="L1164" s="145">
        <f>IF(A1164="","",IFERROR(VLOOKUP(B1164,IPQlickTabla!$B:$J,9,FALSE),IF(B1164="80 - Produccion-Mezcla Grasa","80",IF(B1164="51 - Purga-Purga de sebo","51",IF(B1164="502 - Fermentacion PCL","502",IF(B1164="510 - Fermentacion","510","512"))))))</f>
        <v>530</v>
      </c>
      <c r="M1164" s="107">
        <f t="shared" si="18"/>
        <v>530</v>
      </c>
    </row>
    <row r="1165" spans="1:13" hidden="1" x14ac:dyDescent="0.25">
      <c r="A1165" s="76">
        <v>667149</v>
      </c>
      <c r="B1165" s="144" t="s">
        <v>190</v>
      </c>
      <c r="C1165" s="112">
        <v>44789</v>
      </c>
      <c r="D1165" s="144" t="s">
        <v>11</v>
      </c>
      <c r="E1165" s="144" t="s">
        <v>16</v>
      </c>
      <c r="F1165" s="76">
        <v>462</v>
      </c>
      <c r="G1165" s="145" t="s">
        <v>352</v>
      </c>
      <c r="H1165" s="145">
        <v>1800</v>
      </c>
      <c r="I1165" s="145">
        <v>2500</v>
      </c>
      <c r="J1165" s="145">
        <v>2165.67</v>
      </c>
      <c r="K1165" s="145" t="s">
        <v>344</v>
      </c>
      <c r="L1165" s="145">
        <f>IF(A1165="","",IFERROR(VLOOKUP(B1165,IPQlickTabla!$B:$J,9,FALSE),IF(B1165="80 - Produccion-Mezcla Grasa","80",IF(B1165="51 - Purga-Purga de sebo","51",IF(B1165="502 - Fermentacion PCL","502",IF(B1165="510 - Fermentacion","510","512"))))))</f>
        <v>530</v>
      </c>
      <c r="M1165" s="107">
        <f t="shared" si="18"/>
        <v>530</v>
      </c>
    </row>
    <row r="1166" spans="1:13" hidden="1" x14ac:dyDescent="0.25">
      <c r="A1166" s="76">
        <v>667226</v>
      </c>
      <c r="B1166" s="144" t="s">
        <v>190</v>
      </c>
      <c r="C1166" s="112">
        <v>44789</v>
      </c>
      <c r="D1166" s="144" t="s">
        <v>11</v>
      </c>
      <c r="E1166" s="144" t="s">
        <v>16</v>
      </c>
      <c r="F1166" s="76">
        <v>263</v>
      </c>
      <c r="G1166" s="145" t="s">
        <v>70</v>
      </c>
      <c r="H1166" s="145">
        <v>46</v>
      </c>
      <c r="I1166" s="145">
        <v>52</v>
      </c>
      <c r="J1166" s="145">
        <v>48.79</v>
      </c>
      <c r="K1166" s="145" t="s">
        <v>344</v>
      </c>
      <c r="L1166" s="145">
        <f>IF(A1166="","",IFERROR(VLOOKUP(B1166,IPQlickTabla!$B:$J,9,FALSE),IF(B1166="80 - Produccion-Mezcla Grasa","80",IF(B1166="51 - Purga-Purga de sebo","51",IF(B1166="502 - Fermentacion PCL","502",IF(B1166="510 - Fermentacion","510","512"))))))</f>
        <v>530</v>
      </c>
      <c r="M1166" s="107">
        <f t="shared" si="18"/>
        <v>530</v>
      </c>
    </row>
    <row r="1167" spans="1:13" hidden="1" x14ac:dyDescent="0.25">
      <c r="A1167" s="76">
        <v>667433</v>
      </c>
      <c r="B1167" s="144" t="s">
        <v>190</v>
      </c>
      <c r="C1167" s="112">
        <v>44790</v>
      </c>
      <c r="D1167" s="144" t="s">
        <v>11</v>
      </c>
      <c r="E1167" s="144" t="s">
        <v>16</v>
      </c>
      <c r="F1167" s="76">
        <v>263</v>
      </c>
      <c r="G1167" s="145" t="s">
        <v>70</v>
      </c>
      <c r="H1167" s="145">
        <v>46</v>
      </c>
      <c r="I1167" s="145">
        <v>52</v>
      </c>
      <c r="J1167" s="145">
        <v>48.85</v>
      </c>
      <c r="K1167" s="145" t="s">
        <v>344</v>
      </c>
      <c r="L1167" s="145">
        <f>IF(A1167="","",IFERROR(VLOOKUP(B1167,IPQlickTabla!$B:$J,9,FALSE),IF(B1167="80 - Produccion-Mezcla Grasa","80",IF(B1167="51 - Purga-Purga de sebo","51",IF(B1167="502 - Fermentacion PCL","502",IF(B1167="510 - Fermentacion","510","512"))))))</f>
        <v>530</v>
      </c>
      <c r="M1167" s="107">
        <f t="shared" si="18"/>
        <v>530</v>
      </c>
    </row>
    <row r="1168" spans="1:13" hidden="1" x14ac:dyDescent="0.25">
      <c r="A1168" s="76">
        <v>667433</v>
      </c>
      <c r="B1168" s="144" t="s">
        <v>190</v>
      </c>
      <c r="C1168" s="112">
        <v>44790</v>
      </c>
      <c r="D1168" s="144" t="s">
        <v>11</v>
      </c>
      <c r="E1168" s="144" t="s">
        <v>16</v>
      </c>
      <c r="F1168" s="76">
        <v>54</v>
      </c>
      <c r="G1168" s="145" t="s">
        <v>68</v>
      </c>
      <c r="H1168" s="145">
        <v>0</v>
      </c>
      <c r="I1168" s="145">
        <v>0</v>
      </c>
      <c r="J1168" s="145">
        <v>0</v>
      </c>
      <c r="K1168" s="145" t="s">
        <v>344</v>
      </c>
      <c r="L1168" s="145">
        <f>IF(A1168="","",IFERROR(VLOOKUP(B1168,IPQlickTabla!$B:$J,9,FALSE),IF(B1168="80 - Produccion-Mezcla Grasa","80",IF(B1168="51 - Purga-Purga de sebo","51",IF(B1168="502 - Fermentacion PCL","502",IF(B1168="510 - Fermentacion","510","512"))))))</f>
        <v>530</v>
      </c>
      <c r="M1168" s="107">
        <f t="shared" si="18"/>
        <v>530</v>
      </c>
    </row>
    <row r="1169" spans="1:13" hidden="1" x14ac:dyDescent="0.25">
      <c r="A1169" s="76">
        <v>668031</v>
      </c>
      <c r="B1169" s="144" t="s">
        <v>190</v>
      </c>
      <c r="C1169" s="112">
        <v>44792</v>
      </c>
      <c r="D1169" s="144" t="s">
        <v>11</v>
      </c>
      <c r="E1169" s="144" t="s">
        <v>16</v>
      </c>
      <c r="F1169" s="76">
        <v>54</v>
      </c>
      <c r="G1169" s="145" t="s">
        <v>68</v>
      </c>
      <c r="H1169" s="145">
        <v>0</v>
      </c>
      <c r="I1169" s="145">
        <v>0</v>
      </c>
      <c r="J1169" s="145">
        <v>0</v>
      </c>
      <c r="K1169" s="145" t="s">
        <v>344</v>
      </c>
      <c r="L1169" s="145">
        <f>IF(A1169="","",IFERROR(VLOOKUP(B1169,IPQlickTabla!$B:$J,9,FALSE),IF(B1169="80 - Produccion-Mezcla Grasa","80",IF(B1169="51 - Purga-Purga de sebo","51",IF(B1169="502 - Fermentacion PCL","502",IF(B1169="510 - Fermentacion","510","512"))))))</f>
        <v>530</v>
      </c>
      <c r="M1169" s="107">
        <f t="shared" si="18"/>
        <v>530</v>
      </c>
    </row>
    <row r="1170" spans="1:13" hidden="1" x14ac:dyDescent="0.25">
      <c r="A1170" s="76">
        <v>667959</v>
      </c>
      <c r="B1170" s="144" t="s">
        <v>199</v>
      </c>
      <c r="C1170" s="112">
        <v>44791</v>
      </c>
      <c r="D1170" s="144" t="s">
        <v>218</v>
      </c>
      <c r="E1170" s="144" t="s">
        <v>21</v>
      </c>
      <c r="F1170" s="76">
        <v>1</v>
      </c>
      <c r="G1170" s="145" t="s">
        <v>57</v>
      </c>
      <c r="H1170" s="145">
        <v>34</v>
      </c>
      <c r="I1170" s="145">
        <v>36</v>
      </c>
      <c r="J1170" s="145">
        <v>27.9</v>
      </c>
      <c r="K1170" s="145" t="s">
        <v>345</v>
      </c>
      <c r="L1170" s="145">
        <f>IF(A1170="","",IFERROR(VLOOKUP(B1170,IPQlickTabla!$B:$J,9,FALSE),IF(B1170="80 - Produccion-Mezcla Grasa","80",IF(B1170="51 - Purga-Purga de sebo","51",IF(B1170="502 - Fermentacion PCL","502",IF(B1170="510 - Fermentacion","510","512"))))))</f>
        <v>301</v>
      </c>
      <c r="M1170" s="107">
        <f t="shared" si="18"/>
        <v>301</v>
      </c>
    </row>
    <row r="1171" spans="1:13" hidden="1" x14ac:dyDescent="0.25">
      <c r="A1171" s="76">
        <v>667961</v>
      </c>
      <c r="B1171" s="144" t="s">
        <v>195</v>
      </c>
      <c r="C1171" s="112">
        <v>44791</v>
      </c>
      <c r="D1171" s="144" t="s">
        <v>218</v>
      </c>
      <c r="E1171" s="144" t="s">
        <v>21</v>
      </c>
      <c r="F1171" s="76">
        <v>1</v>
      </c>
      <c r="G1171" s="145" t="s">
        <v>57</v>
      </c>
      <c r="H1171" s="145">
        <v>34</v>
      </c>
      <c r="I1171" s="145">
        <v>36</v>
      </c>
      <c r="J1171" s="145">
        <v>27.9</v>
      </c>
      <c r="K1171" s="145" t="s">
        <v>345</v>
      </c>
      <c r="L1171" s="145">
        <f>IF(A1171="","",IFERROR(VLOOKUP(B1171,IPQlickTabla!$B:$J,9,FALSE),IF(B1171="80 - Produccion-Mezcla Grasa","80",IF(B1171="51 - Purga-Purga de sebo","51",IF(B1171="502 - Fermentacion PCL","502",IF(B1171="510 - Fermentacion","510","512"))))))</f>
        <v>301</v>
      </c>
      <c r="M1171" s="107">
        <f t="shared" si="18"/>
        <v>301</v>
      </c>
    </row>
    <row r="1172" spans="1:13" hidden="1" x14ac:dyDescent="0.25">
      <c r="A1172" s="76">
        <v>667088</v>
      </c>
      <c r="B1172" s="144" t="s">
        <v>195</v>
      </c>
      <c r="C1172" s="112">
        <v>44788</v>
      </c>
      <c r="D1172" s="144" t="s">
        <v>218</v>
      </c>
      <c r="E1172" s="144" t="s">
        <v>21</v>
      </c>
      <c r="F1172" s="76">
        <v>1</v>
      </c>
      <c r="G1172" s="145" t="s">
        <v>57</v>
      </c>
      <c r="H1172" s="145">
        <v>34</v>
      </c>
      <c r="I1172" s="145">
        <v>36</v>
      </c>
      <c r="J1172" s="145">
        <v>32.5</v>
      </c>
      <c r="K1172" s="145" t="s">
        <v>345</v>
      </c>
      <c r="L1172" s="145">
        <f>IF(A1172="","",IFERROR(VLOOKUP(B1172,IPQlickTabla!$B:$J,9,FALSE),IF(B1172="80 - Produccion-Mezcla Grasa","80",IF(B1172="51 - Purga-Purga de sebo","51",IF(B1172="502 - Fermentacion PCL","502",IF(B1172="510 - Fermentacion","510","512"))))))</f>
        <v>301</v>
      </c>
      <c r="M1172" s="107">
        <f t="shared" si="18"/>
        <v>301</v>
      </c>
    </row>
    <row r="1173" spans="1:13" hidden="1" x14ac:dyDescent="0.25">
      <c r="A1173" s="76">
        <v>667475</v>
      </c>
      <c r="B1173" s="144" t="s">
        <v>195</v>
      </c>
      <c r="C1173" s="112">
        <v>44790</v>
      </c>
      <c r="D1173" s="144" t="s">
        <v>218</v>
      </c>
      <c r="E1173" s="144" t="s">
        <v>21</v>
      </c>
      <c r="F1173" s="76">
        <v>1</v>
      </c>
      <c r="G1173" s="145" t="s">
        <v>57</v>
      </c>
      <c r="H1173" s="145">
        <v>34</v>
      </c>
      <c r="I1173" s="145">
        <v>36</v>
      </c>
      <c r="J1173" s="145">
        <v>32.5</v>
      </c>
      <c r="K1173" s="145" t="s">
        <v>345</v>
      </c>
      <c r="L1173" s="145">
        <f>IF(A1173="","",IFERROR(VLOOKUP(B1173,IPQlickTabla!$B:$J,9,FALSE),IF(B1173="80 - Produccion-Mezcla Grasa","80",IF(B1173="51 - Purga-Purga de sebo","51",IF(B1173="502 - Fermentacion PCL","502",IF(B1173="510 - Fermentacion","510","512"))))))</f>
        <v>301</v>
      </c>
      <c r="M1173" s="107">
        <f t="shared" si="18"/>
        <v>301</v>
      </c>
    </row>
    <row r="1174" spans="1:13" hidden="1" x14ac:dyDescent="0.25">
      <c r="A1174" s="76">
        <v>667425</v>
      </c>
      <c r="B1174" s="144" t="s">
        <v>198</v>
      </c>
      <c r="C1174" s="112">
        <v>44789</v>
      </c>
      <c r="D1174" s="144" t="s">
        <v>218</v>
      </c>
      <c r="E1174" s="144" t="s">
        <v>21</v>
      </c>
      <c r="F1174" s="76">
        <v>1</v>
      </c>
      <c r="G1174" s="145" t="s">
        <v>57</v>
      </c>
      <c r="H1174" s="145">
        <v>34</v>
      </c>
      <c r="I1174" s="145">
        <v>36</v>
      </c>
      <c r="J1174" s="145">
        <v>32.9</v>
      </c>
      <c r="K1174" s="145" t="s">
        <v>345</v>
      </c>
      <c r="L1174" s="145">
        <f>IF(A1174="","",IFERROR(VLOOKUP(B1174,IPQlickTabla!$B:$J,9,FALSE),IF(B1174="80 - Produccion-Mezcla Grasa","80",IF(B1174="51 - Purga-Purga de sebo","51",IF(B1174="502 - Fermentacion PCL","502",IF(B1174="510 - Fermentacion","510","512"))))))</f>
        <v>301</v>
      </c>
      <c r="M1174" s="107">
        <f t="shared" si="18"/>
        <v>301</v>
      </c>
    </row>
    <row r="1175" spans="1:13" hidden="1" x14ac:dyDescent="0.25">
      <c r="A1175" s="76">
        <v>668068</v>
      </c>
      <c r="B1175" s="144" t="s">
        <v>199</v>
      </c>
      <c r="C1175" s="112">
        <v>44792</v>
      </c>
      <c r="D1175" s="144" t="s">
        <v>218</v>
      </c>
      <c r="E1175" s="144" t="s">
        <v>21</v>
      </c>
      <c r="F1175" s="76">
        <v>1</v>
      </c>
      <c r="G1175" s="145" t="s">
        <v>57</v>
      </c>
      <c r="H1175" s="145">
        <v>34</v>
      </c>
      <c r="I1175" s="145">
        <v>36</v>
      </c>
      <c r="J1175" s="145">
        <v>33</v>
      </c>
      <c r="K1175" s="145" t="s">
        <v>345</v>
      </c>
      <c r="L1175" s="145">
        <f>IF(A1175="","",IFERROR(VLOOKUP(B1175,IPQlickTabla!$B:$J,9,FALSE),IF(B1175="80 - Produccion-Mezcla Grasa","80",IF(B1175="51 - Purga-Purga de sebo","51",IF(B1175="502 - Fermentacion PCL","502",IF(B1175="510 - Fermentacion","510","512"))))))</f>
        <v>301</v>
      </c>
      <c r="M1175" s="107">
        <f t="shared" si="18"/>
        <v>301</v>
      </c>
    </row>
    <row r="1176" spans="1:13" hidden="1" x14ac:dyDescent="0.25">
      <c r="A1176" s="76">
        <v>668094</v>
      </c>
      <c r="B1176" s="144" t="s">
        <v>195</v>
      </c>
      <c r="C1176" s="112">
        <v>44792</v>
      </c>
      <c r="D1176" s="144" t="s">
        <v>218</v>
      </c>
      <c r="E1176" s="144" t="s">
        <v>21</v>
      </c>
      <c r="F1176" s="76">
        <v>1</v>
      </c>
      <c r="G1176" s="145" t="s">
        <v>57</v>
      </c>
      <c r="H1176" s="145">
        <v>34</v>
      </c>
      <c r="I1176" s="145">
        <v>36</v>
      </c>
      <c r="J1176" s="145">
        <v>33</v>
      </c>
      <c r="K1176" s="145" t="s">
        <v>345</v>
      </c>
      <c r="L1176" s="145">
        <f>IF(A1176="","",IFERROR(VLOOKUP(B1176,IPQlickTabla!$B:$J,9,FALSE),IF(B1176="80 - Produccion-Mezcla Grasa","80",IF(B1176="51 - Purga-Purga de sebo","51",IF(B1176="502 - Fermentacion PCL","502",IF(B1176="510 - Fermentacion","510","512"))))))</f>
        <v>301</v>
      </c>
      <c r="M1176" s="107">
        <f t="shared" si="18"/>
        <v>301</v>
      </c>
    </row>
    <row r="1177" spans="1:13" hidden="1" x14ac:dyDescent="0.25">
      <c r="A1177" s="76">
        <v>667656</v>
      </c>
      <c r="B1177" s="144" t="s">
        <v>198</v>
      </c>
      <c r="C1177" s="112">
        <v>44790</v>
      </c>
      <c r="D1177" s="144" t="s">
        <v>218</v>
      </c>
      <c r="E1177" s="144" t="s">
        <v>21</v>
      </c>
      <c r="F1177" s="76">
        <v>1</v>
      </c>
      <c r="G1177" s="145" t="s">
        <v>57</v>
      </c>
      <c r="H1177" s="145">
        <v>34</v>
      </c>
      <c r="I1177" s="145">
        <v>36</v>
      </c>
      <c r="J1177" s="145">
        <v>33</v>
      </c>
      <c r="K1177" s="145" t="s">
        <v>345</v>
      </c>
      <c r="L1177" s="145">
        <f>IF(A1177="","",IFERROR(VLOOKUP(B1177,IPQlickTabla!$B:$J,9,FALSE),IF(B1177="80 - Produccion-Mezcla Grasa","80",IF(B1177="51 - Purga-Purga de sebo","51",IF(B1177="502 - Fermentacion PCL","502",IF(B1177="510 - Fermentacion","510","512"))))))</f>
        <v>301</v>
      </c>
      <c r="M1177" s="107">
        <f t="shared" si="18"/>
        <v>301</v>
      </c>
    </row>
    <row r="1178" spans="1:13" hidden="1" x14ac:dyDescent="0.25">
      <c r="A1178" s="76">
        <v>668026</v>
      </c>
      <c r="B1178" s="144" t="s">
        <v>194</v>
      </c>
      <c r="C1178" s="112">
        <v>44792</v>
      </c>
      <c r="D1178" s="144" t="s">
        <v>218</v>
      </c>
      <c r="E1178" s="144" t="s">
        <v>21</v>
      </c>
      <c r="F1178" s="76">
        <v>1</v>
      </c>
      <c r="G1178" s="145" t="s">
        <v>57</v>
      </c>
      <c r="H1178" s="145">
        <v>34</v>
      </c>
      <c r="I1178" s="145">
        <v>36</v>
      </c>
      <c r="J1178" s="145">
        <v>33.5</v>
      </c>
      <c r="K1178" s="145" t="s">
        <v>345</v>
      </c>
      <c r="L1178" s="145">
        <f>IF(A1178="","",IFERROR(VLOOKUP(B1178,IPQlickTabla!$B:$J,9,FALSE),IF(B1178="80 - Produccion-Mezcla Grasa","80",IF(B1178="51 - Purga-Purga de sebo","51",IF(B1178="502 - Fermentacion PCL","502",IF(B1178="510 - Fermentacion","510","512"))))))</f>
        <v>301</v>
      </c>
      <c r="M1178" s="107">
        <f t="shared" si="18"/>
        <v>301</v>
      </c>
    </row>
    <row r="1179" spans="1:13" hidden="1" x14ac:dyDescent="0.25">
      <c r="A1179" s="76">
        <v>668388</v>
      </c>
      <c r="B1179" s="144" t="s">
        <v>194</v>
      </c>
      <c r="C1179" s="112">
        <v>44793</v>
      </c>
      <c r="D1179" s="144" t="s">
        <v>218</v>
      </c>
      <c r="E1179" s="144" t="s">
        <v>21</v>
      </c>
      <c r="F1179" s="76">
        <v>1</v>
      </c>
      <c r="G1179" s="145" t="s">
        <v>57</v>
      </c>
      <c r="H1179" s="145">
        <v>34</v>
      </c>
      <c r="I1179" s="145">
        <v>36</v>
      </c>
      <c r="J1179" s="145">
        <v>34</v>
      </c>
      <c r="K1179" s="145" t="s">
        <v>344</v>
      </c>
      <c r="L1179" s="145">
        <f>IF(A1179="","",IFERROR(VLOOKUP(B1179,IPQlickTabla!$B:$J,9,FALSE),IF(B1179="80 - Produccion-Mezcla Grasa","80",IF(B1179="51 - Purga-Purga de sebo","51",IF(B1179="502 - Fermentacion PCL","502",IF(B1179="510 - Fermentacion","510","512"))))))</f>
        <v>301</v>
      </c>
      <c r="M1179" s="107">
        <f t="shared" si="18"/>
        <v>301</v>
      </c>
    </row>
    <row r="1180" spans="1:13" hidden="1" x14ac:dyDescent="0.25">
      <c r="A1180" s="76">
        <v>668433</v>
      </c>
      <c r="B1180" s="144" t="s">
        <v>194</v>
      </c>
      <c r="C1180" s="112">
        <v>44794</v>
      </c>
      <c r="D1180" s="144" t="s">
        <v>218</v>
      </c>
      <c r="E1180" s="144" t="s">
        <v>21</v>
      </c>
      <c r="F1180" s="76">
        <v>1</v>
      </c>
      <c r="G1180" s="145" t="s">
        <v>57</v>
      </c>
      <c r="H1180" s="145">
        <v>34</v>
      </c>
      <c r="I1180" s="145">
        <v>36</v>
      </c>
      <c r="J1180" s="145">
        <v>34</v>
      </c>
      <c r="K1180" s="145" t="s">
        <v>344</v>
      </c>
      <c r="L1180" s="145">
        <f>IF(A1180="","",IFERROR(VLOOKUP(B1180,IPQlickTabla!$B:$J,9,FALSE),IF(B1180="80 - Produccion-Mezcla Grasa","80",IF(B1180="51 - Purga-Purga de sebo","51",IF(B1180="502 - Fermentacion PCL","502",IF(B1180="510 - Fermentacion","510","512"))))))</f>
        <v>301</v>
      </c>
      <c r="M1180" s="107">
        <f t="shared" si="18"/>
        <v>301</v>
      </c>
    </row>
    <row r="1181" spans="1:13" hidden="1" x14ac:dyDescent="0.25">
      <c r="A1181" s="76">
        <v>668390</v>
      </c>
      <c r="B1181" s="144" t="s">
        <v>198</v>
      </c>
      <c r="C1181" s="112">
        <v>44793</v>
      </c>
      <c r="D1181" s="144" t="s">
        <v>218</v>
      </c>
      <c r="E1181" s="144" t="s">
        <v>21</v>
      </c>
      <c r="F1181" s="76">
        <v>1</v>
      </c>
      <c r="G1181" s="145" t="s">
        <v>57</v>
      </c>
      <c r="H1181" s="145">
        <v>34</v>
      </c>
      <c r="I1181" s="145">
        <v>36</v>
      </c>
      <c r="J1181" s="145">
        <v>34</v>
      </c>
      <c r="K1181" s="145" t="s">
        <v>344</v>
      </c>
      <c r="L1181" s="145">
        <f>IF(A1181="","",IFERROR(VLOOKUP(B1181,IPQlickTabla!$B:$J,9,FALSE),IF(B1181="80 - Produccion-Mezcla Grasa","80",IF(B1181="51 - Purga-Purga de sebo","51",IF(B1181="502 - Fermentacion PCL","502",IF(B1181="510 - Fermentacion","510","512"))))))</f>
        <v>301</v>
      </c>
      <c r="M1181" s="107">
        <f t="shared" si="18"/>
        <v>301</v>
      </c>
    </row>
    <row r="1182" spans="1:13" hidden="1" x14ac:dyDescent="0.25">
      <c r="A1182" s="76">
        <v>668420</v>
      </c>
      <c r="B1182" s="144" t="s">
        <v>198</v>
      </c>
      <c r="C1182" s="112">
        <v>44794</v>
      </c>
      <c r="D1182" s="144" t="s">
        <v>218</v>
      </c>
      <c r="E1182" s="144" t="s">
        <v>21</v>
      </c>
      <c r="F1182" s="76">
        <v>1</v>
      </c>
      <c r="G1182" s="145" t="s">
        <v>57</v>
      </c>
      <c r="H1182" s="145">
        <v>34</v>
      </c>
      <c r="I1182" s="145">
        <v>36</v>
      </c>
      <c r="J1182" s="145">
        <v>34</v>
      </c>
      <c r="K1182" s="145" t="s">
        <v>344</v>
      </c>
      <c r="L1182" s="145">
        <f>IF(A1182="","",IFERROR(VLOOKUP(B1182,IPQlickTabla!$B:$J,9,FALSE),IF(B1182="80 - Produccion-Mezcla Grasa","80",IF(B1182="51 - Purga-Purga de sebo","51",IF(B1182="502 - Fermentacion PCL","502",IF(B1182="510 - Fermentacion","510","512"))))))</f>
        <v>301</v>
      </c>
      <c r="M1182" s="107">
        <f t="shared" si="18"/>
        <v>301</v>
      </c>
    </row>
    <row r="1183" spans="1:13" hidden="1" x14ac:dyDescent="0.25">
      <c r="A1183" s="76">
        <v>667913</v>
      </c>
      <c r="B1183" s="144" t="s">
        <v>194</v>
      </c>
      <c r="C1183" s="112">
        <v>44791</v>
      </c>
      <c r="D1183" s="144" t="s">
        <v>218</v>
      </c>
      <c r="E1183" s="144" t="s">
        <v>21</v>
      </c>
      <c r="F1183" s="76">
        <v>1</v>
      </c>
      <c r="G1183" s="145" t="s">
        <v>57</v>
      </c>
      <c r="H1183" s="145">
        <v>34</v>
      </c>
      <c r="I1183" s="145">
        <v>36</v>
      </c>
      <c r="J1183" s="145">
        <v>34.5</v>
      </c>
      <c r="K1183" s="145" t="s">
        <v>344</v>
      </c>
      <c r="L1183" s="145">
        <f>IF(A1183="","",IFERROR(VLOOKUP(B1183,IPQlickTabla!$B:$J,9,FALSE),IF(B1183="80 - Produccion-Mezcla Grasa","80",IF(B1183="51 - Purga-Purga de sebo","51",IF(B1183="502 - Fermentacion PCL","502",IF(B1183="510 - Fermentacion","510","512"))))))</f>
        <v>301</v>
      </c>
      <c r="M1183" s="107">
        <f t="shared" si="18"/>
        <v>301</v>
      </c>
    </row>
    <row r="1184" spans="1:13" hidden="1" x14ac:dyDescent="0.25">
      <c r="A1184" s="76">
        <v>668466</v>
      </c>
      <c r="B1184" s="144" t="s">
        <v>195</v>
      </c>
      <c r="C1184" s="112">
        <v>44794</v>
      </c>
      <c r="D1184" s="144" t="s">
        <v>218</v>
      </c>
      <c r="E1184" s="144" t="s">
        <v>21</v>
      </c>
      <c r="F1184" s="76">
        <v>1</v>
      </c>
      <c r="G1184" s="145" t="s">
        <v>57</v>
      </c>
      <c r="H1184" s="145">
        <v>34</v>
      </c>
      <c r="I1184" s="145">
        <v>36</v>
      </c>
      <c r="J1184" s="145">
        <v>34.5</v>
      </c>
      <c r="K1184" s="145" t="s">
        <v>344</v>
      </c>
      <c r="L1184" s="145">
        <f>IF(A1184="","",IFERROR(VLOOKUP(B1184,IPQlickTabla!$B:$J,9,FALSE),IF(B1184="80 - Produccion-Mezcla Grasa","80",IF(B1184="51 - Purga-Purga de sebo","51",IF(B1184="502 - Fermentacion PCL","502",IF(B1184="510 - Fermentacion","510","512"))))))</f>
        <v>301</v>
      </c>
      <c r="M1184" s="107">
        <f t="shared" si="18"/>
        <v>301</v>
      </c>
    </row>
    <row r="1185" spans="1:13" hidden="1" x14ac:dyDescent="0.25">
      <c r="A1185" s="76">
        <v>668315</v>
      </c>
      <c r="B1185" s="144" t="s">
        <v>197</v>
      </c>
      <c r="C1185" s="112">
        <v>44793</v>
      </c>
      <c r="D1185" s="144" t="s">
        <v>218</v>
      </c>
      <c r="E1185" s="144" t="s">
        <v>21</v>
      </c>
      <c r="F1185" s="76">
        <v>1</v>
      </c>
      <c r="G1185" s="145" t="s">
        <v>57</v>
      </c>
      <c r="H1185" s="145">
        <v>34</v>
      </c>
      <c r="I1185" s="145">
        <v>36</v>
      </c>
      <c r="J1185" s="145">
        <v>34.5</v>
      </c>
      <c r="K1185" s="145" t="s">
        <v>344</v>
      </c>
      <c r="L1185" s="145">
        <f>IF(A1185="","",IFERROR(VLOOKUP(B1185,IPQlickTabla!$B:$J,9,FALSE),IF(B1185="80 - Produccion-Mezcla Grasa","80",IF(B1185="51 - Purga-Purga de sebo","51",IF(B1185="502 - Fermentacion PCL","502",IF(B1185="510 - Fermentacion","510","512"))))))</f>
        <v>301</v>
      </c>
      <c r="M1185" s="107">
        <f t="shared" si="18"/>
        <v>301</v>
      </c>
    </row>
    <row r="1186" spans="1:13" hidden="1" x14ac:dyDescent="0.25">
      <c r="A1186" s="76">
        <v>667733</v>
      </c>
      <c r="B1186" s="144" t="s">
        <v>194</v>
      </c>
      <c r="C1186" s="112">
        <v>44791</v>
      </c>
      <c r="D1186" s="144" t="s">
        <v>218</v>
      </c>
      <c r="E1186" s="144" t="s">
        <v>21</v>
      </c>
      <c r="F1186" s="76">
        <v>1</v>
      </c>
      <c r="G1186" s="145" t="s">
        <v>57</v>
      </c>
      <c r="H1186" s="145">
        <v>34</v>
      </c>
      <c r="I1186" s="145">
        <v>36</v>
      </c>
      <c r="J1186" s="145">
        <v>35</v>
      </c>
      <c r="K1186" s="145" t="s">
        <v>344</v>
      </c>
      <c r="L1186" s="145">
        <f>IF(A1186="","",IFERROR(VLOOKUP(B1186,IPQlickTabla!$B:$J,9,FALSE),IF(B1186="80 - Produccion-Mezcla Grasa","80",IF(B1186="51 - Purga-Purga de sebo","51",IF(B1186="502 - Fermentacion PCL","502",IF(B1186="510 - Fermentacion","510","512"))))))</f>
        <v>301</v>
      </c>
      <c r="M1186" s="107">
        <f t="shared" si="18"/>
        <v>301</v>
      </c>
    </row>
    <row r="1187" spans="1:13" hidden="1" x14ac:dyDescent="0.25">
      <c r="A1187" s="76">
        <v>667591</v>
      </c>
      <c r="B1187" s="144" t="s">
        <v>199</v>
      </c>
      <c r="C1187" s="112">
        <v>44790</v>
      </c>
      <c r="D1187" s="144" t="s">
        <v>218</v>
      </c>
      <c r="E1187" s="144" t="s">
        <v>21</v>
      </c>
      <c r="F1187" s="76">
        <v>1</v>
      </c>
      <c r="G1187" s="145" t="s">
        <v>57</v>
      </c>
      <c r="H1187" s="145">
        <v>34</v>
      </c>
      <c r="I1187" s="145">
        <v>36</v>
      </c>
      <c r="J1187" s="145">
        <v>35</v>
      </c>
      <c r="K1187" s="145" t="s">
        <v>344</v>
      </c>
      <c r="L1187" s="145">
        <f>IF(A1187="","",IFERROR(VLOOKUP(B1187,IPQlickTabla!$B:$J,9,FALSE),IF(B1187="80 - Produccion-Mezcla Grasa","80",IF(B1187="51 - Purga-Purga de sebo","51",IF(B1187="502 - Fermentacion PCL","502",IF(B1187="510 - Fermentacion","510","512"))))))</f>
        <v>301</v>
      </c>
      <c r="M1187" s="107">
        <f t="shared" si="18"/>
        <v>301</v>
      </c>
    </row>
    <row r="1188" spans="1:13" hidden="1" x14ac:dyDescent="0.25">
      <c r="A1188" s="76">
        <v>667759</v>
      </c>
      <c r="B1188" s="144" t="s">
        <v>198</v>
      </c>
      <c r="C1188" s="112">
        <v>44791</v>
      </c>
      <c r="D1188" s="144" t="s">
        <v>218</v>
      </c>
      <c r="E1188" s="144" t="s">
        <v>21</v>
      </c>
      <c r="F1188" s="76">
        <v>1</v>
      </c>
      <c r="G1188" s="145" t="s">
        <v>57</v>
      </c>
      <c r="H1188" s="145">
        <v>34</v>
      </c>
      <c r="I1188" s="145">
        <v>36</v>
      </c>
      <c r="J1188" s="145">
        <v>35</v>
      </c>
      <c r="K1188" s="145" t="s">
        <v>344</v>
      </c>
      <c r="L1188" s="145">
        <f>IF(A1188="","",IFERROR(VLOOKUP(B1188,IPQlickTabla!$B:$J,9,FALSE),IF(B1188="80 - Produccion-Mezcla Grasa","80",IF(B1188="51 - Purga-Purga de sebo","51",IF(B1188="502 - Fermentacion PCL","502",IF(B1188="510 - Fermentacion","510","512"))))))</f>
        <v>301</v>
      </c>
      <c r="M1188" s="107">
        <f t="shared" si="18"/>
        <v>301</v>
      </c>
    </row>
    <row r="1189" spans="1:13" hidden="1" x14ac:dyDescent="0.25">
      <c r="A1189" s="76">
        <v>668152</v>
      </c>
      <c r="B1189" s="144" t="s">
        <v>197</v>
      </c>
      <c r="C1189" s="112">
        <v>44792</v>
      </c>
      <c r="D1189" s="144" t="s">
        <v>218</v>
      </c>
      <c r="E1189" s="144" t="s">
        <v>21</v>
      </c>
      <c r="F1189" s="76">
        <v>1</v>
      </c>
      <c r="G1189" s="145" t="s">
        <v>57</v>
      </c>
      <c r="H1189" s="145">
        <v>34</v>
      </c>
      <c r="I1189" s="145">
        <v>36</v>
      </c>
      <c r="J1189" s="145">
        <v>35.200000000000003</v>
      </c>
      <c r="K1189" s="145" t="s">
        <v>344</v>
      </c>
      <c r="L1189" s="145">
        <f>IF(A1189="","",IFERROR(VLOOKUP(B1189,IPQlickTabla!$B:$J,9,FALSE),IF(B1189="80 - Produccion-Mezcla Grasa","80",IF(B1189="51 - Purga-Purga de sebo","51",IF(B1189="502 - Fermentacion PCL","502",IF(B1189="510 - Fermentacion","510","512"))))))</f>
        <v>301</v>
      </c>
      <c r="M1189" s="107">
        <f t="shared" si="18"/>
        <v>301</v>
      </c>
    </row>
    <row r="1190" spans="1:13" hidden="1" x14ac:dyDescent="0.25">
      <c r="A1190" s="76">
        <v>668241</v>
      </c>
      <c r="B1190" s="144" t="s">
        <v>199</v>
      </c>
      <c r="C1190" s="112">
        <v>44792</v>
      </c>
      <c r="D1190" s="144" t="s">
        <v>218</v>
      </c>
      <c r="E1190" s="144" t="s">
        <v>21</v>
      </c>
      <c r="F1190" s="76">
        <v>1</v>
      </c>
      <c r="G1190" s="145" t="s">
        <v>57</v>
      </c>
      <c r="H1190" s="145">
        <v>34</v>
      </c>
      <c r="I1190" s="145">
        <v>36</v>
      </c>
      <c r="J1190" s="145">
        <v>35.700000000000003</v>
      </c>
      <c r="K1190" s="145" t="s">
        <v>344</v>
      </c>
      <c r="L1190" s="145">
        <f>IF(A1190="","",IFERROR(VLOOKUP(B1190,IPQlickTabla!$B:$J,9,FALSE),IF(B1190="80 - Produccion-Mezcla Grasa","80",IF(B1190="51 - Purga-Purga de sebo","51",IF(B1190="502 - Fermentacion PCL","502",IF(B1190="510 - Fermentacion","510","512"))))))</f>
        <v>301</v>
      </c>
      <c r="M1190" s="107">
        <f t="shared" si="18"/>
        <v>301</v>
      </c>
    </row>
    <row r="1191" spans="1:13" hidden="1" x14ac:dyDescent="0.25">
      <c r="A1191" s="76">
        <v>668243</v>
      </c>
      <c r="B1191" s="144" t="s">
        <v>195</v>
      </c>
      <c r="C1191" s="112">
        <v>44792</v>
      </c>
      <c r="D1191" s="144" t="s">
        <v>218</v>
      </c>
      <c r="E1191" s="144" t="s">
        <v>21</v>
      </c>
      <c r="F1191" s="76">
        <v>1</v>
      </c>
      <c r="G1191" s="145" t="s">
        <v>57</v>
      </c>
      <c r="H1191" s="145">
        <v>34</v>
      </c>
      <c r="I1191" s="145">
        <v>36</v>
      </c>
      <c r="J1191" s="145">
        <v>35.700000000000003</v>
      </c>
      <c r="K1191" s="145" t="s">
        <v>344</v>
      </c>
      <c r="L1191" s="145">
        <f>IF(A1191="","",IFERROR(VLOOKUP(B1191,IPQlickTabla!$B:$J,9,FALSE),IF(B1191="80 - Produccion-Mezcla Grasa","80",IF(B1191="51 - Purga-Purga de sebo","51",IF(B1191="502 - Fermentacion PCL","502",IF(B1191="510 - Fermentacion","510","512"))))))</f>
        <v>301</v>
      </c>
      <c r="M1191" s="107">
        <f t="shared" si="18"/>
        <v>301</v>
      </c>
    </row>
    <row r="1192" spans="1:13" hidden="1" x14ac:dyDescent="0.25">
      <c r="A1192" s="76">
        <v>667335</v>
      </c>
      <c r="B1192" s="144" t="s">
        <v>198</v>
      </c>
      <c r="C1192" s="112">
        <v>44789</v>
      </c>
      <c r="D1192" s="144" t="s">
        <v>218</v>
      </c>
      <c r="E1192" s="144" t="s">
        <v>21</v>
      </c>
      <c r="F1192" s="76">
        <v>1</v>
      </c>
      <c r="G1192" s="145" t="s">
        <v>57</v>
      </c>
      <c r="H1192" s="145">
        <v>34</v>
      </c>
      <c r="I1192" s="145">
        <v>36</v>
      </c>
      <c r="J1192" s="145">
        <v>36.299999999999997</v>
      </c>
      <c r="K1192" s="145" t="s">
        <v>345</v>
      </c>
      <c r="L1192" s="145">
        <f>IF(A1192="","",IFERROR(VLOOKUP(B1192,IPQlickTabla!$B:$J,9,FALSE),IF(B1192="80 - Produccion-Mezcla Grasa","80",IF(B1192="51 - Purga-Purga de sebo","51",IF(B1192="502 - Fermentacion PCL","502",IF(B1192="510 - Fermentacion","510","512"))))))</f>
        <v>301</v>
      </c>
      <c r="M1192" s="107">
        <f t="shared" si="18"/>
        <v>301</v>
      </c>
    </row>
    <row r="1193" spans="1:13" hidden="1" x14ac:dyDescent="0.25">
      <c r="A1193" s="76">
        <v>668504</v>
      </c>
      <c r="B1193" s="144" t="s">
        <v>194</v>
      </c>
      <c r="C1193" s="112">
        <v>44794</v>
      </c>
      <c r="D1193" s="144" t="s">
        <v>218</v>
      </c>
      <c r="E1193" s="144" t="s">
        <v>21</v>
      </c>
      <c r="F1193" s="76">
        <v>1</v>
      </c>
      <c r="G1193" s="145" t="s">
        <v>57</v>
      </c>
      <c r="H1193" s="145">
        <v>34</v>
      </c>
      <c r="I1193" s="145">
        <v>36</v>
      </c>
      <c r="J1193" s="145">
        <v>36.700000000000003</v>
      </c>
      <c r="K1193" s="145" t="s">
        <v>345</v>
      </c>
      <c r="L1193" s="145">
        <f>IF(A1193="","",IFERROR(VLOOKUP(B1193,IPQlickTabla!$B:$J,9,FALSE),IF(B1193="80 - Produccion-Mezcla Grasa","80",IF(B1193="51 - Purga-Purga de sebo","51",IF(B1193="502 - Fermentacion PCL","502",IF(B1193="510 - Fermentacion","510","512"))))))</f>
        <v>301</v>
      </c>
      <c r="M1193" s="107">
        <f t="shared" si="18"/>
        <v>301</v>
      </c>
    </row>
    <row r="1194" spans="1:13" hidden="1" x14ac:dyDescent="0.25">
      <c r="A1194" s="76">
        <v>668506</v>
      </c>
      <c r="B1194" s="144" t="s">
        <v>195</v>
      </c>
      <c r="C1194" s="112">
        <v>44794</v>
      </c>
      <c r="D1194" s="144" t="s">
        <v>218</v>
      </c>
      <c r="E1194" s="144" t="s">
        <v>21</v>
      </c>
      <c r="F1194" s="76">
        <v>1</v>
      </c>
      <c r="G1194" s="145" t="s">
        <v>57</v>
      </c>
      <c r="H1194" s="145">
        <v>34</v>
      </c>
      <c r="I1194" s="145">
        <v>36</v>
      </c>
      <c r="J1194" s="145">
        <v>36.700000000000003</v>
      </c>
      <c r="K1194" s="145" t="s">
        <v>345</v>
      </c>
      <c r="L1194" s="145">
        <f>IF(A1194="","",IFERROR(VLOOKUP(B1194,IPQlickTabla!$B:$J,9,FALSE),IF(B1194="80 - Produccion-Mezcla Grasa","80",IF(B1194="51 - Purga-Purga de sebo","51",IF(B1194="502 - Fermentacion PCL","502",IF(B1194="510 - Fermentacion","510","512"))))))</f>
        <v>301</v>
      </c>
      <c r="M1194" s="107">
        <f t="shared" si="18"/>
        <v>301</v>
      </c>
    </row>
    <row r="1195" spans="1:13" hidden="1" x14ac:dyDescent="0.25">
      <c r="A1195" s="76">
        <v>667251</v>
      </c>
      <c r="B1195" s="144" t="s">
        <v>199</v>
      </c>
      <c r="C1195" s="112">
        <v>44789</v>
      </c>
      <c r="D1195" s="144" t="s">
        <v>218</v>
      </c>
      <c r="E1195" s="144" t="s">
        <v>21</v>
      </c>
      <c r="F1195" s="76">
        <v>1</v>
      </c>
      <c r="G1195" s="145" t="s">
        <v>57</v>
      </c>
      <c r="H1195" s="145">
        <v>34</v>
      </c>
      <c r="I1195" s="145">
        <v>36</v>
      </c>
      <c r="J1195" s="145">
        <v>36.799999999999997</v>
      </c>
      <c r="K1195" s="145" t="s">
        <v>345</v>
      </c>
      <c r="L1195" s="145">
        <f>IF(A1195="","",IFERROR(VLOOKUP(B1195,IPQlickTabla!$B:$J,9,FALSE),IF(B1195="80 - Produccion-Mezcla Grasa","80",IF(B1195="51 - Purga-Purga de sebo","51",IF(B1195="502 - Fermentacion PCL","502",IF(B1195="510 - Fermentacion","510","512"))))))</f>
        <v>301</v>
      </c>
      <c r="M1195" s="107">
        <f t="shared" si="18"/>
        <v>301</v>
      </c>
    </row>
    <row r="1196" spans="1:13" hidden="1" x14ac:dyDescent="0.25">
      <c r="A1196" s="76">
        <v>667249</v>
      </c>
      <c r="B1196" s="144" t="s">
        <v>198</v>
      </c>
      <c r="C1196" s="112">
        <v>44789</v>
      </c>
      <c r="D1196" s="144" t="s">
        <v>218</v>
      </c>
      <c r="E1196" s="144" t="s">
        <v>21</v>
      </c>
      <c r="F1196" s="76">
        <v>1</v>
      </c>
      <c r="G1196" s="145" t="s">
        <v>57</v>
      </c>
      <c r="H1196" s="145">
        <v>34</v>
      </c>
      <c r="I1196" s="145">
        <v>36</v>
      </c>
      <c r="J1196" s="145">
        <v>36.799999999999997</v>
      </c>
      <c r="K1196" s="145" t="s">
        <v>345</v>
      </c>
      <c r="L1196" s="145">
        <f>IF(A1196="","",IFERROR(VLOOKUP(B1196,IPQlickTabla!$B:$J,9,FALSE),IF(B1196="80 - Produccion-Mezcla Grasa","80",IF(B1196="51 - Purga-Purga de sebo","51",IF(B1196="502 - Fermentacion PCL","502",IF(B1196="510 - Fermentacion","510","512"))))))</f>
        <v>301</v>
      </c>
      <c r="M1196" s="107">
        <f t="shared" si="18"/>
        <v>301</v>
      </c>
    </row>
    <row r="1197" spans="1:13" hidden="1" x14ac:dyDescent="0.25">
      <c r="A1197" s="76">
        <v>667046</v>
      </c>
      <c r="B1197" s="144" t="s">
        <v>194</v>
      </c>
      <c r="C1197" s="112">
        <v>44788</v>
      </c>
      <c r="D1197" s="144" t="s">
        <v>218</v>
      </c>
      <c r="E1197" s="144" t="s">
        <v>21</v>
      </c>
      <c r="F1197" s="76">
        <v>1</v>
      </c>
      <c r="G1197" s="145" t="s">
        <v>57</v>
      </c>
      <c r="H1197" s="145">
        <v>34</v>
      </c>
      <c r="I1197" s="145">
        <v>36</v>
      </c>
      <c r="J1197" s="145">
        <v>38</v>
      </c>
      <c r="K1197" s="145" t="s">
        <v>345</v>
      </c>
      <c r="L1197" s="145">
        <f>IF(A1197="","",IFERROR(VLOOKUP(B1197,IPQlickTabla!$B:$J,9,FALSE),IF(B1197="80 - Produccion-Mezcla Grasa","80",IF(B1197="51 - Purga-Purga de sebo","51",IF(B1197="502 - Fermentacion PCL","502",IF(B1197="510 - Fermentacion","510","512"))))))</f>
        <v>301</v>
      </c>
      <c r="M1197" s="107">
        <f t="shared" si="18"/>
        <v>301</v>
      </c>
    </row>
    <row r="1198" spans="1:13" hidden="1" x14ac:dyDescent="0.25">
      <c r="A1198" s="76">
        <v>667048</v>
      </c>
      <c r="B1198" s="144" t="s">
        <v>199</v>
      </c>
      <c r="C1198" s="112">
        <v>44788</v>
      </c>
      <c r="D1198" s="144" t="s">
        <v>218</v>
      </c>
      <c r="E1198" s="144" t="s">
        <v>21</v>
      </c>
      <c r="F1198" s="76">
        <v>1</v>
      </c>
      <c r="G1198" s="145" t="s">
        <v>57</v>
      </c>
      <c r="H1198" s="145">
        <v>34</v>
      </c>
      <c r="I1198" s="145">
        <v>36</v>
      </c>
      <c r="J1198" s="145">
        <v>38</v>
      </c>
      <c r="K1198" s="145" t="s">
        <v>345</v>
      </c>
      <c r="L1198" s="145">
        <f>IF(A1198="","",IFERROR(VLOOKUP(B1198,IPQlickTabla!$B:$J,9,FALSE),IF(B1198="80 - Produccion-Mezcla Grasa","80",IF(B1198="51 - Purga-Purga de sebo","51",IF(B1198="502 - Fermentacion PCL","502",IF(B1198="510 - Fermentacion","510","512"))))))</f>
        <v>301</v>
      </c>
      <c r="M1198" s="107">
        <f t="shared" si="18"/>
        <v>301</v>
      </c>
    </row>
    <row r="1199" spans="1:13" hidden="1" x14ac:dyDescent="0.25">
      <c r="A1199" s="76">
        <v>667047</v>
      </c>
      <c r="B1199" s="144" t="s">
        <v>194</v>
      </c>
      <c r="C1199" s="112">
        <v>44788</v>
      </c>
      <c r="D1199" s="144" t="s">
        <v>218</v>
      </c>
      <c r="E1199" s="144" t="s">
        <v>21</v>
      </c>
      <c r="F1199" s="76">
        <v>1</v>
      </c>
      <c r="G1199" s="145" t="s">
        <v>57</v>
      </c>
      <c r="H1199" s="145">
        <v>50</v>
      </c>
      <c r="I1199" s="145">
        <v>52</v>
      </c>
      <c r="J1199" s="145">
        <v>46.5</v>
      </c>
      <c r="K1199" s="145" t="s">
        <v>345</v>
      </c>
      <c r="L1199" s="145">
        <f>IF(A1199="","",IFERROR(VLOOKUP(B1199,IPQlickTabla!$B:$J,9,FALSE),IF(B1199="80 - Produccion-Mezcla Grasa","80",IF(B1199="51 - Purga-Purga de sebo","51",IF(B1199="502 - Fermentacion PCL","502",IF(B1199="510 - Fermentacion","510","512"))))))</f>
        <v>301</v>
      </c>
      <c r="M1199" s="107">
        <f t="shared" si="18"/>
        <v>301</v>
      </c>
    </row>
    <row r="1200" spans="1:13" hidden="1" x14ac:dyDescent="0.25">
      <c r="A1200" s="76">
        <v>667049</v>
      </c>
      <c r="B1200" s="144" t="s">
        <v>199</v>
      </c>
      <c r="C1200" s="112">
        <v>44788</v>
      </c>
      <c r="D1200" s="144" t="s">
        <v>218</v>
      </c>
      <c r="E1200" s="144" t="s">
        <v>21</v>
      </c>
      <c r="F1200" s="76">
        <v>1</v>
      </c>
      <c r="G1200" s="145" t="s">
        <v>57</v>
      </c>
      <c r="H1200" s="145">
        <v>50</v>
      </c>
      <c r="I1200" s="145">
        <v>52</v>
      </c>
      <c r="J1200" s="145">
        <v>46.5</v>
      </c>
      <c r="K1200" s="145" t="s">
        <v>345</v>
      </c>
      <c r="L1200" s="145">
        <f>IF(A1200="","",IFERROR(VLOOKUP(B1200,IPQlickTabla!$B:$J,9,FALSE),IF(B1200="80 - Produccion-Mezcla Grasa","80",IF(B1200="51 - Purga-Purga de sebo","51",IF(B1200="502 - Fermentacion PCL","502",IF(B1200="510 - Fermentacion","510","512"))))))</f>
        <v>301</v>
      </c>
      <c r="M1200" s="107">
        <f t="shared" si="18"/>
        <v>301</v>
      </c>
    </row>
    <row r="1201" spans="1:13" hidden="1" x14ac:dyDescent="0.25">
      <c r="A1201" s="76">
        <v>667089</v>
      </c>
      <c r="B1201" s="144" t="s">
        <v>195</v>
      </c>
      <c r="C1201" s="112">
        <v>44788</v>
      </c>
      <c r="D1201" s="144" t="s">
        <v>218</v>
      </c>
      <c r="E1201" s="144" t="s">
        <v>21</v>
      </c>
      <c r="F1201" s="76">
        <v>1</v>
      </c>
      <c r="G1201" s="145" t="s">
        <v>57</v>
      </c>
      <c r="H1201" s="145">
        <v>50</v>
      </c>
      <c r="I1201" s="145">
        <v>52</v>
      </c>
      <c r="J1201" s="145">
        <v>48.2</v>
      </c>
      <c r="K1201" s="145" t="s">
        <v>345</v>
      </c>
      <c r="L1201" s="145">
        <f>IF(A1201="","",IFERROR(VLOOKUP(B1201,IPQlickTabla!$B:$J,9,FALSE),IF(B1201="80 - Produccion-Mezcla Grasa","80",IF(B1201="51 - Purga-Purga de sebo","51",IF(B1201="502 - Fermentacion PCL","502",IF(B1201="510 - Fermentacion","510","512"))))))</f>
        <v>301</v>
      </c>
      <c r="M1201" s="107">
        <f t="shared" si="18"/>
        <v>301</v>
      </c>
    </row>
    <row r="1202" spans="1:13" hidden="1" x14ac:dyDescent="0.25">
      <c r="A1202" s="76">
        <v>668242</v>
      </c>
      <c r="B1202" s="144" t="s">
        <v>199</v>
      </c>
      <c r="C1202" s="112">
        <v>44792</v>
      </c>
      <c r="D1202" s="144" t="s">
        <v>218</v>
      </c>
      <c r="E1202" s="144" t="s">
        <v>21</v>
      </c>
      <c r="F1202" s="76">
        <v>1</v>
      </c>
      <c r="G1202" s="145" t="s">
        <v>57</v>
      </c>
      <c r="H1202" s="145">
        <v>50</v>
      </c>
      <c r="I1202" s="145">
        <v>52</v>
      </c>
      <c r="J1202" s="145">
        <v>48.9</v>
      </c>
      <c r="K1202" s="145" t="s">
        <v>345</v>
      </c>
      <c r="L1202" s="145">
        <f>IF(A1202="","",IFERROR(VLOOKUP(B1202,IPQlickTabla!$B:$J,9,FALSE),IF(B1202="80 - Produccion-Mezcla Grasa","80",IF(B1202="51 - Purga-Purga de sebo","51",IF(B1202="502 - Fermentacion PCL","502",IF(B1202="510 - Fermentacion","510","512"))))))</f>
        <v>301</v>
      </c>
      <c r="M1202" s="107">
        <f t="shared" si="18"/>
        <v>301</v>
      </c>
    </row>
    <row r="1203" spans="1:13" hidden="1" x14ac:dyDescent="0.25">
      <c r="A1203" s="76">
        <v>668244</v>
      </c>
      <c r="B1203" s="144" t="s">
        <v>195</v>
      </c>
      <c r="C1203" s="112">
        <v>44792</v>
      </c>
      <c r="D1203" s="144" t="s">
        <v>218</v>
      </c>
      <c r="E1203" s="144" t="s">
        <v>21</v>
      </c>
      <c r="F1203" s="76">
        <v>1</v>
      </c>
      <c r="G1203" s="145" t="s">
        <v>57</v>
      </c>
      <c r="H1203" s="145">
        <v>50</v>
      </c>
      <c r="I1203" s="145">
        <v>52</v>
      </c>
      <c r="J1203" s="145">
        <v>48.9</v>
      </c>
      <c r="K1203" s="145" t="s">
        <v>345</v>
      </c>
      <c r="L1203" s="145">
        <f>IF(A1203="","",IFERROR(VLOOKUP(B1203,IPQlickTabla!$B:$J,9,FALSE),IF(B1203="80 - Produccion-Mezcla Grasa","80",IF(B1203="51 - Purga-Purga de sebo","51",IF(B1203="502 - Fermentacion PCL","502",IF(B1203="510 - Fermentacion","510","512"))))))</f>
        <v>301</v>
      </c>
      <c r="M1203" s="107">
        <f t="shared" si="18"/>
        <v>301</v>
      </c>
    </row>
    <row r="1204" spans="1:13" hidden="1" x14ac:dyDescent="0.25">
      <c r="A1204" s="76">
        <v>668434</v>
      </c>
      <c r="B1204" s="144" t="s">
        <v>194</v>
      </c>
      <c r="C1204" s="112">
        <v>44794</v>
      </c>
      <c r="D1204" s="144" t="s">
        <v>218</v>
      </c>
      <c r="E1204" s="144" t="s">
        <v>21</v>
      </c>
      <c r="F1204" s="76">
        <v>1</v>
      </c>
      <c r="G1204" s="145" t="s">
        <v>57</v>
      </c>
      <c r="H1204" s="145">
        <v>50</v>
      </c>
      <c r="I1204" s="145">
        <v>52</v>
      </c>
      <c r="J1204" s="145">
        <v>49</v>
      </c>
      <c r="K1204" s="145" t="s">
        <v>345</v>
      </c>
      <c r="L1204" s="145">
        <f>IF(A1204="","",IFERROR(VLOOKUP(B1204,IPQlickTabla!$B:$J,9,FALSE),IF(B1204="80 - Produccion-Mezcla Grasa","80",IF(B1204="51 - Purga-Purga de sebo","51",IF(B1204="502 - Fermentacion PCL","502",IF(B1204="510 - Fermentacion","510","512"))))))</f>
        <v>301</v>
      </c>
      <c r="M1204" s="107">
        <f t="shared" si="18"/>
        <v>301</v>
      </c>
    </row>
    <row r="1205" spans="1:13" hidden="1" x14ac:dyDescent="0.25">
      <c r="A1205" s="76">
        <v>668505</v>
      </c>
      <c r="B1205" s="144" t="s">
        <v>199</v>
      </c>
      <c r="C1205" s="112">
        <v>44794</v>
      </c>
      <c r="D1205" s="144" t="s">
        <v>218</v>
      </c>
      <c r="E1205" s="144" t="s">
        <v>21</v>
      </c>
      <c r="F1205" s="76">
        <v>1</v>
      </c>
      <c r="G1205" s="145" t="s">
        <v>57</v>
      </c>
      <c r="H1205" s="145">
        <v>50</v>
      </c>
      <c r="I1205" s="145">
        <v>52</v>
      </c>
      <c r="J1205" s="145">
        <v>49</v>
      </c>
      <c r="K1205" s="145" t="s">
        <v>345</v>
      </c>
      <c r="L1205" s="145">
        <f>IF(A1205="","",IFERROR(VLOOKUP(B1205,IPQlickTabla!$B:$J,9,FALSE),IF(B1205="80 - Produccion-Mezcla Grasa","80",IF(B1205="51 - Purga-Purga de sebo","51",IF(B1205="502 - Fermentacion PCL","502",IF(B1205="510 - Fermentacion","510","512"))))))</f>
        <v>301</v>
      </c>
      <c r="M1205" s="107">
        <f t="shared" si="18"/>
        <v>301</v>
      </c>
    </row>
    <row r="1206" spans="1:13" hidden="1" x14ac:dyDescent="0.25">
      <c r="A1206" s="76">
        <v>668507</v>
      </c>
      <c r="B1206" s="144" t="s">
        <v>195</v>
      </c>
      <c r="C1206" s="112">
        <v>44794</v>
      </c>
      <c r="D1206" s="144" t="s">
        <v>218</v>
      </c>
      <c r="E1206" s="144" t="s">
        <v>21</v>
      </c>
      <c r="F1206" s="76">
        <v>1</v>
      </c>
      <c r="G1206" s="145" t="s">
        <v>57</v>
      </c>
      <c r="H1206" s="145">
        <v>50</v>
      </c>
      <c r="I1206" s="145">
        <v>52</v>
      </c>
      <c r="J1206" s="145">
        <v>49</v>
      </c>
      <c r="K1206" s="145" t="s">
        <v>345</v>
      </c>
      <c r="L1206" s="145">
        <f>IF(A1206="","",IFERROR(VLOOKUP(B1206,IPQlickTabla!$B:$J,9,FALSE),IF(B1206="80 - Produccion-Mezcla Grasa","80",IF(B1206="51 - Purga-Purga de sebo","51",IF(B1206="502 - Fermentacion PCL","502",IF(B1206="510 - Fermentacion","510","512"))))))</f>
        <v>301</v>
      </c>
      <c r="M1206" s="107">
        <f t="shared" si="18"/>
        <v>301</v>
      </c>
    </row>
    <row r="1207" spans="1:13" hidden="1" x14ac:dyDescent="0.25">
      <c r="A1207" s="76">
        <v>668421</v>
      </c>
      <c r="B1207" s="144" t="s">
        <v>198</v>
      </c>
      <c r="C1207" s="112">
        <v>44794</v>
      </c>
      <c r="D1207" s="144" t="s">
        <v>218</v>
      </c>
      <c r="E1207" s="144" t="s">
        <v>21</v>
      </c>
      <c r="F1207" s="76">
        <v>1</v>
      </c>
      <c r="G1207" s="145" t="s">
        <v>57</v>
      </c>
      <c r="H1207" s="145">
        <v>50</v>
      </c>
      <c r="I1207" s="145">
        <v>52</v>
      </c>
      <c r="J1207" s="145">
        <v>49</v>
      </c>
      <c r="K1207" s="145" t="s">
        <v>345</v>
      </c>
      <c r="L1207" s="145">
        <f>IF(A1207="","",IFERROR(VLOOKUP(B1207,IPQlickTabla!$B:$J,9,FALSE),IF(B1207="80 - Produccion-Mezcla Grasa","80",IF(B1207="51 - Purga-Purga de sebo","51",IF(B1207="502 - Fermentacion PCL","502",IF(B1207="510 - Fermentacion","510","512"))))))</f>
        <v>301</v>
      </c>
      <c r="M1207" s="107">
        <f t="shared" si="18"/>
        <v>301</v>
      </c>
    </row>
    <row r="1208" spans="1:13" hidden="1" x14ac:dyDescent="0.25">
      <c r="A1208" s="76">
        <v>667960</v>
      </c>
      <c r="B1208" s="144" t="s">
        <v>199</v>
      </c>
      <c r="C1208" s="112">
        <v>44791</v>
      </c>
      <c r="D1208" s="144" t="s">
        <v>218</v>
      </c>
      <c r="E1208" s="144" t="s">
        <v>21</v>
      </c>
      <c r="F1208" s="76">
        <v>1</v>
      </c>
      <c r="G1208" s="145" t="s">
        <v>57</v>
      </c>
      <c r="H1208" s="145">
        <v>50</v>
      </c>
      <c r="I1208" s="145">
        <v>52</v>
      </c>
      <c r="J1208" s="145">
        <v>49.4</v>
      </c>
      <c r="K1208" s="145" t="s">
        <v>345</v>
      </c>
      <c r="L1208" s="145">
        <f>IF(A1208="","",IFERROR(VLOOKUP(B1208,IPQlickTabla!$B:$J,9,FALSE),IF(B1208="80 - Produccion-Mezcla Grasa","80",IF(B1208="51 - Purga-Purga de sebo","51",IF(B1208="502 - Fermentacion PCL","502",IF(B1208="510 - Fermentacion","510","512"))))))</f>
        <v>301</v>
      </c>
      <c r="M1208" s="107">
        <f t="shared" si="18"/>
        <v>301</v>
      </c>
    </row>
    <row r="1209" spans="1:13" hidden="1" x14ac:dyDescent="0.25">
      <c r="A1209" s="76">
        <v>667962</v>
      </c>
      <c r="B1209" s="144" t="s">
        <v>195</v>
      </c>
      <c r="C1209" s="112">
        <v>44791</v>
      </c>
      <c r="D1209" s="144" t="s">
        <v>218</v>
      </c>
      <c r="E1209" s="144" t="s">
        <v>21</v>
      </c>
      <c r="F1209" s="76">
        <v>1</v>
      </c>
      <c r="G1209" s="145" t="s">
        <v>57</v>
      </c>
      <c r="H1209" s="145">
        <v>50</v>
      </c>
      <c r="I1209" s="145">
        <v>52</v>
      </c>
      <c r="J1209" s="145">
        <v>49.4</v>
      </c>
      <c r="K1209" s="145" t="s">
        <v>345</v>
      </c>
      <c r="L1209" s="145">
        <f>IF(A1209="","",IFERROR(VLOOKUP(B1209,IPQlickTabla!$B:$J,9,FALSE),IF(B1209="80 - Produccion-Mezcla Grasa","80",IF(B1209="51 - Purga-Purga de sebo","51",IF(B1209="502 - Fermentacion PCL","502",IF(B1209="510 - Fermentacion","510","512"))))))</f>
        <v>301</v>
      </c>
      <c r="M1209" s="107">
        <f t="shared" si="18"/>
        <v>301</v>
      </c>
    </row>
    <row r="1210" spans="1:13" hidden="1" x14ac:dyDescent="0.25">
      <c r="A1210" s="76">
        <v>667477</v>
      </c>
      <c r="B1210" s="144" t="s">
        <v>195</v>
      </c>
      <c r="C1210" s="112">
        <v>44790</v>
      </c>
      <c r="D1210" s="144" t="s">
        <v>218</v>
      </c>
      <c r="E1210" s="144" t="s">
        <v>21</v>
      </c>
      <c r="F1210" s="76">
        <v>1</v>
      </c>
      <c r="G1210" s="145" t="s">
        <v>57</v>
      </c>
      <c r="H1210" s="145">
        <v>50</v>
      </c>
      <c r="I1210" s="145">
        <v>52</v>
      </c>
      <c r="J1210" s="145">
        <v>49.9</v>
      </c>
      <c r="K1210" s="145" t="s">
        <v>345</v>
      </c>
      <c r="L1210" s="145">
        <f>IF(A1210="","",IFERROR(VLOOKUP(B1210,IPQlickTabla!$B:$J,9,FALSE),IF(B1210="80 - Produccion-Mezcla Grasa","80",IF(B1210="51 - Purga-Purga de sebo","51",IF(B1210="502 - Fermentacion PCL","502",IF(B1210="510 - Fermentacion","510","512"))))))</f>
        <v>301</v>
      </c>
      <c r="M1210" s="107">
        <f t="shared" si="18"/>
        <v>301</v>
      </c>
    </row>
    <row r="1211" spans="1:13" hidden="1" x14ac:dyDescent="0.25">
      <c r="A1211" s="76">
        <v>667146</v>
      </c>
      <c r="B1211" s="144" t="s">
        <v>199</v>
      </c>
      <c r="C1211" s="112">
        <v>44788</v>
      </c>
      <c r="D1211" s="144" t="s">
        <v>218</v>
      </c>
      <c r="E1211" s="144" t="s">
        <v>21</v>
      </c>
      <c r="F1211" s="76">
        <v>1</v>
      </c>
      <c r="G1211" s="145" t="s">
        <v>57</v>
      </c>
      <c r="H1211" s="145">
        <v>50</v>
      </c>
      <c r="I1211" s="145">
        <v>52</v>
      </c>
      <c r="J1211" s="145">
        <v>50</v>
      </c>
      <c r="K1211" s="145" t="s">
        <v>344</v>
      </c>
      <c r="L1211" s="145">
        <f>IF(A1211="","",IFERROR(VLOOKUP(B1211,IPQlickTabla!$B:$J,9,FALSE),IF(B1211="80 - Produccion-Mezcla Grasa","80",IF(B1211="51 - Purga-Purga de sebo","51",IF(B1211="502 - Fermentacion PCL","502",IF(B1211="510 - Fermentacion","510","512"))))))</f>
        <v>301</v>
      </c>
      <c r="M1211" s="107">
        <f t="shared" si="18"/>
        <v>301</v>
      </c>
    </row>
    <row r="1212" spans="1:13" hidden="1" x14ac:dyDescent="0.25">
      <c r="A1212" s="76">
        <v>668069</v>
      </c>
      <c r="B1212" s="144" t="s">
        <v>199</v>
      </c>
      <c r="C1212" s="112">
        <v>44792</v>
      </c>
      <c r="D1212" s="144" t="s">
        <v>218</v>
      </c>
      <c r="E1212" s="144" t="s">
        <v>21</v>
      </c>
      <c r="F1212" s="76">
        <v>1</v>
      </c>
      <c r="G1212" s="145" t="s">
        <v>57</v>
      </c>
      <c r="H1212" s="145">
        <v>50</v>
      </c>
      <c r="I1212" s="145">
        <v>52</v>
      </c>
      <c r="J1212" s="145">
        <v>50</v>
      </c>
      <c r="K1212" s="145" t="s">
        <v>344</v>
      </c>
      <c r="L1212" s="145">
        <f>IF(A1212="","",IFERROR(VLOOKUP(B1212,IPQlickTabla!$B:$J,9,FALSE),IF(B1212="80 - Produccion-Mezcla Grasa","80",IF(B1212="51 - Purga-Purga de sebo","51",IF(B1212="502 - Fermentacion PCL","502",IF(B1212="510 - Fermentacion","510","512"))))))</f>
        <v>301</v>
      </c>
      <c r="M1212" s="107">
        <f t="shared" si="18"/>
        <v>301</v>
      </c>
    </row>
    <row r="1213" spans="1:13" hidden="1" x14ac:dyDescent="0.25">
      <c r="A1213" s="76">
        <v>667155</v>
      </c>
      <c r="B1213" s="144" t="s">
        <v>195</v>
      </c>
      <c r="C1213" s="112">
        <v>44788</v>
      </c>
      <c r="D1213" s="144" t="s">
        <v>218</v>
      </c>
      <c r="E1213" s="144" t="s">
        <v>21</v>
      </c>
      <c r="F1213" s="76">
        <v>1</v>
      </c>
      <c r="G1213" s="145" t="s">
        <v>57</v>
      </c>
      <c r="H1213" s="145">
        <v>50</v>
      </c>
      <c r="I1213" s="145">
        <v>52</v>
      </c>
      <c r="J1213" s="145">
        <v>50</v>
      </c>
      <c r="K1213" s="145" t="s">
        <v>344</v>
      </c>
      <c r="L1213" s="145">
        <f>IF(A1213="","",IFERROR(VLOOKUP(B1213,IPQlickTabla!$B:$J,9,FALSE),IF(B1213="80 - Produccion-Mezcla Grasa","80",IF(B1213="51 - Purga-Purga de sebo","51",IF(B1213="502 - Fermentacion PCL","502",IF(B1213="510 - Fermentacion","510","512"))))))</f>
        <v>301</v>
      </c>
      <c r="M1213" s="107">
        <f t="shared" si="18"/>
        <v>301</v>
      </c>
    </row>
    <row r="1214" spans="1:13" hidden="1" x14ac:dyDescent="0.25">
      <c r="A1214" s="76">
        <v>668096</v>
      </c>
      <c r="B1214" s="144" t="s">
        <v>195</v>
      </c>
      <c r="C1214" s="112">
        <v>44792</v>
      </c>
      <c r="D1214" s="144" t="s">
        <v>218</v>
      </c>
      <c r="E1214" s="144" t="s">
        <v>21</v>
      </c>
      <c r="F1214" s="76">
        <v>1</v>
      </c>
      <c r="G1214" s="145" t="s">
        <v>57</v>
      </c>
      <c r="H1214" s="145">
        <v>50</v>
      </c>
      <c r="I1214" s="145">
        <v>52</v>
      </c>
      <c r="J1214" s="145">
        <v>50</v>
      </c>
      <c r="K1214" s="145" t="s">
        <v>344</v>
      </c>
      <c r="L1214" s="145">
        <f>IF(A1214="","",IFERROR(VLOOKUP(B1214,IPQlickTabla!$B:$J,9,FALSE),IF(B1214="80 - Produccion-Mezcla Grasa","80",IF(B1214="51 - Purga-Purga de sebo","51",IF(B1214="502 - Fermentacion PCL","502",IF(B1214="510 - Fermentacion","510","512"))))))</f>
        <v>301</v>
      </c>
      <c r="M1214" s="107">
        <f t="shared" si="18"/>
        <v>301</v>
      </c>
    </row>
    <row r="1215" spans="1:13" hidden="1" x14ac:dyDescent="0.25">
      <c r="A1215" s="76">
        <v>668467</v>
      </c>
      <c r="B1215" s="144" t="s">
        <v>195</v>
      </c>
      <c r="C1215" s="112">
        <v>44794</v>
      </c>
      <c r="D1215" s="144" t="s">
        <v>218</v>
      </c>
      <c r="E1215" s="144" t="s">
        <v>21</v>
      </c>
      <c r="F1215" s="76">
        <v>1</v>
      </c>
      <c r="G1215" s="145" t="s">
        <v>57</v>
      </c>
      <c r="H1215" s="145">
        <v>50</v>
      </c>
      <c r="I1215" s="145">
        <v>52</v>
      </c>
      <c r="J1215" s="145">
        <v>50</v>
      </c>
      <c r="K1215" s="145" t="s">
        <v>344</v>
      </c>
      <c r="L1215" s="145">
        <f>IF(A1215="","",IFERROR(VLOOKUP(B1215,IPQlickTabla!$B:$J,9,FALSE),IF(B1215="80 - Produccion-Mezcla Grasa","80",IF(B1215="51 - Purga-Purga de sebo","51",IF(B1215="502 - Fermentacion PCL","502",IF(B1215="510 - Fermentacion","510","512"))))))</f>
        <v>301</v>
      </c>
      <c r="M1215" s="107">
        <f t="shared" si="18"/>
        <v>301</v>
      </c>
    </row>
    <row r="1216" spans="1:13" hidden="1" x14ac:dyDescent="0.25">
      <c r="A1216" s="76">
        <v>668468</v>
      </c>
      <c r="B1216" s="144" t="s">
        <v>198</v>
      </c>
      <c r="C1216" s="112">
        <v>44794</v>
      </c>
      <c r="D1216" s="144" t="s">
        <v>218</v>
      </c>
      <c r="E1216" s="144" t="s">
        <v>21</v>
      </c>
      <c r="F1216" s="76">
        <v>1</v>
      </c>
      <c r="G1216" s="145" t="s">
        <v>57</v>
      </c>
      <c r="H1216" s="145">
        <v>50</v>
      </c>
      <c r="I1216" s="145">
        <v>52</v>
      </c>
      <c r="J1216" s="145">
        <v>50</v>
      </c>
      <c r="K1216" s="145" t="s">
        <v>344</v>
      </c>
      <c r="L1216" s="145">
        <f>IF(A1216="","",IFERROR(VLOOKUP(B1216,IPQlickTabla!$B:$J,9,FALSE),IF(B1216="80 - Produccion-Mezcla Grasa","80",IF(B1216="51 - Purga-Purga de sebo","51",IF(B1216="502 - Fermentacion PCL","502",IF(B1216="510 - Fermentacion","510","512"))))))</f>
        <v>301</v>
      </c>
      <c r="M1216" s="107">
        <f t="shared" si="18"/>
        <v>301</v>
      </c>
    </row>
    <row r="1217" spans="1:13" hidden="1" x14ac:dyDescent="0.25">
      <c r="A1217" s="76">
        <v>667415</v>
      </c>
      <c r="B1217" s="144" t="s">
        <v>194</v>
      </c>
      <c r="C1217" s="112">
        <v>44789</v>
      </c>
      <c r="D1217" s="144" t="s">
        <v>218</v>
      </c>
      <c r="E1217" s="144" t="s">
        <v>21</v>
      </c>
      <c r="F1217" s="76">
        <v>1</v>
      </c>
      <c r="G1217" s="145" t="s">
        <v>57</v>
      </c>
      <c r="H1217" s="145">
        <v>50</v>
      </c>
      <c r="I1217" s="145">
        <v>52</v>
      </c>
      <c r="J1217" s="145">
        <v>50.4</v>
      </c>
      <c r="K1217" s="145" t="s">
        <v>344</v>
      </c>
      <c r="L1217" s="145">
        <f>IF(A1217="","",IFERROR(VLOOKUP(B1217,IPQlickTabla!$B:$J,9,FALSE),IF(B1217="80 - Produccion-Mezcla Grasa","80",IF(B1217="51 - Purga-Purga de sebo","51",IF(B1217="502 - Fermentacion PCL","502",IF(B1217="510 - Fermentacion","510","512"))))))</f>
        <v>301</v>
      </c>
      <c r="M1217" s="107">
        <f t="shared" si="18"/>
        <v>301</v>
      </c>
    </row>
    <row r="1218" spans="1:13" hidden="1" x14ac:dyDescent="0.25">
      <c r="A1218" s="76">
        <v>667403</v>
      </c>
      <c r="B1218" s="144" t="s">
        <v>197</v>
      </c>
      <c r="C1218" s="112">
        <v>44789</v>
      </c>
      <c r="D1218" s="144" t="s">
        <v>218</v>
      </c>
      <c r="E1218" s="144" t="s">
        <v>21</v>
      </c>
      <c r="F1218" s="76">
        <v>1</v>
      </c>
      <c r="G1218" s="145" t="s">
        <v>57</v>
      </c>
      <c r="H1218" s="145">
        <v>50</v>
      </c>
      <c r="I1218" s="145">
        <v>52</v>
      </c>
      <c r="J1218" s="145">
        <v>50.4</v>
      </c>
      <c r="K1218" s="145" t="s">
        <v>344</v>
      </c>
      <c r="L1218" s="145">
        <f>IF(A1218="","",IFERROR(VLOOKUP(B1218,IPQlickTabla!$B:$J,9,FALSE),IF(B1218="80 - Produccion-Mezcla Grasa","80",IF(B1218="51 - Purga-Purga de sebo","51",IF(B1218="502 - Fermentacion PCL","502",IF(B1218="510 - Fermentacion","510","512"))))))</f>
        <v>301</v>
      </c>
      <c r="M1218" s="107">
        <f t="shared" si="18"/>
        <v>301</v>
      </c>
    </row>
    <row r="1219" spans="1:13" hidden="1" x14ac:dyDescent="0.25">
      <c r="A1219" s="76">
        <v>667924</v>
      </c>
      <c r="B1219" s="144" t="s">
        <v>194</v>
      </c>
      <c r="C1219" s="112">
        <v>44791</v>
      </c>
      <c r="D1219" s="144" t="s">
        <v>218</v>
      </c>
      <c r="E1219" s="144" t="s">
        <v>21</v>
      </c>
      <c r="F1219" s="76">
        <v>1</v>
      </c>
      <c r="G1219" s="145" t="s">
        <v>57</v>
      </c>
      <c r="H1219" s="145">
        <v>50</v>
      </c>
      <c r="I1219" s="145">
        <v>52</v>
      </c>
      <c r="J1219" s="145">
        <v>50.5</v>
      </c>
      <c r="K1219" s="145" t="s">
        <v>344</v>
      </c>
      <c r="L1219" s="145">
        <f>IF(A1219="","",IFERROR(VLOOKUP(B1219,IPQlickTabla!$B:$J,9,FALSE),IF(B1219="80 - Produccion-Mezcla Grasa","80",IF(B1219="51 - Purga-Purga de sebo","51",IF(B1219="502 - Fermentacion PCL","502",IF(B1219="510 - Fermentacion","510","512"))))))</f>
        <v>301</v>
      </c>
      <c r="M1219" s="107">
        <f t="shared" ref="M1219:M1282" si="19">+IF(OR(L1219=73,L1219=74,L1219=75),75,IF(L1219="80",80,IF(L1219="51",51,IF(L1219="502",502,IF(L1219="510",510,IF(L1219="512",512,L1219))))))</f>
        <v>301</v>
      </c>
    </row>
    <row r="1220" spans="1:13" hidden="1" x14ac:dyDescent="0.25">
      <c r="A1220" s="76">
        <v>668027</v>
      </c>
      <c r="B1220" s="144" t="s">
        <v>194</v>
      </c>
      <c r="C1220" s="112">
        <v>44792</v>
      </c>
      <c r="D1220" s="144" t="s">
        <v>218</v>
      </c>
      <c r="E1220" s="144" t="s">
        <v>21</v>
      </c>
      <c r="F1220" s="76">
        <v>1</v>
      </c>
      <c r="G1220" s="145" t="s">
        <v>57</v>
      </c>
      <c r="H1220" s="145">
        <v>50</v>
      </c>
      <c r="I1220" s="145">
        <v>52</v>
      </c>
      <c r="J1220" s="145">
        <v>50.8</v>
      </c>
      <c r="K1220" s="145" t="s">
        <v>344</v>
      </c>
      <c r="L1220" s="145">
        <f>IF(A1220="","",IFERROR(VLOOKUP(B1220,IPQlickTabla!$B:$J,9,FALSE),IF(B1220="80 - Produccion-Mezcla Grasa","80",IF(B1220="51 - Purga-Purga de sebo","51",IF(B1220="502 - Fermentacion PCL","502",IF(B1220="510 - Fermentacion","510","512"))))))</f>
        <v>301</v>
      </c>
      <c r="M1220" s="107">
        <f t="shared" si="19"/>
        <v>301</v>
      </c>
    </row>
    <row r="1221" spans="1:13" hidden="1" x14ac:dyDescent="0.25">
      <c r="A1221" s="76">
        <v>668389</v>
      </c>
      <c r="B1221" s="144" t="s">
        <v>194</v>
      </c>
      <c r="C1221" s="112">
        <v>44793</v>
      </c>
      <c r="D1221" s="144" t="s">
        <v>218</v>
      </c>
      <c r="E1221" s="144" t="s">
        <v>21</v>
      </c>
      <c r="F1221" s="76">
        <v>1</v>
      </c>
      <c r="G1221" s="145" t="s">
        <v>57</v>
      </c>
      <c r="H1221" s="145">
        <v>50</v>
      </c>
      <c r="I1221" s="145">
        <v>52</v>
      </c>
      <c r="J1221" s="145">
        <v>51</v>
      </c>
      <c r="K1221" s="145" t="s">
        <v>344</v>
      </c>
      <c r="L1221" s="145">
        <f>IF(A1221="","",IFERROR(VLOOKUP(B1221,IPQlickTabla!$B:$J,9,FALSE),IF(B1221="80 - Produccion-Mezcla Grasa","80",IF(B1221="51 - Purga-Purga de sebo","51",IF(B1221="502 - Fermentacion PCL","502",IF(B1221="510 - Fermentacion","510","512"))))))</f>
        <v>301</v>
      </c>
      <c r="M1221" s="107">
        <f t="shared" si="19"/>
        <v>301</v>
      </c>
    </row>
    <row r="1222" spans="1:13" hidden="1" x14ac:dyDescent="0.25">
      <c r="A1222" s="76">
        <v>667252</v>
      </c>
      <c r="B1222" s="144" t="s">
        <v>199</v>
      </c>
      <c r="C1222" s="112">
        <v>44789</v>
      </c>
      <c r="D1222" s="144" t="s">
        <v>218</v>
      </c>
      <c r="E1222" s="144" t="s">
        <v>21</v>
      </c>
      <c r="F1222" s="76">
        <v>1</v>
      </c>
      <c r="G1222" s="145" t="s">
        <v>57</v>
      </c>
      <c r="H1222" s="145">
        <v>50</v>
      </c>
      <c r="I1222" s="145">
        <v>52</v>
      </c>
      <c r="J1222" s="145">
        <v>51</v>
      </c>
      <c r="K1222" s="145" t="s">
        <v>344</v>
      </c>
      <c r="L1222" s="145">
        <f>IF(A1222="","",IFERROR(VLOOKUP(B1222,IPQlickTabla!$B:$J,9,FALSE),IF(B1222="80 - Produccion-Mezcla Grasa","80",IF(B1222="51 - Purga-Purga de sebo","51",IF(B1222="502 - Fermentacion PCL","502",IF(B1222="510 - Fermentacion","510","512"))))))</f>
        <v>301</v>
      </c>
      <c r="M1222" s="107">
        <f t="shared" si="19"/>
        <v>301</v>
      </c>
    </row>
    <row r="1223" spans="1:13" hidden="1" x14ac:dyDescent="0.25">
      <c r="A1223" s="76">
        <v>667250</v>
      </c>
      <c r="B1223" s="144" t="s">
        <v>198</v>
      </c>
      <c r="C1223" s="112">
        <v>44789</v>
      </c>
      <c r="D1223" s="144" t="s">
        <v>218</v>
      </c>
      <c r="E1223" s="144" t="s">
        <v>21</v>
      </c>
      <c r="F1223" s="76">
        <v>1</v>
      </c>
      <c r="G1223" s="145" t="s">
        <v>57</v>
      </c>
      <c r="H1223" s="145">
        <v>50</v>
      </c>
      <c r="I1223" s="145">
        <v>52</v>
      </c>
      <c r="J1223" s="145">
        <v>51</v>
      </c>
      <c r="K1223" s="145" t="s">
        <v>344</v>
      </c>
      <c r="L1223" s="145">
        <f>IF(A1223="","",IFERROR(VLOOKUP(B1223,IPQlickTabla!$B:$J,9,FALSE),IF(B1223="80 - Produccion-Mezcla Grasa","80",IF(B1223="51 - Purga-Purga de sebo","51",IF(B1223="502 - Fermentacion PCL","502",IF(B1223="510 - Fermentacion","510","512"))))))</f>
        <v>301</v>
      </c>
      <c r="M1223" s="107">
        <f t="shared" si="19"/>
        <v>301</v>
      </c>
    </row>
    <row r="1224" spans="1:13" hidden="1" x14ac:dyDescent="0.25">
      <c r="A1224" s="76">
        <v>668391</v>
      </c>
      <c r="B1224" s="144" t="s">
        <v>198</v>
      </c>
      <c r="C1224" s="112">
        <v>44793</v>
      </c>
      <c r="D1224" s="144" t="s">
        <v>218</v>
      </c>
      <c r="E1224" s="144" t="s">
        <v>21</v>
      </c>
      <c r="F1224" s="76">
        <v>1</v>
      </c>
      <c r="G1224" s="145" t="s">
        <v>57</v>
      </c>
      <c r="H1224" s="145">
        <v>50</v>
      </c>
      <c r="I1224" s="145">
        <v>52</v>
      </c>
      <c r="J1224" s="145">
        <v>51</v>
      </c>
      <c r="K1224" s="145" t="s">
        <v>344</v>
      </c>
      <c r="L1224" s="145">
        <f>IF(A1224="","",IFERROR(VLOOKUP(B1224,IPQlickTabla!$B:$J,9,FALSE),IF(B1224="80 - Produccion-Mezcla Grasa","80",IF(B1224="51 - Purga-Purga de sebo","51",IF(B1224="502 - Fermentacion PCL","502",IF(B1224="510 - Fermentacion","510","512"))))))</f>
        <v>301</v>
      </c>
      <c r="M1224" s="107">
        <f t="shared" si="19"/>
        <v>301</v>
      </c>
    </row>
    <row r="1225" spans="1:13" hidden="1" x14ac:dyDescent="0.25">
      <c r="A1225" s="76">
        <v>667734</v>
      </c>
      <c r="B1225" s="144" t="s">
        <v>194</v>
      </c>
      <c r="C1225" s="112">
        <v>44791</v>
      </c>
      <c r="D1225" s="144" t="s">
        <v>218</v>
      </c>
      <c r="E1225" s="144" t="s">
        <v>21</v>
      </c>
      <c r="F1225" s="76">
        <v>1</v>
      </c>
      <c r="G1225" s="145" t="s">
        <v>57</v>
      </c>
      <c r="H1225" s="145">
        <v>50</v>
      </c>
      <c r="I1225" s="145">
        <v>52</v>
      </c>
      <c r="J1225" s="145">
        <v>51.5</v>
      </c>
      <c r="K1225" s="145" t="s">
        <v>344</v>
      </c>
      <c r="L1225" s="145">
        <f>IF(A1225="","",IFERROR(VLOOKUP(B1225,IPQlickTabla!$B:$J,9,FALSE),IF(B1225="80 - Produccion-Mezcla Grasa","80",IF(B1225="51 - Purga-Purga de sebo","51",IF(B1225="502 - Fermentacion PCL","502",IF(B1225="510 - Fermentacion","510","512"))))))</f>
        <v>301</v>
      </c>
      <c r="M1225" s="107">
        <f t="shared" si="19"/>
        <v>301</v>
      </c>
    </row>
    <row r="1226" spans="1:13" hidden="1" x14ac:dyDescent="0.25">
      <c r="A1226" s="76">
        <v>667679</v>
      </c>
      <c r="B1226" s="144" t="s">
        <v>199</v>
      </c>
      <c r="C1226" s="112">
        <v>44790</v>
      </c>
      <c r="D1226" s="144" t="s">
        <v>218</v>
      </c>
      <c r="E1226" s="144" t="s">
        <v>21</v>
      </c>
      <c r="F1226" s="76">
        <v>1</v>
      </c>
      <c r="G1226" s="145" t="s">
        <v>57</v>
      </c>
      <c r="H1226" s="145">
        <v>50</v>
      </c>
      <c r="I1226" s="145">
        <v>52</v>
      </c>
      <c r="J1226" s="145">
        <v>51.5</v>
      </c>
      <c r="K1226" s="145" t="s">
        <v>344</v>
      </c>
      <c r="L1226" s="145">
        <f>IF(A1226="","",IFERROR(VLOOKUP(B1226,IPQlickTabla!$B:$J,9,FALSE),IF(B1226="80 - Produccion-Mezcla Grasa","80",IF(B1226="51 - Purga-Purga de sebo","51",IF(B1226="502 - Fermentacion PCL","502",IF(B1226="510 - Fermentacion","510","512"))))))</f>
        <v>301</v>
      </c>
      <c r="M1226" s="107">
        <f t="shared" si="19"/>
        <v>301</v>
      </c>
    </row>
    <row r="1227" spans="1:13" hidden="1" x14ac:dyDescent="0.25">
      <c r="A1227" s="76">
        <v>667657</v>
      </c>
      <c r="B1227" s="144" t="s">
        <v>198</v>
      </c>
      <c r="C1227" s="112">
        <v>44790</v>
      </c>
      <c r="D1227" s="144" t="s">
        <v>218</v>
      </c>
      <c r="E1227" s="144" t="s">
        <v>21</v>
      </c>
      <c r="F1227" s="76">
        <v>1</v>
      </c>
      <c r="G1227" s="145" t="s">
        <v>57</v>
      </c>
      <c r="H1227" s="145">
        <v>50</v>
      </c>
      <c r="I1227" s="145">
        <v>52</v>
      </c>
      <c r="J1227" s="145">
        <v>51.5</v>
      </c>
      <c r="K1227" s="145" t="s">
        <v>344</v>
      </c>
      <c r="L1227" s="145">
        <f>IF(A1227="","",IFERROR(VLOOKUP(B1227,IPQlickTabla!$B:$J,9,FALSE),IF(B1227="80 - Produccion-Mezcla Grasa","80",IF(B1227="51 - Purga-Purga de sebo","51",IF(B1227="502 - Fermentacion PCL","502",IF(B1227="510 - Fermentacion","510","512"))))))</f>
        <v>301</v>
      </c>
      <c r="M1227" s="107">
        <f t="shared" si="19"/>
        <v>301</v>
      </c>
    </row>
    <row r="1228" spans="1:13" hidden="1" x14ac:dyDescent="0.25">
      <c r="A1228" s="76">
        <v>667760</v>
      </c>
      <c r="B1228" s="144" t="s">
        <v>198</v>
      </c>
      <c r="C1228" s="112">
        <v>44791</v>
      </c>
      <c r="D1228" s="144" t="s">
        <v>218</v>
      </c>
      <c r="E1228" s="144" t="s">
        <v>21</v>
      </c>
      <c r="F1228" s="76">
        <v>1</v>
      </c>
      <c r="G1228" s="145" t="s">
        <v>57</v>
      </c>
      <c r="H1228" s="145">
        <v>50</v>
      </c>
      <c r="I1228" s="145">
        <v>52</v>
      </c>
      <c r="J1228" s="145">
        <v>51.5</v>
      </c>
      <c r="K1228" s="145" t="s">
        <v>344</v>
      </c>
      <c r="L1228" s="145">
        <f>IF(A1228="","",IFERROR(VLOOKUP(B1228,IPQlickTabla!$B:$J,9,FALSE),IF(B1228="80 - Produccion-Mezcla Grasa","80",IF(B1228="51 - Purga-Purga de sebo","51",IF(B1228="502 - Fermentacion PCL","502",IF(B1228="510 - Fermentacion","510","512"))))))</f>
        <v>301</v>
      </c>
      <c r="M1228" s="107">
        <f t="shared" si="19"/>
        <v>301</v>
      </c>
    </row>
    <row r="1229" spans="1:13" hidden="1" x14ac:dyDescent="0.25">
      <c r="A1229" s="76">
        <v>667336</v>
      </c>
      <c r="B1229" s="144" t="s">
        <v>198</v>
      </c>
      <c r="C1229" s="112">
        <v>44789</v>
      </c>
      <c r="D1229" s="144" t="s">
        <v>218</v>
      </c>
      <c r="E1229" s="144" t="s">
        <v>21</v>
      </c>
      <c r="F1229" s="76">
        <v>1</v>
      </c>
      <c r="G1229" s="145" t="s">
        <v>57</v>
      </c>
      <c r="H1229" s="145">
        <v>50</v>
      </c>
      <c r="I1229" s="145">
        <v>52</v>
      </c>
      <c r="J1229" s="145">
        <v>51.7</v>
      </c>
      <c r="K1229" s="145" t="s">
        <v>344</v>
      </c>
      <c r="L1229" s="145">
        <f>IF(A1229="","",IFERROR(VLOOKUP(B1229,IPQlickTabla!$B:$J,9,FALSE),IF(B1229="80 - Produccion-Mezcla Grasa","80",IF(B1229="51 - Purga-Purga de sebo","51",IF(B1229="502 - Fermentacion PCL","502",IF(B1229="510 - Fermentacion","510","512"))))))</f>
        <v>301</v>
      </c>
      <c r="M1229" s="107">
        <f t="shared" si="19"/>
        <v>301</v>
      </c>
    </row>
    <row r="1230" spans="1:13" hidden="1" x14ac:dyDescent="0.25">
      <c r="A1230" s="76">
        <v>668316</v>
      </c>
      <c r="B1230" s="144" t="s">
        <v>197</v>
      </c>
      <c r="C1230" s="112">
        <v>44793</v>
      </c>
      <c r="D1230" s="144" t="s">
        <v>218</v>
      </c>
      <c r="E1230" s="144" t="s">
        <v>21</v>
      </c>
      <c r="F1230" s="76">
        <v>1</v>
      </c>
      <c r="G1230" s="145" t="s">
        <v>57</v>
      </c>
      <c r="H1230" s="145">
        <v>50</v>
      </c>
      <c r="I1230" s="145">
        <v>52</v>
      </c>
      <c r="J1230" s="145">
        <v>52</v>
      </c>
      <c r="K1230" s="145" t="s">
        <v>344</v>
      </c>
      <c r="L1230" s="145">
        <f>IF(A1230="","",IFERROR(VLOOKUP(B1230,IPQlickTabla!$B:$J,9,FALSE),IF(B1230="80 - Produccion-Mezcla Grasa","80",IF(B1230="51 - Purga-Purga de sebo","51",IF(B1230="502 - Fermentacion PCL","502",IF(B1230="510 - Fermentacion","510","512"))))))</f>
        <v>301</v>
      </c>
      <c r="M1230" s="107">
        <f t="shared" si="19"/>
        <v>301</v>
      </c>
    </row>
    <row r="1231" spans="1:13" hidden="1" x14ac:dyDescent="0.25">
      <c r="A1231" s="76">
        <v>668474</v>
      </c>
      <c r="B1231" s="144" t="s">
        <v>295</v>
      </c>
      <c r="C1231" s="112">
        <v>44794</v>
      </c>
      <c r="D1231" s="144" t="s">
        <v>218</v>
      </c>
      <c r="E1231" s="144" t="s">
        <v>22</v>
      </c>
      <c r="F1231" s="76">
        <v>7</v>
      </c>
      <c r="G1231" s="145" t="s">
        <v>55</v>
      </c>
      <c r="H1231" s="145">
        <v>0</v>
      </c>
      <c r="I1231" s="145">
        <v>1.5</v>
      </c>
      <c r="J1231" s="145">
        <v>1.1000000000000001</v>
      </c>
      <c r="K1231" s="145" t="s">
        <v>344</v>
      </c>
      <c r="L1231" s="145" t="str">
        <f>IF(A1231="","",IFERROR(VLOOKUP(B1231,IPQlickTabla!$B:$J,9,FALSE),IF(B1231="80 - Produccion-Mezcla Grasa","80",IF(B1231="51 - Purga-Purga de sebo","51",IF(B1231="502 - Fermentacion PCL","502",IF(B1231="510 - Fermentacion","510","512"))))))</f>
        <v>512</v>
      </c>
      <c r="M1231" s="107">
        <f t="shared" si="19"/>
        <v>512</v>
      </c>
    </row>
    <row r="1232" spans="1:13" hidden="1" x14ac:dyDescent="0.25">
      <c r="A1232" s="76">
        <v>668136</v>
      </c>
      <c r="B1232" s="144" t="s">
        <v>295</v>
      </c>
      <c r="C1232" s="112">
        <v>44792</v>
      </c>
      <c r="D1232" s="144" t="s">
        <v>218</v>
      </c>
      <c r="E1232" s="144" t="s">
        <v>22</v>
      </c>
      <c r="F1232" s="76">
        <v>7</v>
      </c>
      <c r="G1232" s="145" t="s">
        <v>55</v>
      </c>
      <c r="H1232" s="145">
        <v>0</v>
      </c>
      <c r="I1232" s="145">
        <v>1.5</v>
      </c>
      <c r="J1232" s="145">
        <v>1.3</v>
      </c>
      <c r="K1232" s="145" t="s">
        <v>344</v>
      </c>
      <c r="L1232" s="145" t="str">
        <f>IF(A1232="","",IFERROR(VLOOKUP(B1232,IPQlickTabla!$B:$J,9,FALSE),IF(B1232="80 - Produccion-Mezcla Grasa","80",IF(B1232="51 - Purga-Purga de sebo","51",IF(B1232="502 - Fermentacion PCL","502",IF(B1232="510 - Fermentacion","510","512"))))))</f>
        <v>512</v>
      </c>
      <c r="M1232" s="107">
        <f t="shared" si="19"/>
        <v>512</v>
      </c>
    </row>
    <row r="1233" spans="1:13" hidden="1" x14ac:dyDescent="0.25">
      <c r="A1233" s="76">
        <v>668360</v>
      </c>
      <c r="B1233" s="144" t="s">
        <v>295</v>
      </c>
      <c r="C1233" s="112">
        <v>44793</v>
      </c>
      <c r="D1233" s="144" t="s">
        <v>218</v>
      </c>
      <c r="E1233" s="144" t="s">
        <v>22</v>
      </c>
      <c r="F1233" s="76">
        <v>7</v>
      </c>
      <c r="G1233" s="145" t="s">
        <v>55</v>
      </c>
      <c r="H1233" s="145">
        <v>0</v>
      </c>
      <c r="I1233" s="145">
        <v>1.5</v>
      </c>
      <c r="J1233" s="145">
        <v>1.3</v>
      </c>
      <c r="K1233" s="145" t="s">
        <v>344</v>
      </c>
      <c r="L1233" s="145" t="str">
        <f>IF(A1233="","",IFERROR(VLOOKUP(B1233,IPQlickTabla!$B:$J,9,FALSE),IF(B1233="80 - Produccion-Mezcla Grasa","80",IF(B1233="51 - Purga-Purga de sebo","51",IF(B1233="502 - Fermentacion PCL","502",IF(B1233="510 - Fermentacion","510","512"))))))</f>
        <v>512</v>
      </c>
      <c r="M1233" s="107">
        <f t="shared" si="19"/>
        <v>512</v>
      </c>
    </row>
    <row r="1234" spans="1:13" hidden="1" x14ac:dyDescent="0.25">
      <c r="A1234" s="76">
        <v>667490</v>
      </c>
      <c r="B1234" s="144" t="s">
        <v>295</v>
      </c>
      <c r="C1234" s="112">
        <v>44790</v>
      </c>
      <c r="D1234" s="144" t="s">
        <v>218</v>
      </c>
      <c r="E1234" s="144" t="s">
        <v>22</v>
      </c>
      <c r="F1234" s="76">
        <v>7</v>
      </c>
      <c r="G1234" s="145" t="s">
        <v>55</v>
      </c>
      <c r="H1234" s="145">
        <v>0</v>
      </c>
      <c r="I1234" s="145">
        <v>1.5</v>
      </c>
      <c r="J1234" s="145">
        <v>1.5</v>
      </c>
      <c r="K1234" s="145" t="s">
        <v>344</v>
      </c>
      <c r="L1234" s="145" t="str">
        <f>IF(A1234="","",IFERROR(VLOOKUP(B1234,IPQlickTabla!$B:$J,9,FALSE),IF(B1234="80 - Produccion-Mezcla Grasa","80",IF(B1234="51 - Purga-Purga de sebo","51",IF(B1234="502 - Fermentacion PCL","502",IF(B1234="510 - Fermentacion","510","512"))))))</f>
        <v>512</v>
      </c>
      <c r="M1234" s="107">
        <f t="shared" si="19"/>
        <v>512</v>
      </c>
    </row>
    <row r="1235" spans="1:13" hidden="1" x14ac:dyDescent="0.25">
      <c r="A1235" s="76">
        <v>667608</v>
      </c>
      <c r="B1235" s="144" t="s">
        <v>295</v>
      </c>
      <c r="C1235" s="112">
        <v>44790</v>
      </c>
      <c r="D1235" s="144" t="s">
        <v>218</v>
      </c>
      <c r="E1235" s="144" t="s">
        <v>22</v>
      </c>
      <c r="F1235" s="76">
        <v>7</v>
      </c>
      <c r="G1235" s="145" t="s">
        <v>55</v>
      </c>
      <c r="H1235" s="145">
        <v>0</v>
      </c>
      <c r="I1235" s="145">
        <v>1.5</v>
      </c>
      <c r="J1235" s="145">
        <v>1.5</v>
      </c>
      <c r="K1235" s="145" t="s">
        <v>344</v>
      </c>
      <c r="L1235" s="145" t="str">
        <f>IF(A1235="","",IFERROR(VLOOKUP(B1235,IPQlickTabla!$B:$J,9,FALSE),IF(B1235="80 - Produccion-Mezcla Grasa","80",IF(B1235="51 - Purga-Purga de sebo","51",IF(B1235="502 - Fermentacion PCL","502",IF(B1235="510 - Fermentacion","510","512"))))))</f>
        <v>512</v>
      </c>
      <c r="M1235" s="107">
        <f t="shared" si="19"/>
        <v>512</v>
      </c>
    </row>
    <row r="1236" spans="1:13" hidden="1" x14ac:dyDescent="0.25">
      <c r="A1236" s="76">
        <v>667670</v>
      </c>
      <c r="B1236" s="144" t="s">
        <v>295</v>
      </c>
      <c r="C1236" s="112">
        <v>44791</v>
      </c>
      <c r="D1236" s="144" t="s">
        <v>218</v>
      </c>
      <c r="E1236" s="144" t="s">
        <v>22</v>
      </c>
      <c r="F1236" s="76">
        <v>7</v>
      </c>
      <c r="G1236" s="145" t="s">
        <v>55</v>
      </c>
      <c r="H1236" s="145">
        <v>0</v>
      </c>
      <c r="I1236" s="145">
        <v>1.5</v>
      </c>
      <c r="J1236" s="145">
        <v>1.7</v>
      </c>
      <c r="K1236" s="145" t="s">
        <v>345</v>
      </c>
      <c r="L1236" s="145" t="str">
        <f>IF(A1236="","",IFERROR(VLOOKUP(B1236,IPQlickTabla!$B:$J,9,FALSE),IF(B1236="80 - Produccion-Mezcla Grasa","80",IF(B1236="51 - Purga-Purga de sebo","51",IF(B1236="502 - Fermentacion PCL","502",IF(B1236="510 - Fermentacion","510","512"))))))</f>
        <v>512</v>
      </c>
      <c r="M1236" s="107">
        <f t="shared" si="19"/>
        <v>512</v>
      </c>
    </row>
    <row r="1237" spans="1:13" hidden="1" x14ac:dyDescent="0.25">
      <c r="A1237" s="76">
        <v>667095</v>
      </c>
      <c r="B1237" s="144" t="s">
        <v>295</v>
      </c>
      <c r="C1237" s="112">
        <v>44788</v>
      </c>
      <c r="D1237" s="144" t="s">
        <v>218</v>
      </c>
      <c r="E1237" s="144" t="s">
        <v>22</v>
      </c>
      <c r="F1237" s="76">
        <v>7</v>
      </c>
      <c r="G1237" s="145" t="s">
        <v>55</v>
      </c>
      <c r="H1237" s="145">
        <v>0</v>
      </c>
      <c r="I1237" s="145">
        <v>1.5</v>
      </c>
      <c r="J1237" s="145">
        <v>1.8</v>
      </c>
      <c r="K1237" s="145" t="s">
        <v>345</v>
      </c>
      <c r="L1237" s="145" t="str">
        <f>IF(A1237="","",IFERROR(VLOOKUP(B1237,IPQlickTabla!$B:$J,9,FALSE),IF(B1237="80 - Produccion-Mezcla Grasa","80",IF(B1237="51 - Purga-Purga de sebo","51",IF(B1237="502 - Fermentacion PCL","502",IF(B1237="510 - Fermentacion","510","512"))))))</f>
        <v>512</v>
      </c>
      <c r="M1237" s="107">
        <f t="shared" si="19"/>
        <v>512</v>
      </c>
    </row>
    <row r="1238" spans="1:13" hidden="1" x14ac:dyDescent="0.25">
      <c r="A1238" s="76">
        <v>668310</v>
      </c>
      <c r="B1238" s="144" t="s">
        <v>295</v>
      </c>
      <c r="C1238" s="112">
        <v>44793</v>
      </c>
      <c r="D1238" s="144" t="s">
        <v>218</v>
      </c>
      <c r="E1238" s="144" t="s">
        <v>22</v>
      </c>
      <c r="F1238" s="76">
        <v>7</v>
      </c>
      <c r="G1238" s="145" t="s">
        <v>55</v>
      </c>
      <c r="H1238" s="145">
        <v>0</v>
      </c>
      <c r="I1238" s="145">
        <v>1.5</v>
      </c>
      <c r="J1238" s="145">
        <v>1.8</v>
      </c>
      <c r="K1238" s="145" t="s">
        <v>345</v>
      </c>
      <c r="L1238" s="145" t="str">
        <f>IF(A1238="","",IFERROR(VLOOKUP(B1238,IPQlickTabla!$B:$J,9,FALSE),IF(B1238="80 - Produccion-Mezcla Grasa","80",IF(B1238="51 - Purga-Purga de sebo","51",IF(B1238="502 - Fermentacion PCL","502",IF(B1238="510 - Fermentacion","510","512"))))))</f>
        <v>512</v>
      </c>
      <c r="M1238" s="107">
        <f t="shared" si="19"/>
        <v>512</v>
      </c>
    </row>
    <row r="1239" spans="1:13" hidden="1" x14ac:dyDescent="0.25">
      <c r="A1239" s="76">
        <v>668405</v>
      </c>
      <c r="B1239" s="144" t="s">
        <v>295</v>
      </c>
      <c r="C1239" s="112">
        <v>44794</v>
      </c>
      <c r="D1239" s="144" t="s">
        <v>218</v>
      </c>
      <c r="E1239" s="144" t="s">
        <v>22</v>
      </c>
      <c r="F1239" s="76">
        <v>7</v>
      </c>
      <c r="G1239" s="145" t="s">
        <v>55</v>
      </c>
      <c r="H1239" s="145">
        <v>0</v>
      </c>
      <c r="I1239" s="145">
        <v>1.5</v>
      </c>
      <c r="J1239" s="145">
        <v>1.8</v>
      </c>
      <c r="K1239" s="145" t="s">
        <v>345</v>
      </c>
      <c r="L1239" s="145" t="str">
        <f>IF(A1239="","",IFERROR(VLOOKUP(B1239,IPQlickTabla!$B:$J,9,FALSE),IF(B1239="80 - Produccion-Mezcla Grasa","80",IF(B1239="51 - Purga-Purga de sebo","51",IF(B1239="502 - Fermentacion PCL","502",IF(B1239="510 - Fermentacion","510","512"))))))</f>
        <v>512</v>
      </c>
      <c r="M1239" s="107">
        <f t="shared" si="19"/>
        <v>512</v>
      </c>
    </row>
    <row r="1240" spans="1:13" hidden="1" x14ac:dyDescent="0.25">
      <c r="A1240" s="76">
        <v>668443</v>
      </c>
      <c r="B1240" s="144" t="s">
        <v>295</v>
      </c>
      <c r="C1240" s="112">
        <v>44794</v>
      </c>
      <c r="D1240" s="144" t="s">
        <v>218</v>
      </c>
      <c r="E1240" s="144" t="s">
        <v>22</v>
      </c>
      <c r="F1240" s="76">
        <v>7</v>
      </c>
      <c r="G1240" s="145" t="s">
        <v>55</v>
      </c>
      <c r="H1240" s="145">
        <v>0</v>
      </c>
      <c r="I1240" s="145">
        <v>1.5</v>
      </c>
      <c r="J1240" s="145">
        <v>1.8</v>
      </c>
      <c r="K1240" s="145" t="s">
        <v>345</v>
      </c>
      <c r="L1240" s="145" t="str">
        <f>IF(A1240="","",IFERROR(VLOOKUP(B1240,IPQlickTabla!$B:$J,9,FALSE),IF(B1240="80 - Produccion-Mezcla Grasa","80",IF(B1240="51 - Purga-Purga de sebo","51",IF(B1240="502 - Fermentacion PCL","502",IF(B1240="510 - Fermentacion","510","512"))))))</f>
        <v>512</v>
      </c>
      <c r="M1240" s="107">
        <f t="shared" si="19"/>
        <v>512</v>
      </c>
    </row>
    <row r="1241" spans="1:13" hidden="1" x14ac:dyDescent="0.25">
      <c r="A1241" s="76">
        <v>667117</v>
      </c>
      <c r="B1241" s="144" t="s">
        <v>295</v>
      </c>
      <c r="C1241" s="112">
        <v>44789</v>
      </c>
      <c r="D1241" s="144" t="s">
        <v>218</v>
      </c>
      <c r="E1241" s="144" t="s">
        <v>22</v>
      </c>
      <c r="F1241" s="76">
        <v>7</v>
      </c>
      <c r="G1241" s="145" t="s">
        <v>55</v>
      </c>
      <c r="H1241" s="145">
        <v>0</v>
      </c>
      <c r="I1241" s="145">
        <v>1.5</v>
      </c>
      <c r="J1241" s="145">
        <v>1.9</v>
      </c>
      <c r="K1241" s="145" t="s">
        <v>345</v>
      </c>
      <c r="L1241" s="145" t="str">
        <f>IF(A1241="","",IFERROR(VLOOKUP(B1241,IPQlickTabla!$B:$J,9,FALSE),IF(B1241="80 - Produccion-Mezcla Grasa","80",IF(B1241="51 - Purga-Purga de sebo","51",IF(B1241="502 - Fermentacion PCL","502",IF(B1241="510 - Fermentacion","510","512"))))))</f>
        <v>512</v>
      </c>
      <c r="M1241" s="107">
        <f t="shared" si="19"/>
        <v>512</v>
      </c>
    </row>
    <row r="1242" spans="1:13" hidden="1" x14ac:dyDescent="0.25">
      <c r="A1242" s="76">
        <v>667026</v>
      </c>
      <c r="B1242" s="144" t="s">
        <v>295</v>
      </c>
      <c r="C1242" s="112">
        <v>44788</v>
      </c>
      <c r="D1242" s="144" t="s">
        <v>218</v>
      </c>
      <c r="E1242" s="144" t="s">
        <v>22</v>
      </c>
      <c r="F1242" s="76">
        <v>7</v>
      </c>
      <c r="G1242" s="145" t="s">
        <v>55</v>
      </c>
      <c r="H1242" s="145">
        <v>0</v>
      </c>
      <c r="I1242" s="145">
        <v>1.5</v>
      </c>
      <c r="J1242" s="145">
        <v>2</v>
      </c>
      <c r="K1242" s="145" t="s">
        <v>345</v>
      </c>
      <c r="L1242" s="145" t="str">
        <f>IF(A1242="","",IFERROR(VLOOKUP(B1242,IPQlickTabla!$B:$J,9,FALSE),IF(B1242="80 - Produccion-Mezcla Grasa","80",IF(B1242="51 - Purga-Purga de sebo","51",IF(B1242="502 - Fermentacion PCL","502",IF(B1242="510 - Fermentacion","510","512"))))))</f>
        <v>512</v>
      </c>
      <c r="M1242" s="107">
        <f t="shared" si="19"/>
        <v>512</v>
      </c>
    </row>
    <row r="1243" spans="1:13" hidden="1" x14ac:dyDescent="0.25">
      <c r="A1243" s="76">
        <v>667334</v>
      </c>
      <c r="B1243" s="144" t="s">
        <v>295</v>
      </c>
      <c r="C1243" s="112">
        <v>44789</v>
      </c>
      <c r="D1243" s="144" t="s">
        <v>218</v>
      </c>
      <c r="E1243" s="144" t="s">
        <v>22</v>
      </c>
      <c r="F1243" s="76">
        <v>7</v>
      </c>
      <c r="G1243" s="145" t="s">
        <v>55</v>
      </c>
      <c r="H1243" s="145">
        <v>0</v>
      </c>
      <c r="I1243" s="145">
        <v>1.5</v>
      </c>
      <c r="J1243" s="145">
        <v>2</v>
      </c>
      <c r="K1243" s="145" t="s">
        <v>345</v>
      </c>
      <c r="L1243" s="145" t="str">
        <f>IF(A1243="","",IFERROR(VLOOKUP(B1243,IPQlickTabla!$B:$J,9,FALSE),IF(B1243="80 - Produccion-Mezcla Grasa","80",IF(B1243="51 - Purga-Purga de sebo","51",IF(B1243="502 - Fermentacion PCL","502",IF(B1243="510 - Fermentacion","510","512"))))))</f>
        <v>512</v>
      </c>
      <c r="M1243" s="107">
        <f t="shared" si="19"/>
        <v>512</v>
      </c>
    </row>
    <row r="1244" spans="1:13" hidden="1" x14ac:dyDescent="0.25">
      <c r="A1244" s="76">
        <v>667188</v>
      </c>
      <c r="B1244" s="144" t="s">
        <v>295</v>
      </c>
      <c r="C1244" s="112">
        <v>44789</v>
      </c>
      <c r="D1244" s="144" t="s">
        <v>218</v>
      </c>
      <c r="E1244" s="144" t="s">
        <v>22</v>
      </c>
      <c r="F1244" s="76">
        <v>7</v>
      </c>
      <c r="G1244" s="145" t="s">
        <v>55</v>
      </c>
      <c r="H1244" s="145">
        <v>0</v>
      </c>
      <c r="I1244" s="145">
        <v>1.5</v>
      </c>
      <c r="J1244" s="145">
        <v>2.1</v>
      </c>
      <c r="K1244" s="145" t="s">
        <v>345</v>
      </c>
      <c r="L1244" s="145" t="str">
        <f>IF(A1244="","",IFERROR(VLOOKUP(B1244,IPQlickTabla!$B:$J,9,FALSE),IF(B1244="80 - Produccion-Mezcla Grasa","80",IF(B1244="51 - Purga-Purga de sebo","51",IF(B1244="502 - Fermentacion PCL","502",IF(B1244="510 - Fermentacion","510","512"))))))</f>
        <v>512</v>
      </c>
      <c r="M1244" s="107">
        <f t="shared" si="19"/>
        <v>512</v>
      </c>
    </row>
    <row r="1245" spans="1:13" hidden="1" x14ac:dyDescent="0.25">
      <c r="A1245" s="76">
        <v>667059</v>
      </c>
      <c r="B1245" s="144" t="s">
        <v>295</v>
      </c>
      <c r="C1245" s="112">
        <v>44788</v>
      </c>
      <c r="D1245" s="144" t="s">
        <v>218</v>
      </c>
      <c r="E1245" s="144" t="s">
        <v>22</v>
      </c>
      <c r="F1245" s="76">
        <v>7</v>
      </c>
      <c r="G1245" s="145" t="s">
        <v>55</v>
      </c>
      <c r="H1245" s="145">
        <v>0</v>
      </c>
      <c r="I1245" s="145">
        <v>1.5</v>
      </c>
      <c r="J1245" s="145">
        <v>2.2000000000000002</v>
      </c>
      <c r="K1245" s="145" t="s">
        <v>345</v>
      </c>
      <c r="L1245" s="145" t="str">
        <f>IF(A1245="","",IFERROR(VLOOKUP(B1245,IPQlickTabla!$B:$J,9,FALSE),IF(B1245="80 - Produccion-Mezcla Grasa","80",IF(B1245="51 - Purga-Purga de sebo","51",IF(B1245="502 - Fermentacion PCL","502",IF(B1245="510 - Fermentacion","510","512"))))))</f>
        <v>512</v>
      </c>
      <c r="M1245" s="107">
        <f t="shared" si="19"/>
        <v>512</v>
      </c>
    </row>
    <row r="1246" spans="1:13" hidden="1" x14ac:dyDescent="0.25">
      <c r="A1246" s="76">
        <v>667407</v>
      </c>
      <c r="B1246" s="144" t="s">
        <v>295</v>
      </c>
      <c r="C1246" s="112">
        <v>44790</v>
      </c>
      <c r="D1246" s="144" t="s">
        <v>218</v>
      </c>
      <c r="E1246" s="144" t="s">
        <v>22</v>
      </c>
      <c r="F1246" s="76">
        <v>7</v>
      </c>
      <c r="G1246" s="145" t="s">
        <v>55</v>
      </c>
      <c r="H1246" s="145">
        <v>0</v>
      </c>
      <c r="I1246" s="145">
        <v>5</v>
      </c>
      <c r="J1246" s="145">
        <v>1</v>
      </c>
      <c r="K1246" s="145" t="s">
        <v>344</v>
      </c>
      <c r="L1246" s="145" t="str">
        <f>IF(A1246="","",IFERROR(VLOOKUP(B1246,IPQlickTabla!$B:$J,9,FALSE),IF(B1246="80 - Produccion-Mezcla Grasa","80",IF(B1246="51 - Purga-Purga de sebo","51",IF(B1246="502 - Fermentacion PCL","502",IF(B1246="510 - Fermentacion","510","512"))))))</f>
        <v>512</v>
      </c>
      <c r="M1246" s="107">
        <f t="shared" si="19"/>
        <v>512</v>
      </c>
    </row>
    <row r="1247" spans="1:13" hidden="1" x14ac:dyDescent="0.25">
      <c r="A1247" s="76">
        <v>668173</v>
      </c>
      <c r="B1247" s="144" t="s">
        <v>295</v>
      </c>
      <c r="C1247" s="112">
        <v>44792</v>
      </c>
      <c r="D1247" s="144" t="s">
        <v>218</v>
      </c>
      <c r="E1247" s="144" t="s">
        <v>22</v>
      </c>
      <c r="F1247" s="76">
        <v>7</v>
      </c>
      <c r="G1247" s="145" t="s">
        <v>55</v>
      </c>
      <c r="H1247" s="145">
        <v>0</v>
      </c>
      <c r="I1247" s="145">
        <v>5</v>
      </c>
      <c r="J1247" s="145">
        <v>1.2</v>
      </c>
      <c r="K1247" s="145" t="s">
        <v>344</v>
      </c>
      <c r="L1247" s="145" t="str">
        <f>IF(A1247="","",IFERROR(VLOOKUP(B1247,IPQlickTabla!$B:$J,9,FALSE),IF(B1247="80 - Produccion-Mezcla Grasa","80",IF(B1247="51 - Purga-Purga de sebo","51",IF(B1247="502 - Fermentacion PCL","502",IF(B1247="510 - Fermentacion","510","512"))))))</f>
        <v>512</v>
      </c>
      <c r="M1247" s="107">
        <f t="shared" si="19"/>
        <v>512</v>
      </c>
    </row>
    <row r="1248" spans="1:13" hidden="1" x14ac:dyDescent="0.25">
      <c r="A1248" s="76">
        <v>668228</v>
      </c>
      <c r="B1248" s="144" t="s">
        <v>295</v>
      </c>
      <c r="C1248" s="112">
        <v>44792</v>
      </c>
      <c r="D1248" s="144" t="s">
        <v>218</v>
      </c>
      <c r="E1248" s="144" t="s">
        <v>22</v>
      </c>
      <c r="F1248" s="76">
        <v>7</v>
      </c>
      <c r="G1248" s="145" t="s">
        <v>55</v>
      </c>
      <c r="H1248" s="145">
        <v>0</v>
      </c>
      <c r="I1248" s="145">
        <v>5</v>
      </c>
      <c r="J1248" s="145">
        <v>1.2</v>
      </c>
      <c r="K1248" s="145" t="s">
        <v>344</v>
      </c>
      <c r="L1248" s="145" t="str">
        <f>IF(A1248="","",IFERROR(VLOOKUP(B1248,IPQlickTabla!$B:$J,9,FALSE),IF(B1248="80 - Produccion-Mezcla Grasa","80",IF(B1248="51 - Purga-Purga de sebo","51",IF(B1248="502 - Fermentacion PCL","502",IF(B1248="510 - Fermentacion","510","512"))))))</f>
        <v>512</v>
      </c>
      <c r="M1248" s="107">
        <f t="shared" si="19"/>
        <v>512</v>
      </c>
    </row>
    <row r="1249" spans="1:13" hidden="1" x14ac:dyDescent="0.25">
      <c r="A1249" s="76">
        <v>668197</v>
      </c>
      <c r="B1249" s="144" t="s">
        <v>295</v>
      </c>
      <c r="C1249" s="112">
        <v>44792</v>
      </c>
      <c r="D1249" s="144" t="s">
        <v>218</v>
      </c>
      <c r="E1249" s="144" t="s">
        <v>22</v>
      </c>
      <c r="F1249" s="76">
        <v>7</v>
      </c>
      <c r="G1249" s="145" t="s">
        <v>55</v>
      </c>
      <c r="H1249" s="145">
        <v>0</v>
      </c>
      <c r="I1249" s="145">
        <v>5</v>
      </c>
      <c r="J1249" s="145">
        <v>1.3</v>
      </c>
      <c r="K1249" s="145" t="s">
        <v>344</v>
      </c>
      <c r="L1249" s="145" t="str">
        <f>IF(A1249="","",IFERROR(VLOOKUP(B1249,IPQlickTabla!$B:$J,9,FALSE),IF(B1249="80 - Produccion-Mezcla Grasa","80",IF(B1249="51 - Purga-Purga de sebo","51",IF(B1249="502 - Fermentacion PCL","502",IF(B1249="510 - Fermentacion","510","512"))))))</f>
        <v>512</v>
      </c>
      <c r="M1249" s="107">
        <f t="shared" si="19"/>
        <v>512</v>
      </c>
    </row>
    <row r="1250" spans="1:13" hidden="1" x14ac:dyDescent="0.25">
      <c r="A1250" s="76">
        <v>668255</v>
      </c>
      <c r="B1250" s="144" t="s">
        <v>295</v>
      </c>
      <c r="C1250" s="112">
        <v>44793</v>
      </c>
      <c r="D1250" s="144" t="s">
        <v>218</v>
      </c>
      <c r="E1250" s="144" t="s">
        <v>22</v>
      </c>
      <c r="F1250" s="76">
        <v>7</v>
      </c>
      <c r="G1250" s="145" t="s">
        <v>55</v>
      </c>
      <c r="H1250" s="145">
        <v>0</v>
      </c>
      <c r="I1250" s="145">
        <v>5</v>
      </c>
      <c r="J1250" s="145">
        <v>1.4</v>
      </c>
      <c r="K1250" s="145" t="s">
        <v>344</v>
      </c>
      <c r="L1250" s="145" t="str">
        <f>IF(A1250="","",IFERROR(VLOOKUP(B1250,IPQlickTabla!$B:$J,9,FALSE),IF(B1250="80 - Produccion-Mezcla Grasa","80",IF(B1250="51 - Purga-Purga de sebo","51",IF(B1250="502 - Fermentacion PCL","502",IF(B1250="510 - Fermentacion","510","512"))))))</f>
        <v>512</v>
      </c>
      <c r="M1250" s="107">
        <f t="shared" si="19"/>
        <v>512</v>
      </c>
    </row>
    <row r="1251" spans="1:13" hidden="1" x14ac:dyDescent="0.25">
      <c r="A1251" s="76">
        <v>667695</v>
      </c>
      <c r="B1251" s="144" t="s">
        <v>295</v>
      </c>
      <c r="C1251" s="112">
        <v>44791</v>
      </c>
      <c r="D1251" s="144" t="s">
        <v>218</v>
      </c>
      <c r="E1251" s="144" t="s">
        <v>22</v>
      </c>
      <c r="F1251" s="76">
        <v>7</v>
      </c>
      <c r="G1251" s="145" t="s">
        <v>55</v>
      </c>
      <c r="H1251" s="145">
        <v>0</v>
      </c>
      <c r="I1251" s="145">
        <v>5</v>
      </c>
      <c r="J1251" s="145">
        <v>1.6</v>
      </c>
      <c r="K1251" s="145" t="s">
        <v>344</v>
      </c>
      <c r="L1251" s="145" t="str">
        <f>IF(A1251="","",IFERROR(VLOOKUP(B1251,IPQlickTabla!$B:$J,9,FALSE),IF(B1251="80 - Produccion-Mezcla Grasa","80",IF(B1251="51 - Purga-Purga de sebo","51",IF(B1251="502 - Fermentacion PCL","502",IF(B1251="510 - Fermentacion","510","512"))))))</f>
        <v>512</v>
      </c>
      <c r="M1251" s="107">
        <f t="shared" si="19"/>
        <v>512</v>
      </c>
    </row>
    <row r="1252" spans="1:13" hidden="1" x14ac:dyDescent="0.25">
      <c r="A1252" s="76">
        <v>668379</v>
      </c>
      <c r="B1252" s="144" t="s">
        <v>295</v>
      </c>
      <c r="C1252" s="112">
        <v>44794</v>
      </c>
      <c r="D1252" s="144" t="s">
        <v>218</v>
      </c>
      <c r="E1252" s="144" t="s">
        <v>22</v>
      </c>
      <c r="F1252" s="76">
        <v>7</v>
      </c>
      <c r="G1252" s="145" t="s">
        <v>55</v>
      </c>
      <c r="H1252" s="145">
        <v>0</v>
      </c>
      <c r="I1252" s="145">
        <v>5</v>
      </c>
      <c r="J1252" s="145">
        <v>1.6</v>
      </c>
      <c r="K1252" s="145" t="s">
        <v>344</v>
      </c>
      <c r="L1252" s="145" t="str">
        <f>IF(A1252="","",IFERROR(VLOOKUP(B1252,IPQlickTabla!$B:$J,9,FALSE),IF(B1252="80 - Produccion-Mezcla Grasa","80",IF(B1252="51 - Purga-Purga de sebo","51",IF(B1252="502 - Fermentacion PCL","502",IF(B1252="510 - Fermentacion","510","512"))))))</f>
        <v>512</v>
      </c>
      <c r="M1252" s="107">
        <f t="shared" si="19"/>
        <v>512</v>
      </c>
    </row>
    <row r="1253" spans="1:13" hidden="1" x14ac:dyDescent="0.25">
      <c r="A1253" s="76">
        <v>667369</v>
      </c>
      <c r="B1253" s="144" t="s">
        <v>295</v>
      </c>
      <c r="C1253" s="112">
        <v>44789</v>
      </c>
      <c r="D1253" s="144" t="s">
        <v>218</v>
      </c>
      <c r="E1253" s="144" t="s">
        <v>22</v>
      </c>
      <c r="F1253" s="76">
        <v>7</v>
      </c>
      <c r="G1253" s="145" t="s">
        <v>55</v>
      </c>
      <c r="H1253" s="145">
        <v>0</v>
      </c>
      <c r="I1253" s="145">
        <v>5</v>
      </c>
      <c r="J1253" s="145">
        <v>1.9</v>
      </c>
      <c r="K1253" s="145" t="s">
        <v>344</v>
      </c>
      <c r="L1253" s="145" t="str">
        <f>IF(A1253="","",IFERROR(VLOOKUP(B1253,IPQlickTabla!$B:$J,9,FALSE),IF(B1253="80 - Produccion-Mezcla Grasa","80",IF(B1253="51 - Purga-Purga de sebo","51",IF(B1253="502 - Fermentacion PCL","502",IF(B1253="510 - Fermentacion","510","512"))))))</f>
        <v>512</v>
      </c>
      <c r="M1253" s="107">
        <f t="shared" si="19"/>
        <v>512</v>
      </c>
    </row>
    <row r="1254" spans="1:13" hidden="1" x14ac:dyDescent="0.25">
      <c r="A1254" s="76">
        <v>667912</v>
      </c>
      <c r="B1254" s="144" t="s">
        <v>295</v>
      </c>
      <c r="C1254" s="112">
        <v>44791</v>
      </c>
      <c r="D1254" s="144" t="s">
        <v>218</v>
      </c>
      <c r="E1254" s="144" t="s">
        <v>22</v>
      </c>
      <c r="F1254" s="76">
        <v>7</v>
      </c>
      <c r="G1254" s="145" t="s">
        <v>55</v>
      </c>
      <c r="H1254" s="145">
        <v>0</v>
      </c>
      <c r="I1254" s="145">
        <v>5</v>
      </c>
      <c r="J1254" s="145">
        <v>2</v>
      </c>
      <c r="K1254" s="145" t="s">
        <v>344</v>
      </c>
      <c r="L1254" s="145" t="str">
        <f>IF(A1254="","",IFERROR(VLOOKUP(B1254,IPQlickTabla!$B:$J,9,FALSE),IF(B1254="80 - Produccion-Mezcla Grasa","80",IF(B1254="51 - Purga-Purga de sebo","51",IF(B1254="502 - Fermentacion PCL","502",IF(B1254="510 - Fermentacion","510","512"))))))</f>
        <v>512</v>
      </c>
      <c r="M1254" s="107">
        <f t="shared" si="19"/>
        <v>512</v>
      </c>
    </row>
    <row r="1255" spans="1:13" hidden="1" x14ac:dyDescent="0.25">
      <c r="A1255" s="76">
        <v>667882</v>
      </c>
      <c r="B1255" s="144" t="s">
        <v>295</v>
      </c>
      <c r="C1255" s="112">
        <v>44791</v>
      </c>
      <c r="D1255" s="144" t="s">
        <v>218</v>
      </c>
      <c r="E1255" s="144" t="s">
        <v>22</v>
      </c>
      <c r="F1255" s="76">
        <v>7</v>
      </c>
      <c r="G1255" s="145" t="s">
        <v>55</v>
      </c>
      <c r="H1255" s="145">
        <v>0</v>
      </c>
      <c r="I1255" s="145">
        <v>5</v>
      </c>
      <c r="J1255" s="145">
        <v>2.1</v>
      </c>
      <c r="K1255" s="145" t="s">
        <v>344</v>
      </c>
      <c r="L1255" s="145" t="str">
        <f>IF(A1255="","",IFERROR(VLOOKUP(B1255,IPQlickTabla!$B:$J,9,FALSE),IF(B1255="80 - Produccion-Mezcla Grasa","80",IF(B1255="51 - Purga-Purga de sebo","51",IF(B1255="502 - Fermentacion PCL","502",IF(B1255="510 - Fermentacion","510","512"))))))</f>
        <v>512</v>
      </c>
      <c r="M1255" s="107">
        <f t="shared" si="19"/>
        <v>512</v>
      </c>
    </row>
    <row r="1256" spans="1:13" hidden="1" x14ac:dyDescent="0.25">
      <c r="A1256" s="76">
        <v>667753</v>
      </c>
      <c r="B1256" s="144" t="s">
        <v>295</v>
      </c>
      <c r="C1256" s="112">
        <v>44791</v>
      </c>
      <c r="D1256" s="144" t="s">
        <v>218</v>
      </c>
      <c r="E1256" s="144" t="s">
        <v>22</v>
      </c>
      <c r="F1256" s="76">
        <v>7</v>
      </c>
      <c r="G1256" s="145" t="s">
        <v>55</v>
      </c>
      <c r="H1256" s="145">
        <v>0</v>
      </c>
      <c r="I1256" s="145">
        <v>5</v>
      </c>
      <c r="J1256" s="145">
        <v>2.2999999999999998</v>
      </c>
      <c r="K1256" s="145" t="s">
        <v>344</v>
      </c>
      <c r="L1256" s="145" t="str">
        <f>IF(A1256="","",IFERROR(VLOOKUP(B1256,IPQlickTabla!$B:$J,9,FALSE),IF(B1256="80 - Produccion-Mezcla Grasa","80",IF(B1256="51 - Purga-Purga de sebo","51",IF(B1256="502 - Fermentacion PCL","502",IF(B1256="510 - Fermentacion","510","512"))))))</f>
        <v>512</v>
      </c>
      <c r="M1256" s="107">
        <f t="shared" si="19"/>
        <v>512</v>
      </c>
    </row>
    <row r="1257" spans="1:13" hidden="1" x14ac:dyDescent="0.25">
      <c r="A1257" s="76">
        <v>667795</v>
      </c>
      <c r="B1257" s="144" t="s">
        <v>295</v>
      </c>
      <c r="C1257" s="112">
        <v>44791</v>
      </c>
      <c r="D1257" s="144" t="s">
        <v>218</v>
      </c>
      <c r="E1257" s="144" t="s">
        <v>22</v>
      </c>
      <c r="F1257" s="76">
        <v>7</v>
      </c>
      <c r="G1257" s="145" t="s">
        <v>55</v>
      </c>
      <c r="H1257" s="145">
        <v>0</v>
      </c>
      <c r="I1257" s="145">
        <v>5</v>
      </c>
      <c r="J1257" s="145">
        <v>2.2999999999999998</v>
      </c>
      <c r="K1257" s="145" t="s">
        <v>344</v>
      </c>
      <c r="L1257" s="145" t="str">
        <f>IF(A1257="","",IFERROR(VLOOKUP(B1257,IPQlickTabla!$B:$J,9,FALSE),IF(B1257="80 - Produccion-Mezcla Grasa","80",IF(B1257="51 - Purga-Purga de sebo","51",IF(B1257="502 - Fermentacion PCL","502",IF(B1257="510 - Fermentacion","510","512"))))))</f>
        <v>512</v>
      </c>
      <c r="M1257" s="107">
        <f t="shared" si="19"/>
        <v>512</v>
      </c>
    </row>
    <row r="1258" spans="1:13" hidden="1" x14ac:dyDescent="0.25">
      <c r="A1258" s="76">
        <v>668021</v>
      </c>
      <c r="B1258" s="144" t="s">
        <v>295</v>
      </c>
      <c r="C1258" s="112">
        <v>44792</v>
      </c>
      <c r="D1258" s="144" t="s">
        <v>218</v>
      </c>
      <c r="E1258" s="144" t="s">
        <v>22</v>
      </c>
      <c r="F1258" s="76">
        <v>7</v>
      </c>
      <c r="G1258" s="145" t="s">
        <v>55</v>
      </c>
      <c r="H1258" s="145">
        <v>0</v>
      </c>
      <c r="I1258" s="145">
        <v>5</v>
      </c>
      <c r="J1258" s="145">
        <v>2.2999999999999998</v>
      </c>
      <c r="K1258" s="145" t="s">
        <v>344</v>
      </c>
      <c r="L1258" s="145" t="str">
        <f>IF(A1258="","",IFERROR(VLOOKUP(B1258,IPQlickTabla!$B:$J,9,FALSE),IF(B1258="80 - Produccion-Mezcla Grasa","80",IF(B1258="51 - Purga-Purga de sebo","51",IF(B1258="502 - Fermentacion PCL","502",IF(B1258="510 - Fermentacion","510","512"))))))</f>
        <v>512</v>
      </c>
      <c r="M1258" s="107">
        <f t="shared" si="19"/>
        <v>512</v>
      </c>
    </row>
    <row r="1259" spans="1:13" hidden="1" x14ac:dyDescent="0.25">
      <c r="A1259" s="76">
        <v>668255</v>
      </c>
      <c r="B1259" s="144" t="s">
        <v>295</v>
      </c>
      <c r="C1259" s="112">
        <v>44793</v>
      </c>
      <c r="D1259" s="144" t="s">
        <v>218</v>
      </c>
      <c r="E1259" s="144" t="s">
        <v>22</v>
      </c>
      <c r="F1259" s="76">
        <v>7</v>
      </c>
      <c r="G1259" s="145" t="s">
        <v>55</v>
      </c>
      <c r="H1259" s="145">
        <v>0</v>
      </c>
      <c r="I1259" s="145">
        <v>5</v>
      </c>
      <c r="J1259" s="145">
        <v>2.4</v>
      </c>
      <c r="K1259" s="145" t="s">
        <v>344</v>
      </c>
      <c r="L1259" s="145" t="str">
        <f>IF(A1259="","",IFERROR(VLOOKUP(B1259,IPQlickTabla!$B:$J,9,FALSE),IF(B1259="80 - Produccion-Mezcla Grasa","80",IF(B1259="51 - Purga-Purga de sebo","51",IF(B1259="502 - Fermentacion PCL","502",IF(B1259="510 - Fermentacion","510","512"))))))</f>
        <v>512</v>
      </c>
      <c r="M1259" s="107">
        <f t="shared" si="19"/>
        <v>512</v>
      </c>
    </row>
    <row r="1260" spans="1:13" hidden="1" x14ac:dyDescent="0.25">
      <c r="A1260" s="76">
        <v>667978</v>
      </c>
      <c r="B1260" s="144" t="s">
        <v>295</v>
      </c>
      <c r="C1260" s="112">
        <v>44792</v>
      </c>
      <c r="D1260" s="144" t="s">
        <v>218</v>
      </c>
      <c r="E1260" s="144" t="s">
        <v>22</v>
      </c>
      <c r="F1260" s="76">
        <v>7</v>
      </c>
      <c r="G1260" s="145" t="s">
        <v>55</v>
      </c>
      <c r="H1260" s="145">
        <v>0</v>
      </c>
      <c r="I1260" s="145">
        <v>5</v>
      </c>
      <c r="J1260" s="145">
        <v>2.6</v>
      </c>
      <c r="K1260" s="145" t="s">
        <v>344</v>
      </c>
      <c r="L1260" s="145" t="str">
        <f>IF(A1260="","",IFERROR(VLOOKUP(B1260,IPQlickTabla!$B:$J,9,FALSE),IF(B1260="80 - Produccion-Mezcla Grasa","80",IF(B1260="51 - Purga-Purga de sebo","51",IF(B1260="502 - Fermentacion PCL","502",IF(B1260="510 - Fermentacion","510","512"))))))</f>
        <v>512</v>
      </c>
      <c r="M1260" s="107">
        <f t="shared" si="19"/>
        <v>512</v>
      </c>
    </row>
    <row r="1261" spans="1:13" hidden="1" x14ac:dyDescent="0.25">
      <c r="A1261" s="76">
        <v>667944</v>
      </c>
      <c r="B1261" s="144" t="s">
        <v>295</v>
      </c>
      <c r="C1261" s="112">
        <v>44791</v>
      </c>
      <c r="D1261" s="144" t="s">
        <v>218</v>
      </c>
      <c r="E1261" s="144" t="s">
        <v>22</v>
      </c>
      <c r="F1261" s="76">
        <v>7</v>
      </c>
      <c r="G1261" s="145" t="s">
        <v>55</v>
      </c>
      <c r="H1261" s="145">
        <v>0</v>
      </c>
      <c r="I1261" s="145">
        <v>5</v>
      </c>
      <c r="J1261" s="145">
        <v>3.4</v>
      </c>
      <c r="K1261" s="145" t="s">
        <v>344</v>
      </c>
      <c r="L1261" s="145" t="str">
        <f>IF(A1261="","",IFERROR(VLOOKUP(B1261,IPQlickTabla!$B:$J,9,FALSE),IF(B1261="80 - Produccion-Mezcla Grasa","80",IF(B1261="51 - Purga-Purga de sebo","51",IF(B1261="502 - Fermentacion PCL","502",IF(B1261="510 - Fermentacion","510","512"))))))</f>
        <v>512</v>
      </c>
      <c r="M1261" s="107">
        <f t="shared" si="19"/>
        <v>512</v>
      </c>
    </row>
    <row r="1262" spans="1:13" hidden="1" x14ac:dyDescent="0.25">
      <c r="A1262" s="76">
        <v>666967</v>
      </c>
      <c r="B1262" s="144" t="s">
        <v>295</v>
      </c>
      <c r="C1262" s="112">
        <v>44788</v>
      </c>
      <c r="D1262" s="144" t="s">
        <v>218</v>
      </c>
      <c r="E1262" s="144" t="s">
        <v>22</v>
      </c>
      <c r="F1262" s="76">
        <v>7</v>
      </c>
      <c r="G1262" s="145" t="s">
        <v>55</v>
      </c>
      <c r="H1262" s="145">
        <v>0</v>
      </c>
      <c r="I1262" s="145">
        <v>5</v>
      </c>
      <c r="J1262" s="145">
        <v>5</v>
      </c>
      <c r="K1262" s="145" t="s">
        <v>344</v>
      </c>
      <c r="L1262" s="145" t="str">
        <f>IF(A1262="","",IFERROR(VLOOKUP(B1262,IPQlickTabla!$B:$J,9,FALSE),IF(B1262="80 - Produccion-Mezcla Grasa","80",IF(B1262="51 - Purga-Purga de sebo","51",IF(B1262="502 - Fermentacion PCL","502",IF(B1262="510 - Fermentacion","510","512"))))))</f>
        <v>512</v>
      </c>
      <c r="M1262" s="107">
        <f t="shared" si="19"/>
        <v>512</v>
      </c>
    </row>
    <row r="1263" spans="1:13" hidden="1" x14ac:dyDescent="0.25">
      <c r="A1263" s="76">
        <v>667911</v>
      </c>
      <c r="B1263" s="144" t="s">
        <v>189</v>
      </c>
      <c r="C1263" s="112">
        <v>44791</v>
      </c>
      <c r="D1263" s="144" t="s">
        <v>218</v>
      </c>
      <c r="E1263" s="144" t="s">
        <v>22</v>
      </c>
      <c r="F1263" s="76">
        <v>40</v>
      </c>
      <c r="G1263" s="145" t="s">
        <v>58</v>
      </c>
      <c r="H1263" s="145">
        <v>49</v>
      </c>
      <c r="I1263" s="145">
        <v>55</v>
      </c>
      <c r="J1263" s="145">
        <v>41.9</v>
      </c>
      <c r="K1263" s="145" t="s">
        <v>345</v>
      </c>
      <c r="L1263" s="145">
        <f>IF(A1263="","",IFERROR(VLOOKUP(B1263,IPQlickTabla!$B:$J,9,FALSE),IF(B1263="80 - Produccion-Mezcla Grasa","80",IF(B1263="51 - Purga-Purga de sebo","51",IF(B1263="502 - Fermentacion PCL","502",IF(B1263="510 - Fermentacion","510","512"))))))</f>
        <v>90</v>
      </c>
      <c r="M1263" s="107">
        <f t="shared" si="19"/>
        <v>90</v>
      </c>
    </row>
    <row r="1264" spans="1:13" hidden="1" x14ac:dyDescent="0.25">
      <c r="A1264" s="76">
        <v>667943</v>
      </c>
      <c r="B1264" s="144" t="s">
        <v>189</v>
      </c>
      <c r="C1264" s="112">
        <v>44791</v>
      </c>
      <c r="D1264" s="144" t="s">
        <v>218</v>
      </c>
      <c r="E1264" s="144" t="s">
        <v>22</v>
      </c>
      <c r="F1264" s="76">
        <v>40</v>
      </c>
      <c r="G1264" s="145" t="s">
        <v>58</v>
      </c>
      <c r="H1264" s="145">
        <v>49</v>
      </c>
      <c r="I1264" s="145">
        <v>55</v>
      </c>
      <c r="J1264" s="145">
        <v>56.6</v>
      </c>
      <c r="K1264" s="145" t="s">
        <v>345</v>
      </c>
      <c r="L1264" s="145">
        <f>IF(A1264="","",IFERROR(VLOOKUP(B1264,IPQlickTabla!$B:$J,9,FALSE),IF(B1264="80 - Produccion-Mezcla Grasa","80",IF(B1264="51 - Purga-Purga de sebo","51",IF(B1264="502 - Fermentacion PCL","502",IF(B1264="510 - Fermentacion","510","512"))))))</f>
        <v>90</v>
      </c>
      <c r="M1264" s="107">
        <f t="shared" si="19"/>
        <v>90</v>
      </c>
    </row>
    <row r="1265" spans="1:13" hidden="1" x14ac:dyDescent="0.25">
      <c r="A1265" s="76">
        <v>667794</v>
      </c>
      <c r="B1265" s="144" t="s">
        <v>189</v>
      </c>
      <c r="C1265" s="112">
        <v>44791</v>
      </c>
      <c r="D1265" s="144" t="s">
        <v>218</v>
      </c>
      <c r="E1265" s="144" t="s">
        <v>22</v>
      </c>
      <c r="F1265" s="76">
        <v>40</v>
      </c>
      <c r="G1265" s="145" t="s">
        <v>58</v>
      </c>
      <c r="H1265" s="145">
        <v>84</v>
      </c>
      <c r="I1265" s="145">
        <v>90</v>
      </c>
      <c r="J1265" s="145">
        <v>90.2</v>
      </c>
      <c r="K1265" s="145" t="s">
        <v>345</v>
      </c>
      <c r="L1265" s="145">
        <f>IF(A1265="","",IFERROR(VLOOKUP(B1265,IPQlickTabla!$B:$J,9,FALSE),IF(B1265="80 - Produccion-Mezcla Grasa","80",IF(B1265="51 - Purga-Purga de sebo","51",IF(B1265="502 - Fermentacion PCL","502",IF(B1265="510 - Fermentacion","510","512"))))))</f>
        <v>90</v>
      </c>
      <c r="M1265" s="107">
        <f t="shared" si="19"/>
        <v>90</v>
      </c>
    </row>
    <row r="1266" spans="1:13" hidden="1" x14ac:dyDescent="0.25">
      <c r="A1266" s="76">
        <v>667977</v>
      </c>
      <c r="B1266" s="144" t="s">
        <v>189</v>
      </c>
      <c r="C1266" s="112">
        <v>44791</v>
      </c>
      <c r="D1266" s="144" t="s">
        <v>218</v>
      </c>
      <c r="E1266" s="144" t="s">
        <v>22</v>
      </c>
      <c r="F1266" s="76">
        <v>40</v>
      </c>
      <c r="G1266" s="145" t="s">
        <v>58</v>
      </c>
      <c r="H1266" s="145">
        <v>84</v>
      </c>
      <c r="I1266" s="145">
        <v>90</v>
      </c>
      <c r="J1266" s="145">
        <v>90.5</v>
      </c>
      <c r="K1266" s="145" t="s">
        <v>345</v>
      </c>
      <c r="L1266" s="145">
        <f>IF(A1266="","",IFERROR(VLOOKUP(B1266,IPQlickTabla!$B:$J,9,FALSE),IF(B1266="80 - Produccion-Mezcla Grasa","80",IF(B1266="51 - Purga-Purga de sebo","51",IF(B1266="502 - Fermentacion PCL","502",IF(B1266="510 - Fermentacion","510","512"))))))</f>
        <v>90</v>
      </c>
      <c r="M1266" s="107">
        <f t="shared" si="19"/>
        <v>90</v>
      </c>
    </row>
    <row r="1267" spans="1:13" hidden="1" x14ac:dyDescent="0.25">
      <c r="A1267" s="76">
        <v>667881</v>
      </c>
      <c r="B1267" s="144" t="s">
        <v>189</v>
      </c>
      <c r="C1267" s="112">
        <v>44791</v>
      </c>
      <c r="D1267" s="144" t="s">
        <v>218</v>
      </c>
      <c r="E1267" s="144" t="s">
        <v>22</v>
      </c>
      <c r="F1267" s="76">
        <v>40</v>
      </c>
      <c r="G1267" s="145" t="s">
        <v>58</v>
      </c>
      <c r="H1267" s="145">
        <v>84</v>
      </c>
      <c r="I1267" s="145">
        <v>90</v>
      </c>
      <c r="J1267" s="145">
        <v>91</v>
      </c>
      <c r="K1267" s="145" t="s">
        <v>345</v>
      </c>
      <c r="L1267" s="145">
        <f>IF(A1267="","",IFERROR(VLOOKUP(B1267,IPQlickTabla!$B:$J,9,FALSE),IF(B1267="80 - Produccion-Mezcla Grasa","80",IF(B1267="51 - Purga-Purga de sebo","51",IF(B1267="502 - Fermentacion PCL","502",IF(B1267="510 - Fermentacion","510","512"))))))</f>
        <v>90</v>
      </c>
      <c r="M1267" s="107">
        <f t="shared" si="19"/>
        <v>90</v>
      </c>
    </row>
    <row r="1268" spans="1:13" hidden="1" x14ac:dyDescent="0.25">
      <c r="A1268" s="76">
        <v>667752</v>
      </c>
      <c r="B1268" s="144" t="s">
        <v>189</v>
      </c>
      <c r="C1268" s="112">
        <v>44791</v>
      </c>
      <c r="D1268" s="144" t="s">
        <v>218</v>
      </c>
      <c r="E1268" s="144" t="s">
        <v>22</v>
      </c>
      <c r="F1268" s="76">
        <v>40</v>
      </c>
      <c r="G1268" s="145" t="s">
        <v>58</v>
      </c>
      <c r="H1268" s="145">
        <v>84</v>
      </c>
      <c r="I1268" s="145">
        <v>90</v>
      </c>
      <c r="J1268" s="145">
        <v>91.2</v>
      </c>
      <c r="K1268" s="145" t="s">
        <v>345</v>
      </c>
      <c r="L1268" s="145">
        <f>IF(A1268="","",IFERROR(VLOOKUP(B1268,IPQlickTabla!$B:$J,9,FALSE),IF(B1268="80 - Produccion-Mezcla Grasa","80",IF(B1268="51 - Purga-Purga de sebo","51",IF(B1268="502 - Fermentacion PCL","502",IF(B1268="510 - Fermentacion","510","512"))))))</f>
        <v>90</v>
      </c>
      <c r="M1268" s="107">
        <f t="shared" si="19"/>
        <v>90</v>
      </c>
    </row>
    <row r="1269" spans="1:13" hidden="1" x14ac:dyDescent="0.25">
      <c r="A1269" s="76">
        <v>667693</v>
      </c>
      <c r="B1269" s="144" t="s">
        <v>189</v>
      </c>
      <c r="C1269" s="112">
        <v>44790</v>
      </c>
      <c r="D1269" s="144" t="s">
        <v>218</v>
      </c>
      <c r="E1269" s="144" t="s">
        <v>22</v>
      </c>
      <c r="F1269" s="76">
        <v>40</v>
      </c>
      <c r="G1269" s="145" t="s">
        <v>58</v>
      </c>
      <c r="H1269" s="145">
        <v>86</v>
      </c>
      <c r="I1269" s="145">
        <v>93</v>
      </c>
      <c r="J1269" s="145">
        <v>90.5</v>
      </c>
      <c r="K1269" s="145" t="s">
        <v>344</v>
      </c>
      <c r="L1269" s="145">
        <f>IF(A1269="","",IFERROR(VLOOKUP(B1269,IPQlickTabla!$B:$J,9,FALSE),IF(B1269="80 - Produccion-Mezcla Grasa","80",IF(B1269="51 - Purga-Purga de sebo","51",IF(B1269="502 - Fermentacion PCL","502",IF(B1269="510 - Fermentacion","510","512"))))))</f>
        <v>90</v>
      </c>
      <c r="M1269" s="107">
        <f t="shared" si="19"/>
        <v>90</v>
      </c>
    </row>
    <row r="1270" spans="1:13" hidden="1" x14ac:dyDescent="0.25">
      <c r="A1270" s="76">
        <v>667911</v>
      </c>
      <c r="B1270" s="144" t="s">
        <v>189</v>
      </c>
      <c r="C1270" s="112">
        <v>44791</v>
      </c>
      <c r="D1270" s="144" t="s">
        <v>218</v>
      </c>
      <c r="E1270" s="144" t="s">
        <v>22</v>
      </c>
      <c r="F1270" s="76">
        <v>41</v>
      </c>
      <c r="G1270" s="145" t="s">
        <v>59</v>
      </c>
      <c r="H1270" s="145">
        <v>22</v>
      </c>
      <c r="I1270" s="145">
        <v>28</v>
      </c>
      <c r="J1270" s="145">
        <v>14.3</v>
      </c>
      <c r="K1270" s="145" t="s">
        <v>345</v>
      </c>
      <c r="L1270" s="145">
        <f>IF(A1270="","",IFERROR(VLOOKUP(B1270,IPQlickTabla!$B:$J,9,FALSE),IF(B1270="80 - Produccion-Mezcla Grasa","80",IF(B1270="51 - Purga-Purga de sebo","51",IF(B1270="502 - Fermentacion PCL","502",IF(B1270="510 - Fermentacion","510","512"))))))</f>
        <v>90</v>
      </c>
      <c r="M1270" s="107">
        <f t="shared" si="19"/>
        <v>90</v>
      </c>
    </row>
    <row r="1271" spans="1:13" hidden="1" x14ac:dyDescent="0.25">
      <c r="A1271" s="76">
        <v>667943</v>
      </c>
      <c r="B1271" s="144" t="s">
        <v>189</v>
      </c>
      <c r="C1271" s="112">
        <v>44791</v>
      </c>
      <c r="D1271" s="144" t="s">
        <v>218</v>
      </c>
      <c r="E1271" s="144" t="s">
        <v>22</v>
      </c>
      <c r="F1271" s="76">
        <v>41</v>
      </c>
      <c r="G1271" s="145" t="s">
        <v>59</v>
      </c>
      <c r="H1271" s="145">
        <v>22</v>
      </c>
      <c r="I1271" s="145">
        <v>28</v>
      </c>
      <c r="J1271" s="145">
        <v>23.2</v>
      </c>
      <c r="K1271" s="145" t="s">
        <v>344</v>
      </c>
      <c r="L1271" s="145">
        <f>IF(A1271="","",IFERROR(VLOOKUP(B1271,IPQlickTabla!$B:$J,9,FALSE),IF(B1271="80 - Produccion-Mezcla Grasa","80",IF(B1271="51 - Purga-Purga de sebo","51",IF(B1271="502 - Fermentacion PCL","502",IF(B1271="510 - Fermentacion","510","512"))))))</f>
        <v>90</v>
      </c>
      <c r="M1271" s="107">
        <f t="shared" si="19"/>
        <v>90</v>
      </c>
    </row>
    <row r="1272" spans="1:13" hidden="1" x14ac:dyDescent="0.25">
      <c r="A1272" s="76">
        <v>667977</v>
      </c>
      <c r="B1272" s="144" t="s">
        <v>189</v>
      </c>
      <c r="C1272" s="112">
        <v>44791</v>
      </c>
      <c r="D1272" s="144" t="s">
        <v>218</v>
      </c>
      <c r="E1272" s="144" t="s">
        <v>22</v>
      </c>
      <c r="F1272" s="76">
        <v>41</v>
      </c>
      <c r="G1272" s="145" t="s">
        <v>59</v>
      </c>
      <c r="H1272" s="145">
        <v>67</v>
      </c>
      <c r="I1272" s="145">
        <v>73</v>
      </c>
      <c r="J1272" s="145">
        <v>75.2</v>
      </c>
      <c r="K1272" s="145" t="s">
        <v>345</v>
      </c>
      <c r="L1272" s="145">
        <f>IF(A1272="","",IFERROR(VLOOKUP(B1272,IPQlickTabla!$B:$J,9,FALSE),IF(B1272="80 - Produccion-Mezcla Grasa","80",IF(B1272="51 - Purga-Purga de sebo","51",IF(B1272="502 - Fermentacion PCL","502",IF(B1272="510 - Fermentacion","510","512"))))))</f>
        <v>90</v>
      </c>
      <c r="M1272" s="107">
        <f t="shared" si="19"/>
        <v>90</v>
      </c>
    </row>
    <row r="1273" spans="1:13" hidden="1" x14ac:dyDescent="0.25">
      <c r="A1273" s="76">
        <v>667794</v>
      </c>
      <c r="B1273" s="144" t="s">
        <v>189</v>
      </c>
      <c r="C1273" s="112">
        <v>44791</v>
      </c>
      <c r="D1273" s="144" t="s">
        <v>218</v>
      </c>
      <c r="E1273" s="144" t="s">
        <v>22</v>
      </c>
      <c r="F1273" s="76">
        <v>41</v>
      </c>
      <c r="G1273" s="145" t="s">
        <v>59</v>
      </c>
      <c r="H1273" s="145">
        <v>67</v>
      </c>
      <c r="I1273" s="145">
        <v>73</v>
      </c>
      <c r="J1273" s="145">
        <v>75.7</v>
      </c>
      <c r="K1273" s="145" t="s">
        <v>345</v>
      </c>
      <c r="L1273" s="145">
        <f>IF(A1273="","",IFERROR(VLOOKUP(B1273,IPQlickTabla!$B:$J,9,FALSE),IF(B1273="80 - Produccion-Mezcla Grasa","80",IF(B1273="51 - Purga-Purga de sebo","51",IF(B1273="502 - Fermentacion PCL","502",IF(B1273="510 - Fermentacion","510","512"))))))</f>
        <v>90</v>
      </c>
      <c r="M1273" s="107">
        <f t="shared" si="19"/>
        <v>90</v>
      </c>
    </row>
    <row r="1274" spans="1:13" hidden="1" x14ac:dyDescent="0.25">
      <c r="A1274" s="76">
        <v>667881</v>
      </c>
      <c r="B1274" s="144" t="s">
        <v>189</v>
      </c>
      <c r="C1274" s="112">
        <v>44791</v>
      </c>
      <c r="D1274" s="144" t="s">
        <v>218</v>
      </c>
      <c r="E1274" s="144" t="s">
        <v>22</v>
      </c>
      <c r="F1274" s="76">
        <v>41</v>
      </c>
      <c r="G1274" s="145" t="s">
        <v>59</v>
      </c>
      <c r="H1274" s="145">
        <v>67</v>
      </c>
      <c r="I1274" s="145">
        <v>73</v>
      </c>
      <c r="J1274" s="145">
        <v>76</v>
      </c>
      <c r="K1274" s="145" t="s">
        <v>345</v>
      </c>
      <c r="L1274" s="145">
        <f>IF(A1274="","",IFERROR(VLOOKUP(B1274,IPQlickTabla!$B:$J,9,FALSE),IF(B1274="80 - Produccion-Mezcla Grasa","80",IF(B1274="51 - Purga-Purga de sebo","51",IF(B1274="502 - Fermentacion PCL","502",IF(B1274="510 - Fermentacion","510","512"))))))</f>
        <v>90</v>
      </c>
      <c r="M1274" s="107">
        <f t="shared" si="19"/>
        <v>90</v>
      </c>
    </row>
    <row r="1275" spans="1:13" hidden="1" x14ac:dyDescent="0.25">
      <c r="A1275" s="76">
        <v>667752</v>
      </c>
      <c r="B1275" s="144" t="s">
        <v>189</v>
      </c>
      <c r="C1275" s="112">
        <v>44791</v>
      </c>
      <c r="D1275" s="144" t="s">
        <v>218</v>
      </c>
      <c r="E1275" s="144" t="s">
        <v>22</v>
      </c>
      <c r="F1275" s="76">
        <v>41</v>
      </c>
      <c r="G1275" s="145" t="s">
        <v>59</v>
      </c>
      <c r="H1275" s="145">
        <v>67</v>
      </c>
      <c r="I1275" s="145">
        <v>73</v>
      </c>
      <c r="J1275" s="145">
        <v>77.599999999999994</v>
      </c>
      <c r="K1275" s="145" t="s">
        <v>345</v>
      </c>
      <c r="L1275" s="145">
        <f>IF(A1275="","",IFERROR(VLOOKUP(B1275,IPQlickTabla!$B:$J,9,FALSE),IF(B1275="80 - Produccion-Mezcla Grasa","80",IF(B1275="51 - Purga-Purga de sebo","51",IF(B1275="502 - Fermentacion PCL","502",IF(B1275="510 - Fermentacion","510","512"))))))</f>
        <v>90</v>
      </c>
      <c r="M1275" s="107">
        <f t="shared" si="19"/>
        <v>90</v>
      </c>
    </row>
    <row r="1276" spans="1:13" hidden="1" x14ac:dyDescent="0.25">
      <c r="A1276" s="76">
        <v>667693</v>
      </c>
      <c r="B1276" s="144" t="s">
        <v>189</v>
      </c>
      <c r="C1276" s="112">
        <v>44790</v>
      </c>
      <c r="D1276" s="144" t="s">
        <v>218</v>
      </c>
      <c r="E1276" s="144" t="s">
        <v>22</v>
      </c>
      <c r="F1276" s="76">
        <v>41</v>
      </c>
      <c r="G1276" s="145" t="s">
        <v>59</v>
      </c>
      <c r="H1276" s="145">
        <v>76</v>
      </c>
      <c r="I1276" s="145">
        <v>83</v>
      </c>
      <c r="J1276" s="145">
        <v>76.2</v>
      </c>
      <c r="K1276" s="145" t="s">
        <v>344</v>
      </c>
      <c r="L1276" s="145">
        <f>IF(A1276="","",IFERROR(VLOOKUP(B1276,IPQlickTabla!$B:$J,9,FALSE),IF(B1276="80 - Produccion-Mezcla Grasa","80",IF(B1276="51 - Purga-Purga de sebo","51",IF(B1276="502 - Fermentacion PCL","502",IF(B1276="510 - Fermentacion","510","512"))))))</f>
        <v>90</v>
      </c>
      <c r="M1276" s="107">
        <f t="shared" si="19"/>
        <v>90</v>
      </c>
    </row>
    <row r="1277" spans="1:13" hidden="1" x14ac:dyDescent="0.25">
      <c r="A1277" s="76">
        <v>667911</v>
      </c>
      <c r="B1277" s="144" t="s">
        <v>189</v>
      </c>
      <c r="C1277" s="112">
        <v>44791</v>
      </c>
      <c r="D1277" s="144" t="s">
        <v>218</v>
      </c>
      <c r="E1277" s="144" t="s">
        <v>22</v>
      </c>
      <c r="F1277" s="76">
        <v>42</v>
      </c>
      <c r="G1277" s="145" t="s">
        <v>60</v>
      </c>
      <c r="H1277" s="145">
        <v>8</v>
      </c>
      <c r="I1277" s="145">
        <v>13</v>
      </c>
      <c r="J1277" s="145">
        <v>5.8</v>
      </c>
      <c r="K1277" s="145" t="s">
        <v>345</v>
      </c>
      <c r="L1277" s="145">
        <f>IF(A1277="","",IFERROR(VLOOKUP(B1277,IPQlickTabla!$B:$J,9,FALSE),IF(B1277="80 - Produccion-Mezcla Grasa","80",IF(B1277="51 - Purga-Purga de sebo","51",IF(B1277="502 - Fermentacion PCL","502",IF(B1277="510 - Fermentacion","510","512"))))))</f>
        <v>90</v>
      </c>
      <c r="M1277" s="107">
        <f t="shared" si="19"/>
        <v>90</v>
      </c>
    </row>
    <row r="1278" spans="1:13" hidden="1" x14ac:dyDescent="0.25">
      <c r="A1278" s="76">
        <v>667943</v>
      </c>
      <c r="B1278" s="144" t="s">
        <v>189</v>
      </c>
      <c r="C1278" s="112">
        <v>44791</v>
      </c>
      <c r="D1278" s="144" t="s">
        <v>218</v>
      </c>
      <c r="E1278" s="144" t="s">
        <v>22</v>
      </c>
      <c r="F1278" s="76">
        <v>42</v>
      </c>
      <c r="G1278" s="145" t="s">
        <v>60</v>
      </c>
      <c r="H1278" s="145">
        <v>8</v>
      </c>
      <c r="I1278" s="145">
        <v>13</v>
      </c>
      <c r="J1278" s="145">
        <v>10.7</v>
      </c>
      <c r="K1278" s="145" t="s">
        <v>344</v>
      </c>
      <c r="L1278" s="145">
        <f>IF(A1278="","",IFERROR(VLOOKUP(B1278,IPQlickTabla!$B:$J,9,FALSE),IF(B1278="80 - Produccion-Mezcla Grasa","80",IF(B1278="51 - Purga-Purga de sebo","51",IF(B1278="502 - Fermentacion PCL","502",IF(B1278="510 - Fermentacion","510","512"))))))</f>
        <v>90</v>
      </c>
      <c r="M1278" s="107">
        <f t="shared" si="19"/>
        <v>90</v>
      </c>
    </row>
    <row r="1279" spans="1:13" hidden="1" x14ac:dyDescent="0.25">
      <c r="A1279" s="76">
        <v>667794</v>
      </c>
      <c r="B1279" s="144" t="s">
        <v>189</v>
      </c>
      <c r="C1279" s="112">
        <v>44791</v>
      </c>
      <c r="D1279" s="144" t="s">
        <v>218</v>
      </c>
      <c r="E1279" s="144" t="s">
        <v>22</v>
      </c>
      <c r="F1279" s="76">
        <v>42</v>
      </c>
      <c r="G1279" s="145" t="s">
        <v>60</v>
      </c>
      <c r="H1279" s="145">
        <v>51</v>
      </c>
      <c r="I1279" s="145">
        <v>56</v>
      </c>
      <c r="J1279" s="145">
        <v>57.6</v>
      </c>
      <c r="K1279" s="145" t="s">
        <v>345</v>
      </c>
      <c r="L1279" s="145">
        <f>IF(A1279="","",IFERROR(VLOOKUP(B1279,IPQlickTabla!$B:$J,9,FALSE),IF(B1279="80 - Produccion-Mezcla Grasa","80",IF(B1279="51 - Purga-Purga de sebo","51",IF(B1279="502 - Fermentacion PCL","502",IF(B1279="510 - Fermentacion","510","512"))))))</f>
        <v>90</v>
      </c>
      <c r="M1279" s="107">
        <f t="shared" si="19"/>
        <v>90</v>
      </c>
    </row>
    <row r="1280" spans="1:13" hidden="1" x14ac:dyDescent="0.25">
      <c r="A1280" s="76">
        <v>667977</v>
      </c>
      <c r="B1280" s="144" t="s">
        <v>189</v>
      </c>
      <c r="C1280" s="112">
        <v>44791</v>
      </c>
      <c r="D1280" s="144" t="s">
        <v>218</v>
      </c>
      <c r="E1280" s="144" t="s">
        <v>22</v>
      </c>
      <c r="F1280" s="76">
        <v>42</v>
      </c>
      <c r="G1280" s="145" t="s">
        <v>60</v>
      </c>
      <c r="H1280" s="145">
        <v>51</v>
      </c>
      <c r="I1280" s="145">
        <v>56</v>
      </c>
      <c r="J1280" s="145">
        <v>60.6</v>
      </c>
      <c r="K1280" s="145" t="s">
        <v>345</v>
      </c>
      <c r="L1280" s="145">
        <f>IF(A1280="","",IFERROR(VLOOKUP(B1280,IPQlickTabla!$B:$J,9,FALSE),IF(B1280="80 - Produccion-Mezcla Grasa","80",IF(B1280="51 - Purga-Purga de sebo","51",IF(B1280="502 - Fermentacion PCL","502",IF(B1280="510 - Fermentacion","510","512"))))))</f>
        <v>90</v>
      </c>
      <c r="M1280" s="107">
        <f t="shared" si="19"/>
        <v>90</v>
      </c>
    </row>
    <row r="1281" spans="1:13" hidden="1" x14ac:dyDescent="0.25">
      <c r="A1281" s="76">
        <v>667881</v>
      </c>
      <c r="B1281" s="144" t="s">
        <v>189</v>
      </c>
      <c r="C1281" s="112">
        <v>44791</v>
      </c>
      <c r="D1281" s="144" t="s">
        <v>218</v>
      </c>
      <c r="E1281" s="144" t="s">
        <v>22</v>
      </c>
      <c r="F1281" s="76">
        <v>42</v>
      </c>
      <c r="G1281" s="145" t="s">
        <v>60</v>
      </c>
      <c r="H1281" s="145">
        <v>51</v>
      </c>
      <c r="I1281" s="145">
        <v>56</v>
      </c>
      <c r="J1281" s="145">
        <v>62.5</v>
      </c>
      <c r="K1281" s="145" t="s">
        <v>345</v>
      </c>
      <c r="L1281" s="145">
        <f>IF(A1281="","",IFERROR(VLOOKUP(B1281,IPQlickTabla!$B:$J,9,FALSE),IF(B1281="80 - Produccion-Mezcla Grasa","80",IF(B1281="51 - Purga-Purga de sebo","51",IF(B1281="502 - Fermentacion PCL","502",IF(B1281="510 - Fermentacion","510","512"))))))</f>
        <v>90</v>
      </c>
      <c r="M1281" s="107">
        <f t="shared" si="19"/>
        <v>90</v>
      </c>
    </row>
    <row r="1282" spans="1:13" hidden="1" x14ac:dyDescent="0.25">
      <c r="A1282" s="76">
        <v>667752</v>
      </c>
      <c r="B1282" s="144" t="s">
        <v>189</v>
      </c>
      <c r="C1282" s="112">
        <v>44791</v>
      </c>
      <c r="D1282" s="144" t="s">
        <v>218</v>
      </c>
      <c r="E1282" s="144" t="s">
        <v>22</v>
      </c>
      <c r="F1282" s="76">
        <v>42</v>
      </c>
      <c r="G1282" s="145" t="s">
        <v>60</v>
      </c>
      <c r="H1282" s="145">
        <v>51</v>
      </c>
      <c r="I1282" s="145">
        <v>56</v>
      </c>
      <c r="J1282" s="145">
        <v>63.6</v>
      </c>
      <c r="K1282" s="145" t="s">
        <v>345</v>
      </c>
      <c r="L1282" s="145">
        <f>IF(A1282="","",IFERROR(VLOOKUP(B1282,IPQlickTabla!$B:$J,9,FALSE),IF(B1282="80 - Produccion-Mezcla Grasa","80",IF(B1282="51 - Purga-Purga de sebo","51",IF(B1282="502 - Fermentacion PCL","502",IF(B1282="510 - Fermentacion","510","512"))))))</f>
        <v>90</v>
      </c>
      <c r="M1282" s="107">
        <f t="shared" si="19"/>
        <v>90</v>
      </c>
    </row>
    <row r="1283" spans="1:13" hidden="1" x14ac:dyDescent="0.25">
      <c r="A1283" s="76">
        <v>667693</v>
      </c>
      <c r="B1283" s="144" t="s">
        <v>189</v>
      </c>
      <c r="C1283" s="112">
        <v>44790</v>
      </c>
      <c r="D1283" s="144" t="s">
        <v>218</v>
      </c>
      <c r="E1283" s="144" t="s">
        <v>22</v>
      </c>
      <c r="F1283" s="76">
        <v>42</v>
      </c>
      <c r="G1283" s="145" t="s">
        <v>60</v>
      </c>
      <c r="H1283" s="145">
        <v>62</v>
      </c>
      <c r="I1283" s="145">
        <v>68</v>
      </c>
      <c r="J1283" s="145">
        <v>63.1</v>
      </c>
      <c r="K1283" s="145" t="s">
        <v>344</v>
      </c>
      <c r="L1283" s="145">
        <f>IF(A1283="","",IFERROR(VLOOKUP(B1283,IPQlickTabla!$B:$J,9,FALSE),IF(B1283="80 - Produccion-Mezcla Grasa","80",IF(B1283="51 - Purga-Purga de sebo","51",IF(B1283="502 - Fermentacion PCL","502",IF(B1283="510 - Fermentacion","510","512"))))))</f>
        <v>90</v>
      </c>
      <c r="M1283" s="107">
        <f t="shared" ref="M1283:M1346" si="20">+IF(OR(L1283=73,L1283=74,L1283=75),75,IF(L1283="80",80,IF(L1283="51",51,IF(L1283="502",502,IF(L1283="510",510,IF(L1283="512",512,L1283))))))</f>
        <v>90</v>
      </c>
    </row>
    <row r="1284" spans="1:13" hidden="1" x14ac:dyDescent="0.25">
      <c r="A1284" s="76">
        <v>667911</v>
      </c>
      <c r="B1284" s="144" t="s">
        <v>189</v>
      </c>
      <c r="C1284" s="112">
        <v>44791</v>
      </c>
      <c r="D1284" s="144" t="s">
        <v>218</v>
      </c>
      <c r="E1284" s="144" t="s">
        <v>22</v>
      </c>
      <c r="F1284" s="76">
        <v>43</v>
      </c>
      <c r="G1284" s="145" t="s">
        <v>61</v>
      </c>
      <c r="H1284" s="145">
        <v>0</v>
      </c>
      <c r="I1284" s="145">
        <v>5</v>
      </c>
      <c r="J1284" s="145">
        <v>0.7</v>
      </c>
      <c r="K1284" s="145" t="s">
        <v>344</v>
      </c>
      <c r="L1284" s="145">
        <f>IF(A1284="","",IFERROR(VLOOKUP(B1284,IPQlickTabla!$B:$J,9,FALSE),IF(B1284="80 - Produccion-Mezcla Grasa","80",IF(B1284="51 - Purga-Purga de sebo","51",IF(B1284="502 - Fermentacion PCL","502",IF(B1284="510 - Fermentacion","510","512"))))))</f>
        <v>90</v>
      </c>
      <c r="M1284" s="107">
        <f t="shared" si="20"/>
        <v>90</v>
      </c>
    </row>
    <row r="1285" spans="1:13" hidden="1" x14ac:dyDescent="0.25">
      <c r="A1285" s="76">
        <v>667943</v>
      </c>
      <c r="B1285" s="144" t="s">
        <v>189</v>
      </c>
      <c r="C1285" s="112">
        <v>44791</v>
      </c>
      <c r="D1285" s="144" t="s">
        <v>218</v>
      </c>
      <c r="E1285" s="144" t="s">
        <v>22</v>
      </c>
      <c r="F1285" s="76">
        <v>43</v>
      </c>
      <c r="G1285" s="145" t="s">
        <v>61</v>
      </c>
      <c r="H1285" s="145">
        <v>0</v>
      </c>
      <c r="I1285" s="145">
        <v>5</v>
      </c>
      <c r="J1285" s="145">
        <v>2.1</v>
      </c>
      <c r="K1285" s="145" t="s">
        <v>344</v>
      </c>
      <c r="L1285" s="145">
        <f>IF(A1285="","",IFERROR(VLOOKUP(B1285,IPQlickTabla!$B:$J,9,FALSE),IF(B1285="80 - Produccion-Mezcla Grasa","80",IF(B1285="51 - Purga-Purga de sebo","51",IF(B1285="502 - Fermentacion PCL","502",IF(B1285="510 - Fermentacion","510","512"))))))</f>
        <v>90</v>
      </c>
      <c r="M1285" s="107">
        <f t="shared" si="20"/>
        <v>90</v>
      </c>
    </row>
    <row r="1286" spans="1:13" hidden="1" x14ac:dyDescent="0.25">
      <c r="A1286" s="76">
        <v>667977</v>
      </c>
      <c r="B1286" s="144" t="s">
        <v>189</v>
      </c>
      <c r="C1286" s="112">
        <v>44791</v>
      </c>
      <c r="D1286" s="144" t="s">
        <v>218</v>
      </c>
      <c r="E1286" s="144" t="s">
        <v>22</v>
      </c>
      <c r="F1286" s="76">
        <v>43</v>
      </c>
      <c r="G1286" s="145" t="s">
        <v>61</v>
      </c>
      <c r="H1286" s="145">
        <v>29</v>
      </c>
      <c r="I1286" s="145">
        <v>34</v>
      </c>
      <c r="J1286" s="145">
        <v>39.700000000000003</v>
      </c>
      <c r="K1286" s="145" t="s">
        <v>345</v>
      </c>
      <c r="L1286" s="145">
        <f>IF(A1286="","",IFERROR(VLOOKUP(B1286,IPQlickTabla!$B:$J,9,FALSE),IF(B1286="80 - Produccion-Mezcla Grasa","80",IF(B1286="51 - Purga-Purga de sebo","51",IF(B1286="502 - Fermentacion PCL","502",IF(B1286="510 - Fermentacion","510","512"))))))</f>
        <v>90</v>
      </c>
      <c r="M1286" s="107">
        <f t="shared" si="20"/>
        <v>90</v>
      </c>
    </row>
    <row r="1287" spans="1:13" hidden="1" x14ac:dyDescent="0.25">
      <c r="A1287" s="76">
        <v>667794</v>
      </c>
      <c r="B1287" s="144" t="s">
        <v>189</v>
      </c>
      <c r="C1287" s="112">
        <v>44791</v>
      </c>
      <c r="D1287" s="144" t="s">
        <v>218</v>
      </c>
      <c r="E1287" s="144" t="s">
        <v>22</v>
      </c>
      <c r="F1287" s="76">
        <v>43</v>
      </c>
      <c r="G1287" s="145" t="s">
        <v>61</v>
      </c>
      <c r="H1287" s="145">
        <v>29</v>
      </c>
      <c r="I1287" s="145">
        <v>34</v>
      </c>
      <c r="J1287" s="145">
        <v>40.1</v>
      </c>
      <c r="K1287" s="145" t="s">
        <v>345</v>
      </c>
      <c r="L1287" s="145">
        <f>IF(A1287="","",IFERROR(VLOOKUP(B1287,IPQlickTabla!$B:$J,9,FALSE),IF(B1287="80 - Produccion-Mezcla Grasa","80",IF(B1287="51 - Purga-Purga de sebo","51",IF(B1287="502 - Fermentacion PCL","502",IF(B1287="510 - Fermentacion","510","512"))))))</f>
        <v>90</v>
      </c>
      <c r="M1287" s="107">
        <f t="shared" si="20"/>
        <v>90</v>
      </c>
    </row>
    <row r="1288" spans="1:13" hidden="1" x14ac:dyDescent="0.25">
      <c r="A1288" s="76">
        <v>667881</v>
      </c>
      <c r="B1288" s="144" t="s">
        <v>189</v>
      </c>
      <c r="C1288" s="112">
        <v>44791</v>
      </c>
      <c r="D1288" s="144" t="s">
        <v>218</v>
      </c>
      <c r="E1288" s="144" t="s">
        <v>22</v>
      </c>
      <c r="F1288" s="76">
        <v>43</v>
      </c>
      <c r="G1288" s="145" t="s">
        <v>61</v>
      </c>
      <c r="H1288" s="145">
        <v>29</v>
      </c>
      <c r="I1288" s="145">
        <v>34</v>
      </c>
      <c r="J1288" s="145">
        <v>41.4</v>
      </c>
      <c r="K1288" s="145" t="s">
        <v>345</v>
      </c>
      <c r="L1288" s="145">
        <f>IF(A1288="","",IFERROR(VLOOKUP(B1288,IPQlickTabla!$B:$J,9,FALSE),IF(B1288="80 - Produccion-Mezcla Grasa","80",IF(B1288="51 - Purga-Purga de sebo","51",IF(B1288="502 - Fermentacion PCL","502",IF(B1288="510 - Fermentacion","510","512"))))))</f>
        <v>90</v>
      </c>
      <c r="M1288" s="107">
        <f t="shared" si="20"/>
        <v>90</v>
      </c>
    </row>
    <row r="1289" spans="1:13" hidden="1" x14ac:dyDescent="0.25">
      <c r="A1289" s="76">
        <v>667752</v>
      </c>
      <c r="B1289" s="144" t="s">
        <v>189</v>
      </c>
      <c r="C1289" s="112">
        <v>44791</v>
      </c>
      <c r="D1289" s="144" t="s">
        <v>218</v>
      </c>
      <c r="E1289" s="144" t="s">
        <v>22</v>
      </c>
      <c r="F1289" s="76">
        <v>43</v>
      </c>
      <c r="G1289" s="145" t="s">
        <v>61</v>
      </c>
      <c r="H1289" s="145">
        <v>29</v>
      </c>
      <c r="I1289" s="145">
        <v>34</v>
      </c>
      <c r="J1289" s="145">
        <v>42.8</v>
      </c>
      <c r="K1289" s="145" t="s">
        <v>345</v>
      </c>
      <c r="L1289" s="145">
        <f>IF(A1289="","",IFERROR(VLOOKUP(B1289,IPQlickTabla!$B:$J,9,FALSE),IF(B1289="80 - Produccion-Mezcla Grasa","80",IF(B1289="51 - Purga-Purga de sebo","51",IF(B1289="502 - Fermentacion PCL","502",IF(B1289="510 - Fermentacion","510","512"))))))</f>
        <v>90</v>
      </c>
      <c r="M1289" s="107">
        <f t="shared" si="20"/>
        <v>90</v>
      </c>
    </row>
    <row r="1290" spans="1:13" hidden="1" x14ac:dyDescent="0.25">
      <c r="A1290" s="76">
        <v>667693</v>
      </c>
      <c r="B1290" s="144" t="s">
        <v>189</v>
      </c>
      <c r="C1290" s="112">
        <v>44790</v>
      </c>
      <c r="D1290" s="144" t="s">
        <v>218</v>
      </c>
      <c r="E1290" s="144" t="s">
        <v>22</v>
      </c>
      <c r="F1290" s="76">
        <v>43</v>
      </c>
      <c r="G1290" s="145" t="s">
        <v>61</v>
      </c>
      <c r="H1290" s="145">
        <v>43</v>
      </c>
      <c r="I1290" s="145">
        <v>50</v>
      </c>
      <c r="J1290" s="145">
        <v>44.8</v>
      </c>
      <c r="K1290" s="145" t="s">
        <v>344</v>
      </c>
      <c r="L1290" s="145">
        <f>IF(A1290="","",IFERROR(VLOOKUP(B1290,IPQlickTabla!$B:$J,9,FALSE),IF(B1290="80 - Produccion-Mezcla Grasa","80",IF(B1290="51 - Purga-Purga de sebo","51",IF(B1290="502 - Fermentacion PCL","502",IF(B1290="510 - Fermentacion","510","512"))))))</f>
        <v>90</v>
      </c>
      <c r="M1290" s="107">
        <f t="shared" si="20"/>
        <v>90</v>
      </c>
    </row>
    <row r="1291" spans="1:13" hidden="1" x14ac:dyDescent="0.25">
      <c r="A1291" s="76">
        <v>667794</v>
      </c>
      <c r="B1291" s="144" t="s">
        <v>189</v>
      </c>
      <c r="C1291" s="112">
        <v>44791</v>
      </c>
      <c r="D1291" s="144" t="s">
        <v>218</v>
      </c>
      <c r="E1291" s="144" t="s">
        <v>22</v>
      </c>
      <c r="F1291" s="76">
        <v>44</v>
      </c>
      <c r="G1291" s="145" t="s">
        <v>62</v>
      </c>
      <c r="H1291" s="145">
        <v>15</v>
      </c>
      <c r="I1291" s="145">
        <v>19</v>
      </c>
      <c r="J1291" s="145">
        <v>19.7</v>
      </c>
      <c r="K1291" s="145" t="s">
        <v>345</v>
      </c>
      <c r="L1291" s="145">
        <f>IF(A1291="","",IFERROR(VLOOKUP(B1291,IPQlickTabla!$B:$J,9,FALSE),IF(B1291="80 - Produccion-Mezcla Grasa","80",IF(B1291="51 - Purga-Purga de sebo","51",IF(B1291="502 - Fermentacion PCL","502",IF(B1291="510 - Fermentacion","510","512"))))))</f>
        <v>90</v>
      </c>
      <c r="M1291" s="107">
        <f t="shared" si="20"/>
        <v>90</v>
      </c>
    </row>
    <row r="1292" spans="1:13" hidden="1" x14ac:dyDescent="0.25">
      <c r="A1292" s="76">
        <v>667977</v>
      </c>
      <c r="B1292" s="144" t="s">
        <v>189</v>
      </c>
      <c r="C1292" s="112">
        <v>44791</v>
      </c>
      <c r="D1292" s="144" t="s">
        <v>218</v>
      </c>
      <c r="E1292" s="144" t="s">
        <v>22</v>
      </c>
      <c r="F1292" s="76">
        <v>44</v>
      </c>
      <c r="G1292" s="145" t="s">
        <v>62</v>
      </c>
      <c r="H1292" s="145">
        <v>15</v>
      </c>
      <c r="I1292" s="145">
        <v>19</v>
      </c>
      <c r="J1292" s="145">
        <v>21.1</v>
      </c>
      <c r="K1292" s="145" t="s">
        <v>345</v>
      </c>
      <c r="L1292" s="145">
        <f>IF(A1292="","",IFERROR(VLOOKUP(B1292,IPQlickTabla!$B:$J,9,FALSE),IF(B1292="80 - Produccion-Mezcla Grasa","80",IF(B1292="51 - Purga-Purga de sebo","51",IF(B1292="502 - Fermentacion PCL","502",IF(B1292="510 - Fermentacion","510","512"))))))</f>
        <v>90</v>
      </c>
      <c r="M1292" s="107">
        <f t="shared" si="20"/>
        <v>90</v>
      </c>
    </row>
    <row r="1293" spans="1:13" hidden="1" x14ac:dyDescent="0.25">
      <c r="A1293" s="76">
        <v>667881</v>
      </c>
      <c r="B1293" s="144" t="s">
        <v>189</v>
      </c>
      <c r="C1293" s="112">
        <v>44791</v>
      </c>
      <c r="D1293" s="144" t="s">
        <v>218</v>
      </c>
      <c r="E1293" s="144" t="s">
        <v>22</v>
      </c>
      <c r="F1293" s="76">
        <v>44</v>
      </c>
      <c r="G1293" s="145" t="s">
        <v>62</v>
      </c>
      <c r="H1293" s="145">
        <v>15</v>
      </c>
      <c r="I1293" s="145">
        <v>19</v>
      </c>
      <c r="J1293" s="145">
        <v>22.1</v>
      </c>
      <c r="K1293" s="145" t="s">
        <v>345</v>
      </c>
      <c r="L1293" s="145">
        <f>IF(A1293="","",IFERROR(VLOOKUP(B1293,IPQlickTabla!$B:$J,9,FALSE),IF(B1293="80 - Produccion-Mezcla Grasa","80",IF(B1293="51 - Purga-Purga de sebo","51",IF(B1293="502 - Fermentacion PCL","502",IF(B1293="510 - Fermentacion","510","512"))))))</f>
        <v>90</v>
      </c>
      <c r="M1293" s="107">
        <f t="shared" si="20"/>
        <v>90</v>
      </c>
    </row>
    <row r="1294" spans="1:13" hidden="1" x14ac:dyDescent="0.25">
      <c r="A1294" s="76">
        <v>667752</v>
      </c>
      <c r="B1294" s="144" t="s">
        <v>189</v>
      </c>
      <c r="C1294" s="112">
        <v>44791</v>
      </c>
      <c r="D1294" s="144" t="s">
        <v>218</v>
      </c>
      <c r="E1294" s="144" t="s">
        <v>22</v>
      </c>
      <c r="F1294" s="76">
        <v>44</v>
      </c>
      <c r="G1294" s="145" t="s">
        <v>62</v>
      </c>
      <c r="H1294" s="145">
        <v>15</v>
      </c>
      <c r="I1294" s="145">
        <v>19</v>
      </c>
      <c r="J1294" s="145">
        <v>23.4</v>
      </c>
      <c r="K1294" s="145" t="s">
        <v>345</v>
      </c>
      <c r="L1294" s="145">
        <f>IF(A1294="","",IFERROR(VLOOKUP(B1294,IPQlickTabla!$B:$J,9,FALSE),IF(B1294="80 - Produccion-Mezcla Grasa","80",IF(B1294="51 - Purga-Purga de sebo","51",IF(B1294="502 - Fermentacion PCL","502",IF(B1294="510 - Fermentacion","510","512"))))))</f>
        <v>90</v>
      </c>
      <c r="M1294" s="107">
        <f t="shared" si="20"/>
        <v>90</v>
      </c>
    </row>
    <row r="1295" spans="1:13" hidden="1" x14ac:dyDescent="0.25">
      <c r="A1295" s="76">
        <v>667693</v>
      </c>
      <c r="B1295" s="144" t="s">
        <v>189</v>
      </c>
      <c r="C1295" s="112">
        <v>44790</v>
      </c>
      <c r="D1295" s="144" t="s">
        <v>218</v>
      </c>
      <c r="E1295" s="144" t="s">
        <v>22</v>
      </c>
      <c r="F1295" s="76">
        <v>44</v>
      </c>
      <c r="G1295" s="145" t="s">
        <v>62</v>
      </c>
      <c r="H1295" s="145">
        <v>30</v>
      </c>
      <c r="I1295" s="145">
        <v>35</v>
      </c>
      <c r="J1295" s="145">
        <v>27.8</v>
      </c>
      <c r="K1295" s="145" t="s">
        <v>345</v>
      </c>
      <c r="L1295" s="145">
        <f>IF(A1295="","",IFERROR(VLOOKUP(B1295,IPQlickTabla!$B:$J,9,FALSE),IF(B1295="80 - Produccion-Mezcla Grasa","80",IF(B1295="51 - Purga-Purga de sebo","51",IF(B1295="502 - Fermentacion PCL","502",IF(B1295="510 - Fermentacion","510","512"))))))</f>
        <v>90</v>
      </c>
      <c r="M1295" s="107">
        <f t="shared" si="20"/>
        <v>90</v>
      </c>
    </row>
    <row r="1296" spans="1:13" hidden="1" x14ac:dyDescent="0.25">
      <c r="A1296" s="76">
        <v>667881</v>
      </c>
      <c r="B1296" s="144" t="s">
        <v>189</v>
      </c>
      <c r="C1296" s="112">
        <v>44791</v>
      </c>
      <c r="D1296" s="144" t="s">
        <v>218</v>
      </c>
      <c r="E1296" s="144" t="s">
        <v>22</v>
      </c>
      <c r="F1296" s="76">
        <v>45</v>
      </c>
      <c r="G1296" s="145" t="s">
        <v>63</v>
      </c>
      <c r="H1296" s="145">
        <v>0</v>
      </c>
      <c r="I1296" s="145">
        <v>4</v>
      </c>
      <c r="J1296" s="145">
        <v>3</v>
      </c>
      <c r="K1296" s="145" t="s">
        <v>344</v>
      </c>
      <c r="L1296" s="145">
        <f>IF(A1296="","",IFERROR(VLOOKUP(B1296,IPQlickTabla!$B:$J,9,FALSE),IF(B1296="80 - Produccion-Mezcla Grasa","80",IF(B1296="51 - Purga-Purga de sebo","51",IF(B1296="502 - Fermentacion PCL","502",IF(B1296="510 - Fermentacion","510","512"))))))</f>
        <v>90</v>
      </c>
      <c r="M1296" s="107">
        <f t="shared" si="20"/>
        <v>90</v>
      </c>
    </row>
    <row r="1297" spans="1:13" hidden="1" x14ac:dyDescent="0.25">
      <c r="A1297" s="76">
        <v>667977</v>
      </c>
      <c r="B1297" s="144" t="s">
        <v>189</v>
      </c>
      <c r="C1297" s="112">
        <v>44791</v>
      </c>
      <c r="D1297" s="144" t="s">
        <v>218</v>
      </c>
      <c r="E1297" s="144" t="s">
        <v>22</v>
      </c>
      <c r="F1297" s="76">
        <v>45</v>
      </c>
      <c r="G1297" s="145" t="s">
        <v>63</v>
      </c>
      <c r="H1297" s="145">
        <v>0</v>
      </c>
      <c r="I1297" s="145">
        <v>4</v>
      </c>
      <c r="J1297" s="145">
        <v>3.2</v>
      </c>
      <c r="K1297" s="145" t="s">
        <v>344</v>
      </c>
      <c r="L1297" s="145">
        <f>IF(A1297="","",IFERROR(VLOOKUP(B1297,IPQlickTabla!$B:$J,9,FALSE),IF(B1297="80 - Produccion-Mezcla Grasa","80",IF(B1297="51 - Purga-Purga de sebo","51",IF(B1297="502 - Fermentacion PCL","502",IF(B1297="510 - Fermentacion","510","512"))))))</f>
        <v>90</v>
      </c>
      <c r="M1297" s="107">
        <f t="shared" si="20"/>
        <v>90</v>
      </c>
    </row>
    <row r="1298" spans="1:13" hidden="1" x14ac:dyDescent="0.25">
      <c r="A1298" s="76">
        <v>667794</v>
      </c>
      <c r="B1298" s="144" t="s">
        <v>189</v>
      </c>
      <c r="C1298" s="112">
        <v>44791</v>
      </c>
      <c r="D1298" s="144" t="s">
        <v>218</v>
      </c>
      <c r="E1298" s="144" t="s">
        <v>22</v>
      </c>
      <c r="F1298" s="76">
        <v>45</v>
      </c>
      <c r="G1298" s="145" t="s">
        <v>63</v>
      </c>
      <c r="H1298" s="145">
        <v>0</v>
      </c>
      <c r="I1298" s="145">
        <v>4</v>
      </c>
      <c r="J1298" s="145">
        <v>3.3</v>
      </c>
      <c r="K1298" s="145" t="s">
        <v>344</v>
      </c>
      <c r="L1298" s="145">
        <f>IF(A1298="","",IFERROR(VLOOKUP(B1298,IPQlickTabla!$B:$J,9,FALSE),IF(B1298="80 - Produccion-Mezcla Grasa","80",IF(B1298="51 - Purga-Purga de sebo","51",IF(B1298="502 - Fermentacion PCL","502",IF(B1298="510 - Fermentacion","510","512"))))))</f>
        <v>90</v>
      </c>
      <c r="M1298" s="107">
        <f t="shared" si="20"/>
        <v>90</v>
      </c>
    </row>
    <row r="1299" spans="1:13" hidden="1" x14ac:dyDescent="0.25">
      <c r="A1299" s="76">
        <v>667752</v>
      </c>
      <c r="B1299" s="144" t="s">
        <v>189</v>
      </c>
      <c r="C1299" s="112">
        <v>44791</v>
      </c>
      <c r="D1299" s="144" t="s">
        <v>218</v>
      </c>
      <c r="E1299" s="144" t="s">
        <v>22</v>
      </c>
      <c r="F1299" s="76">
        <v>45</v>
      </c>
      <c r="G1299" s="145" t="s">
        <v>63</v>
      </c>
      <c r="H1299" s="145">
        <v>0</v>
      </c>
      <c r="I1299" s="145">
        <v>4</v>
      </c>
      <c r="J1299" s="145">
        <v>4.0999999999999996</v>
      </c>
      <c r="K1299" s="145" t="s">
        <v>345</v>
      </c>
      <c r="L1299" s="145">
        <f>IF(A1299="","",IFERROR(VLOOKUP(B1299,IPQlickTabla!$B:$J,9,FALSE),IF(B1299="80 - Produccion-Mezcla Grasa","80",IF(B1299="51 - Purga-Purga de sebo","51",IF(B1299="502 - Fermentacion PCL","502",IF(B1299="510 - Fermentacion","510","512"))))))</f>
        <v>90</v>
      </c>
      <c r="M1299" s="107">
        <f t="shared" si="20"/>
        <v>90</v>
      </c>
    </row>
    <row r="1300" spans="1:13" hidden="1" x14ac:dyDescent="0.25">
      <c r="A1300" s="76">
        <v>667693</v>
      </c>
      <c r="B1300" s="144" t="s">
        <v>189</v>
      </c>
      <c r="C1300" s="112">
        <v>44790</v>
      </c>
      <c r="D1300" s="144" t="s">
        <v>218</v>
      </c>
      <c r="E1300" s="144" t="s">
        <v>22</v>
      </c>
      <c r="F1300" s="76">
        <v>45</v>
      </c>
      <c r="G1300" s="145" t="s">
        <v>63</v>
      </c>
      <c r="H1300" s="145">
        <v>8</v>
      </c>
      <c r="I1300" s="145">
        <v>13</v>
      </c>
      <c r="J1300" s="145">
        <v>9</v>
      </c>
      <c r="K1300" s="145" t="s">
        <v>344</v>
      </c>
      <c r="L1300" s="145">
        <f>IF(A1300="","",IFERROR(VLOOKUP(B1300,IPQlickTabla!$B:$J,9,FALSE),IF(B1300="80 - Produccion-Mezcla Grasa","80",IF(B1300="51 - Purga-Purga de sebo","51",IF(B1300="502 - Fermentacion PCL","502",IF(B1300="510 - Fermentacion","510","512"))))))</f>
        <v>90</v>
      </c>
      <c r="M1300" s="107">
        <f t="shared" si="20"/>
        <v>90</v>
      </c>
    </row>
    <row r="1301" spans="1:13" hidden="1" x14ac:dyDescent="0.25">
      <c r="A1301" s="76">
        <v>667059</v>
      </c>
      <c r="B1301" s="144" t="s">
        <v>295</v>
      </c>
      <c r="C1301" s="112">
        <v>44788</v>
      </c>
      <c r="D1301" s="144" t="s">
        <v>218</v>
      </c>
      <c r="E1301" s="144" t="s">
        <v>22</v>
      </c>
      <c r="F1301" s="76">
        <v>4</v>
      </c>
      <c r="G1301" s="145" t="s">
        <v>278</v>
      </c>
      <c r="H1301" s="145">
        <v>0</v>
      </c>
      <c r="I1301" s="145">
        <v>1</v>
      </c>
      <c r="J1301" s="145">
        <v>0</v>
      </c>
      <c r="K1301" s="145" t="s">
        <v>344</v>
      </c>
      <c r="L1301" s="145" t="str">
        <f>IF(A1301="","",IFERROR(VLOOKUP(B1301,IPQlickTabla!$B:$J,9,FALSE),IF(B1301="80 - Produccion-Mezcla Grasa","80",IF(B1301="51 - Purga-Purga de sebo","51",IF(B1301="502 - Fermentacion PCL","502",IF(B1301="510 - Fermentacion","510","512"))))))</f>
        <v>512</v>
      </c>
      <c r="M1301" s="107">
        <f t="shared" si="20"/>
        <v>512</v>
      </c>
    </row>
    <row r="1302" spans="1:13" hidden="1" x14ac:dyDescent="0.25">
      <c r="A1302" s="76">
        <v>667608</v>
      </c>
      <c r="B1302" s="144" t="s">
        <v>295</v>
      </c>
      <c r="C1302" s="112">
        <v>44790</v>
      </c>
      <c r="D1302" s="144" t="s">
        <v>218</v>
      </c>
      <c r="E1302" s="144" t="s">
        <v>22</v>
      </c>
      <c r="F1302" s="76">
        <v>4</v>
      </c>
      <c r="G1302" s="145" t="s">
        <v>278</v>
      </c>
      <c r="H1302" s="145">
        <v>0</v>
      </c>
      <c r="I1302" s="145">
        <v>1</v>
      </c>
      <c r="J1302" s="145">
        <v>0.5</v>
      </c>
      <c r="K1302" s="145" t="s">
        <v>344</v>
      </c>
      <c r="L1302" s="145" t="str">
        <f>IF(A1302="","",IFERROR(VLOOKUP(B1302,IPQlickTabla!$B:$J,9,FALSE),IF(B1302="80 - Produccion-Mezcla Grasa","80",IF(B1302="51 - Purga-Purga de sebo","51",IF(B1302="502 - Fermentacion PCL","502",IF(B1302="510 - Fermentacion","510","512"))))))</f>
        <v>512</v>
      </c>
      <c r="M1302" s="107">
        <f t="shared" si="20"/>
        <v>512</v>
      </c>
    </row>
    <row r="1303" spans="1:13" hidden="1" x14ac:dyDescent="0.25">
      <c r="A1303" s="76">
        <v>668443</v>
      </c>
      <c r="B1303" s="144" t="s">
        <v>295</v>
      </c>
      <c r="C1303" s="112">
        <v>44794</v>
      </c>
      <c r="D1303" s="144" t="s">
        <v>218</v>
      </c>
      <c r="E1303" s="144" t="s">
        <v>22</v>
      </c>
      <c r="F1303" s="76">
        <v>4</v>
      </c>
      <c r="G1303" s="145" t="s">
        <v>278</v>
      </c>
      <c r="H1303" s="145">
        <v>0</v>
      </c>
      <c r="I1303" s="145">
        <v>1</v>
      </c>
      <c r="J1303" s="145">
        <v>0.6</v>
      </c>
      <c r="K1303" s="145" t="s">
        <v>344</v>
      </c>
      <c r="L1303" s="145" t="str">
        <f>IF(A1303="","",IFERROR(VLOOKUP(B1303,IPQlickTabla!$B:$J,9,FALSE),IF(B1303="80 - Produccion-Mezcla Grasa","80",IF(B1303="51 - Purga-Purga de sebo","51",IF(B1303="502 - Fermentacion PCL","502",IF(B1303="510 - Fermentacion","510","512"))))))</f>
        <v>512</v>
      </c>
      <c r="M1303" s="107">
        <f t="shared" si="20"/>
        <v>512</v>
      </c>
    </row>
    <row r="1304" spans="1:13" hidden="1" x14ac:dyDescent="0.25">
      <c r="A1304" s="76">
        <v>668310</v>
      </c>
      <c r="B1304" s="144" t="s">
        <v>295</v>
      </c>
      <c r="C1304" s="112">
        <v>44793</v>
      </c>
      <c r="D1304" s="144" t="s">
        <v>218</v>
      </c>
      <c r="E1304" s="144" t="s">
        <v>22</v>
      </c>
      <c r="F1304" s="76">
        <v>4</v>
      </c>
      <c r="G1304" s="145" t="s">
        <v>278</v>
      </c>
      <c r="H1304" s="145">
        <v>0</v>
      </c>
      <c r="I1304" s="145">
        <v>1</v>
      </c>
      <c r="J1304" s="145">
        <v>0.7</v>
      </c>
      <c r="K1304" s="145" t="s">
        <v>344</v>
      </c>
      <c r="L1304" s="145" t="str">
        <f>IF(A1304="","",IFERROR(VLOOKUP(B1304,IPQlickTabla!$B:$J,9,FALSE),IF(B1304="80 - Produccion-Mezcla Grasa","80",IF(B1304="51 - Purga-Purga de sebo","51",IF(B1304="502 - Fermentacion PCL","502",IF(B1304="510 - Fermentacion","510","512"))))))</f>
        <v>512</v>
      </c>
      <c r="M1304" s="107">
        <f t="shared" si="20"/>
        <v>512</v>
      </c>
    </row>
    <row r="1305" spans="1:13" hidden="1" x14ac:dyDescent="0.25">
      <c r="A1305" s="76">
        <v>668360</v>
      </c>
      <c r="B1305" s="144" t="s">
        <v>295</v>
      </c>
      <c r="C1305" s="112">
        <v>44793</v>
      </c>
      <c r="D1305" s="144" t="s">
        <v>218</v>
      </c>
      <c r="E1305" s="144" t="s">
        <v>22</v>
      </c>
      <c r="F1305" s="76">
        <v>4</v>
      </c>
      <c r="G1305" s="145" t="s">
        <v>278</v>
      </c>
      <c r="H1305" s="145">
        <v>0</v>
      </c>
      <c r="I1305" s="145">
        <v>1</v>
      </c>
      <c r="J1305" s="145">
        <v>0.7</v>
      </c>
      <c r="K1305" s="145" t="s">
        <v>344</v>
      </c>
      <c r="L1305" s="145" t="str">
        <f>IF(A1305="","",IFERROR(VLOOKUP(B1305,IPQlickTabla!$B:$J,9,FALSE),IF(B1305="80 - Produccion-Mezcla Grasa","80",IF(B1305="51 - Purga-Purga de sebo","51",IF(B1305="502 - Fermentacion PCL","502",IF(B1305="510 - Fermentacion","510","512"))))))</f>
        <v>512</v>
      </c>
      <c r="M1305" s="107">
        <f t="shared" si="20"/>
        <v>512</v>
      </c>
    </row>
    <row r="1306" spans="1:13" hidden="1" x14ac:dyDescent="0.25">
      <c r="A1306" s="76">
        <v>668405</v>
      </c>
      <c r="B1306" s="144" t="s">
        <v>295</v>
      </c>
      <c r="C1306" s="112">
        <v>44794</v>
      </c>
      <c r="D1306" s="144" t="s">
        <v>218</v>
      </c>
      <c r="E1306" s="144" t="s">
        <v>22</v>
      </c>
      <c r="F1306" s="76">
        <v>4</v>
      </c>
      <c r="G1306" s="145" t="s">
        <v>278</v>
      </c>
      <c r="H1306" s="145">
        <v>0</v>
      </c>
      <c r="I1306" s="145">
        <v>1</v>
      </c>
      <c r="J1306" s="145">
        <v>0.7</v>
      </c>
      <c r="K1306" s="145" t="s">
        <v>344</v>
      </c>
      <c r="L1306" s="145" t="str">
        <f>IF(A1306="","",IFERROR(VLOOKUP(B1306,IPQlickTabla!$B:$J,9,FALSE),IF(B1306="80 - Produccion-Mezcla Grasa","80",IF(B1306="51 - Purga-Purga de sebo","51",IF(B1306="502 - Fermentacion PCL","502",IF(B1306="510 - Fermentacion","510","512"))))))</f>
        <v>512</v>
      </c>
      <c r="M1306" s="107">
        <f t="shared" si="20"/>
        <v>512</v>
      </c>
    </row>
    <row r="1307" spans="1:13" hidden="1" x14ac:dyDescent="0.25">
      <c r="A1307" s="76">
        <v>667095</v>
      </c>
      <c r="B1307" s="144" t="s">
        <v>295</v>
      </c>
      <c r="C1307" s="112">
        <v>44788</v>
      </c>
      <c r="D1307" s="144" t="s">
        <v>218</v>
      </c>
      <c r="E1307" s="144" t="s">
        <v>22</v>
      </c>
      <c r="F1307" s="76">
        <v>4</v>
      </c>
      <c r="G1307" s="145" t="s">
        <v>278</v>
      </c>
      <c r="H1307" s="145">
        <v>0</v>
      </c>
      <c r="I1307" s="145">
        <v>1</v>
      </c>
      <c r="J1307" s="145">
        <v>0.8</v>
      </c>
      <c r="K1307" s="145" t="s">
        <v>344</v>
      </c>
      <c r="L1307" s="145" t="str">
        <f>IF(A1307="","",IFERROR(VLOOKUP(B1307,IPQlickTabla!$B:$J,9,FALSE),IF(B1307="80 - Produccion-Mezcla Grasa","80",IF(B1307="51 - Purga-Purga de sebo","51",IF(B1307="502 - Fermentacion PCL","502",IF(B1307="510 - Fermentacion","510","512"))))))</f>
        <v>512</v>
      </c>
      <c r="M1307" s="107">
        <f t="shared" si="20"/>
        <v>512</v>
      </c>
    </row>
    <row r="1308" spans="1:13" hidden="1" x14ac:dyDescent="0.25">
      <c r="A1308" s="76">
        <v>667117</v>
      </c>
      <c r="B1308" s="144" t="s">
        <v>295</v>
      </c>
      <c r="C1308" s="112">
        <v>44789</v>
      </c>
      <c r="D1308" s="144" t="s">
        <v>218</v>
      </c>
      <c r="E1308" s="144" t="s">
        <v>22</v>
      </c>
      <c r="F1308" s="76">
        <v>4</v>
      </c>
      <c r="G1308" s="145" t="s">
        <v>278</v>
      </c>
      <c r="H1308" s="145">
        <v>0</v>
      </c>
      <c r="I1308" s="145">
        <v>1</v>
      </c>
      <c r="J1308" s="145">
        <v>0.8</v>
      </c>
      <c r="K1308" s="145" t="s">
        <v>344</v>
      </c>
      <c r="L1308" s="145" t="str">
        <f>IF(A1308="","",IFERROR(VLOOKUP(B1308,IPQlickTabla!$B:$J,9,FALSE),IF(B1308="80 - Produccion-Mezcla Grasa","80",IF(B1308="51 - Purga-Purga de sebo","51",IF(B1308="502 - Fermentacion PCL","502",IF(B1308="510 - Fermentacion","510","512"))))))</f>
        <v>512</v>
      </c>
      <c r="M1308" s="107">
        <f t="shared" si="20"/>
        <v>512</v>
      </c>
    </row>
    <row r="1309" spans="1:13" hidden="1" x14ac:dyDescent="0.25">
      <c r="A1309" s="76">
        <v>667490</v>
      </c>
      <c r="B1309" s="144" t="s">
        <v>295</v>
      </c>
      <c r="C1309" s="112">
        <v>44790</v>
      </c>
      <c r="D1309" s="144" t="s">
        <v>218</v>
      </c>
      <c r="E1309" s="144" t="s">
        <v>22</v>
      </c>
      <c r="F1309" s="76">
        <v>4</v>
      </c>
      <c r="G1309" s="145" t="s">
        <v>278</v>
      </c>
      <c r="H1309" s="145">
        <v>0</v>
      </c>
      <c r="I1309" s="145">
        <v>1</v>
      </c>
      <c r="J1309" s="145">
        <v>0.8</v>
      </c>
      <c r="K1309" s="145" t="s">
        <v>344</v>
      </c>
      <c r="L1309" s="145" t="str">
        <f>IF(A1309="","",IFERROR(VLOOKUP(B1309,IPQlickTabla!$B:$J,9,FALSE),IF(B1309="80 - Produccion-Mezcla Grasa","80",IF(B1309="51 - Purga-Purga de sebo","51",IF(B1309="502 - Fermentacion PCL","502",IF(B1309="510 - Fermentacion","510","512"))))))</f>
        <v>512</v>
      </c>
      <c r="M1309" s="107">
        <f t="shared" si="20"/>
        <v>512</v>
      </c>
    </row>
    <row r="1310" spans="1:13" hidden="1" x14ac:dyDescent="0.25">
      <c r="A1310" s="76">
        <v>668136</v>
      </c>
      <c r="B1310" s="144" t="s">
        <v>295</v>
      </c>
      <c r="C1310" s="112">
        <v>44792</v>
      </c>
      <c r="D1310" s="144" t="s">
        <v>218</v>
      </c>
      <c r="E1310" s="144" t="s">
        <v>22</v>
      </c>
      <c r="F1310" s="76">
        <v>4</v>
      </c>
      <c r="G1310" s="145" t="s">
        <v>278</v>
      </c>
      <c r="H1310" s="145">
        <v>0</v>
      </c>
      <c r="I1310" s="145">
        <v>1</v>
      </c>
      <c r="J1310" s="145">
        <v>0.8</v>
      </c>
      <c r="K1310" s="145" t="s">
        <v>344</v>
      </c>
      <c r="L1310" s="145" t="str">
        <f>IF(A1310="","",IFERROR(VLOOKUP(B1310,IPQlickTabla!$B:$J,9,FALSE),IF(B1310="80 - Produccion-Mezcla Grasa","80",IF(B1310="51 - Purga-Purga de sebo","51",IF(B1310="502 - Fermentacion PCL","502",IF(B1310="510 - Fermentacion","510","512"))))))</f>
        <v>512</v>
      </c>
      <c r="M1310" s="107">
        <f t="shared" si="20"/>
        <v>512</v>
      </c>
    </row>
    <row r="1311" spans="1:13" hidden="1" x14ac:dyDescent="0.25">
      <c r="A1311" s="76">
        <v>668474</v>
      </c>
      <c r="B1311" s="144" t="s">
        <v>295</v>
      </c>
      <c r="C1311" s="112">
        <v>44794</v>
      </c>
      <c r="D1311" s="144" t="s">
        <v>218</v>
      </c>
      <c r="E1311" s="144" t="s">
        <v>22</v>
      </c>
      <c r="F1311" s="76">
        <v>4</v>
      </c>
      <c r="G1311" s="145" t="s">
        <v>278</v>
      </c>
      <c r="H1311" s="145">
        <v>0</v>
      </c>
      <c r="I1311" s="145">
        <v>1</v>
      </c>
      <c r="J1311" s="145">
        <v>0.9</v>
      </c>
      <c r="K1311" s="145" t="s">
        <v>344</v>
      </c>
      <c r="L1311" s="145" t="str">
        <f>IF(A1311="","",IFERROR(VLOOKUP(B1311,IPQlickTabla!$B:$J,9,FALSE),IF(B1311="80 - Produccion-Mezcla Grasa","80",IF(B1311="51 - Purga-Purga de sebo","51",IF(B1311="502 - Fermentacion PCL","502",IF(B1311="510 - Fermentacion","510","512"))))))</f>
        <v>512</v>
      </c>
      <c r="M1311" s="107">
        <f t="shared" si="20"/>
        <v>512</v>
      </c>
    </row>
    <row r="1312" spans="1:13" hidden="1" x14ac:dyDescent="0.25">
      <c r="A1312" s="76">
        <v>667334</v>
      </c>
      <c r="B1312" s="144" t="s">
        <v>295</v>
      </c>
      <c r="C1312" s="112">
        <v>44789</v>
      </c>
      <c r="D1312" s="144" t="s">
        <v>218</v>
      </c>
      <c r="E1312" s="144" t="s">
        <v>22</v>
      </c>
      <c r="F1312" s="76">
        <v>4</v>
      </c>
      <c r="G1312" s="145" t="s">
        <v>278</v>
      </c>
      <c r="H1312" s="145">
        <v>0</v>
      </c>
      <c r="I1312" s="145">
        <v>1</v>
      </c>
      <c r="J1312" s="145">
        <v>1</v>
      </c>
      <c r="K1312" s="145" t="s">
        <v>344</v>
      </c>
      <c r="L1312" s="145" t="str">
        <f>IF(A1312="","",IFERROR(VLOOKUP(B1312,IPQlickTabla!$B:$J,9,FALSE),IF(B1312="80 - Produccion-Mezcla Grasa","80",IF(B1312="51 - Purga-Purga de sebo","51",IF(B1312="502 - Fermentacion PCL","502",IF(B1312="510 - Fermentacion","510","512"))))))</f>
        <v>512</v>
      </c>
      <c r="M1312" s="107">
        <f t="shared" si="20"/>
        <v>512</v>
      </c>
    </row>
    <row r="1313" spans="1:13" hidden="1" x14ac:dyDescent="0.25">
      <c r="A1313" s="76">
        <v>667670</v>
      </c>
      <c r="B1313" s="144" t="s">
        <v>295</v>
      </c>
      <c r="C1313" s="112">
        <v>44791</v>
      </c>
      <c r="D1313" s="144" t="s">
        <v>218</v>
      </c>
      <c r="E1313" s="144" t="s">
        <v>22</v>
      </c>
      <c r="F1313" s="76">
        <v>4</v>
      </c>
      <c r="G1313" s="145" t="s">
        <v>278</v>
      </c>
      <c r="H1313" s="145">
        <v>0</v>
      </c>
      <c r="I1313" s="145">
        <v>1</v>
      </c>
      <c r="J1313" s="145">
        <v>1.1000000000000001</v>
      </c>
      <c r="K1313" s="145" t="s">
        <v>345</v>
      </c>
      <c r="L1313" s="145" t="str">
        <f>IF(A1313="","",IFERROR(VLOOKUP(B1313,IPQlickTabla!$B:$J,9,FALSE),IF(B1313="80 - Produccion-Mezcla Grasa","80",IF(B1313="51 - Purga-Purga de sebo","51",IF(B1313="502 - Fermentacion PCL","502",IF(B1313="510 - Fermentacion","510","512"))))))</f>
        <v>512</v>
      </c>
      <c r="M1313" s="107">
        <f t="shared" si="20"/>
        <v>512</v>
      </c>
    </row>
    <row r="1314" spans="1:13" hidden="1" x14ac:dyDescent="0.25">
      <c r="A1314" s="76">
        <v>667026</v>
      </c>
      <c r="B1314" s="144" t="s">
        <v>295</v>
      </c>
      <c r="C1314" s="112">
        <v>44788</v>
      </c>
      <c r="D1314" s="144" t="s">
        <v>218</v>
      </c>
      <c r="E1314" s="144" t="s">
        <v>22</v>
      </c>
      <c r="F1314" s="76">
        <v>4</v>
      </c>
      <c r="G1314" s="145" t="s">
        <v>278</v>
      </c>
      <c r="H1314" s="145">
        <v>0</v>
      </c>
      <c r="I1314" s="145">
        <v>1</v>
      </c>
      <c r="J1314" s="145">
        <v>1.2</v>
      </c>
      <c r="K1314" s="145" t="s">
        <v>345</v>
      </c>
      <c r="L1314" s="145" t="str">
        <f>IF(A1314="","",IFERROR(VLOOKUP(B1314,IPQlickTabla!$B:$J,9,FALSE),IF(B1314="80 - Produccion-Mezcla Grasa","80",IF(B1314="51 - Purga-Purga de sebo","51",IF(B1314="502 - Fermentacion PCL","502",IF(B1314="510 - Fermentacion","510","512"))))))</f>
        <v>512</v>
      </c>
      <c r="M1314" s="107">
        <f t="shared" si="20"/>
        <v>512</v>
      </c>
    </row>
    <row r="1315" spans="1:13" hidden="1" x14ac:dyDescent="0.25">
      <c r="A1315" s="76">
        <v>667188</v>
      </c>
      <c r="B1315" s="144" t="s">
        <v>295</v>
      </c>
      <c r="C1315" s="112">
        <v>44789</v>
      </c>
      <c r="D1315" s="144" t="s">
        <v>218</v>
      </c>
      <c r="E1315" s="144" t="s">
        <v>22</v>
      </c>
      <c r="F1315" s="76">
        <v>4</v>
      </c>
      <c r="G1315" s="145" t="s">
        <v>278</v>
      </c>
      <c r="H1315" s="145">
        <v>0</v>
      </c>
      <c r="I1315" s="145">
        <v>1</v>
      </c>
      <c r="J1315" s="145">
        <v>1.5</v>
      </c>
      <c r="K1315" s="145" t="s">
        <v>345</v>
      </c>
      <c r="L1315" s="145" t="str">
        <f>IF(A1315="","",IFERROR(VLOOKUP(B1315,IPQlickTabla!$B:$J,9,FALSE),IF(B1315="80 - Produccion-Mezcla Grasa","80",IF(B1315="51 - Purga-Purga de sebo","51",IF(B1315="502 - Fermentacion PCL","502",IF(B1315="510 - Fermentacion","510","512"))))))</f>
        <v>512</v>
      </c>
      <c r="M1315" s="107">
        <f t="shared" si="20"/>
        <v>512</v>
      </c>
    </row>
    <row r="1316" spans="1:13" hidden="1" x14ac:dyDescent="0.25">
      <c r="A1316" s="76">
        <v>668255</v>
      </c>
      <c r="B1316" s="144" t="s">
        <v>295</v>
      </c>
      <c r="C1316" s="112">
        <v>44793</v>
      </c>
      <c r="D1316" s="144" t="s">
        <v>218</v>
      </c>
      <c r="E1316" s="144" t="s">
        <v>22</v>
      </c>
      <c r="F1316" s="76">
        <v>4</v>
      </c>
      <c r="G1316" s="145" t="s">
        <v>278</v>
      </c>
      <c r="H1316" s="145">
        <v>0</v>
      </c>
      <c r="I1316" s="145">
        <v>2</v>
      </c>
      <c r="J1316" s="145">
        <v>0.6</v>
      </c>
      <c r="K1316" s="145" t="s">
        <v>344</v>
      </c>
      <c r="L1316" s="145" t="str">
        <f>IF(A1316="","",IFERROR(VLOOKUP(B1316,IPQlickTabla!$B:$J,9,FALSE),IF(B1316="80 - Produccion-Mezcla Grasa","80",IF(B1316="51 - Purga-Purga de sebo","51",IF(B1316="502 - Fermentacion PCL","502",IF(B1316="510 - Fermentacion","510","512"))))))</f>
        <v>512</v>
      </c>
      <c r="M1316" s="107">
        <f t="shared" si="20"/>
        <v>512</v>
      </c>
    </row>
    <row r="1317" spans="1:13" hidden="1" x14ac:dyDescent="0.25">
      <c r="A1317" s="76">
        <v>668173</v>
      </c>
      <c r="B1317" s="144" t="s">
        <v>295</v>
      </c>
      <c r="C1317" s="112">
        <v>44792</v>
      </c>
      <c r="D1317" s="144" t="s">
        <v>218</v>
      </c>
      <c r="E1317" s="144" t="s">
        <v>22</v>
      </c>
      <c r="F1317" s="76">
        <v>4</v>
      </c>
      <c r="G1317" s="145" t="s">
        <v>278</v>
      </c>
      <c r="H1317" s="145">
        <v>0</v>
      </c>
      <c r="I1317" s="145">
        <v>2</v>
      </c>
      <c r="J1317" s="145">
        <v>0.7</v>
      </c>
      <c r="K1317" s="145" t="s">
        <v>344</v>
      </c>
      <c r="L1317" s="145" t="str">
        <f>IF(A1317="","",IFERROR(VLOOKUP(B1317,IPQlickTabla!$B:$J,9,FALSE),IF(B1317="80 - Produccion-Mezcla Grasa","80",IF(B1317="51 - Purga-Purga de sebo","51",IF(B1317="502 - Fermentacion PCL","502",IF(B1317="510 - Fermentacion","510","512"))))))</f>
        <v>512</v>
      </c>
      <c r="M1317" s="107">
        <f t="shared" si="20"/>
        <v>512</v>
      </c>
    </row>
    <row r="1318" spans="1:13" hidden="1" x14ac:dyDescent="0.25">
      <c r="A1318" s="76">
        <v>668228</v>
      </c>
      <c r="B1318" s="144" t="s">
        <v>295</v>
      </c>
      <c r="C1318" s="112">
        <v>44792</v>
      </c>
      <c r="D1318" s="144" t="s">
        <v>218</v>
      </c>
      <c r="E1318" s="144" t="s">
        <v>22</v>
      </c>
      <c r="F1318" s="76">
        <v>4</v>
      </c>
      <c r="G1318" s="145" t="s">
        <v>278</v>
      </c>
      <c r="H1318" s="145">
        <v>0</v>
      </c>
      <c r="I1318" s="145">
        <v>2</v>
      </c>
      <c r="J1318" s="145">
        <v>0.9</v>
      </c>
      <c r="K1318" s="145" t="s">
        <v>344</v>
      </c>
      <c r="L1318" s="145" t="str">
        <f>IF(A1318="","",IFERROR(VLOOKUP(B1318,IPQlickTabla!$B:$J,9,FALSE),IF(B1318="80 - Produccion-Mezcla Grasa","80",IF(B1318="51 - Purga-Purga de sebo","51",IF(B1318="502 - Fermentacion PCL","502",IF(B1318="510 - Fermentacion","510","512"))))))</f>
        <v>512</v>
      </c>
      <c r="M1318" s="107">
        <f t="shared" si="20"/>
        <v>512</v>
      </c>
    </row>
    <row r="1319" spans="1:13" hidden="1" x14ac:dyDescent="0.25">
      <c r="A1319" s="76">
        <v>668197</v>
      </c>
      <c r="B1319" s="144" t="s">
        <v>295</v>
      </c>
      <c r="C1319" s="112">
        <v>44792</v>
      </c>
      <c r="D1319" s="144" t="s">
        <v>218</v>
      </c>
      <c r="E1319" s="144" t="s">
        <v>22</v>
      </c>
      <c r="F1319" s="76">
        <v>4</v>
      </c>
      <c r="G1319" s="145" t="s">
        <v>278</v>
      </c>
      <c r="H1319" s="145">
        <v>0</v>
      </c>
      <c r="I1319" s="145">
        <v>2</v>
      </c>
      <c r="J1319" s="145">
        <v>1.4</v>
      </c>
      <c r="K1319" s="145" t="s">
        <v>344</v>
      </c>
      <c r="L1319" s="145" t="str">
        <f>IF(A1319="","",IFERROR(VLOOKUP(B1319,IPQlickTabla!$B:$J,9,FALSE),IF(B1319="80 - Produccion-Mezcla Grasa","80",IF(B1319="51 - Purga-Purga de sebo","51",IF(B1319="502 - Fermentacion PCL","502",IF(B1319="510 - Fermentacion","510","512"))))))</f>
        <v>512</v>
      </c>
      <c r="M1319" s="107">
        <f t="shared" si="20"/>
        <v>512</v>
      </c>
    </row>
    <row r="1320" spans="1:13" hidden="1" x14ac:dyDescent="0.25">
      <c r="A1320" s="76">
        <v>666967</v>
      </c>
      <c r="B1320" s="144" t="s">
        <v>295</v>
      </c>
      <c r="C1320" s="112">
        <v>44788</v>
      </c>
      <c r="D1320" s="144" t="s">
        <v>218</v>
      </c>
      <c r="E1320" s="144" t="s">
        <v>22</v>
      </c>
      <c r="F1320" s="76">
        <v>4</v>
      </c>
      <c r="G1320" s="145" t="s">
        <v>278</v>
      </c>
      <c r="H1320" s="145">
        <v>0</v>
      </c>
      <c r="I1320" s="145">
        <v>2</v>
      </c>
      <c r="J1320" s="145">
        <v>1.6</v>
      </c>
      <c r="K1320" s="145" t="s">
        <v>344</v>
      </c>
      <c r="L1320" s="145" t="str">
        <f>IF(A1320="","",IFERROR(VLOOKUP(B1320,IPQlickTabla!$B:$J,9,FALSE),IF(B1320="80 - Produccion-Mezcla Grasa","80",IF(B1320="51 - Purga-Purga de sebo","51",IF(B1320="502 - Fermentacion PCL","502",IF(B1320="510 - Fermentacion","510","512"))))))</f>
        <v>512</v>
      </c>
      <c r="M1320" s="107">
        <f t="shared" si="20"/>
        <v>512</v>
      </c>
    </row>
    <row r="1321" spans="1:13" hidden="1" x14ac:dyDescent="0.25">
      <c r="A1321" s="76">
        <v>667407</v>
      </c>
      <c r="B1321" s="144" t="s">
        <v>295</v>
      </c>
      <c r="C1321" s="112">
        <v>44790</v>
      </c>
      <c r="D1321" s="144" t="s">
        <v>218</v>
      </c>
      <c r="E1321" s="144" t="s">
        <v>22</v>
      </c>
      <c r="F1321" s="76">
        <v>4</v>
      </c>
      <c r="G1321" s="145" t="s">
        <v>278</v>
      </c>
      <c r="H1321" s="145">
        <v>0</v>
      </c>
      <c r="I1321" s="145">
        <v>3</v>
      </c>
      <c r="J1321" s="145">
        <v>0.9</v>
      </c>
      <c r="K1321" s="145" t="s">
        <v>344</v>
      </c>
      <c r="L1321" s="145" t="str">
        <f>IF(A1321="","",IFERROR(VLOOKUP(B1321,IPQlickTabla!$B:$J,9,FALSE),IF(B1321="80 - Produccion-Mezcla Grasa","80",IF(B1321="51 - Purga-Purga de sebo","51",IF(B1321="502 - Fermentacion PCL","502",IF(B1321="510 - Fermentacion","510","512"))))))</f>
        <v>512</v>
      </c>
      <c r="M1321" s="107">
        <f t="shared" si="20"/>
        <v>512</v>
      </c>
    </row>
    <row r="1322" spans="1:13" hidden="1" x14ac:dyDescent="0.25">
      <c r="A1322" s="76">
        <v>667369</v>
      </c>
      <c r="B1322" s="144" t="s">
        <v>295</v>
      </c>
      <c r="C1322" s="112">
        <v>44789</v>
      </c>
      <c r="D1322" s="144" t="s">
        <v>218</v>
      </c>
      <c r="E1322" s="144" t="s">
        <v>22</v>
      </c>
      <c r="F1322" s="76">
        <v>4</v>
      </c>
      <c r="G1322" s="145" t="s">
        <v>278</v>
      </c>
      <c r="H1322" s="145">
        <v>0</v>
      </c>
      <c r="I1322" s="145">
        <v>3</v>
      </c>
      <c r="J1322" s="145">
        <v>1</v>
      </c>
      <c r="K1322" s="145" t="s">
        <v>344</v>
      </c>
      <c r="L1322" s="145" t="str">
        <f>IF(A1322="","",IFERROR(VLOOKUP(B1322,IPQlickTabla!$B:$J,9,FALSE),IF(B1322="80 - Produccion-Mezcla Grasa","80",IF(B1322="51 - Purga-Purga de sebo","51",IF(B1322="502 - Fermentacion PCL","502",IF(B1322="510 - Fermentacion","510","512"))))))</f>
        <v>512</v>
      </c>
      <c r="M1322" s="107">
        <f t="shared" si="20"/>
        <v>512</v>
      </c>
    </row>
    <row r="1323" spans="1:13" hidden="1" x14ac:dyDescent="0.25">
      <c r="A1323" s="76">
        <v>668379</v>
      </c>
      <c r="B1323" s="144" t="s">
        <v>295</v>
      </c>
      <c r="C1323" s="112">
        <v>44794</v>
      </c>
      <c r="D1323" s="144" t="s">
        <v>218</v>
      </c>
      <c r="E1323" s="144" t="s">
        <v>22</v>
      </c>
      <c r="F1323" s="76">
        <v>4</v>
      </c>
      <c r="G1323" s="145" t="s">
        <v>278</v>
      </c>
      <c r="H1323" s="145">
        <v>0</v>
      </c>
      <c r="I1323" s="145">
        <v>3</v>
      </c>
      <c r="J1323" s="145">
        <v>1.3</v>
      </c>
      <c r="K1323" s="145" t="s">
        <v>344</v>
      </c>
      <c r="L1323" s="145" t="str">
        <f>IF(A1323="","",IFERROR(VLOOKUP(B1323,IPQlickTabla!$B:$J,9,FALSE),IF(B1323="80 - Produccion-Mezcla Grasa","80",IF(B1323="51 - Purga-Purga de sebo","51",IF(B1323="502 - Fermentacion PCL","502",IF(B1323="510 - Fermentacion","510","512"))))))</f>
        <v>512</v>
      </c>
      <c r="M1323" s="107">
        <f t="shared" si="20"/>
        <v>512</v>
      </c>
    </row>
    <row r="1324" spans="1:13" hidden="1" x14ac:dyDescent="0.25">
      <c r="A1324" s="76">
        <v>668021</v>
      </c>
      <c r="B1324" s="144" t="s">
        <v>295</v>
      </c>
      <c r="C1324" s="112">
        <v>44792</v>
      </c>
      <c r="D1324" s="144" t="s">
        <v>218</v>
      </c>
      <c r="E1324" s="144" t="s">
        <v>22</v>
      </c>
      <c r="F1324" s="76">
        <v>4</v>
      </c>
      <c r="G1324" s="145" t="s">
        <v>278</v>
      </c>
      <c r="H1324" s="145">
        <v>0</v>
      </c>
      <c r="I1324" s="145">
        <v>3</v>
      </c>
      <c r="J1324" s="145">
        <v>5.2</v>
      </c>
      <c r="K1324" s="145" t="s">
        <v>345</v>
      </c>
      <c r="L1324" s="145" t="str">
        <f>IF(A1324="","",IFERROR(VLOOKUP(B1324,IPQlickTabla!$B:$J,9,FALSE),IF(B1324="80 - Produccion-Mezcla Grasa","80",IF(B1324="51 - Purga-Purga de sebo","51",IF(B1324="502 - Fermentacion PCL","502",IF(B1324="510 - Fermentacion","510","512"))))))</f>
        <v>512</v>
      </c>
      <c r="M1324" s="107">
        <f t="shared" si="20"/>
        <v>512</v>
      </c>
    </row>
    <row r="1325" spans="1:13" hidden="1" x14ac:dyDescent="0.25">
      <c r="A1325" s="76">
        <v>667695</v>
      </c>
      <c r="B1325" s="144" t="s">
        <v>295</v>
      </c>
      <c r="C1325" s="112">
        <v>44791</v>
      </c>
      <c r="D1325" s="144" t="s">
        <v>218</v>
      </c>
      <c r="E1325" s="144" t="s">
        <v>22</v>
      </c>
      <c r="F1325" s="76">
        <v>4</v>
      </c>
      <c r="G1325" s="145" t="s">
        <v>278</v>
      </c>
      <c r="H1325" s="145">
        <v>51</v>
      </c>
      <c r="I1325" s="145">
        <v>55</v>
      </c>
      <c r="J1325" s="145">
        <v>48.9</v>
      </c>
      <c r="K1325" s="145" t="s">
        <v>345</v>
      </c>
      <c r="L1325" s="145" t="str">
        <f>IF(A1325="","",IFERROR(VLOOKUP(B1325,IPQlickTabla!$B:$J,9,FALSE),IF(B1325="80 - Produccion-Mezcla Grasa","80",IF(B1325="51 - Purga-Purga de sebo","51",IF(B1325="502 - Fermentacion PCL","502",IF(B1325="510 - Fermentacion","510","512"))))))</f>
        <v>512</v>
      </c>
      <c r="M1325" s="107">
        <f t="shared" si="20"/>
        <v>512</v>
      </c>
    </row>
    <row r="1326" spans="1:13" hidden="1" x14ac:dyDescent="0.25">
      <c r="A1326" s="76">
        <v>667753</v>
      </c>
      <c r="B1326" s="144" t="s">
        <v>295</v>
      </c>
      <c r="C1326" s="112">
        <v>44791</v>
      </c>
      <c r="D1326" s="144" t="s">
        <v>218</v>
      </c>
      <c r="E1326" s="144" t="s">
        <v>22</v>
      </c>
      <c r="F1326" s="76">
        <v>4</v>
      </c>
      <c r="G1326" s="145" t="s">
        <v>278</v>
      </c>
      <c r="H1326" s="145">
        <v>59</v>
      </c>
      <c r="I1326" s="145">
        <v>65</v>
      </c>
      <c r="J1326" s="145">
        <v>58.4</v>
      </c>
      <c r="K1326" s="145" t="s">
        <v>345</v>
      </c>
      <c r="L1326" s="145" t="str">
        <f>IF(A1326="","",IFERROR(VLOOKUP(B1326,IPQlickTabla!$B:$J,9,FALSE),IF(B1326="80 - Produccion-Mezcla Grasa","80",IF(B1326="51 - Purga-Purga de sebo","51",IF(B1326="502 - Fermentacion PCL","502",IF(B1326="510 - Fermentacion","510","512"))))))</f>
        <v>512</v>
      </c>
      <c r="M1326" s="107">
        <f t="shared" si="20"/>
        <v>512</v>
      </c>
    </row>
    <row r="1327" spans="1:13" hidden="1" x14ac:dyDescent="0.25">
      <c r="A1327" s="76">
        <v>667795</v>
      </c>
      <c r="B1327" s="144" t="s">
        <v>295</v>
      </c>
      <c r="C1327" s="112">
        <v>44791</v>
      </c>
      <c r="D1327" s="144" t="s">
        <v>218</v>
      </c>
      <c r="E1327" s="144" t="s">
        <v>22</v>
      </c>
      <c r="F1327" s="76">
        <v>4</v>
      </c>
      <c r="G1327" s="145" t="s">
        <v>278</v>
      </c>
      <c r="H1327" s="145">
        <v>59</v>
      </c>
      <c r="I1327" s="145">
        <v>65</v>
      </c>
      <c r="J1327" s="145">
        <v>59.5</v>
      </c>
      <c r="K1327" s="145" t="s">
        <v>344</v>
      </c>
      <c r="L1327" s="145" t="str">
        <f>IF(A1327="","",IFERROR(VLOOKUP(B1327,IPQlickTabla!$B:$J,9,FALSE),IF(B1327="80 - Produccion-Mezcla Grasa","80",IF(B1327="51 - Purga-Purga de sebo","51",IF(B1327="502 - Fermentacion PCL","502",IF(B1327="510 - Fermentacion","510","512"))))))</f>
        <v>512</v>
      </c>
      <c r="M1327" s="107">
        <f t="shared" si="20"/>
        <v>512</v>
      </c>
    </row>
    <row r="1328" spans="1:13" hidden="1" x14ac:dyDescent="0.25">
      <c r="A1328" s="76">
        <v>667882</v>
      </c>
      <c r="B1328" s="144" t="s">
        <v>295</v>
      </c>
      <c r="C1328" s="112">
        <v>44791</v>
      </c>
      <c r="D1328" s="144" t="s">
        <v>218</v>
      </c>
      <c r="E1328" s="144" t="s">
        <v>22</v>
      </c>
      <c r="F1328" s="76">
        <v>4</v>
      </c>
      <c r="G1328" s="145" t="s">
        <v>278</v>
      </c>
      <c r="H1328" s="145">
        <v>59</v>
      </c>
      <c r="I1328" s="145">
        <v>65</v>
      </c>
      <c r="J1328" s="145">
        <v>59.8</v>
      </c>
      <c r="K1328" s="145" t="s">
        <v>344</v>
      </c>
      <c r="L1328" s="145" t="str">
        <f>IF(A1328="","",IFERROR(VLOOKUP(B1328,IPQlickTabla!$B:$J,9,FALSE),IF(B1328="80 - Produccion-Mezcla Grasa","80",IF(B1328="51 - Purga-Purga de sebo","51",IF(B1328="502 - Fermentacion PCL","502",IF(B1328="510 - Fermentacion","510","512"))))))</f>
        <v>512</v>
      </c>
      <c r="M1328" s="107">
        <f t="shared" si="20"/>
        <v>512</v>
      </c>
    </row>
    <row r="1329" spans="1:13" hidden="1" x14ac:dyDescent="0.25">
      <c r="A1329" s="76">
        <v>667978</v>
      </c>
      <c r="B1329" s="144" t="s">
        <v>295</v>
      </c>
      <c r="C1329" s="112">
        <v>44792</v>
      </c>
      <c r="D1329" s="144" t="s">
        <v>218</v>
      </c>
      <c r="E1329" s="144" t="s">
        <v>22</v>
      </c>
      <c r="F1329" s="76">
        <v>4</v>
      </c>
      <c r="G1329" s="145" t="s">
        <v>278</v>
      </c>
      <c r="H1329" s="145">
        <v>59</v>
      </c>
      <c r="I1329" s="145">
        <v>65</v>
      </c>
      <c r="J1329" s="145">
        <v>60.8</v>
      </c>
      <c r="K1329" s="145" t="s">
        <v>344</v>
      </c>
      <c r="L1329" s="145" t="str">
        <f>IF(A1329="","",IFERROR(VLOOKUP(B1329,IPQlickTabla!$B:$J,9,FALSE),IF(B1329="80 - Produccion-Mezcla Grasa","80",IF(B1329="51 - Purga-Purga de sebo","51",IF(B1329="502 - Fermentacion PCL","502",IF(B1329="510 - Fermentacion","510","512"))))))</f>
        <v>512</v>
      </c>
      <c r="M1329" s="107">
        <f t="shared" si="20"/>
        <v>512</v>
      </c>
    </row>
    <row r="1330" spans="1:13" hidden="1" x14ac:dyDescent="0.25">
      <c r="A1330" s="76">
        <v>667944</v>
      </c>
      <c r="B1330" s="144" t="s">
        <v>295</v>
      </c>
      <c r="C1330" s="112">
        <v>44791</v>
      </c>
      <c r="D1330" s="144" t="s">
        <v>218</v>
      </c>
      <c r="E1330" s="144" t="s">
        <v>22</v>
      </c>
      <c r="F1330" s="76">
        <v>4</v>
      </c>
      <c r="G1330" s="145" t="s">
        <v>278</v>
      </c>
      <c r="H1330" s="145">
        <v>75</v>
      </c>
      <c r="I1330" s="145">
        <v>80</v>
      </c>
      <c r="J1330" s="145">
        <v>77.599999999999994</v>
      </c>
      <c r="K1330" s="145" t="s">
        <v>344</v>
      </c>
      <c r="L1330" s="145" t="str">
        <f>IF(A1330="","",IFERROR(VLOOKUP(B1330,IPQlickTabla!$B:$J,9,FALSE),IF(B1330="80 - Produccion-Mezcla Grasa","80",IF(B1330="51 - Purga-Purga de sebo","51",IF(B1330="502 - Fermentacion PCL","502",IF(B1330="510 - Fermentacion","510","512"))))))</f>
        <v>512</v>
      </c>
      <c r="M1330" s="107">
        <f t="shared" si="20"/>
        <v>512</v>
      </c>
    </row>
    <row r="1331" spans="1:13" hidden="1" x14ac:dyDescent="0.25">
      <c r="A1331" s="76">
        <v>667912</v>
      </c>
      <c r="B1331" s="144" t="s">
        <v>295</v>
      </c>
      <c r="C1331" s="112">
        <v>44791</v>
      </c>
      <c r="D1331" s="144" t="s">
        <v>218</v>
      </c>
      <c r="E1331" s="144" t="s">
        <v>22</v>
      </c>
      <c r="F1331" s="76">
        <v>4</v>
      </c>
      <c r="G1331" s="145" t="s">
        <v>278</v>
      </c>
      <c r="H1331" s="145">
        <v>75</v>
      </c>
      <c r="I1331" s="145">
        <v>80</v>
      </c>
      <c r="J1331" s="145">
        <v>82.3</v>
      </c>
      <c r="K1331" s="145" t="s">
        <v>345</v>
      </c>
      <c r="L1331" s="145" t="str">
        <f>IF(A1331="","",IFERROR(VLOOKUP(B1331,IPQlickTabla!$B:$J,9,FALSE),IF(B1331="80 - Produccion-Mezcla Grasa","80",IF(B1331="51 - Purga-Purga de sebo","51",IF(B1331="502 - Fermentacion PCL","502",IF(B1331="510 - Fermentacion","510","512"))))))</f>
        <v>512</v>
      </c>
      <c r="M1331" s="107">
        <f t="shared" si="20"/>
        <v>512</v>
      </c>
    </row>
    <row r="1332" spans="1:13" hidden="1" x14ac:dyDescent="0.25">
      <c r="A1332" s="76">
        <v>667912</v>
      </c>
      <c r="B1332" s="144" t="s">
        <v>295</v>
      </c>
      <c r="C1332" s="112">
        <v>44791</v>
      </c>
      <c r="D1332" s="144" t="s">
        <v>218</v>
      </c>
      <c r="E1332" s="144" t="s">
        <v>22</v>
      </c>
      <c r="F1332" s="76">
        <v>1</v>
      </c>
      <c r="G1332" s="145" t="s">
        <v>57</v>
      </c>
      <c r="H1332" s="145">
        <v>30</v>
      </c>
      <c r="I1332" s="145">
        <v>32</v>
      </c>
      <c r="J1332" s="145">
        <v>29.5</v>
      </c>
      <c r="K1332" s="145" t="s">
        <v>345</v>
      </c>
      <c r="L1332" s="145" t="str">
        <f>IF(A1332="","",IFERROR(VLOOKUP(B1332,IPQlickTabla!$B:$J,9,FALSE),IF(B1332="80 - Produccion-Mezcla Grasa","80",IF(B1332="51 - Purga-Purga de sebo","51",IF(B1332="502 - Fermentacion PCL","502",IF(B1332="510 - Fermentacion","510","512"))))))</f>
        <v>512</v>
      </c>
      <c r="M1332" s="107">
        <f t="shared" si="20"/>
        <v>512</v>
      </c>
    </row>
    <row r="1333" spans="1:13" hidden="1" x14ac:dyDescent="0.25">
      <c r="A1333" s="76">
        <v>667944</v>
      </c>
      <c r="B1333" s="144" t="s">
        <v>295</v>
      </c>
      <c r="C1333" s="112">
        <v>44791</v>
      </c>
      <c r="D1333" s="144" t="s">
        <v>218</v>
      </c>
      <c r="E1333" s="144" t="s">
        <v>22</v>
      </c>
      <c r="F1333" s="76">
        <v>1</v>
      </c>
      <c r="G1333" s="145" t="s">
        <v>57</v>
      </c>
      <c r="H1333" s="145">
        <v>30</v>
      </c>
      <c r="I1333" s="145">
        <v>32</v>
      </c>
      <c r="J1333" s="145">
        <v>34</v>
      </c>
      <c r="K1333" s="145" t="s">
        <v>345</v>
      </c>
      <c r="L1333" s="145" t="str">
        <f>IF(A1333="","",IFERROR(VLOOKUP(B1333,IPQlickTabla!$B:$J,9,FALSE),IF(B1333="80 - Produccion-Mezcla Grasa","80",IF(B1333="51 - Purga-Purga de sebo","51",IF(B1333="502 - Fermentacion PCL","502",IF(B1333="510 - Fermentacion","510","512"))))))</f>
        <v>512</v>
      </c>
      <c r="M1333" s="107">
        <f t="shared" si="20"/>
        <v>512</v>
      </c>
    </row>
    <row r="1334" spans="1:13" hidden="1" x14ac:dyDescent="0.25">
      <c r="A1334" s="76">
        <v>667882</v>
      </c>
      <c r="B1334" s="144" t="s">
        <v>295</v>
      </c>
      <c r="C1334" s="112">
        <v>44791</v>
      </c>
      <c r="D1334" s="144" t="s">
        <v>218</v>
      </c>
      <c r="E1334" s="144" t="s">
        <v>22</v>
      </c>
      <c r="F1334" s="76">
        <v>1</v>
      </c>
      <c r="G1334" s="145" t="s">
        <v>57</v>
      </c>
      <c r="H1334" s="145">
        <v>42</v>
      </c>
      <c r="I1334" s="145">
        <v>44</v>
      </c>
      <c r="J1334" s="145">
        <v>44.5</v>
      </c>
      <c r="K1334" s="145" t="s">
        <v>345</v>
      </c>
      <c r="L1334" s="145" t="str">
        <f>IF(A1334="","",IFERROR(VLOOKUP(B1334,IPQlickTabla!$B:$J,9,FALSE),IF(B1334="80 - Produccion-Mezcla Grasa","80",IF(B1334="51 - Purga-Purga de sebo","51",IF(B1334="502 - Fermentacion PCL","502",IF(B1334="510 - Fermentacion","510","512"))))))</f>
        <v>512</v>
      </c>
      <c r="M1334" s="107">
        <f t="shared" si="20"/>
        <v>512</v>
      </c>
    </row>
    <row r="1335" spans="1:13" hidden="1" x14ac:dyDescent="0.25">
      <c r="A1335" s="76">
        <v>667978</v>
      </c>
      <c r="B1335" s="144" t="s">
        <v>295</v>
      </c>
      <c r="C1335" s="112">
        <v>44792</v>
      </c>
      <c r="D1335" s="144" t="s">
        <v>218</v>
      </c>
      <c r="E1335" s="144" t="s">
        <v>22</v>
      </c>
      <c r="F1335" s="76">
        <v>1</v>
      </c>
      <c r="G1335" s="145" t="s">
        <v>57</v>
      </c>
      <c r="H1335" s="145">
        <v>42</v>
      </c>
      <c r="I1335" s="145">
        <v>44</v>
      </c>
      <c r="J1335" s="145">
        <v>44.5</v>
      </c>
      <c r="K1335" s="145" t="s">
        <v>345</v>
      </c>
      <c r="L1335" s="145" t="str">
        <f>IF(A1335="","",IFERROR(VLOOKUP(B1335,IPQlickTabla!$B:$J,9,FALSE),IF(B1335="80 - Produccion-Mezcla Grasa","80",IF(B1335="51 - Purga-Purga de sebo","51",IF(B1335="502 - Fermentacion PCL","502",IF(B1335="510 - Fermentacion","510","512"))))))</f>
        <v>512</v>
      </c>
      <c r="M1335" s="107">
        <f t="shared" si="20"/>
        <v>512</v>
      </c>
    </row>
    <row r="1336" spans="1:13" hidden="1" x14ac:dyDescent="0.25">
      <c r="A1336" s="76">
        <v>667795</v>
      </c>
      <c r="B1336" s="144" t="s">
        <v>295</v>
      </c>
      <c r="C1336" s="112">
        <v>44791</v>
      </c>
      <c r="D1336" s="144" t="s">
        <v>218</v>
      </c>
      <c r="E1336" s="144" t="s">
        <v>22</v>
      </c>
      <c r="F1336" s="76">
        <v>1</v>
      </c>
      <c r="G1336" s="145" t="s">
        <v>57</v>
      </c>
      <c r="H1336" s="145">
        <v>42</v>
      </c>
      <c r="I1336" s="145">
        <v>44</v>
      </c>
      <c r="J1336" s="145">
        <v>45</v>
      </c>
      <c r="K1336" s="145" t="s">
        <v>345</v>
      </c>
      <c r="L1336" s="145" t="str">
        <f>IF(A1336="","",IFERROR(VLOOKUP(B1336,IPQlickTabla!$B:$J,9,FALSE),IF(B1336="80 - Produccion-Mezcla Grasa","80",IF(B1336="51 - Purga-Purga de sebo","51",IF(B1336="502 - Fermentacion PCL","502",IF(B1336="510 - Fermentacion","510","512"))))))</f>
        <v>512</v>
      </c>
      <c r="M1336" s="107">
        <f t="shared" si="20"/>
        <v>512</v>
      </c>
    </row>
    <row r="1337" spans="1:13" hidden="1" x14ac:dyDescent="0.25">
      <c r="A1337" s="76">
        <v>667753</v>
      </c>
      <c r="B1337" s="144" t="s">
        <v>295</v>
      </c>
      <c r="C1337" s="112">
        <v>44791</v>
      </c>
      <c r="D1337" s="144" t="s">
        <v>218</v>
      </c>
      <c r="E1337" s="144" t="s">
        <v>22</v>
      </c>
      <c r="F1337" s="76">
        <v>1</v>
      </c>
      <c r="G1337" s="145" t="s">
        <v>57</v>
      </c>
      <c r="H1337" s="145">
        <v>42</v>
      </c>
      <c r="I1337" s="145">
        <v>44</v>
      </c>
      <c r="J1337" s="145">
        <v>45.8</v>
      </c>
      <c r="K1337" s="145" t="s">
        <v>345</v>
      </c>
      <c r="L1337" s="145" t="str">
        <f>IF(A1337="","",IFERROR(VLOOKUP(B1337,IPQlickTabla!$B:$J,9,FALSE),IF(B1337="80 - Produccion-Mezcla Grasa","80",IF(B1337="51 - Purga-Purga de sebo","51",IF(B1337="502 - Fermentacion PCL","502",IF(B1337="510 - Fermentacion","510","512"))))))</f>
        <v>512</v>
      </c>
      <c r="M1337" s="107">
        <f t="shared" si="20"/>
        <v>512</v>
      </c>
    </row>
    <row r="1338" spans="1:13" hidden="1" x14ac:dyDescent="0.25">
      <c r="A1338" s="76">
        <v>667695</v>
      </c>
      <c r="B1338" s="144" t="s">
        <v>295</v>
      </c>
      <c r="C1338" s="112">
        <v>44791</v>
      </c>
      <c r="D1338" s="144" t="s">
        <v>218</v>
      </c>
      <c r="E1338" s="144" t="s">
        <v>22</v>
      </c>
      <c r="F1338" s="76">
        <v>1</v>
      </c>
      <c r="G1338" s="145" t="s">
        <v>57</v>
      </c>
      <c r="H1338" s="145">
        <v>48</v>
      </c>
      <c r="I1338" s="145">
        <v>50</v>
      </c>
      <c r="J1338" s="145">
        <v>58</v>
      </c>
      <c r="K1338" s="145" t="s">
        <v>345</v>
      </c>
      <c r="L1338" s="145" t="str">
        <f>IF(A1338="","",IFERROR(VLOOKUP(B1338,IPQlickTabla!$B:$J,9,FALSE),IF(B1338="80 - Produccion-Mezcla Grasa","80",IF(B1338="51 - Purga-Purga de sebo","51",IF(B1338="502 - Fermentacion PCL","502",IF(B1338="510 - Fermentacion","510","512"))))))</f>
        <v>512</v>
      </c>
      <c r="M1338" s="107">
        <f t="shared" si="20"/>
        <v>512</v>
      </c>
    </row>
    <row r="1339" spans="1:13" hidden="1" x14ac:dyDescent="0.25">
      <c r="A1339" s="76">
        <v>668021</v>
      </c>
      <c r="B1339" s="144" t="s">
        <v>295</v>
      </c>
      <c r="C1339" s="112">
        <v>44792</v>
      </c>
      <c r="D1339" s="144" t="s">
        <v>218</v>
      </c>
      <c r="E1339" s="144" t="s">
        <v>22</v>
      </c>
      <c r="F1339" s="76">
        <v>1</v>
      </c>
      <c r="G1339" s="145" t="s">
        <v>57</v>
      </c>
      <c r="H1339" s="145">
        <v>60</v>
      </c>
      <c r="I1339" s="145">
        <v>61</v>
      </c>
      <c r="J1339" s="145">
        <v>60</v>
      </c>
      <c r="K1339" s="145" t="s">
        <v>344</v>
      </c>
      <c r="L1339" s="145" t="str">
        <f>IF(A1339="","",IFERROR(VLOOKUP(B1339,IPQlickTabla!$B:$J,9,FALSE),IF(B1339="80 - Produccion-Mezcla Grasa","80",IF(B1339="51 - Purga-Purga de sebo","51",IF(B1339="502 - Fermentacion PCL","502",IF(B1339="510 - Fermentacion","510","512"))))))</f>
        <v>512</v>
      </c>
      <c r="M1339" s="107">
        <f t="shared" si="20"/>
        <v>512</v>
      </c>
    </row>
    <row r="1340" spans="1:13" hidden="1" x14ac:dyDescent="0.25">
      <c r="A1340" s="76">
        <v>668379</v>
      </c>
      <c r="B1340" s="144" t="s">
        <v>295</v>
      </c>
      <c r="C1340" s="112">
        <v>44794</v>
      </c>
      <c r="D1340" s="144" t="s">
        <v>218</v>
      </c>
      <c r="E1340" s="144" t="s">
        <v>22</v>
      </c>
      <c r="F1340" s="76">
        <v>1</v>
      </c>
      <c r="G1340" s="145" t="s">
        <v>57</v>
      </c>
      <c r="H1340" s="145">
        <v>60</v>
      </c>
      <c r="I1340" s="145">
        <v>61</v>
      </c>
      <c r="J1340" s="145">
        <v>60</v>
      </c>
      <c r="K1340" s="145" t="s">
        <v>344</v>
      </c>
      <c r="L1340" s="145" t="str">
        <f>IF(A1340="","",IFERROR(VLOOKUP(B1340,IPQlickTabla!$B:$J,9,FALSE),IF(B1340="80 - Produccion-Mezcla Grasa","80",IF(B1340="51 - Purga-Purga de sebo","51",IF(B1340="502 - Fermentacion PCL","502",IF(B1340="510 - Fermentacion","510","512"))))))</f>
        <v>512</v>
      </c>
      <c r="M1340" s="107">
        <f t="shared" si="20"/>
        <v>512</v>
      </c>
    </row>
    <row r="1341" spans="1:13" hidden="1" x14ac:dyDescent="0.25">
      <c r="A1341" s="76">
        <v>667407</v>
      </c>
      <c r="B1341" s="144" t="s">
        <v>295</v>
      </c>
      <c r="C1341" s="112">
        <v>44790</v>
      </c>
      <c r="D1341" s="144" t="s">
        <v>218</v>
      </c>
      <c r="E1341" s="144" t="s">
        <v>22</v>
      </c>
      <c r="F1341" s="76">
        <v>1</v>
      </c>
      <c r="G1341" s="145" t="s">
        <v>57</v>
      </c>
      <c r="H1341" s="145">
        <v>60</v>
      </c>
      <c r="I1341" s="145">
        <v>61</v>
      </c>
      <c r="J1341" s="145">
        <v>60.6</v>
      </c>
      <c r="K1341" s="145" t="s">
        <v>344</v>
      </c>
      <c r="L1341" s="145" t="str">
        <f>IF(A1341="","",IFERROR(VLOOKUP(B1341,IPQlickTabla!$B:$J,9,FALSE),IF(B1341="80 - Produccion-Mezcla Grasa","80",IF(B1341="51 - Purga-Purga de sebo","51",IF(B1341="502 - Fermentacion PCL","502",IF(B1341="510 - Fermentacion","510","512"))))))</f>
        <v>512</v>
      </c>
      <c r="M1341" s="107">
        <f t="shared" si="20"/>
        <v>512</v>
      </c>
    </row>
    <row r="1342" spans="1:13" hidden="1" x14ac:dyDescent="0.25">
      <c r="A1342" s="76">
        <v>667369</v>
      </c>
      <c r="B1342" s="144" t="s">
        <v>295</v>
      </c>
      <c r="C1342" s="112">
        <v>44789</v>
      </c>
      <c r="D1342" s="144" t="s">
        <v>218</v>
      </c>
      <c r="E1342" s="144" t="s">
        <v>22</v>
      </c>
      <c r="F1342" s="76">
        <v>1</v>
      </c>
      <c r="G1342" s="145" t="s">
        <v>57</v>
      </c>
      <c r="H1342" s="145">
        <v>60</v>
      </c>
      <c r="I1342" s="145">
        <v>61</v>
      </c>
      <c r="J1342" s="145">
        <v>61</v>
      </c>
      <c r="K1342" s="145" t="s">
        <v>344</v>
      </c>
      <c r="L1342" s="145" t="str">
        <f>IF(A1342="","",IFERROR(VLOOKUP(B1342,IPQlickTabla!$B:$J,9,FALSE),IF(B1342="80 - Produccion-Mezcla Grasa","80",IF(B1342="51 - Purga-Purga de sebo","51",IF(B1342="502 - Fermentacion PCL","502",IF(B1342="510 - Fermentacion","510","512"))))))</f>
        <v>512</v>
      </c>
      <c r="M1342" s="107">
        <f t="shared" si="20"/>
        <v>512</v>
      </c>
    </row>
    <row r="1343" spans="1:13" hidden="1" x14ac:dyDescent="0.25">
      <c r="A1343" s="76">
        <v>666967</v>
      </c>
      <c r="B1343" s="144" t="s">
        <v>295</v>
      </c>
      <c r="C1343" s="112">
        <v>44788</v>
      </c>
      <c r="D1343" s="144" t="s">
        <v>218</v>
      </c>
      <c r="E1343" s="144" t="s">
        <v>22</v>
      </c>
      <c r="F1343" s="76">
        <v>1</v>
      </c>
      <c r="G1343" s="145" t="s">
        <v>57</v>
      </c>
      <c r="H1343" s="145">
        <v>58</v>
      </c>
      <c r="I1343" s="145">
        <v>63</v>
      </c>
      <c r="J1343" s="145">
        <v>55.2</v>
      </c>
      <c r="K1343" s="145" t="s">
        <v>345</v>
      </c>
      <c r="L1343" s="145" t="str">
        <f>IF(A1343="","",IFERROR(VLOOKUP(B1343,IPQlickTabla!$B:$J,9,FALSE),IF(B1343="80 - Produccion-Mezcla Grasa","80",IF(B1343="51 - Purga-Purga de sebo","51",IF(B1343="502 - Fermentacion PCL","502",IF(B1343="510 - Fermentacion","510","512"))))))</f>
        <v>512</v>
      </c>
      <c r="M1343" s="107">
        <f t="shared" si="20"/>
        <v>512</v>
      </c>
    </row>
    <row r="1344" spans="1:13" hidden="1" x14ac:dyDescent="0.25">
      <c r="A1344" s="76">
        <v>668255</v>
      </c>
      <c r="B1344" s="144" t="s">
        <v>295</v>
      </c>
      <c r="C1344" s="112">
        <v>44793</v>
      </c>
      <c r="D1344" s="144" t="s">
        <v>218</v>
      </c>
      <c r="E1344" s="144" t="s">
        <v>22</v>
      </c>
      <c r="F1344" s="76">
        <v>1</v>
      </c>
      <c r="G1344" s="145" t="s">
        <v>57</v>
      </c>
      <c r="H1344" s="145">
        <v>58</v>
      </c>
      <c r="I1344" s="145">
        <v>63</v>
      </c>
      <c r="J1344" s="145">
        <v>63.3</v>
      </c>
      <c r="K1344" s="145" t="s">
        <v>345</v>
      </c>
      <c r="L1344" s="145" t="str">
        <f>IF(A1344="","",IFERROR(VLOOKUP(B1344,IPQlickTabla!$B:$J,9,FALSE),IF(B1344="80 - Produccion-Mezcla Grasa","80",IF(B1344="51 - Purga-Purga de sebo","51",IF(B1344="502 - Fermentacion PCL","502",IF(B1344="510 - Fermentacion","510","512"))))))</f>
        <v>512</v>
      </c>
      <c r="M1344" s="107">
        <f t="shared" si="20"/>
        <v>512</v>
      </c>
    </row>
    <row r="1345" spans="1:13" hidden="1" x14ac:dyDescent="0.25">
      <c r="A1345" s="76">
        <v>668474</v>
      </c>
      <c r="B1345" s="144" t="s">
        <v>295</v>
      </c>
      <c r="C1345" s="112">
        <v>44794</v>
      </c>
      <c r="D1345" s="144" t="s">
        <v>218</v>
      </c>
      <c r="E1345" s="144" t="s">
        <v>22</v>
      </c>
      <c r="F1345" s="76">
        <v>1</v>
      </c>
      <c r="G1345" s="145" t="s">
        <v>57</v>
      </c>
      <c r="H1345" s="145">
        <v>62</v>
      </c>
      <c r="I1345" s="145">
        <v>70</v>
      </c>
      <c r="J1345" s="145">
        <v>66.5</v>
      </c>
      <c r="K1345" s="145" t="s">
        <v>344</v>
      </c>
      <c r="L1345" s="145" t="str">
        <f>IF(A1345="","",IFERROR(VLOOKUP(B1345,IPQlickTabla!$B:$J,9,FALSE),IF(B1345="80 - Produccion-Mezcla Grasa","80",IF(B1345="51 - Purga-Purga de sebo","51",IF(B1345="502 - Fermentacion PCL","502",IF(B1345="510 - Fermentacion","510","512"))))))</f>
        <v>512</v>
      </c>
      <c r="M1345" s="107">
        <f t="shared" si="20"/>
        <v>512</v>
      </c>
    </row>
    <row r="1346" spans="1:13" hidden="1" x14ac:dyDescent="0.25">
      <c r="A1346" s="76">
        <v>667188</v>
      </c>
      <c r="B1346" s="144" t="s">
        <v>295</v>
      </c>
      <c r="C1346" s="112">
        <v>44789</v>
      </c>
      <c r="D1346" s="144" t="s">
        <v>218</v>
      </c>
      <c r="E1346" s="144" t="s">
        <v>22</v>
      </c>
      <c r="F1346" s="76">
        <v>1</v>
      </c>
      <c r="G1346" s="145" t="s">
        <v>57</v>
      </c>
      <c r="H1346" s="145">
        <v>62</v>
      </c>
      <c r="I1346" s="145">
        <v>70</v>
      </c>
      <c r="J1346" s="145">
        <v>66.599999999999994</v>
      </c>
      <c r="K1346" s="145" t="s">
        <v>344</v>
      </c>
      <c r="L1346" s="145" t="str">
        <f>IF(A1346="","",IFERROR(VLOOKUP(B1346,IPQlickTabla!$B:$J,9,FALSE),IF(B1346="80 - Produccion-Mezcla Grasa","80",IF(B1346="51 - Purga-Purga de sebo","51",IF(B1346="502 - Fermentacion PCL","502",IF(B1346="510 - Fermentacion","510","512"))))))</f>
        <v>512</v>
      </c>
      <c r="M1346" s="107">
        <f t="shared" si="20"/>
        <v>512</v>
      </c>
    </row>
    <row r="1347" spans="1:13" hidden="1" x14ac:dyDescent="0.25">
      <c r="A1347" s="76">
        <v>668360</v>
      </c>
      <c r="B1347" s="144" t="s">
        <v>295</v>
      </c>
      <c r="C1347" s="112">
        <v>44793</v>
      </c>
      <c r="D1347" s="144" t="s">
        <v>218</v>
      </c>
      <c r="E1347" s="144" t="s">
        <v>22</v>
      </c>
      <c r="F1347" s="76">
        <v>1</v>
      </c>
      <c r="G1347" s="145" t="s">
        <v>57</v>
      </c>
      <c r="H1347" s="145">
        <v>62</v>
      </c>
      <c r="I1347" s="145">
        <v>70</v>
      </c>
      <c r="J1347" s="145">
        <v>66.900000000000006</v>
      </c>
      <c r="K1347" s="145" t="s">
        <v>344</v>
      </c>
      <c r="L1347" s="145" t="str">
        <f>IF(A1347="","",IFERROR(VLOOKUP(B1347,IPQlickTabla!$B:$J,9,FALSE),IF(B1347="80 - Produccion-Mezcla Grasa","80",IF(B1347="51 - Purga-Purga de sebo","51",IF(B1347="502 - Fermentacion PCL","502",IF(B1347="510 - Fermentacion","510","512"))))))</f>
        <v>512</v>
      </c>
      <c r="M1347" s="107">
        <f t="shared" ref="M1347:M1410" si="21">+IF(OR(L1347=73,L1347=74,L1347=75),75,IF(L1347="80",80,IF(L1347="51",51,IF(L1347="502",502,IF(L1347="510",510,IF(L1347="512",512,L1347))))))</f>
        <v>512</v>
      </c>
    </row>
    <row r="1348" spans="1:13" hidden="1" x14ac:dyDescent="0.25">
      <c r="A1348" s="76">
        <v>667026</v>
      </c>
      <c r="B1348" s="144" t="s">
        <v>295</v>
      </c>
      <c r="C1348" s="112">
        <v>44788</v>
      </c>
      <c r="D1348" s="144" t="s">
        <v>218</v>
      </c>
      <c r="E1348" s="144" t="s">
        <v>22</v>
      </c>
      <c r="F1348" s="76">
        <v>1</v>
      </c>
      <c r="G1348" s="145" t="s">
        <v>57</v>
      </c>
      <c r="H1348" s="145">
        <v>62</v>
      </c>
      <c r="I1348" s="145">
        <v>70</v>
      </c>
      <c r="J1348" s="145">
        <v>67</v>
      </c>
      <c r="K1348" s="145" t="s">
        <v>344</v>
      </c>
      <c r="L1348" s="145" t="str">
        <f>IF(A1348="","",IFERROR(VLOOKUP(B1348,IPQlickTabla!$B:$J,9,FALSE),IF(B1348="80 - Produccion-Mezcla Grasa","80",IF(B1348="51 - Purga-Purga de sebo","51",IF(B1348="502 - Fermentacion PCL","502",IF(B1348="510 - Fermentacion","510","512"))))))</f>
        <v>512</v>
      </c>
      <c r="M1348" s="107">
        <f t="shared" si="21"/>
        <v>512</v>
      </c>
    </row>
    <row r="1349" spans="1:13" hidden="1" x14ac:dyDescent="0.25">
      <c r="A1349" s="76">
        <v>667334</v>
      </c>
      <c r="B1349" s="144" t="s">
        <v>295</v>
      </c>
      <c r="C1349" s="112">
        <v>44789</v>
      </c>
      <c r="D1349" s="144" t="s">
        <v>218</v>
      </c>
      <c r="E1349" s="144" t="s">
        <v>22</v>
      </c>
      <c r="F1349" s="76">
        <v>1</v>
      </c>
      <c r="G1349" s="145" t="s">
        <v>57</v>
      </c>
      <c r="H1349" s="145">
        <v>62</v>
      </c>
      <c r="I1349" s="145">
        <v>70</v>
      </c>
      <c r="J1349" s="145">
        <v>67</v>
      </c>
      <c r="K1349" s="145" t="s">
        <v>344</v>
      </c>
      <c r="L1349" s="145" t="str">
        <f>IF(A1349="","",IFERROR(VLOOKUP(B1349,IPQlickTabla!$B:$J,9,FALSE),IF(B1349="80 - Produccion-Mezcla Grasa","80",IF(B1349="51 - Purga-Purga de sebo","51",IF(B1349="502 - Fermentacion PCL","502",IF(B1349="510 - Fermentacion","510","512"))))))</f>
        <v>512</v>
      </c>
      <c r="M1349" s="107">
        <f t="shared" si="21"/>
        <v>512</v>
      </c>
    </row>
    <row r="1350" spans="1:13" hidden="1" x14ac:dyDescent="0.25">
      <c r="A1350" s="76">
        <v>667490</v>
      </c>
      <c r="B1350" s="144" t="s">
        <v>295</v>
      </c>
      <c r="C1350" s="112">
        <v>44790</v>
      </c>
      <c r="D1350" s="144" t="s">
        <v>218</v>
      </c>
      <c r="E1350" s="144" t="s">
        <v>22</v>
      </c>
      <c r="F1350" s="76">
        <v>1</v>
      </c>
      <c r="G1350" s="145" t="s">
        <v>57</v>
      </c>
      <c r="H1350" s="145">
        <v>62</v>
      </c>
      <c r="I1350" s="145">
        <v>70</v>
      </c>
      <c r="J1350" s="145">
        <v>67</v>
      </c>
      <c r="K1350" s="145" t="s">
        <v>344</v>
      </c>
      <c r="L1350" s="145" t="str">
        <f>IF(A1350="","",IFERROR(VLOOKUP(B1350,IPQlickTabla!$B:$J,9,FALSE),IF(B1350="80 - Produccion-Mezcla Grasa","80",IF(B1350="51 - Purga-Purga de sebo","51",IF(B1350="502 - Fermentacion PCL","502",IF(B1350="510 - Fermentacion","510","512"))))))</f>
        <v>512</v>
      </c>
      <c r="M1350" s="107">
        <f t="shared" si="21"/>
        <v>512</v>
      </c>
    </row>
    <row r="1351" spans="1:13" hidden="1" x14ac:dyDescent="0.25">
      <c r="A1351" s="76">
        <v>668136</v>
      </c>
      <c r="B1351" s="144" t="s">
        <v>295</v>
      </c>
      <c r="C1351" s="112">
        <v>44792</v>
      </c>
      <c r="D1351" s="144" t="s">
        <v>218</v>
      </c>
      <c r="E1351" s="144" t="s">
        <v>22</v>
      </c>
      <c r="F1351" s="76">
        <v>1</v>
      </c>
      <c r="G1351" s="145" t="s">
        <v>57</v>
      </c>
      <c r="H1351" s="145">
        <v>62</v>
      </c>
      <c r="I1351" s="145">
        <v>70</v>
      </c>
      <c r="J1351" s="145">
        <v>67</v>
      </c>
      <c r="K1351" s="145" t="s">
        <v>344</v>
      </c>
      <c r="L1351" s="145" t="str">
        <f>IF(A1351="","",IFERROR(VLOOKUP(B1351,IPQlickTabla!$B:$J,9,FALSE),IF(B1351="80 - Produccion-Mezcla Grasa","80",IF(B1351="51 - Purga-Purga de sebo","51",IF(B1351="502 - Fermentacion PCL","502",IF(B1351="510 - Fermentacion","510","512"))))))</f>
        <v>512</v>
      </c>
      <c r="M1351" s="107">
        <f t="shared" si="21"/>
        <v>512</v>
      </c>
    </row>
    <row r="1352" spans="1:13" hidden="1" x14ac:dyDescent="0.25">
      <c r="A1352" s="76">
        <v>668310</v>
      </c>
      <c r="B1352" s="144" t="s">
        <v>295</v>
      </c>
      <c r="C1352" s="112">
        <v>44793</v>
      </c>
      <c r="D1352" s="144" t="s">
        <v>218</v>
      </c>
      <c r="E1352" s="144" t="s">
        <v>22</v>
      </c>
      <c r="F1352" s="76">
        <v>1</v>
      </c>
      <c r="G1352" s="145" t="s">
        <v>57</v>
      </c>
      <c r="H1352" s="145">
        <v>62</v>
      </c>
      <c r="I1352" s="145">
        <v>70</v>
      </c>
      <c r="J1352" s="145">
        <v>67</v>
      </c>
      <c r="K1352" s="145" t="s">
        <v>344</v>
      </c>
      <c r="L1352" s="145" t="str">
        <f>IF(A1352="","",IFERROR(VLOOKUP(B1352,IPQlickTabla!$B:$J,9,FALSE),IF(B1352="80 - Produccion-Mezcla Grasa","80",IF(B1352="51 - Purga-Purga de sebo","51",IF(B1352="502 - Fermentacion PCL","502",IF(B1352="510 - Fermentacion","510","512"))))))</f>
        <v>512</v>
      </c>
      <c r="M1352" s="107">
        <f t="shared" si="21"/>
        <v>512</v>
      </c>
    </row>
    <row r="1353" spans="1:13" hidden="1" x14ac:dyDescent="0.25">
      <c r="A1353" s="76">
        <v>667059</v>
      </c>
      <c r="B1353" s="144" t="s">
        <v>295</v>
      </c>
      <c r="C1353" s="112">
        <v>44788</v>
      </c>
      <c r="D1353" s="144" t="s">
        <v>218</v>
      </c>
      <c r="E1353" s="144" t="s">
        <v>22</v>
      </c>
      <c r="F1353" s="76">
        <v>1</v>
      </c>
      <c r="G1353" s="145" t="s">
        <v>57</v>
      </c>
      <c r="H1353" s="145">
        <v>62</v>
      </c>
      <c r="I1353" s="145">
        <v>70</v>
      </c>
      <c r="J1353" s="145">
        <v>67.2</v>
      </c>
      <c r="K1353" s="145" t="s">
        <v>344</v>
      </c>
      <c r="L1353" s="145" t="str">
        <f>IF(A1353="","",IFERROR(VLOOKUP(B1353,IPQlickTabla!$B:$J,9,FALSE),IF(B1353="80 - Produccion-Mezcla Grasa","80",IF(B1353="51 - Purga-Purga de sebo","51",IF(B1353="502 - Fermentacion PCL","502",IF(B1353="510 - Fermentacion","510","512"))))))</f>
        <v>512</v>
      </c>
      <c r="M1353" s="107">
        <f t="shared" si="21"/>
        <v>512</v>
      </c>
    </row>
    <row r="1354" spans="1:13" hidden="1" x14ac:dyDescent="0.25">
      <c r="A1354" s="76">
        <v>667117</v>
      </c>
      <c r="B1354" s="144" t="s">
        <v>295</v>
      </c>
      <c r="C1354" s="112">
        <v>44789</v>
      </c>
      <c r="D1354" s="144" t="s">
        <v>218</v>
      </c>
      <c r="E1354" s="144" t="s">
        <v>22</v>
      </c>
      <c r="F1354" s="76">
        <v>1</v>
      </c>
      <c r="G1354" s="145" t="s">
        <v>57</v>
      </c>
      <c r="H1354" s="145">
        <v>62</v>
      </c>
      <c r="I1354" s="145">
        <v>70</v>
      </c>
      <c r="J1354" s="145">
        <v>67.5</v>
      </c>
      <c r="K1354" s="145" t="s">
        <v>344</v>
      </c>
      <c r="L1354" s="145" t="str">
        <f>IF(A1354="","",IFERROR(VLOOKUP(B1354,IPQlickTabla!$B:$J,9,FALSE),IF(B1354="80 - Produccion-Mezcla Grasa","80",IF(B1354="51 - Purga-Purga de sebo","51",IF(B1354="502 - Fermentacion PCL","502",IF(B1354="510 - Fermentacion","510","512"))))))</f>
        <v>512</v>
      </c>
      <c r="M1354" s="107">
        <f t="shared" si="21"/>
        <v>512</v>
      </c>
    </row>
    <row r="1355" spans="1:13" hidden="1" x14ac:dyDescent="0.25">
      <c r="A1355" s="76">
        <v>667670</v>
      </c>
      <c r="B1355" s="144" t="s">
        <v>295</v>
      </c>
      <c r="C1355" s="112">
        <v>44791</v>
      </c>
      <c r="D1355" s="144" t="s">
        <v>218</v>
      </c>
      <c r="E1355" s="144" t="s">
        <v>22</v>
      </c>
      <c r="F1355" s="76">
        <v>1</v>
      </c>
      <c r="G1355" s="145" t="s">
        <v>57</v>
      </c>
      <c r="H1355" s="145">
        <v>62</v>
      </c>
      <c r="I1355" s="145">
        <v>70</v>
      </c>
      <c r="J1355" s="145">
        <v>67.5</v>
      </c>
      <c r="K1355" s="145" t="s">
        <v>344</v>
      </c>
      <c r="L1355" s="145" t="str">
        <f>IF(A1355="","",IFERROR(VLOOKUP(B1355,IPQlickTabla!$B:$J,9,FALSE),IF(B1355="80 - Produccion-Mezcla Grasa","80",IF(B1355="51 - Purga-Purga de sebo","51",IF(B1355="502 - Fermentacion PCL","502",IF(B1355="510 - Fermentacion","510","512"))))))</f>
        <v>512</v>
      </c>
      <c r="M1355" s="107">
        <f t="shared" si="21"/>
        <v>512</v>
      </c>
    </row>
    <row r="1356" spans="1:13" hidden="1" x14ac:dyDescent="0.25">
      <c r="A1356" s="76">
        <v>667608</v>
      </c>
      <c r="B1356" s="144" t="s">
        <v>295</v>
      </c>
      <c r="C1356" s="112">
        <v>44790</v>
      </c>
      <c r="D1356" s="144" t="s">
        <v>218</v>
      </c>
      <c r="E1356" s="144" t="s">
        <v>22</v>
      </c>
      <c r="F1356" s="76">
        <v>1</v>
      </c>
      <c r="G1356" s="145" t="s">
        <v>57</v>
      </c>
      <c r="H1356" s="145">
        <v>62</v>
      </c>
      <c r="I1356" s="145">
        <v>70</v>
      </c>
      <c r="J1356" s="145">
        <v>68</v>
      </c>
      <c r="K1356" s="145" t="s">
        <v>344</v>
      </c>
      <c r="L1356" s="145" t="str">
        <f>IF(A1356="","",IFERROR(VLOOKUP(B1356,IPQlickTabla!$B:$J,9,FALSE),IF(B1356="80 - Produccion-Mezcla Grasa","80",IF(B1356="51 - Purga-Purga de sebo","51",IF(B1356="502 - Fermentacion PCL","502",IF(B1356="510 - Fermentacion","510","512"))))))</f>
        <v>512</v>
      </c>
      <c r="M1356" s="107">
        <f t="shared" si="21"/>
        <v>512</v>
      </c>
    </row>
    <row r="1357" spans="1:13" hidden="1" x14ac:dyDescent="0.25">
      <c r="A1357" s="76">
        <v>667095</v>
      </c>
      <c r="B1357" s="144" t="s">
        <v>295</v>
      </c>
      <c r="C1357" s="112">
        <v>44788</v>
      </c>
      <c r="D1357" s="144" t="s">
        <v>218</v>
      </c>
      <c r="E1357" s="144" t="s">
        <v>22</v>
      </c>
      <c r="F1357" s="76">
        <v>1</v>
      </c>
      <c r="G1357" s="145" t="s">
        <v>57</v>
      </c>
      <c r="H1357" s="145">
        <v>62</v>
      </c>
      <c r="I1357" s="145">
        <v>70</v>
      </c>
      <c r="J1357" s="145">
        <v>68.3</v>
      </c>
      <c r="K1357" s="145" t="s">
        <v>344</v>
      </c>
      <c r="L1357" s="145" t="str">
        <f>IF(A1357="","",IFERROR(VLOOKUP(B1357,IPQlickTabla!$B:$J,9,FALSE),IF(B1357="80 - Produccion-Mezcla Grasa","80",IF(B1357="51 - Purga-Purga de sebo","51",IF(B1357="502 - Fermentacion PCL","502",IF(B1357="510 - Fermentacion","510","512"))))))</f>
        <v>512</v>
      </c>
      <c r="M1357" s="107">
        <f t="shared" si="21"/>
        <v>512</v>
      </c>
    </row>
    <row r="1358" spans="1:13" hidden="1" x14ac:dyDescent="0.25">
      <c r="A1358" s="76">
        <v>667173</v>
      </c>
      <c r="B1358" s="144" t="s">
        <v>290</v>
      </c>
      <c r="C1358" s="112">
        <v>44789</v>
      </c>
      <c r="D1358" s="144" t="s">
        <v>11</v>
      </c>
      <c r="E1358" s="144" t="s">
        <v>17</v>
      </c>
      <c r="F1358" s="76">
        <v>239</v>
      </c>
      <c r="G1358" s="145" t="s">
        <v>65</v>
      </c>
      <c r="H1358" s="145">
        <v>0</v>
      </c>
      <c r="I1358" s="145">
        <v>0</v>
      </c>
      <c r="J1358" s="145">
        <v>0</v>
      </c>
      <c r="K1358" s="145" t="s">
        <v>344</v>
      </c>
      <c r="L1358" s="145" t="str">
        <f>IF(A1358="","",IFERROR(VLOOKUP(B1358,IPQlickTabla!$B:$J,9,FALSE),IF(B1358="80 - Produccion-Mezcla Grasa","80",IF(B1358="51 - Purga-Purga de sebo","51",IF(B1358="502 - Fermentacion PCL","502",IF(B1358="510 - Fermentacion","510","512"))))))</f>
        <v>512</v>
      </c>
      <c r="M1358" s="107">
        <f t="shared" si="21"/>
        <v>512</v>
      </c>
    </row>
    <row r="1359" spans="1:13" hidden="1" x14ac:dyDescent="0.25">
      <c r="A1359" s="76">
        <v>667301</v>
      </c>
      <c r="B1359" s="144" t="s">
        <v>290</v>
      </c>
      <c r="C1359" s="112">
        <v>44790</v>
      </c>
      <c r="D1359" s="144" t="s">
        <v>11</v>
      </c>
      <c r="E1359" s="144" t="s">
        <v>17</v>
      </c>
      <c r="F1359" s="76">
        <v>239</v>
      </c>
      <c r="G1359" s="145" t="s">
        <v>65</v>
      </c>
      <c r="H1359" s="145">
        <v>0</v>
      </c>
      <c r="I1359" s="145">
        <v>0</v>
      </c>
      <c r="J1359" s="145">
        <v>0</v>
      </c>
      <c r="K1359" s="145" t="s">
        <v>344</v>
      </c>
      <c r="L1359" s="145" t="str">
        <f>IF(A1359="","",IFERROR(VLOOKUP(B1359,IPQlickTabla!$B:$J,9,FALSE),IF(B1359="80 - Produccion-Mezcla Grasa","80",IF(B1359="51 - Purga-Purga de sebo","51",IF(B1359="502 - Fermentacion PCL","502",IF(B1359="510 - Fermentacion","510","512"))))))</f>
        <v>512</v>
      </c>
      <c r="M1359" s="107">
        <f t="shared" si="21"/>
        <v>512</v>
      </c>
    </row>
    <row r="1360" spans="1:13" hidden="1" x14ac:dyDescent="0.25">
      <c r="A1360" s="76">
        <v>667311</v>
      </c>
      <c r="B1360" s="144" t="s">
        <v>290</v>
      </c>
      <c r="C1360" s="112">
        <v>44790</v>
      </c>
      <c r="D1360" s="144" t="s">
        <v>11</v>
      </c>
      <c r="E1360" s="144" t="s">
        <v>17</v>
      </c>
      <c r="F1360" s="76">
        <v>239</v>
      </c>
      <c r="G1360" s="145" t="s">
        <v>65</v>
      </c>
      <c r="H1360" s="145">
        <v>0</v>
      </c>
      <c r="I1360" s="145">
        <v>0</v>
      </c>
      <c r="J1360" s="145">
        <v>0</v>
      </c>
      <c r="K1360" s="145" t="s">
        <v>344</v>
      </c>
      <c r="L1360" s="145" t="str">
        <f>IF(A1360="","",IFERROR(VLOOKUP(B1360,IPQlickTabla!$B:$J,9,FALSE),IF(B1360="80 - Produccion-Mezcla Grasa","80",IF(B1360="51 - Purga-Purga de sebo","51",IF(B1360="502 - Fermentacion PCL","502",IF(B1360="510 - Fermentacion","510","512"))))))</f>
        <v>512</v>
      </c>
      <c r="M1360" s="107">
        <f t="shared" si="21"/>
        <v>512</v>
      </c>
    </row>
    <row r="1361" spans="1:13" hidden="1" x14ac:dyDescent="0.25">
      <c r="A1361" s="76">
        <v>667524</v>
      </c>
      <c r="B1361" s="144" t="s">
        <v>290</v>
      </c>
      <c r="C1361" s="112">
        <v>44790</v>
      </c>
      <c r="D1361" s="144" t="s">
        <v>11</v>
      </c>
      <c r="E1361" s="144" t="s">
        <v>17</v>
      </c>
      <c r="F1361" s="76">
        <v>239</v>
      </c>
      <c r="G1361" s="145" t="s">
        <v>65</v>
      </c>
      <c r="H1361" s="145">
        <v>0</v>
      </c>
      <c r="I1361" s="145">
        <v>0</v>
      </c>
      <c r="J1361" s="145">
        <v>0</v>
      </c>
      <c r="K1361" s="145" t="s">
        <v>344</v>
      </c>
      <c r="L1361" s="145" t="str">
        <f>IF(A1361="","",IFERROR(VLOOKUP(B1361,IPQlickTabla!$B:$J,9,FALSE),IF(B1361="80 - Produccion-Mezcla Grasa","80",IF(B1361="51 - Purga-Purga de sebo","51",IF(B1361="502 - Fermentacion PCL","502",IF(B1361="510 - Fermentacion","510","512"))))))</f>
        <v>512</v>
      </c>
      <c r="M1361" s="107">
        <f t="shared" si="21"/>
        <v>512</v>
      </c>
    </row>
    <row r="1362" spans="1:13" hidden="1" x14ac:dyDescent="0.25">
      <c r="A1362" s="76">
        <v>667600</v>
      </c>
      <c r="B1362" s="144" t="s">
        <v>290</v>
      </c>
      <c r="C1362" s="112">
        <v>44791</v>
      </c>
      <c r="D1362" s="144" t="s">
        <v>11</v>
      </c>
      <c r="E1362" s="144" t="s">
        <v>17</v>
      </c>
      <c r="F1362" s="76">
        <v>239</v>
      </c>
      <c r="G1362" s="145" t="s">
        <v>65</v>
      </c>
      <c r="H1362" s="145">
        <v>0</v>
      </c>
      <c r="I1362" s="145">
        <v>0</v>
      </c>
      <c r="J1362" s="145">
        <v>0</v>
      </c>
      <c r="K1362" s="145" t="s">
        <v>344</v>
      </c>
      <c r="L1362" s="145" t="str">
        <f>IF(A1362="","",IFERROR(VLOOKUP(B1362,IPQlickTabla!$B:$J,9,FALSE),IF(B1362="80 - Produccion-Mezcla Grasa","80",IF(B1362="51 - Purga-Purga de sebo","51",IF(B1362="502 - Fermentacion PCL","502",IF(B1362="510 - Fermentacion","510","512"))))))</f>
        <v>512</v>
      </c>
      <c r="M1362" s="107">
        <f t="shared" si="21"/>
        <v>512</v>
      </c>
    </row>
    <row r="1363" spans="1:13" hidden="1" x14ac:dyDescent="0.25">
      <c r="A1363" s="76">
        <v>667798</v>
      </c>
      <c r="B1363" s="144" t="s">
        <v>290</v>
      </c>
      <c r="C1363" s="112">
        <v>44791</v>
      </c>
      <c r="D1363" s="144" t="s">
        <v>11</v>
      </c>
      <c r="E1363" s="144" t="s">
        <v>17</v>
      </c>
      <c r="F1363" s="76">
        <v>239</v>
      </c>
      <c r="G1363" s="145" t="s">
        <v>65</v>
      </c>
      <c r="H1363" s="145">
        <v>0</v>
      </c>
      <c r="I1363" s="145">
        <v>0</v>
      </c>
      <c r="J1363" s="145">
        <v>0</v>
      </c>
      <c r="K1363" s="145" t="s">
        <v>344</v>
      </c>
      <c r="L1363" s="145" t="str">
        <f>IF(A1363="","",IFERROR(VLOOKUP(B1363,IPQlickTabla!$B:$J,9,FALSE),IF(B1363="80 - Produccion-Mezcla Grasa","80",IF(B1363="51 - Purga-Purga de sebo","51",IF(B1363="502 - Fermentacion PCL","502",IF(B1363="510 - Fermentacion","510","512"))))))</f>
        <v>512</v>
      </c>
      <c r="M1363" s="107">
        <f t="shared" si="21"/>
        <v>512</v>
      </c>
    </row>
    <row r="1364" spans="1:13" hidden="1" x14ac:dyDescent="0.25">
      <c r="A1364" s="76">
        <v>667173</v>
      </c>
      <c r="B1364" s="144" t="s">
        <v>290</v>
      </c>
      <c r="C1364" s="112">
        <v>44789</v>
      </c>
      <c r="D1364" s="144" t="s">
        <v>11</v>
      </c>
      <c r="E1364" s="144" t="s">
        <v>17</v>
      </c>
      <c r="F1364" s="76">
        <v>238</v>
      </c>
      <c r="G1364" s="145" t="s">
        <v>66</v>
      </c>
      <c r="H1364" s="145">
        <v>0</v>
      </c>
      <c r="I1364" s="145">
        <v>0</v>
      </c>
      <c r="J1364" s="145">
        <v>0</v>
      </c>
      <c r="K1364" s="145" t="s">
        <v>344</v>
      </c>
      <c r="L1364" s="145" t="str">
        <f>IF(A1364="","",IFERROR(VLOOKUP(B1364,IPQlickTabla!$B:$J,9,FALSE),IF(B1364="80 - Produccion-Mezcla Grasa","80",IF(B1364="51 - Purga-Purga de sebo","51",IF(B1364="502 - Fermentacion PCL","502",IF(B1364="510 - Fermentacion","510","512"))))))</f>
        <v>512</v>
      </c>
      <c r="M1364" s="107">
        <f t="shared" si="21"/>
        <v>512</v>
      </c>
    </row>
    <row r="1365" spans="1:13" hidden="1" x14ac:dyDescent="0.25">
      <c r="A1365" s="76">
        <v>667301</v>
      </c>
      <c r="B1365" s="144" t="s">
        <v>290</v>
      </c>
      <c r="C1365" s="112">
        <v>44790</v>
      </c>
      <c r="D1365" s="144" t="s">
        <v>11</v>
      </c>
      <c r="E1365" s="144" t="s">
        <v>17</v>
      </c>
      <c r="F1365" s="76">
        <v>238</v>
      </c>
      <c r="G1365" s="145" t="s">
        <v>66</v>
      </c>
      <c r="H1365" s="145">
        <v>0</v>
      </c>
      <c r="I1365" s="145">
        <v>0</v>
      </c>
      <c r="J1365" s="145">
        <v>0</v>
      </c>
      <c r="K1365" s="145" t="s">
        <v>344</v>
      </c>
      <c r="L1365" s="145" t="str">
        <f>IF(A1365="","",IFERROR(VLOOKUP(B1365,IPQlickTabla!$B:$J,9,FALSE),IF(B1365="80 - Produccion-Mezcla Grasa","80",IF(B1365="51 - Purga-Purga de sebo","51",IF(B1365="502 - Fermentacion PCL","502",IF(B1365="510 - Fermentacion","510","512"))))))</f>
        <v>512</v>
      </c>
      <c r="M1365" s="107">
        <f t="shared" si="21"/>
        <v>512</v>
      </c>
    </row>
    <row r="1366" spans="1:13" hidden="1" x14ac:dyDescent="0.25">
      <c r="A1366" s="76">
        <v>667311</v>
      </c>
      <c r="B1366" s="144" t="s">
        <v>290</v>
      </c>
      <c r="C1366" s="112">
        <v>44790</v>
      </c>
      <c r="D1366" s="144" t="s">
        <v>11</v>
      </c>
      <c r="E1366" s="144" t="s">
        <v>17</v>
      </c>
      <c r="F1366" s="76">
        <v>238</v>
      </c>
      <c r="G1366" s="145" t="s">
        <v>66</v>
      </c>
      <c r="H1366" s="145">
        <v>0</v>
      </c>
      <c r="I1366" s="145">
        <v>0</v>
      </c>
      <c r="J1366" s="145">
        <v>0</v>
      </c>
      <c r="K1366" s="145" t="s">
        <v>344</v>
      </c>
      <c r="L1366" s="145" t="str">
        <f>IF(A1366="","",IFERROR(VLOOKUP(B1366,IPQlickTabla!$B:$J,9,FALSE),IF(B1366="80 - Produccion-Mezcla Grasa","80",IF(B1366="51 - Purga-Purga de sebo","51",IF(B1366="502 - Fermentacion PCL","502",IF(B1366="510 - Fermentacion","510","512"))))))</f>
        <v>512</v>
      </c>
      <c r="M1366" s="107">
        <f t="shared" si="21"/>
        <v>512</v>
      </c>
    </row>
    <row r="1367" spans="1:13" hidden="1" x14ac:dyDescent="0.25">
      <c r="A1367" s="76">
        <v>667524</v>
      </c>
      <c r="B1367" s="144" t="s">
        <v>290</v>
      </c>
      <c r="C1367" s="112">
        <v>44790</v>
      </c>
      <c r="D1367" s="144" t="s">
        <v>11</v>
      </c>
      <c r="E1367" s="144" t="s">
        <v>17</v>
      </c>
      <c r="F1367" s="76">
        <v>238</v>
      </c>
      <c r="G1367" s="145" t="s">
        <v>66</v>
      </c>
      <c r="H1367" s="145">
        <v>0</v>
      </c>
      <c r="I1367" s="145">
        <v>0</v>
      </c>
      <c r="J1367" s="145">
        <v>0</v>
      </c>
      <c r="K1367" s="145" t="s">
        <v>344</v>
      </c>
      <c r="L1367" s="145" t="str">
        <f>IF(A1367="","",IFERROR(VLOOKUP(B1367,IPQlickTabla!$B:$J,9,FALSE),IF(B1367="80 - Produccion-Mezcla Grasa","80",IF(B1367="51 - Purga-Purga de sebo","51",IF(B1367="502 - Fermentacion PCL","502",IF(B1367="510 - Fermentacion","510","512"))))))</f>
        <v>512</v>
      </c>
      <c r="M1367" s="107">
        <f t="shared" si="21"/>
        <v>512</v>
      </c>
    </row>
    <row r="1368" spans="1:13" hidden="1" x14ac:dyDescent="0.25">
      <c r="A1368" s="76">
        <v>667600</v>
      </c>
      <c r="B1368" s="144" t="s">
        <v>290</v>
      </c>
      <c r="C1368" s="112">
        <v>44791</v>
      </c>
      <c r="D1368" s="144" t="s">
        <v>11</v>
      </c>
      <c r="E1368" s="144" t="s">
        <v>17</v>
      </c>
      <c r="F1368" s="76">
        <v>238</v>
      </c>
      <c r="G1368" s="145" t="s">
        <v>66</v>
      </c>
      <c r="H1368" s="145">
        <v>0</v>
      </c>
      <c r="I1368" s="145">
        <v>0</v>
      </c>
      <c r="J1368" s="145">
        <v>0</v>
      </c>
      <c r="K1368" s="145" t="s">
        <v>344</v>
      </c>
      <c r="L1368" s="145" t="str">
        <f>IF(A1368="","",IFERROR(VLOOKUP(B1368,IPQlickTabla!$B:$J,9,FALSE),IF(B1368="80 - Produccion-Mezcla Grasa","80",IF(B1368="51 - Purga-Purga de sebo","51",IF(B1368="502 - Fermentacion PCL","502",IF(B1368="510 - Fermentacion","510","512"))))))</f>
        <v>512</v>
      </c>
      <c r="M1368" s="107">
        <f t="shared" si="21"/>
        <v>512</v>
      </c>
    </row>
    <row r="1369" spans="1:13" hidden="1" x14ac:dyDescent="0.25">
      <c r="A1369" s="76">
        <v>667798</v>
      </c>
      <c r="B1369" s="144" t="s">
        <v>290</v>
      </c>
      <c r="C1369" s="112">
        <v>44791</v>
      </c>
      <c r="D1369" s="144" t="s">
        <v>11</v>
      </c>
      <c r="E1369" s="144" t="s">
        <v>17</v>
      </c>
      <c r="F1369" s="76">
        <v>238</v>
      </c>
      <c r="G1369" s="145" t="s">
        <v>66</v>
      </c>
      <c r="H1369" s="145">
        <v>0</v>
      </c>
      <c r="I1369" s="145">
        <v>0</v>
      </c>
      <c r="J1369" s="145">
        <v>0</v>
      </c>
      <c r="K1369" s="145" t="s">
        <v>344</v>
      </c>
      <c r="L1369" s="145" t="str">
        <f>IF(A1369="","",IFERROR(VLOOKUP(B1369,IPQlickTabla!$B:$J,9,FALSE),IF(B1369="80 - Produccion-Mezcla Grasa","80",IF(B1369="51 - Purga-Purga de sebo","51",IF(B1369="502 - Fermentacion PCL","502",IF(B1369="510 - Fermentacion","510","512"))))))</f>
        <v>512</v>
      </c>
      <c r="M1369" s="107">
        <f t="shared" si="21"/>
        <v>512</v>
      </c>
    </row>
    <row r="1370" spans="1:13" hidden="1" x14ac:dyDescent="0.25">
      <c r="A1370" s="76">
        <v>667328</v>
      </c>
      <c r="B1370" s="144" t="s">
        <v>294</v>
      </c>
      <c r="C1370" s="112">
        <v>44789</v>
      </c>
      <c r="D1370" s="144" t="s">
        <v>218</v>
      </c>
      <c r="E1370" s="144" t="s">
        <v>23</v>
      </c>
      <c r="F1370" s="76">
        <v>2</v>
      </c>
      <c r="G1370" s="145" t="s">
        <v>56</v>
      </c>
      <c r="H1370" s="145">
        <v>0</v>
      </c>
      <c r="I1370" s="145">
        <v>0.15</v>
      </c>
      <c r="J1370" s="145">
        <v>0.05</v>
      </c>
      <c r="K1370" s="145" t="s">
        <v>344</v>
      </c>
      <c r="L1370" s="145" t="str">
        <f>IF(A1370="","",IFERROR(VLOOKUP(B1370,IPQlickTabla!$B:$J,9,FALSE),IF(B1370="80 - Produccion-Mezcla Grasa","80",IF(B1370="51 - Purga-Purga de sebo","51",IF(B1370="502 - Fermentacion PCL","502",IF(B1370="510 - Fermentacion","510","512"))))))</f>
        <v>512</v>
      </c>
      <c r="M1370" s="107">
        <f t="shared" si="21"/>
        <v>512</v>
      </c>
    </row>
    <row r="1371" spans="1:13" hidden="1" x14ac:dyDescent="0.25">
      <c r="A1371" s="76">
        <v>668470</v>
      </c>
      <c r="B1371" s="144" t="s">
        <v>294</v>
      </c>
      <c r="C1371" s="112">
        <v>44794</v>
      </c>
      <c r="D1371" s="144" t="s">
        <v>218</v>
      </c>
      <c r="E1371" s="144" t="s">
        <v>23</v>
      </c>
      <c r="F1371" s="76">
        <v>2</v>
      </c>
      <c r="G1371" s="145" t="s">
        <v>56</v>
      </c>
      <c r="H1371" s="145">
        <v>0</v>
      </c>
      <c r="I1371" s="145">
        <v>0.15</v>
      </c>
      <c r="J1371" s="145">
        <v>0.06</v>
      </c>
      <c r="K1371" s="145" t="s">
        <v>344</v>
      </c>
      <c r="L1371" s="145" t="str">
        <f>IF(A1371="","",IFERROR(VLOOKUP(B1371,IPQlickTabla!$B:$J,9,FALSE),IF(B1371="80 - Produccion-Mezcla Grasa","80",IF(B1371="51 - Purga-Purga de sebo","51",IF(B1371="502 - Fermentacion PCL","502",IF(B1371="510 - Fermentacion","510","512"))))))</f>
        <v>512</v>
      </c>
      <c r="M1371" s="107">
        <f t="shared" si="21"/>
        <v>512</v>
      </c>
    </row>
    <row r="1372" spans="1:13" hidden="1" x14ac:dyDescent="0.25">
      <c r="A1372" s="76">
        <v>667354</v>
      </c>
      <c r="B1372" s="144" t="s">
        <v>294</v>
      </c>
      <c r="C1372" s="112">
        <v>44789</v>
      </c>
      <c r="D1372" s="144" t="s">
        <v>218</v>
      </c>
      <c r="E1372" s="144" t="s">
        <v>23</v>
      </c>
      <c r="F1372" s="76">
        <v>2</v>
      </c>
      <c r="G1372" s="145" t="s">
        <v>56</v>
      </c>
      <c r="H1372" s="145">
        <v>0</v>
      </c>
      <c r="I1372" s="145">
        <v>0.15</v>
      </c>
      <c r="J1372" s="145">
        <v>7.0000000000000007E-2</v>
      </c>
      <c r="K1372" s="145" t="s">
        <v>344</v>
      </c>
      <c r="L1372" s="145" t="str">
        <f>IF(A1372="","",IFERROR(VLOOKUP(B1372,IPQlickTabla!$B:$J,9,FALSE),IF(B1372="80 - Produccion-Mezcla Grasa","80",IF(B1372="51 - Purga-Purga de sebo","51",IF(B1372="502 - Fermentacion PCL","502",IF(B1372="510 - Fermentacion","510","512"))))))</f>
        <v>512</v>
      </c>
      <c r="M1372" s="107">
        <f t="shared" si="21"/>
        <v>512</v>
      </c>
    </row>
    <row r="1373" spans="1:13" hidden="1" x14ac:dyDescent="0.25">
      <c r="A1373" s="76">
        <v>667878</v>
      </c>
      <c r="B1373" s="144" t="s">
        <v>294</v>
      </c>
      <c r="C1373" s="112">
        <v>44791</v>
      </c>
      <c r="D1373" s="144" t="s">
        <v>218</v>
      </c>
      <c r="E1373" s="144" t="s">
        <v>23</v>
      </c>
      <c r="F1373" s="76">
        <v>2</v>
      </c>
      <c r="G1373" s="145" t="s">
        <v>56</v>
      </c>
      <c r="H1373" s="145">
        <v>0</v>
      </c>
      <c r="I1373" s="145">
        <v>0.15</v>
      </c>
      <c r="J1373" s="145">
        <v>7.0000000000000007E-2</v>
      </c>
      <c r="K1373" s="145" t="s">
        <v>344</v>
      </c>
      <c r="L1373" s="145" t="str">
        <f>IF(A1373="","",IFERROR(VLOOKUP(B1373,IPQlickTabla!$B:$J,9,FALSE),IF(B1373="80 - Produccion-Mezcla Grasa","80",IF(B1373="51 - Purga-Purga de sebo","51",IF(B1373="502 - Fermentacion PCL","502",IF(B1373="510 - Fermentacion","510","512"))))))</f>
        <v>512</v>
      </c>
      <c r="M1373" s="107">
        <f t="shared" si="21"/>
        <v>512</v>
      </c>
    </row>
    <row r="1374" spans="1:13" hidden="1" x14ac:dyDescent="0.25">
      <c r="A1374" s="76">
        <v>668249</v>
      </c>
      <c r="B1374" s="144" t="s">
        <v>294</v>
      </c>
      <c r="C1374" s="112">
        <v>44792</v>
      </c>
      <c r="D1374" s="144" t="s">
        <v>218</v>
      </c>
      <c r="E1374" s="144" t="s">
        <v>23</v>
      </c>
      <c r="F1374" s="76">
        <v>2</v>
      </c>
      <c r="G1374" s="145" t="s">
        <v>56</v>
      </c>
      <c r="H1374" s="145">
        <v>0</v>
      </c>
      <c r="I1374" s="145">
        <v>0.15</v>
      </c>
      <c r="J1374" s="145">
        <v>7.0000000000000007E-2</v>
      </c>
      <c r="K1374" s="145" t="s">
        <v>344</v>
      </c>
      <c r="L1374" s="145" t="str">
        <f>IF(A1374="","",IFERROR(VLOOKUP(B1374,IPQlickTabla!$B:$J,9,FALSE),IF(B1374="80 - Produccion-Mezcla Grasa","80",IF(B1374="51 - Purga-Purga de sebo","51",IF(B1374="502 - Fermentacion PCL","502",IF(B1374="510 - Fermentacion","510","512"))))))</f>
        <v>512</v>
      </c>
      <c r="M1374" s="107">
        <f t="shared" si="21"/>
        <v>512</v>
      </c>
    </row>
    <row r="1375" spans="1:13" hidden="1" x14ac:dyDescent="0.25">
      <c r="A1375" s="76">
        <v>668268</v>
      </c>
      <c r="B1375" s="144" t="s">
        <v>294</v>
      </c>
      <c r="C1375" s="112">
        <v>44792</v>
      </c>
      <c r="D1375" s="144" t="s">
        <v>218</v>
      </c>
      <c r="E1375" s="144" t="s">
        <v>23</v>
      </c>
      <c r="F1375" s="76">
        <v>2</v>
      </c>
      <c r="G1375" s="145" t="s">
        <v>56</v>
      </c>
      <c r="H1375" s="145">
        <v>0</v>
      </c>
      <c r="I1375" s="145">
        <v>0.15</v>
      </c>
      <c r="J1375" s="145">
        <v>7.0000000000000007E-2</v>
      </c>
      <c r="K1375" s="145" t="s">
        <v>344</v>
      </c>
      <c r="L1375" s="145" t="str">
        <f>IF(A1375="","",IFERROR(VLOOKUP(B1375,IPQlickTabla!$B:$J,9,FALSE),IF(B1375="80 - Produccion-Mezcla Grasa","80",IF(B1375="51 - Purga-Purga de sebo","51",IF(B1375="502 - Fermentacion PCL","502",IF(B1375="510 - Fermentacion","510","512"))))))</f>
        <v>512</v>
      </c>
      <c r="M1375" s="107">
        <f t="shared" si="21"/>
        <v>512</v>
      </c>
    </row>
    <row r="1376" spans="1:13" hidden="1" x14ac:dyDescent="0.25">
      <c r="A1376" s="76">
        <v>668460</v>
      </c>
      <c r="B1376" s="144" t="s">
        <v>294</v>
      </c>
      <c r="C1376" s="112">
        <v>44794</v>
      </c>
      <c r="D1376" s="144" t="s">
        <v>218</v>
      </c>
      <c r="E1376" s="144" t="s">
        <v>23</v>
      </c>
      <c r="F1376" s="76">
        <v>2</v>
      </c>
      <c r="G1376" s="145" t="s">
        <v>56</v>
      </c>
      <c r="H1376" s="145">
        <v>0</v>
      </c>
      <c r="I1376" s="145">
        <v>0.15</v>
      </c>
      <c r="J1376" s="145">
        <v>7.0000000000000007E-2</v>
      </c>
      <c r="K1376" s="145" t="s">
        <v>344</v>
      </c>
      <c r="L1376" s="145" t="str">
        <f>IF(A1376="","",IFERROR(VLOOKUP(B1376,IPQlickTabla!$B:$J,9,FALSE),IF(B1376="80 - Produccion-Mezcla Grasa","80",IF(B1376="51 - Purga-Purga de sebo","51",IF(B1376="502 - Fermentacion PCL","502",IF(B1376="510 - Fermentacion","510","512"))))))</f>
        <v>512</v>
      </c>
      <c r="M1376" s="107">
        <f t="shared" si="21"/>
        <v>512</v>
      </c>
    </row>
    <row r="1377" spans="1:13" hidden="1" x14ac:dyDescent="0.25">
      <c r="A1377" s="76">
        <v>667014</v>
      </c>
      <c r="B1377" s="144" t="s">
        <v>294</v>
      </c>
      <c r="C1377" s="112">
        <v>44788</v>
      </c>
      <c r="D1377" s="144" t="s">
        <v>218</v>
      </c>
      <c r="E1377" s="144" t="s">
        <v>23</v>
      </c>
      <c r="F1377" s="76">
        <v>2</v>
      </c>
      <c r="G1377" s="145" t="s">
        <v>56</v>
      </c>
      <c r="H1377" s="145">
        <v>0</v>
      </c>
      <c r="I1377" s="145">
        <v>0.15</v>
      </c>
      <c r="J1377" s="145">
        <v>0.08</v>
      </c>
      <c r="K1377" s="145" t="s">
        <v>344</v>
      </c>
      <c r="L1377" s="145" t="str">
        <f>IF(A1377="","",IFERROR(VLOOKUP(B1377,IPQlickTabla!$B:$J,9,FALSE),IF(B1377="80 - Produccion-Mezcla Grasa","80",IF(B1377="51 - Purga-Purga de sebo","51",IF(B1377="502 - Fermentacion PCL","502",IF(B1377="510 - Fermentacion","510","512"))))))</f>
        <v>512</v>
      </c>
      <c r="M1377" s="107">
        <f t="shared" si="21"/>
        <v>512</v>
      </c>
    </row>
    <row r="1378" spans="1:13" hidden="1" x14ac:dyDescent="0.25">
      <c r="A1378" s="76">
        <v>667261</v>
      </c>
      <c r="B1378" s="144" t="s">
        <v>294</v>
      </c>
      <c r="C1378" s="112">
        <v>44789</v>
      </c>
      <c r="D1378" s="144" t="s">
        <v>218</v>
      </c>
      <c r="E1378" s="144" t="s">
        <v>23</v>
      </c>
      <c r="F1378" s="76">
        <v>2</v>
      </c>
      <c r="G1378" s="145" t="s">
        <v>56</v>
      </c>
      <c r="H1378" s="145">
        <v>0</v>
      </c>
      <c r="I1378" s="145">
        <v>0.15</v>
      </c>
      <c r="J1378" s="145">
        <v>0.08</v>
      </c>
      <c r="K1378" s="145" t="s">
        <v>344</v>
      </c>
      <c r="L1378" s="145" t="str">
        <f>IF(A1378="","",IFERROR(VLOOKUP(B1378,IPQlickTabla!$B:$J,9,FALSE),IF(B1378="80 - Produccion-Mezcla Grasa","80",IF(B1378="51 - Purga-Purga de sebo","51",IF(B1378="502 - Fermentacion PCL","502",IF(B1378="510 - Fermentacion","510","512"))))))</f>
        <v>512</v>
      </c>
      <c r="M1378" s="107">
        <f t="shared" si="21"/>
        <v>512</v>
      </c>
    </row>
    <row r="1379" spans="1:13" hidden="1" x14ac:dyDescent="0.25">
      <c r="A1379" s="76">
        <v>668049</v>
      </c>
      <c r="B1379" s="144" t="s">
        <v>294</v>
      </c>
      <c r="C1379" s="112">
        <v>44792</v>
      </c>
      <c r="D1379" s="144" t="s">
        <v>218</v>
      </c>
      <c r="E1379" s="144" t="s">
        <v>23</v>
      </c>
      <c r="F1379" s="76">
        <v>2</v>
      </c>
      <c r="G1379" s="145" t="s">
        <v>56</v>
      </c>
      <c r="H1379" s="145">
        <v>0</v>
      </c>
      <c r="I1379" s="145">
        <v>0.15</v>
      </c>
      <c r="J1379" s="145">
        <v>0.08</v>
      </c>
      <c r="K1379" s="145" t="s">
        <v>344</v>
      </c>
      <c r="L1379" s="145" t="str">
        <f>IF(A1379="","",IFERROR(VLOOKUP(B1379,IPQlickTabla!$B:$J,9,FALSE),IF(B1379="80 - Produccion-Mezcla Grasa","80",IF(B1379="51 - Purga-Purga de sebo","51",IF(B1379="502 - Fermentacion PCL","502",IF(B1379="510 - Fermentacion","510","512"))))))</f>
        <v>512</v>
      </c>
      <c r="M1379" s="107">
        <f t="shared" si="21"/>
        <v>512</v>
      </c>
    </row>
    <row r="1380" spans="1:13" hidden="1" x14ac:dyDescent="0.25">
      <c r="A1380" s="76">
        <v>668219</v>
      </c>
      <c r="B1380" s="144" t="s">
        <v>294</v>
      </c>
      <c r="C1380" s="112">
        <v>44792</v>
      </c>
      <c r="D1380" s="144" t="s">
        <v>218</v>
      </c>
      <c r="E1380" s="144" t="s">
        <v>23</v>
      </c>
      <c r="F1380" s="76">
        <v>2</v>
      </c>
      <c r="G1380" s="145" t="s">
        <v>56</v>
      </c>
      <c r="H1380" s="145">
        <v>0</v>
      </c>
      <c r="I1380" s="145">
        <v>0.15</v>
      </c>
      <c r="J1380" s="145">
        <v>0.08</v>
      </c>
      <c r="K1380" s="145" t="s">
        <v>344</v>
      </c>
      <c r="L1380" s="145" t="str">
        <f>IF(A1380="","",IFERROR(VLOOKUP(B1380,IPQlickTabla!$B:$J,9,FALSE),IF(B1380="80 - Produccion-Mezcla Grasa","80",IF(B1380="51 - Purga-Purga de sebo","51",IF(B1380="502 - Fermentacion PCL","502",IF(B1380="510 - Fermentacion","510","512"))))))</f>
        <v>512</v>
      </c>
      <c r="M1380" s="107">
        <f t="shared" si="21"/>
        <v>512</v>
      </c>
    </row>
    <row r="1381" spans="1:13" hidden="1" x14ac:dyDescent="0.25">
      <c r="A1381" s="76">
        <v>668392</v>
      </c>
      <c r="B1381" s="144" t="s">
        <v>294</v>
      </c>
      <c r="C1381" s="112">
        <v>44793</v>
      </c>
      <c r="D1381" s="144" t="s">
        <v>218</v>
      </c>
      <c r="E1381" s="144" t="s">
        <v>23</v>
      </c>
      <c r="F1381" s="76">
        <v>2</v>
      </c>
      <c r="G1381" s="145" t="s">
        <v>56</v>
      </c>
      <c r="H1381" s="145">
        <v>0</v>
      </c>
      <c r="I1381" s="145">
        <v>0.15</v>
      </c>
      <c r="J1381" s="145">
        <v>0.08</v>
      </c>
      <c r="K1381" s="145" t="s">
        <v>344</v>
      </c>
      <c r="L1381" s="145" t="str">
        <f>IF(A1381="","",IFERROR(VLOOKUP(B1381,IPQlickTabla!$B:$J,9,FALSE),IF(B1381="80 - Produccion-Mezcla Grasa","80",IF(B1381="51 - Purga-Purga de sebo","51",IF(B1381="502 - Fermentacion PCL","502",IF(B1381="510 - Fermentacion","510","512"))))))</f>
        <v>512</v>
      </c>
      <c r="M1381" s="107">
        <f t="shared" si="21"/>
        <v>512</v>
      </c>
    </row>
    <row r="1382" spans="1:13" hidden="1" x14ac:dyDescent="0.25">
      <c r="A1382" s="76">
        <v>667158</v>
      </c>
      <c r="B1382" s="144" t="s">
        <v>294</v>
      </c>
      <c r="C1382" s="112">
        <v>44788</v>
      </c>
      <c r="D1382" s="144" t="s">
        <v>218</v>
      </c>
      <c r="E1382" s="144" t="s">
        <v>23</v>
      </c>
      <c r="F1382" s="76">
        <v>2</v>
      </c>
      <c r="G1382" s="145" t="s">
        <v>56</v>
      </c>
      <c r="H1382" s="145">
        <v>0</v>
      </c>
      <c r="I1382" s="145">
        <v>0.15</v>
      </c>
      <c r="J1382" s="145">
        <v>0.09</v>
      </c>
      <c r="K1382" s="145" t="s">
        <v>344</v>
      </c>
      <c r="L1382" s="145" t="str">
        <f>IF(A1382="","",IFERROR(VLOOKUP(B1382,IPQlickTabla!$B:$J,9,FALSE),IF(B1382="80 - Produccion-Mezcla Grasa","80",IF(B1382="51 - Purga-Purga de sebo","51",IF(B1382="502 - Fermentacion PCL","502",IF(B1382="510 - Fermentacion","510","512"))))))</f>
        <v>512</v>
      </c>
      <c r="M1382" s="107">
        <f t="shared" si="21"/>
        <v>512</v>
      </c>
    </row>
    <row r="1383" spans="1:13" hidden="1" x14ac:dyDescent="0.25">
      <c r="A1383" s="76">
        <v>667219</v>
      </c>
      <c r="B1383" s="144" t="s">
        <v>294</v>
      </c>
      <c r="C1383" s="112">
        <v>44789</v>
      </c>
      <c r="D1383" s="144" t="s">
        <v>218</v>
      </c>
      <c r="E1383" s="144" t="s">
        <v>23</v>
      </c>
      <c r="F1383" s="76">
        <v>2</v>
      </c>
      <c r="G1383" s="145" t="s">
        <v>56</v>
      </c>
      <c r="H1383" s="145">
        <v>0</v>
      </c>
      <c r="I1383" s="145">
        <v>0.15</v>
      </c>
      <c r="J1383" s="145">
        <v>0.09</v>
      </c>
      <c r="K1383" s="145" t="s">
        <v>344</v>
      </c>
      <c r="L1383" s="145" t="str">
        <f>IF(A1383="","",IFERROR(VLOOKUP(B1383,IPQlickTabla!$B:$J,9,FALSE),IF(B1383="80 - Produccion-Mezcla Grasa","80",IF(B1383="51 - Purga-Purga de sebo","51",IF(B1383="502 - Fermentacion PCL","502",IF(B1383="510 - Fermentacion","510","512"))))))</f>
        <v>512</v>
      </c>
      <c r="M1383" s="107">
        <f t="shared" si="21"/>
        <v>512</v>
      </c>
    </row>
    <row r="1384" spans="1:13" hidden="1" x14ac:dyDescent="0.25">
      <c r="A1384" s="76">
        <v>667394</v>
      </c>
      <c r="B1384" s="144" t="s">
        <v>294</v>
      </c>
      <c r="C1384" s="112">
        <v>44789</v>
      </c>
      <c r="D1384" s="144" t="s">
        <v>218</v>
      </c>
      <c r="E1384" s="144" t="s">
        <v>23</v>
      </c>
      <c r="F1384" s="76">
        <v>2</v>
      </c>
      <c r="G1384" s="145" t="s">
        <v>56</v>
      </c>
      <c r="H1384" s="145">
        <v>0</v>
      </c>
      <c r="I1384" s="145">
        <v>0.15</v>
      </c>
      <c r="J1384" s="145">
        <v>0.09</v>
      </c>
      <c r="K1384" s="145" t="s">
        <v>344</v>
      </c>
      <c r="L1384" s="145" t="str">
        <f>IF(A1384="","",IFERROR(VLOOKUP(B1384,IPQlickTabla!$B:$J,9,FALSE),IF(B1384="80 - Produccion-Mezcla Grasa","80",IF(B1384="51 - Purga-Purga de sebo","51",IF(B1384="502 - Fermentacion PCL","502",IF(B1384="510 - Fermentacion","510","512"))))))</f>
        <v>512</v>
      </c>
      <c r="M1384" s="107">
        <f t="shared" si="21"/>
        <v>512</v>
      </c>
    </row>
    <row r="1385" spans="1:13" hidden="1" x14ac:dyDescent="0.25">
      <c r="A1385" s="76">
        <v>667416</v>
      </c>
      <c r="B1385" s="144" t="s">
        <v>294</v>
      </c>
      <c r="C1385" s="112">
        <v>44789</v>
      </c>
      <c r="D1385" s="144" t="s">
        <v>218</v>
      </c>
      <c r="E1385" s="144" t="s">
        <v>23</v>
      </c>
      <c r="F1385" s="76">
        <v>2</v>
      </c>
      <c r="G1385" s="145" t="s">
        <v>56</v>
      </c>
      <c r="H1385" s="145">
        <v>0</v>
      </c>
      <c r="I1385" s="145">
        <v>0.15</v>
      </c>
      <c r="J1385" s="145">
        <v>0.09</v>
      </c>
      <c r="K1385" s="145" t="s">
        <v>344</v>
      </c>
      <c r="L1385" s="145" t="str">
        <f>IF(A1385="","",IFERROR(VLOOKUP(B1385,IPQlickTabla!$B:$J,9,FALSE),IF(B1385="80 - Produccion-Mezcla Grasa","80",IF(B1385="51 - Purga-Purga de sebo","51",IF(B1385="502 - Fermentacion PCL","502",IF(B1385="510 - Fermentacion","510","512"))))))</f>
        <v>512</v>
      </c>
      <c r="M1385" s="107">
        <f t="shared" si="21"/>
        <v>512</v>
      </c>
    </row>
    <row r="1386" spans="1:13" hidden="1" x14ac:dyDescent="0.25">
      <c r="A1386" s="76">
        <v>667719</v>
      </c>
      <c r="B1386" s="144" t="s">
        <v>294</v>
      </c>
      <c r="C1386" s="112">
        <v>44790</v>
      </c>
      <c r="D1386" s="144" t="s">
        <v>218</v>
      </c>
      <c r="E1386" s="144" t="s">
        <v>23</v>
      </c>
      <c r="F1386" s="76">
        <v>2</v>
      </c>
      <c r="G1386" s="145" t="s">
        <v>56</v>
      </c>
      <c r="H1386" s="145">
        <v>0</v>
      </c>
      <c r="I1386" s="145">
        <v>0.15</v>
      </c>
      <c r="J1386" s="145">
        <v>0.09</v>
      </c>
      <c r="K1386" s="145" t="s">
        <v>344</v>
      </c>
      <c r="L1386" s="145" t="str">
        <f>IF(A1386="","",IFERROR(VLOOKUP(B1386,IPQlickTabla!$B:$J,9,FALSE),IF(B1386="80 - Produccion-Mezcla Grasa","80",IF(B1386="51 - Purga-Purga de sebo","51",IF(B1386="502 - Fermentacion PCL","502",IF(B1386="510 - Fermentacion","510","512"))))))</f>
        <v>512</v>
      </c>
      <c r="M1386" s="107">
        <f t="shared" si="21"/>
        <v>512</v>
      </c>
    </row>
    <row r="1387" spans="1:13" hidden="1" x14ac:dyDescent="0.25">
      <c r="A1387" s="76">
        <v>667191</v>
      </c>
      <c r="B1387" s="144" t="s">
        <v>294</v>
      </c>
      <c r="C1387" s="112">
        <v>44788</v>
      </c>
      <c r="D1387" s="144" t="s">
        <v>218</v>
      </c>
      <c r="E1387" s="144" t="s">
        <v>23</v>
      </c>
      <c r="F1387" s="76">
        <v>2</v>
      </c>
      <c r="G1387" s="145" t="s">
        <v>56</v>
      </c>
      <c r="H1387" s="145">
        <v>0</v>
      </c>
      <c r="I1387" s="145">
        <v>0.15</v>
      </c>
      <c r="J1387" s="145">
        <v>0.1</v>
      </c>
      <c r="K1387" s="145" t="s">
        <v>344</v>
      </c>
      <c r="L1387" s="145" t="str">
        <f>IF(A1387="","",IFERROR(VLOOKUP(B1387,IPQlickTabla!$B:$J,9,FALSE),IF(B1387="80 - Produccion-Mezcla Grasa","80",IF(B1387="51 - Purga-Purga de sebo","51",IF(B1387="502 - Fermentacion PCL","502",IF(B1387="510 - Fermentacion","510","512"))))))</f>
        <v>512</v>
      </c>
      <c r="M1387" s="107">
        <f t="shared" si="21"/>
        <v>512</v>
      </c>
    </row>
    <row r="1388" spans="1:13" hidden="1" x14ac:dyDescent="0.25">
      <c r="A1388" s="76">
        <v>667438</v>
      </c>
      <c r="B1388" s="144" t="s">
        <v>294</v>
      </c>
      <c r="C1388" s="112">
        <v>44789</v>
      </c>
      <c r="D1388" s="144" t="s">
        <v>218</v>
      </c>
      <c r="E1388" s="144" t="s">
        <v>23</v>
      </c>
      <c r="F1388" s="76">
        <v>2</v>
      </c>
      <c r="G1388" s="145" t="s">
        <v>56</v>
      </c>
      <c r="H1388" s="145">
        <v>0</v>
      </c>
      <c r="I1388" s="145">
        <v>0.15</v>
      </c>
      <c r="J1388" s="145">
        <v>0.1</v>
      </c>
      <c r="K1388" s="145" t="s">
        <v>344</v>
      </c>
      <c r="L1388" s="145" t="str">
        <f>IF(A1388="","",IFERROR(VLOOKUP(B1388,IPQlickTabla!$B:$J,9,FALSE),IF(B1388="80 - Produccion-Mezcla Grasa","80",IF(B1388="51 - Purga-Purga de sebo","51",IF(B1388="502 - Fermentacion PCL","502",IF(B1388="510 - Fermentacion","510","512"))))))</f>
        <v>512</v>
      </c>
      <c r="M1388" s="107">
        <f t="shared" si="21"/>
        <v>512</v>
      </c>
    </row>
    <row r="1389" spans="1:13" hidden="1" x14ac:dyDescent="0.25">
      <c r="A1389" s="76">
        <v>667658</v>
      </c>
      <c r="B1389" s="144" t="s">
        <v>294</v>
      </c>
      <c r="C1389" s="112">
        <v>44790</v>
      </c>
      <c r="D1389" s="144" t="s">
        <v>218</v>
      </c>
      <c r="E1389" s="144" t="s">
        <v>23</v>
      </c>
      <c r="F1389" s="76">
        <v>2</v>
      </c>
      <c r="G1389" s="145" t="s">
        <v>56</v>
      </c>
      <c r="H1389" s="145">
        <v>0</v>
      </c>
      <c r="I1389" s="145">
        <v>0.15</v>
      </c>
      <c r="J1389" s="145">
        <v>0.1</v>
      </c>
      <c r="K1389" s="145" t="s">
        <v>344</v>
      </c>
      <c r="L1389" s="145" t="str">
        <f>IF(A1389="","",IFERROR(VLOOKUP(B1389,IPQlickTabla!$B:$J,9,FALSE),IF(B1389="80 - Produccion-Mezcla Grasa","80",IF(B1389="51 - Purga-Purga de sebo","51",IF(B1389="502 - Fermentacion PCL","502",IF(B1389="510 - Fermentacion","510","512"))))))</f>
        <v>512</v>
      </c>
      <c r="M1389" s="107">
        <f t="shared" si="21"/>
        <v>512</v>
      </c>
    </row>
    <row r="1390" spans="1:13" hidden="1" x14ac:dyDescent="0.25">
      <c r="A1390" s="76">
        <v>668015</v>
      </c>
      <c r="B1390" s="144" t="s">
        <v>294</v>
      </c>
      <c r="C1390" s="112">
        <v>44792</v>
      </c>
      <c r="D1390" s="144" t="s">
        <v>218</v>
      </c>
      <c r="E1390" s="144" t="s">
        <v>23</v>
      </c>
      <c r="F1390" s="76">
        <v>2</v>
      </c>
      <c r="G1390" s="145" t="s">
        <v>56</v>
      </c>
      <c r="H1390" s="145">
        <v>0</v>
      </c>
      <c r="I1390" s="145">
        <v>0.15</v>
      </c>
      <c r="J1390" s="145">
        <v>0.1</v>
      </c>
      <c r="K1390" s="145" t="s">
        <v>344</v>
      </c>
      <c r="L1390" s="145" t="str">
        <f>IF(A1390="","",IFERROR(VLOOKUP(B1390,IPQlickTabla!$B:$J,9,FALSE),IF(B1390="80 - Produccion-Mezcla Grasa","80",IF(B1390="51 - Purga-Purga de sebo","51",IF(B1390="502 - Fermentacion PCL","502",IF(B1390="510 - Fermentacion","510","512"))))))</f>
        <v>512</v>
      </c>
      <c r="M1390" s="107">
        <f t="shared" si="21"/>
        <v>512</v>
      </c>
    </row>
    <row r="1391" spans="1:13" hidden="1" x14ac:dyDescent="0.25">
      <c r="A1391" s="76">
        <v>668087</v>
      </c>
      <c r="B1391" s="144" t="s">
        <v>294</v>
      </c>
      <c r="C1391" s="112">
        <v>44792</v>
      </c>
      <c r="D1391" s="144" t="s">
        <v>218</v>
      </c>
      <c r="E1391" s="144" t="s">
        <v>23</v>
      </c>
      <c r="F1391" s="76">
        <v>2</v>
      </c>
      <c r="G1391" s="145" t="s">
        <v>56</v>
      </c>
      <c r="H1391" s="145">
        <v>0</v>
      </c>
      <c r="I1391" s="145">
        <v>0.15</v>
      </c>
      <c r="J1391" s="145">
        <v>0.1</v>
      </c>
      <c r="K1391" s="145" t="s">
        <v>344</v>
      </c>
      <c r="L1391" s="145" t="str">
        <f>IF(A1391="","",IFERROR(VLOOKUP(B1391,IPQlickTabla!$B:$J,9,FALSE),IF(B1391="80 - Produccion-Mezcla Grasa","80",IF(B1391="51 - Purga-Purga de sebo","51",IF(B1391="502 - Fermentacion PCL","502",IF(B1391="510 - Fermentacion","510","512"))))))</f>
        <v>512</v>
      </c>
      <c r="M1391" s="107">
        <f t="shared" si="21"/>
        <v>512</v>
      </c>
    </row>
    <row r="1392" spans="1:13" hidden="1" x14ac:dyDescent="0.25">
      <c r="A1392" s="76">
        <v>668198</v>
      </c>
      <c r="B1392" s="144" t="s">
        <v>294</v>
      </c>
      <c r="C1392" s="112">
        <v>44792</v>
      </c>
      <c r="D1392" s="144" t="s">
        <v>218</v>
      </c>
      <c r="E1392" s="144" t="s">
        <v>23</v>
      </c>
      <c r="F1392" s="76">
        <v>2</v>
      </c>
      <c r="G1392" s="145" t="s">
        <v>56</v>
      </c>
      <c r="H1392" s="145">
        <v>0</v>
      </c>
      <c r="I1392" s="145">
        <v>0.15</v>
      </c>
      <c r="J1392" s="145">
        <v>0.1</v>
      </c>
      <c r="K1392" s="145" t="s">
        <v>344</v>
      </c>
      <c r="L1392" s="145" t="str">
        <f>IF(A1392="","",IFERROR(VLOOKUP(B1392,IPQlickTabla!$B:$J,9,FALSE),IF(B1392="80 - Produccion-Mezcla Grasa","80",IF(B1392="51 - Purga-Purga de sebo","51",IF(B1392="502 - Fermentacion PCL","502",IF(B1392="510 - Fermentacion","510","512"))))))</f>
        <v>512</v>
      </c>
      <c r="M1392" s="107">
        <f t="shared" si="21"/>
        <v>512</v>
      </c>
    </row>
    <row r="1393" spans="1:13" hidden="1" x14ac:dyDescent="0.25">
      <c r="A1393" s="76">
        <v>668446</v>
      </c>
      <c r="B1393" s="144" t="s">
        <v>294</v>
      </c>
      <c r="C1393" s="112">
        <v>44794</v>
      </c>
      <c r="D1393" s="144" t="s">
        <v>218</v>
      </c>
      <c r="E1393" s="144" t="s">
        <v>23</v>
      </c>
      <c r="F1393" s="76">
        <v>2</v>
      </c>
      <c r="G1393" s="145" t="s">
        <v>56</v>
      </c>
      <c r="H1393" s="145">
        <v>0</v>
      </c>
      <c r="I1393" s="145">
        <v>0.15</v>
      </c>
      <c r="J1393" s="145">
        <v>0.1</v>
      </c>
      <c r="K1393" s="145" t="s">
        <v>344</v>
      </c>
      <c r="L1393" s="145" t="str">
        <f>IF(A1393="","",IFERROR(VLOOKUP(B1393,IPQlickTabla!$B:$J,9,FALSE),IF(B1393="80 - Produccion-Mezcla Grasa","80",IF(B1393="51 - Purga-Purga de sebo","51",IF(B1393="502 - Fermentacion PCL","502",IF(B1393="510 - Fermentacion","510","512"))))))</f>
        <v>512</v>
      </c>
      <c r="M1393" s="107">
        <f t="shared" si="21"/>
        <v>512</v>
      </c>
    </row>
    <row r="1394" spans="1:13" hidden="1" x14ac:dyDescent="0.25">
      <c r="A1394" s="76">
        <v>667365</v>
      </c>
      <c r="B1394" s="144" t="s">
        <v>294</v>
      </c>
      <c r="C1394" s="112">
        <v>44789</v>
      </c>
      <c r="D1394" s="144" t="s">
        <v>218</v>
      </c>
      <c r="E1394" s="144" t="s">
        <v>23</v>
      </c>
      <c r="F1394" s="76">
        <v>2</v>
      </c>
      <c r="G1394" s="145" t="s">
        <v>56</v>
      </c>
      <c r="H1394" s="145">
        <v>0</v>
      </c>
      <c r="I1394" s="145">
        <v>0.15</v>
      </c>
      <c r="J1394" s="145">
        <v>0.11</v>
      </c>
      <c r="K1394" s="145" t="s">
        <v>344</v>
      </c>
      <c r="L1394" s="145" t="str">
        <f>IF(A1394="","",IFERROR(VLOOKUP(B1394,IPQlickTabla!$B:$J,9,FALSE),IF(B1394="80 - Produccion-Mezcla Grasa","80",IF(B1394="51 - Purga-Purga de sebo","51",IF(B1394="502 - Fermentacion PCL","502",IF(B1394="510 - Fermentacion","510","512"))))))</f>
        <v>512</v>
      </c>
      <c r="M1394" s="107">
        <f t="shared" si="21"/>
        <v>512</v>
      </c>
    </row>
    <row r="1395" spans="1:13" hidden="1" x14ac:dyDescent="0.25">
      <c r="A1395" s="76">
        <v>667459</v>
      </c>
      <c r="B1395" s="144" t="s">
        <v>294</v>
      </c>
      <c r="C1395" s="112">
        <v>44790</v>
      </c>
      <c r="D1395" s="144" t="s">
        <v>218</v>
      </c>
      <c r="E1395" s="144" t="s">
        <v>23</v>
      </c>
      <c r="F1395" s="76">
        <v>2</v>
      </c>
      <c r="G1395" s="145" t="s">
        <v>56</v>
      </c>
      <c r="H1395" s="145">
        <v>0</v>
      </c>
      <c r="I1395" s="145">
        <v>0.15</v>
      </c>
      <c r="J1395" s="145">
        <v>0.11</v>
      </c>
      <c r="K1395" s="145" t="s">
        <v>344</v>
      </c>
      <c r="L1395" s="145" t="str">
        <f>IF(A1395="","",IFERROR(VLOOKUP(B1395,IPQlickTabla!$B:$J,9,FALSE),IF(B1395="80 - Produccion-Mezcla Grasa","80",IF(B1395="51 - Purga-Purga de sebo","51",IF(B1395="502 - Fermentacion PCL","502",IF(B1395="510 - Fermentacion","510","512"))))))</f>
        <v>512</v>
      </c>
      <c r="M1395" s="107">
        <f t="shared" si="21"/>
        <v>512</v>
      </c>
    </row>
    <row r="1396" spans="1:13" hidden="1" x14ac:dyDescent="0.25">
      <c r="A1396" s="76">
        <v>667688</v>
      </c>
      <c r="B1396" s="144" t="s">
        <v>294</v>
      </c>
      <c r="C1396" s="112">
        <v>44790</v>
      </c>
      <c r="D1396" s="144" t="s">
        <v>218</v>
      </c>
      <c r="E1396" s="144" t="s">
        <v>23</v>
      </c>
      <c r="F1396" s="76">
        <v>2</v>
      </c>
      <c r="G1396" s="145" t="s">
        <v>56</v>
      </c>
      <c r="H1396" s="145">
        <v>0</v>
      </c>
      <c r="I1396" s="145">
        <v>0.15</v>
      </c>
      <c r="J1396" s="145">
        <v>0.11</v>
      </c>
      <c r="K1396" s="145" t="s">
        <v>344</v>
      </c>
      <c r="L1396" s="145" t="str">
        <f>IF(A1396="","",IFERROR(VLOOKUP(B1396,IPQlickTabla!$B:$J,9,FALSE),IF(B1396="80 - Produccion-Mezcla Grasa","80",IF(B1396="51 - Purga-Purga de sebo","51",IF(B1396="502 - Fermentacion PCL","502",IF(B1396="510 - Fermentacion","510","512"))))))</f>
        <v>512</v>
      </c>
      <c r="M1396" s="107">
        <f t="shared" si="21"/>
        <v>512</v>
      </c>
    </row>
    <row r="1397" spans="1:13" hidden="1" x14ac:dyDescent="0.25">
      <c r="A1397" s="76">
        <v>667988</v>
      </c>
      <c r="B1397" s="144" t="s">
        <v>294</v>
      </c>
      <c r="C1397" s="112">
        <v>44791</v>
      </c>
      <c r="D1397" s="144" t="s">
        <v>218</v>
      </c>
      <c r="E1397" s="144" t="s">
        <v>23</v>
      </c>
      <c r="F1397" s="76">
        <v>2</v>
      </c>
      <c r="G1397" s="145" t="s">
        <v>56</v>
      </c>
      <c r="H1397" s="145">
        <v>0</v>
      </c>
      <c r="I1397" s="145">
        <v>0.15</v>
      </c>
      <c r="J1397" s="145">
        <v>0.11</v>
      </c>
      <c r="K1397" s="145" t="s">
        <v>344</v>
      </c>
      <c r="L1397" s="145" t="str">
        <f>IF(A1397="","",IFERROR(VLOOKUP(B1397,IPQlickTabla!$B:$J,9,FALSE),IF(B1397="80 - Produccion-Mezcla Grasa","80",IF(B1397="51 - Purga-Purga de sebo","51",IF(B1397="502 - Fermentacion PCL","502",IF(B1397="510 - Fermentacion","510","512"))))))</f>
        <v>512</v>
      </c>
      <c r="M1397" s="107">
        <f t="shared" si="21"/>
        <v>512</v>
      </c>
    </row>
    <row r="1398" spans="1:13" hidden="1" x14ac:dyDescent="0.25">
      <c r="A1398" s="76">
        <v>668293</v>
      </c>
      <c r="B1398" s="144" t="s">
        <v>294</v>
      </c>
      <c r="C1398" s="112">
        <v>44793</v>
      </c>
      <c r="D1398" s="144" t="s">
        <v>218</v>
      </c>
      <c r="E1398" s="144" t="s">
        <v>23</v>
      </c>
      <c r="F1398" s="76">
        <v>2</v>
      </c>
      <c r="G1398" s="145" t="s">
        <v>56</v>
      </c>
      <c r="H1398" s="145">
        <v>0</v>
      </c>
      <c r="I1398" s="145">
        <v>0.15</v>
      </c>
      <c r="J1398" s="145">
        <v>0.11</v>
      </c>
      <c r="K1398" s="145" t="s">
        <v>344</v>
      </c>
      <c r="L1398" s="145" t="str">
        <f>IF(A1398="","",IFERROR(VLOOKUP(B1398,IPQlickTabla!$B:$J,9,FALSE),IF(B1398="80 - Produccion-Mezcla Grasa","80",IF(B1398="51 - Purga-Purga de sebo","51",IF(B1398="502 - Fermentacion PCL","502",IF(B1398="510 - Fermentacion","510","512"))))))</f>
        <v>512</v>
      </c>
      <c r="M1398" s="107">
        <f t="shared" si="21"/>
        <v>512</v>
      </c>
    </row>
    <row r="1399" spans="1:13" hidden="1" x14ac:dyDescent="0.25">
      <c r="A1399" s="76">
        <v>668334</v>
      </c>
      <c r="B1399" s="144" t="s">
        <v>294</v>
      </c>
      <c r="C1399" s="112">
        <v>44793</v>
      </c>
      <c r="D1399" s="144" t="s">
        <v>218</v>
      </c>
      <c r="E1399" s="144" t="s">
        <v>23</v>
      </c>
      <c r="F1399" s="76">
        <v>2</v>
      </c>
      <c r="G1399" s="145" t="s">
        <v>56</v>
      </c>
      <c r="H1399" s="145">
        <v>0</v>
      </c>
      <c r="I1399" s="145">
        <v>0.15</v>
      </c>
      <c r="J1399" s="145">
        <v>0.11</v>
      </c>
      <c r="K1399" s="145" t="s">
        <v>344</v>
      </c>
      <c r="L1399" s="145" t="str">
        <f>IF(A1399="","",IFERROR(VLOOKUP(B1399,IPQlickTabla!$B:$J,9,FALSE),IF(B1399="80 - Produccion-Mezcla Grasa","80",IF(B1399="51 - Purga-Purga de sebo","51",IF(B1399="502 - Fermentacion PCL","502",IF(B1399="510 - Fermentacion","510","512"))))))</f>
        <v>512</v>
      </c>
      <c r="M1399" s="107">
        <f t="shared" si="21"/>
        <v>512</v>
      </c>
    </row>
    <row r="1400" spans="1:13" hidden="1" x14ac:dyDescent="0.25">
      <c r="A1400" s="76">
        <v>668356</v>
      </c>
      <c r="B1400" s="144" t="s">
        <v>294</v>
      </c>
      <c r="C1400" s="112">
        <v>44793</v>
      </c>
      <c r="D1400" s="144" t="s">
        <v>218</v>
      </c>
      <c r="E1400" s="144" t="s">
        <v>23</v>
      </c>
      <c r="F1400" s="76">
        <v>2</v>
      </c>
      <c r="G1400" s="145" t="s">
        <v>56</v>
      </c>
      <c r="H1400" s="145">
        <v>0</v>
      </c>
      <c r="I1400" s="145">
        <v>0.15</v>
      </c>
      <c r="J1400" s="145">
        <v>0.11</v>
      </c>
      <c r="K1400" s="145" t="s">
        <v>344</v>
      </c>
      <c r="L1400" s="145" t="str">
        <f>IF(A1400="","",IFERROR(VLOOKUP(B1400,IPQlickTabla!$B:$J,9,FALSE),IF(B1400="80 - Produccion-Mezcla Grasa","80",IF(B1400="51 - Purga-Purga de sebo","51",IF(B1400="502 - Fermentacion PCL","502",IF(B1400="510 - Fermentacion","510","512"))))))</f>
        <v>512</v>
      </c>
      <c r="M1400" s="107">
        <f t="shared" si="21"/>
        <v>512</v>
      </c>
    </row>
    <row r="1401" spans="1:13" hidden="1" x14ac:dyDescent="0.25">
      <c r="A1401" s="76">
        <v>668382</v>
      </c>
      <c r="B1401" s="144" t="s">
        <v>294</v>
      </c>
      <c r="C1401" s="112">
        <v>44793</v>
      </c>
      <c r="D1401" s="144" t="s">
        <v>218</v>
      </c>
      <c r="E1401" s="144" t="s">
        <v>23</v>
      </c>
      <c r="F1401" s="76">
        <v>2</v>
      </c>
      <c r="G1401" s="145" t="s">
        <v>56</v>
      </c>
      <c r="H1401" s="145">
        <v>0</v>
      </c>
      <c r="I1401" s="145">
        <v>0.15</v>
      </c>
      <c r="J1401" s="145">
        <v>0.11</v>
      </c>
      <c r="K1401" s="145" t="s">
        <v>344</v>
      </c>
      <c r="L1401" s="145" t="str">
        <f>IF(A1401="","",IFERROR(VLOOKUP(B1401,IPQlickTabla!$B:$J,9,FALSE),IF(B1401="80 - Produccion-Mezcla Grasa","80",IF(B1401="51 - Purga-Purga de sebo","51",IF(B1401="502 - Fermentacion PCL","502",IF(B1401="510 - Fermentacion","510","512"))))))</f>
        <v>512</v>
      </c>
      <c r="M1401" s="107">
        <f t="shared" si="21"/>
        <v>512</v>
      </c>
    </row>
    <row r="1402" spans="1:13" hidden="1" x14ac:dyDescent="0.25">
      <c r="A1402" s="76">
        <v>668401</v>
      </c>
      <c r="B1402" s="144" t="s">
        <v>294</v>
      </c>
      <c r="C1402" s="112">
        <v>44793</v>
      </c>
      <c r="D1402" s="144" t="s">
        <v>218</v>
      </c>
      <c r="E1402" s="144" t="s">
        <v>23</v>
      </c>
      <c r="F1402" s="76">
        <v>2</v>
      </c>
      <c r="G1402" s="145" t="s">
        <v>56</v>
      </c>
      <c r="H1402" s="145">
        <v>0</v>
      </c>
      <c r="I1402" s="145">
        <v>0.15</v>
      </c>
      <c r="J1402" s="145">
        <v>0.11</v>
      </c>
      <c r="K1402" s="145" t="s">
        <v>344</v>
      </c>
      <c r="L1402" s="145" t="str">
        <f>IF(A1402="","",IFERROR(VLOOKUP(B1402,IPQlickTabla!$B:$J,9,FALSE),IF(B1402="80 - Produccion-Mezcla Grasa","80",IF(B1402="51 - Purga-Purga de sebo","51",IF(B1402="502 - Fermentacion PCL","502",IF(B1402="510 - Fermentacion","510","512"))))))</f>
        <v>512</v>
      </c>
      <c r="M1402" s="107">
        <f t="shared" si="21"/>
        <v>512</v>
      </c>
    </row>
    <row r="1403" spans="1:13" hidden="1" x14ac:dyDescent="0.25">
      <c r="A1403" s="76">
        <v>668141</v>
      </c>
      <c r="B1403" s="144" t="s">
        <v>294</v>
      </c>
      <c r="C1403" s="112">
        <v>44792</v>
      </c>
      <c r="D1403" s="144" t="s">
        <v>218</v>
      </c>
      <c r="E1403" s="144" t="s">
        <v>23</v>
      </c>
      <c r="F1403" s="76">
        <v>2</v>
      </c>
      <c r="G1403" s="145" t="s">
        <v>56</v>
      </c>
      <c r="H1403" s="145">
        <v>0</v>
      </c>
      <c r="I1403" s="145">
        <v>0.15</v>
      </c>
      <c r="J1403" s="145">
        <v>0.12</v>
      </c>
      <c r="K1403" s="145" t="s">
        <v>344</v>
      </c>
      <c r="L1403" s="145" t="str">
        <f>IF(A1403="","",IFERROR(VLOOKUP(B1403,IPQlickTabla!$B:$J,9,FALSE),IF(B1403="80 - Produccion-Mezcla Grasa","80",IF(B1403="51 - Purga-Purga de sebo","51",IF(B1403="502 - Fermentacion PCL","502",IF(B1403="510 - Fermentacion","510","512"))))))</f>
        <v>512</v>
      </c>
      <c r="M1403" s="107">
        <f t="shared" si="21"/>
        <v>512</v>
      </c>
    </row>
    <row r="1404" spans="1:13" hidden="1" x14ac:dyDescent="0.25">
      <c r="A1404" s="76">
        <v>668324</v>
      </c>
      <c r="B1404" s="144" t="s">
        <v>294</v>
      </c>
      <c r="C1404" s="112">
        <v>44793</v>
      </c>
      <c r="D1404" s="144" t="s">
        <v>218</v>
      </c>
      <c r="E1404" s="144" t="s">
        <v>23</v>
      </c>
      <c r="F1404" s="76">
        <v>2</v>
      </c>
      <c r="G1404" s="145" t="s">
        <v>56</v>
      </c>
      <c r="H1404" s="145">
        <v>0</v>
      </c>
      <c r="I1404" s="145">
        <v>0.15</v>
      </c>
      <c r="J1404" s="145">
        <v>0.12</v>
      </c>
      <c r="K1404" s="145" t="s">
        <v>344</v>
      </c>
      <c r="L1404" s="145" t="str">
        <f>IF(A1404="","",IFERROR(VLOOKUP(B1404,IPQlickTabla!$B:$J,9,FALSE),IF(B1404="80 - Produccion-Mezcla Grasa","80",IF(B1404="51 - Purga-Purga de sebo","51",IF(B1404="502 - Fermentacion PCL","502",IF(B1404="510 - Fermentacion","510","512"))))))</f>
        <v>512</v>
      </c>
      <c r="M1404" s="107">
        <f t="shared" si="21"/>
        <v>512</v>
      </c>
    </row>
    <row r="1405" spans="1:13" hidden="1" x14ac:dyDescent="0.25">
      <c r="A1405" s="76">
        <v>668371</v>
      </c>
      <c r="B1405" s="144" t="s">
        <v>294</v>
      </c>
      <c r="C1405" s="112">
        <v>44793</v>
      </c>
      <c r="D1405" s="144" t="s">
        <v>218</v>
      </c>
      <c r="E1405" s="144" t="s">
        <v>23</v>
      </c>
      <c r="F1405" s="76">
        <v>2</v>
      </c>
      <c r="G1405" s="145" t="s">
        <v>56</v>
      </c>
      <c r="H1405" s="145">
        <v>0</v>
      </c>
      <c r="I1405" s="145">
        <v>0.15</v>
      </c>
      <c r="J1405" s="145">
        <v>0.12</v>
      </c>
      <c r="K1405" s="145" t="s">
        <v>344</v>
      </c>
      <c r="L1405" s="145" t="str">
        <f>IF(A1405="","",IFERROR(VLOOKUP(B1405,IPQlickTabla!$B:$J,9,FALSE),IF(B1405="80 - Produccion-Mezcla Grasa","80",IF(B1405="51 - Purga-Purga de sebo","51",IF(B1405="502 - Fermentacion PCL","502",IF(B1405="510 - Fermentacion","510","512"))))))</f>
        <v>512</v>
      </c>
      <c r="M1405" s="107">
        <f t="shared" si="21"/>
        <v>512</v>
      </c>
    </row>
    <row r="1406" spans="1:13" hidden="1" x14ac:dyDescent="0.25">
      <c r="A1406" s="76">
        <v>667775</v>
      </c>
      <c r="B1406" s="144" t="s">
        <v>294</v>
      </c>
      <c r="C1406" s="112">
        <v>44791</v>
      </c>
      <c r="D1406" s="144" t="s">
        <v>218</v>
      </c>
      <c r="E1406" s="144" t="s">
        <v>23</v>
      </c>
      <c r="F1406" s="76">
        <v>2</v>
      </c>
      <c r="G1406" s="145" t="s">
        <v>56</v>
      </c>
      <c r="H1406" s="145">
        <v>0</v>
      </c>
      <c r="I1406" s="145">
        <v>0.15</v>
      </c>
      <c r="J1406" s="145">
        <v>0.13</v>
      </c>
      <c r="K1406" s="145" t="s">
        <v>344</v>
      </c>
      <c r="L1406" s="145" t="str">
        <f>IF(A1406="","",IFERROR(VLOOKUP(B1406,IPQlickTabla!$B:$J,9,FALSE),IF(B1406="80 - Produccion-Mezcla Grasa","80",IF(B1406="51 - Purga-Purga de sebo","51",IF(B1406="502 - Fermentacion PCL","502",IF(B1406="510 - Fermentacion","510","512"))))))</f>
        <v>512</v>
      </c>
      <c r="M1406" s="107">
        <f t="shared" si="21"/>
        <v>512</v>
      </c>
    </row>
    <row r="1407" spans="1:13" hidden="1" x14ac:dyDescent="0.25">
      <c r="A1407" s="76">
        <v>668527</v>
      </c>
      <c r="B1407" s="144" t="s">
        <v>294</v>
      </c>
      <c r="C1407" s="112">
        <v>44794</v>
      </c>
      <c r="D1407" s="144" t="s">
        <v>218</v>
      </c>
      <c r="E1407" s="144" t="s">
        <v>23</v>
      </c>
      <c r="F1407" s="76">
        <v>2</v>
      </c>
      <c r="G1407" s="145" t="s">
        <v>56</v>
      </c>
      <c r="H1407" s="145">
        <v>0</v>
      </c>
      <c r="I1407" s="145">
        <v>0.15</v>
      </c>
      <c r="J1407" s="145">
        <v>0.13</v>
      </c>
      <c r="K1407" s="145" t="s">
        <v>344</v>
      </c>
      <c r="L1407" s="145" t="str">
        <f>IF(A1407="","",IFERROR(VLOOKUP(B1407,IPQlickTabla!$B:$J,9,FALSE),IF(B1407="80 - Produccion-Mezcla Grasa","80",IF(B1407="51 - Purga-Purga de sebo","51",IF(B1407="502 - Fermentacion PCL","502",IF(B1407="510 - Fermentacion","510","512"))))))</f>
        <v>512</v>
      </c>
      <c r="M1407" s="107">
        <f t="shared" si="21"/>
        <v>512</v>
      </c>
    </row>
    <row r="1408" spans="1:13" hidden="1" x14ac:dyDescent="0.25">
      <c r="A1408" s="76">
        <v>667624</v>
      </c>
      <c r="B1408" s="144" t="s">
        <v>294</v>
      </c>
      <c r="C1408" s="112">
        <v>44790</v>
      </c>
      <c r="D1408" s="144" t="s">
        <v>218</v>
      </c>
      <c r="E1408" s="144" t="s">
        <v>23</v>
      </c>
      <c r="F1408" s="76">
        <v>2</v>
      </c>
      <c r="G1408" s="145" t="s">
        <v>56</v>
      </c>
      <c r="H1408" s="145">
        <v>0</v>
      </c>
      <c r="I1408" s="145">
        <v>0.15</v>
      </c>
      <c r="J1408" s="145">
        <v>0.14000000000000001</v>
      </c>
      <c r="K1408" s="145" t="s">
        <v>344</v>
      </c>
      <c r="L1408" s="145" t="str">
        <f>IF(A1408="","",IFERROR(VLOOKUP(B1408,IPQlickTabla!$B:$J,9,FALSE),IF(B1408="80 - Produccion-Mezcla Grasa","80",IF(B1408="51 - Purga-Purga de sebo","51",IF(B1408="502 - Fermentacion PCL","502",IF(B1408="510 - Fermentacion","510","512"))))))</f>
        <v>512</v>
      </c>
      <c r="M1408" s="107">
        <f t="shared" si="21"/>
        <v>512</v>
      </c>
    </row>
    <row r="1409" spans="1:13" hidden="1" x14ac:dyDescent="0.25">
      <c r="A1409" s="76">
        <v>667754</v>
      </c>
      <c r="B1409" s="144" t="s">
        <v>294</v>
      </c>
      <c r="C1409" s="112">
        <v>44791</v>
      </c>
      <c r="D1409" s="144" t="s">
        <v>218</v>
      </c>
      <c r="E1409" s="144" t="s">
        <v>23</v>
      </c>
      <c r="F1409" s="76">
        <v>2</v>
      </c>
      <c r="G1409" s="145" t="s">
        <v>56</v>
      </c>
      <c r="H1409" s="145">
        <v>0</v>
      </c>
      <c r="I1409" s="145">
        <v>0.15</v>
      </c>
      <c r="J1409" s="145">
        <v>0.14000000000000001</v>
      </c>
      <c r="K1409" s="145" t="s">
        <v>344</v>
      </c>
      <c r="L1409" s="145" t="str">
        <f>IF(A1409="","",IFERROR(VLOOKUP(B1409,IPQlickTabla!$B:$J,9,FALSE),IF(B1409="80 - Produccion-Mezcla Grasa","80",IF(B1409="51 - Purga-Purga de sebo","51",IF(B1409="502 - Fermentacion PCL","502",IF(B1409="510 - Fermentacion","510","512"))))))</f>
        <v>512</v>
      </c>
      <c r="M1409" s="107">
        <f t="shared" si="21"/>
        <v>512</v>
      </c>
    </row>
    <row r="1410" spans="1:13" hidden="1" x14ac:dyDescent="0.25">
      <c r="A1410" s="76">
        <v>667818</v>
      </c>
      <c r="B1410" s="144" t="s">
        <v>294</v>
      </c>
      <c r="C1410" s="112">
        <v>44791</v>
      </c>
      <c r="D1410" s="144" t="s">
        <v>218</v>
      </c>
      <c r="E1410" s="144" t="s">
        <v>23</v>
      </c>
      <c r="F1410" s="76">
        <v>2</v>
      </c>
      <c r="G1410" s="145" t="s">
        <v>56</v>
      </c>
      <c r="H1410" s="145">
        <v>0</v>
      </c>
      <c r="I1410" s="145">
        <v>0.15</v>
      </c>
      <c r="J1410" s="145">
        <v>0.14000000000000001</v>
      </c>
      <c r="K1410" s="145" t="s">
        <v>344</v>
      </c>
      <c r="L1410" s="145" t="str">
        <f>IF(A1410="","",IFERROR(VLOOKUP(B1410,IPQlickTabla!$B:$J,9,FALSE),IF(B1410="80 - Produccion-Mezcla Grasa","80",IF(B1410="51 - Purga-Purga de sebo","51",IF(B1410="502 - Fermentacion PCL","502",IF(B1410="510 - Fermentacion","510","512"))))))</f>
        <v>512</v>
      </c>
      <c r="M1410" s="107">
        <f t="shared" si="21"/>
        <v>512</v>
      </c>
    </row>
    <row r="1411" spans="1:13" hidden="1" x14ac:dyDescent="0.25">
      <c r="A1411" s="76">
        <v>667968</v>
      </c>
      <c r="B1411" s="144" t="s">
        <v>294</v>
      </c>
      <c r="C1411" s="112">
        <v>44791</v>
      </c>
      <c r="D1411" s="144" t="s">
        <v>218</v>
      </c>
      <c r="E1411" s="144" t="s">
        <v>23</v>
      </c>
      <c r="F1411" s="76">
        <v>2</v>
      </c>
      <c r="G1411" s="145" t="s">
        <v>56</v>
      </c>
      <c r="H1411" s="145">
        <v>0</v>
      </c>
      <c r="I1411" s="145">
        <v>0.15</v>
      </c>
      <c r="J1411" s="145">
        <v>0.14000000000000001</v>
      </c>
      <c r="K1411" s="145" t="s">
        <v>344</v>
      </c>
      <c r="L1411" s="145" t="str">
        <f>IF(A1411="","",IFERROR(VLOOKUP(B1411,IPQlickTabla!$B:$J,9,FALSE),IF(B1411="80 - Produccion-Mezcla Grasa","80",IF(B1411="51 - Purga-Purga de sebo","51",IF(B1411="502 - Fermentacion PCL","502",IF(B1411="510 - Fermentacion","510","512"))))))</f>
        <v>512</v>
      </c>
      <c r="M1411" s="107">
        <f t="shared" ref="M1411:M1474" si="22">+IF(OR(L1411=73,L1411=74,L1411=75),75,IF(L1411="80",80,IF(L1411="51",51,IF(L1411="502",502,IF(L1411="510",510,IF(L1411="512",512,L1411))))))</f>
        <v>512</v>
      </c>
    </row>
    <row r="1412" spans="1:13" hidden="1" x14ac:dyDescent="0.25">
      <c r="A1412" s="76">
        <v>668435</v>
      </c>
      <c r="B1412" s="144" t="s">
        <v>294</v>
      </c>
      <c r="C1412" s="112">
        <v>44794</v>
      </c>
      <c r="D1412" s="144" t="s">
        <v>218</v>
      </c>
      <c r="E1412" s="144" t="s">
        <v>23</v>
      </c>
      <c r="F1412" s="76">
        <v>2</v>
      </c>
      <c r="G1412" s="145" t="s">
        <v>56</v>
      </c>
      <c r="H1412" s="145">
        <v>0</v>
      </c>
      <c r="I1412" s="145">
        <v>0.15</v>
      </c>
      <c r="J1412" s="145">
        <v>0.14000000000000001</v>
      </c>
      <c r="K1412" s="145" t="s">
        <v>344</v>
      </c>
      <c r="L1412" s="145" t="str">
        <f>IF(A1412="","",IFERROR(VLOOKUP(B1412,IPQlickTabla!$B:$J,9,FALSE),IF(B1412="80 - Produccion-Mezcla Grasa","80",IF(B1412="51 - Purga-Purga de sebo","51",IF(B1412="502 - Fermentacion PCL","502",IF(B1412="510 - Fermentacion","510","512"))))))</f>
        <v>512</v>
      </c>
      <c r="M1412" s="107">
        <f t="shared" si="22"/>
        <v>512</v>
      </c>
    </row>
    <row r="1413" spans="1:13" hidden="1" x14ac:dyDescent="0.25">
      <c r="A1413" s="76">
        <v>668305</v>
      </c>
      <c r="B1413" s="144" t="s">
        <v>294</v>
      </c>
      <c r="C1413" s="112">
        <v>44793</v>
      </c>
      <c r="D1413" s="144" t="s">
        <v>218</v>
      </c>
      <c r="E1413" s="144" t="s">
        <v>23</v>
      </c>
      <c r="F1413" s="76">
        <v>2</v>
      </c>
      <c r="G1413" s="145" t="s">
        <v>56</v>
      </c>
      <c r="H1413" s="145">
        <v>0</v>
      </c>
      <c r="I1413" s="145">
        <v>0.15</v>
      </c>
      <c r="J1413" s="145">
        <v>0.15</v>
      </c>
      <c r="K1413" s="145" t="s">
        <v>344</v>
      </c>
      <c r="L1413" s="145" t="str">
        <f>IF(A1413="","",IFERROR(VLOOKUP(B1413,IPQlickTabla!$B:$J,9,FALSE),IF(B1413="80 - Produccion-Mezcla Grasa","80",IF(B1413="51 - Purga-Purga de sebo","51",IF(B1413="502 - Fermentacion PCL","502",IF(B1413="510 - Fermentacion","510","512"))))))</f>
        <v>512</v>
      </c>
      <c r="M1413" s="107">
        <f t="shared" si="22"/>
        <v>512</v>
      </c>
    </row>
    <row r="1414" spans="1:13" hidden="1" x14ac:dyDescent="0.25">
      <c r="A1414" s="76">
        <v>668417</v>
      </c>
      <c r="B1414" s="144" t="s">
        <v>294</v>
      </c>
      <c r="C1414" s="112">
        <v>44794</v>
      </c>
      <c r="D1414" s="144" t="s">
        <v>218</v>
      </c>
      <c r="E1414" s="144" t="s">
        <v>23</v>
      </c>
      <c r="F1414" s="76">
        <v>2</v>
      </c>
      <c r="G1414" s="145" t="s">
        <v>56</v>
      </c>
      <c r="H1414" s="145">
        <v>0</v>
      </c>
      <c r="I1414" s="145">
        <v>0.15</v>
      </c>
      <c r="J1414" s="145">
        <v>0.15</v>
      </c>
      <c r="K1414" s="145" t="s">
        <v>344</v>
      </c>
      <c r="L1414" s="145" t="str">
        <f>IF(A1414="","",IFERROR(VLOOKUP(B1414,IPQlickTabla!$B:$J,9,FALSE),IF(B1414="80 - Produccion-Mezcla Grasa","80",IF(B1414="51 - Purga-Purga de sebo","51",IF(B1414="502 - Fermentacion PCL","502",IF(B1414="510 - Fermentacion","510","512"))))))</f>
        <v>512</v>
      </c>
      <c r="M1414" s="107">
        <f t="shared" si="22"/>
        <v>512</v>
      </c>
    </row>
    <row r="1415" spans="1:13" hidden="1" x14ac:dyDescent="0.25">
      <c r="A1415" s="76">
        <v>668221</v>
      </c>
      <c r="B1415" s="144" t="s">
        <v>293</v>
      </c>
      <c r="C1415" s="112">
        <v>44792</v>
      </c>
      <c r="D1415" s="144" t="s">
        <v>218</v>
      </c>
      <c r="E1415" s="144" t="s">
        <v>23</v>
      </c>
      <c r="F1415" s="76">
        <v>7</v>
      </c>
      <c r="G1415" s="145" t="s">
        <v>55</v>
      </c>
      <c r="H1415" s="145">
        <v>0</v>
      </c>
      <c r="I1415" s="145">
        <v>4</v>
      </c>
      <c r="J1415" s="145">
        <v>1.8</v>
      </c>
      <c r="K1415" s="145" t="s">
        <v>344</v>
      </c>
      <c r="L1415" s="145" t="str">
        <f>IF(A1415="","",IFERROR(VLOOKUP(B1415,IPQlickTabla!$B:$J,9,FALSE),IF(B1415="80 - Produccion-Mezcla Grasa","80",IF(B1415="51 - Purga-Purga de sebo","51",IF(B1415="502 - Fermentacion PCL","502",IF(B1415="510 - Fermentacion","510","512"))))))</f>
        <v>512</v>
      </c>
      <c r="M1415" s="107">
        <f t="shared" si="22"/>
        <v>512</v>
      </c>
    </row>
    <row r="1416" spans="1:13" hidden="1" x14ac:dyDescent="0.25">
      <c r="A1416" s="76">
        <v>668251</v>
      </c>
      <c r="B1416" s="144" t="s">
        <v>293</v>
      </c>
      <c r="C1416" s="112">
        <v>44792</v>
      </c>
      <c r="D1416" s="144" t="s">
        <v>218</v>
      </c>
      <c r="E1416" s="144" t="s">
        <v>23</v>
      </c>
      <c r="F1416" s="76">
        <v>7</v>
      </c>
      <c r="G1416" s="145" t="s">
        <v>55</v>
      </c>
      <c r="H1416" s="145">
        <v>0</v>
      </c>
      <c r="I1416" s="145">
        <v>4</v>
      </c>
      <c r="J1416" s="145">
        <v>1.9</v>
      </c>
      <c r="K1416" s="145" t="s">
        <v>344</v>
      </c>
      <c r="L1416" s="145" t="str">
        <f>IF(A1416="","",IFERROR(VLOOKUP(B1416,IPQlickTabla!$B:$J,9,FALSE),IF(B1416="80 - Produccion-Mezcla Grasa","80",IF(B1416="51 - Purga-Purga de sebo","51",IF(B1416="502 - Fermentacion PCL","502",IF(B1416="510 - Fermentacion","510","512"))))))</f>
        <v>512</v>
      </c>
      <c r="M1416" s="107">
        <f t="shared" si="22"/>
        <v>512</v>
      </c>
    </row>
    <row r="1417" spans="1:13" hidden="1" x14ac:dyDescent="0.25">
      <c r="A1417" s="76">
        <v>668200</v>
      </c>
      <c r="B1417" s="144" t="s">
        <v>293</v>
      </c>
      <c r="C1417" s="112">
        <v>44792</v>
      </c>
      <c r="D1417" s="144" t="s">
        <v>218</v>
      </c>
      <c r="E1417" s="144" t="s">
        <v>23</v>
      </c>
      <c r="F1417" s="76">
        <v>7</v>
      </c>
      <c r="G1417" s="145" t="s">
        <v>55</v>
      </c>
      <c r="H1417" s="145">
        <v>0</v>
      </c>
      <c r="I1417" s="145">
        <v>4</v>
      </c>
      <c r="J1417" s="145">
        <v>2.2999999999999998</v>
      </c>
      <c r="K1417" s="145" t="s">
        <v>344</v>
      </c>
      <c r="L1417" s="145" t="str">
        <f>IF(A1417="","",IFERROR(VLOOKUP(B1417,IPQlickTabla!$B:$J,9,FALSE),IF(B1417="80 - Produccion-Mezcla Grasa","80",IF(B1417="51 - Purga-Purga de sebo","51",IF(B1417="502 - Fermentacion PCL","502",IF(B1417="510 - Fermentacion","510","512"))))))</f>
        <v>512</v>
      </c>
      <c r="M1417" s="107">
        <f t="shared" si="22"/>
        <v>512</v>
      </c>
    </row>
    <row r="1418" spans="1:13" hidden="1" x14ac:dyDescent="0.25">
      <c r="A1418" s="76">
        <v>668307</v>
      </c>
      <c r="B1418" s="144" t="s">
        <v>293</v>
      </c>
      <c r="C1418" s="112">
        <v>44793</v>
      </c>
      <c r="D1418" s="144" t="s">
        <v>218</v>
      </c>
      <c r="E1418" s="144" t="s">
        <v>23</v>
      </c>
      <c r="F1418" s="76">
        <v>7</v>
      </c>
      <c r="G1418" s="145" t="s">
        <v>55</v>
      </c>
      <c r="H1418" s="145">
        <v>0</v>
      </c>
      <c r="I1418" s="145">
        <v>4</v>
      </c>
      <c r="J1418" s="145">
        <v>2.2999999999999998</v>
      </c>
      <c r="K1418" s="145" t="s">
        <v>344</v>
      </c>
      <c r="L1418" s="145" t="str">
        <f>IF(A1418="","",IFERROR(VLOOKUP(B1418,IPQlickTabla!$B:$J,9,FALSE),IF(B1418="80 - Produccion-Mezcla Grasa","80",IF(B1418="51 - Purga-Purga de sebo","51",IF(B1418="502 - Fermentacion PCL","502",IF(B1418="510 - Fermentacion","510","512"))))))</f>
        <v>512</v>
      </c>
      <c r="M1418" s="107">
        <f t="shared" si="22"/>
        <v>512</v>
      </c>
    </row>
    <row r="1419" spans="1:13" hidden="1" x14ac:dyDescent="0.25">
      <c r="A1419" s="76">
        <v>667467</v>
      </c>
      <c r="B1419" s="144" t="s">
        <v>293</v>
      </c>
      <c r="C1419" s="112">
        <v>44790</v>
      </c>
      <c r="D1419" s="144" t="s">
        <v>218</v>
      </c>
      <c r="E1419" s="144" t="s">
        <v>23</v>
      </c>
      <c r="F1419" s="76">
        <v>7</v>
      </c>
      <c r="G1419" s="145" t="s">
        <v>55</v>
      </c>
      <c r="H1419" s="145">
        <v>0</v>
      </c>
      <c r="I1419" s="145">
        <v>4</v>
      </c>
      <c r="J1419" s="145">
        <v>2.4</v>
      </c>
      <c r="K1419" s="145" t="s">
        <v>344</v>
      </c>
      <c r="L1419" s="145" t="str">
        <f>IF(A1419="","",IFERROR(VLOOKUP(B1419,IPQlickTabla!$B:$J,9,FALSE),IF(B1419="80 - Produccion-Mezcla Grasa","80",IF(B1419="51 - Purga-Purga de sebo","51",IF(B1419="502 - Fermentacion PCL","502",IF(B1419="510 - Fermentacion","510","512"))))))</f>
        <v>512</v>
      </c>
      <c r="M1419" s="107">
        <f t="shared" si="22"/>
        <v>512</v>
      </c>
    </row>
    <row r="1420" spans="1:13" hidden="1" x14ac:dyDescent="0.25">
      <c r="A1420" s="76">
        <v>667221</v>
      </c>
      <c r="B1420" s="144" t="s">
        <v>293</v>
      </c>
      <c r="C1420" s="112">
        <v>44789</v>
      </c>
      <c r="D1420" s="144" t="s">
        <v>218</v>
      </c>
      <c r="E1420" s="144" t="s">
        <v>23</v>
      </c>
      <c r="F1420" s="76">
        <v>7</v>
      </c>
      <c r="G1420" s="145" t="s">
        <v>55</v>
      </c>
      <c r="H1420" s="145">
        <v>0</v>
      </c>
      <c r="I1420" s="145">
        <v>4</v>
      </c>
      <c r="J1420" s="145">
        <v>2.7</v>
      </c>
      <c r="K1420" s="145" t="s">
        <v>344</v>
      </c>
      <c r="L1420" s="145" t="str">
        <f>IF(A1420="","",IFERROR(VLOOKUP(B1420,IPQlickTabla!$B:$J,9,FALSE),IF(B1420="80 - Produccion-Mezcla Grasa","80",IF(B1420="51 - Purga-Purga de sebo","51",IF(B1420="502 - Fermentacion PCL","502",IF(B1420="510 - Fermentacion","510","512"))))))</f>
        <v>512</v>
      </c>
      <c r="M1420" s="107">
        <f t="shared" si="22"/>
        <v>512</v>
      </c>
    </row>
    <row r="1421" spans="1:13" hidden="1" x14ac:dyDescent="0.25">
      <c r="A1421" s="76">
        <v>667356</v>
      </c>
      <c r="B1421" s="144" t="s">
        <v>293</v>
      </c>
      <c r="C1421" s="112">
        <v>44789</v>
      </c>
      <c r="D1421" s="144" t="s">
        <v>218</v>
      </c>
      <c r="E1421" s="144" t="s">
        <v>23</v>
      </c>
      <c r="F1421" s="76">
        <v>7</v>
      </c>
      <c r="G1421" s="145" t="s">
        <v>55</v>
      </c>
      <c r="H1421" s="145">
        <v>0</v>
      </c>
      <c r="I1421" s="145">
        <v>4</v>
      </c>
      <c r="J1421" s="145">
        <v>2.7</v>
      </c>
      <c r="K1421" s="145" t="s">
        <v>344</v>
      </c>
      <c r="L1421" s="145" t="str">
        <f>IF(A1421="","",IFERROR(VLOOKUP(B1421,IPQlickTabla!$B:$J,9,FALSE),IF(B1421="80 - Produccion-Mezcla Grasa","80",IF(B1421="51 - Purga-Purga de sebo","51",IF(B1421="502 - Fermentacion PCL","502",IF(B1421="510 - Fermentacion","510","512"))))))</f>
        <v>512</v>
      </c>
      <c r="M1421" s="107">
        <f t="shared" si="22"/>
        <v>512</v>
      </c>
    </row>
    <row r="1422" spans="1:13" hidden="1" x14ac:dyDescent="0.25">
      <c r="A1422" s="76">
        <v>668270</v>
      </c>
      <c r="B1422" s="144" t="s">
        <v>293</v>
      </c>
      <c r="C1422" s="112">
        <v>44793</v>
      </c>
      <c r="D1422" s="144" t="s">
        <v>218</v>
      </c>
      <c r="E1422" s="144" t="s">
        <v>23</v>
      </c>
      <c r="F1422" s="76">
        <v>7</v>
      </c>
      <c r="G1422" s="145" t="s">
        <v>55</v>
      </c>
      <c r="H1422" s="145">
        <v>0</v>
      </c>
      <c r="I1422" s="145">
        <v>4</v>
      </c>
      <c r="J1422" s="145">
        <v>2.7</v>
      </c>
      <c r="K1422" s="145" t="s">
        <v>344</v>
      </c>
      <c r="L1422" s="145" t="str">
        <f>IF(A1422="","",IFERROR(VLOOKUP(B1422,IPQlickTabla!$B:$J,9,FALSE),IF(B1422="80 - Produccion-Mezcla Grasa","80",IF(B1422="51 - Purga-Purga de sebo","51",IF(B1422="502 - Fermentacion PCL","502",IF(B1422="510 - Fermentacion","510","512"))))))</f>
        <v>512</v>
      </c>
      <c r="M1422" s="107">
        <f t="shared" si="22"/>
        <v>512</v>
      </c>
    </row>
    <row r="1423" spans="1:13" hidden="1" x14ac:dyDescent="0.25">
      <c r="A1423" s="76">
        <v>668295</v>
      </c>
      <c r="B1423" s="144" t="s">
        <v>293</v>
      </c>
      <c r="C1423" s="112">
        <v>44793</v>
      </c>
      <c r="D1423" s="144" t="s">
        <v>218</v>
      </c>
      <c r="E1423" s="144" t="s">
        <v>23</v>
      </c>
      <c r="F1423" s="76">
        <v>7</v>
      </c>
      <c r="G1423" s="145" t="s">
        <v>55</v>
      </c>
      <c r="H1423" s="145">
        <v>0</v>
      </c>
      <c r="I1423" s="145">
        <v>4</v>
      </c>
      <c r="J1423" s="145">
        <v>2.7</v>
      </c>
      <c r="K1423" s="145" t="s">
        <v>344</v>
      </c>
      <c r="L1423" s="145" t="str">
        <f>IF(A1423="","",IFERROR(VLOOKUP(B1423,IPQlickTabla!$B:$J,9,FALSE),IF(B1423="80 - Produccion-Mezcla Grasa","80",IF(B1423="51 - Purga-Purga de sebo","51",IF(B1423="502 - Fermentacion PCL","502",IF(B1423="510 - Fermentacion","510","512"))))))</f>
        <v>512</v>
      </c>
      <c r="M1423" s="107">
        <f t="shared" si="22"/>
        <v>512</v>
      </c>
    </row>
    <row r="1424" spans="1:13" hidden="1" x14ac:dyDescent="0.25">
      <c r="A1424" s="76">
        <v>668373</v>
      </c>
      <c r="B1424" s="144" t="s">
        <v>293</v>
      </c>
      <c r="C1424" s="112">
        <v>44793</v>
      </c>
      <c r="D1424" s="144" t="s">
        <v>218</v>
      </c>
      <c r="E1424" s="144" t="s">
        <v>23</v>
      </c>
      <c r="F1424" s="76">
        <v>7</v>
      </c>
      <c r="G1424" s="145" t="s">
        <v>55</v>
      </c>
      <c r="H1424" s="145">
        <v>0</v>
      </c>
      <c r="I1424" s="145">
        <v>4</v>
      </c>
      <c r="J1424" s="145">
        <v>2.7</v>
      </c>
      <c r="K1424" s="145" t="s">
        <v>344</v>
      </c>
      <c r="L1424" s="145" t="str">
        <f>IF(A1424="","",IFERROR(VLOOKUP(B1424,IPQlickTabla!$B:$J,9,FALSE),IF(B1424="80 - Produccion-Mezcla Grasa","80",IF(B1424="51 - Purga-Purga de sebo","51",IF(B1424="502 - Fermentacion PCL","502",IF(B1424="510 - Fermentacion","510","512"))))))</f>
        <v>512</v>
      </c>
      <c r="M1424" s="107">
        <f t="shared" si="22"/>
        <v>512</v>
      </c>
    </row>
    <row r="1425" spans="1:13" hidden="1" x14ac:dyDescent="0.25">
      <c r="A1425" s="76">
        <v>667440</v>
      </c>
      <c r="B1425" s="144" t="s">
        <v>293</v>
      </c>
      <c r="C1425" s="112">
        <v>44790</v>
      </c>
      <c r="D1425" s="144" t="s">
        <v>218</v>
      </c>
      <c r="E1425" s="144" t="s">
        <v>23</v>
      </c>
      <c r="F1425" s="76">
        <v>7</v>
      </c>
      <c r="G1425" s="145" t="s">
        <v>55</v>
      </c>
      <c r="H1425" s="145">
        <v>0</v>
      </c>
      <c r="I1425" s="145">
        <v>4</v>
      </c>
      <c r="J1425" s="145">
        <v>2.8</v>
      </c>
      <c r="K1425" s="145" t="s">
        <v>344</v>
      </c>
      <c r="L1425" s="145" t="str">
        <f>IF(A1425="","",IFERROR(VLOOKUP(B1425,IPQlickTabla!$B:$J,9,FALSE),IF(B1425="80 - Produccion-Mezcla Grasa","80",IF(B1425="51 - Purga-Purga de sebo","51",IF(B1425="502 - Fermentacion PCL","502",IF(B1425="510 - Fermentacion","510","512"))))))</f>
        <v>512</v>
      </c>
      <c r="M1425" s="107">
        <f t="shared" si="22"/>
        <v>512</v>
      </c>
    </row>
    <row r="1426" spans="1:13" hidden="1" x14ac:dyDescent="0.25">
      <c r="A1426" s="76">
        <v>667330</v>
      </c>
      <c r="B1426" s="144" t="s">
        <v>293</v>
      </c>
      <c r="C1426" s="112">
        <v>44789</v>
      </c>
      <c r="D1426" s="144" t="s">
        <v>218</v>
      </c>
      <c r="E1426" s="144" t="s">
        <v>23</v>
      </c>
      <c r="F1426" s="76">
        <v>7</v>
      </c>
      <c r="G1426" s="145" t="s">
        <v>55</v>
      </c>
      <c r="H1426" s="145">
        <v>0</v>
      </c>
      <c r="I1426" s="145">
        <v>4</v>
      </c>
      <c r="J1426" s="145">
        <v>2.9</v>
      </c>
      <c r="K1426" s="145" t="s">
        <v>344</v>
      </c>
      <c r="L1426" s="145" t="str">
        <f>IF(A1426="","",IFERROR(VLOOKUP(B1426,IPQlickTabla!$B:$J,9,FALSE),IF(B1426="80 - Produccion-Mezcla Grasa","80",IF(B1426="51 - Purga-Purga de sebo","51",IF(B1426="502 - Fermentacion PCL","502",IF(B1426="510 - Fermentacion","510","512"))))))</f>
        <v>512</v>
      </c>
      <c r="M1426" s="107">
        <f t="shared" si="22"/>
        <v>512</v>
      </c>
    </row>
    <row r="1427" spans="1:13" hidden="1" x14ac:dyDescent="0.25">
      <c r="A1427" s="76">
        <v>667367</v>
      </c>
      <c r="B1427" s="144" t="s">
        <v>293</v>
      </c>
      <c r="C1427" s="112">
        <v>44789</v>
      </c>
      <c r="D1427" s="144" t="s">
        <v>218</v>
      </c>
      <c r="E1427" s="144" t="s">
        <v>23</v>
      </c>
      <c r="F1427" s="76">
        <v>7</v>
      </c>
      <c r="G1427" s="145" t="s">
        <v>55</v>
      </c>
      <c r="H1427" s="145">
        <v>0</v>
      </c>
      <c r="I1427" s="145">
        <v>4</v>
      </c>
      <c r="J1427" s="145">
        <v>2.9</v>
      </c>
      <c r="K1427" s="145" t="s">
        <v>344</v>
      </c>
      <c r="L1427" s="145" t="str">
        <f>IF(A1427="","",IFERROR(VLOOKUP(B1427,IPQlickTabla!$B:$J,9,FALSE),IF(B1427="80 - Produccion-Mezcla Grasa","80",IF(B1427="51 - Purga-Purga de sebo","51",IF(B1427="502 - Fermentacion PCL","502",IF(B1427="510 - Fermentacion","510","512"))))))</f>
        <v>512</v>
      </c>
      <c r="M1427" s="107">
        <f t="shared" si="22"/>
        <v>512</v>
      </c>
    </row>
    <row r="1428" spans="1:13" hidden="1" x14ac:dyDescent="0.25">
      <c r="A1428" s="76">
        <v>667418</v>
      </c>
      <c r="B1428" s="144" t="s">
        <v>293</v>
      </c>
      <c r="C1428" s="112">
        <v>44789</v>
      </c>
      <c r="D1428" s="144" t="s">
        <v>218</v>
      </c>
      <c r="E1428" s="144" t="s">
        <v>23</v>
      </c>
      <c r="F1428" s="76">
        <v>7</v>
      </c>
      <c r="G1428" s="145" t="s">
        <v>55</v>
      </c>
      <c r="H1428" s="145">
        <v>0</v>
      </c>
      <c r="I1428" s="145">
        <v>4</v>
      </c>
      <c r="J1428" s="145">
        <v>2.9</v>
      </c>
      <c r="K1428" s="145" t="s">
        <v>344</v>
      </c>
      <c r="L1428" s="145" t="str">
        <f>IF(A1428="","",IFERROR(VLOOKUP(B1428,IPQlickTabla!$B:$J,9,FALSE),IF(B1428="80 - Produccion-Mezcla Grasa","80",IF(B1428="51 - Purga-Purga de sebo","51",IF(B1428="502 - Fermentacion PCL","502",IF(B1428="510 - Fermentacion","510","512"))))))</f>
        <v>512</v>
      </c>
      <c r="M1428" s="107">
        <f t="shared" si="22"/>
        <v>512</v>
      </c>
    </row>
    <row r="1429" spans="1:13" hidden="1" x14ac:dyDescent="0.25">
      <c r="A1429" s="76">
        <v>668326</v>
      </c>
      <c r="B1429" s="144" t="s">
        <v>293</v>
      </c>
      <c r="C1429" s="112">
        <v>44793</v>
      </c>
      <c r="D1429" s="144" t="s">
        <v>218</v>
      </c>
      <c r="E1429" s="144" t="s">
        <v>23</v>
      </c>
      <c r="F1429" s="76">
        <v>7</v>
      </c>
      <c r="G1429" s="145" t="s">
        <v>55</v>
      </c>
      <c r="H1429" s="145">
        <v>0</v>
      </c>
      <c r="I1429" s="145">
        <v>4</v>
      </c>
      <c r="J1429" s="145">
        <v>2.9</v>
      </c>
      <c r="K1429" s="145" t="s">
        <v>344</v>
      </c>
      <c r="L1429" s="145" t="str">
        <f>IF(A1429="","",IFERROR(VLOOKUP(B1429,IPQlickTabla!$B:$J,9,FALSE),IF(B1429="80 - Produccion-Mezcla Grasa","80",IF(B1429="51 - Purga-Purga de sebo","51",IF(B1429="502 - Fermentacion PCL","502",IF(B1429="510 - Fermentacion","510","512"))))))</f>
        <v>512</v>
      </c>
      <c r="M1429" s="107">
        <f t="shared" si="22"/>
        <v>512</v>
      </c>
    </row>
    <row r="1430" spans="1:13" hidden="1" x14ac:dyDescent="0.25">
      <c r="A1430" s="76">
        <v>668358</v>
      </c>
      <c r="B1430" s="144" t="s">
        <v>293</v>
      </c>
      <c r="C1430" s="112">
        <v>44793</v>
      </c>
      <c r="D1430" s="144" t="s">
        <v>218</v>
      </c>
      <c r="E1430" s="144" t="s">
        <v>23</v>
      </c>
      <c r="F1430" s="76">
        <v>7</v>
      </c>
      <c r="G1430" s="145" t="s">
        <v>55</v>
      </c>
      <c r="H1430" s="145">
        <v>0</v>
      </c>
      <c r="I1430" s="145">
        <v>4</v>
      </c>
      <c r="J1430" s="145">
        <v>3</v>
      </c>
      <c r="K1430" s="145" t="s">
        <v>344</v>
      </c>
      <c r="L1430" s="145" t="str">
        <f>IF(A1430="","",IFERROR(VLOOKUP(B1430,IPQlickTabla!$B:$J,9,FALSE),IF(B1430="80 - Produccion-Mezcla Grasa","80",IF(B1430="51 - Purga-Purga de sebo","51",IF(B1430="502 - Fermentacion PCL","502",IF(B1430="510 - Fermentacion","510","512"))))))</f>
        <v>512</v>
      </c>
      <c r="M1430" s="107">
        <f t="shared" si="22"/>
        <v>512</v>
      </c>
    </row>
    <row r="1431" spans="1:13" hidden="1" x14ac:dyDescent="0.25">
      <c r="A1431" s="76">
        <v>668384</v>
      </c>
      <c r="B1431" s="144" t="s">
        <v>293</v>
      </c>
      <c r="C1431" s="112">
        <v>44793</v>
      </c>
      <c r="D1431" s="144" t="s">
        <v>218</v>
      </c>
      <c r="E1431" s="144" t="s">
        <v>23</v>
      </c>
      <c r="F1431" s="76">
        <v>7</v>
      </c>
      <c r="G1431" s="145" t="s">
        <v>55</v>
      </c>
      <c r="H1431" s="145">
        <v>0</v>
      </c>
      <c r="I1431" s="145">
        <v>4</v>
      </c>
      <c r="J1431" s="145">
        <v>3</v>
      </c>
      <c r="K1431" s="145" t="s">
        <v>344</v>
      </c>
      <c r="L1431" s="145" t="str">
        <f>IF(A1431="","",IFERROR(VLOOKUP(B1431,IPQlickTabla!$B:$J,9,FALSE),IF(B1431="80 - Produccion-Mezcla Grasa","80",IF(B1431="51 - Purga-Purga de sebo","51",IF(B1431="502 - Fermentacion PCL","502",IF(B1431="510 - Fermentacion","510","512"))))))</f>
        <v>512</v>
      </c>
      <c r="M1431" s="107">
        <f t="shared" si="22"/>
        <v>512</v>
      </c>
    </row>
    <row r="1432" spans="1:13" hidden="1" x14ac:dyDescent="0.25">
      <c r="A1432" s="76">
        <v>668089</v>
      </c>
      <c r="B1432" s="144" t="s">
        <v>293</v>
      </c>
      <c r="C1432" s="112">
        <v>44792</v>
      </c>
      <c r="D1432" s="144" t="s">
        <v>218</v>
      </c>
      <c r="E1432" s="144" t="s">
        <v>23</v>
      </c>
      <c r="F1432" s="76">
        <v>7</v>
      </c>
      <c r="G1432" s="145" t="s">
        <v>55</v>
      </c>
      <c r="H1432" s="145">
        <v>0</v>
      </c>
      <c r="I1432" s="145">
        <v>4</v>
      </c>
      <c r="J1432" s="145">
        <v>3.1</v>
      </c>
      <c r="K1432" s="145" t="s">
        <v>344</v>
      </c>
      <c r="L1432" s="145" t="str">
        <f>IF(A1432="","",IFERROR(VLOOKUP(B1432,IPQlickTabla!$B:$J,9,FALSE),IF(B1432="80 - Produccion-Mezcla Grasa","80",IF(B1432="51 - Purga-Purga de sebo","51",IF(B1432="502 - Fermentacion PCL","502",IF(B1432="510 - Fermentacion","510","512"))))))</f>
        <v>512</v>
      </c>
      <c r="M1432" s="107">
        <f t="shared" si="22"/>
        <v>512</v>
      </c>
    </row>
    <row r="1433" spans="1:13" hidden="1" x14ac:dyDescent="0.25">
      <c r="A1433" s="76">
        <v>668403</v>
      </c>
      <c r="B1433" s="144" t="s">
        <v>293</v>
      </c>
      <c r="C1433" s="112">
        <v>44794</v>
      </c>
      <c r="D1433" s="144" t="s">
        <v>218</v>
      </c>
      <c r="E1433" s="144" t="s">
        <v>23</v>
      </c>
      <c r="F1433" s="76">
        <v>7</v>
      </c>
      <c r="G1433" s="145" t="s">
        <v>55</v>
      </c>
      <c r="H1433" s="145">
        <v>0</v>
      </c>
      <c r="I1433" s="145">
        <v>4</v>
      </c>
      <c r="J1433" s="145">
        <v>3.1</v>
      </c>
      <c r="K1433" s="145" t="s">
        <v>344</v>
      </c>
      <c r="L1433" s="145" t="str">
        <f>IF(A1433="","",IFERROR(VLOOKUP(B1433,IPQlickTabla!$B:$J,9,FALSE),IF(B1433="80 - Produccion-Mezcla Grasa","80",IF(B1433="51 - Purga-Purga de sebo","51",IF(B1433="502 - Fermentacion PCL","502",IF(B1433="510 - Fermentacion","510","512"))))))</f>
        <v>512</v>
      </c>
      <c r="M1433" s="107">
        <f t="shared" si="22"/>
        <v>512</v>
      </c>
    </row>
    <row r="1434" spans="1:13" hidden="1" x14ac:dyDescent="0.25">
      <c r="A1434" s="76">
        <v>667396</v>
      </c>
      <c r="B1434" s="144" t="s">
        <v>293</v>
      </c>
      <c r="C1434" s="112">
        <v>44789</v>
      </c>
      <c r="D1434" s="144" t="s">
        <v>218</v>
      </c>
      <c r="E1434" s="144" t="s">
        <v>23</v>
      </c>
      <c r="F1434" s="76">
        <v>7</v>
      </c>
      <c r="G1434" s="145" t="s">
        <v>55</v>
      </c>
      <c r="H1434" s="145">
        <v>0</v>
      </c>
      <c r="I1434" s="145">
        <v>4</v>
      </c>
      <c r="J1434" s="145">
        <v>3.2</v>
      </c>
      <c r="K1434" s="145" t="s">
        <v>344</v>
      </c>
      <c r="L1434" s="145" t="str">
        <f>IF(A1434="","",IFERROR(VLOOKUP(B1434,IPQlickTabla!$B:$J,9,FALSE),IF(B1434="80 - Produccion-Mezcla Grasa","80",IF(B1434="51 - Purga-Purga de sebo","51",IF(B1434="502 - Fermentacion PCL","502",IF(B1434="510 - Fermentacion","510","512"))))))</f>
        <v>512</v>
      </c>
      <c r="M1434" s="107">
        <f t="shared" si="22"/>
        <v>512</v>
      </c>
    </row>
    <row r="1435" spans="1:13" hidden="1" x14ac:dyDescent="0.25">
      <c r="A1435" s="76">
        <v>667626</v>
      </c>
      <c r="B1435" s="144" t="s">
        <v>293</v>
      </c>
      <c r="C1435" s="112">
        <v>44790</v>
      </c>
      <c r="D1435" s="144" t="s">
        <v>218</v>
      </c>
      <c r="E1435" s="144" t="s">
        <v>23</v>
      </c>
      <c r="F1435" s="76">
        <v>7</v>
      </c>
      <c r="G1435" s="145" t="s">
        <v>55</v>
      </c>
      <c r="H1435" s="145">
        <v>0</v>
      </c>
      <c r="I1435" s="145">
        <v>4</v>
      </c>
      <c r="J1435" s="145">
        <v>3.2</v>
      </c>
      <c r="K1435" s="145" t="s">
        <v>344</v>
      </c>
      <c r="L1435" s="145" t="str">
        <f>IF(A1435="","",IFERROR(VLOOKUP(B1435,IPQlickTabla!$B:$J,9,FALSE),IF(B1435="80 - Produccion-Mezcla Grasa","80",IF(B1435="51 - Purga-Purga de sebo","51",IF(B1435="502 - Fermentacion PCL","502",IF(B1435="510 - Fermentacion","510","512"))))))</f>
        <v>512</v>
      </c>
      <c r="M1435" s="107">
        <f t="shared" si="22"/>
        <v>512</v>
      </c>
    </row>
    <row r="1436" spans="1:13" hidden="1" x14ac:dyDescent="0.25">
      <c r="A1436" s="76">
        <v>667880</v>
      </c>
      <c r="B1436" s="144" t="s">
        <v>293</v>
      </c>
      <c r="C1436" s="112">
        <v>44791</v>
      </c>
      <c r="D1436" s="144" t="s">
        <v>218</v>
      </c>
      <c r="E1436" s="144" t="s">
        <v>23</v>
      </c>
      <c r="F1436" s="76">
        <v>7</v>
      </c>
      <c r="G1436" s="145" t="s">
        <v>55</v>
      </c>
      <c r="H1436" s="145">
        <v>0</v>
      </c>
      <c r="I1436" s="145">
        <v>4</v>
      </c>
      <c r="J1436" s="145">
        <v>3.2</v>
      </c>
      <c r="K1436" s="145" t="s">
        <v>344</v>
      </c>
      <c r="L1436" s="145" t="str">
        <f>IF(A1436="","",IFERROR(VLOOKUP(B1436,IPQlickTabla!$B:$J,9,FALSE),IF(B1436="80 - Produccion-Mezcla Grasa","80",IF(B1436="51 - Purga-Purga de sebo","51",IF(B1436="502 - Fermentacion PCL","502",IF(B1436="510 - Fermentacion","510","512"))))))</f>
        <v>512</v>
      </c>
      <c r="M1436" s="107">
        <f t="shared" si="22"/>
        <v>512</v>
      </c>
    </row>
    <row r="1437" spans="1:13" hidden="1" x14ac:dyDescent="0.25">
      <c r="A1437" s="76">
        <v>668051</v>
      </c>
      <c r="B1437" s="144" t="s">
        <v>293</v>
      </c>
      <c r="C1437" s="112">
        <v>44792</v>
      </c>
      <c r="D1437" s="144" t="s">
        <v>218</v>
      </c>
      <c r="E1437" s="144" t="s">
        <v>23</v>
      </c>
      <c r="F1437" s="76">
        <v>7</v>
      </c>
      <c r="G1437" s="145" t="s">
        <v>55</v>
      </c>
      <c r="H1437" s="145">
        <v>0</v>
      </c>
      <c r="I1437" s="145">
        <v>4</v>
      </c>
      <c r="J1437" s="145">
        <v>3.2</v>
      </c>
      <c r="K1437" s="145" t="s">
        <v>344</v>
      </c>
      <c r="L1437" s="145" t="str">
        <f>IF(A1437="","",IFERROR(VLOOKUP(B1437,IPQlickTabla!$B:$J,9,FALSE),IF(B1437="80 - Produccion-Mezcla Grasa","80",IF(B1437="51 - Purga-Purga de sebo","51",IF(B1437="502 - Fermentacion PCL","502",IF(B1437="510 - Fermentacion","510","512"))))))</f>
        <v>512</v>
      </c>
      <c r="M1437" s="107">
        <f t="shared" si="22"/>
        <v>512</v>
      </c>
    </row>
    <row r="1438" spans="1:13" hidden="1" x14ac:dyDescent="0.25">
      <c r="A1438" s="76">
        <v>668336</v>
      </c>
      <c r="B1438" s="144" t="s">
        <v>293</v>
      </c>
      <c r="C1438" s="112">
        <v>44793</v>
      </c>
      <c r="D1438" s="144" t="s">
        <v>218</v>
      </c>
      <c r="E1438" s="144" t="s">
        <v>23</v>
      </c>
      <c r="F1438" s="76">
        <v>7</v>
      </c>
      <c r="G1438" s="145" t="s">
        <v>55</v>
      </c>
      <c r="H1438" s="145">
        <v>0</v>
      </c>
      <c r="I1438" s="145">
        <v>4</v>
      </c>
      <c r="J1438" s="145">
        <v>3.2</v>
      </c>
      <c r="K1438" s="145" t="s">
        <v>344</v>
      </c>
      <c r="L1438" s="145" t="str">
        <f>IF(A1438="","",IFERROR(VLOOKUP(B1438,IPQlickTabla!$B:$J,9,FALSE),IF(B1438="80 - Produccion-Mezcla Grasa","80",IF(B1438="51 - Purga-Purga de sebo","51",IF(B1438="502 - Fermentacion PCL","502",IF(B1438="510 - Fermentacion","510","512"))))))</f>
        <v>512</v>
      </c>
      <c r="M1438" s="107">
        <f t="shared" si="22"/>
        <v>512</v>
      </c>
    </row>
    <row r="1439" spans="1:13" hidden="1" x14ac:dyDescent="0.25">
      <c r="A1439" s="76">
        <v>668394</v>
      </c>
      <c r="B1439" s="144" t="s">
        <v>293</v>
      </c>
      <c r="C1439" s="112">
        <v>44793</v>
      </c>
      <c r="D1439" s="144" t="s">
        <v>218</v>
      </c>
      <c r="E1439" s="144" t="s">
        <v>23</v>
      </c>
      <c r="F1439" s="76">
        <v>7</v>
      </c>
      <c r="G1439" s="145" t="s">
        <v>55</v>
      </c>
      <c r="H1439" s="145">
        <v>0</v>
      </c>
      <c r="I1439" s="145">
        <v>4</v>
      </c>
      <c r="J1439" s="145">
        <v>3.2</v>
      </c>
      <c r="K1439" s="145" t="s">
        <v>344</v>
      </c>
      <c r="L1439" s="145" t="str">
        <f>IF(A1439="","",IFERROR(VLOOKUP(B1439,IPQlickTabla!$B:$J,9,FALSE),IF(B1439="80 - Produccion-Mezcla Grasa","80",IF(B1439="51 - Purga-Purga de sebo","51",IF(B1439="502 - Fermentacion PCL","502",IF(B1439="510 - Fermentacion","510","512"))))))</f>
        <v>512</v>
      </c>
      <c r="M1439" s="107">
        <f t="shared" si="22"/>
        <v>512</v>
      </c>
    </row>
    <row r="1440" spans="1:13" hidden="1" x14ac:dyDescent="0.25">
      <c r="A1440" s="76">
        <v>667263</v>
      </c>
      <c r="B1440" s="144" t="s">
        <v>293</v>
      </c>
      <c r="C1440" s="112">
        <v>44789</v>
      </c>
      <c r="D1440" s="144" t="s">
        <v>218</v>
      </c>
      <c r="E1440" s="144" t="s">
        <v>23</v>
      </c>
      <c r="F1440" s="76">
        <v>7</v>
      </c>
      <c r="G1440" s="145" t="s">
        <v>55</v>
      </c>
      <c r="H1440" s="145">
        <v>0</v>
      </c>
      <c r="I1440" s="145">
        <v>4</v>
      </c>
      <c r="J1440" s="145">
        <v>3.3</v>
      </c>
      <c r="K1440" s="145" t="s">
        <v>344</v>
      </c>
      <c r="L1440" s="145" t="str">
        <f>IF(A1440="","",IFERROR(VLOOKUP(B1440,IPQlickTabla!$B:$J,9,FALSE),IF(B1440="80 - Produccion-Mezcla Grasa","80",IF(B1440="51 - Purga-Purga de sebo","51",IF(B1440="502 - Fermentacion PCL","502",IF(B1440="510 - Fermentacion","510","512"))))))</f>
        <v>512</v>
      </c>
      <c r="M1440" s="107">
        <f t="shared" si="22"/>
        <v>512</v>
      </c>
    </row>
    <row r="1441" spans="1:13" hidden="1" x14ac:dyDescent="0.25">
      <c r="A1441" s="76">
        <v>667820</v>
      </c>
      <c r="B1441" s="144" t="s">
        <v>293</v>
      </c>
      <c r="C1441" s="112">
        <v>44791</v>
      </c>
      <c r="D1441" s="144" t="s">
        <v>218</v>
      </c>
      <c r="E1441" s="144" t="s">
        <v>23</v>
      </c>
      <c r="F1441" s="76">
        <v>7</v>
      </c>
      <c r="G1441" s="145" t="s">
        <v>55</v>
      </c>
      <c r="H1441" s="145">
        <v>0</v>
      </c>
      <c r="I1441" s="145">
        <v>4</v>
      </c>
      <c r="J1441" s="145">
        <v>3.3</v>
      </c>
      <c r="K1441" s="145" t="s">
        <v>344</v>
      </c>
      <c r="L1441" s="145" t="str">
        <f>IF(A1441="","",IFERROR(VLOOKUP(B1441,IPQlickTabla!$B:$J,9,FALSE),IF(B1441="80 - Produccion-Mezcla Grasa","80",IF(B1441="51 - Purga-Purga de sebo","51",IF(B1441="502 - Fermentacion PCL","502",IF(B1441="510 - Fermentacion","510","512"))))))</f>
        <v>512</v>
      </c>
      <c r="M1441" s="107">
        <f t="shared" si="22"/>
        <v>512</v>
      </c>
    </row>
    <row r="1442" spans="1:13" hidden="1" x14ac:dyDescent="0.25">
      <c r="A1442" s="76">
        <v>667990</v>
      </c>
      <c r="B1442" s="144" t="s">
        <v>293</v>
      </c>
      <c r="C1442" s="112">
        <v>44792</v>
      </c>
      <c r="D1442" s="144" t="s">
        <v>218</v>
      </c>
      <c r="E1442" s="144" t="s">
        <v>23</v>
      </c>
      <c r="F1442" s="76">
        <v>7</v>
      </c>
      <c r="G1442" s="145" t="s">
        <v>55</v>
      </c>
      <c r="H1442" s="145">
        <v>0</v>
      </c>
      <c r="I1442" s="145">
        <v>4</v>
      </c>
      <c r="J1442" s="145">
        <v>3.3</v>
      </c>
      <c r="K1442" s="145" t="s">
        <v>344</v>
      </c>
      <c r="L1442" s="145" t="str">
        <f>IF(A1442="","",IFERROR(VLOOKUP(B1442,IPQlickTabla!$B:$J,9,FALSE),IF(B1442="80 - Produccion-Mezcla Grasa","80",IF(B1442="51 - Purga-Purga de sebo","51",IF(B1442="502 - Fermentacion PCL","502",IF(B1442="510 - Fermentacion","510","512"))))))</f>
        <v>512</v>
      </c>
      <c r="M1442" s="107">
        <f t="shared" si="22"/>
        <v>512</v>
      </c>
    </row>
    <row r="1443" spans="1:13" hidden="1" x14ac:dyDescent="0.25">
      <c r="A1443" s="76">
        <v>667660</v>
      </c>
      <c r="B1443" s="144" t="s">
        <v>293</v>
      </c>
      <c r="C1443" s="112">
        <v>44790</v>
      </c>
      <c r="D1443" s="144" t="s">
        <v>218</v>
      </c>
      <c r="E1443" s="144" t="s">
        <v>23</v>
      </c>
      <c r="F1443" s="76">
        <v>7</v>
      </c>
      <c r="G1443" s="145" t="s">
        <v>55</v>
      </c>
      <c r="H1443" s="145">
        <v>0</v>
      </c>
      <c r="I1443" s="145">
        <v>4</v>
      </c>
      <c r="J1443" s="145">
        <v>3.7</v>
      </c>
      <c r="K1443" s="145" t="s">
        <v>344</v>
      </c>
      <c r="L1443" s="145" t="str">
        <f>IF(A1443="","",IFERROR(VLOOKUP(B1443,IPQlickTabla!$B:$J,9,FALSE),IF(B1443="80 - Produccion-Mezcla Grasa","80",IF(B1443="51 - Purga-Purga de sebo","51",IF(B1443="502 - Fermentacion PCL","502",IF(B1443="510 - Fermentacion","510","512"))))))</f>
        <v>512</v>
      </c>
      <c r="M1443" s="107">
        <f t="shared" si="22"/>
        <v>512</v>
      </c>
    </row>
    <row r="1444" spans="1:13" hidden="1" x14ac:dyDescent="0.25">
      <c r="A1444" s="76">
        <v>667970</v>
      </c>
      <c r="B1444" s="144" t="s">
        <v>293</v>
      </c>
      <c r="C1444" s="112">
        <v>44791</v>
      </c>
      <c r="D1444" s="144" t="s">
        <v>218</v>
      </c>
      <c r="E1444" s="144" t="s">
        <v>23</v>
      </c>
      <c r="F1444" s="76">
        <v>7</v>
      </c>
      <c r="G1444" s="145" t="s">
        <v>55</v>
      </c>
      <c r="H1444" s="145">
        <v>0</v>
      </c>
      <c r="I1444" s="145">
        <v>4</v>
      </c>
      <c r="J1444" s="145">
        <v>3.8</v>
      </c>
      <c r="K1444" s="145" t="s">
        <v>344</v>
      </c>
      <c r="L1444" s="145" t="str">
        <f>IF(A1444="","",IFERROR(VLOOKUP(B1444,IPQlickTabla!$B:$J,9,FALSE),IF(B1444="80 - Produccion-Mezcla Grasa","80",IF(B1444="51 - Purga-Purga de sebo","51",IF(B1444="502 - Fermentacion PCL","502",IF(B1444="510 - Fermentacion","510","512"))))))</f>
        <v>512</v>
      </c>
      <c r="M1444" s="107">
        <f t="shared" si="22"/>
        <v>512</v>
      </c>
    </row>
    <row r="1445" spans="1:13" hidden="1" x14ac:dyDescent="0.25">
      <c r="A1445" s="76">
        <v>668143</v>
      </c>
      <c r="B1445" s="144" t="s">
        <v>293</v>
      </c>
      <c r="C1445" s="112">
        <v>44792</v>
      </c>
      <c r="D1445" s="144" t="s">
        <v>218</v>
      </c>
      <c r="E1445" s="144" t="s">
        <v>23</v>
      </c>
      <c r="F1445" s="76">
        <v>7</v>
      </c>
      <c r="G1445" s="145" t="s">
        <v>55</v>
      </c>
      <c r="H1445" s="145">
        <v>0</v>
      </c>
      <c r="I1445" s="145">
        <v>4</v>
      </c>
      <c r="J1445" s="145">
        <v>3.8</v>
      </c>
      <c r="K1445" s="145" t="s">
        <v>344</v>
      </c>
      <c r="L1445" s="145" t="str">
        <f>IF(A1445="","",IFERROR(VLOOKUP(B1445,IPQlickTabla!$B:$J,9,FALSE),IF(B1445="80 - Produccion-Mezcla Grasa","80",IF(B1445="51 - Purga-Purga de sebo","51",IF(B1445="502 - Fermentacion PCL","502",IF(B1445="510 - Fermentacion","510","512"))))))</f>
        <v>512</v>
      </c>
      <c r="M1445" s="107">
        <f t="shared" si="22"/>
        <v>512</v>
      </c>
    </row>
    <row r="1446" spans="1:13" hidden="1" x14ac:dyDescent="0.25">
      <c r="A1446" s="76">
        <v>667784</v>
      </c>
      <c r="B1446" s="144" t="s">
        <v>293</v>
      </c>
      <c r="C1446" s="112">
        <v>44791</v>
      </c>
      <c r="D1446" s="144" t="s">
        <v>218</v>
      </c>
      <c r="E1446" s="144" t="s">
        <v>23</v>
      </c>
      <c r="F1446" s="76">
        <v>7</v>
      </c>
      <c r="G1446" s="145" t="s">
        <v>55</v>
      </c>
      <c r="H1446" s="145">
        <v>0</v>
      </c>
      <c r="I1446" s="145">
        <v>4</v>
      </c>
      <c r="J1446" s="145">
        <v>4</v>
      </c>
      <c r="K1446" s="145" t="s">
        <v>344</v>
      </c>
      <c r="L1446" s="145" t="str">
        <f>IF(A1446="","",IFERROR(VLOOKUP(B1446,IPQlickTabla!$B:$J,9,FALSE),IF(B1446="80 - Produccion-Mezcla Grasa","80",IF(B1446="51 - Purga-Purga de sebo","51",IF(B1446="502 - Fermentacion PCL","502",IF(B1446="510 - Fermentacion","510","512"))))))</f>
        <v>512</v>
      </c>
      <c r="M1446" s="107">
        <f t="shared" si="22"/>
        <v>512</v>
      </c>
    </row>
    <row r="1447" spans="1:13" hidden="1" x14ac:dyDescent="0.25">
      <c r="A1447" s="76">
        <v>668017</v>
      </c>
      <c r="B1447" s="144" t="s">
        <v>293</v>
      </c>
      <c r="C1447" s="112">
        <v>44792</v>
      </c>
      <c r="D1447" s="144" t="s">
        <v>218</v>
      </c>
      <c r="E1447" s="144" t="s">
        <v>23</v>
      </c>
      <c r="F1447" s="76">
        <v>7</v>
      </c>
      <c r="G1447" s="145" t="s">
        <v>55</v>
      </c>
      <c r="H1447" s="145">
        <v>0</v>
      </c>
      <c r="I1447" s="145">
        <v>4</v>
      </c>
      <c r="J1447" s="145">
        <v>4</v>
      </c>
      <c r="K1447" s="145" t="s">
        <v>344</v>
      </c>
      <c r="L1447" s="145" t="str">
        <f>IF(A1447="","",IFERROR(VLOOKUP(B1447,IPQlickTabla!$B:$J,9,FALSE),IF(B1447="80 - Produccion-Mezcla Grasa","80",IF(B1447="51 - Purga-Purga de sebo","51",IF(B1447="502 - Fermentacion PCL","502",IF(B1447="510 - Fermentacion","510","512"))))))</f>
        <v>512</v>
      </c>
      <c r="M1447" s="107">
        <f t="shared" si="22"/>
        <v>512</v>
      </c>
    </row>
    <row r="1448" spans="1:13" hidden="1" x14ac:dyDescent="0.25">
      <c r="A1448" s="76">
        <v>667758</v>
      </c>
      <c r="B1448" s="144" t="s">
        <v>293</v>
      </c>
      <c r="C1448" s="112">
        <v>44791</v>
      </c>
      <c r="D1448" s="144" t="s">
        <v>218</v>
      </c>
      <c r="E1448" s="144" t="s">
        <v>23</v>
      </c>
      <c r="F1448" s="76">
        <v>7</v>
      </c>
      <c r="G1448" s="145" t="s">
        <v>55</v>
      </c>
      <c r="H1448" s="145">
        <v>0</v>
      </c>
      <c r="I1448" s="145">
        <v>4</v>
      </c>
      <c r="J1448" s="145">
        <v>4.0999999999999996</v>
      </c>
      <c r="K1448" s="145" t="s">
        <v>345</v>
      </c>
      <c r="L1448" s="145" t="str">
        <f>IF(A1448="","",IFERROR(VLOOKUP(B1448,IPQlickTabla!$B:$J,9,FALSE),IF(B1448="80 - Produccion-Mezcla Grasa","80",IF(B1448="51 - Purga-Purga de sebo","51",IF(B1448="502 - Fermentacion PCL","502",IF(B1448="510 - Fermentacion","510","512"))))))</f>
        <v>512</v>
      </c>
      <c r="M1448" s="107">
        <f t="shared" si="22"/>
        <v>512</v>
      </c>
    </row>
    <row r="1449" spans="1:13" hidden="1" x14ac:dyDescent="0.25">
      <c r="A1449" s="76">
        <v>668419</v>
      </c>
      <c r="B1449" s="144" t="s">
        <v>293</v>
      </c>
      <c r="C1449" s="112">
        <v>44794</v>
      </c>
      <c r="D1449" s="144" t="s">
        <v>218</v>
      </c>
      <c r="E1449" s="144" t="s">
        <v>23</v>
      </c>
      <c r="F1449" s="76">
        <v>7</v>
      </c>
      <c r="G1449" s="145" t="s">
        <v>55</v>
      </c>
      <c r="H1449" s="145">
        <v>0</v>
      </c>
      <c r="I1449" s="145">
        <v>4</v>
      </c>
      <c r="J1449" s="145">
        <v>4.3</v>
      </c>
      <c r="K1449" s="145" t="s">
        <v>345</v>
      </c>
      <c r="L1449" s="145" t="str">
        <f>IF(A1449="","",IFERROR(VLOOKUP(B1449,IPQlickTabla!$B:$J,9,FALSE),IF(B1449="80 - Produccion-Mezcla Grasa","80",IF(B1449="51 - Purga-Purga de sebo","51",IF(B1449="502 - Fermentacion PCL","502",IF(B1449="510 - Fermentacion","510","512"))))))</f>
        <v>512</v>
      </c>
      <c r="M1449" s="107">
        <f t="shared" si="22"/>
        <v>512</v>
      </c>
    </row>
    <row r="1450" spans="1:13" hidden="1" x14ac:dyDescent="0.25">
      <c r="A1450" s="76">
        <v>667690</v>
      </c>
      <c r="B1450" s="144" t="s">
        <v>293</v>
      </c>
      <c r="C1450" s="112">
        <v>44790</v>
      </c>
      <c r="D1450" s="144" t="s">
        <v>218</v>
      </c>
      <c r="E1450" s="144" t="s">
        <v>23</v>
      </c>
      <c r="F1450" s="76">
        <v>7</v>
      </c>
      <c r="G1450" s="145" t="s">
        <v>55</v>
      </c>
      <c r="H1450" s="145">
        <v>0</v>
      </c>
      <c r="I1450" s="145">
        <v>4</v>
      </c>
      <c r="J1450" s="145">
        <v>4.4000000000000004</v>
      </c>
      <c r="K1450" s="145" t="s">
        <v>345</v>
      </c>
      <c r="L1450" s="145" t="str">
        <f>IF(A1450="","",IFERROR(VLOOKUP(B1450,IPQlickTabla!$B:$J,9,FALSE),IF(B1450="80 - Produccion-Mezcla Grasa","80",IF(B1450="51 - Purga-Purga de sebo","51",IF(B1450="502 - Fermentacion PCL","502",IF(B1450="510 - Fermentacion","510","512"))))))</f>
        <v>512</v>
      </c>
      <c r="M1450" s="107">
        <f t="shared" si="22"/>
        <v>512</v>
      </c>
    </row>
    <row r="1451" spans="1:13" hidden="1" x14ac:dyDescent="0.25">
      <c r="A1451" s="76">
        <v>668437</v>
      </c>
      <c r="B1451" s="144" t="s">
        <v>293</v>
      </c>
      <c r="C1451" s="112">
        <v>44794</v>
      </c>
      <c r="D1451" s="144" t="s">
        <v>218</v>
      </c>
      <c r="E1451" s="144" t="s">
        <v>23</v>
      </c>
      <c r="F1451" s="76">
        <v>7</v>
      </c>
      <c r="G1451" s="145" t="s">
        <v>55</v>
      </c>
      <c r="H1451" s="145">
        <v>0</v>
      </c>
      <c r="I1451" s="145">
        <v>4</v>
      </c>
      <c r="J1451" s="145">
        <v>4.4000000000000004</v>
      </c>
      <c r="K1451" s="145" t="s">
        <v>345</v>
      </c>
      <c r="L1451" s="145" t="str">
        <f>IF(A1451="","",IFERROR(VLOOKUP(B1451,IPQlickTabla!$B:$J,9,FALSE),IF(B1451="80 - Produccion-Mezcla Grasa","80",IF(B1451="51 - Purga-Purga de sebo","51",IF(B1451="502 - Fermentacion PCL","502",IF(B1451="510 - Fermentacion","510","512"))))))</f>
        <v>512</v>
      </c>
      <c r="M1451" s="107">
        <f t="shared" si="22"/>
        <v>512</v>
      </c>
    </row>
    <row r="1452" spans="1:13" hidden="1" x14ac:dyDescent="0.25">
      <c r="A1452" s="76">
        <v>668472</v>
      </c>
      <c r="B1452" s="144" t="s">
        <v>293</v>
      </c>
      <c r="C1452" s="112">
        <v>44794</v>
      </c>
      <c r="D1452" s="144" t="s">
        <v>218</v>
      </c>
      <c r="E1452" s="144" t="s">
        <v>23</v>
      </c>
      <c r="F1452" s="76">
        <v>7</v>
      </c>
      <c r="G1452" s="145" t="s">
        <v>55</v>
      </c>
      <c r="H1452" s="145">
        <v>0</v>
      </c>
      <c r="I1452" s="145">
        <v>5</v>
      </c>
      <c r="J1452" s="145">
        <v>2.2999999999999998</v>
      </c>
      <c r="K1452" s="145" t="s">
        <v>344</v>
      </c>
      <c r="L1452" s="145" t="str">
        <f>IF(A1452="","",IFERROR(VLOOKUP(B1452,IPQlickTabla!$B:$J,9,FALSE),IF(B1452="80 - Produccion-Mezcla Grasa","80",IF(B1452="51 - Purga-Purga de sebo","51",IF(B1452="502 - Fermentacion PCL","502",IF(B1452="510 - Fermentacion","510","512"))))))</f>
        <v>512</v>
      </c>
      <c r="M1452" s="107">
        <f t="shared" si="22"/>
        <v>512</v>
      </c>
    </row>
    <row r="1453" spans="1:13" hidden="1" x14ac:dyDescent="0.25">
      <c r="A1453" s="76">
        <v>668453</v>
      </c>
      <c r="B1453" s="144" t="s">
        <v>293</v>
      </c>
      <c r="C1453" s="112">
        <v>44794</v>
      </c>
      <c r="D1453" s="144" t="s">
        <v>218</v>
      </c>
      <c r="E1453" s="144" t="s">
        <v>23</v>
      </c>
      <c r="F1453" s="76">
        <v>7</v>
      </c>
      <c r="G1453" s="145" t="s">
        <v>55</v>
      </c>
      <c r="H1453" s="145">
        <v>0</v>
      </c>
      <c r="I1453" s="145">
        <v>5</v>
      </c>
      <c r="J1453" s="145">
        <v>2.4</v>
      </c>
      <c r="K1453" s="145" t="s">
        <v>344</v>
      </c>
      <c r="L1453" s="145" t="str">
        <f>IF(A1453="","",IFERROR(VLOOKUP(B1453,IPQlickTabla!$B:$J,9,FALSE),IF(B1453="80 - Produccion-Mezcla Grasa","80",IF(B1453="51 - Purga-Purga de sebo","51",IF(B1453="502 - Fermentacion PCL","502",IF(B1453="510 - Fermentacion","510","512"))))))</f>
        <v>512</v>
      </c>
      <c r="M1453" s="107">
        <f t="shared" si="22"/>
        <v>512</v>
      </c>
    </row>
    <row r="1454" spans="1:13" hidden="1" x14ac:dyDescent="0.25">
      <c r="A1454" s="76">
        <v>668462</v>
      </c>
      <c r="B1454" s="144" t="s">
        <v>293</v>
      </c>
      <c r="C1454" s="112">
        <v>44794</v>
      </c>
      <c r="D1454" s="144" t="s">
        <v>218</v>
      </c>
      <c r="E1454" s="144" t="s">
        <v>23</v>
      </c>
      <c r="F1454" s="76">
        <v>7</v>
      </c>
      <c r="G1454" s="145" t="s">
        <v>55</v>
      </c>
      <c r="H1454" s="145">
        <v>0</v>
      </c>
      <c r="I1454" s="145">
        <v>5</v>
      </c>
      <c r="J1454" s="145">
        <v>2.6</v>
      </c>
      <c r="K1454" s="145" t="s">
        <v>344</v>
      </c>
      <c r="L1454" s="145" t="str">
        <f>IF(A1454="","",IFERROR(VLOOKUP(B1454,IPQlickTabla!$B:$J,9,FALSE),IF(B1454="80 - Produccion-Mezcla Grasa","80",IF(B1454="51 - Purga-Purga de sebo","51",IF(B1454="502 - Fermentacion PCL","502",IF(B1454="510 - Fermentacion","510","512"))))))</f>
        <v>512</v>
      </c>
      <c r="M1454" s="107">
        <f t="shared" si="22"/>
        <v>512</v>
      </c>
    </row>
    <row r="1455" spans="1:13" hidden="1" x14ac:dyDescent="0.25">
      <c r="A1455" s="76">
        <v>668488</v>
      </c>
      <c r="B1455" s="144" t="s">
        <v>293</v>
      </c>
      <c r="C1455" s="112">
        <v>44794</v>
      </c>
      <c r="D1455" s="144" t="s">
        <v>218</v>
      </c>
      <c r="E1455" s="144" t="s">
        <v>23</v>
      </c>
      <c r="F1455" s="76">
        <v>7</v>
      </c>
      <c r="G1455" s="145" t="s">
        <v>55</v>
      </c>
      <c r="H1455" s="145">
        <v>0</v>
      </c>
      <c r="I1455" s="145">
        <v>5</v>
      </c>
      <c r="J1455" s="145">
        <v>3.2</v>
      </c>
      <c r="K1455" s="145" t="s">
        <v>344</v>
      </c>
      <c r="L1455" s="145" t="str">
        <f>IF(A1455="","",IFERROR(VLOOKUP(B1455,IPQlickTabla!$B:$J,9,FALSE),IF(B1455="80 - Produccion-Mezcla Grasa","80",IF(B1455="51 - Purga-Purga de sebo","51",IF(B1455="502 - Fermentacion PCL","502",IF(B1455="510 - Fermentacion","510","512"))))))</f>
        <v>512</v>
      </c>
      <c r="M1455" s="107">
        <f t="shared" si="22"/>
        <v>512</v>
      </c>
    </row>
    <row r="1456" spans="1:13" hidden="1" x14ac:dyDescent="0.25">
      <c r="A1456" s="76">
        <v>667194</v>
      </c>
      <c r="B1456" s="144" t="s">
        <v>293</v>
      </c>
      <c r="C1456" s="112">
        <v>44789</v>
      </c>
      <c r="D1456" s="144" t="s">
        <v>218</v>
      </c>
      <c r="E1456" s="144" t="s">
        <v>23</v>
      </c>
      <c r="F1456" s="76">
        <v>7</v>
      </c>
      <c r="G1456" s="145" t="s">
        <v>55</v>
      </c>
      <c r="H1456" s="145">
        <v>0</v>
      </c>
      <c r="I1456" s="145">
        <v>5</v>
      </c>
      <c r="J1456" s="145">
        <v>5</v>
      </c>
      <c r="K1456" s="145" t="s">
        <v>344</v>
      </c>
      <c r="L1456" s="145" t="str">
        <f>IF(A1456="","",IFERROR(VLOOKUP(B1456,IPQlickTabla!$B:$J,9,FALSE),IF(B1456="80 - Produccion-Mezcla Grasa","80",IF(B1456="51 - Purga-Purga de sebo","51",IF(B1456="502 - Fermentacion PCL","502",IF(B1456="510 - Fermentacion","510","512"))))))</f>
        <v>512</v>
      </c>
      <c r="M1456" s="107">
        <f t="shared" si="22"/>
        <v>512</v>
      </c>
    </row>
    <row r="1457" spans="1:13" hidden="1" x14ac:dyDescent="0.25">
      <c r="A1457" s="76">
        <v>667160</v>
      </c>
      <c r="B1457" s="144" t="s">
        <v>293</v>
      </c>
      <c r="C1457" s="112">
        <v>44788</v>
      </c>
      <c r="D1457" s="144" t="s">
        <v>218</v>
      </c>
      <c r="E1457" s="144" t="s">
        <v>23</v>
      </c>
      <c r="F1457" s="76">
        <v>7</v>
      </c>
      <c r="G1457" s="145" t="s">
        <v>55</v>
      </c>
      <c r="H1457" s="145">
        <v>0</v>
      </c>
      <c r="I1457" s="145">
        <v>5</v>
      </c>
      <c r="J1457" s="145">
        <v>5.4</v>
      </c>
      <c r="K1457" s="145" t="s">
        <v>345</v>
      </c>
      <c r="L1457" s="145" t="str">
        <f>IF(A1457="","",IFERROR(VLOOKUP(B1457,IPQlickTabla!$B:$J,9,FALSE),IF(B1457="80 - Produccion-Mezcla Grasa","80",IF(B1457="51 - Purga-Purga de sebo","51",IF(B1457="502 - Fermentacion PCL","502",IF(B1457="510 - Fermentacion","510","512"))))))</f>
        <v>512</v>
      </c>
      <c r="M1457" s="107">
        <f t="shared" si="22"/>
        <v>512</v>
      </c>
    </row>
    <row r="1458" spans="1:13" hidden="1" x14ac:dyDescent="0.25">
      <c r="A1458" s="76">
        <v>667016</v>
      </c>
      <c r="B1458" s="144" t="s">
        <v>293</v>
      </c>
      <c r="C1458" s="112">
        <v>44788</v>
      </c>
      <c r="D1458" s="144" t="s">
        <v>218</v>
      </c>
      <c r="E1458" s="144" t="s">
        <v>23</v>
      </c>
      <c r="F1458" s="76">
        <v>7</v>
      </c>
      <c r="G1458" s="145" t="s">
        <v>55</v>
      </c>
      <c r="H1458" s="145">
        <v>0</v>
      </c>
      <c r="I1458" s="145">
        <v>5</v>
      </c>
      <c r="J1458" s="145">
        <v>5.5</v>
      </c>
      <c r="K1458" s="145" t="s">
        <v>345</v>
      </c>
      <c r="L1458" s="145" t="str">
        <f>IF(A1458="","",IFERROR(VLOOKUP(B1458,IPQlickTabla!$B:$J,9,FALSE),IF(B1458="80 - Produccion-Mezcla Grasa","80",IF(B1458="51 - Purga-Purga de sebo","51",IF(B1458="502 - Fermentacion PCL","502",IF(B1458="510 - Fermentacion","510","512"))))))</f>
        <v>512</v>
      </c>
      <c r="M1458" s="107">
        <f t="shared" si="22"/>
        <v>512</v>
      </c>
    </row>
    <row r="1459" spans="1:13" hidden="1" x14ac:dyDescent="0.25">
      <c r="A1459" s="76">
        <v>666992</v>
      </c>
      <c r="B1459" s="144" t="s">
        <v>293</v>
      </c>
      <c r="C1459" s="112">
        <v>44788</v>
      </c>
      <c r="D1459" s="144" t="s">
        <v>218</v>
      </c>
      <c r="E1459" s="144" t="s">
        <v>23</v>
      </c>
      <c r="F1459" s="76">
        <v>7</v>
      </c>
      <c r="G1459" s="145" t="s">
        <v>55</v>
      </c>
      <c r="H1459" s="145">
        <v>0</v>
      </c>
      <c r="I1459" s="145">
        <v>5</v>
      </c>
      <c r="J1459" s="145">
        <v>7.4</v>
      </c>
      <c r="K1459" s="145" t="s">
        <v>345</v>
      </c>
      <c r="L1459" s="145" t="str">
        <f>IF(A1459="","",IFERROR(VLOOKUP(B1459,IPQlickTabla!$B:$J,9,FALSE),IF(B1459="80 - Produccion-Mezcla Grasa","80",IF(B1459="51 - Purga-Purga de sebo","51",IF(B1459="502 - Fermentacion PCL","502",IF(B1459="510 - Fermentacion","510","512"))))))</f>
        <v>512</v>
      </c>
      <c r="M1459" s="107">
        <f t="shared" si="22"/>
        <v>512</v>
      </c>
    </row>
    <row r="1460" spans="1:13" hidden="1" x14ac:dyDescent="0.25">
      <c r="A1460" s="76">
        <v>668051</v>
      </c>
      <c r="B1460" s="144" t="s">
        <v>293</v>
      </c>
      <c r="C1460" s="112">
        <v>44792</v>
      </c>
      <c r="D1460" s="144" t="s">
        <v>218</v>
      </c>
      <c r="E1460" s="144" t="s">
        <v>23</v>
      </c>
      <c r="F1460" s="76">
        <v>40</v>
      </c>
      <c r="G1460" s="145" t="s">
        <v>58</v>
      </c>
      <c r="H1460" s="145">
        <v>22</v>
      </c>
      <c r="I1460" s="145">
        <v>28</v>
      </c>
      <c r="J1460" s="145">
        <v>19.2</v>
      </c>
      <c r="K1460" s="145" t="s">
        <v>345</v>
      </c>
      <c r="L1460" s="145" t="str">
        <f>IF(A1460="","",IFERROR(VLOOKUP(B1460,IPQlickTabla!$B:$J,9,FALSE),IF(B1460="80 - Produccion-Mezcla Grasa","80",IF(B1460="51 - Purga-Purga de sebo","51",IF(B1460="502 - Fermentacion PCL","502",IF(B1460="510 - Fermentacion","510","512"))))))</f>
        <v>512</v>
      </c>
      <c r="M1460" s="107">
        <f t="shared" si="22"/>
        <v>512</v>
      </c>
    </row>
    <row r="1461" spans="1:13" hidden="1" x14ac:dyDescent="0.25">
      <c r="A1461" s="76">
        <v>668089</v>
      </c>
      <c r="B1461" s="144" t="s">
        <v>293</v>
      </c>
      <c r="C1461" s="112">
        <v>44792</v>
      </c>
      <c r="D1461" s="144" t="s">
        <v>218</v>
      </c>
      <c r="E1461" s="144" t="s">
        <v>23</v>
      </c>
      <c r="F1461" s="76">
        <v>40</v>
      </c>
      <c r="G1461" s="145" t="s">
        <v>58</v>
      </c>
      <c r="H1461" s="145">
        <v>22</v>
      </c>
      <c r="I1461" s="145">
        <v>28</v>
      </c>
      <c r="J1461" s="145">
        <v>19.399999999999999</v>
      </c>
      <c r="K1461" s="145" t="s">
        <v>345</v>
      </c>
      <c r="L1461" s="145" t="str">
        <f>IF(A1461="","",IFERROR(VLOOKUP(B1461,IPQlickTabla!$B:$J,9,FALSE),IF(B1461="80 - Produccion-Mezcla Grasa","80",IF(B1461="51 - Purga-Purga de sebo","51",IF(B1461="502 - Fermentacion PCL","502",IF(B1461="510 - Fermentacion","510","512"))))))</f>
        <v>512</v>
      </c>
      <c r="M1461" s="107">
        <f t="shared" si="22"/>
        <v>512</v>
      </c>
    </row>
    <row r="1462" spans="1:13" hidden="1" x14ac:dyDescent="0.25">
      <c r="A1462" s="76">
        <v>668143</v>
      </c>
      <c r="B1462" s="144" t="s">
        <v>293</v>
      </c>
      <c r="C1462" s="112">
        <v>44792</v>
      </c>
      <c r="D1462" s="144" t="s">
        <v>218</v>
      </c>
      <c r="E1462" s="144" t="s">
        <v>23</v>
      </c>
      <c r="F1462" s="76">
        <v>40</v>
      </c>
      <c r="G1462" s="145" t="s">
        <v>58</v>
      </c>
      <c r="H1462" s="145">
        <v>22</v>
      </c>
      <c r="I1462" s="145">
        <v>28</v>
      </c>
      <c r="J1462" s="145">
        <v>19.399999999999999</v>
      </c>
      <c r="K1462" s="145" t="s">
        <v>345</v>
      </c>
      <c r="L1462" s="145" t="str">
        <f>IF(A1462="","",IFERROR(VLOOKUP(B1462,IPQlickTabla!$B:$J,9,FALSE),IF(B1462="80 - Produccion-Mezcla Grasa","80",IF(B1462="51 - Purga-Purga de sebo","51",IF(B1462="502 - Fermentacion PCL","502",IF(B1462="510 - Fermentacion","510","512"))))))</f>
        <v>512</v>
      </c>
      <c r="M1462" s="107">
        <f t="shared" si="22"/>
        <v>512</v>
      </c>
    </row>
    <row r="1463" spans="1:13" hidden="1" x14ac:dyDescent="0.25">
      <c r="A1463" s="76">
        <v>668326</v>
      </c>
      <c r="B1463" s="144" t="s">
        <v>293</v>
      </c>
      <c r="C1463" s="112">
        <v>44793</v>
      </c>
      <c r="D1463" s="144" t="s">
        <v>218</v>
      </c>
      <c r="E1463" s="144" t="s">
        <v>23</v>
      </c>
      <c r="F1463" s="76">
        <v>40</v>
      </c>
      <c r="G1463" s="145" t="s">
        <v>58</v>
      </c>
      <c r="H1463" s="145">
        <v>22</v>
      </c>
      <c r="I1463" s="145">
        <v>28</v>
      </c>
      <c r="J1463" s="145">
        <v>19.899999999999999</v>
      </c>
      <c r="K1463" s="145" t="s">
        <v>345</v>
      </c>
      <c r="L1463" s="145" t="str">
        <f>IF(A1463="","",IFERROR(VLOOKUP(B1463,IPQlickTabla!$B:$J,9,FALSE),IF(B1463="80 - Produccion-Mezcla Grasa","80",IF(B1463="51 - Purga-Purga de sebo","51",IF(B1463="502 - Fermentacion PCL","502",IF(B1463="510 - Fermentacion","510","512"))))))</f>
        <v>512</v>
      </c>
      <c r="M1463" s="107">
        <f t="shared" si="22"/>
        <v>512</v>
      </c>
    </row>
    <row r="1464" spans="1:13" hidden="1" x14ac:dyDescent="0.25">
      <c r="A1464" s="76">
        <v>668307</v>
      </c>
      <c r="B1464" s="144" t="s">
        <v>293</v>
      </c>
      <c r="C1464" s="112">
        <v>44793</v>
      </c>
      <c r="D1464" s="144" t="s">
        <v>218</v>
      </c>
      <c r="E1464" s="144" t="s">
        <v>23</v>
      </c>
      <c r="F1464" s="76">
        <v>40</v>
      </c>
      <c r="G1464" s="145" t="s">
        <v>58</v>
      </c>
      <c r="H1464" s="145">
        <v>22</v>
      </c>
      <c r="I1464" s="145">
        <v>28</v>
      </c>
      <c r="J1464" s="145">
        <v>20</v>
      </c>
      <c r="K1464" s="145" t="s">
        <v>345</v>
      </c>
      <c r="L1464" s="145" t="str">
        <f>IF(A1464="","",IFERROR(VLOOKUP(B1464,IPQlickTabla!$B:$J,9,FALSE),IF(B1464="80 - Produccion-Mezcla Grasa","80",IF(B1464="51 - Purga-Purga de sebo","51",IF(B1464="502 - Fermentacion PCL","502",IF(B1464="510 - Fermentacion","510","512"))))))</f>
        <v>512</v>
      </c>
      <c r="M1464" s="107">
        <f t="shared" si="22"/>
        <v>512</v>
      </c>
    </row>
    <row r="1465" spans="1:13" hidden="1" x14ac:dyDescent="0.25">
      <c r="A1465" s="76">
        <v>668373</v>
      </c>
      <c r="B1465" s="144" t="s">
        <v>293</v>
      </c>
      <c r="C1465" s="112">
        <v>44793</v>
      </c>
      <c r="D1465" s="144" t="s">
        <v>218</v>
      </c>
      <c r="E1465" s="144" t="s">
        <v>23</v>
      </c>
      <c r="F1465" s="76">
        <v>40</v>
      </c>
      <c r="G1465" s="145" t="s">
        <v>58</v>
      </c>
      <c r="H1465" s="145">
        <v>22</v>
      </c>
      <c r="I1465" s="145">
        <v>28</v>
      </c>
      <c r="J1465" s="145">
        <v>20</v>
      </c>
      <c r="K1465" s="145" t="s">
        <v>345</v>
      </c>
      <c r="L1465" s="145" t="str">
        <f>IF(A1465="","",IFERROR(VLOOKUP(B1465,IPQlickTabla!$B:$J,9,FALSE),IF(B1465="80 - Produccion-Mezcla Grasa","80",IF(B1465="51 - Purga-Purga de sebo","51",IF(B1465="502 - Fermentacion PCL","502",IF(B1465="510 - Fermentacion","510","512"))))))</f>
        <v>512</v>
      </c>
      <c r="M1465" s="107">
        <f t="shared" si="22"/>
        <v>512</v>
      </c>
    </row>
    <row r="1466" spans="1:13" hidden="1" x14ac:dyDescent="0.25">
      <c r="A1466" s="76">
        <v>668336</v>
      </c>
      <c r="B1466" s="144" t="s">
        <v>293</v>
      </c>
      <c r="C1466" s="112">
        <v>44793</v>
      </c>
      <c r="D1466" s="144" t="s">
        <v>218</v>
      </c>
      <c r="E1466" s="144" t="s">
        <v>23</v>
      </c>
      <c r="F1466" s="76">
        <v>40</v>
      </c>
      <c r="G1466" s="145" t="s">
        <v>58</v>
      </c>
      <c r="H1466" s="145">
        <v>22</v>
      </c>
      <c r="I1466" s="145">
        <v>28</v>
      </c>
      <c r="J1466" s="145">
        <v>20.3</v>
      </c>
      <c r="K1466" s="145" t="s">
        <v>345</v>
      </c>
      <c r="L1466" s="145" t="str">
        <f>IF(A1466="","",IFERROR(VLOOKUP(B1466,IPQlickTabla!$B:$J,9,FALSE),IF(B1466="80 - Produccion-Mezcla Grasa","80",IF(B1466="51 - Purga-Purga de sebo","51",IF(B1466="502 - Fermentacion PCL","502",IF(B1466="510 - Fermentacion","510","512"))))))</f>
        <v>512</v>
      </c>
      <c r="M1466" s="107">
        <f t="shared" si="22"/>
        <v>512</v>
      </c>
    </row>
    <row r="1467" spans="1:13" hidden="1" x14ac:dyDescent="0.25">
      <c r="A1467" s="76">
        <v>668358</v>
      </c>
      <c r="B1467" s="144" t="s">
        <v>293</v>
      </c>
      <c r="C1467" s="112">
        <v>44793</v>
      </c>
      <c r="D1467" s="144" t="s">
        <v>218</v>
      </c>
      <c r="E1467" s="144" t="s">
        <v>23</v>
      </c>
      <c r="F1467" s="76">
        <v>40</v>
      </c>
      <c r="G1467" s="145" t="s">
        <v>58</v>
      </c>
      <c r="H1467" s="145">
        <v>22</v>
      </c>
      <c r="I1467" s="145">
        <v>28</v>
      </c>
      <c r="J1467" s="145">
        <v>20.399999999999999</v>
      </c>
      <c r="K1467" s="145" t="s">
        <v>345</v>
      </c>
      <c r="L1467" s="145" t="str">
        <f>IF(A1467="","",IFERROR(VLOOKUP(B1467,IPQlickTabla!$B:$J,9,FALSE),IF(B1467="80 - Produccion-Mezcla Grasa","80",IF(B1467="51 - Purga-Purga de sebo","51",IF(B1467="502 - Fermentacion PCL","502",IF(B1467="510 - Fermentacion","510","512"))))))</f>
        <v>512</v>
      </c>
      <c r="M1467" s="107">
        <f t="shared" si="22"/>
        <v>512</v>
      </c>
    </row>
    <row r="1468" spans="1:13" hidden="1" x14ac:dyDescent="0.25">
      <c r="A1468" s="76">
        <v>668251</v>
      </c>
      <c r="B1468" s="144" t="s">
        <v>293</v>
      </c>
      <c r="C1468" s="112">
        <v>44792</v>
      </c>
      <c r="D1468" s="144" t="s">
        <v>218</v>
      </c>
      <c r="E1468" s="144" t="s">
        <v>23</v>
      </c>
      <c r="F1468" s="76">
        <v>40</v>
      </c>
      <c r="G1468" s="145" t="s">
        <v>58</v>
      </c>
      <c r="H1468" s="145">
        <v>22</v>
      </c>
      <c r="I1468" s="145">
        <v>28</v>
      </c>
      <c r="J1468" s="145">
        <v>20.8</v>
      </c>
      <c r="K1468" s="145" t="s">
        <v>345</v>
      </c>
      <c r="L1468" s="145" t="str">
        <f>IF(A1468="","",IFERROR(VLOOKUP(B1468,IPQlickTabla!$B:$J,9,FALSE),IF(B1468="80 - Produccion-Mezcla Grasa","80",IF(B1468="51 - Purga-Purga de sebo","51",IF(B1468="502 - Fermentacion PCL","502",IF(B1468="510 - Fermentacion","510","512"))))))</f>
        <v>512</v>
      </c>
      <c r="M1468" s="107">
        <f t="shared" si="22"/>
        <v>512</v>
      </c>
    </row>
    <row r="1469" spans="1:13" hidden="1" x14ac:dyDescent="0.25">
      <c r="A1469" s="76">
        <v>667990</v>
      </c>
      <c r="B1469" s="144" t="s">
        <v>293</v>
      </c>
      <c r="C1469" s="112">
        <v>44792</v>
      </c>
      <c r="D1469" s="144" t="s">
        <v>218</v>
      </c>
      <c r="E1469" s="144" t="s">
        <v>23</v>
      </c>
      <c r="F1469" s="76">
        <v>40</v>
      </c>
      <c r="G1469" s="145" t="s">
        <v>58</v>
      </c>
      <c r="H1469" s="145">
        <v>22</v>
      </c>
      <c r="I1469" s="145">
        <v>28</v>
      </c>
      <c r="J1469" s="145">
        <v>21.1</v>
      </c>
      <c r="K1469" s="145" t="s">
        <v>345</v>
      </c>
      <c r="L1469" s="145" t="str">
        <f>IF(A1469="","",IFERROR(VLOOKUP(B1469,IPQlickTabla!$B:$J,9,FALSE),IF(B1469="80 - Produccion-Mezcla Grasa","80",IF(B1469="51 - Purga-Purga de sebo","51",IF(B1469="502 - Fermentacion PCL","502",IF(B1469="510 - Fermentacion","510","512"))))))</f>
        <v>512</v>
      </c>
      <c r="M1469" s="107">
        <f t="shared" si="22"/>
        <v>512</v>
      </c>
    </row>
    <row r="1470" spans="1:13" hidden="1" x14ac:dyDescent="0.25">
      <c r="A1470" s="76">
        <v>667440</v>
      </c>
      <c r="B1470" s="144" t="s">
        <v>293</v>
      </c>
      <c r="C1470" s="112">
        <v>44790</v>
      </c>
      <c r="D1470" s="144" t="s">
        <v>218</v>
      </c>
      <c r="E1470" s="144" t="s">
        <v>23</v>
      </c>
      <c r="F1470" s="76">
        <v>40</v>
      </c>
      <c r="G1470" s="145" t="s">
        <v>58</v>
      </c>
      <c r="H1470" s="145">
        <v>22</v>
      </c>
      <c r="I1470" s="145">
        <v>28</v>
      </c>
      <c r="J1470" s="145">
        <v>21.2</v>
      </c>
      <c r="K1470" s="145" t="s">
        <v>345</v>
      </c>
      <c r="L1470" s="145" t="str">
        <f>IF(A1470="","",IFERROR(VLOOKUP(B1470,IPQlickTabla!$B:$J,9,FALSE),IF(B1470="80 - Produccion-Mezcla Grasa","80",IF(B1470="51 - Purga-Purga de sebo","51",IF(B1470="502 - Fermentacion PCL","502",IF(B1470="510 - Fermentacion","510","512"))))))</f>
        <v>512</v>
      </c>
      <c r="M1470" s="107">
        <f t="shared" si="22"/>
        <v>512</v>
      </c>
    </row>
    <row r="1471" spans="1:13" hidden="1" x14ac:dyDescent="0.25">
      <c r="A1471" s="76">
        <v>668017</v>
      </c>
      <c r="B1471" s="144" t="s">
        <v>293</v>
      </c>
      <c r="C1471" s="112">
        <v>44792</v>
      </c>
      <c r="D1471" s="144" t="s">
        <v>218</v>
      </c>
      <c r="E1471" s="144" t="s">
        <v>23</v>
      </c>
      <c r="F1471" s="76">
        <v>40</v>
      </c>
      <c r="G1471" s="145" t="s">
        <v>58</v>
      </c>
      <c r="H1471" s="145">
        <v>22</v>
      </c>
      <c r="I1471" s="145">
        <v>28</v>
      </c>
      <c r="J1471" s="145">
        <v>21.4</v>
      </c>
      <c r="K1471" s="145" t="s">
        <v>345</v>
      </c>
      <c r="L1471" s="145" t="str">
        <f>IF(A1471="","",IFERROR(VLOOKUP(B1471,IPQlickTabla!$B:$J,9,FALSE),IF(B1471="80 - Produccion-Mezcla Grasa","80",IF(B1471="51 - Purga-Purga de sebo","51",IF(B1471="502 - Fermentacion PCL","502",IF(B1471="510 - Fermentacion","510","512"))))))</f>
        <v>512</v>
      </c>
      <c r="M1471" s="107">
        <f t="shared" si="22"/>
        <v>512</v>
      </c>
    </row>
    <row r="1472" spans="1:13" hidden="1" x14ac:dyDescent="0.25">
      <c r="A1472" s="76">
        <v>668221</v>
      </c>
      <c r="B1472" s="144" t="s">
        <v>293</v>
      </c>
      <c r="C1472" s="112">
        <v>44792</v>
      </c>
      <c r="D1472" s="144" t="s">
        <v>218</v>
      </c>
      <c r="E1472" s="144" t="s">
        <v>23</v>
      </c>
      <c r="F1472" s="76">
        <v>40</v>
      </c>
      <c r="G1472" s="145" t="s">
        <v>58</v>
      </c>
      <c r="H1472" s="145">
        <v>22</v>
      </c>
      <c r="I1472" s="145">
        <v>28</v>
      </c>
      <c r="J1472" s="145">
        <v>21.6</v>
      </c>
      <c r="K1472" s="145" t="s">
        <v>345</v>
      </c>
      <c r="L1472" s="145" t="str">
        <f>IF(A1472="","",IFERROR(VLOOKUP(B1472,IPQlickTabla!$B:$J,9,FALSE),IF(B1472="80 - Produccion-Mezcla Grasa","80",IF(B1472="51 - Purga-Purga de sebo","51",IF(B1472="502 - Fermentacion PCL","502",IF(B1472="510 - Fermentacion","510","512"))))))</f>
        <v>512</v>
      </c>
      <c r="M1472" s="107">
        <f t="shared" si="22"/>
        <v>512</v>
      </c>
    </row>
    <row r="1473" spans="1:13" hidden="1" x14ac:dyDescent="0.25">
      <c r="A1473" s="76">
        <v>667820</v>
      </c>
      <c r="B1473" s="144" t="s">
        <v>293</v>
      </c>
      <c r="C1473" s="112">
        <v>44791</v>
      </c>
      <c r="D1473" s="144" t="s">
        <v>218</v>
      </c>
      <c r="E1473" s="144" t="s">
        <v>23</v>
      </c>
      <c r="F1473" s="76">
        <v>40</v>
      </c>
      <c r="G1473" s="145" t="s">
        <v>58</v>
      </c>
      <c r="H1473" s="145">
        <v>22</v>
      </c>
      <c r="I1473" s="145">
        <v>28</v>
      </c>
      <c r="J1473" s="145">
        <v>21.7</v>
      </c>
      <c r="K1473" s="145" t="s">
        <v>345</v>
      </c>
      <c r="L1473" s="145" t="str">
        <f>IF(A1473="","",IFERROR(VLOOKUP(B1473,IPQlickTabla!$B:$J,9,FALSE),IF(B1473="80 - Produccion-Mezcla Grasa","80",IF(B1473="51 - Purga-Purga de sebo","51",IF(B1473="502 - Fermentacion PCL","502",IF(B1473="510 - Fermentacion","510","512"))))))</f>
        <v>512</v>
      </c>
      <c r="M1473" s="107">
        <f t="shared" si="22"/>
        <v>512</v>
      </c>
    </row>
    <row r="1474" spans="1:13" hidden="1" x14ac:dyDescent="0.25">
      <c r="A1474" s="76">
        <v>667330</v>
      </c>
      <c r="B1474" s="144" t="s">
        <v>293</v>
      </c>
      <c r="C1474" s="112">
        <v>44789</v>
      </c>
      <c r="D1474" s="144" t="s">
        <v>218</v>
      </c>
      <c r="E1474" s="144" t="s">
        <v>23</v>
      </c>
      <c r="F1474" s="76">
        <v>40</v>
      </c>
      <c r="G1474" s="145" t="s">
        <v>58</v>
      </c>
      <c r="H1474" s="145">
        <v>22</v>
      </c>
      <c r="I1474" s="145">
        <v>28</v>
      </c>
      <c r="J1474" s="145">
        <v>21.8</v>
      </c>
      <c r="K1474" s="145" t="s">
        <v>345</v>
      </c>
      <c r="L1474" s="145" t="str">
        <f>IF(A1474="","",IFERROR(VLOOKUP(B1474,IPQlickTabla!$B:$J,9,FALSE),IF(B1474="80 - Produccion-Mezcla Grasa","80",IF(B1474="51 - Purga-Purga de sebo","51",IF(B1474="502 - Fermentacion PCL","502",IF(B1474="510 - Fermentacion","510","512"))))))</f>
        <v>512</v>
      </c>
      <c r="M1474" s="107">
        <f t="shared" si="22"/>
        <v>512</v>
      </c>
    </row>
    <row r="1475" spans="1:13" hidden="1" x14ac:dyDescent="0.25">
      <c r="A1475" s="76">
        <v>667690</v>
      </c>
      <c r="B1475" s="144" t="s">
        <v>293</v>
      </c>
      <c r="C1475" s="112">
        <v>44790</v>
      </c>
      <c r="D1475" s="144" t="s">
        <v>218</v>
      </c>
      <c r="E1475" s="144" t="s">
        <v>23</v>
      </c>
      <c r="F1475" s="76">
        <v>40</v>
      </c>
      <c r="G1475" s="145" t="s">
        <v>58</v>
      </c>
      <c r="H1475" s="145">
        <v>22</v>
      </c>
      <c r="I1475" s="145">
        <v>28</v>
      </c>
      <c r="J1475" s="145">
        <v>23.7</v>
      </c>
      <c r="K1475" s="145" t="s">
        <v>344</v>
      </c>
      <c r="L1475" s="145" t="str">
        <f>IF(A1475="","",IFERROR(VLOOKUP(B1475,IPQlickTabla!$B:$J,9,FALSE),IF(B1475="80 - Produccion-Mezcla Grasa","80",IF(B1475="51 - Purga-Purga de sebo","51",IF(B1475="502 - Fermentacion PCL","502",IF(B1475="510 - Fermentacion","510","512"))))))</f>
        <v>512</v>
      </c>
      <c r="M1475" s="107">
        <f t="shared" ref="M1475:M1538" si="23">+IF(OR(L1475=73,L1475=74,L1475=75),75,IF(L1475="80",80,IF(L1475="51",51,IF(L1475="502",502,IF(L1475="510",510,IF(L1475="512",512,L1475))))))</f>
        <v>512</v>
      </c>
    </row>
    <row r="1476" spans="1:13" hidden="1" x14ac:dyDescent="0.25">
      <c r="A1476" s="76">
        <v>668200</v>
      </c>
      <c r="B1476" s="144" t="s">
        <v>293</v>
      </c>
      <c r="C1476" s="112">
        <v>44792</v>
      </c>
      <c r="D1476" s="144" t="s">
        <v>218</v>
      </c>
      <c r="E1476" s="144" t="s">
        <v>23</v>
      </c>
      <c r="F1476" s="76">
        <v>40</v>
      </c>
      <c r="G1476" s="145" t="s">
        <v>58</v>
      </c>
      <c r="H1476" s="145">
        <v>22</v>
      </c>
      <c r="I1476" s="145">
        <v>28</v>
      </c>
      <c r="J1476" s="145">
        <v>24.1</v>
      </c>
      <c r="K1476" s="145" t="s">
        <v>344</v>
      </c>
      <c r="L1476" s="145" t="str">
        <f>IF(A1476="","",IFERROR(VLOOKUP(B1476,IPQlickTabla!$B:$J,9,FALSE),IF(B1476="80 - Produccion-Mezcla Grasa","80",IF(B1476="51 - Purga-Purga de sebo","51",IF(B1476="502 - Fermentacion PCL","502",IF(B1476="510 - Fermentacion","510","512"))))))</f>
        <v>512</v>
      </c>
      <c r="M1476" s="107">
        <f t="shared" si="23"/>
        <v>512</v>
      </c>
    </row>
    <row r="1477" spans="1:13" hidden="1" x14ac:dyDescent="0.25">
      <c r="A1477" s="76">
        <v>667221</v>
      </c>
      <c r="B1477" s="144" t="s">
        <v>293</v>
      </c>
      <c r="C1477" s="112">
        <v>44789</v>
      </c>
      <c r="D1477" s="144" t="s">
        <v>218</v>
      </c>
      <c r="E1477" s="144" t="s">
        <v>23</v>
      </c>
      <c r="F1477" s="76">
        <v>40</v>
      </c>
      <c r="G1477" s="145" t="s">
        <v>58</v>
      </c>
      <c r="H1477" s="145">
        <v>22</v>
      </c>
      <c r="I1477" s="145">
        <v>28</v>
      </c>
      <c r="J1477" s="145">
        <v>30.2</v>
      </c>
      <c r="K1477" s="145" t="s">
        <v>345</v>
      </c>
      <c r="L1477" s="145" t="str">
        <f>IF(A1477="","",IFERROR(VLOOKUP(B1477,IPQlickTabla!$B:$J,9,FALSE),IF(B1477="80 - Produccion-Mezcla Grasa","80",IF(B1477="51 - Purga-Purga de sebo","51",IF(B1477="502 - Fermentacion PCL","502",IF(B1477="510 - Fermentacion","510","512"))))))</f>
        <v>512</v>
      </c>
      <c r="M1477" s="107">
        <f t="shared" si="23"/>
        <v>512</v>
      </c>
    </row>
    <row r="1478" spans="1:13" hidden="1" x14ac:dyDescent="0.25">
      <c r="A1478" s="76">
        <v>667194</v>
      </c>
      <c r="B1478" s="144" t="s">
        <v>293</v>
      </c>
      <c r="C1478" s="112">
        <v>44789</v>
      </c>
      <c r="D1478" s="144" t="s">
        <v>218</v>
      </c>
      <c r="E1478" s="144" t="s">
        <v>23</v>
      </c>
      <c r="F1478" s="76">
        <v>40</v>
      </c>
      <c r="G1478" s="145" t="s">
        <v>58</v>
      </c>
      <c r="H1478" s="145">
        <v>90</v>
      </c>
      <c r="I1478" s="145">
        <v>96</v>
      </c>
      <c r="J1478" s="145">
        <v>92.6</v>
      </c>
      <c r="K1478" s="145" t="s">
        <v>344</v>
      </c>
      <c r="L1478" s="145" t="str">
        <f>IF(A1478="","",IFERROR(VLOOKUP(B1478,IPQlickTabla!$B:$J,9,FALSE),IF(B1478="80 - Produccion-Mezcla Grasa","80",IF(B1478="51 - Purga-Purga de sebo","51",IF(B1478="502 - Fermentacion PCL","502",IF(B1478="510 - Fermentacion","510","512"))))))</f>
        <v>512</v>
      </c>
      <c r="M1478" s="107">
        <f t="shared" si="23"/>
        <v>512</v>
      </c>
    </row>
    <row r="1479" spans="1:13" hidden="1" x14ac:dyDescent="0.25">
      <c r="A1479" s="76">
        <v>667990</v>
      </c>
      <c r="B1479" s="144" t="s">
        <v>293</v>
      </c>
      <c r="C1479" s="112">
        <v>44792</v>
      </c>
      <c r="D1479" s="144" t="s">
        <v>218</v>
      </c>
      <c r="E1479" s="144" t="s">
        <v>23</v>
      </c>
      <c r="F1479" s="76">
        <v>41</v>
      </c>
      <c r="G1479" s="145" t="s">
        <v>59</v>
      </c>
      <c r="H1479" s="145">
        <v>15</v>
      </c>
      <c r="I1479" s="145">
        <v>21</v>
      </c>
      <c r="J1479" s="145">
        <v>11.9</v>
      </c>
      <c r="K1479" s="145" t="s">
        <v>345</v>
      </c>
      <c r="L1479" s="145" t="str">
        <f>IF(A1479="","",IFERROR(VLOOKUP(B1479,IPQlickTabla!$B:$J,9,FALSE),IF(B1479="80 - Produccion-Mezcla Grasa","80",IF(B1479="51 - Purga-Purga de sebo","51",IF(B1479="502 - Fermentacion PCL","502",IF(B1479="510 - Fermentacion","510","512"))))))</f>
        <v>512</v>
      </c>
      <c r="M1479" s="107">
        <f t="shared" si="23"/>
        <v>512</v>
      </c>
    </row>
    <row r="1480" spans="1:13" hidden="1" x14ac:dyDescent="0.25">
      <c r="A1480" s="76">
        <v>667690</v>
      </c>
      <c r="B1480" s="144" t="s">
        <v>293</v>
      </c>
      <c r="C1480" s="112">
        <v>44790</v>
      </c>
      <c r="D1480" s="144" t="s">
        <v>218</v>
      </c>
      <c r="E1480" s="144" t="s">
        <v>23</v>
      </c>
      <c r="F1480" s="76">
        <v>41</v>
      </c>
      <c r="G1480" s="145" t="s">
        <v>59</v>
      </c>
      <c r="H1480" s="145">
        <v>15</v>
      </c>
      <c r="I1480" s="145">
        <v>21</v>
      </c>
      <c r="J1480" s="145">
        <v>12.4</v>
      </c>
      <c r="K1480" s="145" t="s">
        <v>345</v>
      </c>
      <c r="L1480" s="145" t="str">
        <f>IF(A1480="","",IFERROR(VLOOKUP(B1480,IPQlickTabla!$B:$J,9,FALSE),IF(B1480="80 - Produccion-Mezcla Grasa","80",IF(B1480="51 - Purga-Purga de sebo","51",IF(B1480="502 - Fermentacion PCL","502",IF(B1480="510 - Fermentacion","510","512"))))))</f>
        <v>512</v>
      </c>
      <c r="M1480" s="107">
        <f t="shared" si="23"/>
        <v>512</v>
      </c>
    </row>
    <row r="1481" spans="1:13" hidden="1" x14ac:dyDescent="0.25">
      <c r="A1481" s="76">
        <v>668143</v>
      </c>
      <c r="B1481" s="144" t="s">
        <v>293</v>
      </c>
      <c r="C1481" s="112">
        <v>44792</v>
      </c>
      <c r="D1481" s="144" t="s">
        <v>218</v>
      </c>
      <c r="E1481" s="144" t="s">
        <v>23</v>
      </c>
      <c r="F1481" s="76">
        <v>41</v>
      </c>
      <c r="G1481" s="145" t="s">
        <v>59</v>
      </c>
      <c r="H1481" s="145">
        <v>15</v>
      </c>
      <c r="I1481" s="145">
        <v>21</v>
      </c>
      <c r="J1481" s="145">
        <v>12.5</v>
      </c>
      <c r="K1481" s="145" t="s">
        <v>345</v>
      </c>
      <c r="L1481" s="145" t="str">
        <f>IF(A1481="","",IFERROR(VLOOKUP(B1481,IPQlickTabla!$B:$J,9,FALSE),IF(B1481="80 - Produccion-Mezcla Grasa","80",IF(B1481="51 - Purga-Purga de sebo","51",IF(B1481="502 - Fermentacion PCL","502",IF(B1481="510 - Fermentacion","510","512"))))))</f>
        <v>512</v>
      </c>
      <c r="M1481" s="107">
        <f t="shared" si="23"/>
        <v>512</v>
      </c>
    </row>
    <row r="1482" spans="1:13" hidden="1" x14ac:dyDescent="0.25">
      <c r="A1482" s="76">
        <v>668089</v>
      </c>
      <c r="B1482" s="144" t="s">
        <v>293</v>
      </c>
      <c r="C1482" s="112">
        <v>44792</v>
      </c>
      <c r="D1482" s="144" t="s">
        <v>218</v>
      </c>
      <c r="E1482" s="144" t="s">
        <v>23</v>
      </c>
      <c r="F1482" s="76">
        <v>41</v>
      </c>
      <c r="G1482" s="145" t="s">
        <v>59</v>
      </c>
      <c r="H1482" s="145">
        <v>15</v>
      </c>
      <c r="I1482" s="145">
        <v>21</v>
      </c>
      <c r="J1482" s="145">
        <v>12.6</v>
      </c>
      <c r="K1482" s="145" t="s">
        <v>345</v>
      </c>
      <c r="L1482" s="145" t="str">
        <f>IF(A1482="","",IFERROR(VLOOKUP(B1482,IPQlickTabla!$B:$J,9,FALSE),IF(B1482="80 - Produccion-Mezcla Grasa","80",IF(B1482="51 - Purga-Purga de sebo","51",IF(B1482="502 - Fermentacion PCL","502",IF(B1482="510 - Fermentacion","510","512"))))))</f>
        <v>512</v>
      </c>
      <c r="M1482" s="107">
        <f t="shared" si="23"/>
        <v>512</v>
      </c>
    </row>
    <row r="1483" spans="1:13" hidden="1" x14ac:dyDescent="0.25">
      <c r="A1483" s="76">
        <v>668017</v>
      </c>
      <c r="B1483" s="144" t="s">
        <v>293</v>
      </c>
      <c r="C1483" s="112">
        <v>44792</v>
      </c>
      <c r="D1483" s="144" t="s">
        <v>218</v>
      </c>
      <c r="E1483" s="144" t="s">
        <v>23</v>
      </c>
      <c r="F1483" s="76">
        <v>41</v>
      </c>
      <c r="G1483" s="145" t="s">
        <v>59</v>
      </c>
      <c r="H1483" s="145">
        <v>15</v>
      </c>
      <c r="I1483" s="145">
        <v>21</v>
      </c>
      <c r="J1483" s="145">
        <v>12.7</v>
      </c>
      <c r="K1483" s="145" t="s">
        <v>345</v>
      </c>
      <c r="L1483" s="145" t="str">
        <f>IF(A1483="","",IFERROR(VLOOKUP(B1483,IPQlickTabla!$B:$J,9,FALSE),IF(B1483="80 - Produccion-Mezcla Grasa","80",IF(B1483="51 - Purga-Purga de sebo","51",IF(B1483="502 - Fermentacion PCL","502",IF(B1483="510 - Fermentacion","510","512"))))))</f>
        <v>512</v>
      </c>
      <c r="M1483" s="107">
        <f t="shared" si="23"/>
        <v>512</v>
      </c>
    </row>
    <row r="1484" spans="1:13" hidden="1" x14ac:dyDescent="0.25">
      <c r="A1484" s="76">
        <v>668051</v>
      </c>
      <c r="B1484" s="144" t="s">
        <v>293</v>
      </c>
      <c r="C1484" s="112">
        <v>44792</v>
      </c>
      <c r="D1484" s="144" t="s">
        <v>218</v>
      </c>
      <c r="E1484" s="144" t="s">
        <v>23</v>
      </c>
      <c r="F1484" s="76">
        <v>41</v>
      </c>
      <c r="G1484" s="145" t="s">
        <v>59</v>
      </c>
      <c r="H1484" s="145">
        <v>15</v>
      </c>
      <c r="I1484" s="145">
        <v>21</v>
      </c>
      <c r="J1484" s="145">
        <v>12.8</v>
      </c>
      <c r="K1484" s="145" t="s">
        <v>345</v>
      </c>
      <c r="L1484" s="145" t="str">
        <f>IF(A1484="","",IFERROR(VLOOKUP(B1484,IPQlickTabla!$B:$J,9,FALSE),IF(B1484="80 - Produccion-Mezcla Grasa","80",IF(B1484="51 - Purga-Purga de sebo","51",IF(B1484="502 - Fermentacion PCL","502",IF(B1484="510 - Fermentacion","510","512"))))))</f>
        <v>512</v>
      </c>
      <c r="M1484" s="107">
        <f t="shared" si="23"/>
        <v>512</v>
      </c>
    </row>
    <row r="1485" spans="1:13" hidden="1" x14ac:dyDescent="0.25">
      <c r="A1485" s="76">
        <v>667440</v>
      </c>
      <c r="B1485" s="144" t="s">
        <v>293</v>
      </c>
      <c r="C1485" s="112">
        <v>44790</v>
      </c>
      <c r="D1485" s="144" t="s">
        <v>218</v>
      </c>
      <c r="E1485" s="144" t="s">
        <v>23</v>
      </c>
      <c r="F1485" s="76">
        <v>41</v>
      </c>
      <c r="G1485" s="145" t="s">
        <v>59</v>
      </c>
      <c r="H1485" s="145">
        <v>15</v>
      </c>
      <c r="I1485" s="145">
        <v>21</v>
      </c>
      <c r="J1485" s="145">
        <v>12.9</v>
      </c>
      <c r="K1485" s="145" t="s">
        <v>345</v>
      </c>
      <c r="L1485" s="145" t="str">
        <f>IF(A1485="","",IFERROR(VLOOKUP(B1485,IPQlickTabla!$B:$J,9,FALSE),IF(B1485="80 - Produccion-Mezcla Grasa","80",IF(B1485="51 - Purga-Purga de sebo","51",IF(B1485="502 - Fermentacion PCL","502",IF(B1485="510 - Fermentacion","510","512"))))))</f>
        <v>512</v>
      </c>
      <c r="M1485" s="107">
        <f t="shared" si="23"/>
        <v>512</v>
      </c>
    </row>
    <row r="1486" spans="1:13" hidden="1" x14ac:dyDescent="0.25">
      <c r="A1486" s="76">
        <v>667820</v>
      </c>
      <c r="B1486" s="144" t="s">
        <v>293</v>
      </c>
      <c r="C1486" s="112">
        <v>44791</v>
      </c>
      <c r="D1486" s="144" t="s">
        <v>218</v>
      </c>
      <c r="E1486" s="144" t="s">
        <v>23</v>
      </c>
      <c r="F1486" s="76">
        <v>41</v>
      </c>
      <c r="G1486" s="145" t="s">
        <v>59</v>
      </c>
      <c r="H1486" s="145">
        <v>15</v>
      </c>
      <c r="I1486" s="145">
        <v>21</v>
      </c>
      <c r="J1486" s="145">
        <v>13</v>
      </c>
      <c r="K1486" s="145" t="s">
        <v>345</v>
      </c>
      <c r="L1486" s="145" t="str">
        <f>IF(A1486="","",IFERROR(VLOOKUP(B1486,IPQlickTabla!$B:$J,9,FALSE),IF(B1486="80 - Produccion-Mezcla Grasa","80",IF(B1486="51 - Purga-Purga de sebo","51",IF(B1486="502 - Fermentacion PCL","502",IF(B1486="510 - Fermentacion","510","512"))))))</f>
        <v>512</v>
      </c>
      <c r="M1486" s="107">
        <f t="shared" si="23"/>
        <v>512</v>
      </c>
    </row>
    <row r="1487" spans="1:13" hidden="1" x14ac:dyDescent="0.25">
      <c r="A1487" s="76">
        <v>667330</v>
      </c>
      <c r="B1487" s="144" t="s">
        <v>293</v>
      </c>
      <c r="C1487" s="112">
        <v>44789</v>
      </c>
      <c r="D1487" s="144" t="s">
        <v>218</v>
      </c>
      <c r="E1487" s="144" t="s">
        <v>23</v>
      </c>
      <c r="F1487" s="76">
        <v>41</v>
      </c>
      <c r="G1487" s="145" t="s">
        <v>59</v>
      </c>
      <c r="H1487" s="145">
        <v>15</v>
      </c>
      <c r="I1487" s="145">
        <v>21</v>
      </c>
      <c r="J1487" s="145">
        <v>14</v>
      </c>
      <c r="K1487" s="145" t="s">
        <v>345</v>
      </c>
      <c r="L1487" s="145" t="str">
        <f>IF(A1487="","",IFERROR(VLOOKUP(B1487,IPQlickTabla!$B:$J,9,FALSE),IF(B1487="80 - Produccion-Mezcla Grasa","80",IF(B1487="51 - Purga-Purga de sebo","51",IF(B1487="502 - Fermentacion PCL","502",IF(B1487="510 - Fermentacion","510","512"))))))</f>
        <v>512</v>
      </c>
      <c r="M1487" s="107">
        <f t="shared" si="23"/>
        <v>512</v>
      </c>
    </row>
    <row r="1488" spans="1:13" hidden="1" x14ac:dyDescent="0.25">
      <c r="A1488" s="76">
        <v>668251</v>
      </c>
      <c r="B1488" s="144" t="s">
        <v>293</v>
      </c>
      <c r="C1488" s="112">
        <v>44792</v>
      </c>
      <c r="D1488" s="144" t="s">
        <v>218</v>
      </c>
      <c r="E1488" s="144" t="s">
        <v>23</v>
      </c>
      <c r="F1488" s="76">
        <v>41</v>
      </c>
      <c r="G1488" s="145" t="s">
        <v>59</v>
      </c>
      <c r="H1488" s="145">
        <v>15</v>
      </c>
      <c r="I1488" s="145">
        <v>21</v>
      </c>
      <c r="J1488" s="145">
        <v>14</v>
      </c>
      <c r="K1488" s="145" t="s">
        <v>345</v>
      </c>
      <c r="L1488" s="145" t="str">
        <f>IF(A1488="","",IFERROR(VLOOKUP(B1488,IPQlickTabla!$B:$J,9,FALSE),IF(B1488="80 - Produccion-Mezcla Grasa","80",IF(B1488="51 - Purga-Purga de sebo","51",IF(B1488="502 - Fermentacion PCL","502",IF(B1488="510 - Fermentacion","510","512"))))))</f>
        <v>512</v>
      </c>
      <c r="M1488" s="107">
        <f t="shared" si="23"/>
        <v>512</v>
      </c>
    </row>
    <row r="1489" spans="1:13" hidden="1" x14ac:dyDescent="0.25">
      <c r="A1489" s="76">
        <v>668307</v>
      </c>
      <c r="B1489" s="144" t="s">
        <v>293</v>
      </c>
      <c r="C1489" s="112">
        <v>44793</v>
      </c>
      <c r="D1489" s="144" t="s">
        <v>218</v>
      </c>
      <c r="E1489" s="144" t="s">
        <v>23</v>
      </c>
      <c r="F1489" s="76">
        <v>41</v>
      </c>
      <c r="G1489" s="145" t="s">
        <v>59</v>
      </c>
      <c r="H1489" s="145">
        <v>15</v>
      </c>
      <c r="I1489" s="145">
        <v>21</v>
      </c>
      <c r="J1489" s="145">
        <v>14</v>
      </c>
      <c r="K1489" s="145" t="s">
        <v>345</v>
      </c>
      <c r="L1489" s="145" t="str">
        <f>IF(A1489="","",IFERROR(VLOOKUP(B1489,IPQlickTabla!$B:$J,9,FALSE),IF(B1489="80 - Produccion-Mezcla Grasa","80",IF(B1489="51 - Purga-Purga de sebo","51",IF(B1489="502 - Fermentacion PCL","502",IF(B1489="510 - Fermentacion","510","512"))))))</f>
        <v>512</v>
      </c>
      <c r="M1489" s="107">
        <f t="shared" si="23"/>
        <v>512</v>
      </c>
    </row>
    <row r="1490" spans="1:13" hidden="1" x14ac:dyDescent="0.25">
      <c r="A1490" s="76">
        <v>668221</v>
      </c>
      <c r="B1490" s="144" t="s">
        <v>293</v>
      </c>
      <c r="C1490" s="112">
        <v>44792</v>
      </c>
      <c r="D1490" s="144" t="s">
        <v>218</v>
      </c>
      <c r="E1490" s="144" t="s">
        <v>23</v>
      </c>
      <c r="F1490" s="76">
        <v>41</v>
      </c>
      <c r="G1490" s="145" t="s">
        <v>59</v>
      </c>
      <c r="H1490" s="145">
        <v>15</v>
      </c>
      <c r="I1490" s="145">
        <v>21</v>
      </c>
      <c r="J1490" s="145">
        <v>14.2</v>
      </c>
      <c r="K1490" s="145" t="s">
        <v>345</v>
      </c>
      <c r="L1490" s="145" t="str">
        <f>IF(A1490="","",IFERROR(VLOOKUP(B1490,IPQlickTabla!$B:$J,9,FALSE),IF(B1490="80 - Produccion-Mezcla Grasa","80",IF(B1490="51 - Purga-Purga de sebo","51",IF(B1490="502 - Fermentacion PCL","502",IF(B1490="510 - Fermentacion","510","512"))))))</f>
        <v>512</v>
      </c>
      <c r="M1490" s="107">
        <f t="shared" si="23"/>
        <v>512</v>
      </c>
    </row>
    <row r="1491" spans="1:13" hidden="1" x14ac:dyDescent="0.25">
      <c r="A1491" s="76">
        <v>668358</v>
      </c>
      <c r="B1491" s="144" t="s">
        <v>293</v>
      </c>
      <c r="C1491" s="112">
        <v>44793</v>
      </c>
      <c r="D1491" s="144" t="s">
        <v>218</v>
      </c>
      <c r="E1491" s="144" t="s">
        <v>23</v>
      </c>
      <c r="F1491" s="76">
        <v>41</v>
      </c>
      <c r="G1491" s="145" t="s">
        <v>59</v>
      </c>
      <c r="H1491" s="145">
        <v>15</v>
      </c>
      <c r="I1491" s="145">
        <v>21</v>
      </c>
      <c r="J1491" s="145">
        <v>14.2</v>
      </c>
      <c r="K1491" s="145" t="s">
        <v>345</v>
      </c>
      <c r="L1491" s="145" t="str">
        <f>IF(A1491="","",IFERROR(VLOOKUP(B1491,IPQlickTabla!$B:$J,9,FALSE),IF(B1491="80 - Produccion-Mezcla Grasa","80",IF(B1491="51 - Purga-Purga de sebo","51",IF(B1491="502 - Fermentacion PCL","502",IF(B1491="510 - Fermentacion","510","512"))))))</f>
        <v>512</v>
      </c>
      <c r="M1491" s="107">
        <f t="shared" si="23"/>
        <v>512</v>
      </c>
    </row>
    <row r="1492" spans="1:13" hidden="1" x14ac:dyDescent="0.25">
      <c r="A1492" s="76">
        <v>668200</v>
      </c>
      <c r="B1492" s="144" t="s">
        <v>293</v>
      </c>
      <c r="C1492" s="112">
        <v>44792</v>
      </c>
      <c r="D1492" s="144" t="s">
        <v>218</v>
      </c>
      <c r="E1492" s="144" t="s">
        <v>23</v>
      </c>
      <c r="F1492" s="76">
        <v>41</v>
      </c>
      <c r="G1492" s="145" t="s">
        <v>59</v>
      </c>
      <c r="H1492" s="145">
        <v>15</v>
      </c>
      <c r="I1492" s="145">
        <v>21</v>
      </c>
      <c r="J1492" s="145">
        <v>14.3</v>
      </c>
      <c r="K1492" s="145" t="s">
        <v>345</v>
      </c>
      <c r="L1492" s="145" t="str">
        <f>IF(A1492="","",IFERROR(VLOOKUP(B1492,IPQlickTabla!$B:$J,9,FALSE),IF(B1492="80 - Produccion-Mezcla Grasa","80",IF(B1492="51 - Purga-Purga de sebo","51",IF(B1492="502 - Fermentacion PCL","502",IF(B1492="510 - Fermentacion","510","512"))))))</f>
        <v>512</v>
      </c>
      <c r="M1492" s="107">
        <f t="shared" si="23"/>
        <v>512</v>
      </c>
    </row>
    <row r="1493" spans="1:13" hidden="1" x14ac:dyDescent="0.25">
      <c r="A1493" s="76">
        <v>668336</v>
      </c>
      <c r="B1493" s="144" t="s">
        <v>293</v>
      </c>
      <c r="C1493" s="112">
        <v>44793</v>
      </c>
      <c r="D1493" s="144" t="s">
        <v>218</v>
      </c>
      <c r="E1493" s="144" t="s">
        <v>23</v>
      </c>
      <c r="F1493" s="76">
        <v>41</v>
      </c>
      <c r="G1493" s="145" t="s">
        <v>59</v>
      </c>
      <c r="H1493" s="145">
        <v>15</v>
      </c>
      <c r="I1493" s="145">
        <v>21</v>
      </c>
      <c r="J1493" s="145">
        <v>14.3</v>
      </c>
      <c r="K1493" s="145" t="s">
        <v>345</v>
      </c>
      <c r="L1493" s="145" t="str">
        <f>IF(A1493="","",IFERROR(VLOOKUP(B1493,IPQlickTabla!$B:$J,9,FALSE),IF(B1493="80 - Produccion-Mezcla Grasa","80",IF(B1493="51 - Purga-Purga de sebo","51",IF(B1493="502 - Fermentacion PCL","502",IF(B1493="510 - Fermentacion","510","512"))))))</f>
        <v>512</v>
      </c>
      <c r="M1493" s="107">
        <f t="shared" si="23"/>
        <v>512</v>
      </c>
    </row>
    <row r="1494" spans="1:13" hidden="1" x14ac:dyDescent="0.25">
      <c r="A1494" s="76">
        <v>668373</v>
      </c>
      <c r="B1494" s="144" t="s">
        <v>293</v>
      </c>
      <c r="C1494" s="112">
        <v>44793</v>
      </c>
      <c r="D1494" s="144" t="s">
        <v>218</v>
      </c>
      <c r="E1494" s="144" t="s">
        <v>23</v>
      </c>
      <c r="F1494" s="76">
        <v>41</v>
      </c>
      <c r="G1494" s="145" t="s">
        <v>59</v>
      </c>
      <c r="H1494" s="145">
        <v>15</v>
      </c>
      <c r="I1494" s="145">
        <v>21</v>
      </c>
      <c r="J1494" s="145">
        <v>14.3</v>
      </c>
      <c r="K1494" s="145" t="s">
        <v>345</v>
      </c>
      <c r="L1494" s="145" t="str">
        <f>IF(A1494="","",IFERROR(VLOOKUP(B1494,IPQlickTabla!$B:$J,9,FALSE),IF(B1494="80 - Produccion-Mezcla Grasa","80",IF(B1494="51 - Purga-Purga de sebo","51",IF(B1494="502 - Fermentacion PCL","502",IF(B1494="510 - Fermentacion","510","512"))))))</f>
        <v>512</v>
      </c>
      <c r="M1494" s="107">
        <f t="shared" si="23"/>
        <v>512</v>
      </c>
    </row>
    <row r="1495" spans="1:13" hidden="1" x14ac:dyDescent="0.25">
      <c r="A1495" s="76">
        <v>668326</v>
      </c>
      <c r="B1495" s="144" t="s">
        <v>293</v>
      </c>
      <c r="C1495" s="112">
        <v>44793</v>
      </c>
      <c r="D1495" s="144" t="s">
        <v>218</v>
      </c>
      <c r="E1495" s="144" t="s">
        <v>23</v>
      </c>
      <c r="F1495" s="76">
        <v>41</v>
      </c>
      <c r="G1495" s="145" t="s">
        <v>59</v>
      </c>
      <c r="H1495" s="145">
        <v>15</v>
      </c>
      <c r="I1495" s="145">
        <v>21</v>
      </c>
      <c r="J1495" s="145">
        <v>14.4</v>
      </c>
      <c r="K1495" s="145" t="s">
        <v>345</v>
      </c>
      <c r="L1495" s="145" t="str">
        <f>IF(A1495="","",IFERROR(VLOOKUP(B1495,IPQlickTabla!$B:$J,9,FALSE),IF(B1495="80 - Produccion-Mezcla Grasa","80",IF(B1495="51 - Purga-Purga de sebo","51",IF(B1495="502 - Fermentacion PCL","502",IF(B1495="510 - Fermentacion","510","512"))))))</f>
        <v>512</v>
      </c>
      <c r="M1495" s="107">
        <f t="shared" si="23"/>
        <v>512</v>
      </c>
    </row>
    <row r="1496" spans="1:13" hidden="1" x14ac:dyDescent="0.25">
      <c r="A1496" s="76">
        <v>667221</v>
      </c>
      <c r="B1496" s="144" t="s">
        <v>293</v>
      </c>
      <c r="C1496" s="112">
        <v>44789</v>
      </c>
      <c r="D1496" s="144" t="s">
        <v>218</v>
      </c>
      <c r="E1496" s="144" t="s">
        <v>23</v>
      </c>
      <c r="F1496" s="76">
        <v>41</v>
      </c>
      <c r="G1496" s="145" t="s">
        <v>59</v>
      </c>
      <c r="H1496" s="145">
        <v>15</v>
      </c>
      <c r="I1496" s="145">
        <v>21</v>
      </c>
      <c r="J1496" s="145">
        <v>18.100000000000001</v>
      </c>
      <c r="K1496" s="145" t="s">
        <v>344</v>
      </c>
      <c r="L1496" s="145" t="str">
        <f>IF(A1496="","",IFERROR(VLOOKUP(B1496,IPQlickTabla!$B:$J,9,FALSE),IF(B1496="80 - Produccion-Mezcla Grasa","80",IF(B1496="51 - Purga-Purga de sebo","51",IF(B1496="502 - Fermentacion PCL","502",IF(B1496="510 - Fermentacion","510","512"))))))</f>
        <v>512</v>
      </c>
      <c r="M1496" s="107">
        <f t="shared" si="23"/>
        <v>512</v>
      </c>
    </row>
    <row r="1497" spans="1:13" hidden="1" x14ac:dyDescent="0.25">
      <c r="A1497" s="76">
        <v>667194</v>
      </c>
      <c r="B1497" s="144" t="s">
        <v>293</v>
      </c>
      <c r="C1497" s="112">
        <v>44789</v>
      </c>
      <c r="D1497" s="144" t="s">
        <v>218</v>
      </c>
      <c r="E1497" s="144" t="s">
        <v>23</v>
      </c>
      <c r="F1497" s="76">
        <v>41</v>
      </c>
      <c r="G1497" s="145" t="s">
        <v>59</v>
      </c>
      <c r="H1497" s="145">
        <v>82</v>
      </c>
      <c r="I1497" s="145">
        <v>88</v>
      </c>
      <c r="J1497" s="145">
        <v>83.7</v>
      </c>
      <c r="K1497" s="145" t="s">
        <v>344</v>
      </c>
      <c r="L1497" s="145" t="str">
        <f>IF(A1497="","",IFERROR(VLOOKUP(B1497,IPQlickTabla!$B:$J,9,FALSE),IF(B1497="80 - Produccion-Mezcla Grasa","80",IF(B1497="51 - Purga-Purga de sebo","51",IF(B1497="502 - Fermentacion PCL","502",IF(B1497="510 - Fermentacion","510","512"))))))</f>
        <v>512</v>
      </c>
      <c r="M1497" s="107">
        <f t="shared" si="23"/>
        <v>512</v>
      </c>
    </row>
    <row r="1498" spans="1:13" hidden="1" x14ac:dyDescent="0.25">
      <c r="A1498" s="76">
        <v>668143</v>
      </c>
      <c r="B1498" s="144" t="s">
        <v>293</v>
      </c>
      <c r="C1498" s="112">
        <v>44792</v>
      </c>
      <c r="D1498" s="144" t="s">
        <v>218</v>
      </c>
      <c r="E1498" s="144" t="s">
        <v>23</v>
      </c>
      <c r="F1498" s="76">
        <v>42</v>
      </c>
      <c r="G1498" s="145" t="s">
        <v>60</v>
      </c>
      <c r="H1498" s="145">
        <v>10</v>
      </c>
      <c r="I1498" s="145">
        <v>15</v>
      </c>
      <c r="J1498" s="145">
        <v>8.1</v>
      </c>
      <c r="K1498" s="145" t="s">
        <v>345</v>
      </c>
      <c r="L1498" s="145" t="str">
        <f>IF(A1498="","",IFERROR(VLOOKUP(B1498,IPQlickTabla!$B:$J,9,FALSE),IF(B1498="80 - Produccion-Mezcla Grasa","80",IF(B1498="51 - Purga-Purga de sebo","51",IF(B1498="502 - Fermentacion PCL","502",IF(B1498="510 - Fermentacion","510","512"))))))</f>
        <v>512</v>
      </c>
      <c r="M1498" s="107">
        <f t="shared" si="23"/>
        <v>512</v>
      </c>
    </row>
    <row r="1499" spans="1:13" hidden="1" x14ac:dyDescent="0.25">
      <c r="A1499" s="76">
        <v>668051</v>
      </c>
      <c r="B1499" s="144" t="s">
        <v>293</v>
      </c>
      <c r="C1499" s="112">
        <v>44792</v>
      </c>
      <c r="D1499" s="144" t="s">
        <v>218</v>
      </c>
      <c r="E1499" s="144" t="s">
        <v>23</v>
      </c>
      <c r="F1499" s="76">
        <v>42</v>
      </c>
      <c r="G1499" s="145" t="s">
        <v>60</v>
      </c>
      <c r="H1499" s="145">
        <v>10</v>
      </c>
      <c r="I1499" s="145">
        <v>15</v>
      </c>
      <c r="J1499" s="145">
        <v>8.1999999999999993</v>
      </c>
      <c r="K1499" s="145" t="s">
        <v>345</v>
      </c>
      <c r="L1499" s="145" t="str">
        <f>IF(A1499="","",IFERROR(VLOOKUP(B1499,IPQlickTabla!$B:$J,9,FALSE),IF(B1499="80 - Produccion-Mezcla Grasa","80",IF(B1499="51 - Purga-Purga de sebo","51",IF(B1499="502 - Fermentacion PCL","502",IF(B1499="510 - Fermentacion","510","512"))))))</f>
        <v>512</v>
      </c>
      <c r="M1499" s="107">
        <f t="shared" si="23"/>
        <v>512</v>
      </c>
    </row>
    <row r="1500" spans="1:13" hidden="1" x14ac:dyDescent="0.25">
      <c r="A1500" s="76">
        <v>668089</v>
      </c>
      <c r="B1500" s="144" t="s">
        <v>293</v>
      </c>
      <c r="C1500" s="112">
        <v>44792</v>
      </c>
      <c r="D1500" s="144" t="s">
        <v>218</v>
      </c>
      <c r="E1500" s="144" t="s">
        <v>23</v>
      </c>
      <c r="F1500" s="76">
        <v>42</v>
      </c>
      <c r="G1500" s="145" t="s">
        <v>60</v>
      </c>
      <c r="H1500" s="145">
        <v>10</v>
      </c>
      <c r="I1500" s="145">
        <v>15</v>
      </c>
      <c r="J1500" s="145">
        <v>8.1999999999999993</v>
      </c>
      <c r="K1500" s="145" t="s">
        <v>345</v>
      </c>
      <c r="L1500" s="145" t="str">
        <f>IF(A1500="","",IFERROR(VLOOKUP(B1500,IPQlickTabla!$B:$J,9,FALSE),IF(B1500="80 - Produccion-Mezcla Grasa","80",IF(B1500="51 - Purga-Purga de sebo","51",IF(B1500="502 - Fermentacion PCL","502",IF(B1500="510 - Fermentacion","510","512"))))))</f>
        <v>512</v>
      </c>
      <c r="M1500" s="107">
        <f t="shared" si="23"/>
        <v>512</v>
      </c>
    </row>
    <row r="1501" spans="1:13" hidden="1" x14ac:dyDescent="0.25">
      <c r="A1501" s="76">
        <v>667990</v>
      </c>
      <c r="B1501" s="144" t="s">
        <v>293</v>
      </c>
      <c r="C1501" s="112">
        <v>44792</v>
      </c>
      <c r="D1501" s="144" t="s">
        <v>218</v>
      </c>
      <c r="E1501" s="144" t="s">
        <v>23</v>
      </c>
      <c r="F1501" s="76">
        <v>42</v>
      </c>
      <c r="G1501" s="145" t="s">
        <v>60</v>
      </c>
      <c r="H1501" s="145">
        <v>10</v>
      </c>
      <c r="I1501" s="145">
        <v>15</v>
      </c>
      <c r="J1501" s="145">
        <v>8.3000000000000007</v>
      </c>
      <c r="K1501" s="145" t="s">
        <v>345</v>
      </c>
      <c r="L1501" s="145" t="str">
        <f>IF(A1501="","",IFERROR(VLOOKUP(B1501,IPQlickTabla!$B:$J,9,FALSE),IF(B1501="80 - Produccion-Mezcla Grasa","80",IF(B1501="51 - Purga-Purga de sebo","51",IF(B1501="502 - Fermentacion PCL","502",IF(B1501="510 - Fermentacion","510","512"))))))</f>
        <v>512</v>
      </c>
      <c r="M1501" s="107">
        <f t="shared" si="23"/>
        <v>512</v>
      </c>
    </row>
    <row r="1502" spans="1:13" hidden="1" x14ac:dyDescent="0.25">
      <c r="A1502" s="76">
        <v>667690</v>
      </c>
      <c r="B1502" s="144" t="s">
        <v>293</v>
      </c>
      <c r="C1502" s="112">
        <v>44790</v>
      </c>
      <c r="D1502" s="144" t="s">
        <v>218</v>
      </c>
      <c r="E1502" s="144" t="s">
        <v>23</v>
      </c>
      <c r="F1502" s="76">
        <v>42</v>
      </c>
      <c r="G1502" s="145" t="s">
        <v>60</v>
      </c>
      <c r="H1502" s="145">
        <v>10</v>
      </c>
      <c r="I1502" s="145">
        <v>15</v>
      </c>
      <c r="J1502" s="145">
        <v>8.4</v>
      </c>
      <c r="K1502" s="145" t="s">
        <v>345</v>
      </c>
      <c r="L1502" s="145" t="str">
        <f>IF(A1502="","",IFERROR(VLOOKUP(B1502,IPQlickTabla!$B:$J,9,FALSE),IF(B1502="80 - Produccion-Mezcla Grasa","80",IF(B1502="51 - Purga-Purga de sebo","51",IF(B1502="502 - Fermentacion PCL","502",IF(B1502="510 - Fermentacion","510","512"))))))</f>
        <v>512</v>
      </c>
      <c r="M1502" s="107">
        <f t="shared" si="23"/>
        <v>512</v>
      </c>
    </row>
    <row r="1503" spans="1:13" hidden="1" x14ac:dyDescent="0.25">
      <c r="A1503" s="76">
        <v>667820</v>
      </c>
      <c r="B1503" s="144" t="s">
        <v>293</v>
      </c>
      <c r="C1503" s="112">
        <v>44791</v>
      </c>
      <c r="D1503" s="144" t="s">
        <v>218</v>
      </c>
      <c r="E1503" s="144" t="s">
        <v>23</v>
      </c>
      <c r="F1503" s="76">
        <v>42</v>
      </c>
      <c r="G1503" s="145" t="s">
        <v>60</v>
      </c>
      <c r="H1503" s="145">
        <v>10</v>
      </c>
      <c r="I1503" s="145">
        <v>15</v>
      </c>
      <c r="J1503" s="145">
        <v>8.5</v>
      </c>
      <c r="K1503" s="145" t="s">
        <v>345</v>
      </c>
      <c r="L1503" s="145" t="str">
        <f>IF(A1503="","",IFERROR(VLOOKUP(B1503,IPQlickTabla!$B:$J,9,FALSE),IF(B1503="80 - Produccion-Mezcla Grasa","80",IF(B1503="51 - Purga-Purga de sebo","51",IF(B1503="502 - Fermentacion PCL","502",IF(B1503="510 - Fermentacion","510","512"))))))</f>
        <v>512</v>
      </c>
      <c r="M1503" s="107">
        <f t="shared" si="23"/>
        <v>512</v>
      </c>
    </row>
    <row r="1504" spans="1:13" hidden="1" x14ac:dyDescent="0.25">
      <c r="A1504" s="76">
        <v>668017</v>
      </c>
      <c r="B1504" s="144" t="s">
        <v>293</v>
      </c>
      <c r="C1504" s="112">
        <v>44792</v>
      </c>
      <c r="D1504" s="144" t="s">
        <v>218</v>
      </c>
      <c r="E1504" s="144" t="s">
        <v>23</v>
      </c>
      <c r="F1504" s="76">
        <v>42</v>
      </c>
      <c r="G1504" s="145" t="s">
        <v>60</v>
      </c>
      <c r="H1504" s="145">
        <v>10</v>
      </c>
      <c r="I1504" s="145">
        <v>15</v>
      </c>
      <c r="J1504" s="145">
        <v>8.6999999999999993</v>
      </c>
      <c r="K1504" s="145" t="s">
        <v>345</v>
      </c>
      <c r="L1504" s="145" t="str">
        <f>IF(A1504="","",IFERROR(VLOOKUP(B1504,IPQlickTabla!$B:$J,9,FALSE),IF(B1504="80 - Produccion-Mezcla Grasa","80",IF(B1504="51 - Purga-Purga de sebo","51",IF(B1504="502 - Fermentacion PCL","502",IF(B1504="510 - Fermentacion","510","512"))))))</f>
        <v>512</v>
      </c>
      <c r="M1504" s="107">
        <f t="shared" si="23"/>
        <v>512</v>
      </c>
    </row>
    <row r="1505" spans="1:13" hidden="1" x14ac:dyDescent="0.25">
      <c r="A1505" s="76">
        <v>667440</v>
      </c>
      <c r="B1505" s="144" t="s">
        <v>293</v>
      </c>
      <c r="C1505" s="112">
        <v>44790</v>
      </c>
      <c r="D1505" s="144" t="s">
        <v>218</v>
      </c>
      <c r="E1505" s="144" t="s">
        <v>23</v>
      </c>
      <c r="F1505" s="76">
        <v>42</v>
      </c>
      <c r="G1505" s="145" t="s">
        <v>60</v>
      </c>
      <c r="H1505" s="145">
        <v>10</v>
      </c>
      <c r="I1505" s="145">
        <v>15</v>
      </c>
      <c r="J1505" s="145">
        <v>8.9</v>
      </c>
      <c r="K1505" s="145" t="s">
        <v>345</v>
      </c>
      <c r="L1505" s="145" t="str">
        <f>IF(A1505="","",IFERROR(VLOOKUP(B1505,IPQlickTabla!$B:$J,9,FALSE),IF(B1505="80 - Produccion-Mezcla Grasa","80",IF(B1505="51 - Purga-Purga de sebo","51",IF(B1505="502 - Fermentacion PCL","502",IF(B1505="510 - Fermentacion","510","512"))))))</f>
        <v>512</v>
      </c>
      <c r="M1505" s="107">
        <f t="shared" si="23"/>
        <v>512</v>
      </c>
    </row>
    <row r="1506" spans="1:13" hidden="1" x14ac:dyDescent="0.25">
      <c r="A1506" s="76">
        <v>668221</v>
      </c>
      <c r="B1506" s="144" t="s">
        <v>293</v>
      </c>
      <c r="C1506" s="112">
        <v>44792</v>
      </c>
      <c r="D1506" s="144" t="s">
        <v>218</v>
      </c>
      <c r="E1506" s="144" t="s">
        <v>23</v>
      </c>
      <c r="F1506" s="76">
        <v>42</v>
      </c>
      <c r="G1506" s="145" t="s">
        <v>60</v>
      </c>
      <c r="H1506" s="145">
        <v>10</v>
      </c>
      <c r="I1506" s="145">
        <v>15</v>
      </c>
      <c r="J1506" s="145">
        <v>9.1999999999999993</v>
      </c>
      <c r="K1506" s="145" t="s">
        <v>345</v>
      </c>
      <c r="L1506" s="145" t="str">
        <f>IF(A1506="","",IFERROR(VLOOKUP(B1506,IPQlickTabla!$B:$J,9,FALSE),IF(B1506="80 - Produccion-Mezcla Grasa","80",IF(B1506="51 - Purga-Purga de sebo","51",IF(B1506="502 - Fermentacion PCL","502",IF(B1506="510 - Fermentacion","510","512"))))))</f>
        <v>512</v>
      </c>
      <c r="M1506" s="107">
        <f t="shared" si="23"/>
        <v>512</v>
      </c>
    </row>
    <row r="1507" spans="1:13" hidden="1" x14ac:dyDescent="0.25">
      <c r="A1507" s="76">
        <v>668251</v>
      </c>
      <c r="B1507" s="144" t="s">
        <v>293</v>
      </c>
      <c r="C1507" s="112">
        <v>44792</v>
      </c>
      <c r="D1507" s="144" t="s">
        <v>218</v>
      </c>
      <c r="E1507" s="144" t="s">
        <v>23</v>
      </c>
      <c r="F1507" s="76">
        <v>42</v>
      </c>
      <c r="G1507" s="145" t="s">
        <v>60</v>
      </c>
      <c r="H1507" s="145">
        <v>10</v>
      </c>
      <c r="I1507" s="145">
        <v>15</v>
      </c>
      <c r="J1507" s="145">
        <v>9.3000000000000007</v>
      </c>
      <c r="K1507" s="145" t="s">
        <v>345</v>
      </c>
      <c r="L1507" s="145" t="str">
        <f>IF(A1507="","",IFERROR(VLOOKUP(B1507,IPQlickTabla!$B:$J,9,FALSE),IF(B1507="80 - Produccion-Mezcla Grasa","80",IF(B1507="51 - Purga-Purga de sebo","51",IF(B1507="502 - Fermentacion PCL","502",IF(B1507="510 - Fermentacion","510","512"))))))</f>
        <v>512</v>
      </c>
      <c r="M1507" s="107">
        <f t="shared" si="23"/>
        <v>512</v>
      </c>
    </row>
    <row r="1508" spans="1:13" hidden="1" x14ac:dyDescent="0.25">
      <c r="A1508" s="76">
        <v>667330</v>
      </c>
      <c r="B1508" s="144" t="s">
        <v>293</v>
      </c>
      <c r="C1508" s="112">
        <v>44789</v>
      </c>
      <c r="D1508" s="144" t="s">
        <v>218</v>
      </c>
      <c r="E1508" s="144" t="s">
        <v>23</v>
      </c>
      <c r="F1508" s="76">
        <v>42</v>
      </c>
      <c r="G1508" s="145" t="s">
        <v>60</v>
      </c>
      <c r="H1508" s="145">
        <v>10</v>
      </c>
      <c r="I1508" s="145">
        <v>15</v>
      </c>
      <c r="J1508" s="145">
        <v>9.4</v>
      </c>
      <c r="K1508" s="145" t="s">
        <v>345</v>
      </c>
      <c r="L1508" s="145" t="str">
        <f>IF(A1508="","",IFERROR(VLOOKUP(B1508,IPQlickTabla!$B:$J,9,FALSE),IF(B1508="80 - Produccion-Mezcla Grasa","80",IF(B1508="51 - Purga-Purga de sebo","51",IF(B1508="502 - Fermentacion PCL","502",IF(B1508="510 - Fermentacion","510","512"))))))</f>
        <v>512</v>
      </c>
      <c r="M1508" s="107">
        <f t="shared" si="23"/>
        <v>512</v>
      </c>
    </row>
    <row r="1509" spans="1:13" hidden="1" x14ac:dyDescent="0.25">
      <c r="A1509" s="76">
        <v>668200</v>
      </c>
      <c r="B1509" s="144" t="s">
        <v>293</v>
      </c>
      <c r="C1509" s="112">
        <v>44792</v>
      </c>
      <c r="D1509" s="144" t="s">
        <v>218</v>
      </c>
      <c r="E1509" s="144" t="s">
        <v>23</v>
      </c>
      <c r="F1509" s="76">
        <v>42</v>
      </c>
      <c r="G1509" s="145" t="s">
        <v>60</v>
      </c>
      <c r="H1509" s="145">
        <v>10</v>
      </c>
      <c r="I1509" s="145">
        <v>15</v>
      </c>
      <c r="J1509" s="145">
        <v>9.4</v>
      </c>
      <c r="K1509" s="145" t="s">
        <v>345</v>
      </c>
      <c r="L1509" s="145" t="str">
        <f>IF(A1509="","",IFERROR(VLOOKUP(B1509,IPQlickTabla!$B:$J,9,FALSE),IF(B1509="80 - Produccion-Mezcla Grasa","80",IF(B1509="51 - Purga-Purga de sebo","51",IF(B1509="502 - Fermentacion PCL","502",IF(B1509="510 - Fermentacion","510","512"))))))</f>
        <v>512</v>
      </c>
      <c r="M1509" s="107">
        <f t="shared" si="23"/>
        <v>512</v>
      </c>
    </row>
    <row r="1510" spans="1:13" hidden="1" x14ac:dyDescent="0.25">
      <c r="A1510" s="76">
        <v>668307</v>
      </c>
      <c r="B1510" s="144" t="s">
        <v>293</v>
      </c>
      <c r="C1510" s="112">
        <v>44793</v>
      </c>
      <c r="D1510" s="144" t="s">
        <v>218</v>
      </c>
      <c r="E1510" s="144" t="s">
        <v>23</v>
      </c>
      <c r="F1510" s="76">
        <v>42</v>
      </c>
      <c r="G1510" s="145" t="s">
        <v>60</v>
      </c>
      <c r="H1510" s="145">
        <v>10</v>
      </c>
      <c r="I1510" s="145">
        <v>15</v>
      </c>
      <c r="J1510" s="145">
        <v>9.4</v>
      </c>
      <c r="K1510" s="145" t="s">
        <v>345</v>
      </c>
      <c r="L1510" s="145" t="str">
        <f>IF(A1510="","",IFERROR(VLOOKUP(B1510,IPQlickTabla!$B:$J,9,FALSE),IF(B1510="80 - Produccion-Mezcla Grasa","80",IF(B1510="51 - Purga-Purga de sebo","51",IF(B1510="502 - Fermentacion PCL","502",IF(B1510="510 - Fermentacion","510","512"))))))</f>
        <v>512</v>
      </c>
      <c r="M1510" s="107">
        <f t="shared" si="23"/>
        <v>512</v>
      </c>
    </row>
    <row r="1511" spans="1:13" hidden="1" x14ac:dyDescent="0.25">
      <c r="A1511" s="76">
        <v>668358</v>
      </c>
      <c r="B1511" s="144" t="s">
        <v>293</v>
      </c>
      <c r="C1511" s="112">
        <v>44793</v>
      </c>
      <c r="D1511" s="144" t="s">
        <v>218</v>
      </c>
      <c r="E1511" s="144" t="s">
        <v>23</v>
      </c>
      <c r="F1511" s="76">
        <v>42</v>
      </c>
      <c r="G1511" s="145" t="s">
        <v>60</v>
      </c>
      <c r="H1511" s="145">
        <v>10</v>
      </c>
      <c r="I1511" s="145">
        <v>15</v>
      </c>
      <c r="J1511" s="145">
        <v>9.5</v>
      </c>
      <c r="K1511" s="145" t="s">
        <v>345</v>
      </c>
      <c r="L1511" s="145" t="str">
        <f>IF(A1511="","",IFERROR(VLOOKUP(B1511,IPQlickTabla!$B:$J,9,FALSE),IF(B1511="80 - Produccion-Mezcla Grasa","80",IF(B1511="51 - Purga-Purga de sebo","51",IF(B1511="502 - Fermentacion PCL","502",IF(B1511="510 - Fermentacion","510","512"))))))</f>
        <v>512</v>
      </c>
      <c r="M1511" s="107">
        <f t="shared" si="23"/>
        <v>512</v>
      </c>
    </row>
    <row r="1512" spans="1:13" hidden="1" x14ac:dyDescent="0.25">
      <c r="A1512" s="76">
        <v>668373</v>
      </c>
      <c r="B1512" s="144" t="s">
        <v>293</v>
      </c>
      <c r="C1512" s="112">
        <v>44793</v>
      </c>
      <c r="D1512" s="144" t="s">
        <v>218</v>
      </c>
      <c r="E1512" s="144" t="s">
        <v>23</v>
      </c>
      <c r="F1512" s="76">
        <v>42</v>
      </c>
      <c r="G1512" s="145" t="s">
        <v>60</v>
      </c>
      <c r="H1512" s="145">
        <v>10</v>
      </c>
      <c r="I1512" s="145">
        <v>15</v>
      </c>
      <c r="J1512" s="145">
        <v>9.6</v>
      </c>
      <c r="K1512" s="145" t="s">
        <v>345</v>
      </c>
      <c r="L1512" s="145" t="str">
        <f>IF(A1512="","",IFERROR(VLOOKUP(B1512,IPQlickTabla!$B:$J,9,FALSE),IF(B1512="80 - Produccion-Mezcla Grasa","80",IF(B1512="51 - Purga-Purga de sebo","51",IF(B1512="502 - Fermentacion PCL","502",IF(B1512="510 - Fermentacion","510","512"))))))</f>
        <v>512</v>
      </c>
      <c r="M1512" s="107">
        <f t="shared" si="23"/>
        <v>512</v>
      </c>
    </row>
    <row r="1513" spans="1:13" hidden="1" x14ac:dyDescent="0.25">
      <c r="A1513" s="76">
        <v>668326</v>
      </c>
      <c r="B1513" s="144" t="s">
        <v>293</v>
      </c>
      <c r="C1513" s="112">
        <v>44793</v>
      </c>
      <c r="D1513" s="144" t="s">
        <v>218</v>
      </c>
      <c r="E1513" s="144" t="s">
        <v>23</v>
      </c>
      <c r="F1513" s="76">
        <v>42</v>
      </c>
      <c r="G1513" s="145" t="s">
        <v>60</v>
      </c>
      <c r="H1513" s="145">
        <v>10</v>
      </c>
      <c r="I1513" s="145">
        <v>15</v>
      </c>
      <c r="J1513" s="145">
        <v>9.8000000000000007</v>
      </c>
      <c r="K1513" s="145" t="s">
        <v>345</v>
      </c>
      <c r="L1513" s="145" t="str">
        <f>IF(A1513="","",IFERROR(VLOOKUP(B1513,IPQlickTabla!$B:$J,9,FALSE),IF(B1513="80 - Produccion-Mezcla Grasa","80",IF(B1513="51 - Purga-Purga de sebo","51",IF(B1513="502 - Fermentacion PCL","502",IF(B1513="510 - Fermentacion","510","512"))))))</f>
        <v>512</v>
      </c>
      <c r="M1513" s="107">
        <f t="shared" si="23"/>
        <v>512</v>
      </c>
    </row>
    <row r="1514" spans="1:13" hidden="1" x14ac:dyDescent="0.25">
      <c r="A1514" s="76">
        <v>668336</v>
      </c>
      <c r="B1514" s="144" t="s">
        <v>293</v>
      </c>
      <c r="C1514" s="112">
        <v>44793</v>
      </c>
      <c r="D1514" s="144" t="s">
        <v>218</v>
      </c>
      <c r="E1514" s="144" t="s">
        <v>23</v>
      </c>
      <c r="F1514" s="76">
        <v>42</v>
      </c>
      <c r="G1514" s="145" t="s">
        <v>60</v>
      </c>
      <c r="H1514" s="145">
        <v>10</v>
      </c>
      <c r="I1514" s="145">
        <v>15</v>
      </c>
      <c r="J1514" s="145">
        <v>9.8000000000000007</v>
      </c>
      <c r="K1514" s="145" t="s">
        <v>345</v>
      </c>
      <c r="L1514" s="145" t="str">
        <f>IF(A1514="","",IFERROR(VLOOKUP(B1514,IPQlickTabla!$B:$J,9,FALSE),IF(B1514="80 - Produccion-Mezcla Grasa","80",IF(B1514="51 - Purga-Purga de sebo","51",IF(B1514="502 - Fermentacion PCL","502",IF(B1514="510 - Fermentacion","510","512"))))))</f>
        <v>512</v>
      </c>
      <c r="M1514" s="107">
        <f t="shared" si="23"/>
        <v>512</v>
      </c>
    </row>
    <row r="1515" spans="1:13" hidden="1" x14ac:dyDescent="0.25">
      <c r="A1515" s="76">
        <v>667221</v>
      </c>
      <c r="B1515" s="144" t="s">
        <v>293</v>
      </c>
      <c r="C1515" s="112">
        <v>44789</v>
      </c>
      <c r="D1515" s="144" t="s">
        <v>218</v>
      </c>
      <c r="E1515" s="144" t="s">
        <v>23</v>
      </c>
      <c r="F1515" s="76">
        <v>42</v>
      </c>
      <c r="G1515" s="145" t="s">
        <v>60</v>
      </c>
      <c r="H1515" s="145">
        <v>10</v>
      </c>
      <c r="I1515" s="145">
        <v>15</v>
      </c>
      <c r="J1515" s="145">
        <v>11.3</v>
      </c>
      <c r="K1515" s="145" t="s">
        <v>344</v>
      </c>
      <c r="L1515" s="145" t="str">
        <f>IF(A1515="","",IFERROR(VLOOKUP(B1515,IPQlickTabla!$B:$J,9,FALSE),IF(B1515="80 - Produccion-Mezcla Grasa","80",IF(B1515="51 - Purga-Purga de sebo","51",IF(B1515="502 - Fermentacion PCL","502",IF(B1515="510 - Fermentacion","510","512"))))))</f>
        <v>512</v>
      </c>
      <c r="M1515" s="107">
        <f t="shared" si="23"/>
        <v>512</v>
      </c>
    </row>
    <row r="1516" spans="1:13" hidden="1" x14ac:dyDescent="0.25">
      <c r="A1516" s="76">
        <v>667194</v>
      </c>
      <c r="B1516" s="144" t="s">
        <v>293</v>
      </c>
      <c r="C1516" s="112">
        <v>44789</v>
      </c>
      <c r="D1516" s="144" t="s">
        <v>218</v>
      </c>
      <c r="E1516" s="144" t="s">
        <v>23</v>
      </c>
      <c r="F1516" s="76">
        <v>42</v>
      </c>
      <c r="G1516" s="145" t="s">
        <v>60</v>
      </c>
      <c r="H1516" s="145">
        <v>74</v>
      </c>
      <c r="I1516" s="145">
        <v>79</v>
      </c>
      <c r="J1516" s="145">
        <v>73.599999999999994</v>
      </c>
      <c r="K1516" s="145" t="s">
        <v>345</v>
      </c>
      <c r="L1516" s="145" t="str">
        <f>IF(A1516="","",IFERROR(VLOOKUP(B1516,IPQlickTabla!$B:$J,9,FALSE),IF(B1516="80 - Produccion-Mezcla Grasa","80",IF(B1516="51 - Purga-Purga de sebo","51",IF(B1516="502 - Fermentacion PCL","502",IF(B1516="510 - Fermentacion","510","512"))))))</f>
        <v>512</v>
      </c>
      <c r="M1516" s="107">
        <f t="shared" si="23"/>
        <v>512</v>
      </c>
    </row>
    <row r="1517" spans="1:13" hidden="1" x14ac:dyDescent="0.25">
      <c r="A1517" s="76">
        <v>667990</v>
      </c>
      <c r="B1517" s="144" t="s">
        <v>293</v>
      </c>
      <c r="C1517" s="112">
        <v>44792</v>
      </c>
      <c r="D1517" s="144" t="s">
        <v>218</v>
      </c>
      <c r="E1517" s="144" t="s">
        <v>23</v>
      </c>
      <c r="F1517" s="76">
        <v>43</v>
      </c>
      <c r="G1517" s="145" t="s">
        <v>61</v>
      </c>
      <c r="H1517" s="145">
        <v>5</v>
      </c>
      <c r="I1517" s="145">
        <v>10</v>
      </c>
      <c r="J1517" s="145">
        <v>5.8</v>
      </c>
      <c r="K1517" s="145" t="s">
        <v>344</v>
      </c>
      <c r="L1517" s="145" t="str">
        <f>IF(A1517="","",IFERROR(VLOOKUP(B1517,IPQlickTabla!$B:$J,9,FALSE),IF(B1517="80 - Produccion-Mezcla Grasa","80",IF(B1517="51 - Purga-Purga de sebo","51",IF(B1517="502 - Fermentacion PCL","502",IF(B1517="510 - Fermentacion","510","512"))))))</f>
        <v>512</v>
      </c>
      <c r="M1517" s="107">
        <f t="shared" si="23"/>
        <v>512</v>
      </c>
    </row>
    <row r="1518" spans="1:13" hidden="1" x14ac:dyDescent="0.25">
      <c r="A1518" s="76">
        <v>668017</v>
      </c>
      <c r="B1518" s="144" t="s">
        <v>293</v>
      </c>
      <c r="C1518" s="112">
        <v>44792</v>
      </c>
      <c r="D1518" s="144" t="s">
        <v>218</v>
      </c>
      <c r="E1518" s="144" t="s">
        <v>23</v>
      </c>
      <c r="F1518" s="76">
        <v>43</v>
      </c>
      <c r="G1518" s="145" t="s">
        <v>61</v>
      </c>
      <c r="H1518" s="145">
        <v>5</v>
      </c>
      <c r="I1518" s="145">
        <v>10</v>
      </c>
      <c r="J1518" s="145">
        <v>5.8</v>
      </c>
      <c r="K1518" s="145" t="s">
        <v>344</v>
      </c>
      <c r="L1518" s="145" t="str">
        <f>IF(A1518="","",IFERROR(VLOOKUP(B1518,IPQlickTabla!$B:$J,9,FALSE),IF(B1518="80 - Produccion-Mezcla Grasa","80",IF(B1518="51 - Purga-Purga de sebo","51",IF(B1518="502 - Fermentacion PCL","502",IF(B1518="510 - Fermentacion","510","512"))))))</f>
        <v>512</v>
      </c>
      <c r="M1518" s="107">
        <f t="shared" si="23"/>
        <v>512</v>
      </c>
    </row>
    <row r="1519" spans="1:13" hidden="1" x14ac:dyDescent="0.25">
      <c r="A1519" s="76">
        <v>668051</v>
      </c>
      <c r="B1519" s="144" t="s">
        <v>293</v>
      </c>
      <c r="C1519" s="112">
        <v>44792</v>
      </c>
      <c r="D1519" s="144" t="s">
        <v>218</v>
      </c>
      <c r="E1519" s="144" t="s">
        <v>23</v>
      </c>
      <c r="F1519" s="76">
        <v>43</v>
      </c>
      <c r="G1519" s="145" t="s">
        <v>61</v>
      </c>
      <c r="H1519" s="145">
        <v>5</v>
      </c>
      <c r="I1519" s="145">
        <v>10</v>
      </c>
      <c r="J1519" s="145">
        <v>6</v>
      </c>
      <c r="K1519" s="145" t="s">
        <v>344</v>
      </c>
      <c r="L1519" s="145" t="str">
        <f>IF(A1519="","",IFERROR(VLOOKUP(B1519,IPQlickTabla!$B:$J,9,FALSE),IF(B1519="80 - Produccion-Mezcla Grasa","80",IF(B1519="51 - Purga-Purga de sebo","51",IF(B1519="502 - Fermentacion PCL","502",IF(B1519="510 - Fermentacion","510","512"))))))</f>
        <v>512</v>
      </c>
      <c r="M1519" s="107">
        <f t="shared" si="23"/>
        <v>512</v>
      </c>
    </row>
    <row r="1520" spans="1:13" hidden="1" x14ac:dyDescent="0.25">
      <c r="A1520" s="76">
        <v>667440</v>
      </c>
      <c r="B1520" s="144" t="s">
        <v>293</v>
      </c>
      <c r="C1520" s="112">
        <v>44790</v>
      </c>
      <c r="D1520" s="144" t="s">
        <v>218</v>
      </c>
      <c r="E1520" s="144" t="s">
        <v>23</v>
      </c>
      <c r="F1520" s="76">
        <v>43</v>
      </c>
      <c r="G1520" s="145" t="s">
        <v>61</v>
      </c>
      <c r="H1520" s="145">
        <v>5</v>
      </c>
      <c r="I1520" s="145">
        <v>10</v>
      </c>
      <c r="J1520" s="145">
        <v>6.1</v>
      </c>
      <c r="K1520" s="145" t="s">
        <v>344</v>
      </c>
      <c r="L1520" s="145" t="str">
        <f>IF(A1520="","",IFERROR(VLOOKUP(B1520,IPQlickTabla!$B:$J,9,FALSE),IF(B1520="80 - Produccion-Mezcla Grasa","80",IF(B1520="51 - Purga-Purga de sebo","51",IF(B1520="502 - Fermentacion PCL","502",IF(B1520="510 - Fermentacion","510","512"))))))</f>
        <v>512</v>
      </c>
      <c r="M1520" s="107">
        <f t="shared" si="23"/>
        <v>512</v>
      </c>
    </row>
    <row r="1521" spans="1:13" hidden="1" x14ac:dyDescent="0.25">
      <c r="A1521" s="76">
        <v>667820</v>
      </c>
      <c r="B1521" s="144" t="s">
        <v>293</v>
      </c>
      <c r="C1521" s="112">
        <v>44791</v>
      </c>
      <c r="D1521" s="144" t="s">
        <v>218</v>
      </c>
      <c r="E1521" s="144" t="s">
        <v>23</v>
      </c>
      <c r="F1521" s="76">
        <v>43</v>
      </c>
      <c r="G1521" s="145" t="s">
        <v>61</v>
      </c>
      <c r="H1521" s="145">
        <v>5</v>
      </c>
      <c r="I1521" s="145">
        <v>10</v>
      </c>
      <c r="J1521" s="145">
        <v>6.2</v>
      </c>
      <c r="K1521" s="145" t="s">
        <v>344</v>
      </c>
      <c r="L1521" s="145" t="str">
        <f>IF(A1521="","",IFERROR(VLOOKUP(B1521,IPQlickTabla!$B:$J,9,FALSE),IF(B1521="80 - Produccion-Mezcla Grasa","80",IF(B1521="51 - Purga-Purga de sebo","51",IF(B1521="502 - Fermentacion PCL","502",IF(B1521="510 - Fermentacion","510","512"))))))</f>
        <v>512</v>
      </c>
      <c r="M1521" s="107">
        <f t="shared" si="23"/>
        <v>512</v>
      </c>
    </row>
    <row r="1522" spans="1:13" hidden="1" x14ac:dyDescent="0.25">
      <c r="A1522" s="76">
        <v>668089</v>
      </c>
      <c r="B1522" s="144" t="s">
        <v>293</v>
      </c>
      <c r="C1522" s="112">
        <v>44792</v>
      </c>
      <c r="D1522" s="144" t="s">
        <v>218</v>
      </c>
      <c r="E1522" s="144" t="s">
        <v>23</v>
      </c>
      <c r="F1522" s="76">
        <v>43</v>
      </c>
      <c r="G1522" s="145" t="s">
        <v>61</v>
      </c>
      <c r="H1522" s="145">
        <v>5</v>
      </c>
      <c r="I1522" s="145">
        <v>10</v>
      </c>
      <c r="J1522" s="145">
        <v>6.2</v>
      </c>
      <c r="K1522" s="145" t="s">
        <v>344</v>
      </c>
      <c r="L1522" s="145" t="str">
        <f>IF(A1522="","",IFERROR(VLOOKUP(B1522,IPQlickTabla!$B:$J,9,FALSE),IF(B1522="80 - Produccion-Mezcla Grasa","80",IF(B1522="51 - Purga-Purga de sebo","51",IF(B1522="502 - Fermentacion PCL","502",IF(B1522="510 - Fermentacion","510","512"))))))</f>
        <v>512</v>
      </c>
      <c r="M1522" s="107">
        <f t="shared" si="23"/>
        <v>512</v>
      </c>
    </row>
    <row r="1523" spans="1:13" hidden="1" x14ac:dyDescent="0.25">
      <c r="A1523" s="76">
        <v>668143</v>
      </c>
      <c r="B1523" s="144" t="s">
        <v>293</v>
      </c>
      <c r="C1523" s="112">
        <v>44792</v>
      </c>
      <c r="D1523" s="144" t="s">
        <v>218</v>
      </c>
      <c r="E1523" s="144" t="s">
        <v>23</v>
      </c>
      <c r="F1523" s="76">
        <v>43</v>
      </c>
      <c r="G1523" s="145" t="s">
        <v>61</v>
      </c>
      <c r="H1523" s="145">
        <v>5</v>
      </c>
      <c r="I1523" s="145">
        <v>10</v>
      </c>
      <c r="J1523" s="145">
        <v>6.4</v>
      </c>
      <c r="K1523" s="145" t="s">
        <v>344</v>
      </c>
      <c r="L1523" s="145" t="str">
        <f>IF(A1523="","",IFERROR(VLOOKUP(B1523,IPQlickTabla!$B:$J,9,FALSE),IF(B1523="80 - Produccion-Mezcla Grasa","80",IF(B1523="51 - Purga-Purga de sebo","51",IF(B1523="502 - Fermentacion PCL","502",IF(B1523="510 - Fermentacion","510","512"))))))</f>
        <v>512</v>
      </c>
      <c r="M1523" s="107">
        <f t="shared" si="23"/>
        <v>512</v>
      </c>
    </row>
    <row r="1524" spans="1:13" hidden="1" x14ac:dyDescent="0.25">
      <c r="A1524" s="76">
        <v>667690</v>
      </c>
      <c r="B1524" s="144" t="s">
        <v>293</v>
      </c>
      <c r="C1524" s="112">
        <v>44790</v>
      </c>
      <c r="D1524" s="144" t="s">
        <v>218</v>
      </c>
      <c r="E1524" s="144" t="s">
        <v>23</v>
      </c>
      <c r="F1524" s="76">
        <v>43</v>
      </c>
      <c r="G1524" s="145" t="s">
        <v>61</v>
      </c>
      <c r="H1524" s="145">
        <v>5</v>
      </c>
      <c r="I1524" s="145">
        <v>10</v>
      </c>
      <c r="J1524" s="145">
        <v>6.5</v>
      </c>
      <c r="K1524" s="145" t="s">
        <v>344</v>
      </c>
      <c r="L1524" s="145" t="str">
        <f>IF(A1524="","",IFERROR(VLOOKUP(B1524,IPQlickTabla!$B:$J,9,FALSE),IF(B1524="80 - Produccion-Mezcla Grasa","80",IF(B1524="51 - Purga-Purga de sebo","51",IF(B1524="502 - Fermentacion PCL","502",IF(B1524="510 - Fermentacion","510","512"))))))</f>
        <v>512</v>
      </c>
      <c r="M1524" s="107">
        <f t="shared" si="23"/>
        <v>512</v>
      </c>
    </row>
    <row r="1525" spans="1:13" hidden="1" x14ac:dyDescent="0.25">
      <c r="A1525" s="76">
        <v>668251</v>
      </c>
      <c r="B1525" s="144" t="s">
        <v>293</v>
      </c>
      <c r="C1525" s="112">
        <v>44792</v>
      </c>
      <c r="D1525" s="144" t="s">
        <v>218</v>
      </c>
      <c r="E1525" s="144" t="s">
        <v>23</v>
      </c>
      <c r="F1525" s="76">
        <v>43</v>
      </c>
      <c r="G1525" s="145" t="s">
        <v>61</v>
      </c>
      <c r="H1525" s="145">
        <v>5</v>
      </c>
      <c r="I1525" s="145">
        <v>10</v>
      </c>
      <c r="J1525" s="145">
        <v>6.7</v>
      </c>
      <c r="K1525" s="145" t="s">
        <v>344</v>
      </c>
      <c r="L1525" s="145" t="str">
        <f>IF(A1525="","",IFERROR(VLOOKUP(B1525,IPQlickTabla!$B:$J,9,FALSE),IF(B1525="80 - Produccion-Mezcla Grasa","80",IF(B1525="51 - Purga-Purga de sebo","51",IF(B1525="502 - Fermentacion PCL","502",IF(B1525="510 - Fermentacion","510","512"))))))</f>
        <v>512</v>
      </c>
      <c r="M1525" s="107">
        <f t="shared" si="23"/>
        <v>512</v>
      </c>
    </row>
    <row r="1526" spans="1:13" hidden="1" x14ac:dyDescent="0.25">
      <c r="A1526" s="76">
        <v>668307</v>
      </c>
      <c r="B1526" s="144" t="s">
        <v>293</v>
      </c>
      <c r="C1526" s="112">
        <v>44793</v>
      </c>
      <c r="D1526" s="144" t="s">
        <v>218</v>
      </c>
      <c r="E1526" s="144" t="s">
        <v>23</v>
      </c>
      <c r="F1526" s="76">
        <v>43</v>
      </c>
      <c r="G1526" s="145" t="s">
        <v>61</v>
      </c>
      <c r="H1526" s="145">
        <v>5</v>
      </c>
      <c r="I1526" s="145">
        <v>10</v>
      </c>
      <c r="J1526" s="145">
        <v>6.7</v>
      </c>
      <c r="K1526" s="145" t="s">
        <v>344</v>
      </c>
      <c r="L1526" s="145" t="str">
        <f>IF(A1526="","",IFERROR(VLOOKUP(B1526,IPQlickTabla!$B:$J,9,FALSE),IF(B1526="80 - Produccion-Mezcla Grasa","80",IF(B1526="51 - Purga-Purga de sebo","51",IF(B1526="502 - Fermentacion PCL","502",IF(B1526="510 - Fermentacion","510","512"))))))</f>
        <v>512</v>
      </c>
      <c r="M1526" s="107">
        <f t="shared" si="23"/>
        <v>512</v>
      </c>
    </row>
    <row r="1527" spans="1:13" hidden="1" x14ac:dyDescent="0.25">
      <c r="A1527" s="76">
        <v>668200</v>
      </c>
      <c r="B1527" s="144" t="s">
        <v>293</v>
      </c>
      <c r="C1527" s="112">
        <v>44792</v>
      </c>
      <c r="D1527" s="144" t="s">
        <v>218</v>
      </c>
      <c r="E1527" s="144" t="s">
        <v>23</v>
      </c>
      <c r="F1527" s="76">
        <v>43</v>
      </c>
      <c r="G1527" s="145" t="s">
        <v>61</v>
      </c>
      <c r="H1527" s="145">
        <v>5</v>
      </c>
      <c r="I1527" s="145">
        <v>10</v>
      </c>
      <c r="J1527" s="145">
        <v>6.8</v>
      </c>
      <c r="K1527" s="145" t="s">
        <v>344</v>
      </c>
      <c r="L1527" s="145" t="str">
        <f>IF(A1527="","",IFERROR(VLOOKUP(B1527,IPQlickTabla!$B:$J,9,FALSE),IF(B1527="80 - Produccion-Mezcla Grasa","80",IF(B1527="51 - Purga-Purga de sebo","51",IF(B1527="502 - Fermentacion PCL","502",IF(B1527="510 - Fermentacion","510","512"))))))</f>
        <v>512</v>
      </c>
      <c r="M1527" s="107">
        <f t="shared" si="23"/>
        <v>512</v>
      </c>
    </row>
    <row r="1528" spans="1:13" hidden="1" x14ac:dyDescent="0.25">
      <c r="A1528" s="76">
        <v>668373</v>
      </c>
      <c r="B1528" s="144" t="s">
        <v>293</v>
      </c>
      <c r="C1528" s="112">
        <v>44793</v>
      </c>
      <c r="D1528" s="144" t="s">
        <v>218</v>
      </c>
      <c r="E1528" s="144" t="s">
        <v>23</v>
      </c>
      <c r="F1528" s="76">
        <v>43</v>
      </c>
      <c r="G1528" s="145" t="s">
        <v>61</v>
      </c>
      <c r="H1528" s="145">
        <v>5</v>
      </c>
      <c r="I1528" s="145">
        <v>10</v>
      </c>
      <c r="J1528" s="145">
        <v>6.9</v>
      </c>
      <c r="K1528" s="145" t="s">
        <v>344</v>
      </c>
      <c r="L1528" s="145" t="str">
        <f>IF(A1528="","",IFERROR(VLOOKUP(B1528,IPQlickTabla!$B:$J,9,FALSE),IF(B1528="80 - Produccion-Mezcla Grasa","80",IF(B1528="51 - Purga-Purga de sebo","51",IF(B1528="502 - Fermentacion PCL","502",IF(B1528="510 - Fermentacion","510","512"))))))</f>
        <v>512</v>
      </c>
      <c r="M1528" s="107">
        <f t="shared" si="23"/>
        <v>512</v>
      </c>
    </row>
    <row r="1529" spans="1:13" hidden="1" x14ac:dyDescent="0.25">
      <c r="A1529" s="76">
        <v>668221</v>
      </c>
      <c r="B1529" s="144" t="s">
        <v>293</v>
      </c>
      <c r="C1529" s="112">
        <v>44792</v>
      </c>
      <c r="D1529" s="144" t="s">
        <v>218</v>
      </c>
      <c r="E1529" s="144" t="s">
        <v>23</v>
      </c>
      <c r="F1529" s="76">
        <v>43</v>
      </c>
      <c r="G1529" s="145" t="s">
        <v>61</v>
      </c>
      <c r="H1529" s="145">
        <v>5</v>
      </c>
      <c r="I1529" s="145">
        <v>10</v>
      </c>
      <c r="J1529" s="145">
        <v>7</v>
      </c>
      <c r="K1529" s="145" t="s">
        <v>344</v>
      </c>
      <c r="L1529" s="145" t="str">
        <f>IF(A1529="","",IFERROR(VLOOKUP(B1529,IPQlickTabla!$B:$J,9,FALSE),IF(B1529="80 - Produccion-Mezcla Grasa","80",IF(B1529="51 - Purga-Purga de sebo","51",IF(B1529="502 - Fermentacion PCL","502",IF(B1529="510 - Fermentacion","510","512"))))))</f>
        <v>512</v>
      </c>
      <c r="M1529" s="107">
        <f t="shared" si="23"/>
        <v>512</v>
      </c>
    </row>
    <row r="1530" spans="1:13" hidden="1" x14ac:dyDescent="0.25">
      <c r="A1530" s="76">
        <v>668326</v>
      </c>
      <c r="B1530" s="144" t="s">
        <v>293</v>
      </c>
      <c r="C1530" s="112">
        <v>44793</v>
      </c>
      <c r="D1530" s="144" t="s">
        <v>218</v>
      </c>
      <c r="E1530" s="144" t="s">
        <v>23</v>
      </c>
      <c r="F1530" s="76">
        <v>43</v>
      </c>
      <c r="G1530" s="145" t="s">
        <v>61</v>
      </c>
      <c r="H1530" s="145">
        <v>5</v>
      </c>
      <c r="I1530" s="145">
        <v>10</v>
      </c>
      <c r="J1530" s="145">
        <v>7</v>
      </c>
      <c r="K1530" s="145" t="s">
        <v>344</v>
      </c>
      <c r="L1530" s="145" t="str">
        <f>IF(A1530="","",IFERROR(VLOOKUP(B1530,IPQlickTabla!$B:$J,9,FALSE),IF(B1530="80 - Produccion-Mezcla Grasa","80",IF(B1530="51 - Purga-Purga de sebo","51",IF(B1530="502 - Fermentacion PCL","502",IF(B1530="510 - Fermentacion","510","512"))))))</f>
        <v>512</v>
      </c>
      <c r="M1530" s="107">
        <f t="shared" si="23"/>
        <v>512</v>
      </c>
    </row>
    <row r="1531" spans="1:13" hidden="1" x14ac:dyDescent="0.25">
      <c r="A1531" s="76">
        <v>668358</v>
      </c>
      <c r="B1531" s="144" t="s">
        <v>293</v>
      </c>
      <c r="C1531" s="112">
        <v>44793</v>
      </c>
      <c r="D1531" s="144" t="s">
        <v>218</v>
      </c>
      <c r="E1531" s="144" t="s">
        <v>23</v>
      </c>
      <c r="F1531" s="76">
        <v>43</v>
      </c>
      <c r="G1531" s="145" t="s">
        <v>61</v>
      </c>
      <c r="H1531" s="145">
        <v>5</v>
      </c>
      <c r="I1531" s="145">
        <v>10</v>
      </c>
      <c r="J1531" s="145">
        <v>7</v>
      </c>
      <c r="K1531" s="145" t="s">
        <v>344</v>
      </c>
      <c r="L1531" s="145" t="str">
        <f>IF(A1531="","",IFERROR(VLOOKUP(B1531,IPQlickTabla!$B:$J,9,FALSE),IF(B1531="80 - Produccion-Mezcla Grasa","80",IF(B1531="51 - Purga-Purga de sebo","51",IF(B1531="502 - Fermentacion PCL","502",IF(B1531="510 - Fermentacion","510","512"))))))</f>
        <v>512</v>
      </c>
      <c r="M1531" s="107">
        <f t="shared" si="23"/>
        <v>512</v>
      </c>
    </row>
    <row r="1532" spans="1:13" hidden="1" x14ac:dyDescent="0.25">
      <c r="A1532" s="76">
        <v>667330</v>
      </c>
      <c r="B1532" s="144" t="s">
        <v>293</v>
      </c>
      <c r="C1532" s="112">
        <v>44789</v>
      </c>
      <c r="D1532" s="144" t="s">
        <v>218</v>
      </c>
      <c r="E1532" s="144" t="s">
        <v>23</v>
      </c>
      <c r="F1532" s="76">
        <v>43</v>
      </c>
      <c r="G1532" s="145" t="s">
        <v>61</v>
      </c>
      <c r="H1532" s="145">
        <v>5</v>
      </c>
      <c r="I1532" s="145">
        <v>10</v>
      </c>
      <c r="J1532" s="145">
        <v>7.1</v>
      </c>
      <c r="K1532" s="145" t="s">
        <v>344</v>
      </c>
      <c r="L1532" s="145" t="str">
        <f>IF(A1532="","",IFERROR(VLOOKUP(B1532,IPQlickTabla!$B:$J,9,FALSE),IF(B1532="80 - Produccion-Mezcla Grasa","80",IF(B1532="51 - Purga-Purga de sebo","51",IF(B1532="502 - Fermentacion PCL","502",IF(B1532="510 - Fermentacion","510","512"))))))</f>
        <v>512</v>
      </c>
      <c r="M1532" s="107">
        <f t="shared" si="23"/>
        <v>512</v>
      </c>
    </row>
    <row r="1533" spans="1:13" hidden="1" x14ac:dyDescent="0.25">
      <c r="A1533" s="76">
        <v>668336</v>
      </c>
      <c r="B1533" s="144" t="s">
        <v>293</v>
      </c>
      <c r="C1533" s="112">
        <v>44793</v>
      </c>
      <c r="D1533" s="144" t="s">
        <v>218</v>
      </c>
      <c r="E1533" s="144" t="s">
        <v>23</v>
      </c>
      <c r="F1533" s="76">
        <v>43</v>
      </c>
      <c r="G1533" s="145" t="s">
        <v>61</v>
      </c>
      <c r="H1533" s="145">
        <v>5</v>
      </c>
      <c r="I1533" s="145">
        <v>10</v>
      </c>
      <c r="J1533" s="145">
        <v>7.2</v>
      </c>
      <c r="K1533" s="145" t="s">
        <v>344</v>
      </c>
      <c r="L1533" s="145" t="str">
        <f>IF(A1533="","",IFERROR(VLOOKUP(B1533,IPQlickTabla!$B:$J,9,FALSE),IF(B1533="80 - Produccion-Mezcla Grasa","80",IF(B1533="51 - Purga-Purga de sebo","51",IF(B1533="502 - Fermentacion PCL","502",IF(B1533="510 - Fermentacion","510","512"))))))</f>
        <v>512</v>
      </c>
      <c r="M1533" s="107">
        <f t="shared" si="23"/>
        <v>512</v>
      </c>
    </row>
    <row r="1534" spans="1:13" hidden="1" x14ac:dyDescent="0.25">
      <c r="A1534" s="76">
        <v>667221</v>
      </c>
      <c r="B1534" s="144" t="s">
        <v>293</v>
      </c>
      <c r="C1534" s="112">
        <v>44789</v>
      </c>
      <c r="D1534" s="144" t="s">
        <v>218</v>
      </c>
      <c r="E1534" s="144" t="s">
        <v>23</v>
      </c>
      <c r="F1534" s="76">
        <v>43</v>
      </c>
      <c r="G1534" s="145" t="s">
        <v>61</v>
      </c>
      <c r="H1534" s="145">
        <v>5</v>
      </c>
      <c r="I1534" s="145">
        <v>10</v>
      </c>
      <c r="J1534" s="145">
        <v>8.1999999999999993</v>
      </c>
      <c r="K1534" s="145" t="s">
        <v>344</v>
      </c>
      <c r="L1534" s="145" t="str">
        <f>IF(A1534="","",IFERROR(VLOOKUP(B1534,IPQlickTabla!$B:$J,9,FALSE),IF(B1534="80 - Produccion-Mezcla Grasa","80",IF(B1534="51 - Purga-Purga de sebo","51",IF(B1534="502 - Fermentacion PCL","502",IF(B1534="510 - Fermentacion","510","512"))))))</f>
        <v>512</v>
      </c>
      <c r="M1534" s="107">
        <f t="shared" si="23"/>
        <v>512</v>
      </c>
    </row>
    <row r="1535" spans="1:13" hidden="1" x14ac:dyDescent="0.25">
      <c r="A1535" s="76">
        <v>667194</v>
      </c>
      <c r="B1535" s="144" t="s">
        <v>293</v>
      </c>
      <c r="C1535" s="112">
        <v>44789</v>
      </c>
      <c r="D1535" s="144" t="s">
        <v>218</v>
      </c>
      <c r="E1535" s="144" t="s">
        <v>23</v>
      </c>
      <c r="F1535" s="76">
        <v>43</v>
      </c>
      <c r="G1535" s="145" t="s">
        <v>61</v>
      </c>
      <c r="H1535" s="145">
        <v>55</v>
      </c>
      <c r="I1535" s="145">
        <v>60</v>
      </c>
      <c r="J1535" s="145">
        <v>54.6</v>
      </c>
      <c r="K1535" s="145" t="s">
        <v>345</v>
      </c>
      <c r="L1535" s="145" t="str">
        <f>IF(A1535="","",IFERROR(VLOOKUP(B1535,IPQlickTabla!$B:$J,9,FALSE),IF(B1535="80 - Produccion-Mezcla Grasa","80",IF(B1535="51 - Purga-Purga de sebo","51",IF(B1535="502 - Fermentacion PCL","502",IF(B1535="510 - Fermentacion","510","512"))))))</f>
        <v>512</v>
      </c>
      <c r="M1535" s="107">
        <f t="shared" si="23"/>
        <v>512</v>
      </c>
    </row>
    <row r="1536" spans="1:13" hidden="1" x14ac:dyDescent="0.25">
      <c r="A1536" s="76">
        <v>667990</v>
      </c>
      <c r="B1536" s="144" t="s">
        <v>293</v>
      </c>
      <c r="C1536" s="112">
        <v>44792</v>
      </c>
      <c r="D1536" s="144" t="s">
        <v>218</v>
      </c>
      <c r="E1536" s="144" t="s">
        <v>23</v>
      </c>
      <c r="F1536" s="76">
        <v>44</v>
      </c>
      <c r="G1536" s="145" t="s">
        <v>62</v>
      </c>
      <c r="H1536" s="145">
        <v>3</v>
      </c>
      <c r="I1536" s="145">
        <v>7</v>
      </c>
      <c r="J1536" s="145">
        <v>3.6</v>
      </c>
      <c r="K1536" s="145" t="s">
        <v>344</v>
      </c>
      <c r="L1536" s="145" t="str">
        <f>IF(A1536="","",IFERROR(VLOOKUP(B1536,IPQlickTabla!$B:$J,9,FALSE),IF(B1536="80 - Produccion-Mezcla Grasa","80",IF(B1536="51 - Purga-Purga de sebo","51",IF(B1536="502 - Fermentacion PCL","502",IF(B1536="510 - Fermentacion","510","512"))))))</f>
        <v>512</v>
      </c>
      <c r="M1536" s="107">
        <f t="shared" si="23"/>
        <v>512</v>
      </c>
    </row>
    <row r="1537" spans="1:13" hidden="1" x14ac:dyDescent="0.25">
      <c r="A1537" s="76">
        <v>668017</v>
      </c>
      <c r="B1537" s="144" t="s">
        <v>293</v>
      </c>
      <c r="C1537" s="112">
        <v>44792</v>
      </c>
      <c r="D1537" s="144" t="s">
        <v>218</v>
      </c>
      <c r="E1537" s="144" t="s">
        <v>23</v>
      </c>
      <c r="F1537" s="76">
        <v>44</v>
      </c>
      <c r="G1537" s="145" t="s">
        <v>62</v>
      </c>
      <c r="H1537" s="145">
        <v>3</v>
      </c>
      <c r="I1537" s="145">
        <v>7</v>
      </c>
      <c r="J1537" s="145">
        <v>3.9</v>
      </c>
      <c r="K1537" s="145" t="s">
        <v>344</v>
      </c>
      <c r="L1537" s="145" t="str">
        <f>IF(A1537="","",IFERROR(VLOOKUP(B1537,IPQlickTabla!$B:$J,9,FALSE),IF(B1537="80 - Produccion-Mezcla Grasa","80",IF(B1537="51 - Purga-Purga de sebo","51",IF(B1537="502 - Fermentacion PCL","502",IF(B1537="510 - Fermentacion","510","512"))))))</f>
        <v>512</v>
      </c>
      <c r="M1537" s="107">
        <f t="shared" si="23"/>
        <v>512</v>
      </c>
    </row>
    <row r="1538" spans="1:13" hidden="1" x14ac:dyDescent="0.25">
      <c r="A1538" s="76">
        <v>667440</v>
      </c>
      <c r="B1538" s="144" t="s">
        <v>293</v>
      </c>
      <c r="C1538" s="112">
        <v>44790</v>
      </c>
      <c r="D1538" s="144" t="s">
        <v>218</v>
      </c>
      <c r="E1538" s="144" t="s">
        <v>23</v>
      </c>
      <c r="F1538" s="76">
        <v>44</v>
      </c>
      <c r="G1538" s="145" t="s">
        <v>62</v>
      </c>
      <c r="H1538" s="145">
        <v>3</v>
      </c>
      <c r="I1538" s="145">
        <v>7</v>
      </c>
      <c r="J1538" s="145">
        <v>4</v>
      </c>
      <c r="K1538" s="145" t="s">
        <v>344</v>
      </c>
      <c r="L1538" s="145" t="str">
        <f>IF(A1538="","",IFERROR(VLOOKUP(B1538,IPQlickTabla!$B:$J,9,FALSE),IF(B1538="80 - Produccion-Mezcla Grasa","80",IF(B1538="51 - Purga-Purga de sebo","51",IF(B1538="502 - Fermentacion PCL","502",IF(B1538="510 - Fermentacion","510","512"))))))</f>
        <v>512</v>
      </c>
      <c r="M1538" s="107">
        <f t="shared" si="23"/>
        <v>512</v>
      </c>
    </row>
    <row r="1539" spans="1:13" hidden="1" x14ac:dyDescent="0.25">
      <c r="A1539" s="76">
        <v>667690</v>
      </c>
      <c r="B1539" s="144" t="s">
        <v>293</v>
      </c>
      <c r="C1539" s="112">
        <v>44790</v>
      </c>
      <c r="D1539" s="144" t="s">
        <v>218</v>
      </c>
      <c r="E1539" s="144" t="s">
        <v>23</v>
      </c>
      <c r="F1539" s="76">
        <v>44</v>
      </c>
      <c r="G1539" s="145" t="s">
        <v>62</v>
      </c>
      <c r="H1539" s="145">
        <v>3</v>
      </c>
      <c r="I1539" s="145">
        <v>7</v>
      </c>
      <c r="J1539" s="145">
        <v>4</v>
      </c>
      <c r="K1539" s="145" t="s">
        <v>344</v>
      </c>
      <c r="L1539" s="145" t="str">
        <f>IF(A1539="","",IFERROR(VLOOKUP(B1539,IPQlickTabla!$B:$J,9,FALSE),IF(B1539="80 - Produccion-Mezcla Grasa","80",IF(B1539="51 - Purga-Purga de sebo","51",IF(B1539="502 - Fermentacion PCL","502",IF(B1539="510 - Fermentacion","510","512"))))))</f>
        <v>512</v>
      </c>
      <c r="M1539" s="107">
        <f t="shared" ref="M1539:M1602" si="24">+IF(OR(L1539=73,L1539=74,L1539=75),75,IF(L1539="80",80,IF(L1539="51",51,IF(L1539="502",502,IF(L1539="510",510,IF(L1539="512",512,L1539))))))</f>
        <v>512</v>
      </c>
    </row>
    <row r="1540" spans="1:13" hidden="1" x14ac:dyDescent="0.25">
      <c r="A1540" s="76">
        <v>667820</v>
      </c>
      <c r="B1540" s="144" t="s">
        <v>293</v>
      </c>
      <c r="C1540" s="112">
        <v>44791</v>
      </c>
      <c r="D1540" s="144" t="s">
        <v>218</v>
      </c>
      <c r="E1540" s="144" t="s">
        <v>23</v>
      </c>
      <c r="F1540" s="76">
        <v>44</v>
      </c>
      <c r="G1540" s="145" t="s">
        <v>62</v>
      </c>
      <c r="H1540" s="145">
        <v>3</v>
      </c>
      <c r="I1540" s="145">
        <v>7</v>
      </c>
      <c r="J1540" s="145">
        <v>4.2</v>
      </c>
      <c r="K1540" s="145" t="s">
        <v>344</v>
      </c>
      <c r="L1540" s="145" t="str">
        <f>IF(A1540="","",IFERROR(VLOOKUP(B1540,IPQlickTabla!$B:$J,9,FALSE),IF(B1540="80 - Produccion-Mezcla Grasa","80",IF(B1540="51 - Purga-Purga de sebo","51",IF(B1540="502 - Fermentacion PCL","502",IF(B1540="510 - Fermentacion","510","512"))))))</f>
        <v>512</v>
      </c>
      <c r="M1540" s="107">
        <f t="shared" si="24"/>
        <v>512</v>
      </c>
    </row>
    <row r="1541" spans="1:13" hidden="1" x14ac:dyDescent="0.25">
      <c r="A1541" s="76">
        <v>668143</v>
      </c>
      <c r="B1541" s="144" t="s">
        <v>293</v>
      </c>
      <c r="C1541" s="112">
        <v>44792</v>
      </c>
      <c r="D1541" s="144" t="s">
        <v>218</v>
      </c>
      <c r="E1541" s="144" t="s">
        <v>23</v>
      </c>
      <c r="F1541" s="76">
        <v>44</v>
      </c>
      <c r="G1541" s="145" t="s">
        <v>62</v>
      </c>
      <c r="H1541" s="145">
        <v>3</v>
      </c>
      <c r="I1541" s="145">
        <v>7</v>
      </c>
      <c r="J1541" s="145">
        <v>4.2</v>
      </c>
      <c r="K1541" s="145" t="s">
        <v>344</v>
      </c>
      <c r="L1541" s="145" t="str">
        <f>IF(A1541="","",IFERROR(VLOOKUP(B1541,IPQlickTabla!$B:$J,9,FALSE),IF(B1541="80 - Produccion-Mezcla Grasa","80",IF(B1541="51 - Purga-Purga de sebo","51",IF(B1541="502 - Fermentacion PCL","502",IF(B1541="510 - Fermentacion","510","512"))))))</f>
        <v>512</v>
      </c>
      <c r="M1541" s="107">
        <f t="shared" si="24"/>
        <v>512</v>
      </c>
    </row>
    <row r="1542" spans="1:13" hidden="1" x14ac:dyDescent="0.25">
      <c r="A1542" s="76">
        <v>668051</v>
      </c>
      <c r="B1542" s="144" t="s">
        <v>293</v>
      </c>
      <c r="C1542" s="112">
        <v>44792</v>
      </c>
      <c r="D1542" s="144" t="s">
        <v>218</v>
      </c>
      <c r="E1542" s="144" t="s">
        <v>23</v>
      </c>
      <c r="F1542" s="76">
        <v>44</v>
      </c>
      <c r="G1542" s="145" t="s">
        <v>62</v>
      </c>
      <c r="H1542" s="145">
        <v>3</v>
      </c>
      <c r="I1542" s="145">
        <v>7</v>
      </c>
      <c r="J1542" s="145">
        <v>4.4000000000000004</v>
      </c>
      <c r="K1542" s="145" t="s">
        <v>344</v>
      </c>
      <c r="L1542" s="145" t="str">
        <f>IF(A1542="","",IFERROR(VLOOKUP(B1542,IPQlickTabla!$B:$J,9,FALSE),IF(B1542="80 - Produccion-Mezcla Grasa","80",IF(B1542="51 - Purga-Purga de sebo","51",IF(B1542="502 - Fermentacion PCL","502",IF(B1542="510 - Fermentacion","510","512"))))))</f>
        <v>512</v>
      </c>
      <c r="M1542" s="107">
        <f t="shared" si="24"/>
        <v>512</v>
      </c>
    </row>
    <row r="1543" spans="1:13" hidden="1" x14ac:dyDescent="0.25">
      <c r="A1543" s="76">
        <v>668089</v>
      </c>
      <c r="B1543" s="144" t="s">
        <v>293</v>
      </c>
      <c r="C1543" s="112">
        <v>44792</v>
      </c>
      <c r="D1543" s="144" t="s">
        <v>218</v>
      </c>
      <c r="E1543" s="144" t="s">
        <v>23</v>
      </c>
      <c r="F1543" s="76">
        <v>44</v>
      </c>
      <c r="G1543" s="145" t="s">
        <v>62</v>
      </c>
      <c r="H1543" s="145">
        <v>3</v>
      </c>
      <c r="I1543" s="145">
        <v>7</v>
      </c>
      <c r="J1543" s="145">
        <v>4.5</v>
      </c>
      <c r="K1543" s="145" t="s">
        <v>344</v>
      </c>
      <c r="L1543" s="145" t="str">
        <f>IF(A1543="","",IFERROR(VLOOKUP(B1543,IPQlickTabla!$B:$J,9,FALSE),IF(B1543="80 - Produccion-Mezcla Grasa","80",IF(B1543="51 - Purga-Purga de sebo","51",IF(B1543="502 - Fermentacion PCL","502",IF(B1543="510 - Fermentacion","510","512"))))))</f>
        <v>512</v>
      </c>
      <c r="M1543" s="107">
        <f t="shared" si="24"/>
        <v>512</v>
      </c>
    </row>
    <row r="1544" spans="1:13" hidden="1" x14ac:dyDescent="0.25">
      <c r="A1544" s="76">
        <v>668200</v>
      </c>
      <c r="B1544" s="144" t="s">
        <v>293</v>
      </c>
      <c r="C1544" s="112">
        <v>44792</v>
      </c>
      <c r="D1544" s="144" t="s">
        <v>218</v>
      </c>
      <c r="E1544" s="144" t="s">
        <v>23</v>
      </c>
      <c r="F1544" s="76">
        <v>44</v>
      </c>
      <c r="G1544" s="145" t="s">
        <v>62</v>
      </c>
      <c r="H1544" s="145">
        <v>3</v>
      </c>
      <c r="I1544" s="145">
        <v>7</v>
      </c>
      <c r="J1544" s="145">
        <v>4.5</v>
      </c>
      <c r="K1544" s="145" t="s">
        <v>344</v>
      </c>
      <c r="L1544" s="145" t="str">
        <f>IF(A1544="","",IFERROR(VLOOKUP(B1544,IPQlickTabla!$B:$J,9,FALSE),IF(B1544="80 - Produccion-Mezcla Grasa","80",IF(B1544="51 - Purga-Purga de sebo","51",IF(B1544="502 - Fermentacion PCL","502",IF(B1544="510 - Fermentacion","510","512"))))))</f>
        <v>512</v>
      </c>
      <c r="M1544" s="107">
        <f t="shared" si="24"/>
        <v>512</v>
      </c>
    </row>
    <row r="1545" spans="1:13" hidden="1" x14ac:dyDescent="0.25">
      <c r="A1545" s="76">
        <v>668251</v>
      </c>
      <c r="B1545" s="144" t="s">
        <v>293</v>
      </c>
      <c r="C1545" s="112">
        <v>44792</v>
      </c>
      <c r="D1545" s="144" t="s">
        <v>218</v>
      </c>
      <c r="E1545" s="144" t="s">
        <v>23</v>
      </c>
      <c r="F1545" s="76">
        <v>44</v>
      </c>
      <c r="G1545" s="145" t="s">
        <v>62</v>
      </c>
      <c r="H1545" s="145">
        <v>3</v>
      </c>
      <c r="I1545" s="145">
        <v>7</v>
      </c>
      <c r="J1545" s="145">
        <v>4.5</v>
      </c>
      <c r="K1545" s="145" t="s">
        <v>344</v>
      </c>
      <c r="L1545" s="145" t="str">
        <f>IF(A1545="","",IFERROR(VLOOKUP(B1545,IPQlickTabla!$B:$J,9,FALSE),IF(B1545="80 - Produccion-Mezcla Grasa","80",IF(B1545="51 - Purga-Purga de sebo","51",IF(B1545="502 - Fermentacion PCL","502",IF(B1545="510 - Fermentacion","510","512"))))))</f>
        <v>512</v>
      </c>
      <c r="M1545" s="107">
        <f t="shared" si="24"/>
        <v>512</v>
      </c>
    </row>
    <row r="1546" spans="1:13" hidden="1" x14ac:dyDescent="0.25">
      <c r="A1546" s="76">
        <v>668326</v>
      </c>
      <c r="B1546" s="144" t="s">
        <v>293</v>
      </c>
      <c r="C1546" s="112">
        <v>44793</v>
      </c>
      <c r="D1546" s="144" t="s">
        <v>218</v>
      </c>
      <c r="E1546" s="144" t="s">
        <v>23</v>
      </c>
      <c r="F1546" s="76">
        <v>44</v>
      </c>
      <c r="G1546" s="145" t="s">
        <v>62</v>
      </c>
      <c r="H1546" s="145">
        <v>3</v>
      </c>
      <c r="I1546" s="145">
        <v>7</v>
      </c>
      <c r="J1546" s="145">
        <v>4.5</v>
      </c>
      <c r="K1546" s="145" t="s">
        <v>344</v>
      </c>
      <c r="L1546" s="145" t="str">
        <f>IF(A1546="","",IFERROR(VLOOKUP(B1546,IPQlickTabla!$B:$J,9,FALSE),IF(B1546="80 - Produccion-Mezcla Grasa","80",IF(B1546="51 - Purga-Purga de sebo","51",IF(B1546="502 - Fermentacion PCL","502",IF(B1546="510 - Fermentacion","510","512"))))))</f>
        <v>512</v>
      </c>
      <c r="M1546" s="107">
        <f t="shared" si="24"/>
        <v>512</v>
      </c>
    </row>
    <row r="1547" spans="1:13" hidden="1" x14ac:dyDescent="0.25">
      <c r="A1547" s="76">
        <v>667330</v>
      </c>
      <c r="B1547" s="144" t="s">
        <v>293</v>
      </c>
      <c r="C1547" s="112">
        <v>44789</v>
      </c>
      <c r="D1547" s="144" t="s">
        <v>218</v>
      </c>
      <c r="E1547" s="144" t="s">
        <v>23</v>
      </c>
      <c r="F1547" s="76">
        <v>44</v>
      </c>
      <c r="G1547" s="145" t="s">
        <v>62</v>
      </c>
      <c r="H1547" s="145">
        <v>3</v>
      </c>
      <c r="I1547" s="145">
        <v>7</v>
      </c>
      <c r="J1547" s="145">
        <v>4.5999999999999996</v>
      </c>
      <c r="K1547" s="145" t="s">
        <v>344</v>
      </c>
      <c r="L1547" s="145" t="str">
        <f>IF(A1547="","",IFERROR(VLOOKUP(B1547,IPQlickTabla!$B:$J,9,FALSE),IF(B1547="80 - Produccion-Mezcla Grasa","80",IF(B1547="51 - Purga-Purga de sebo","51",IF(B1547="502 - Fermentacion PCL","502",IF(B1547="510 - Fermentacion","510","512"))))))</f>
        <v>512</v>
      </c>
      <c r="M1547" s="107">
        <f t="shared" si="24"/>
        <v>512</v>
      </c>
    </row>
    <row r="1548" spans="1:13" hidden="1" x14ac:dyDescent="0.25">
      <c r="A1548" s="76">
        <v>668307</v>
      </c>
      <c r="B1548" s="144" t="s">
        <v>293</v>
      </c>
      <c r="C1548" s="112">
        <v>44793</v>
      </c>
      <c r="D1548" s="144" t="s">
        <v>218</v>
      </c>
      <c r="E1548" s="144" t="s">
        <v>23</v>
      </c>
      <c r="F1548" s="76">
        <v>44</v>
      </c>
      <c r="G1548" s="145" t="s">
        <v>62</v>
      </c>
      <c r="H1548" s="145">
        <v>3</v>
      </c>
      <c r="I1548" s="145">
        <v>7</v>
      </c>
      <c r="J1548" s="145">
        <v>4.7</v>
      </c>
      <c r="K1548" s="145" t="s">
        <v>344</v>
      </c>
      <c r="L1548" s="145" t="str">
        <f>IF(A1548="","",IFERROR(VLOOKUP(B1548,IPQlickTabla!$B:$J,9,FALSE),IF(B1548="80 - Produccion-Mezcla Grasa","80",IF(B1548="51 - Purga-Purga de sebo","51",IF(B1548="502 - Fermentacion PCL","502",IF(B1548="510 - Fermentacion","510","512"))))))</f>
        <v>512</v>
      </c>
      <c r="M1548" s="107">
        <f t="shared" si="24"/>
        <v>512</v>
      </c>
    </row>
    <row r="1549" spans="1:13" hidden="1" x14ac:dyDescent="0.25">
      <c r="A1549" s="76">
        <v>668358</v>
      </c>
      <c r="B1549" s="144" t="s">
        <v>293</v>
      </c>
      <c r="C1549" s="112">
        <v>44793</v>
      </c>
      <c r="D1549" s="144" t="s">
        <v>218</v>
      </c>
      <c r="E1549" s="144" t="s">
        <v>23</v>
      </c>
      <c r="F1549" s="76">
        <v>44</v>
      </c>
      <c r="G1549" s="145" t="s">
        <v>62</v>
      </c>
      <c r="H1549" s="145">
        <v>3</v>
      </c>
      <c r="I1549" s="145">
        <v>7</v>
      </c>
      <c r="J1549" s="145">
        <v>4.7</v>
      </c>
      <c r="K1549" s="145" t="s">
        <v>344</v>
      </c>
      <c r="L1549" s="145" t="str">
        <f>IF(A1549="","",IFERROR(VLOOKUP(B1549,IPQlickTabla!$B:$J,9,FALSE),IF(B1549="80 - Produccion-Mezcla Grasa","80",IF(B1549="51 - Purga-Purga de sebo","51",IF(B1549="502 - Fermentacion PCL","502",IF(B1549="510 - Fermentacion","510","512"))))))</f>
        <v>512</v>
      </c>
      <c r="M1549" s="107">
        <f t="shared" si="24"/>
        <v>512</v>
      </c>
    </row>
    <row r="1550" spans="1:13" hidden="1" x14ac:dyDescent="0.25">
      <c r="A1550" s="76">
        <v>668373</v>
      </c>
      <c r="B1550" s="144" t="s">
        <v>293</v>
      </c>
      <c r="C1550" s="112">
        <v>44793</v>
      </c>
      <c r="D1550" s="144" t="s">
        <v>218</v>
      </c>
      <c r="E1550" s="144" t="s">
        <v>23</v>
      </c>
      <c r="F1550" s="76">
        <v>44</v>
      </c>
      <c r="G1550" s="145" t="s">
        <v>62</v>
      </c>
      <c r="H1550" s="145">
        <v>3</v>
      </c>
      <c r="I1550" s="145">
        <v>7</v>
      </c>
      <c r="J1550" s="145">
        <v>4.7</v>
      </c>
      <c r="K1550" s="145" t="s">
        <v>344</v>
      </c>
      <c r="L1550" s="145" t="str">
        <f>IF(A1550="","",IFERROR(VLOOKUP(B1550,IPQlickTabla!$B:$J,9,FALSE),IF(B1550="80 - Produccion-Mezcla Grasa","80",IF(B1550="51 - Purga-Purga de sebo","51",IF(B1550="502 - Fermentacion PCL","502",IF(B1550="510 - Fermentacion","510","512"))))))</f>
        <v>512</v>
      </c>
      <c r="M1550" s="107">
        <f t="shared" si="24"/>
        <v>512</v>
      </c>
    </row>
    <row r="1551" spans="1:13" hidden="1" x14ac:dyDescent="0.25">
      <c r="A1551" s="76">
        <v>668221</v>
      </c>
      <c r="B1551" s="144" t="s">
        <v>293</v>
      </c>
      <c r="C1551" s="112">
        <v>44792</v>
      </c>
      <c r="D1551" s="144" t="s">
        <v>218</v>
      </c>
      <c r="E1551" s="144" t="s">
        <v>23</v>
      </c>
      <c r="F1551" s="76">
        <v>44</v>
      </c>
      <c r="G1551" s="145" t="s">
        <v>62</v>
      </c>
      <c r="H1551" s="145">
        <v>3</v>
      </c>
      <c r="I1551" s="145">
        <v>7</v>
      </c>
      <c r="J1551" s="145">
        <v>4.8</v>
      </c>
      <c r="K1551" s="145" t="s">
        <v>344</v>
      </c>
      <c r="L1551" s="145" t="str">
        <f>IF(A1551="","",IFERROR(VLOOKUP(B1551,IPQlickTabla!$B:$J,9,FALSE),IF(B1551="80 - Produccion-Mezcla Grasa","80",IF(B1551="51 - Purga-Purga de sebo","51",IF(B1551="502 - Fermentacion PCL","502",IF(B1551="510 - Fermentacion","510","512"))))))</f>
        <v>512</v>
      </c>
      <c r="M1551" s="107">
        <f t="shared" si="24"/>
        <v>512</v>
      </c>
    </row>
    <row r="1552" spans="1:13" hidden="1" x14ac:dyDescent="0.25">
      <c r="A1552" s="76">
        <v>668336</v>
      </c>
      <c r="B1552" s="144" t="s">
        <v>293</v>
      </c>
      <c r="C1552" s="112">
        <v>44793</v>
      </c>
      <c r="D1552" s="144" t="s">
        <v>218</v>
      </c>
      <c r="E1552" s="144" t="s">
        <v>23</v>
      </c>
      <c r="F1552" s="76">
        <v>44</v>
      </c>
      <c r="G1552" s="145" t="s">
        <v>62</v>
      </c>
      <c r="H1552" s="145">
        <v>3</v>
      </c>
      <c r="I1552" s="145">
        <v>7</v>
      </c>
      <c r="J1552" s="145">
        <v>4.9000000000000004</v>
      </c>
      <c r="K1552" s="145" t="s">
        <v>344</v>
      </c>
      <c r="L1552" s="145" t="str">
        <f>IF(A1552="","",IFERROR(VLOOKUP(B1552,IPQlickTabla!$B:$J,9,FALSE),IF(B1552="80 - Produccion-Mezcla Grasa","80",IF(B1552="51 - Purga-Purga de sebo","51",IF(B1552="502 - Fermentacion PCL","502",IF(B1552="510 - Fermentacion","510","512"))))))</f>
        <v>512</v>
      </c>
      <c r="M1552" s="107">
        <f t="shared" si="24"/>
        <v>512</v>
      </c>
    </row>
    <row r="1553" spans="1:13" hidden="1" x14ac:dyDescent="0.25">
      <c r="A1553" s="76">
        <v>667221</v>
      </c>
      <c r="B1553" s="144" t="s">
        <v>293</v>
      </c>
      <c r="C1553" s="112">
        <v>44789</v>
      </c>
      <c r="D1553" s="144" t="s">
        <v>218</v>
      </c>
      <c r="E1553" s="144" t="s">
        <v>23</v>
      </c>
      <c r="F1553" s="76">
        <v>44</v>
      </c>
      <c r="G1553" s="145" t="s">
        <v>62</v>
      </c>
      <c r="H1553" s="145">
        <v>3</v>
      </c>
      <c r="I1553" s="145">
        <v>7</v>
      </c>
      <c r="J1553" s="145">
        <v>5.2</v>
      </c>
      <c r="K1553" s="145" t="s">
        <v>344</v>
      </c>
      <c r="L1553" s="145" t="str">
        <f>IF(A1553="","",IFERROR(VLOOKUP(B1553,IPQlickTabla!$B:$J,9,FALSE),IF(B1553="80 - Produccion-Mezcla Grasa","80",IF(B1553="51 - Purga-Purga de sebo","51",IF(B1553="502 - Fermentacion PCL","502",IF(B1553="510 - Fermentacion","510","512"))))))</f>
        <v>512</v>
      </c>
      <c r="M1553" s="107">
        <f t="shared" si="24"/>
        <v>512</v>
      </c>
    </row>
    <row r="1554" spans="1:13" hidden="1" x14ac:dyDescent="0.25">
      <c r="A1554" s="76">
        <v>667194</v>
      </c>
      <c r="B1554" s="144" t="s">
        <v>293</v>
      </c>
      <c r="C1554" s="112">
        <v>44789</v>
      </c>
      <c r="D1554" s="144" t="s">
        <v>218</v>
      </c>
      <c r="E1554" s="144" t="s">
        <v>23</v>
      </c>
      <c r="F1554" s="76">
        <v>44</v>
      </c>
      <c r="G1554" s="145" t="s">
        <v>62</v>
      </c>
      <c r="H1554" s="145">
        <v>38</v>
      </c>
      <c r="I1554" s="145">
        <v>42</v>
      </c>
      <c r="J1554" s="145">
        <v>36.200000000000003</v>
      </c>
      <c r="K1554" s="145" t="s">
        <v>345</v>
      </c>
      <c r="L1554" s="145" t="str">
        <f>IF(A1554="","",IFERROR(VLOOKUP(B1554,IPQlickTabla!$B:$J,9,FALSE),IF(B1554="80 - Produccion-Mezcla Grasa","80",IF(B1554="51 - Purga-Purga de sebo","51",IF(B1554="502 - Fermentacion PCL","502",IF(B1554="510 - Fermentacion","510","512"))))))</f>
        <v>512</v>
      </c>
      <c r="M1554" s="107">
        <f t="shared" si="24"/>
        <v>512</v>
      </c>
    </row>
    <row r="1555" spans="1:13" hidden="1" x14ac:dyDescent="0.25">
      <c r="A1555" s="76">
        <v>667990</v>
      </c>
      <c r="B1555" s="144" t="s">
        <v>293</v>
      </c>
      <c r="C1555" s="112">
        <v>44792</v>
      </c>
      <c r="D1555" s="144" t="s">
        <v>218</v>
      </c>
      <c r="E1555" s="144" t="s">
        <v>23</v>
      </c>
      <c r="F1555" s="76">
        <v>45</v>
      </c>
      <c r="G1555" s="145" t="s">
        <v>63</v>
      </c>
      <c r="H1555" s="145">
        <v>0</v>
      </c>
      <c r="I1555" s="145">
        <v>4</v>
      </c>
      <c r="J1555" s="145">
        <v>0.8</v>
      </c>
      <c r="K1555" s="145" t="s">
        <v>344</v>
      </c>
      <c r="L1555" s="145" t="str">
        <f>IF(A1555="","",IFERROR(VLOOKUP(B1555,IPQlickTabla!$B:$J,9,FALSE),IF(B1555="80 - Produccion-Mezcla Grasa","80",IF(B1555="51 - Purga-Purga de sebo","51",IF(B1555="502 - Fermentacion PCL","502",IF(B1555="510 - Fermentacion","510","512"))))))</f>
        <v>512</v>
      </c>
      <c r="M1555" s="107">
        <f t="shared" si="24"/>
        <v>512</v>
      </c>
    </row>
    <row r="1556" spans="1:13" hidden="1" x14ac:dyDescent="0.25">
      <c r="A1556" s="76">
        <v>668089</v>
      </c>
      <c r="B1556" s="144" t="s">
        <v>293</v>
      </c>
      <c r="C1556" s="112">
        <v>44792</v>
      </c>
      <c r="D1556" s="144" t="s">
        <v>218</v>
      </c>
      <c r="E1556" s="144" t="s">
        <v>23</v>
      </c>
      <c r="F1556" s="76">
        <v>45</v>
      </c>
      <c r="G1556" s="145" t="s">
        <v>63</v>
      </c>
      <c r="H1556" s="145">
        <v>0</v>
      </c>
      <c r="I1556" s="145">
        <v>4</v>
      </c>
      <c r="J1556" s="145">
        <v>0.9</v>
      </c>
      <c r="K1556" s="145" t="s">
        <v>344</v>
      </c>
      <c r="L1556" s="145" t="str">
        <f>IF(A1556="","",IFERROR(VLOOKUP(B1556,IPQlickTabla!$B:$J,9,FALSE),IF(B1556="80 - Produccion-Mezcla Grasa","80",IF(B1556="51 - Purga-Purga de sebo","51",IF(B1556="502 - Fermentacion PCL","502",IF(B1556="510 - Fermentacion","510","512"))))))</f>
        <v>512</v>
      </c>
      <c r="M1556" s="107">
        <f t="shared" si="24"/>
        <v>512</v>
      </c>
    </row>
    <row r="1557" spans="1:13" hidden="1" x14ac:dyDescent="0.25">
      <c r="A1557" s="76">
        <v>667440</v>
      </c>
      <c r="B1557" s="144" t="s">
        <v>293</v>
      </c>
      <c r="C1557" s="112">
        <v>44790</v>
      </c>
      <c r="D1557" s="144" t="s">
        <v>218</v>
      </c>
      <c r="E1557" s="144" t="s">
        <v>23</v>
      </c>
      <c r="F1557" s="76">
        <v>45</v>
      </c>
      <c r="G1557" s="145" t="s">
        <v>63</v>
      </c>
      <c r="H1557" s="145">
        <v>0</v>
      </c>
      <c r="I1557" s="145">
        <v>4</v>
      </c>
      <c r="J1557" s="145">
        <v>1.1000000000000001</v>
      </c>
      <c r="K1557" s="145" t="s">
        <v>344</v>
      </c>
      <c r="L1557" s="145" t="str">
        <f>IF(A1557="","",IFERROR(VLOOKUP(B1557,IPQlickTabla!$B:$J,9,FALSE),IF(B1557="80 - Produccion-Mezcla Grasa","80",IF(B1557="51 - Purga-Purga de sebo","51",IF(B1557="502 - Fermentacion PCL","502",IF(B1557="510 - Fermentacion","510","512"))))))</f>
        <v>512</v>
      </c>
      <c r="M1557" s="107">
        <f t="shared" si="24"/>
        <v>512</v>
      </c>
    </row>
    <row r="1558" spans="1:13" hidden="1" x14ac:dyDescent="0.25">
      <c r="A1558" s="76">
        <v>667690</v>
      </c>
      <c r="B1558" s="144" t="s">
        <v>293</v>
      </c>
      <c r="C1558" s="112">
        <v>44790</v>
      </c>
      <c r="D1558" s="144" t="s">
        <v>218</v>
      </c>
      <c r="E1558" s="144" t="s">
        <v>23</v>
      </c>
      <c r="F1558" s="76">
        <v>45</v>
      </c>
      <c r="G1558" s="145" t="s">
        <v>63</v>
      </c>
      <c r="H1558" s="145">
        <v>0</v>
      </c>
      <c r="I1558" s="145">
        <v>4</v>
      </c>
      <c r="J1558" s="145">
        <v>1.2</v>
      </c>
      <c r="K1558" s="145" t="s">
        <v>344</v>
      </c>
      <c r="L1558" s="145" t="str">
        <f>IF(A1558="","",IFERROR(VLOOKUP(B1558,IPQlickTabla!$B:$J,9,FALSE),IF(B1558="80 - Produccion-Mezcla Grasa","80",IF(B1558="51 - Purga-Purga de sebo","51",IF(B1558="502 - Fermentacion PCL","502",IF(B1558="510 - Fermentacion","510","512"))))))</f>
        <v>512</v>
      </c>
      <c r="M1558" s="107">
        <f t="shared" si="24"/>
        <v>512</v>
      </c>
    </row>
    <row r="1559" spans="1:13" hidden="1" x14ac:dyDescent="0.25">
      <c r="A1559" s="76">
        <v>667820</v>
      </c>
      <c r="B1559" s="144" t="s">
        <v>293</v>
      </c>
      <c r="C1559" s="112">
        <v>44791</v>
      </c>
      <c r="D1559" s="144" t="s">
        <v>218</v>
      </c>
      <c r="E1559" s="144" t="s">
        <v>23</v>
      </c>
      <c r="F1559" s="76">
        <v>45</v>
      </c>
      <c r="G1559" s="145" t="s">
        <v>63</v>
      </c>
      <c r="H1559" s="145">
        <v>0</v>
      </c>
      <c r="I1559" s="145">
        <v>4</v>
      </c>
      <c r="J1559" s="145">
        <v>1.2</v>
      </c>
      <c r="K1559" s="145" t="s">
        <v>344</v>
      </c>
      <c r="L1559" s="145" t="str">
        <f>IF(A1559="","",IFERROR(VLOOKUP(B1559,IPQlickTabla!$B:$J,9,FALSE),IF(B1559="80 - Produccion-Mezcla Grasa","80",IF(B1559="51 - Purga-Purga de sebo","51",IF(B1559="502 - Fermentacion PCL","502",IF(B1559="510 - Fermentacion","510","512"))))))</f>
        <v>512</v>
      </c>
      <c r="M1559" s="107">
        <f t="shared" si="24"/>
        <v>512</v>
      </c>
    </row>
    <row r="1560" spans="1:13" hidden="1" x14ac:dyDescent="0.25">
      <c r="A1560" s="76">
        <v>668143</v>
      </c>
      <c r="B1560" s="144" t="s">
        <v>293</v>
      </c>
      <c r="C1560" s="112">
        <v>44792</v>
      </c>
      <c r="D1560" s="144" t="s">
        <v>218</v>
      </c>
      <c r="E1560" s="144" t="s">
        <v>23</v>
      </c>
      <c r="F1560" s="76">
        <v>45</v>
      </c>
      <c r="G1560" s="145" t="s">
        <v>63</v>
      </c>
      <c r="H1560" s="145">
        <v>0</v>
      </c>
      <c r="I1560" s="145">
        <v>4</v>
      </c>
      <c r="J1560" s="145">
        <v>1.2</v>
      </c>
      <c r="K1560" s="145" t="s">
        <v>344</v>
      </c>
      <c r="L1560" s="145" t="str">
        <f>IF(A1560="","",IFERROR(VLOOKUP(B1560,IPQlickTabla!$B:$J,9,FALSE),IF(B1560="80 - Produccion-Mezcla Grasa","80",IF(B1560="51 - Purga-Purga de sebo","51",IF(B1560="502 - Fermentacion PCL","502",IF(B1560="510 - Fermentacion","510","512"))))))</f>
        <v>512</v>
      </c>
      <c r="M1560" s="107">
        <f t="shared" si="24"/>
        <v>512</v>
      </c>
    </row>
    <row r="1561" spans="1:13" hidden="1" x14ac:dyDescent="0.25">
      <c r="A1561" s="76">
        <v>668051</v>
      </c>
      <c r="B1561" s="144" t="s">
        <v>293</v>
      </c>
      <c r="C1561" s="112">
        <v>44792</v>
      </c>
      <c r="D1561" s="144" t="s">
        <v>218</v>
      </c>
      <c r="E1561" s="144" t="s">
        <v>23</v>
      </c>
      <c r="F1561" s="76">
        <v>45</v>
      </c>
      <c r="G1561" s="145" t="s">
        <v>63</v>
      </c>
      <c r="H1561" s="145">
        <v>0</v>
      </c>
      <c r="I1561" s="145">
        <v>4</v>
      </c>
      <c r="J1561" s="145">
        <v>1.3</v>
      </c>
      <c r="K1561" s="145" t="s">
        <v>344</v>
      </c>
      <c r="L1561" s="145" t="str">
        <f>IF(A1561="","",IFERROR(VLOOKUP(B1561,IPQlickTabla!$B:$J,9,FALSE),IF(B1561="80 - Produccion-Mezcla Grasa","80",IF(B1561="51 - Purga-Purga de sebo","51",IF(B1561="502 - Fermentacion PCL","502",IF(B1561="510 - Fermentacion","510","512"))))))</f>
        <v>512</v>
      </c>
      <c r="M1561" s="107">
        <f t="shared" si="24"/>
        <v>512</v>
      </c>
    </row>
    <row r="1562" spans="1:13" hidden="1" x14ac:dyDescent="0.25">
      <c r="A1562" s="76">
        <v>668017</v>
      </c>
      <c r="B1562" s="144" t="s">
        <v>293</v>
      </c>
      <c r="C1562" s="112">
        <v>44792</v>
      </c>
      <c r="D1562" s="144" t="s">
        <v>218</v>
      </c>
      <c r="E1562" s="144" t="s">
        <v>23</v>
      </c>
      <c r="F1562" s="76">
        <v>45</v>
      </c>
      <c r="G1562" s="145" t="s">
        <v>63</v>
      </c>
      <c r="H1562" s="145">
        <v>0</v>
      </c>
      <c r="I1562" s="145">
        <v>4</v>
      </c>
      <c r="J1562" s="145">
        <v>1.4</v>
      </c>
      <c r="K1562" s="145" t="s">
        <v>344</v>
      </c>
      <c r="L1562" s="145" t="str">
        <f>IF(A1562="","",IFERROR(VLOOKUP(B1562,IPQlickTabla!$B:$J,9,FALSE),IF(B1562="80 - Produccion-Mezcla Grasa","80",IF(B1562="51 - Purga-Purga de sebo","51",IF(B1562="502 - Fermentacion PCL","502",IF(B1562="510 - Fermentacion","510","512"))))))</f>
        <v>512</v>
      </c>
      <c r="M1562" s="107">
        <f t="shared" si="24"/>
        <v>512</v>
      </c>
    </row>
    <row r="1563" spans="1:13" hidden="1" x14ac:dyDescent="0.25">
      <c r="A1563" s="76">
        <v>668221</v>
      </c>
      <c r="B1563" s="144" t="s">
        <v>293</v>
      </c>
      <c r="C1563" s="112">
        <v>44792</v>
      </c>
      <c r="D1563" s="144" t="s">
        <v>218</v>
      </c>
      <c r="E1563" s="144" t="s">
        <v>23</v>
      </c>
      <c r="F1563" s="76">
        <v>45</v>
      </c>
      <c r="G1563" s="145" t="s">
        <v>63</v>
      </c>
      <c r="H1563" s="145">
        <v>0</v>
      </c>
      <c r="I1563" s="145">
        <v>4</v>
      </c>
      <c r="J1563" s="145">
        <v>1.4</v>
      </c>
      <c r="K1563" s="145" t="s">
        <v>344</v>
      </c>
      <c r="L1563" s="145" t="str">
        <f>IF(A1563="","",IFERROR(VLOOKUP(B1563,IPQlickTabla!$B:$J,9,FALSE),IF(B1563="80 - Produccion-Mezcla Grasa","80",IF(B1563="51 - Purga-Purga de sebo","51",IF(B1563="502 - Fermentacion PCL","502",IF(B1563="510 - Fermentacion","510","512"))))))</f>
        <v>512</v>
      </c>
      <c r="M1563" s="107">
        <f t="shared" si="24"/>
        <v>512</v>
      </c>
    </row>
    <row r="1564" spans="1:13" hidden="1" x14ac:dyDescent="0.25">
      <c r="A1564" s="76">
        <v>668358</v>
      </c>
      <c r="B1564" s="144" t="s">
        <v>293</v>
      </c>
      <c r="C1564" s="112">
        <v>44793</v>
      </c>
      <c r="D1564" s="144" t="s">
        <v>218</v>
      </c>
      <c r="E1564" s="144" t="s">
        <v>23</v>
      </c>
      <c r="F1564" s="76">
        <v>45</v>
      </c>
      <c r="G1564" s="145" t="s">
        <v>63</v>
      </c>
      <c r="H1564" s="145">
        <v>0</v>
      </c>
      <c r="I1564" s="145">
        <v>4</v>
      </c>
      <c r="J1564" s="145">
        <v>1.5</v>
      </c>
      <c r="K1564" s="145" t="s">
        <v>344</v>
      </c>
      <c r="L1564" s="145" t="str">
        <f>IF(A1564="","",IFERROR(VLOOKUP(B1564,IPQlickTabla!$B:$J,9,FALSE),IF(B1564="80 - Produccion-Mezcla Grasa","80",IF(B1564="51 - Purga-Purga de sebo","51",IF(B1564="502 - Fermentacion PCL","502",IF(B1564="510 - Fermentacion","510","512"))))))</f>
        <v>512</v>
      </c>
      <c r="M1564" s="107">
        <f t="shared" si="24"/>
        <v>512</v>
      </c>
    </row>
    <row r="1565" spans="1:13" hidden="1" x14ac:dyDescent="0.25">
      <c r="A1565" s="76">
        <v>668326</v>
      </c>
      <c r="B1565" s="144" t="s">
        <v>293</v>
      </c>
      <c r="C1565" s="112">
        <v>44793</v>
      </c>
      <c r="D1565" s="144" t="s">
        <v>218</v>
      </c>
      <c r="E1565" s="144" t="s">
        <v>23</v>
      </c>
      <c r="F1565" s="76">
        <v>45</v>
      </c>
      <c r="G1565" s="145" t="s">
        <v>63</v>
      </c>
      <c r="H1565" s="145">
        <v>0</v>
      </c>
      <c r="I1565" s="145">
        <v>4</v>
      </c>
      <c r="J1565" s="145">
        <v>1.6</v>
      </c>
      <c r="K1565" s="145" t="s">
        <v>344</v>
      </c>
      <c r="L1565" s="145" t="str">
        <f>IF(A1565="","",IFERROR(VLOOKUP(B1565,IPQlickTabla!$B:$J,9,FALSE),IF(B1565="80 - Produccion-Mezcla Grasa","80",IF(B1565="51 - Purga-Purga de sebo","51",IF(B1565="502 - Fermentacion PCL","502",IF(B1565="510 - Fermentacion","510","512"))))))</f>
        <v>512</v>
      </c>
      <c r="M1565" s="107">
        <f t="shared" si="24"/>
        <v>512</v>
      </c>
    </row>
    <row r="1566" spans="1:13" hidden="1" x14ac:dyDescent="0.25">
      <c r="A1566" s="76">
        <v>668336</v>
      </c>
      <c r="B1566" s="144" t="s">
        <v>293</v>
      </c>
      <c r="C1566" s="112">
        <v>44793</v>
      </c>
      <c r="D1566" s="144" t="s">
        <v>218</v>
      </c>
      <c r="E1566" s="144" t="s">
        <v>23</v>
      </c>
      <c r="F1566" s="76">
        <v>45</v>
      </c>
      <c r="G1566" s="145" t="s">
        <v>63</v>
      </c>
      <c r="H1566" s="145">
        <v>0</v>
      </c>
      <c r="I1566" s="145">
        <v>4</v>
      </c>
      <c r="J1566" s="145">
        <v>1.6</v>
      </c>
      <c r="K1566" s="145" t="s">
        <v>344</v>
      </c>
      <c r="L1566" s="145" t="str">
        <f>IF(A1566="","",IFERROR(VLOOKUP(B1566,IPQlickTabla!$B:$J,9,FALSE),IF(B1566="80 - Produccion-Mezcla Grasa","80",IF(B1566="51 - Purga-Purga de sebo","51",IF(B1566="502 - Fermentacion PCL","502",IF(B1566="510 - Fermentacion","510","512"))))))</f>
        <v>512</v>
      </c>
      <c r="M1566" s="107">
        <f t="shared" si="24"/>
        <v>512</v>
      </c>
    </row>
    <row r="1567" spans="1:13" hidden="1" x14ac:dyDescent="0.25">
      <c r="A1567" s="76">
        <v>668373</v>
      </c>
      <c r="B1567" s="144" t="s">
        <v>293</v>
      </c>
      <c r="C1567" s="112">
        <v>44793</v>
      </c>
      <c r="D1567" s="144" t="s">
        <v>218</v>
      </c>
      <c r="E1567" s="144" t="s">
        <v>23</v>
      </c>
      <c r="F1567" s="76">
        <v>45</v>
      </c>
      <c r="G1567" s="145" t="s">
        <v>63</v>
      </c>
      <c r="H1567" s="145">
        <v>0</v>
      </c>
      <c r="I1567" s="145">
        <v>4</v>
      </c>
      <c r="J1567" s="145">
        <v>1.6</v>
      </c>
      <c r="K1567" s="145" t="s">
        <v>344</v>
      </c>
      <c r="L1567" s="145" t="str">
        <f>IF(A1567="","",IFERROR(VLOOKUP(B1567,IPQlickTabla!$B:$J,9,FALSE),IF(B1567="80 - Produccion-Mezcla Grasa","80",IF(B1567="51 - Purga-Purga de sebo","51",IF(B1567="502 - Fermentacion PCL","502",IF(B1567="510 - Fermentacion","510","512"))))))</f>
        <v>512</v>
      </c>
      <c r="M1567" s="107">
        <f t="shared" si="24"/>
        <v>512</v>
      </c>
    </row>
    <row r="1568" spans="1:13" hidden="1" x14ac:dyDescent="0.25">
      <c r="A1568" s="76">
        <v>667221</v>
      </c>
      <c r="B1568" s="144" t="s">
        <v>293</v>
      </c>
      <c r="C1568" s="112">
        <v>44789</v>
      </c>
      <c r="D1568" s="144" t="s">
        <v>218</v>
      </c>
      <c r="E1568" s="144" t="s">
        <v>23</v>
      </c>
      <c r="F1568" s="76">
        <v>45</v>
      </c>
      <c r="G1568" s="145" t="s">
        <v>63</v>
      </c>
      <c r="H1568" s="145">
        <v>0</v>
      </c>
      <c r="I1568" s="145">
        <v>4</v>
      </c>
      <c r="J1568" s="145">
        <v>1.7</v>
      </c>
      <c r="K1568" s="145" t="s">
        <v>344</v>
      </c>
      <c r="L1568" s="145" t="str">
        <f>IF(A1568="","",IFERROR(VLOOKUP(B1568,IPQlickTabla!$B:$J,9,FALSE),IF(B1568="80 - Produccion-Mezcla Grasa","80",IF(B1568="51 - Purga-Purga de sebo","51",IF(B1568="502 - Fermentacion PCL","502",IF(B1568="510 - Fermentacion","510","512"))))))</f>
        <v>512</v>
      </c>
      <c r="M1568" s="107">
        <f t="shared" si="24"/>
        <v>512</v>
      </c>
    </row>
    <row r="1569" spans="1:13" hidden="1" x14ac:dyDescent="0.25">
      <c r="A1569" s="76">
        <v>667330</v>
      </c>
      <c r="B1569" s="144" t="s">
        <v>293</v>
      </c>
      <c r="C1569" s="112">
        <v>44789</v>
      </c>
      <c r="D1569" s="144" t="s">
        <v>218</v>
      </c>
      <c r="E1569" s="144" t="s">
        <v>23</v>
      </c>
      <c r="F1569" s="76">
        <v>45</v>
      </c>
      <c r="G1569" s="145" t="s">
        <v>63</v>
      </c>
      <c r="H1569" s="145">
        <v>0</v>
      </c>
      <c r="I1569" s="145">
        <v>4</v>
      </c>
      <c r="J1569" s="145">
        <v>1.7</v>
      </c>
      <c r="K1569" s="145" t="s">
        <v>344</v>
      </c>
      <c r="L1569" s="145" t="str">
        <f>IF(A1569="","",IFERROR(VLOOKUP(B1569,IPQlickTabla!$B:$J,9,FALSE),IF(B1569="80 - Produccion-Mezcla Grasa","80",IF(B1569="51 - Purga-Purga de sebo","51",IF(B1569="502 - Fermentacion PCL","502",IF(B1569="510 - Fermentacion","510","512"))))))</f>
        <v>512</v>
      </c>
      <c r="M1569" s="107">
        <f t="shared" si="24"/>
        <v>512</v>
      </c>
    </row>
    <row r="1570" spans="1:13" hidden="1" x14ac:dyDescent="0.25">
      <c r="A1570" s="76">
        <v>668200</v>
      </c>
      <c r="B1570" s="144" t="s">
        <v>293</v>
      </c>
      <c r="C1570" s="112">
        <v>44792</v>
      </c>
      <c r="D1570" s="144" t="s">
        <v>218</v>
      </c>
      <c r="E1570" s="144" t="s">
        <v>23</v>
      </c>
      <c r="F1570" s="76">
        <v>45</v>
      </c>
      <c r="G1570" s="145" t="s">
        <v>63</v>
      </c>
      <c r="H1570" s="145">
        <v>0</v>
      </c>
      <c r="I1570" s="145">
        <v>4</v>
      </c>
      <c r="J1570" s="145">
        <v>1.7</v>
      </c>
      <c r="K1570" s="145" t="s">
        <v>344</v>
      </c>
      <c r="L1570" s="145" t="str">
        <f>IF(A1570="","",IFERROR(VLOOKUP(B1570,IPQlickTabla!$B:$J,9,FALSE),IF(B1570="80 - Produccion-Mezcla Grasa","80",IF(B1570="51 - Purga-Purga de sebo","51",IF(B1570="502 - Fermentacion PCL","502",IF(B1570="510 - Fermentacion","510","512"))))))</f>
        <v>512</v>
      </c>
      <c r="M1570" s="107">
        <f t="shared" si="24"/>
        <v>512</v>
      </c>
    </row>
    <row r="1571" spans="1:13" hidden="1" x14ac:dyDescent="0.25">
      <c r="A1571" s="76">
        <v>668251</v>
      </c>
      <c r="B1571" s="144" t="s">
        <v>293</v>
      </c>
      <c r="C1571" s="112">
        <v>44792</v>
      </c>
      <c r="D1571" s="144" t="s">
        <v>218</v>
      </c>
      <c r="E1571" s="144" t="s">
        <v>23</v>
      </c>
      <c r="F1571" s="76">
        <v>45</v>
      </c>
      <c r="G1571" s="145" t="s">
        <v>63</v>
      </c>
      <c r="H1571" s="145">
        <v>0</v>
      </c>
      <c r="I1571" s="145">
        <v>4</v>
      </c>
      <c r="J1571" s="145">
        <v>1.7</v>
      </c>
      <c r="K1571" s="145" t="s">
        <v>344</v>
      </c>
      <c r="L1571" s="145" t="str">
        <f>IF(A1571="","",IFERROR(VLOOKUP(B1571,IPQlickTabla!$B:$J,9,FALSE),IF(B1571="80 - Produccion-Mezcla Grasa","80",IF(B1571="51 - Purga-Purga de sebo","51",IF(B1571="502 - Fermentacion PCL","502",IF(B1571="510 - Fermentacion","510","512"))))))</f>
        <v>512</v>
      </c>
      <c r="M1571" s="107">
        <f t="shared" si="24"/>
        <v>512</v>
      </c>
    </row>
    <row r="1572" spans="1:13" hidden="1" x14ac:dyDescent="0.25">
      <c r="A1572" s="76">
        <v>668307</v>
      </c>
      <c r="B1572" s="144" t="s">
        <v>293</v>
      </c>
      <c r="C1572" s="112">
        <v>44793</v>
      </c>
      <c r="D1572" s="144" t="s">
        <v>218</v>
      </c>
      <c r="E1572" s="144" t="s">
        <v>23</v>
      </c>
      <c r="F1572" s="76">
        <v>45</v>
      </c>
      <c r="G1572" s="145" t="s">
        <v>63</v>
      </c>
      <c r="H1572" s="145">
        <v>0</v>
      </c>
      <c r="I1572" s="145">
        <v>4</v>
      </c>
      <c r="J1572" s="145">
        <v>1.8</v>
      </c>
      <c r="K1572" s="145" t="s">
        <v>344</v>
      </c>
      <c r="L1572" s="145" t="str">
        <f>IF(A1572="","",IFERROR(VLOOKUP(B1572,IPQlickTabla!$B:$J,9,FALSE),IF(B1572="80 - Produccion-Mezcla Grasa","80",IF(B1572="51 - Purga-Purga de sebo","51",IF(B1572="502 - Fermentacion PCL","502",IF(B1572="510 - Fermentacion","510","512"))))))</f>
        <v>512</v>
      </c>
      <c r="M1572" s="107">
        <f t="shared" si="24"/>
        <v>512</v>
      </c>
    </row>
    <row r="1573" spans="1:13" hidden="1" x14ac:dyDescent="0.25">
      <c r="A1573" s="76">
        <v>667194</v>
      </c>
      <c r="B1573" s="144" t="s">
        <v>293</v>
      </c>
      <c r="C1573" s="112">
        <v>44789</v>
      </c>
      <c r="D1573" s="144" t="s">
        <v>218</v>
      </c>
      <c r="E1573" s="144" t="s">
        <v>23</v>
      </c>
      <c r="F1573" s="76">
        <v>45</v>
      </c>
      <c r="G1573" s="145" t="s">
        <v>63</v>
      </c>
      <c r="H1573" s="145">
        <v>13</v>
      </c>
      <c r="I1573" s="145">
        <v>17</v>
      </c>
      <c r="J1573" s="145">
        <v>13.2</v>
      </c>
      <c r="K1573" s="145" t="s">
        <v>344</v>
      </c>
      <c r="L1573" s="145" t="str">
        <f>IF(A1573="","",IFERROR(VLOOKUP(B1573,IPQlickTabla!$B:$J,9,FALSE),IF(B1573="80 - Produccion-Mezcla Grasa","80",IF(B1573="51 - Purga-Purga de sebo","51",IF(B1573="502 - Fermentacion PCL","502",IF(B1573="510 - Fermentacion","510","512"))))))</f>
        <v>512</v>
      </c>
      <c r="M1573" s="107">
        <f t="shared" si="24"/>
        <v>512</v>
      </c>
    </row>
    <row r="1574" spans="1:13" hidden="1" x14ac:dyDescent="0.25">
      <c r="A1574" s="76">
        <v>667328</v>
      </c>
      <c r="B1574" s="144" t="s">
        <v>294</v>
      </c>
      <c r="C1574" s="112">
        <v>44789</v>
      </c>
      <c r="D1574" s="144" t="s">
        <v>218</v>
      </c>
      <c r="E1574" s="144" t="s">
        <v>23</v>
      </c>
      <c r="F1574" s="76">
        <v>19</v>
      </c>
      <c r="G1574" s="145" t="s">
        <v>71</v>
      </c>
      <c r="H1574" s="145">
        <v>0</v>
      </c>
      <c r="I1574" s="145">
        <v>0.05</v>
      </c>
      <c r="J1574" s="145">
        <v>0</v>
      </c>
      <c r="K1574" s="145" t="s">
        <v>344</v>
      </c>
      <c r="L1574" s="145" t="str">
        <f>IF(A1574="","",IFERROR(VLOOKUP(B1574,IPQlickTabla!$B:$J,9,FALSE),IF(B1574="80 - Produccion-Mezcla Grasa","80",IF(B1574="51 - Purga-Purga de sebo","51",IF(B1574="502 - Fermentacion PCL","502",IF(B1574="510 - Fermentacion","510","512"))))))</f>
        <v>512</v>
      </c>
      <c r="M1574" s="107">
        <f t="shared" si="24"/>
        <v>512</v>
      </c>
    </row>
    <row r="1575" spans="1:13" hidden="1" x14ac:dyDescent="0.25">
      <c r="A1575" s="76">
        <v>667416</v>
      </c>
      <c r="B1575" s="144" t="s">
        <v>294</v>
      </c>
      <c r="C1575" s="112">
        <v>44789</v>
      </c>
      <c r="D1575" s="144" t="s">
        <v>218</v>
      </c>
      <c r="E1575" s="144" t="s">
        <v>23</v>
      </c>
      <c r="F1575" s="76">
        <v>19</v>
      </c>
      <c r="G1575" s="145" t="s">
        <v>71</v>
      </c>
      <c r="H1575" s="145">
        <v>0</v>
      </c>
      <c r="I1575" s="145">
        <v>0.05</v>
      </c>
      <c r="J1575" s="145">
        <v>0</v>
      </c>
      <c r="K1575" s="145" t="s">
        <v>344</v>
      </c>
      <c r="L1575" s="145" t="str">
        <f>IF(A1575="","",IFERROR(VLOOKUP(B1575,IPQlickTabla!$B:$J,9,FALSE),IF(B1575="80 - Produccion-Mezcla Grasa","80",IF(B1575="51 - Purga-Purga de sebo","51",IF(B1575="502 - Fermentacion PCL","502",IF(B1575="510 - Fermentacion","510","512"))))))</f>
        <v>512</v>
      </c>
      <c r="M1575" s="107">
        <f t="shared" si="24"/>
        <v>512</v>
      </c>
    </row>
    <row r="1576" spans="1:13" hidden="1" x14ac:dyDescent="0.25">
      <c r="A1576" s="76">
        <v>667818</v>
      </c>
      <c r="B1576" s="144" t="s">
        <v>294</v>
      </c>
      <c r="C1576" s="112">
        <v>44791</v>
      </c>
      <c r="D1576" s="144" t="s">
        <v>218</v>
      </c>
      <c r="E1576" s="144" t="s">
        <v>23</v>
      </c>
      <c r="F1576" s="76">
        <v>19</v>
      </c>
      <c r="G1576" s="145" t="s">
        <v>71</v>
      </c>
      <c r="H1576" s="145">
        <v>0</v>
      </c>
      <c r="I1576" s="145">
        <v>0.05</v>
      </c>
      <c r="J1576" s="145">
        <v>0</v>
      </c>
      <c r="K1576" s="145" t="s">
        <v>344</v>
      </c>
      <c r="L1576" s="145" t="str">
        <f>IF(A1576="","",IFERROR(VLOOKUP(B1576,IPQlickTabla!$B:$J,9,FALSE),IF(B1576="80 - Produccion-Mezcla Grasa","80",IF(B1576="51 - Purga-Purga de sebo","51",IF(B1576="502 - Fermentacion PCL","502",IF(B1576="510 - Fermentacion","510","512"))))))</f>
        <v>512</v>
      </c>
      <c r="M1576" s="107">
        <f t="shared" si="24"/>
        <v>512</v>
      </c>
    </row>
    <row r="1577" spans="1:13" hidden="1" x14ac:dyDescent="0.25">
      <c r="A1577" s="76">
        <v>667878</v>
      </c>
      <c r="B1577" s="144" t="s">
        <v>294</v>
      </c>
      <c r="C1577" s="112">
        <v>44791</v>
      </c>
      <c r="D1577" s="144" t="s">
        <v>218</v>
      </c>
      <c r="E1577" s="144" t="s">
        <v>23</v>
      </c>
      <c r="F1577" s="76">
        <v>19</v>
      </c>
      <c r="G1577" s="145" t="s">
        <v>71</v>
      </c>
      <c r="H1577" s="145">
        <v>0</v>
      </c>
      <c r="I1577" s="145">
        <v>0.05</v>
      </c>
      <c r="J1577" s="145">
        <v>0</v>
      </c>
      <c r="K1577" s="145" t="s">
        <v>344</v>
      </c>
      <c r="L1577" s="145" t="str">
        <f>IF(A1577="","",IFERROR(VLOOKUP(B1577,IPQlickTabla!$B:$J,9,FALSE),IF(B1577="80 - Produccion-Mezcla Grasa","80",IF(B1577="51 - Purga-Purga de sebo","51",IF(B1577="502 - Fermentacion PCL","502",IF(B1577="510 - Fermentacion","510","512"))))))</f>
        <v>512</v>
      </c>
      <c r="M1577" s="107">
        <f t="shared" si="24"/>
        <v>512</v>
      </c>
    </row>
    <row r="1578" spans="1:13" hidden="1" x14ac:dyDescent="0.25">
      <c r="A1578" s="76">
        <v>668049</v>
      </c>
      <c r="B1578" s="144" t="s">
        <v>294</v>
      </c>
      <c r="C1578" s="112">
        <v>44792</v>
      </c>
      <c r="D1578" s="144" t="s">
        <v>218</v>
      </c>
      <c r="E1578" s="144" t="s">
        <v>23</v>
      </c>
      <c r="F1578" s="76">
        <v>19</v>
      </c>
      <c r="G1578" s="145" t="s">
        <v>71</v>
      </c>
      <c r="H1578" s="145">
        <v>0</v>
      </c>
      <c r="I1578" s="145">
        <v>0.05</v>
      </c>
      <c r="J1578" s="145">
        <v>0</v>
      </c>
      <c r="K1578" s="145" t="s">
        <v>344</v>
      </c>
      <c r="L1578" s="145" t="str">
        <f>IF(A1578="","",IFERROR(VLOOKUP(B1578,IPQlickTabla!$B:$J,9,FALSE),IF(B1578="80 - Produccion-Mezcla Grasa","80",IF(B1578="51 - Purga-Purga de sebo","51",IF(B1578="502 - Fermentacion PCL","502",IF(B1578="510 - Fermentacion","510","512"))))))</f>
        <v>512</v>
      </c>
      <c r="M1578" s="107">
        <f t="shared" si="24"/>
        <v>512</v>
      </c>
    </row>
    <row r="1579" spans="1:13" hidden="1" x14ac:dyDescent="0.25">
      <c r="A1579" s="76">
        <v>668087</v>
      </c>
      <c r="B1579" s="144" t="s">
        <v>294</v>
      </c>
      <c r="C1579" s="112">
        <v>44792</v>
      </c>
      <c r="D1579" s="144" t="s">
        <v>218</v>
      </c>
      <c r="E1579" s="144" t="s">
        <v>23</v>
      </c>
      <c r="F1579" s="76">
        <v>19</v>
      </c>
      <c r="G1579" s="145" t="s">
        <v>71</v>
      </c>
      <c r="H1579" s="145">
        <v>0</v>
      </c>
      <c r="I1579" s="145">
        <v>0.05</v>
      </c>
      <c r="J1579" s="145">
        <v>0</v>
      </c>
      <c r="K1579" s="145" t="s">
        <v>344</v>
      </c>
      <c r="L1579" s="145" t="str">
        <f>IF(A1579="","",IFERROR(VLOOKUP(B1579,IPQlickTabla!$B:$J,9,FALSE),IF(B1579="80 - Produccion-Mezcla Grasa","80",IF(B1579="51 - Purga-Purga de sebo","51",IF(B1579="502 - Fermentacion PCL","502",IF(B1579="510 - Fermentacion","510","512"))))))</f>
        <v>512</v>
      </c>
      <c r="M1579" s="107">
        <f t="shared" si="24"/>
        <v>512</v>
      </c>
    </row>
    <row r="1580" spans="1:13" hidden="1" x14ac:dyDescent="0.25">
      <c r="A1580" s="76">
        <v>668141</v>
      </c>
      <c r="B1580" s="144" t="s">
        <v>294</v>
      </c>
      <c r="C1580" s="112">
        <v>44792</v>
      </c>
      <c r="D1580" s="144" t="s">
        <v>218</v>
      </c>
      <c r="E1580" s="144" t="s">
        <v>23</v>
      </c>
      <c r="F1580" s="76">
        <v>19</v>
      </c>
      <c r="G1580" s="145" t="s">
        <v>71</v>
      </c>
      <c r="H1580" s="145">
        <v>0</v>
      </c>
      <c r="I1580" s="145">
        <v>0.05</v>
      </c>
      <c r="J1580" s="145">
        <v>0</v>
      </c>
      <c r="K1580" s="145" t="s">
        <v>344</v>
      </c>
      <c r="L1580" s="145" t="str">
        <f>IF(A1580="","",IFERROR(VLOOKUP(B1580,IPQlickTabla!$B:$J,9,FALSE),IF(B1580="80 - Produccion-Mezcla Grasa","80",IF(B1580="51 - Purga-Purga de sebo","51",IF(B1580="502 - Fermentacion PCL","502",IF(B1580="510 - Fermentacion","510","512"))))))</f>
        <v>512</v>
      </c>
      <c r="M1580" s="107">
        <f t="shared" si="24"/>
        <v>512</v>
      </c>
    </row>
    <row r="1581" spans="1:13" hidden="1" x14ac:dyDescent="0.25">
      <c r="A1581" s="76">
        <v>668268</v>
      </c>
      <c r="B1581" s="144" t="s">
        <v>294</v>
      </c>
      <c r="C1581" s="112">
        <v>44792</v>
      </c>
      <c r="D1581" s="144" t="s">
        <v>218</v>
      </c>
      <c r="E1581" s="144" t="s">
        <v>23</v>
      </c>
      <c r="F1581" s="76">
        <v>19</v>
      </c>
      <c r="G1581" s="145" t="s">
        <v>71</v>
      </c>
      <c r="H1581" s="145">
        <v>0</v>
      </c>
      <c r="I1581" s="145">
        <v>0.05</v>
      </c>
      <c r="J1581" s="145">
        <v>0</v>
      </c>
      <c r="K1581" s="145" t="s">
        <v>344</v>
      </c>
      <c r="L1581" s="145" t="str">
        <f>IF(A1581="","",IFERROR(VLOOKUP(B1581,IPQlickTabla!$B:$J,9,FALSE),IF(B1581="80 - Produccion-Mezcla Grasa","80",IF(B1581="51 - Purga-Purga de sebo","51",IF(B1581="502 - Fermentacion PCL","502",IF(B1581="510 - Fermentacion","510","512"))))))</f>
        <v>512</v>
      </c>
      <c r="M1581" s="107">
        <f t="shared" si="24"/>
        <v>512</v>
      </c>
    </row>
    <row r="1582" spans="1:13" hidden="1" x14ac:dyDescent="0.25">
      <c r="A1582" s="76">
        <v>668460</v>
      </c>
      <c r="B1582" s="144" t="s">
        <v>294</v>
      </c>
      <c r="C1582" s="112">
        <v>44794</v>
      </c>
      <c r="D1582" s="144" t="s">
        <v>218</v>
      </c>
      <c r="E1582" s="144" t="s">
        <v>23</v>
      </c>
      <c r="F1582" s="76">
        <v>19</v>
      </c>
      <c r="G1582" s="145" t="s">
        <v>71</v>
      </c>
      <c r="H1582" s="145">
        <v>0</v>
      </c>
      <c r="I1582" s="145">
        <v>0.05</v>
      </c>
      <c r="J1582" s="145">
        <v>0</v>
      </c>
      <c r="K1582" s="145" t="s">
        <v>344</v>
      </c>
      <c r="L1582" s="145" t="str">
        <f>IF(A1582="","",IFERROR(VLOOKUP(B1582,IPQlickTabla!$B:$J,9,FALSE),IF(B1582="80 - Produccion-Mezcla Grasa","80",IF(B1582="51 - Purga-Purga de sebo","51",IF(B1582="502 - Fermentacion PCL","502",IF(B1582="510 - Fermentacion","510","512"))))))</f>
        <v>512</v>
      </c>
      <c r="M1582" s="107">
        <f t="shared" si="24"/>
        <v>512</v>
      </c>
    </row>
    <row r="1583" spans="1:13" hidden="1" x14ac:dyDescent="0.25">
      <c r="A1583" s="76">
        <v>667158</v>
      </c>
      <c r="B1583" s="144" t="s">
        <v>294</v>
      </c>
      <c r="C1583" s="112">
        <v>44788</v>
      </c>
      <c r="D1583" s="144" t="s">
        <v>218</v>
      </c>
      <c r="E1583" s="144" t="s">
        <v>23</v>
      </c>
      <c r="F1583" s="76">
        <v>19</v>
      </c>
      <c r="G1583" s="145" t="s">
        <v>71</v>
      </c>
      <c r="H1583" s="145">
        <v>0</v>
      </c>
      <c r="I1583" s="145">
        <v>0.05</v>
      </c>
      <c r="J1583" s="145">
        <v>0.02</v>
      </c>
      <c r="K1583" s="145" t="s">
        <v>344</v>
      </c>
      <c r="L1583" s="145" t="str">
        <f>IF(A1583="","",IFERROR(VLOOKUP(B1583,IPQlickTabla!$B:$J,9,FALSE),IF(B1583="80 - Produccion-Mezcla Grasa","80",IF(B1583="51 - Purga-Purga de sebo","51",IF(B1583="502 - Fermentacion PCL","502",IF(B1583="510 - Fermentacion","510","512"))))))</f>
        <v>512</v>
      </c>
      <c r="M1583" s="107">
        <f t="shared" si="24"/>
        <v>512</v>
      </c>
    </row>
    <row r="1584" spans="1:13" hidden="1" x14ac:dyDescent="0.25">
      <c r="A1584" s="76">
        <v>667191</v>
      </c>
      <c r="B1584" s="144" t="s">
        <v>294</v>
      </c>
      <c r="C1584" s="112">
        <v>44788</v>
      </c>
      <c r="D1584" s="144" t="s">
        <v>218</v>
      </c>
      <c r="E1584" s="144" t="s">
        <v>23</v>
      </c>
      <c r="F1584" s="76">
        <v>19</v>
      </c>
      <c r="G1584" s="145" t="s">
        <v>71</v>
      </c>
      <c r="H1584" s="145">
        <v>0</v>
      </c>
      <c r="I1584" s="145">
        <v>0.05</v>
      </c>
      <c r="J1584" s="145">
        <v>0.02</v>
      </c>
      <c r="K1584" s="145" t="s">
        <v>344</v>
      </c>
      <c r="L1584" s="145" t="str">
        <f>IF(A1584="","",IFERROR(VLOOKUP(B1584,IPQlickTabla!$B:$J,9,FALSE),IF(B1584="80 - Produccion-Mezcla Grasa","80",IF(B1584="51 - Purga-Purga de sebo","51",IF(B1584="502 - Fermentacion PCL","502",IF(B1584="510 - Fermentacion","510","512"))))))</f>
        <v>512</v>
      </c>
      <c r="M1584" s="107">
        <f t="shared" si="24"/>
        <v>512</v>
      </c>
    </row>
    <row r="1585" spans="1:13" hidden="1" x14ac:dyDescent="0.25">
      <c r="A1585" s="76">
        <v>668249</v>
      </c>
      <c r="B1585" s="144" t="s">
        <v>294</v>
      </c>
      <c r="C1585" s="112">
        <v>44792</v>
      </c>
      <c r="D1585" s="144" t="s">
        <v>218</v>
      </c>
      <c r="E1585" s="144" t="s">
        <v>23</v>
      </c>
      <c r="F1585" s="76">
        <v>19</v>
      </c>
      <c r="G1585" s="145" t="s">
        <v>71</v>
      </c>
      <c r="H1585" s="145">
        <v>0</v>
      </c>
      <c r="I1585" s="145">
        <v>0.05</v>
      </c>
      <c r="J1585" s="145">
        <v>0.02</v>
      </c>
      <c r="K1585" s="145" t="s">
        <v>344</v>
      </c>
      <c r="L1585" s="145" t="str">
        <f>IF(A1585="","",IFERROR(VLOOKUP(B1585,IPQlickTabla!$B:$J,9,FALSE),IF(B1585="80 - Produccion-Mezcla Grasa","80",IF(B1585="51 - Purga-Purga de sebo","51",IF(B1585="502 - Fermentacion PCL","502",IF(B1585="510 - Fermentacion","510","512"))))))</f>
        <v>512</v>
      </c>
      <c r="M1585" s="107">
        <f t="shared" si="24"/>
        <v>512</v>
      </c>
    </row>
    <row r="1586" spans="1:13" hidden="1" x14ac:dyDescent="0.25">
      <c r="A1586" s="76">
        <v>667459</v>
      </c>
      <c r="B1586" s="144" t="s">
        <v>294</v>
      </c>
      <c r="C1586" s="112">
        <v>44790</v>
      </c>
      <c r="D1586" s="144" t="s">
        <v>218</v>
      </c>
      <c r="E1586" s="144" t="s">
        <v>23</v>
      </c>
      <c r="F1586" s="76">
        <v>19</v>
      </c>
      <c r="G1586" s="145" t="s">
        <v>71</v>
      </c>
      <c r="H1586" s="145">
        <v>0</v>
      </c>
      <c r="I1586" s="145">
        <v>0.05</v>
      </c>
      <c r="J1586" s="145">
        <v>0.03</v>
      </c>
      <c r="K1586" s="145" t="s">
        <v>344</v>
      </c>
      <c r="L1586" s="145" t="str">
        <f>IF(A1586="","",IFERROR(VLOOKUP(B1586,IPQlickTabla!$B:$J,9,FALSE),IF(B1586="80 - Produccion-Mezcla Grasa","80",IF(B1586="51 - Purga-Purga de sebo","51",IF(B1586="502 - Fermentacion PCL","502",IF(B1586="510 - Fermentacion","510","512"))))))</f>
        <v>512</v>
      </c>
      <c r="M1586" s="107">
        <f t="shared" si="24"/>
        <v>512</v>
      </c>
    </row>
    <row r="1587" spans="1:13" hidden="1" x14ac:dyDescent="0.25">
      <c r="A1587" s="76">
        <v>668219</v>
      </c>
      <c r="B1587" s="144" t="s">
        <v>294</v>
      </c>
      <c r="C1587" s="112">
        <v>44792</v>
      </c>
      <c r="D1587" s="144" t="s">
        <v>218</v>
      </c>
      <c r="E1587" s="144" t="s">
        <v>23</v>
      </c>
      <c r="F1587" s="76">
        <v>19</v>
      </c>
      <c r="G1587" s="145" t="s">
        <v>71</v>
      </c>
      <c r="H1587" s="145">
        <v>0</v>
      </c>
      <c r="I1587" s="145">
        <v>0.05</v>
      </c>
      <c r="J1587" s="145">
        <v>0.03</v>
      </c>
      <c r="K1587" s="145" t="s">
        <v>344</v>
      </c>
      <c r="L1587" s="145" t="str">
        <f>IF(A1587="","",IFERROR(VLOOKUP(B1587,IPQlickTabla!$B:$J,9,FALSE),IF(B1587="80 - Produccion-Mezcla Grasa","80",IF(B1587="51 - Purga-Purga de sebo","51",IF(B1587="502 - Fermentacion PCL","502",IF(B1587="510 - Fermentacion","510","512"))))))</f>
        <v>512</v>
      </c>
      <c r="M1587" s="107">
        <f t="shared" si="24"/>
        <v>512</v>
      </c>
    </row>
    <row r="1588" spans="1:13" hidden="1" x14ac:dyDescent="0.25">
      <c r="A1588" s="76">
        <v>667219</v>
      </c>
      <c r="B1588" s="144" t="s">
        <v>294</v>
      </c>
      <c r="C1588" s="112">
        <v>44789</v>
      </c>
      <c r="D1588" s="144" t="s">
        <v>218</v>
      </c>
      <c r="E1588" s="144" t="s">
        <v>23</v>
      </c>
      <c r="F1588" s="76">
        <v>19</v>
      </c>
      <c r="G1588" s="145" t="s">
        <v>71</v>
      </c>
      <c r="H1588" s="145">
        <v>0</v>
      </c>
      <c r="I1588" s="145">
        <v>0.05</v>
      </c>
      <c r="J1588" s="145">
        <v>0.04</v>
      </c>
      <c r="K1588" s="145" t="s">
        <v>344</v>
      </c>
      <c r="L1588" s="145" t="str">
        <f>IF(A1588="","",IFERROR(VLOOKUP(B1588,IPQlickTabla!$B:$J,9,FALSE),IF(B1588="80 - Produccion-Mezcla Grasa","80",IF(B1588="51 - Purga-Purga de sebo","51",IF(B1588="502 - Fermentacion PCL","502",IF(B1588="510 - Fermentacion","510","512"))))))</f>
        <v>512</v>
      </c>
      <c r="M1588" s="107">
        <f t="shared" si="24"/>
        <v>512</v>
      </c>
    </row>
    <row r="1589" spans="1:13" hidden="1" x14ac:dyDescent="0.25">
      <c r="A1589" s="76">
        <v>667261</v>
      </c>
      <c r="B1589" s="144" t="s">
        <v>294</v>
      </c>
      <c r="C1589" s="112">
        <v>44789</v>
      </c>
      <c r="D1589" s="144" t="s">
        <v>218</v>
      </c>
      <c r="E1589" s="144" t="s">
        <v>23</v>
      </c>
      <c r="F1589" s="76">
        <v>19</v>
      </c>
      <c r="G1589" s="145" t="s">
        <v>71</v>
      </c>
      <c r="H1589" s="145">
        <v>0</v>
      </c>
      <c r="I1589" s="145">
        <v>0.05</v>
      </c>
      <c r="J1589" s="145">
        <v>0.04</v>
      </c>
      <c r="K1589" s="145" t="s">
        <v>344</v>
      </c>
      <c r="L1589" s="145" t="str">
        <f>IF(A1589="","",IFERROR(VLOOKUP(B1589,IPQlickTabla!$B:$J,9,FALSE),IF(B1589="80 - Produccion-Mezcla Grasa","80",IF(B1589="51 - Purga-Purga de sebo","51",IF(B1589="502 - Fermentacion PCL","502",IF(B1589="510 - Fermentacion","510","512"))))))</f>
        <v>512</v>
      </c>
      <c r="M1589" s="107">
        <f t="shared" si="24"/>
        <v>512</v>
      </c>
    </row>
    <row r="1590" spans="1:13" hidden="1" x14ac:dyDescent="0.25">
      <c r="A1590" s="76">
        <v>667354</v>
      </c>
      <c r="B1590" s="144" t="s">
        <v>294</v>
      </c>
      <c r="C1590" s="112">
        <v>44789</v>
      </c>
      <c r="D1590" s="144" t="s">
        <v>218</v>
      </c>
      <c r="E1590" s="144" t="s">
        <v>23</v>
      </c>
      <c r="F1590" s="76">
        <v>19</v>
      </c>
      <c r="G1590" s="145" t="s">
        <v>71</v>
      </c>
      <c r="H1590" s="145">
        <v>0</v>
      </c>
      <c r="I1590" s="145">
        <v>0.05</v>
      </c>
      <c r="J1590" s="145">
        <v>0.04</v>
      </c>
      <c r="K1590" s="145" t="s">
        <v>344</v>
      </c>
      <c r="L1590" s="145" t="str">
        <f>IF(A1590="","",IFERROR(VLOOKUP(B1590,IPQlickTabla!$B:$J,9,FALSE),IF(B1590="80 - Produccion-Mezcla Grasa","80",IF(B1590="51 - Purga-Purga de sebo","51",IF(B1590="502 - Fermentacion PCL","502",IF(B1590="510 - Fermentacion","510","512"))))))</f>
        <v>512</v>
      </c>
      <c r="M1590" s="107">
        <f t="shared" si="24"/>
        <v>512</v>
      </c>
    </row>
    <row r="1591" spans="1:13" hidden="1" x14ac:dyDescent="0.25">
      <c r="A1591" s="76">
        <v>667365</v>
      </c>
      <c r="B1591" s="144" t="s">
        <v>294</v>
      </c>
      <c r="C1591" s="112">
        <v>44789</v>
      </c>
      <c r="D1591" s="144" t="s">
        <v>218</v>
      </c>
      <c r="E1591" s="144" t="s">
        <v>23</v>
      </c>
      <c r="F1591" s="76">
        <v>19</v>
      </c>
      <c r="G1591" s="145" t="s">
        <v>71</v>
      </c>
      <c r="H1591" s="145">
        <v>0</v>
      </c>
      <c r="I1591" s="145">
        <v>0.05</v>
      </c>
      <c r="J1591" s="145">
        <v>0.04</v>
      </c>
      <c r="K1591" s="145" t="s">
        <v>344</v>
      </c>
      <c r="L1591" s="145" t="str">
        <f>IF(A1591="","",IFERROR(VLOOKUP(B1591,IPQlickTabla!$B:$J,9,FALSE),IF(B1591="80 - Produccion-Mezcla Grasa","80",IF(B1591="51 - Purga-Purga de sebo","51",IF(B1591="502 - Fermentacion PCL","502",IF(B1591="510 - Fermentacion","510","512"))))))</f>
        <v>512</v>
      </c>
      <c r="M1591" s="107">
        <f t="shared" si="24"/>
        <v>512</v>
      </c>
    </row>
    <row r="1592" spans="1:13" hidden="1" x14ac:dyDescent="0.25">
      <c r="A1592" s="76">
        <v>667988</v>
      </c>
      <c r="B1592" s="144" t="s">
        <v>294</v>
      </c>
      <c r="C1592" s="112">
        <v>44791</v>
      </c>
      <c r="D1592" s="144" t="s">
        <v>218</v>
      </c>
      <c r="E1592" s="144" t="s">
        <v>23</v>
      </c>
      <c r="F1592" s="76">
        <v>19</v>
      </c>
      <c r="G1592" s="145" t="s">
        <v>71</v>
      </c>
      <c r="H1592" s="145">
        <v>0</v>
      </c>
      <c r="I1592" s="145">
        <v>0.05</v>
      </c>
      <c r="J1592" s="145">
        <v>0.04</v>
      </c>
      <c r="K1592" s="145" t="s">
        <v>344</v>
      </c>
      <c r="L1592" s="145" t="str">
        <f>IF(A1592="","",IFERROR(VLOOKUP(B1592,IPQlickTabla!$B:$J,9,FALSE),IF(B1592="80 - Produccion-Mezcla Grasa","80",IF(B1592="51 - Purga-Purga de sebo","51",IF(B1592="502 - Fermentacion PCL","502",IF(B1592="510 - Fermentacion","510","512"))))))</f>
        <v>512</v>
      </c>
      <c r="M1592" s="107">
        <f t="shared" si="24"/>
        <v>512</v>
      </c>
    </row>
    <row r="1593" spans="1:13" hidden="1" x14ac:dyDescent="0.25">
      <c r="A1593" s="76">
        <v>668015</v>
      </c>
      <c r="B1593" s="144" t="s">
        <v>294</v>
      </c>
      <c r="C1593" s="112">
        <v>44792</v>
      </c>
      <c r="D1593" s="144" t="s">
        <v>218</v>
      </c>
      <c r="E1593" s="144" t="s">
        <v>23</v>
      </c>
      <c r="F1593" s="76">
        <v>19</v>
      </c>
      <c r="G1593" s="145" t="s">
        <v>71</v>
      </c>
      <c r="H1593" s="145">
        <v>0</v>
      </c>
      <c r="I1593" s="145">
        <v>0.05</v>
      </c>
      <c r="J1593" s="145">
        <v>0.04</v>
      </c>
      <c r="K1593" s="145" t="s">
        <v>344</v>
      </c>
      <c r="L1593" s="145" t="str">
        <f>IF(A1593="","",IFERROR(VLOOKUP(B1593,IPQlickTabla!$B:$J,9,FALSE),IF(B1593="80 - Produccion-Mezcla Grasa","80",IF(B1593="51 - Purga-Purga de sebo","51",IF(B1593="502 - Fermentacion PCL","502",IF(B1593="510 - Fermentacion","510","512"))))))</f>
        <v>512</v>
      </c>
      <c r="M1593" s="107">
        <f t="shared" si="24"/>
        <v>512</v>
      </c>
    </row>
    <row r="1594" spans="1:13" hidden="1" x14ac:dyDescent="0.25">
      <c r="A1594" s="76">
        <v>668334</v>
      </c>
      <c r="B1594" s="144" t="s">
        <v>294</v>
      </c>
      <c r="C1594" s="112">
        <v>44793</v>
      </c>
      <c r="D1594" s="144" t="s">
        <v>218</v>
      </c>
      <c r="E1594" s="144" t="s">
        <v>23</v>
      </c>
      <c r="F1594" s="76">
        <v>19</v>
      </c>
      <c r="G1594" s="145" t="s">
        <v>71</v>
      </c>
      <c r="H1594" s="145">
        <v>0</v>
      </c>
      <c r="I1594" s="145">
        <v>0.05</v>
      </c>
      <c r="J1594" s="145">
        <v>0.04</v>
      </c>
      <c r="K1594" s="145" t="s">
        <v>344</v>
      </c>
      <c r="L1594" s="145" t="str">
        <f>IF(A1594="","",IFERROR(VLOOKUP(B1594,IPQlickTabla!$B:$J,9,FALSE),IF(B1594="80 - Produccion-Mezcla Grasa","80",IF(B1594="51 - Purga-Purga de sebo","51",IF(B1594="502 - Fermentacion PCL","502",IF(B1594="510 - Fermentacion","510","512"))))))</f>
        <v>512</v>
      </c>
      <c r="M1594" s="107">
        <f t="shared" si="24"/>
        <v>512</v>
      </c>
    </row>
    <row r="1595" spans="1:13" hidden="1" x14ac:dyDescent="0.25">
      <c r="A1595" s="76">
        <v>668382</v>
      </c>
      <c r="B1595" s="144" t="s">
        <v>294</v>
      </c>
      <c r="C1595" s="112">
        <v>44793</v>
      </c>
      <c r="D1595" s="144" t="s">
        <v>218</v>
      </c>
      <c r="E1595" s="144" t="s">
        <v>23</v>
      </c>
      <c r="F1595" s="76">
        <v>19</v>
      </c>
      <c r="G1595" s="145" t="s">
        <v>71</v>
      </c>
      <c r="H1595" s="145">
        <v>0</v>
      </c>
      <c r="I1595" s="145">
        <v>0.05</v>
      </c>
      <c r="J1595" s="145">
        <v>0.04</v>
      </c>
      <c r="K1595" s="145" t="s">
        <v>344</v>
      </c>
      <c r="L1595" s="145" t="str">
        <f>IF(A1595="","",IFERROR(VLOOKUP(B1595,IPQlickTabla!$B:$J,9,FALSE),IF(B1595="80 - Produccion-Mezcla Grasa","80",IF(B1595="51 - Purga-Purga de sebo","51",IF(B1595="502 - Fermentacion PCL","502",IF(B1595="510 - Fermentacion","510","512"))))))</f>
        <v>512</v>
      </c>
      <c r="M1595" s="107">
        <f t="shared" si="24"/>
        <v>512</v>
      </c>
    </row>
    <row r="1596" spans="1:13" hidden="1" x14ac:dyDescent="0.25">
      <c r="A1596" s="76">
        <v>668392</v>
      </c>
      <c r="B1596" s="144" t="s">
        <v>294</v>
      </c>
      <c r="C1596" s="112">
        <v>44793</v>
      </c>
      <c r="D1596" s="144" t="s">
        <v>218</v>
      </c>
      <c r="E1596" s="144" t="s">
        <v>23</v>
      </c>
      <c r="F1596" s="76">
        <v>19</v>
      </c>
      <c r="G1596" s="145" t="s">
        <v>71</v>
      </c>
      <c r="H1596" s="145">
        <v>0</v>
      </c>
      <c r="I1596" s="145">
        <v>0.05</v>
      </c>
      <c r="J1596" s="145">
        <v>0.04</v>
      </c>
      <c r="K1596" s="145" t="s">
        <v>344</v>
      </c>
      <c r="L1596" s="145" t="str">
        <f>IF(A1596="","",IFERROR(VLOOKUP(B1596,IPQlickTabla!$B:$J,9,FALSE),IF(B1596="80 - Produccion-Mezcla Grasa","80",IF(B1596="51 - Purga-Purga de sebo","51",IF(B1596="502 - Fermentacion PCL","502",IF(B1596="510 - Fermentacion","510","512"))))))</f>
        <v>512</v>
      </c>
      <c r="M1596" s="107">
        <f t="shared" si="24"/>
        <v>512</v>
      </c>
    </row>
    <row r="1597" spans="1:13" hidden="1" x14ac:dyDescent="0.25">
      <c r="A1597" s="76">
        <v>668401</v>
      </c>
      <c r="B1597" s="144" t="s">
        <v>294</v>
      </c>
      <c r="C1597" s="112">
        <v>44793</v>
      </c>
      <c r="D1597" s="144" t="s">
        <v>218</v>
      </c>
      <c r="E1597" s="144" t="s">
        <v>23</v>
      </c>
      <c r="F1597" s="76">
        <v>19</v>
      </c>
      <c r="G1597" s="145" t="s">
        <v>71</v>
      </c>
      <c r="H1597" s="145">
        <v>0</v>
      </c>
      <c r="I1597" s="145">
        <v>0.05</v>
      </c>
      <c r="J1597" s="145">
        <v>0.04</v>
      </c>
      <c r="K1597" s="145" t="s">
        <v>344</v>
      </c>
      <c r="L1597" s="145" t="str">
        <f>IF(A1597="","",IFERROR(VLOOKUP(B1597,IPQlickTabla!$B:$J,9,FALSE),IF(B1597="80 - Produccion-Mezcla Grasa","80",IF(B1597="51 - Purga-Purga de sebo","51",IF(B1597="502 - Fermentacion PCL","502",IF(B1597="510 - Fermentacion","510","512"))))))</f>
        <v>512</v>
      </c>
      <c r="M1597" s="107">
        <f t="shared" si="24"/>
        <v>512</v>
      </c>
    </row>
    <row r="1598" spans="1:13" hidden="1" x14ac:dyDescent="0.25">
      <c r="A1598" s="76">
        <v>668435</v>
      </c>
      <c r="B1598" s="144" t="s">
        <v>294</v>
      </c>
      <c r="C1598" s="112">
        <v>44794</v>
      </c>
      <c r="D1598" s="144" t="s">
        <v>218</v>
      </c>
      <c r="E1598" s="144" t="s">
        <v>23</v>
      </c>
      <c r="F1598" s="76">
        <v>19</v>
      </c>
      <c r="G1598" s="145" t="s">
        <v>71</v>
      </c>
      <c r="H1598" s="145">
        <v>0</v>
      </c>
      <c r="I1598" s="145">
        <v>0.05</v>
      </c>
      <c r="J1598" s="145">
        <v>0.04</v>
      </c>
      <c r="K1598" s="145" t="s">
        <v>344</v>
      </c>
      <c r="L1598" s="145" t="str">
        <f>IF(A1598="","",IFERROR(VLOOKUP(B1598,IPQlickTabla!$B:$J,9,FALSE),IF(B1598="80 - Produccion-Mezcla Grasa","80",IF(B1598="51 - Purga-Purga de sebo","51",IF(B1598="502 - Fermentacion PCL","502",IF(B1598="510 - Fermentacion","510","512"))))))</f>
        <v>512</v>
      </c>
      <c r="M1598" s="107">
        <f t="shared" si="24"/>
        <v>512</v>
      </c>
    </row>
    <row r="1599" spans="1:13" hidden="1" x14ac:dyDescent="0.25">
      <c r="A1599" s="76">
        <v>668470</v>
      </c>
      <c r="B1599" s="144" t="s">
        <v>294</v>
      </c>
      <c r="C1599" s="112">
        <v>44794</v>
      </c>
      <c r="D1599" s="144" t="s">
        <v>218</v>
      </c>
      <c r="E1599" s="144" t="s">
        <v>23</v>
      </c>
      <c r="F1599" s="76">
        <v>19</v>
      </c>
      <c r="G1599" s="145" t="s">
        <v>71</v>
      </c>
      <c r="H1599" s="145">
        <v>0</v>
      </c>
      <c r="I1599" s="145">
        <v>0.05</v>
      </c>
      <c r="J1599" s="145">
        <v>0.04</v>
      </c>
      <c r="K1599" s="145" t="s">
        <v>344</v>
      </c>
      <c r="L1599" s="145" t="str">
        <f>IF(A1599="","",IFERROR(VLOOKUP(B1599,IPQlickTabla!$B:$J,9,FALSE),IF(B1599="80 - Produccion-Mezcla Grasa","80",IF(B1599="51 - Purga-Purga de sebo","51",IF(B1599="502 - Fermentacion PCL","502",IF(B1599="510 - Fermentacion","510","512"))))))</f>
        <v>512</v>
      </c>
      <c r="M1599" s="107">
        <f t="shared" si="24"/>
        <v>512</v>
      </c>
    </row>
    <row r="1600" spans="1:13" hidden="1" x14ac:dyDescent="0.25">
      <c r="A1600" s="76">
        <v>668527</v>
      </c>
      <c r="B1600" s="144" t="s">
        <v>294</v>
      </c>
      <c r="C1600" s="112">
        <v>44794</v>
      </c>
      <c r="D1600" s="144" t="s">
        <v>218</v>
      </c>
      <c r="E1600" s="144" t="s">
        <v>23</v>
      </c>
      <c r="F1600" s="76">
        <v>19</v>
      </c>
      <c r="G1600" s="145" t="s">
        <v>71</v>
      </c>
      <c r="H1600" s="145">
        <v>0</v>
      </c>
      <c r="I1600" s="145">
        <v>0.05</v>
      </c>
      <c r="J1600" s="145">
        <v>0.04</v>
      </c>
      <c r="K1600" s="145" t="s">
        <v>344</v>
      </c>
      <c r="L1600" s="145" t="str">
        <f>IF(A1600="","",IFERROR(VLOOKUP(B1600,IPQlickTabla!$B:$J,9,FALSE),IF(B1600="80 - Produccion-Mezcla Grasa","80",IF(B1600="51 - Purga-Purga de sebo","51",IF(B1600="502 - Fermentacion PCL","502",IF(B1600="510 - Fermentacion","510","512"))))))</f>
        <v>512</v>
      </c>
      <c r="M1600" s="107">
        <f t="shared" si="24"/>
        <v>512</v>
      </c>
    </row>
    <row r="1601" spans="1:13" hidden="1" x14ac:dyDescent="0.25">
      <c r="A1601" s="76">
        <v>667014</v>
      </c>
      <c r="B1601" s="144" t="s">
        <v>294</v>
      </c>
      <c r="C1601" s="112">
        <v>44788</v>
      </c>
      <c r="D1601" s="144" t="s">
        <v>218</v>
      </c>
      <c r="E1601" s="144" t="s">
        <v>23</v>
      </c>
      <c r="F1601" s="76">
        <v>19</v>
      </c>
      <c r="G1601" s="145" t="s">
        <v>71</v>
      </c>
      <c r="H1601" s="145">
        <v>0</v>
      </c>
      <c r="I1601" s="145">
        <v>0.05</v>
      </c>
      <c r="J1601" s="145">
        <v>0.05</v>
      </c>
      <c r="K1601" s="145" t="s">
        <v>344</v>
      </c>
      <c r="L1601" s="145" t="str">
        <f>IF(A1601="","",IFERROR(VLOOKUP(B1601,IPQlickTabla!$B:$J,9,FALSE),IF(B1601="80 - Produccion-Mezcla Grasa","80",IF(B1601="51 - Purga-Purga de sebo","51",IF(B1601="502 - Fermentacion PCL","502",IF(B1601="510 - Fermentacion","510","512"))))))</f>
        <v>512</v>
      </c>
      <c r="M1601" s="107">
        <f t="shared" si="24"/>
        <v>512</v>
      </c>
    </row>
    <row r="1602" spans="1:13" hidden="1" x14ac:dyDescent="0.25">
      <c r="A1602" s="76">
        <v>667394</v>
      </c>
      <c r="B1602" s="144" t="s">
        <v>294</v>
      </c>
      <c r="C1602" s="112">
        <v>44789</v>
      </c>
      <c r="D1602" s="144" t="s">
        <v>218</v>
      </c>
      <c r="E1602" s="144" t="s">
        <v>23</v>
      </c>
      <c r="F1602" s="76">
        <v>19</v>
      </c>
      <c r="G1602" s="145" t="s">
        <v>71</v>
      </c>
      <c r="H1602" s="145">
        <v>0</v>
      </c>
      <c r="I1602" s="145">
        <v>0.05</v>
      </c>
      <c r="J1602" s="145">
        <v>0.05</v>
      </c>
      <c r="K1602" s="145" t="s">
        <v>344</v>
      </c>
      <c r="L1602" s="145" t="str">
        <f>IF(A1602="","",IFERROR(VLOOKUP(B1602,IPQlickTabla!$B:$J,9,FALSE),IF(B1602="80 - Produccion-Mezcla Grasa","80",IF(B1602="51 - Purga-Purga de sebo","51",IF(B1602="502 - Fermentacion PCL","502",IF(B1602="510 - Fermentacion","510","512"))))))</f>
        <v>512</v>
      </c>
      <c r="M1602" s="107">
        <f t="shared" si="24"/>
        <v>512</v>
      </c>
    </row>
    <row r="1603" spans="1:13" hidden="1" x14ac:dyDescent="0.25">
      <c r="A1603" s="76">
        <v>667438</v>
      </c>
      <c r="B1603" s="144" t="s">
        <v>294</v>
      </c>
      <c r="C1603" s="112">
        <v>44789</v>
      </c>
      <c r="D1603" s="144" t="s">
        <v>218</v>
      </c>
      <c r="E1603" s="144" t="s">
        <v>23</v>
      </c>
      <c r="F1603" s="76">
        <v>19</v>
      </c>
      <c r="G1603" s="145" t="s">
        <v>71</v>
      </c>
      <c r="H1603" s="145">
        <v>0</v>
      </c>
      <c r="I1603" s="145">
        <v>0.05</v>
      </c>
      <c r="J1603" s="145">
        <v>0.05</v>
      </c>
      <c r="K1603" s="145" t="s">
        <v>344</v>
      </c>
      <c r="L1603" s="145" t="str">
        <f>IF(A1603="","",IFERROR(VLOOKUP(B1603,IPQlickTabla!$B:$J,9,FALSE),IF(B1603="80 - Produccion-Mezcla Grasa","80",IF(B1603="51 - Purga-Purga de sebo","51",IF(B1603="502 - Fermentacion PCL","502",IF(B1603="510 - Fermentacion","510","512"))))))</f>
        <v>512</v>
      </c>
      <c r="M1603" s="107">
        <f t="shared" ref="M1603:M1666" si="25">+IF(OR(L1603=73,L1603=74,L1603=75),75,IF(L1603="80",80,IF(L1603="51",51,IF(L1603="502",502,IF(L1603="510",510,IF(L1603="512",512,L1603))))))</f>
        <v>512</v>
      </c>
    </row>
    <row r="1604" spans="1:13" hidden="1" x14ac:dyDescent="0.25">
      <c r="A1604" s="76">
        <v>667658</v>
      </c>
      <c r="B1604" s="144" t="s">
        <v>294</v>
      </c>
      <c r="C1604" s="112">
        <v>44790</v>
      </c>
      <c r="D1604" s="144" t="s">
        <v>218</v>
      </c>
      <c r="E1604" s="144" t="s">
        <v>23</v>
      </c>
      <c r="F1604" s="76">
        <v>19</v>
      </c>
      <c r="G1604" s="145" t="s">
        <v>71</v>
      </c>
      <c r="H1604" s="145">
        <v>0</v>
      </c>
      <c r="I1604" s="145">
        <v>0.05</v>
      </c>
      <c r="J1604" s="145">
        <v>0.05</v>
      </c>
      <c r="K1604" s="145" t="s">
        <v>344</v>
      </c>
      <c r="L1604" s="145" t="str">
        <f>IF(A1604="","",IFERROR(VLOOKUP(B1604,IPQlickTabla!$B:$J,9,FALSE),IF(B1604="80 - Produccion-Mezcla Grasa","80",IF(B1604="51 - Purga-Purga de sebo","51",IF(B1604="502 - Fermentacion PCL","502",IF(B1604="510 - Fermentacion","510","512"))))))</f>
        <v>512</v>
      </c>
      <c r="M1604" s="107">
        <f t="shared" si="25"/>
        <v>512</v>
      </c>
    </row>
    <row r="1605" spans="1:13" hidden="1" x14ac:dyDescent="0.25">
      <c r="A1605" s="76">
        <v>667688</v>
      </c>
      <c r="B1605" s="144" t="s">
        <v>294</v>
      </c>
      <c r="C1605" s="112">
        <v>44790</v>
      </c>
      <c r="D1605" s="144" t="s">
        <v>218</v>
      </c>
      <c r="E1605" s="144" t="s">
        <v>23</v>
      </c>
      <c r="F1605" s="76">
        <v>19</v>
      </c>
      <c r="G1605" s="145" t="s">
        <v>71</v>
      </c>
      <c r="H1605" s="145">
        <v>0</v>
      </c>
      <c r="I1605" s="145">
        <v>0.05</v>
      </c>
      <c r="J1605" s="145">
        <v>0.05</v>
      </c>
      <c r="K1605" s="145" t="s">
        <v>344</v>
      </c>
      <c r="L1605" s="145" t="str">
        <f>IF(A1605="","",IFERROR(VLOOKUP(B1605,IPQlickTabla!$B:$J,9,FALSE),IF(B1605="80 - Produccion-Mezcla Grasa","80",IF(B1605="51 - Purga-Purga de sebo","51",IF(B1605="502 - Fermentacion PCL","502",IF(B1605="510 - Fermentacion","510","512"))))))</f>
        <v>512</v>
      </c>
      <c r="M1605" s="107">
        <f t="shared" si="25"/>
        <v>512</v>
      </c>
    </row>
    <row r="1606" spans="1:13" hidden="1" x14ac:dyDescent="0.25">
      <c r="A1606" s="76">
        <v>667719</v>
      </c>
      <c r="B1606" s="144" t="s">
        <v>294</v>
      </c>
      <c r="C1606" s="112">
        <v>44790</v>
      </c>
      <c r="D1606" s="144" t="s">
        <v>218</v>
      </c>
      <c r="E1606" s="144" t="s">
        <v>23</v>
      </c>
      <c r="F1606" s="76">
        <v>19</v>
      </c>
      <c r="G1606" s="145" t="s">
        <v>71</v>
      </c>
      <c r="H1606" s="145">
        <v>0</v>
      </c>
      <c r="I1606" s="145">
        <v>0.05</v>
      </c>
      <c r="J1606" s="145">
        <v>0.05</v>
      </c>
      <c r="K1606" s="145" t="s">
        <v>344</v>
      </c>
      <c r="L1606" s="145" t="str">
        <f>IF(A1606="","",IFERROR(VLOOKUP(B1606,IPQlickTabla!$B:$J,9,FALSE),IF(B1606="80 - Produccion-Mezcla Grasa","80",IF(B1606="51 - Purga-Purga de sebo","51",IF(B1606="502 - Fermentacion PCL","502",IF(B1606="510 - Fermentacion","510","512"))))))</f>
        <v>512</v>
      </c>
      <c r="M1606" s="107">
        <f t="shared" si="25"/>
        <v>512</v>
      </c>
    </row>
    <row r="1607" spans="1:13" hidden="1" x14ac:dyDescent="0.25">
      <c r="A1607" s="76">
        <v>667775</v>
      </c>
      <c r="B1607" s="144" t="s">
        <v>294</v>
      </c>
      <c r="C1607" s="112">
        <v>44791</v>
      </c>
      <c r="D1607" s="144" t="s">
        <v>218</v>
      </c>
      <c r="E1607" s="144" t="s">
        <v>23</v>
      </c>
      <c r="F1607" s="76">
        <v>19</v>
      </c>
      <c r="G1607" s="145" t="s">
        <v>71</v>
      </c>
      <c r="H1607" s="145">
        <v>0</v>
      </c>
      <c r="I1607" s="145">
        <v>0.05</v>
      </c>
      <c r="J1607" s="145">
        <v>0.05</v>
      </c>
      <c r="K1607" s="145" t="s">
        <v>344</v>
      </c>
      <c r="L1607" s="145" t="str">
        <f>IF(A1607="","",IFERROR(VLOOKUP(B1607,IPQlickTabla!$B:$J,9,FALSE),IF(B1607="80 - Produccion-Mezcla Grasa","80",IF(B1607="51 - Purga-Purga de sebo","51",IF(B1607="502 - Fermentacion PCL","502",IF(B1607="510 - Fermentacion","510","512"))))))</f>
        <v>512</v>
      </c>
      <c r="M1607" s="107">
        <f t="shared" si="25"/>
        <v>512</v>
      </c>
    </row>
    <row r="1608" spans="1:13" hidden="1" x14ac:dyDescent="0.25">
      <c r="A1608" s="76">
        <v>667968</v>
      </c>
      <c r="B1608" s="144" t="s">
        <v>294</v>
      </c>
      <c r="C1608" s="112">
        <v>44791</v>
      </c>
      <c r="D1608" s="144" t="s">
        <v>218</v>
      </c>
      <c r="E1608" s="144" t="s">
        <v>23</v>
      </c>
      <c r="F1608" s="76">
        <v>19</v>
      </c>
      <c r="G1608" s="145" t="s">
        <v>71</v>
      </c>
      <c r="H1608" s="145">
        <v>0</v>
      </c>
      <c r="I1608" s="145">
        <v>0.05</v>
      </c>
      <c r="J1608" s="145">
        <v>0.05</v>
      </c>
      <c r="K1608" s="145" t="s">
        <v>344</v>
      </c>
      <c r="L1608" s="145" t="str">
        <f>IF(A1608="","",IFERROR(VLOOKUP(B1608,IPQlickTabla!$B:$J,9,FALSE),IF(B1608="80 - Produccion-Mezcla Grasa","80",IF(B1608="51 - Purga-Purga de sebo","51",IF(B1608="502 - Fermentacion PCL","502",IF(B1608="510 - Fermentacion","510","512"))))))</f>
        <v>512</v>
      </c>
      <c r="M1608" s="107">
        <f t="shared" si="25"/>
        <v>512</v>
      </c>
    </row>
    <row r="1609" spans="1:13" hidden="1" x14ac:dyDescent="0.25">
      <c r="A1609" s="76">
        <v>668198</v>
      </c>
      <c r="B1609" s="144" t="s">
        <v>294</v>
      </c>
      <c r="C1609" s="112">
        <v>44792</v>
      </c>
      <c r="D1609" s="144" t="s">
        <v>218</v>
      </c>
      <c r="E1609" s="144" t="s">
        <v>23</v>
      </c>
      <c r="F1609" s="76">
        <v>19</v>
      </c>
      <c r="G1609" s="145" t="s">
        <v>71</v>
      </c>
      <c r="H1609" s="145">
        <v>0</v>
      </c>
      <c r="I1609" s="145">
        <v>0.05</v>
      </c>
      <c r="J1609" s="145">
        <v>0.05</v>
      </c>
      <c r="K1609" s="145" t="s">
        <v>344</v>
      </c>
      <c r="L1609" s="145" t="str">
        <f>IF(A1609="","",IFERROR(VLOOKUP(B1609,IPQlickTabla!$B:$J,9,FALSE),IF(B1609="80 - Produccion-Mezcla Grasa","80",IF(B1609="51 - Purga-Purga de sebo","51",IF(B1609="502 - Fermentacion PCL","502",IF(B1609="510 - Fermentacion","510","512"))))))</f>
        <v>512</v>
      </c>
      <c r="M1609" s="107">
        <f t="shared" si="25"/>
        <v>512</v>
      </c>
    </row>
    <row r="1610" spans="1:13" hidden="1" x14ac:dyDescent="0.25">
      <c r="A1610" s="76">
        <v>667754</v>
      </c>
      <c r="B1610" s="144" t="s">
        <v>294</v>
      </c>
      <c r="C1610" s="112">
        <v>44791</v>
      </c>
      <c r="D1610" s="144" t="s">
        <v>218</v>
      </c>
      <c r="E1610" s="144" t="s">
        <v>23</v>
      </c>
      <c r="F1610" s="76">
        <v>19</v>
      </c>
      <c r="G1610" s="145" t="s">
        <v>71</v>
      </c>
      <c r="H1610" s="145">
        <v>0</v>
      </c>
      <c r="I1610" s="145">
        <v>0.05</v>
      </c>
      <c r="J1610" s="145">
        <v>0.06</v>
      </c>
      <c r="K1610" s="145" t="s">
        <v>345</v>
      </c>
      <c r="L1610" s="145" t="str">
        <f>IF(A1610="","",IFERROR(VLOOKUP(B1610,IPQlickTabla!$B:$J,9,FALSE),IF(B1610="80 - Produccion-Mezcla Grasa","80",IF(B1610="51 - Purga-Purga de sebo","51",IF(B1610="502 - Fermentacion PCL","502",IF(B1610="510 - Fermentacion","510","512"))))))</f>
        <v>512</v>
      </c>
      <c r="M1610" s="107">
        <f t="shared" si="25"/>
        <v>512</v>
      </c>
    </row>
    <row r="1611" spans="1:13" hidden="1" x14ac:dyDescent="0.25">
      <c r="A1611" s="76">
        <v>668371</v>
      </c>
      <c r="B1611" s="144" t="s">
        <v>294</v>
      </c>
      <c r="C1611" s="112">
        <v>44793</v>
      </c>
      <c r="D1611" s="144" t="s">
        <v>218</v>
      </c>
      <c r="E1611" s="144" t="s">
        <v>23</v>
      </c>
      <c r="F1611" s="76">
        <v>19</v>
      </c>
      <c r="G1611" s="145" t="s">
        <v>71</v>
      </c>
      <c r="H1611" s="145">
        <v>0</v>
      </c>
      <c r="I1611" s="145">
        <v>0.05</v>
      </c>
      <c r="J1611" s="145">
        <v>7.0000000000000007E-2</v>
      </c>
      <c r="K1611" s="145" t="s">
        <v>345</v>
      </c>
      <c r="L1611" s="145" t="str">
        <f>IF(A1611="","",IFERROR(VLOOKUP(B1611,IPQlickTabla!$B:$J,9,FALSE),IF(B1611="80 - Produccion-Mezcla Grasa","80",IF(B1611="51 - Purga-Purga de sebo","51",IF(B1611="502 - Fermentacion PCL","502",IF(B1611="510 - Fermentacion","510","512"))))))</f>
        <v>512</v>
      </c>
      <c r="M1611" s="107">
        <f t="shared" si="25"/>
        <v>512</v>
      </c>
    </row>
    <row r="1612" spans="1:13" hidden="1" x14ac:dyDescent="0.25">
      <c r="A1612" s="76">
        <v>667624</v>
      </c>
      <c r="B1612" s="144" t="s">
        <v>294</v>
      </c>
      <c r="C1612" s="112">
        <v>44790</v>
      </c>
      <c r="D1612" s="144" t="s">
        <v>218</v>
      </c>
      <c r="E1612" s="144" t="s">
        <v>23</v>
      </c>
      <c r="F1612" s="76">
        <v>19</v>
      </c>
      <c r="G1612" s="145" t="s">
        <v>71</v>
      </c>
      <c r="H1612" s="145">
        <v>0</v>
      </c>
      <c r="I1612" s="145">
        <v>0.05</v>
      </c>
      <c r="J1612" s="145">
        <v>0.08</v>
      </c>
      <c r="K1612" s="145" t="s">
        <v>345</v>
      </c>
      <c r="L1612" s="145" t="str">
        <f>IF(A1612="","",IFERROR(VLOOKUP(B1612,IPQlickTabla!$B:$J,9,FALSE),IF(B1612="80 - Produccion-Mezcla Grasa","80",IF(B1612="51 - Purga-Purga de sebo","51",IF(B1612="502 - Fermentacion PCL","502",IF(B1612="510 - Fermentacion","510","512"))))))</f>
        <v>512</v>
      </c>
      <c r="M1612" s="107">
        <f t="shared" si="25"/>
        <v>512</v>
      </c>
    </row>
    <row r="1613" spans="1:13" hidden="1" x14ac:dyDescent="0.25">
      <c r="A1613" s="76">
        <v>668446</v>
      </c>
      <c r="B1613" s="144" t="s">
        <v>294</v>
      </c>
      <c r="C1613" s="112">
        <v>44794</v>
      </c>
      <c r="D1613" s="144" t="s">
        <v>218</v>
      </c>
      <c r="E1613" s="144" t="s">
        <v>23</v>
      </c>
      <c r="F1613" s="76">
        <v>19</v>
      </c>
      <c r="G1613" s="145" t="s">
        <v>71</v>
      </c>
      <c r="H1613" s="145">
        <v>0</v>
      </c>
      <c r="I1613" s="145">
        <v>0.05</v>
      </c>
      <c r="J1613" s="145">
        <v>0.08</v>
      </c>
      <c r="K1613" s="145" t="s">
        <v>345</v>
      </c>
      <c r="L1613" s="145" t="str">
        <f>IF(A1613="","",IFERROR(VLOOKUP(B1613,IPQlickTabla!$B:$J,9,FALSE),IF(B1613="80 - Produccion-Mezcla Grasa","80",IF(B1613="51 - Purga-Purga de sebo","51",IF(B1613="502 - Fermentacion PCL","502",IF(B1613="510 - Fermentacion","510","512"))))))</f>
        <v>512</v>
      </c>
      <c r="M1613" s="107">
        <f t="shared" si="25"/>
        <v>512</v>
      </c>
    </row>
    <row r="1614" spans="1:13" hidden="1" x14ac:dyDescent="0.25">
      <c r="A1614" s="76">
        <v>668305</v>
      </c>
      <c r="B1614" s="144" t="s">
        <v>294</v>
      </c>
      <c r="C1614" s="112">
        <v>44793</v>
      </c>
      <c r="D1614" s="144" t="s">
        <v>218</v>
      </c>
      <c r="E1614" s="144" t="s">
        <v>23</v>
      </c>
      <c r="F1614" s="76">
        <v>19</v>
      </c>
      <c r="G1614" s="145" t="s">
        <v>71</v>
      </c>
      <c r="H1614" s="145">
        <v>0</v>
      </c>
      <c r="I1614" s="145">
        <v>0.05</v>
      </c>
      <c r="J1614" s="145">
        <v>0.09</v>
      </c>
      <c r="K1614" s="145" t="s">
        <v>345</v>
      </c>
      <c r="L1614" s="145" t="str">
        <f>IF(A1614="","",IFERROR(VLOOKUP(B1614,IPQlickTabla!$B:$J,9,FALSE),IF(B1614="80 - Produccion-Mezcla Grasa","80",IF(B1614="51 - Purga-Purga de sebo","51",IF(B1614="502 - Fermentacion PCL","502",IF(B1614="510 - Fermentacion","510","512"))))))</f>
        <v>512</v>
      </c>
      <c r="M1614" s="107">
        <f t="shared" si="25"/>
        <v>512</v>
      </c>
    </row>
    <row r="1615" spans="1:13" hidden="1" x14ac:dyDescent="0.25">
      <c r="A1615" s="76">
        <v>668417</v>
      </c>
      <c r="B1615" s="144" t="s">
        <v>294</v>
      </c>
      <c r="C1615" s="112">
        <v>44794</v>
      </c>
      <c r="D1615" s="144" t="s">
        <v>218</v>
      </c>
      <c r="E1615" s="144" t="s">
        <v>23</v>
      </c>
      <c r="F1615" s="76">
        <v>19</v>
      </c>
      <c r="G1615" s="145" t="s">
        <v>71</v>
      </c>
      <c r="H1615" s="145">
        <v>0</v>
      </c>
      <c r="I1615" s="145">
        <v>0.05</v>
      </c>
      <c r="J1615" s="145">
        <v>0.1</v>
      </c>
      <c r="K1615" s="145" t="s">
        <v>345</v>
      </c>
      <c r="L1615" s="145" t="str">
        <f>IF(A1615="","",IFERROR(VLOOKUP(B1615,IPQlickTabla!$B:$J,9,FALSE),IF(B1615="80 - Produccion-Mezcla Grasa","80",IF(B1615="51 - Purga-Purga de sebo","51",IF(B1615="502 - Fermentacion PCL","502",IF(B1615="510 - Fermentacion","510","512"))))))</f>
        <v>512</v>
      </c>
      <c r="M1615" s="107">
        <f t="shared" si="25"/>
        <v>512</v>
      </c>
    </row>
    <row r="1616" spans="1:13" hidden="1" x14ac:dyDescent="0.25">
      <c r="A1616" s="76">
        <v>668356</v>
      </c>
      <c r="B1616" s="144" t="s">
        <v>294</v>
      </c>
      <c r="C1616" s="112">
        <v>44793</v>
      </c>
      <c r="D1616" s="144" t="s">
        <v>218</v>
      </c>
      <c r="E1616" s="144" t="s">
        <v>23</v>
      </c>
      <c r="F1616" s="76">
        <v>19</v>
      </c>
      <c r="G1616" s="145" t="s">
        <v>71</v>
      </c>
      <c r="H1616" s="145">
        <v>0</v>
      </c>
      <c r="I1616" s="145">
        <v>0.05</v>
      </c>
      <c r="J1616" s="145">
        <v>0.14000000000000001</v>
      </c>
      <c r="K1616" s="145" t="s">
        <v>345</v>
      </c>
      <c r="L1616" s="145" t="str">
        <f>IF(A1616="","",IFERROR(VLOOKUP(B1616,IPQlickTabla!$B:$J,9,FALSE),IF(B1616="80 - Produccion-Mezcla Grasa","80",IF(B1616="51 - Purga-Purga de sebo","51",IF(B1616="502 - Fermentacion PCL","502",IF(B1616="510 - Fermentacion","510","512"))))))</f>
        <v>512</v>
      </c>
      <c r="M1616" s="107">
        <f t="shared" si="25"/>
        <v>512</v>
      </c>
    </row>
    <row r="1617" spans="1:13" hidden="1" x14ac:dyDescent="0.25">
      <c r="A1617" s="76">
        <v>668293</v>
      </c>
      <c r="B1617" s="144" t="s">
        <v>294</v>
      </c>
      <c r="C1617" s="112">
        <v>44793</v>
      </c>
      <c r="D1617" s="144" t="s">
        <v>218</v>
      </c>
      <c r="E1617" s="144" t="s">
        <v>23</v>
      </c>
      <c r="F1617" s="76">
        <v>19</v>
      </c>
      <c r="G1617" s="145" t="s">
        <v>71</v>
      </c>
      <c r="H1617" s="145">
        <v>0</v>
      </c>
      <c r="I1617" s="145">
        <v>0.05</v>
      </c>
      <c r="J1617" s="145">
        <v>0.21</v>
      </c>
      <c r="K1617" s="145" t="s">
        <v>345</v>
      </c>
      <c r="L1617" s="145" t="str">
        <f>IF(A1617="","",IFERROR(VLOOKUP(B1617,IPQlickTabla!$B:$J,9,FALSE),IF(B1617="80 - Produccion-Mezcla Grasa","80",IF(B1617="51 - Purga-Purga de sebo","51",IF(B1617="502 - Fermentacion PCL","502",IF(B1617="510 - Fermentacion","510","512"))))))</f>
        <v>512</v>
      </c>
      <c r="M1617" s="107">
        <f t="shared" si="25"/>
        <v>512</v>
      </c>
    </row>
    <row r="1618" spans="1:13" hidden="1" x14ac:dyDescent="0.25">
      <c r="A1618" s="76">
        <v>668324</v>
      </c>
      <c r="B1618" s="144" t="s">
        <v>294</v>
      </c>
      <c r="C1618" s="112">
        <v>44793</v>
      </c>
      <c r="D1618" s="144" t="s">
        <v>218</v>
      </c>
      <c r="E1618" s="144" t="s">
        <v>23</v>
      </c>
      <c r="F1618" s="76">
        <v>19</v>
      </c>
      <c r="G1618" s="145" t="s">
        <v>71</v>
      </c>
      <c r="H1618" s="145">
        <v>0</v>
      </c>
      <c r="I1618" s="145">
        <v>0.05</v>
      </c>
      <c r="J1618" s="145">
        <v>0.28000000000000003</v>
      </c>
      <c r="K1618" s="145" t="s">
        <v>345</v>
      </c>
      <c r="L1618" s="145" t="str">
        <f>IF(A1618="","",IFERROR(VLOOKUP(B1618,IPQlickTabla!$B:$J,9,FALSE),IF(B1618="80 - Produccion-Mezcla Grasa","80",IF(B1618="51 - Purga-Purga de sebo","51",IF(B1618="502 - Fermentacion PCL","502",IF(B1618="510 - Fermentacion","510","512"))))))</f>
        <v>512</v>
      </c>
      <c r="M1618" s="107">
        <f t="shared" si="25"/>
        <v>512</v>
      </c>
    </row>
    <row r="1619" spans="1:13" hidden="1" x14ac:dyDescent="0.25">
      <c r="A1619" s="76">
        <v>668470</v>
      </c>
      <c r="B1619" s="144" t="s">
        <v>294</v>
      </c>
      <c r="C1619" s="112">
        <v>44794</v>
      </c>
      <c r="D1619" s="144" t="s">
        <v>218</v>
      </c>
      <c r="E1619" s="144" t="s">
        <v>23</v>
      </c>
      <c r="F1619" s="76">
        <v>4</v>
      </c>
      <c r="G1619" s="145" t="s">
        <v>278</v>
      </c>
      <c r="H1619" s="145">
        <v>0</v>
      </c>
      <c r="I1619" s="145">
        <v>2</v>
      </c>
      <c r="J1619" s="145">
        <v>4.3</v>
      </c>
      <c r="K1619" s="145" t="s">
        <v>345</v>
      </c>
      <c r="L1619" s="145" t="str">
        <f>IF(A1619="","",IFERROR(VLOOKUP(B1619,IPQlickTabla!$B:$J,9,FALSE),IF(B1619="80 - Produccion-Mezcla Grasa","80",IF(B1619="51 - Purga-Purga de sebo","51",IF(B1619="502 - Fermentacion PCL","502",IF(B1619="510 - Fermentacion","510","512"))))))</f>
        <v>512</v>
      </c>
      <c r="M1619" s="107">
        <f t="shared" si="25"/>
        <v>512</v>
      </c>
    </row>
    <row r="1620" spans="1:13" hidden="1" x14ac:dyDescent="0.25">
      <c r="A1620" s="76">
        <v>667014</v>
      </c>
      <c r="B1620" s="144" t="s">
        <v>294</v>
      </c>
      <c r="C1620" s="112">
        <v>44788</v>
      </c>
      <c r="D1620" s="144" t="s">
        <v>218</v>
      </c>
      <c r="E1620" s="144" t="s">
        <v>23</v>
      </c>
      <c r="F1620" s="76">
        <v>4</v>
      </c>
      <c r="G1620" s="145" t="s">
        <v>278</v>
      </c>
      <c r="H1620" s="145">
        <v>0</v>
      </c>
      <c r="I1620" s="145">
        <v>2</v>
      </c>
      <c r="J1620" s="145">
        <v>5</v>
      </c>
      <c r="K1620" s="145" t="s">
        <v>345</v>
      </c>
      <c r="L1620" s="145" t="str">
        <f>IF(A1620="","",IFERROR(VLOOKUP(B1620,IPQlickTabla!$B:$J,9,FALSE),IF(B1620="80 - Produccion-Mezcla Grasa","80",IF(B1620="51 - Purga-Purga de sebo","51",IF(B1620="502 - Fermentacion PCL","502",IF(B1620="510 - Fermentacion","510","512"))))))</f>
        <v>512</v>
      </c>
      <c r="M1620" s="107">
        <f t="shared" si="25"/>
        <v>512</v>
      </c>
    </row>
    <row r="1621" spans="1:13" hidden="1" x14ac:dyDescent="0.25">
      <c r="A1621" s="76">
        <v>668460</v>
      </c>
      <c r="B1621" s="144" t="s">
        <v>294</v>
      </c>
      <c r="C1621" s="112">
        <v>44794</v>
      </c>
      <c r="D1621" s="144" t="s">
        <v>218</v>
      </c>
      <c r="E1621" s="144" t="s">
        <v>23</v>
      </c>
      <c r="F1621" s="76">
        <v>4</v>
      </c>
      <c r="G1621" s="145" t="s">
        <v>278</v>
      </c>
      <c r="H1621" s="145">
        <v>0</v>
      </c>
      <c r="I1621" s="145">
        <v>2</v>
      </c>
      <c r="J1621" s="145">
        <v>5.0999999999999996</v>
      </c>
      <c r="K1621" s="145" t="s">
        <v>345</v>
      </c>
      <c r="L1621" s="145" t="str">
        <f>IF(A1621="","",IFERROR(VLOOKUP(B1621,IPQlickTabla!$B:$J,9,FALSE),IF(B1621="80 - Produccion-Mezcla Grasa","80",IF(B1621="51 - Purga-Purga de sebo","51",IF(B1621="502 - Fermentacion PCL","502",IF(B1621="510 - Fermentacion","510","512"))))))</f>
        <v>512</v>
      </c>
      <c r="M1621" s="107">
        <f t="shared" si="25"/>
        <v>512</v>
      </c>
    </row>
    <row r="1622" spans="1:13" hidden="1" x14ac:dyDescent="0.25">
      <c r="A1622" s="76">
        <v>667191</v>
      </c>
      <c r="B1622" s="144" t="s">
        <v>294</v>
      </c>
      <c r="C1622" s="112">
        <v>44788</v>
      </c>
      <c r="D1622" s="144" t="s">
        <v>218</v>
      </c>
      <c r="E1622" s="144" t="s">
        <v>23</v>
      </c>
      <c r="F1622" s="76">
        <v>4</v>
      </c>
      <c r="G1622" s="145" t="s">
        <v>278</v>
      </c>
      <c r="H1622" s="145">
        <v>0</v>
      </c>
      <c r="I1622" s="145">
        <v>2</v>
      </c>
      <c r="J1622" s="145">
        <v>5.7</v>
      </c>
      <c r="K1622" s="145" t="s">
        <v>345</v>
      </c>
      <c r="L1622" s="145" t="str">
        <f>IF(A1622="","",IFERROR(VLOOKUP(B1622,IPQlickTabla!$B:$J,9,FALSE),IF(B1622="80 - Produccion-Mezcla Grasa","80",IF(B1622="51 - Purga-Purga de sebo","51",IF(B1622="502 - Fermentacion PCL","502",IF(B1622="510 - Fermentacion","510","512"))))))</f>
        <v>512</v>
      </c>
      <c r="M1622" s="107">
        <f t="shared" si="25"/>
        <v>512</v>
      </c>
    </row>
    <row r="1623" spans="1:13" hidden="1" x14ac:dyDescent="0.25">
      <c r="A1623" s="76">
        <v>667158</v>
      </c>
      <c r="B1623" s="144" t="s">
        <v>294</v>
      </c>
      <c r="C1623" s="112">
        <v>44788</v>
      </c>
      <c r="D1623" s="144" t="s">
        <v>218</v>
      </c>
      <c r="E1623" s="144" t="s">
        <v>23</v>
      </c>
      <c r="F1623" s="76">
        <v>4</v>
      </c>
      <c r="G1623" s="145" t="s">
        <v>278</v>
      </c>
      <c r="H1623" s="145">
        <v>0</v>
      </c>
      <c r="I1623" s="145">
        <v>2</v>
      </c>
      <c r="J1623" s="145">
        <v>5.8</v>
      </c>
      <c r="K1623" s="145" t="s">
        <v>345</v>
      </c>
      <c r="L1623" s="145" t="str">
        <f>IF(A1623="","",IFERROR(VLOOKUP(B1623,IPQlickTabla!$B:$J,9,FALSE),IF(B1623="80 - Produccion-Mezcla Grasa","80",IF(B1623="51 - Purga-Purga de sebo","51",IF(B1623="502 - Fermentacion PCL","502",IF(B1623="510 - Fermentacion","510","512"))))))</f>
        <v>512</v>
      </c>
      <c r="M1623" s="107">
        <f t="shared" si="25"/>
        <v>512</v>
      </c>
    </row>
    <row r="1624" spans="1:13" hidden="1" x14ac:dyDescent="0.25">
      <c r="A1624" s="76">
        <v>668446</v>
      </c>
      <c r="B1624" s="144" t="s">
        <v>294</v>
      </c>
      <c r="C1624" s="112">
        <v>44794</v>
      </c>
      <c r="D1624" s="144" t="s">
        <v>218</v>
      </c>
      <c r="E1624" s="144" t="s">
        <v>23</v>
      </c>
      <c r="F1624" s="76">
        <v>4</v>
      </c>
      <c r="G1624" s="145" t="s">
        <v>278</v>
      </c>
      <c r="H1624" s="145">
        <v>0</v>
      </c>
      <c r="I1624" s="145">
        <v>2</v>
      </c>
      <c r="J1624" s="145">
        <v>7.1</v>
      </c>
      <c r="K1624" s="145" t="s">
        <v>345</v>
      </c>
      <c r="L1624" s="145" t="str">
        <f>IF(A1624="","",IFERROR(VLOOKUP(B1624,IPQlickTabla!$B:$J,9,FALSE),IF(B1624="80 - Produccion-Mezcla Grasa","80",IF(B1624="51 - Purga-Purga de sebo","51",IF(B1624="502 - Fermentacion PCL","502",IF(B1624="510 - Fermentacion","510","512"))))))</f>
        <v>512</v>
      </c>
      <c r="M1624" s="107">
        <f t="shared" si="25"/>
        <v>512</v>
      </c>
    </row>
    <row r="1625" spans="1:13" hidden="1" x14ac:dyDescent="0.25">
      <c r="A1625" s="76">
        <v>668527</v>
      </c>
      <c r="B1625" s="144" t="s">
        <v>294</v>
      </c>
      <c r="C1625" s="112">
        <v>44794</v>
      </c>
      <c r="D1625" s="144" t="s">
        <v>218</v>
      </c>
      <c r="E1625" s="144" t="s">
        <v>23</v>
      </c>
      <c r="F1625" s="76">
        <v>4</v>
      </c>
      <c r="G1625" s="145" t="s">
        <v>278</v>
      </c>
      <c r="H1625" s="145">
        <v>45</v>
      </c>
      <c r="I1625" s="145">
        <v>50</v>
      </c>
      <c r="J1625" s="145">
        <v>45.2</v>
      </c>
      <c r="K1625" s="145" t="s">
        <v>344</v>
      </c>
      <c r="L1625" s="145" t="str">
        <f>IF(A1625="","",IFERROR(VLOOKUP(B1625,IPQlickTabla!$B:$J,9,FALSE),IF(B1625="80 - Produccion-Mezcla Grasa","80",IF(B1625="51 - Purga-Purga de sebo","51",IF(B1625="502 - Fermentacion PCL","502",IF(B1625="510 - Fermentacion","510","512"))))))</f>
        <v>512</v>
      </c>
      <c r="M1625" s="107">
        <f t="shared" si="25"/>
        <v>512</v>
      </c>
    </row>
    <row r="1626" spans="1:13" hidden="1" x14ac:dyDescent="0.25">
      <c r="A1626" s="76">
        <v>667624</v>
      </c>
      <c r="B1626" s="144" t="s">
        <v>294</v>
      </c>
      <c r="C1626" s="112">
        <v>44790</v>
      </c>
      <c r="D1626" s="144" t="s">
        <v>218</v>
      </c>
      <c r="E1626" s="144" t="s">
        <v>23</v>
      </c>
      <c r="F1626" s="76">
        <v>4</v>
      </c>
      <c r="G1626" s="145" t="s">
        <v>278</v>
      </c>
      <c r="H1626" s="145">
        <v>91</v>
      </c>
      <c r="I1626" s="145">
        <v>93</v>
      </c>
      <c r="J1626" s="145">
        <v>88.5</v>
      </c>
      <c r="K1626" s="145" t="s">
        <v>345</v>
      </c>
      <c r="L1626" s="145" t="str">
        <f>IF(A1626="","",IFERROR(VLOOKUP(B1626,IPQlickTabla!$B:$J,9,FALSE),IF(B1626="80 - Produccion-Mezcla Grasa","80",IF(B1626="51 - Purga-Purga de sebo","51",IF(B1626="502 - Fermentacion PCL","502",IF(B1626="510 - Fermentacion","510","512"))))))</f>
        <v>512</v>
      </c>
      <c r="M1626" s="107">
        <f t="shared" si="25"/>
        <v>512</v>
      </c>
    </row>
    <row r="1627" spans="1:13" hidden="1" x14ac:dyDescent="0.25">
      <c r="A1627" s="76">
        <v>667219</v>
      </c>
      <c r="B1627" s="144" t="s">
        <v>294</v>
      </c>
      <c r="C1627" s="112">
        <v>44789</v>
      </c>
      <c r="D1627" s="144" t="s">
        <v>218</v>
      </c>
      <c r="E1627" s="144" t="s">
        <v>23</v>
      </c>
      <c r="F1627" s="76">
        <v>4</v>
      </c>
      <c r="G1627" s="145" t="s">
        <v>278</v>
      </c>
      <c r="H1627" s="145">
        <v>91</v>
      </c>
      <c r="I1627" s="145">
        <v>93</v>
      </c>
      <c r="J1627" s="145">
        <v>89</v>
      </c>
      <c r="K1627" s="145" t="s">
        <v>345</v>
      </c>
      <c r="L1627" s="145" t="str">
        <f>IF(A1627="","",IFERROR(VLOOKUP(B1627,IPQlickTabla!$B:$J,9,FALSE),IF(B1627="80 - Produccion-Mezcla Grasa","80",IF(B1627="51 - Purga-Purga de sebo","51",IF(B1627="502 - Fermentacion PCL","502",IF(B1627="510 - Fermentacion","510","512"))))))</f>
        <v>512</v>
      </c>
      <c r="M1627" s="107">
        <f t="shared" si="25"/>
        <v>512</v>
      </c>
    </row>
    <row r="1628" spans="1:13" hidden="1" x14ac:dyDescent="0.25">
      <c r="A1628" s="76">
        <v>667261</v>
      </c>
      <c r="B1628" s="144" t="s">
        <v>294</v>
      </c>
      <c r="C1628" s="112">
        <v>44789</v>
      </c>
      <c r="D1628" s="144" t="s">
        <v>218</v>
      </c>
      <c r="E1628" s="144" t="s">
        <v>23</v>
      </c>
      <c r="F1628" s="76">
        <v>4</v>
      </c>
      <c r="G1628" s="145" t="s">
        <v>278</v>
      </c>
      <c r="H1628" s="145">
        <v>91</v>
      </c>
      <c r="I1628" s="145">
        <v>93</v>
      </c>
      <c r="J1628" s="145">
        <v>89</v>
      </c>
      <c r="K1628" s="145" t="s">
        <v>345</v>
      </c>
      <c r="L1628" s="145" t="str">
        <f>IF(A1628="","",IFERROR(VLOOKUP(B1628,IPQlickTabla!$B:$J,9,FALSE),IF(B1628="80 - Produccion-Mezcla Grasa","80",IF(B1628="51 - Purga-Purga de sebo","51",IF(B1628="502 - Fermentacion PCL","502",IF(B1628="510 - Fermentacion","510","512"))))))</f>
        <v>512</v>
      </c>
      <c r="M1628" s="107">
        <f t="shared" si="25"/>
        <v>512</v>
      </c>
    </row>
    <row r="1629" spans="1:13" hidden="1" x14ac:dyDescent="0.25">
      <c r="A1629" s="76">
        <v>668417</v>
      </c>
      <c r="B1629" s="144" t="s">
        <v>294</v>
      </c>
      <c r="C1629" s="112">
        <v>44794</v>
      </c>
      <c r="D1629" s="144" t="s">
        <v>218</v>
      </c>
      <c r="E1629" s="144" t="s">
        <v>23</v>
      </c>
      <c r="F1629" s="76">
        <v>4</v>
      </c>
      <c r="G1629" s="145" t="s">
        <v>278</v>
      </c>
      <c r="H1629" s="145">
        <v>91</v>
      </c>
      <c r="I1629" s="145">
        <v>93</v>
      </c>
      <c r="J1629" s="145">
        <v>89.8</v>
      </c>
      <c r="K1629" s="145" t="s">
        <v>345</v>
      </c>
      <c r="L1629" s="145" t="str">
        <f>IF(A1629="","",IFERROR(VLOOKUP(B1629,IPQlickTabla!$B:$J,9,FALSE),IF(B1629="80 - Produccion-Mezcla Grasa","80",IF(B1629="51 - Purga-Purga de sebo","51",IF(B1629="502 - Fermentacion PCL","502",IF(B1629="510 - Fermentacion","510","512"))))))</f>
        <v>512</v>
      </c>
      <c r="M1629" s="107">
        <f t="shared" si="25"/>
        <v>512</v>
      </c>
    </row>
    <row r="1630" spans="1:13" hidden="1" x14ac:dyDescent="0.25">
      <c r="A1630" s="76">
        <v>668198</v>
      </c>
      <c r="B1630" s="144" t="s">
        <v>294</v>
      </c>
      <c r="C1630" s="112">
        <v>44792</v>
      </c>
      <c r="D1630" s="144" t="s">
        <v>218</v>
      </c>
      <c r="E1630" s="144" t="s">
        <v>23</v>
      </c>
      <c r="F1630" s="76">
        <v>4</v>
      </c>
      <c r="G1630" s="145" t="s">
        <v>278</v>
      </c>
      <c r="H1630" s="145">
        <v>91</v>
      </c>
      <c r="I1630" s="145">
        <v>93</v>
      </c>
      <c r="J1630" s="145">
        <v>90</v>
      </c>
      <c r="K1630" s="145" t="s">
        <v>345</v>
      </c>
      <c r="L1630" s="145" t="str">
        <f>IF(A1630="","",IFERROR(VLOOKUP(B1630,IPQlickTabla!$B:$J,9,FALSE),IF(B1630="80 - Produccion-Mezcla Grasa","80",IF(B1630="51 - Purga-Purga de sebo","51",IF(B1630="502 - Fermentacion PCL","502",IF(B1630="510 - Fermentacion","510","512"))))))</f>
        <v>512</v>
      </c>
      <c r="M1630" s="107">
        <f t="shared" si="25"/>
        <v>512</v>
      </c>
    </row>
    <row r="1631" spans="1:13" hidden="1" x14ac:dyDescent="0.25">
      <c r="A1631" s="76">
        <v>668401</v>
      </c>
      <c r="B1631" s="144" t="s">
        <v>294</v>
      </c>
      <c r="C1631" s="112">
        <v>44793</v>
      </c>
      <c r="D1631" s="144" t="s">
        <v>218</v>
      </c>
      <c r="E1631" s="144" t="s">
        <v>23</v>
      </c>
      <c r="F1631" s="76">
        <v>4</v>
      </c>
      <c r="G1631" s="145" t="s">
        <v>278</v>
      </c>
      <c r="H1631" s="145">
        <v>91</v>
      </c>
      <c r="I1631" s="145">
        <v>93</v>
      </c>
      <c r="J1631" s="145">
        <v>90</v>
      </c>
      <c r="K1631" s="145" t="s">
        <v>345</v>
      </c>
      <c r="L1631" s="145" t="str">
        <f>IF(A1631="","",IFERROR(VLOOKUP(B1631,IPQlickTabla!$B:$J,9,FALSE),IF(B1631="80 - Produccion-Mezcla Grasa","80",IF(B1631="51 - Purga-Purga de sebo","51",IF(B1631="502 - Fermentacion PCL","502",IF(B1631="510 - Fermentacion","510","512"))))))</f>
        <v>512</v>
      </c>
      <c r="M1631" s="107">
        <f t="shared" si="25"/>
        <v>512</v>
      </c>
    </row>
    <row r="1632" spans="1:13" hidden="1" x14ac:dyDescent="0.25">
      <c r="A1632" s="76">
        <v>668435</v>
      </c>
      <c r="B1632" s="144" t="s">
        <v>294</v>
      </c>
      <c r="C1632" s="112">
        <v>44794</v>
      </c>
      <c r="D1632" s="144" t="s">
        <v>218</v>
      </c>
      <c r="E1632" s="144" t="s">
        <v>23</v>
      </c>
      <c r="F1632" s="76">
        <v>4</v>
      </c>
      <c r="G1632" s="145" t="s">
        <v>278</v>
      </c>
      <c r="H1632" s="145">
        <v>91</v>
      </c>
      <c r="I1632" s="145">
        <v>93</v>
      </c>
      <c r="J1632" s="145">
        <v>90.4</v>
      </c>
      <c r="K1632" s="145" t="s">
        <v>345</v>
      </c>
      <c r="L1632" s="145" t="str">
        <f>IF(A1632="","",IFERROR(VLOOKUP(B1632,IPQlickTabla!$B:$J,9,FALSE),IF(B1632="80 - Produccion-Mezcla Grasa","80",IF(B1632="51 - Purga-Purga de sebo","51",IF(B1632="502 - Fermentacion PCL","502",IF(B1632="510 - Fermentacion","510","512"))))))</f>
        <v>512</v>
      </c>
      <c r="M1632" s="107">
        <f t="shared" si="25"/>
        <v>512</v>
      </c>
    </row>
    <row r="1633" spans="1:13" hidden="1" x14ac:dyDescent="0.25">
      <c r="A1633" s="76">
        <v>668392</v>
      </c>
      <c r="B1633" s="144" t="s">
        <v>294</v>
      </c>
      <c r="C1633" s="112">
        <v>44793</v>
      </c>
      <c r="D1633" s="144" t="s">
        <v>218</v>
      </c>
      <c r="E1633" s="144" t="s">
        <v>23</v>
      </c>
      <c r="F1633" s="76">
        <v>4</v>
      </c>
      <c r="G1633" s="145" t="s">
        <v>278</v>
      </c>
      <c r="H1633" s="145">
        <v>91</v>
      </c>
      <c r="I1633" s="145">
        <v>93</v>
      </c>
      <c r="J1633" s="145">
        <v>90.5</v>
      </c>
      <c r="K1633" s="145" t="s">
        <v>345</v>
      </c>
      <c r="L1633" s="145" t="str">
        <f>IF(A1633="","",IFERROR(VLOOKUP(B1633,IPQlickTabla!$B:$J,9,FALSE),IF(B1633="80 - Produccion-Mezcla Grasa","80",IF(B1633="51 - Purga-Purga de sebo","51",IF(B1633="502 - Fermentacion PCL","502",IF(B1633="510 - Fermentacion","510","512"))))))</f>
        <v>512</v>
      </c>
      <c r="M1633" s="107">
        <f t="shared" si="25"/>
        <v>512</v>
      </c>
    </row>
    <row r="1634" spans="1:13" hidden="1" x14ac:dyDescent="0.25">
      <c r="A1634" s="76">
        <v>667658</v>
      </c>
      <c r="B1634" s="144" t="s">
        <v>294</v>
      </c>
      <c r="C1634" s="112">
        <v>44790</v>
      </c>
      <c r="D1634" s="144" t="s">
        <v>218</v>
      </c>
      <c r="E1634" s="144" t="s">
        <v>23</v>
      </c>
      <c r="F1634" s="76">
        <v>4</v>
      </c>
      <c r="G1634" s="145" t="s">
        <v>278</v>
      </c>
      <c r="H1634" s="145">
        <v>91</v>
      </c>
      <c r="I1634" s="145">
        <v>93</v>
      </c>
      <c r="J1634" s="145">
        <v>90.7</v>
      </c>
      <c r="K1634" s="145" t="s">
        <v>345</v>
      </c>
      <c r="L1634" s="145" t="str">
        <f>IF(A1634="","",IFERROR(VLOOKUP(B1634,IPQlickTabla!$B:$J,9,FALSE),IF(B1634="80 - Produccion-Mezcla Grasa","80",IF(B1634="51 - Purga-Purga de sebo","51",IF(B1634="502 - Fermentacion PCL","502",IF(B1634="510 - Fermentacion","510","512"))))))</f>
        <v>512</v>
      </c>
      <c r="M1634" s="107">
        <f t="shared" si="25"/>
        <v>512</v>
      </c>
    </row>
    <row r="1635" spans="1:13" hidden="1" x14ac:dyDescent="0.25">
      <c r="A1635" s="76">
        <v>668219</v>
      </c>
      <c r="B1635" s="144" t="s">
        <v>294</v>
      </c>
      <c r="C1635" s="112">
        <v>44792</v>
      </c>
      <c r="D1635" s="144" t="s">
        <v>218</v>
      </c>
      <c r="E1635" s="144" t="s">
        <v>23</v>
      </c>
      <c r="F1635" s="76">
        <v>4</v>
      </c>
      <c r="G1635" s="145" t="s">
        <v>278</v>
      </c>
      <c r="H1635" s="145">
        <v>91</v>
      </c>
      <c r="I1635" s="145">
        <v>93</v>
      </c>
      <c r="J1635" s="145">
        <v>91.6</v>
      </c>
      <c r="K1635" s="145" t="s">
        <v>344</v>
      </c>
      <c r="L1635" s="145" t="str">
        <f>IF(A1635="","",IFERROR(VLOOKUP(B1635,IPQlickTabla!$B:$J,9,FALSE),IF(B1635="80 - Produccion-Mezcla Grasa","80",IF(B1635="51 - Purga-Purga de sebo","51",IF(B1635="502 - Fermentacion PCL","502",IF(B1635="510 - Fermentacion","510","512"))))))</f>
        <v>512</v>
      </c>
      <c r="M1635" s="107">
        <f t="shared" si="25"/>
        <v>512</v>
      </c>
    </row>
    <row r="1636" spans="1:13" hidden="1" x14ac:dyDescent="0.25">
      <c r="A1636" s="76">
        <v>667328</v>
      </c>
      <c r="B1636" s="144" t="s">
        <v>294</v>
      </c>
      <c r="C1636" s="112">
        <v>44789</v>
      </c>
      <c r="D1636" s="144" t="s">
        <v>218</v>
      </c>
      <c r="E1636" s="144" t="s">
        <v>23</v>
      </c>
      <c r="F1636" s="76">
        <v>4</v>
      </c>
      <c r="G1636" s="145" t="s">
        <v>278</v>
      </c>
      <c r="H1636" s="145">
        <v>91</v>
      </c>
      <c r="I1636" s="145">
        <v>93</v>
      </c>
      <c r="J1636" s="145">
        <v>91.7</v>
      </c>
      <c r="K1636" s="145" t="s">
        <v>344</v>
      </c>
      <c r="L1636" s="145" t="str">
        <f>IF(A1636="","",IFERROR(VLOOKUP(B1636,IPQlickTabla!$B:$J,9,FALSE),IF(B1636="80 - Produccion-Mezcla Grasa","80",IF(B1636="51 - Purga-Purga de sebo","51",IF(B1636="502 - Fermentacion PCL","502",IF(B1636="510 - Fermentacion","510","512"))))))</f>
        <v>512</v>
      </c>
      <c r="M1636" s="107">
        <f t="shared" si="25"/>
        <v>512</v>
      </c>
    </row>
    <row r="1637" spans="1:13" hidden="1" x14ac:dyDescent="0.25">
      <c r="A1637" s="76">
        <v>667365</v>
      </c>
      <c r="B1637" s="144" t="s">
        <v>294</v>
      </c>
      <c r="C1637" s="112">
        <v>44789</v>
      </c>
      <c r="D1637" s="144" t="s">
        <v>218</v>
      </c>
      <c r="E1637" s="144" t="s">
        <v>23</v>
      </c>
      <c r="F1637" s="76">
        <v>4</v>
      </c>
      <c r="G1637" s="145" t="s">
        <v>278</v>
      </c>
      <c r="H1637" s="145">
        <v>91</v>
      </c>
      <c r="I1637" s="145">
        <v>93</v>
      </c>
      <c r="J1637" s="145">
        <v>91.7</v>
      </c>
      <c r="K1637" s="145" t="s">
        <v>344</v>
      </c>
      <c r="L1637" s="145" t="str">
        <f>IF(A1637="","",IFERROR(VLOOKUP(B1637,IPQlickTabla!$B:$J,9,FALSE),IF(B1637="80 - Produccion-Mezcla Grasa","80",IF(B1637="51 - Purga-Purga de sebo","51",IF(B1637="502 - Fermentacion PCL","502",IF(B1637="510 - Fermentacion","510","512"))))))</f>
        <v>512</v>
      </c>
      <c r="M1637" s="107">
        <f t="shared" si="25"/>
        <v>512</v>
      </c>
    </row>
    <row r="1638" spans="1:13" hidden="1" x14ac:dyDescent="0.25">
      <c r="A1638" s="76">
        <v>667688</v>
      </c>
      <c r="B1638" s="144" t="s">
        <v>294</v>
      </c>
      <c r="C1638" s="112">
        <v>44790</v>
      </c>
      <c r="D1638" s="144" t="s">
        <v>218</v>
      </c>
      <c r="E1638" s="144" t="s">
        <v>23</v>
      </c>
      <c r="F1638" s="76">
        <v>4</v>
      </c>
      <c r="G1638" s="145" t="s">
        <v>278</v>
      </c>
      <c r="H1638" s="145">
        <v>91</v>
      </c>
      <c r="I1638" s="145">
        <v>93</v>
      </c>
      <c r="J1638" s="145">
        <v>91.8</v>
      </c>
      <c r="K1638" s="145" t="s">
        <v>344</v>
      </c>
      <c r="L1638" s="145" t="str">
        <f>IF(A1638="","",IFERROR(VLOOKUP(B1638,IPQlickTabla!$B:$J,9,FALSE),IF(B1638="80 - Produccion-Mezcla Grasa","80",IF(B1638="51 - Purga-Purga de sebo","51",IF(B1638="502 - Fermentacion PCL","502",IF(B1638="510 - Fermentacion","510","512"))))))</f>
        <v>512</v>
      </c>
      <c r="M1638" s="107">
        <f t="shared" si="25"/>
        <v>512</v>
      </c>
    </row>
    <row r="1639" spans="1:13" hidden="1" x14ac:dyDescent="0.25">
      <c r="A1639" s="76">
        <v>668334</v>
      </c>
      <c r="B1639" s="144" t="s">
        <v>294</v>
      </c>
      <c r="C1639" s="112">
        <v>44793</v>
      </c>
      <c r="D1639" s="144" t="s">
        <v>218</v>
      </c>
      <c r="E1639" s="144" t="s">
        <v>23</v>
      </c>
      <c r="F1639" s="76">
        <v>4</v>
      </c>
      <c r="G1639" s="145" t="s">
        <v>278</v>
      </c>
      <c r="H1639" s="145">
        <v>91</v>
      </c>
      <c r="I1639" s="145">
        <v>93</v>
      </c>
      <c r="J1639" s="145">
        <v>91.9</v>
      </c>
      <c r="K1639" s="145" t="s">
        <v>344</v>
      </c>
      <c r="L1639" s="145" t="str">
        <f>IF(A1639="","",IFERROR(VLOOKUP(B1639,IPQlickTabla!$B:$J,9,FALSE),IF(B1639="80 - Produccion-Mezcla Grasa","80",IF(B1639="51 - Purga-Purga de sebo","51",IF(B1639="502 - Fermentacion PCL","502",IF(B1639="510 - Fermentacion","510","512"))))))</f>
        <v>512</v>
      </c>
      <c r="M1639" s="107">
        <f t="shared" si="25"/>
        <v>512</v>
      </c>
    </row>
    <row r="1640" spans="1:13" hidden="1" x14ac:dyDescent="0.25">
      <c r="A1640" s="76">
        <v>668356</v>
      </c>
      <c r="B1640" s="144" t="s">
        <v>294</v>
      </c>
      <c r="C1640" s="112">
        <v>44793</v>
      </c>
      <c r="D1640" s="144" t="s">
        <v>218</v>
      </c>
      <c r="E1640" s="144" t="s">
        <v>23</v>
      </c>
      <c r="F1640" s="76">
        <v>4</v>
      </c>
      <c r="G1640" s="145" t="s">
        <v>278</v>
      </c>
      <c r="H1640" s="145">
        <v>91</v>
      </c>
      <c r="I1640" s="145">
        <v>93</v>
      </c>
      <c r="J1640" s="145">
        <v>91.9</v>
      </c>
      <c r="K1640" s="145" t="s">
        <v>344</v>
      </c>
      <c r="L1640" s="145" t="str">
        <f>IF(A1640="","",IFERROR(VLOOKUP(B1640,IPQlickTabla!$B:$J,9,FALSE),IF(B1640="80 - Produccion-Mezcla Grasa","80",IF(B1640="51 - Purga-Purga de sebo","51",IF(B1640="502 - Fermentacion PCL","502",IF(B1640="510 - Fermentacion","510","512"))))))</f>
        <v>512</v>
      </c>
      <c r="M1640" s="107">
        <f t="shared" si="25"/>
        <v>512</v>
      </c>
    </row>
    <row r="1641" spans="1:13" hidden="1" x14ac:dyDescent="0.25">
      <c r="A1641" s="76">
        <v>668382</v>
      </c>
      <c r="B1641" s="144" t="s">
        <v>294</v>
      </c>
      <c r="C1641" s="112">
        <v>44793</v>
      </c>
      <c r="D1641" s="144" t="s">
        <v>218</v>
      </c>
      <c r="E1641" s="144" t="s">
        <v>23</v>
      </c>
      <c r="F1641" s="76">
        <v>4</v>
      </c>
      <c r="G1641" s="145" t="s">
        <v>278</v>
      </c>
      <c r="H1641" s="145">
        <v>91</v>
      </c>
      <c r="I1641" s="145">
        <v>93</v>
      </c>
      <c r="J1641" s="145">
        <v>91.9</v>
      </c>
      <c r="K1641" s="145" t="s">
        <v>344</v>
      </c>
      <c r="L1641" s="145" t="str">
        <f>IF(A1641="","",IFERROR(VLOOKUP(B1641,IPQlickTabla!$B:$J,9,FALSE),IF(B1641="80 - Produccion-Mezcla Grasa","80",IF(B1641="51 - Purga-Purga de sebo","51",IF(B1641="502 - Fermentacion PCL","502",IF(B1641="510 - Fermentacion","510","512"))))))</f>
        <v>512</v>
      </c>
      <c r="M1641" s="107">
        <f t="shared" si="25"/>
        <v>512</v>
      </c>
    </row>
    <row r="1642" spans="1:13" hidden="1" x14ac:dyDescent="0.25">
      <c r="A1642" s="76">
        <v>668371</v>
      </c>
      <c r="B1642" s="144" t="s">
        <v>294</v>
      </c>
      <c r="C1642" s="112">
        <v>44793</v>
      </c>
      <c r="D1642" s="144" t="s">
        <v>218</v>
      </c>
      <c r="E1642" s="144" t="s">
        <v>23</v>
      </c>
      <c r="F1642" s="76">
        <v>4</v>
      </c>
      <c r="G1642" s="145" t="s">
        <v>278</v>
      </c>
      <c r="H1642" s="145">
        <v>91</v>
      </c>
      <c r="I1642" s="145">
        <v>93</v>
      </c>
      <c r="J1642" s="145">
        <v>92</v>
      </c>
      <c r="K1642" s="145" t="s">
        <v>344</v>
      </c>
      <c r="L1642" s="145" t="str">
        <f>IF(A1642="","",IFERROR(VLOOKUP(B1642,IPQlickTabla!$B:$J,9,FALSE),IF(B1642="80 - Produccion-Mezcla Grasa","80",IF(B1642="51 - Purga-Purga de sebo","51",IF(B1642="502 - Fermentacion PCL","502",IF(B1642="510 - Fermentacion","510","512"))))))</f>
        <v>512</v>
      </c>
      <c r="M1642" s="107">
        <f t="shared" si="25"/>
        <v>512</v>
      </c>
    </row>
    <row r="1643" spans="1:13" hidden="1" x14ac:dyDescent="0.25">
      <c r="A1643" s="76">
        <v>667354</v>
      </c>
      <c r="B1643" s="144" t="s">
        <v>294</v>
      </c>
      <c r="C1643" s="112">
        <v>44789</v>
      </c>
      <c r="D1643" s="144" t="s">
        <v>218</v>
      </c>
      <c r="E1643" s="144" t="s">
        <v>23</v>
      </c>
      <c r="F1643" s="76">
        <v>4</v>
      </c>
      <c r="G1643" s="145" t="s">
        <v>278</v>
      </c>
      <c r="H1643" s="145">
        <v>91</v>
      </c>
      <c r="I1643" s="145">
        <v>93</v>
      </c>
      <c r="J1643" s="145">
        <v>92.1</v>
      </c>
      <c r="K1643" s="145" t="s">
        <v>344</v>
      </c>
      <c r="L1643" s="145" t="str">
        <f>IF(A1643="","",IFERROR(VLOOKUP(B1643,IPQlickTabla!$B:$J,9,FALSE),IF(B1643="80 - Produccion-Mezcla Grasa","80",IF(B1643="51 - Purga-Purga de sebo","51",IF(B1643="502 - Fermentacion PCL","502",IF(B1643="510 - Fermentacion","510","512"))))))</f>
        <v>512</v>
      </c>
      <c r="M1643" s="107">
        <f t="shared" si="25"/>
        <v>512</v>
      </c>
    </row>
    <row r="1644" spans="1:13" hidden="1" x14ac:dyDescent="0.25">
      <c r="A1644" s="76">
        <v>667818</v>
      </c>
      <c r="B1644" s="144" t="s">
        <v>294</v>
      </c>
      <c r="C1644" s="112">
        <v>44791</v>
      </c>
      <c r="D1644" s="144" t="s">
        <v>218</v>
      </c>
      <c r="E1644" s="144" t="s">
        <v>23</v>
      </c>
      <c r="F1644" s="76">
        <v>4</v>
      </c>
      <c r="G1644" s="145" t="s">
        <v>278</v>
      </c>
      <c r="H1644" s="145">
        <v>91</v>
      </c>
      <c r="I1644" s="145">
        <v>93</v>
      </c>
      <c r="J1644" s="145">
        <v>92.1</v>
      </c>
      <c r="K1644" s="145" t="s">
        <v>344</v>
      </c>
      <c r="L1644" s="145" t="str">
        <f>IF(A1644="","",IFERROR(VLOOKUP(B1644,IPQlickTabla!$B:$J,9,FALSE),IF(B1644="80 - Produccion-Mezcla Grasa","80",IF(B1644="51 - Purga-Purga de sebo","51",IF(B1644="502 - Fermentacion PCL","502",IF(B1644="510 - Fermentacion","510","512"))))))</f>
        <v>512</v>
      </c>
      <c r="M1644" s="107">
        <f t="shared" si="25"/>
        <v>512</v>
      </c>
    </row>
    <row r="1645" spans="1:13" hidden="1" x14ac:dyDescent="0.25">
      <c r="A1645" s="76">
        <v>668324</v>
      </c>
      <c r="B1645" s="144" t="s">
        <v>294</v>
      </c>
      <c r="C1645" s="112">
        <v>44793</v>
      </c>
      <c r="D1645" s="144" t="s">
        <v>218</v>
      </c>
      <c r="E1645" s="144" t="s">
        <v>23</v>
      </c>
      <c r="F1645" s="76">
        <v>4</v>
      </c>
      <c r="G1645" s="145" t="s">
        <v>278</v>
      </c>
      <c r="H1645" s="145">
        <v>91</v>
      </c>
      <c r="I1645" s="145">
        <v>93</v>
      </c>
      <c r="J1645" s="145">
        <v>92.2</v>
      </c>
      <c r="K1645" s="145" t="s">
        <v>344</v>
      </c>
      <c r="L1645" s="145" t="str">
        <f>IF(A1645="","",IFERROR(VLOOKUP(B1645,IPQlickTabla!$B:$J,9,FALSE),IF(B1645="80 - Produccion-Mezcla Grasa","80",IF(B1645="51 - Purga-Purga de sebo","51",IF(B1645="502 - Fermentacion PCL","502",IF(B1645="510 - Fermentacion","510","512"))))))</f>
        <v>512</v>
      </c>
      <c r="M1645" s="107">
        <f t="shared" si="25"/>
        <v>512</v>
      </c>
    </row>
    <row r="1646" spans="1:13" hidden="1" x14ac:dyDescent="0.25">
      <c r="A1646" s="76">
        <v>668249</v>
      </c>
      <c r="B1646" s="144" t="s">
        <v>294</v>
      </c>
      <c r="C1646" s="112">
        <v>44792</v>
      </c>
      <c r="D1646" s="144" t="s">
        <v>218</v>
      </c>
      <c r="E1646" s="144" t="s">
        <v>23</v>
      </c>
      <c r="F1646" s="76">
        <v>4</v>
      </c>
      <c r="G1646" s="145" t="s">
        <v>278</v>
      </c>
      <c r="H1646" s="145">
        <v>91</v>
      </c>
      <c r="I1646" s="145">
        <v>93</v>
      </c>
      <c r="J1646" s="145">
        <v>92.3</v>
      </c>
      <c r="K1646" s="145" t="s">
        <v>344</v>
      </c>
      <c r="L1646" s="145" t="str">
        <f>IF(A1646="","",IFERROR(VLOOKUP(B1646,IPQlickTabla!$B:$J,9,FALSE),IF(B1646="80 - Produccion-Mezcla Grasa","80",IF(B1646="51 - Purga-Purga de sebo","51",IF(B1646="502 - Fermentacion PCL","502",IF(B1646="510 - Fermentacion","510","512"))))))</f>
        <v>512</v>
      </c>
      <c r="M1646" s="107">
        <f t="shared" si="25"/>
        <v>512</v>
      </c>
    </row>
    <row r="1647" spans="1:13" hidden="1" x14ac:dyDescent="0.25">
      <c r="A1647" s="76">
        <v>668293</v>
      </c>
      <c r="B1647" s="144" t="s">
        <v>294</v>
      </c>
      <c r="C1647" s="112">
        <v>44793</v>
      </c>
      <c r="D1647" s="144" t="s">
        <v>218</v>
      </c>
      <c r="E1647" s="144" t="s">
        <v>23</v>
      </c>
      <c r="F1647" s="76">
        <v>4</v>
      </c>
      <c r="G1647" s="145" t="s">
        <v>278</v>
      </c>
      <c r="H1647" s="145">
        <v>91</v>
      </c>
      <c r="I1647" s="145">
        <v>93</v>
      </c>
      <c r="J1647" s="145">
        <v>92.5</v>
      </c>
      <c r="K1647" s="145" t="s">
        <v>344</v>
      </c>
      <c r="L1647" s="145" t="str">
        <f>IF(A1647="","",IFERROR(VLOOKUP(B1647,IPQlickTabla!$B:$J,9,FALSE),IF(B1647="80 - Produccion-Mezcla Grasa","80",IF(B1647="51 - Purga-Purga de sebo","51",IF(B1647="502 - Fermentacion PCL","502",IF(B1647="510 - Fermentacion","510","512"))))))</f>
        <v>512</v>
      </c>
      <c r="M1647" s="107">
        <f t="shared" si="25"/>
        <v>512</v>
      </c>
    </row>
    <row r="1648" spans="1:13" hidden="1" x14ac:dyDescent="0.25">
      <c r="A1648" s="76">
        <v>667754</v>
      </c>
      <c r="B1648" s="144" t="s">
        <v>294</v>
      </c>
      <c r="C1648" s="112">
        <v>44791</v>
      </c>
      <c r="D1648" s="144" t="s">
        <v>218</v>
      </c>
      <c r="E1648" s="144" t="s">
        <v>23</v>
      </c>
      <c r="F1648" s="76">
        <v>4</v>
      </c>
      <c r="G1648" s="145" t="s">
        <v>278</v>
      </c>
      <c r="H1648" s="145">
        <v>91</v>
      </c>
      <c r="I1648" s="145">
        <v>93</v>
      </c>
      <c r="J1648" s="145">
        <v>92.6</v>
      </c>
      <c r="K1648" s="145" t="s">
        <v>344</v>
      </c>
      <c r="L1648" s="145" t="str">
        <f>IF(A1648="","",IFERROR(VLOOKUP(B1648,IPQlickTabla!$B:$J,9,FALSE),IF(B1648="80 - Produccion-Mezcla Grasa","80",IF(B1648="51 - Purga-Purga de sebo","51",IF(B1648="502 - Fermentacion PCL","502",IF(B1648="510 - Fermentacion","510","512"))))))</f>
        <v>512</v>
      </c>
      <c r="M1648" s="107">
        <f t="shared" si="25"/>
        <v>512</v>
      </c>
    </row>
    <row r="1649" spans="1:13" hidden="1" x14ac:dyDescent="0.25">
      <c r="A1649" s="76">
        <v>667968</v>
      </c>
      <c r="B1649" s="144" t="s">
        <v>294</v>
      </c>
      <c r="C1649" s="112">
        <v>44791</v>
      </c>
      <c r="D1649" s="144" t="s">
        <v>218</v>
      </c>
      <c r="E1649" s="144" t="s">
        <v>23</v>
      </c>
      <c r="F1649" s="76">
        <v>4</v>
      </c>
      <c r="G1649" s="145" t="s">
        <v>278</v>
      </c>
      <c r="H1649" s="145">
        <v>91</v>
      </c>
      <c r="I1649" s="145">
        <v>93</v>
      </c>
      <c r="J1649" s="145">
        <v>92.6</v>
      </c>
      <c r="K1649" s="145" t="s">
        <v>344</v>
      </c>
      <c r="L1649" s="145" t="str">
        <f>IF(A1649="","",IFERROR(VLOOKUP(B1649,IPQlickTabla!$B:$J,9,FALSE),IF(B1649="80 - Produccion-Mezcla Grasa","80",IF(B1649="51 - Purga-Purga de sebo","51",IF(B1649="502 - Fermentacion PCL","502",IF(B1649="510 - Fermentacion","510","512"))))))</f>
        <v>512</v>
      </c>
      <c r="M1649" s="107">
        <f t="shared" si="25"/>
        <v>512</v>
      </c>
    </row>
    <row r="1650" spans="1:13" hidden="1" x14ac:dyDescent="0.25">
      <c r="A1650" s="76">
        <v>668268</v>
      </c>
      <c r="B1650" s="144" t="s">
        <v>294</v>
      </c>
      <c r="C1650" s="112">
        <v>44792</v>
      </c>
      <c r="D1650" s="144" t="s">
        <v>218</v>
      </c>
      <c r="E1650" s="144" t="s">
        <v>23</v>
      </c>
      <c r="F1650" s="76">
        <v>4</v>
      </c>
      <c r="G1650" s="145" t="s">
        <v>278</v>
      </c>
      <c r="H1650" s="145">
        <v>91</v>
      </c>
      <c r="I1650" s="145">
        <v>93</v>
      </c>
      <c r="J1650" s="145">
        <v>92.6</v>
      </c>
      <c r="K1650" s="145" t="s">
        <v>344</v>
      </c>
      <c r="L1650" s="145" t="str">
        <f>IF(A1650="","",IFERROR(VLOOKUP(B1650,IPQlickTabla!$B:$J,9,FALSE),IF(B1650="80 - Produccion-Mezcla Grasa","80",IF(B1650="51 - Purga-Purga de sebo","51",IF(B1650="502 - Fermentacion PCL","502",IF(B1650="510 - Fermentacion","510","512"))))))</f>
        <v>512</v>
      </c>
      <c r="M1650" s="107">
        <f t="shared" si="25"/>
        <v>512</v>
      </c>
    </row>
    <row r="1651" spans="1:13" hidden="1" x14ac:dyDescent="0.25">
      <c r="A1651" s="76">
        <v>668305</v>
      </c>
      <c r="B1651" s="144" t="s">
        <v>294</v>
      </c>
      <c r="C1651" s="112">
        <v>44793</v>
      </c>
      <c r="D1651" s="144" t="s">
        <v>218</v>
      </c>
      <c r="E1651" s="144" t="s">
        <v>23</v>
      </c>
      <c r="F1651" s="76">
        <v>4</v>
      </c>
      <c r="G1651" s="145" t="s">
        <v>278</v>
      </c>
      <c r="H1651" s="145">
        <v>91</v>
      </c>
      <c r="I1651" s="145">
        <v>93</v>
      </c>
      <c r="J1651" s="145">
        <v>92.6</v>
      </c>
      <c r="K1651" s="145" t="s">
        <v>344</v>
      </c>
      <c r="L1651" s="145" t="str">
        <f>IF(A1651="","",IFERROR(VLOOKUP(B1651,IPQlickTabla!$B:$J,9,FALSE),IF(B1651="80 - Produccion-Mezcla Grasa","80",IF(B1651="51 - Purga-Purga de sebo","51",IF(B1651="502 - Fermentacion PCL","502",IF(B1651="510 - Fermentacion","510","512"))))))</f>
        <v>512</v>
      </c>
      <c r="M1651" s="107">
        <f t="shared" si="25"/>
        <v>512</v>
      </c>
    </row>
    <row r="1652" spans="1:13" hidden="1" x14ac:dyDescent="0.25">
      <c r="A1652" s="76">
        <v>667719</v>
      </c>
      <c r="B1652" s="144" t="s">
        <v>294</v>
      </c>
      <c r="C1652" s="112">
        <v>44790</v>
      </c>
      <c r="D1652" s="144" t="s">
        <v>218</v>
      </c>
      <c r="E1652" s="144" t="s">
        <v>23</v>
      </c>
      <c r="F1652" s="76">
        <v>4</v>
      </c>
      <c r="G1652" s="145" t="s">
        <v>278</v>
      </c>
      <c r="H1652" s="145">
        <v>91</v>
      </c>
      <c r="I1652" s="145">
        <v>93</v>
      </c>
      <c r="J1652" s="145">
        <v>92.7</v>
      </c>
      <c r="K1652" s="145" t="s">
        <v>344</v>
      </c>
      <c r="L1652" s="145" t="str">
        <f>IF(A1652="","",IFERROR(VLOOKUP(B1652,IPQlickTabla!$B:$J,9,FALSE),IF(B1652="80 - Produccion-Mezcla Grasa","80",IF(B1652="51 - Purga-Purga de sebo","51",IF(B1652="502 - Fermentacion PCL","502",IF(B1652="510 - Fermentacion","510","512"))))))</f>
        <v>512</v>
      </c>
      <c r="M1652" s="107">
        <f t="shared" si="25"/>
        <v>512</v>
      </c>
    </row>
    <row r="1653" spans="1:13" hidden="1" x14ac:dyDescent="0.25">
      <c r="A1653" s="76">
        <v>667878</v>
      </c>
      <c r="B1653" s="144" t="s">
        <v>294</v>
      </c>
      <c r="C1653" s="112">
        <v>44791</v>
      </c>
      <c r="D1653" s="144" t="s">
        <v>218</v>
      </c>
      <c r="E1653" s="144" t="s">
        <v>23</v>
      </c>
      <c r="F1653" s="76">
        <v>4</v>
      </c>
      <c r="G1653" s="145" t="s">
        <v>278</v>
      </c>
      <c r="H1653" s="145">
        <v>91</v>
      </c>
      <c r="I1653" s="145">
        <v>93</v>
      </c>
      <c r="J1653" s="145">
        <v>92.8</v>
      </c>
      <c r="K1653" s="145" t="s">
        <v>344</v>
      </c>
      <c r="L1653" s="145" t="str">
        <f>IF(A1653="","",IFERROR(VLOOKUP(B1653,IPQlickTabla!$B:$J,9,FALSE),IF(B1653="80 - Produccion-Mezcla Grasa","80",IF(B1653="51 - Purga-Purga de sebo","51",IF(B1653="502 - Fermentacion PCL","502",IF(B1653="510 - Fermentacion","510","512"))))))</f>
        <v>512</v>
      </c>
      <c r="M1653" s="107">
        <f t="shared" si="25"/>
        <v>512</v>
      </c>
    </row>
    <row r="1654" spans="1:13" hidden="1" x14ac:dyDescent="0.25">
      <c r="A1654" s="76">
        <v>667394</v>
      </c>
      <c r="B1654" s="144" t="s">
        <v>294</v>
      </c>
      <c r="C1654" s="112">
        <v>44789</v>
      </c>
      <c r="D1654" s="144" t="s">
        <v>218</v>
      </c>
      <c r="E1654" s="144" t="s">
        <v>23</v>
      </c>
      <c r="F1654" s="76">
        <v>4</v>
      </c>
      <c r="G1654" s="145" t="s">
        <v>278</v>
      </c>
      <c r="H1654" s="145">
        <v>91</v>
      </c>
      <c r="I1654" s="145">
        <v>93</v>
      </c>
      <c r="J1654" s="145">
        <v>93.1</v>
      </c>
      <c r="K1654" s="145" t="s">
        <v>345</v>
      </c>
      <c r="L1654" s="145" t="str">
        <f>IF(A1654="","",IFERROR(VLOOKUP(B1654,IPQlickTabla!$B:$J,9,FALSE),IF(B1654="80 - Produccion-Mezcla Grasa","80",IF(B1654="51 - Purga-Purga de sebo","51",IF(B1654="502 - Fermentacion PCL","502",IF(B1654="510 - Fermentacion","510","512"))))))</f>
        <v>512</v>
      </c>
      <c r="M1654" s="107">
        <f t="shared" si="25"/>
        <v>512</v>
      </c>
    </row>
    <row r="1655" spans="1:13" hidden="1" x14ac:dyDescent="0.25">
      <c r="A1655" s="76">
        <v>667416</v>
      </c>
      <c r="B1655" s="144" t="s">
        <v>294</v>
      </c>
      <c r="C1655" s="112">
        <v>44789</v>
      </c>
      <c r="D1655" s="144" t="s">
        <v>218</v>
      </c>
      <c r="E1655" s="144" t="s">
        <v>23</v>
      </c>
      <c r="F1655" s="76">
        <v>4</v>
      </c>
      <c r="G1655" s="145" t="s">
        <v>278</v>
      </c>
      <c r="H1655" s="145">
        <v>91</v>
      </c>
      <c r="I1655" s="145">
        <v>93</v>
      </c>
      <c r="J1655" s="145">
        <v>93.1</v>
      </c>
      <c r="K1655" s="145" t="s">
        <v>345</v>
      </c>
      <c r="L1655" s="145" t="str">
        <f>IF(A1655="","",IFERROR(VLOOKUP(B1655,IPQlickTabla!$B:$J,9,FALSE),IF(B1655="80 - Produccion-Mezcla Grasa","80",IF(B1655="51 - Purga-Purga de sebo","51",IF(B1655="502 - Fermentacion PCL","502",IF(B1655="510 - Fermentacion","510","512"))))))</f>
        <v>512</v>
      </c>
      <c r="M1655" s="107">
        <f t="shared" si="25"/>
        <v>512</v>
      </c>
    </row>
    <row r="1656" spans="1:13" hidden="1" x14ac:dyDescent="0.25">
      <c r="A1656" s="76">
        <v>668049</v>
      </c>
      <c r="B1656" s="144" t="s">
        <v>294</v>
      </c>
      <c r="C1656" s="112">
        <v>44792</v>
      </c>
      <c r="D1656" s="144" t="s">
        <v>218</v>
      </c>
      <c r="E1656" s="144" t="s">
        <v>23</v>
      </c>
      <c r="F1656" s="76">
        <v>4</v>
      </c>
      <c r="G1656" s="145" t="s">
        <v>278</v>
      </c>
      <c r="H1656" s="145">
        <v>91</v>
      </c>
      <c r="I1656" s="145">
        <v>93</v>
      </c>
      <c r="J1656" s="145">
        <v>93.2</v>
      </c>
      <c r="K1656" s="145" t="s">
        <v>345</v>
      </c>
      <c r="L1656" s="145" t="str">
        <f>IF(A1656="","",IFERROR(VLOOKUP(B1656,IPQlickTabla!$B:$J,9,FALSE),IF(B1656="80 - Produccion-Mezcla Grasa","80",IF(B1656="51 - Purga-Purga de sebo","51",IF(B1656="502 - Fermentacion PCL","502",IF(B1656="510 - Fermentacion","510","512"))))))</f>
        <v>512</v>
      </c>
      <c r="M1656" s="107">
        <f t="shared" si="25"/>
        <v>512</v>
      </c>
    </row>
    <row r="1657" spans="1:13" hidden="1" x14ac:dyDescent="0.25">
      <c r="A1657" s="76">
        <v>667459</v>
      </c>
      <c r="B1657" s="144" t="s">
        <v>294</v>
      </c>
      <c r="C1657" s="112">
        <v>44790</v>
      </c>
      <c r="D1657" s="144" t="s">
        <v>218</v>
      </c>
      <c r="E1657" s="144" t="s">
        <v>23</v>
      </c>
      <c r="F1657" s="76">
        <v>4</v>
      </c>
      <c r="G1657" s="145" t="s">
        <v>278</v>
      </c>
      <c r="H1657" s="145">
        <v>91</v>
      </c>
      <c r="I1657" s="145">
        <v>93</v>
      </c>
      <c r="J1657" s="145">
        <v>93.3</v>
      </c>
      <c r="K1657" s="145" t="s">
        <v>345</v>
      </c>
      <c r="L1657" s="145" t="str">
        <f>IF(A1657="","",IFERROR(VLOOKUP(B1657,IPQlickTabla!$B:$J,9,FALSE),IF(B1657="80 - Produccion-Mezcla Grasa","80",IF(B1657="51 - Purga-Purga de sebo","51",IF(B1657="502 - Fermentacion PCL","502",IF(B1657="510 - Fermentacion","510","512"))))))</f>
        <v>512</v>
      </c>
      <c r="M1657" s="107">
        <f t="shared" si="25"/>
        <v>512</v>
      </c>
    </row>
    <row r="1658" spans="1:13" hidden="1" x14ac:dyDescent="0.25">
      <c r="A1658" s="76">
        <v>668087</v>
      </c>
      <c r="B1658" s="144" t="s">
        <v>294</v>
      </c>
      <c r="C1658" s="112">
        <v>44792</v>
      </c>
      <c r="D1658" s="144" t="s">
        <v>218</v>
      </c>
      <c r="E1658" s="144" t="s">
        <v>23</v>
      </c>
      <c r="F1658" s="76">
        <v>4</v>
      </c>
      <c r="G1658" s="145" t="s">
        <v>278</v>
      </c>
      <c r="H1658" s="145">
        <v>91</v>
      </c>
      <c r="I1658" s="145">
        <v>93</v>
      </c>
      <c r="J1658" s="145">
        <v>93.47</v>
      </c>
      <c r="K1658" s="145" t="s">
        <v>345</v>
      </c>
      <c r="L1658" s="145" t="str">
        <f>IF(A1658="","",IFERROR(VLOOKUP(B1658,IPQlickTabla!$B:$J,9,FALSE),IF(B1658="80 - Produccion-Mezcla Grasa","80",IF(B1658="51 - Purga-Purga de sebo","51",IF(B1658="502 - Fermentacion PCL","502",IF(B1658="510 - Fermentacion","510","512"))))))</f>
        <v>512</v>
      </c>
      <c r="M1658" s="107">
        <f t="shared" si="25"/>
        <v>512</v>
      </c>
    </row>
    <row r="1659" spans="1:13" hidden="1" x14ac:dyDescent="0.25">
      <c r="A1659" s="76">
        <v>667438</v>
      </c>
      <c r="B1659" s="144" t="s">
        <v>294</v>
      </c>
      <c r="C1659" s="112">
        <v>44789</v>
      </c>
      <c r="D1659" s="144" t="s">
        <v>218</v>
      </c>
      <c r="E1659" s="144" t="s">
        <v>23</v>
      </c>
      <c r="F1659" s="76">
        <v>4</v>
      </c>
      <c r="G1659" s="145" t="s">
        <v>278</v>
      </c>
      <c r="H1659" s="145">
        <v>91</v>
      </c>
      <c r="I1659" s="145">
        <v>93</v>
      </c>
      <c r="J1659" s="145">
        <v>93.6</v>
      </c>
      <c r="K1659" s="145" t="s">
        <v>345</v>
      </c>
      <c r="L1659" s="145" t="str">
        <f>IF(A1659="","",IFERROR(VLOOKUP(B1659,IPQlickTabla!$B:$J,9,FALSE),IF(B1659="80 - Produccion-Mezcla Grasa","80",IF(B1659="51 - Purga-Purga de sebo","51",IF(B1659="502 - Fermentacion PCL","502",IF(B1659="510 - Fermentacion","510","512"))))))</f>
        <v>512</v>
      </c>
      <c r="M1659" s="107">
        <f t="shared" si="25"/>
        <v>512</v>
      </c>
    </row>
    <row r="1660" spans="1:13" hidden="1" x14ac:dyDescent="0.25">
      <c r="A1660" s="76">
        <v>667775</v>
      </c>
      <c r="B1660" s="144" t="s">
        <v>294</v>
      </c>
      <c r="C1660" s="112">
        <v>44791</v>
      </c>
      <c r="D1660" s="144" t="s">
        <v>218</v>
      </c>
      <c r="E1660" s="144" t="s">
        <v>23</v>
      </c>
      <c r="F1660" s="76">
        <v>4</v>
      </c>
      <c r="G1660" s="145" t="s">
        <v>278</v>
      </c>
      <c r="H1660" s="145">
        <v>91</v>
      </c>
      <c r="I1660" s="145">
        <v>93</v>
      </c>
      <c r="J1660" s="145">
        <v>93.6</v>
      </c>
      <c r="K1660" s="145" t="s">
        <v>345</v>
      </c>
      <c r="L1660" s="145" t="str">
        <f>IF(A1660="","",IFERROR(VLOOKUP(B1660,IPQlickTabla!$B:$J,9,FALSE),IF(B1660="80 - Produccion-Mezcla Grasa","80",IF(B1660="51 - Purga-Purga de sebo","51",IF(B1660="502 - Fermentacion PCL","502",IF(B1660="510 - Fermentacion","510","512"))))))</f>
        <v>512</v>
      </c>
      <c r="M1660" s="107">
        <f t="shared" si="25"/>
        <v>512</v>
      </c>
    </row>
    <row r="1661" spans="1:13" hidden="1" x14ac:dyDescent="0.25">
      <c r="A1661" s="76">
        <v>668015</v>
      </c>
      <c r="B1661" s="144" t="s">
        <v>294</v>
      </c>
      <c r="C1661" s="112">
        <v>44792</v>
      </c>
      <c r="D1661" s="144" t="s">
        <v>218</v>
      </c>
      <c r="E1661" s="144" t="s">
        <v>23</v>
      </c>
      <c r="F1661" s="76">
        <v>4</v>
      </c>
      <c r="G1661" s="145" t="s">
        <v>278</v>
      </c>
      <c r="H1661" s="145">
        <v>91</v>
      </c>
      <c r="I1661" s="145">
        <v>93</v>
      </c>
      <c r="J1661" s="145">
        <v>93.9</v>
      </c>
      <c r="K1661" s="145" t="s">
        <v>345</v>
      </c>
      <c r="L1661" s="145" t="str">
        <f>IF(A1661="","",IFERROR(VLOOKUP(B1661,IPQlickTabla!$B:$J,9,FALSE),IF(B1661="80 - Produccion-Mezcla Grasa","80",IF(B1661="51 - Purga-Purga de sebo","51",IF(B1661="502 - Fermentacion PCL","502",IF(B1661="510 - Fermentacion","510","512"))))))</f>
        <v>512</v>
      </c>
      <c r="M1661" s="107">
        <f t="shared" si="25"/>
        <v>512</v>
      </c>
    </row>
    <row r="1662" spans="1:13" hidden="1" x14ac:dyDescent="0.25">
      <c r="A1662" s="76">
        <v>668141</v>
      </c>
      <c r="B1662" s="144" t="s">
        <v>294</v>
      </c>
      <c r="C1662" s="112">
        <v>44792</v>
      </c>
      <c r="D1662" s="144" t="s">
        <v>218</v>
      </c>
      <c r="E1662" s="144" t="s">
        <v>23</v>
      </c>
      <c r="F1662" s="76">
        <v>4</v>
      </c>
      <c r="G1662" s="145" t="s">
        <v>278</v>
      </c>
      <c r="H1662" s="145">
        <v>91</v>
      </c>
      <c r="I1662" s="145">
        <v>93</v>
      </c>
      <c r="J1662" s="145">
        <v>94.3</v>
      </c>
      <c r="K1662" s="145" t="s">
        <v>345</v>
      </c>
      <c r="L1662" s="145" t="str">
        <f>IF(A1662="","",IFERROR(VLOOKUP(B1662,IPQlickTabla!$B:$J,9,FALSE),IF(B1662="80 - Produccion-Mezcla Grasa","80",IF(B1662="51 - Purga-Purga de sebo","51",IF(B1662="502 - Fermentacion PCL","502",IF(B1662="510 - Fermentacion","510","512"))))))</f>
        <v>512</v>
      </c>
      <c r="M1662" s="107">
        <f t="shared" si="25"/>
        <v>512</v>
      </c>
    </row>
    <row r="1663" spans="1:13" hidden="1" x14ac:dyDescent="0.25">
      <c r="A1663" s="76">
        <v>667988</v>
      </c>
      <c r="B1663" s="144" t="s">
        <v>294</v>
      </c>
      <c r="C1663" s="112">
        <v>44791</v>
      </c>
      <c r="D1663" s="144" t="s">
        <v>218</v>
      </c>
      <c r="E1663" s="144" t="s">
        <v>23</v>
      </c>
      <c r="F1663" s="76">
        <v>4</v>
      </c>
      <c r="G1663" s="145" t="s">
        <v>278</v>
      </c>
      <c r="H1663" s="145">
        <v>91</v>
      </c>
      <c r="I1663" s="145">
        <v>93</v>
      </c>
      <c r="J1663" s="145">
        <v>94.6</v>
      </c>
      <c r="K1663" s="145" t="s">
        <v>345</v>
      </c>
      <c r="L1663" s="145" t="str">
        <f>IF(A1663="","",IFERROR(VLOOKUP(B1663,IPQlickTabla!$B:$J,9,FALSE),IF(B1663="80 - Produccion-Mezcla Grasa","80",IF(B1663="51 - Purga-Purga de sebo","51",IF(B1663="502 - Fermentacion PCL","502",IF(B1663="510 - Fermentacion","510","512"))))))</f>
        <v>512</v>
      </c>
      <c r="M1663" s="107">
        <f t="shared" si="25"/>
        <v>512</v>
      </c>
    </row>
    <row r="1664" spans="1:13" hidden="1" x14ac:dyDescent="0.25">
      <c r="A1664" s="76">
        <v>667194</v>
      </c>
      <c r="B1664" s="144" t="s">
        <v>293</v>
      </c>
      <c r="C1664" s="112">
        <v>44789</v>
      </c>
      <c r="D1664" s="144" t="s">
        <v>218</v>
      </c>
      <c r="E1664" s="144" t="s">
        <v>23</v>
      </c>
      <c r="F1664" s="76">
        <v>5</v>
      </c>
      <c r="G1664" s="145" t="s">
        <v>72</v>
      </c>
      <c r="H1664" s="145">
        <v>0</v>
      </c>
      <c r="I1664" s="145">
        <v>0</v>
      </c>
      <c r="J1664" s="145">
        <v>0</v>
      </c>
      <c r="K1664" s="145" t="s">
        <v>344</v>
      </c>
      <c r="L1664" s="145" t="str">
        <f>IF(A1664="","",IFERROR(VLOOKUP(B1664,IPQlickTabla!$B:$J,9,FALSE),IF(B1664="80 - Produccion-Mezcla Grasa","80",IF(B1664="51 - Purga-Purga de sebo","51",IF(B1664="502 - Fermentacion PCL","502",IF(B1664="510 - Fermentacion","510","512"))))))</f>
        <v>512</v>
      </c>
      <c r="M1664" s="107">
        <f t="shared" si="25"/>
        <v>512</v>
      </c>
    </row>
    <row r="1665" spans="1:13" hidden="1" x14ac:dyDescent="0.25">
      <c r="A1665" s="76">
        <v>667221</v>
      </c>
      <c r="B1665" s="144" t="s">
        <v>293</v>
      </c>
      <c r="C1665" s="112">
        <v>44789</v>
      </c>
      <c r="D1665" s="144" t="s">
        <v>218</v>
      </c>
      <c r="E1665" s="144" t="s">
        <v>23</v>
      </c>
      <c r="F1665" s="76">
        <v>5</v>
      </c>
      <c r="G1665" s="145" t="s">
        <v>72</v>
      </c>
      <c r="H1665" s="145">
        <v>0</v>
      </c>
      <c r="I1665" s="145">
        <v>0</v>
      </c>
      <c r="J1665" s="145">
        <v>0</v>
      </c>
      <c r="K1665" s="145" t="s">
        <v>344</v>
      </c>
      <c r="L1665" s="145" t="str">
        <f>IF(A1665="","",IFERROR(VLOOKUP(B1665,IPQlickTabla!$B:$J,9,FALSE),IF(B1665="80 - Produccion-Mezcla Grasa","80",IF(B1665="51 - Purga-Purga de sebo","51",IF(B1665="502 - Fermentacion PCL","502",IF(B1665="510 - Fermentacion","510","512"))))))</f>
        <v>512</v>
      </c>
      <c r="M1665" s="107">
        <f t="shared" si="25"/>
        <v>512</v>
      </c>
    </row>
    <row r="1666" spans="1:13" hidden="1" x14ac:dyDescent="0.25">
      <c r="A1666" s="76">
        <v>667263</v>
      </c>
      <c r="B1666" s="144" t="s">
        <v>293</v>
      </c>
      <c r="C1666" s="112">
        <v>44789</v>
      </c>
      <c r="D1666" s="144" t="s">
        <v>218</v>
      </c>
      <c r="E1666" s="144" t="s">
        <v>23</v>
      </c>
      <c r="F1666" s="76">
        <v>5</v>
      </c>
      <c r="G1666" s="145" t="s">
        <v>72</v>
      </c>
      <c r="H1666" s="145">
        <v>0</v>
      </c>
      <c r="I1666" s="145">
        <v>0</v>
      </c>
      <c r="J1666" s="145">
        <v>0</v>
      </c>
      <c r="K1666" s="145" t="s">
        <v>344</v>
      </c>
      <c r="L1666" s="145" t="str">
        <f>IF(A1666="","",IFERROR(VLOOKUP(B1666,IPQlickTabla!$B:$J,9,FALSE),IF(B1666="80 - Produccion-Mezcla Grasa","80",IF(B1666="51 - Purga-Purga de sebo","51",IF(B1666="502 - Fermentacion PCL","502",IF(B1666="510 - Fermentacion","510","512"))))))</f>
        <v>512</v>
      </c>
      <c r="M1666" s="107">
        <f t="shared" si="25"/>
        <v>512</v>
      </c>
    </row>
    <row r="1667" spans="1:13" hidden="1" x14ac:dyDescent="0.25">
      <c r="A1667" s="76">
        <v>667330</v>
      </c>
      <c r="B1667" s="144" t="s">
        <v>293</v>
      </c>
      <c r="C1667" s="112">
        <v>44789</v>
      </c>
      <c r="D1667" s="144" t="s">
        <v>218</v>
      </c>
      <c r="E1667" s="144" t="s">
        <v>23</v>
      </c>
      <c r="F1667" s="76">
        <v>5</v>
      </c>
      <c r="G1667" s="145" t="s">
        <v>72</v>
      </c>
      <c r="H1667" s="145">
        <v>0</v>
      </c>
      <c r="I1667" s="145">
        <v>0</v>
      </c>
      <c r="J1667" s="145">
        <v>0</v>
      </c>
      <c r="K1667" s="145" t="s">
        <v>344</v>
      </c>
      <c r="L1667" s="145" t="str">
        <f>IF(A1667="","",IFERROR(VLOOKUP(B1667,IPQlickTabla!$B:$J,9,FALSE),IF(B1667="80 - Produccion-Mezcla Grasa","80",IF(B1667="51 - Purga-Purga de sebo","51",IF(B1667="502 - Fermentacion PCL","502",IF(B1667="510 - Fermentacion","510","512"))))))</f>
        <v>512</v>
      </c>
      <c r="M1667" s="107">
        <f t="shared" ref="M1667:M1730" si="26">+IF(OR(L1667=73,L1667=74,L1667=75),75,IF(L1667="80",80,IF(L1667="51",51,IF(L1667="502",502,IF(L1667="510",510,IF(L1667="512",512,L1667))))))</f>
        <v>512</v>
      </c>
    </row>
    <row r="1668" spans="1:13" hidden="1" x14ac:dyDescent="0.25">
      <c r="A1668" s="76">
        <v>667356</v>
      </c>
      <c r="B1668" s="144" t="s">
        <v>293</v>
      </c>
      <c r="C1668" s="112">
        <v>44789</v>
      </c>
      <c r="D1668" s="144" t="s">
        <v>218</v>
      </c>
      <c r="E1668" s="144" t="s">
        <v>23</v>
      </c>
      <c r="F1668" s="76">
        <v>5</v>
      </c>
      <c r="G1668" s="145" t="s">
        <v>72</v>
      </c>
      <c r="H1668" s="145">
        <v>0</v>
      </c>
      <c r="I1668" s="145">
        <v>0</v>
      </c>
      <c r="J1668" s="145">
        <v>0</v>
      </c>
      <c r="K1668" s="145" t="s">
        <v>344</v>
      </c>
      <c r="L1668" s="145" t="str">
        <f>IF(A1668="","",IFERROR(VLOOKUP(B1668,IPQlickTabla!$B:$J,9,FALSE),IF(B1668="80 - Produccion-Mezcla Grasa","80",IF(B1668="51 - Purga-Purga de sebo","51",IF(B1668="502 - Fermentacion PCL","502",IF(B1668="510 - Fermentacion","510","512"))))))</f>
        <v>512</v>
      </c>
      <c r="M1668" s="107">
        <f t="shared" si="26"/>
        <v>512</v>
      </c>
    </row>
    <row r="1669" spans="1:13" hidden="1" x14ac:dyDescent="0.25">
      <c r="A1669" s="76">
        <v>667367</v>
      </c>
      <c r="B1669" s="144" t="s">
        <v>293</v>
      </c>
      <c r="C1669" s="112">
        <v>44789</v>
      </c>
      <c r="D1669" s="144" t="s">
        <v>218</v>
      </c>
      <c r="E1669" s="144" t="s">
        <v>23</v>
      </c>
      <c r="F1669" s="76">
        <v>5</v>
      </c>
      <c r="G1669" s="145" t="s">
        <v>72</v>
      </c>
      <c r="H1669" s="145">
        <v>0</v>
      </c>
      <c r="I1669" s="145">
        <v>0</v>
      </c>
      <c r="J1669" s="145">
        <v>0</v>
      </c>
      <c r="K1669" s="145" t="s">
        <v>344</v>
      </c>
      <c r="L1669" s="145" t="str">
        <f>IF(A1669="","",IFERROR(VLOOKUP(B1669,IPQlickTabla!$B:$J,9,FALSE),IF(B1669="80 - Produccion-Mezcla Grasa","80",IF(B1669="51 - Purga-Purga de sebo","51",IF(B1669="502 - Fermentacion PCL","502",IF(B1669="510 - Fermentacion","510","512"))))))</f>
        <v>512</v>
      </c>
      <c r="M1669" s="107">
        <f t="shared" si="26"/>
        <v>512</v>
      </c>
    </row>
    <row r="1670" spans="1:13" hidden="1" x14ac:dyDescent="0.25">
      <c r="A1670" s="76">
        <v>667396</v>
      </c>
      <c r="B1670" s="144" t="s">
        <v>293</v>
      </c>
      <c r="C1670" s="112">
        <v>44789</v>
      </c>
      <c r="D1670" s="144" t="s">
        <v>218</v>
      </c>
      <c r="E1670" s="144" t="s">
        <v>23</v>
      </c>
      <c r="F1670" s="76">
        <v>5</v>
      </c>
      <c r="G1670" s="145" t="s">
        <v>72</v>
      </c>
      <c r="H1670" s="145">
        <v>0</v>
      </c>
      <c r="I1670" s="145">
        <v>0</v>
      </c>
      <c r="J1670" s="145">
        <v>0</v>
      </c>
      <c r="K1670" s="145" t="s">
        <v>344</v>
      </c>
      <c r="L1670" s="145" t="str">
        <f>IF(A1670="","",IFERROR(VLOOKUP(B1670,IPQlickTabla!$B:$J,9,FALSE),IF(B1670="80 - Produccion-Mezcla Grasa","80",IF(B1670="51 - Purga-Purga de sebo","51",IF(B1670="502 - Fermentacion PCL","502",IF(B1670="510 - Fermentacion","510","512"))))))</f>
        <v>512</v>
      </c>
      <c r="M1670" s="107">
        <f t="shared" si="26"/>
        <v>512</v>
      </c>
    </row>
    <row r="1671" spans="1:13" hidden="1" x14ac:dyDescent="0.25">
      <c r="A1671" s="76">
        <v>667418</v>
      </c>
      <c r="B1671" s="144" t="s">
        <v>293</v>
      </c>
      <c r="C1671" s="112">
        <v>44789</v>
      </c>
      <c r="D1671" s="144" t="s">
        <v>218</v>
      </c>
      <c r="E1671" s="144" t="s">
        <v>23</v>
      </c>
      <c r="F1671" s="76">
        <v>5</v>
      </c>
      <c r="G1671" s="145" t="s">
        <v>72</v>
      </c>
      <c r="H1671" s="145">
        <v>0</v>
      </c>
      <c r="I1671" s="145">
        <v>0</v>
      </c>
      <c r="J1671" s="145">
        <v>0</v>
      </c>
      <c r="K1671" s="145" t="s">
        <v>344</v>
      </c>
      <c r="L1671" s="145" t="str">
        <f>IF(A1671="","",IFERROR(VLOOKUP(B1671,IPQlickTabla!$B:$J,9,FALSE),IF(B1671="80 - Produccion-Mezcla Grasa","80",IF(B1671="51 - Purga-Purga de sebo","51",IF(B1671="502 - Fermentacion PCL","502",IF(B1671="510 - Fermentacion","510","512"))))))</f>
        <v>512</v>
      </c>
      <c r="M1671" s="107">
        <f t="shared" si="26"/>
        <v>512</v>
      </c>
    </row>
    <row r="1672" spans="1:13" hidden="1" x14ac:dyDescent="0.25">
      <c r="A1672" s="76">
        <v>667440</v>
      </c>
      <c r="B1672" s="144" t="s">
        <v>293</v>
      </c>
      <c r="C1672" s="112">
        <v>44790</v>
      </c>
      <c r="D1672" s="144" t="s">
        <v>218</v>
      </c>
      <c r="E1672" s="144" t="s">
        <v>23</v>
      </c>
      <c r="F1672" s="76">
        <v>5</v>
      </c>
      <c r="G1672" s="145" t="s">
        <v>72</v>
      </c>
      <c r="H1672" s="145">
        <v>0</v>
      </c>
      <c r="I1672" s="145">
        <v>0</v>
      </c>
      <c r="J1672" s="145">
        <v>0</v>
      </c>
      <c r="K1672" s="145" t="s">
        <v>344</v>
      </c>
      <c r="L1672" s="145" t="str">
        <f>IF(A1672="","",IFERROR(VLOOKUP(B1672,IPQlickTabla!$B:$J,9,FALSE),IF(B1672="80 - Produccion-Mezcla Grasa","80",IF(B1672="51 - Purga-Purga de sebo","51",IF(B1672="502 - Fermentacion PCL","502",IF(B1672="510 - Fermentacion","510","512"))))))</f>
        <v>512</v>
      </c>
      <c r="M1672" s="107">
        <f t="shared" si="26"/>
        <v>512</v>
      </c>
    </row>
    <row r="1673" spans="1:13" hidden="1" x14ac:dyDescent="0.25">
      <c r="A1673" s="76">
        <v>667467</v>
      </c>
      <c r="B1673" s="144" t="s">
        <v>293</v>
      </c>
      <c r="C1673" s="112">
        <v>44790</v>
      </c>
      <c r="D1673" s="144" t="s">
        <v>218</v>
      </c>
      <c r="E1673" s="144" t="s">
        <v>23</v>
      </c>
      <c r="F1673" s="76">
        <v>5</v>
      </c>
      <c r="G1673" s="145" t="s">
        <v>72</v>
      </c>
      <c r="H1673" s="145">
        <v>0</v>
      </c>
      <c r="I1673" s="145">
        <v>0</v>
      </c>
      <c r="J1673" s="145">
        <v>0</v>
      </c>
      <c r="K1673" s="145" t="s">
        <v>344</v>
      </c>
      <c r="L1673" s="145" t="str">
        <f>IF(A1673="","",IFERROR(VLOOKUP(B1673,IPQlickTabla!$B:$J,9,FALSE),IF(B1673="80 - Produccion-Mezcla Grasa","80",IF(B1673="51 - Purga-Purga de sebo","51",IF(B1673="502 - Fermentacion PCL","502",IF(B1673="510 - Fermentacion","510","512"))))))</f>
        <v>512</v>
      </c>
      <c r="M1673" s="107">
        <f t="shared" si="26"/>
        <v>512</v>
      </c>
    </row>
    <row r="1674" spans="1:13" hidden="1" x14ac:dyDescent="0.25">
      <c r="A1674" s="76">
        <v>667626</v>
      </c>
      <c r="B1674" s="144" t="s">
        <v>293</v>
      </c>
      <c r="C1674" s="112">
        <v>44790</v>
      </c>
      <c r="D1674" s="144" t="s">
        <v>218</v>
      </c>
      <c r="E1674" s="144" t="s">
        <v>23</v>
      </c>
      <c r="F1674" s="76">
        <v>5</v>
      </c>
      <c r="G1674" s="145" t="s">
        <v>72</v>
      </c>
      <c r="H1674" s="145">
        <v>0</v>
      </c>
      <c r="I1674" s="145">
        <v>0</v>
      </c>
      <c r="J1674" s="145">
        <v>0</v>
      </c>
      <c r="K1674" s="145" t="s">
        <v>344</v>
      </c>
      <c r="L1674" s="145" t="str">
        <f>IF(A1674="","",IFERROR(VLOOKUP(B1674,IPQlickTabla!$B:$J,9,FALSE),IF(B1674="80 - Produccion-Mezcla Grasa","80",IF(B1674="51 - Purga-Purga de sebo","51",IF(B1674="502 - Fermentacion PCL","502",IF(B1674="510 - Fermentacion","510","512"))))))</f>
        <v>512</v>
      </c>
      <c r="M1674" s="107">
        <f t="shared" si="26"/>
        <v>512</v>
      </c>
    </row>
    <row r="1675" spans="1:13" hidden="1" x14ac:dyDescent="0.25">
      <c r="A1675" s="76">
        <v>667660</v>
      </c>
      <c r="B1675" s="144" t="s">
        <v>293</v>
      </c>
      <c r="C1675" s="112">
        <v>44790</v>
      </c>
      <c r="D1675" s="144" t="s">
        <v>218</v>
      </c>
      <c r="E1675" s="144" t="s">
        <v>23</v>
      </c>
      <c r="F1675" s="76">
        <v>5</v>
      </c>
      <c r="G1675" s="145" t="s">
        <v>72</v>
      </c>
      <c r="H1675" s="145">
        <v>0</v>
      </c>
      <c r="I1675" s="145">
        <v>0</v>
      </c>
      <c r="J1675" s="145">
        <v>0</v>
      </c>
      <c r="K1675" s="145" t="s">
        <v>344</v>
      </c>
      <c r="L1675" s="145" t="str">
        <f>IF(A1675="","",IFERROR(VLOOKUP(B1675,IPQlickTabla!$B:$J,9,FALSE),IF(B1675="80 - Produccion-Mezcla Grasa","80",IF(B1675="51 - Purga-Purga de sebo","51",IF(B1675="502 - Fermentacion PCL","502",IF(B1675="510 - Fermentacion","510","512"))))))</f>
        <v>512</v>
      </c>
      <c r="M1675" s="107">
        <f t="shared" si="26"/>
        <v>512</v>
      </c>
    </row>
    <row r="1676" spans="1:13" hidden="1" x14ac:dyDescent="0.25">
      <c r="A1676" s="76">
        <v>667690</v>
      </c>
      <c r="B1676" s="144" t="s">
        <v>293</v>
      </c>
      <c r="C1676" s="112">
        <v>44790</v>
      </c>
      <c r="D1676" s="144" t="s">
        <v>218</v>
      </c>
      <c r="E1676" s="144" t="s">
        <v>23</v>
      </c>
      <c r="F1676" s="76">
        <v>5</v>
      </c>
      <c r="G1676" s="145" t="s">
        <v>72</v>
      </c>
      <c r="H1676" s="145">
        <v>0</v>
      </c>
      <c r="I1676" s="145">
        <v>0</v>
      </c>
      <c r="J1676" s="145">
        <v>0</v>
      </c>
      <c r="K1676" s="145" t="s">
        <v>344</v>
      </c>
      <c r="L1676" s="145" t="str">
        <f>IF(A1676="","",IFERROR(VLOOKUP(B1676,IPQlickTabla!$B:$J,9,FALSE),IF(B1676="80 - Produccion-Mezcla Grasa","80",IF(B1676="51 - Purga-Purga de sebo","51",IF(B1676="502 - Fermentacion PCL","502",IF(B1676="510 - Fermentacion","510","512"))))))</f>
        <v>512</v>
      </c>
      <c r="M1676" s="107">
        <f t="shared" si="26"/>
        <v>512</v>
      </c>
    </row>
    <row r="1677" spans="1:13" hidden="1" x14ac:dyDescent="0.25">
      <c r="A1677" s="76">
        <v>667758</v>
      </c>
      <c r="B1677" s="144" t="s">
        <v>293</v>
      </c>
      <c r="C1677" s="112">
        <v>44791</v>
      </c>
      <c r="D1677" s="144" t="s">
        <v>218</v>
      </c>
      <c r="E1677" s="144" t="s">
        <v>23</v>
      </c>
      <c r="F1677" s="76">
        <v>5</v>
      </c>
      <c r="G1677" s="145" t="s">
        <v>72</v>
      </c>
      <c r="H1677" s="145">
        <v>0</v>
      </c>
      <c r="I1677" s="145">
        <v>0</v>
      </c>
      <c r="J1677" s="145">
        <v>0</v>
      </c>
      <c r="K1677" s="145" t="s">
        <v>344</v>
      </c>
      <c r="L1677" s="145" t="str">
        <f>IF(A1677="","",IFERROR(VLOOKUP(B1677,IPQlickTabla!$B:$J,9,FALSE),IF(B1677="80 - Produccion-Mezcla Grasa","80",IF(B1677="51 - Purga-Purga de sebo","51",IF(B1677="502 - Fermentacion PCL","502",IF(B1677="510 - Fermentacion","510","512"))))))</f>
        <v>512</v>
      </c>
      <c r="M1677" s="107">
        <f t="shared" si="26"/>
        <v>512</v>
      </c>
    </row>
    <row r="1678" spans="1:13" hidden="1" x14ac:dyDescent="0.25">
      <c r="A1678" s="76">
        <v>667784</v>
      </c>
      <c r="B1678" s="144" t="s">
        <v>293</v>
      </c>
      <c r="C1678" s="112">
        <v>44791</v>
      </c>
      <c r="D1678" s="144" t="s">
        <v>218</v>
      </c>
      <c r="E1678" s="144" t="s">
        <v>23</v>
      </c>
      <c r="F1678" s="76">
        <v>5</v>
      </c>
      <c r="G1678" s="145" t="s">
        <v>72</v>
      </c>
      <c r="H1678" s="145">
        <v>0</v>
      </c>
      <c r="I1678" s="145">
        <v>0</v>
      </c>
      <c r="J1678" s="145">
        <v>0</v>
      </c>
      <c r="K1678" s="145" t="s">
        <v>344</v>
      </c>
      <c r="L1678" s="145" t="str">
        <f>IF(A1678="","",IFERROR(VLOOKUP(B1678,IPQlickTabla!$B:$J,9,FALSE),IF(B1678="80 - Produccion-Mezcla Grasa","80",IF(B1678="51 - Purga-Purga de sebo","51",IF(B1678="502 - Fermentacion PCL","502",IF(B1678="510 - Fermentacion","510","512"))))))</f>
        <v>512</v>
      </c>
      <c r="M1678" s="107">
        <f t="shared" si="26"/>
        <v>512</v>
      </c>
    </row>
    <row r="1679" spans="1:13" hidden="1" x14ac:dyDescent="0.25">
      <c r="A1679" s="76">
        <v>667820</v>
      </c>
      <c r="B1679" s="144" t="s">
        <v>293</v>
      </c>
      <c r="C1679" s="112">
        <v>44791</v>
      </c>
      <c r="D1679" s="144" t="s">
        <v>218</v>
      </c>
      <c r="E1679" s="144" t="s">
        <v>23</v>
      </c>
      <c r="F1679" s="76">
        <v>5</v>
      </c>
      <c r="G1679" s="145" t="s">
        <v>72</v>
      </c>
      <c r="H1679" s="145">
        <v>0</v>
      </c>
      <c r="I1679" s="145">
        <v>0</v>
      </c>
      <c r="J1679" s="145">
        <v>0</v>
      </c>
      <c r="K1679" s="145" t="s">
        <v>344</v>
      </c>
      <c r="L1679" s="145" t="str">
        <f>IF(A1679="","",IFERROR(VLOOKUP(B1679,IPQlickTabla!$B:$J,9,FALSE),IF(B1679="80 - Produccion-Mezcla Grasa","80",IF(B1679="51 - Purga-Purga de sebo","51",IF(B1679="502 - Fermentacion PCL","502",IF(B1679="510 - Fermentacion","510","512"))))))</f>
        <v>512</v>
      </c>
      <c r="M1679" s="107">
        <f t="shared" si="26"/>
        <v>512</v>
      </c>
    </row>
    <row r="1680" spans="1:13" hidden="1" x14ac:dyDescent="0.25">
      <c r="A1680" s="76">
        <v>667880</v>
      </c>
      <c r="B1680" s="144" t="s">
        <v>293</v>
      </c>
      <c r="C1680" s="112">
        <v>44791</v>
      </c>
      <c r="D1680" s="144" t="s">
        <v>218</v>
      </c>
      <c r="E1680" s="144" t="s">
        <v>23</v>
      </c>
      <c r="F1680" s="76">
        <v>5</v>
      </c>
      <c r="G1680" s="145" t="s">
        <v>72</v>
      </c>
      <c r="H1680" s="145">
        <v>0</v>
      </c>
      <c r="I1680" s="145">
        <v>0</v>
      </c>
      <c r="J1680" s="145">
        <v>0</v>
      </c>
      <c r="K1680" s="145" t="s">
        <v>344</v>
      </c>
      <c r="L1680" s="145" t="str">
        <f>IF(A1680="","",IFERROR(VLOOKUP(B1680,IPQlickTabla!$B:$J,9,FALSE),IF(B1680="80 - Produccion-Mezcla Grasa","80",IF(B1680="51 - Purga-Purga de sebo","51",IF(B1680="502 - Fermentacion PCL","502",IF(B1680="510 - Fermentacion","510","512"))))))</f>
        <v>512</v>
      </c>
      <c r="M1680" s="107">
        <f t="shared" si="26"/>
        <v>512</v>
      </c>
    </row>
    <row r="1681" spans="1:13" hidden="1" x14ac:dyDescent="0.25">
      <c r="A1681" s="76">
        <v>667970</v>
      </c>
      <c r="B1681" s="144" t="s">
        <v>293</v>
      </c>
      <c r="C1681" s="112">
        <v>44791</v>
      </c>
      <c r="D1681" s="144" t="s">
        <v>218</v>
      </c>
      <c r="E1681" s="144" t="s">
        <v>23</v>
      </c>
      <c r="F1681" s="76">
        <v>5</v>
      </c>
      <c r="G1681" s="145" t="s">
        <v>72</v>
      </c>
      <c r="H1681" s="145">
        <v>0</v>
      </c>
      <c r="I1681" s="145">
        <v>0</v>
      </c>
      <c r="J1681" s="145">
        <v>0</v>
      </c>
      <c r="K1681" s="145" t="s">
        <v>344</v>
      </c>
      <c r="L1681" s="145" t="str">
        <f>IF(A1681="","",IFERROR(VLOOKUP(B1681,IPQlickTabla!$B:$J,9,FALSE),IF(B1681="80 - Produccion-Mezcla Grasa","80",IF(B1681="51 - Purga-Purga de sebo","51",IF(B1681="502 - Fermentacion PCL","502",IF(B1681="510 - Fermentacion","510","512"))))))</f>
        <v>512</v>
      </c>
      <c r="M1681" s="107">
        <f t="shared" si="26"/>
        <v>512</v>
      </c>
    </row>
    <row r="1682" spans="1:13" hidden="1" x14ac:dyDescent="0.25">
      <c r="A1682" s="76">
        <v>668251</v>
      </c>
      <c r="B1682" s="144" t="s">
        <v>293</v>
      </c>
      <c r="C1682" s="112">
        <v>44792</v>
      </c>
      <c r="D1682" s="144" t="s">
        <v>218</v>
      </c>
      <c r="E1682" s="144" t="s">
        <v>23</v>
      </c>
      <c r="F1682" s="76">
        <v>5</v>
      </c>
      <c r="G1682" s="145" t="s">
        <v>72</v>
      </c>
      <c r="H1682" s="145">
        <v>0</v>
      </c>
      <c r="I1682" s="145">
        <v>0</v>
      </c>
      <c r="J1682" s="145">
        <v>0</v>
      </c>
      <c r="K1682" s="145" t="s">
        <v>344</v>
      </c>
      <c r="L1682" s="145" t="str">
        <f>IF(A1682="","",IFERROR(VLOOKUP(B1682,IPQlickTabla!$B:$J,9,FALSE),IF(B1682="80 - Produccion-Mezcla Grasa","80",IF(B1682="51 - Purga-Purga de sebo","51",IF(B1682="502 - Fermentacion PCL","502",IF(B1682="510 - Fermentacion","510","512"))))))</f>
        <v>512</v>
      </c>
      <c r="M1682" s="107">
        <f t="shared" si="26"/>
        <v>512</v>
      </c>
    </row>
    <row r="1683" spans="1:13" hidden="1" x14ac:dyDescent="0.25">
      <c r="A1683" s="76">
        <v>668270</v>
      </c>
      <c r="B1683" s="144" t="s">
        <v>293</v>
      </c>
      <c r="C1683" s="112">
        <v>44793</v>
      </c>
      <c r="D1683" s="144" t="s">
        <v>218</v>
      </c>
      <c r="E1683" s="144" t="s">
        <v>23</v>
      </c>
      <c r="F1683" s="76">
        <v>5</v>
      </c>
      <c r="G1683" s="145" t="s">
        <v>72</v>
      </c>
      <c r="H1683" s="145">
        <v>0</v>
      </c>
      <c r="I1683" s="145">
        <v>0</v>
      </c>
      <c r="J1683" s="145">
        <v>0</v>
      </c>
      <c r="K1683" s="145" t="s">
        <v>344</v>
      </c>
      <c r="L1683" s="145" t="str">
        <f>IF(A1683="","",IFERROR(VLOOKUP(B1683,IPQlickTabla!$B:$J,9,FALSE),IF(B1683="80 - Produccion-Mezcla Grasa","80",IF(B1683="51 - Purga-Purga de sebo","51",IF(B1683="502 - Fermentacion PCL","502",IF(B1683="510 - Fermentacion","510","512"))))))</f>
        <v>512</v>
      </c>
      <c r="M1683" s="107">
        <f t="shared" si="26"/>
        <v>512</v>
      </c>
    </row>
    <row r="1684" spans="1:13" hidden="1" x14ac:dyDescent="0.25">
      <c r="A1684" s="76">
        <v>668295</v>
      </c>
      <c r="B1684" s="144" t="s">
        <v>293</v>
      </c>
      <c r="C1684" s="112">
        <v>44793</v>
      </c>
      <c r="D1684" s="144" t="s">
        <v>218</v>
      </c>
      <c r="E1684" s="144" t="s">
        <v>23</v>
      </c>
      <c r="F1684" s="76">
        <v>5</v>
      </c>
      <c r="G1684" s="145" t="s">
        <v>72</v>
      </c>
      <c r="H1684" s="145">
        <v>0</v>
      </c>
      <c r="I1684" s="145">
        <v>0</v>
      </c>
      <c r="J1684" s="145">
        <v>0</v>
      </c>
      <c r="K1684" s="145" t="s">
        <v>344</v>
      </c>
      <c r="L1684" s="145" t="str">
        <f>IF(A1684="","",IFERROR(VLOOKUP(B1684,IPQlickTabla!$B:$J,9,FALSE),IF(B1684="80 - Produccion-Mezcla Grasa","80",IF(B1684="51 - Purga-Purga de sebo","51",IF(B1684="502 - Fermentacion PCL","502",IF(B1684="510 - Fermentacion","510","512"))))))</f>
        <v>512</v>
      </c>
      <c r="M1684" s="107">
        <f t="shared" si="26"/>
        <v>512</v>
      </c>
    </row>
    <row r="1685" spans="1:13" hidden="1" x14ac:dyDescent="0.25">
      <c r="A1685" s="76">
        <v>668336</v>
      </c>
      <c r="B1685" s="144" t="s">
        <v>293</v>
      </c>
      <c r="C1685" s="112">
        <v>44793</v>
      </c>
      <c r="D1685" s="144" t="s">
        <v>218</v>
      </c>
      <c r="E1685" s="144" t="s">
        <v>23</v>
      </c>
      <c r="F1685" s="76">
        <v>5</v>
      </c>
      <c r="G1685" s="145" t="s">
        <v>72</v>
      </c>
      <c r="H1685" s="145">
        <v>0</v>
      </c>
      <c r="I1685" s="145">
        <v>0</v>
      </c>
      <c r="J1685" s="145">
        <v>0</v>
      </c>
      <c r="K1685" s="145" t="s">
        <v>344</v>
      </c>
      <c r="L1685" s="145" t="str">
        <f>IF(A1685="","",IFERROR(VLOOKUP(B1685,IPQlickTabla!$B:$J,9,FALSE),IF(B1685="80 - Produccion-Mezcla Grasa","80",IF(B1685="51 - Purga-Purga de sebo","51",IF(B1685="502 - Fermentacion PCL","502",IF(B1685="510 - Fermentacion","510","512"))))))</f>
        <v>512</v>
      </c>
      <c r="M1685" s="107">
        <f t="shared" si="26"/>
        <v>512</v>
      </c>
    </row>
    <row r="1686" spans="1:13" hidden="1" x14ac:dyDescent="0.25">
      <c r="A1686" s="76">
        <v>668373</v>
      </c>
      <c r="B1686" s="144" t="s">
        <v>293</v>
      </c>
      <c r="C1686" s="112">
        <v>44793</v>
      </c>
      <c r="D1686" s="144" t="s">
        <v>218</v>
      </c>
      <c r="E1686" s="144" t="s">
        <v>23</v>
      </c>
      <c r="F1686" s="76">
        <v>5</v>
      </c>
      <c r="G1686" s="145" t="s">
        <v>72</v>
      </c>
      <c r="H1686" s="145">
        <v>0</v>
      </c>
      <c r="I1686" s="145">
        <v>0</v>
      </c>
      <c r="J1686" s="145">
        <v>0</v>
      </c>
      <c r="K1686" s="145" t="s">
        <v>344</v>
      </c>
      <c r="L1686" s="145" t="str">
        <f>IF(A1686="","",IFERROR(VLOOKUP(B1686,IPQlickTabla!$B:$J,9,FALSE),IF(B1686="80 - Produccion-Mezcla Grasa","80",IF(B1686="51 - Purga-Purga de sebo","51",IF(B1686="502 - Fermentacion PCL","502",IF(B1686="510 - Fermentacion","510","512"))))))</f>
        <v>512</v>
      </c>
      <c r="M1686" s="107">
        <f t="shared" si="26"/>
        <v>512</v>
      </c>
    </row>
    <row r="1687" spans="1:13" hidden="1" x14ac:dyDescent="0.25">
      <c r="A1687" s="76">
        <v>668384</v>
      </c>
      <c r="B1687" s="144" t="s">
        <v>293</v>
      </c>
      <c r="C1687" s="112">
        <v>44793</v>
      </c>
      <c r="D1687" s="144" t="s">
        <v>218</v>
      </c>
      <c r="E1687" s="144" t="s">
        <v>23</v>
      </c>
      <c r="F1687" s="76">
        <v>5</v>
      </c>
      <c r="G1687" s="145" t="s">
        <v>72</v>
      </c>
      <c r="H1687" s="145">
        <v>0</v>
      </c>
      <c r="I1687" s="145">
        <v>0</v>
      </c>
      <c r="J1687" s="145">
        <v>0</v>
      </c>
      <c r="K1687" s="145" t="s">
        <v>344</v>
      </c>
      <c r="L1687" s="145" t="str">
        <f>IF(A1687="","",IFERROR(VLOOKUP(B1687,IPQlickTabla!$B:$J,9,FALSE),IF(B1687="80 - Produccion-Mezcla Grasa","80",IF(B1687="51 - Purga-Purga de sebo","51",IF(B1687="502 - Fermentacion PCL","502",IF(B1687="510 - Fermentacion","510","512"))))))</f>
        <v>512</v>
      </c>
      <c r="M1687" s="107">
        <f t="shared" si="26"/>
        <v>512</v>
      </c>
    </row>
    <row r="1688" spans="1:13" hidden="1" x14ac:dyDescent="0.25">
      <c r="A1688" s="76">
        <v>668394</v>
      </c>
      <c r="B1688" s="144" t="s">
        <v>293</v>
      </c>
      <c r="C1688" s="112">
        <v>44793</v>
      </c>
      <c r="D1688" s="144" t="s">
        <v>218</v>
      </c>
      <c r="E1688" s="144" t="s">
        <v>23</v>
      </c>
      <c r="F1688" s="76">
        <v>5</v>
      </c>
      <c r="G1688" s="145" t="s">
        <v>72</v>
      </c>
      <c r="H1688" s="145">
        <v>0</v>
      </c>
      <c r="I1688" s="145">
        <v>0</v>
      </c>
      <c r="J1688" s="145">
        <v>0</v>
      </c>
      <c r="K1688" s="145" t="s">
        <v>344</v>
      </c>
      <c r="L1688" s="145" t="str">
        <f>IF(A1688="","",IFERROR(VLOOKUP(B1688,IPQlickTabla!$B:$J,9,FALSE),IF(B1688="80 - Produccion-Mezcla Grasa","80",IF(B1688="51 - Purga-Purga de sebo","51",IF(B1688="502 - Fermentacion PCL","502",IF(B1688="510 - Fermentacion","510","512"))))))</f>
        <v>512</v>
      </c>
      <c r="M1688" s="107">
        <f t="shared" si="26"/>
        <v>512</v>
      </c>
    </row>
    <row r="1689" spans="1:13" hidden="1" x14ac:dyDescent="0.25">
      <c r="A1689" s="76">
        <v>668403</v>
      </c>
      <c r="B1689" s="144" t="s">
        <v>293</v>
      </c>
      <c r="C1689" s="112">
        <v>44794</v>
      </c>
      <c r="D1689" s="144" t="s">
        <v>218</v>
      </c>
      <c r="E1689" s="144" t="s">
        <v>23</v>
      </c>
      <c r="F1689" s="76">
        <v>5</v>
      </c>
      <c r="G1689" s="145" t="s">
        <v>72</v>
      </c>
      <c r="H1689" s="145">
        <v>0</v>
      </c>
      <c r="I1689" s="145">
        <v>0</v>
      </c>
      <c r="J1689" s="145">
        <v>0</v>
      </c>
      <c r="K1689" s="145" t="s">
        <v>344</v>
      </c>
      <c r="L1689" s="145" t="str">
        <f>IF(A1689="","",IFERROR(VLOOKUP(B1689,IPQlickTabla!$B:$J,9,FALSE),IF(B1689="80 - Produccion-Mezcla Grasa","80",IF(B1689="51 - Purga-Purga de sebo","51",IF(B1689="502 - Fermentacion PCL","502",IF(B1689="510 - Fermentacion","510","512"))))))</f>
        <v>512</v>
      </c>
      <c r="M1689" s="107">
        <f t="shared" si="26"/>
        <v>512</v>
      </c>
    </row>
    <row r="1690" spans="1:13" hidden="1" x14ac:dyDescent="0.25">
      <c r="A1690" s="76">
        <v>668419</v>
      </c>
      <c r="B1690" s="144" t="s">
        <v>293</v>
      </c>
      <c r="C1690" s="112">
        <v>44794</v>
      </c>
      <c r="D1690" s="144" t="s">
        <v>218</v>
      </c>
      <c r="E1690" s="144" t="s">
        <v>23</v>
      </c>
      <c r="F1690" s="76">
        <v>5</v>
      </c>
      <c r="G1690" s="145" t="s">
        <v>72</v>
      </c>
      <c r="H1690" s="145">
        <v>0</v>
      </c>
      <c r="I1690" s="145">
        <v>0</v>
      </c>
      <c r="J1690" s="145">
        <v>0</v>
      </c>
      <c r="K1690" s="145" t="s">
        <v>344</v>
      </c>
      <c r="L1690" s="145" t="str">
        <f>IF(A1690="","",IFERROR(VLOOKUP(B1690,IPQlickTabla!$B:$J,9,FALSE),IF(B1690="80 - Produccion-Mezcla Grasa","80",IF(B1690="51 - Purga-Purga de sebo","51",IF(B1690="502 - Fermentacion PCL","502",IF(B1690="510 - Fermentacion","510","512"))))))</f>
        <v>512</v>
      </c>
      <c r="M1690" s="107">
        <f t="shared" si="26"/>
        <v>512</v>
      </c>
    </row>
    <row r="1691" spans="1:13" hidden="1" x14ac:dyDescent="0.25">
      <c r="A1691" s="76">
        <v>668437</v>
      </c>
      <c r="B1691" s="144" t="s">
        <v>293</v>
      </c>
      <c r="C1691" s="112">
        <v>44794</v>
      </c>
      <c r="D1691" s="144" t="s">
        <v>218</v>
      </c>
      <c r="E1691" s="144" t="s">
        <v>23</v>
      </c>
      <c r="F1691" s="76">
        <v>5</v>
      </c>
      <c r="G1691" s="145" t="s">
        <v>72</v>
      </c>
      <c r="H1691" s="145">
        <v>0</v>
      </c>
      <c r="I1691" s="145">
        <v>0</v>
      </c>
      <c r="J1691" s="145">
        <v>0</v>
      </c>
      <c r="K1691" s="145" t="s">
        <v>344</v>
      </c>
      <c r="L1691" s="145" t="str">
        <f>IF(A1691="","",IFERROR(VLOOKUP(B1691,IPQlickTabla!$B:$J,9,FALSE),IF(B1691="80 - Produccion-Mezcla Grasa","80",IF(B1691="51 - Purga-Purga de sebo","51",IF(B1691="502 - Fermentacion PCL","502",IF(B1691="510 - Fermentacion","510","512"))))))</f>
        <v>512</v>
      </c>
      <c r="M1691" s="107">
        <f t="shared" si="26"/>
        <v>512</v>
      </c>
    </row>
    <row r="1692" spans="1:13" hidden="1" x14ac:dyDescent="0.25">
      <c r="A1692" s="76">
        <v>668453</v>
      </c>
      <c r="B1692" s="144" t="s">
        <v>293</v>
      </c>
      <c r="C1692" s="112">
        <v>44794</v>
      </c>
      <c r="D1692" s="144" t="s">
        <v>218</v>
      </c>
      <c r="E1692" s="144" t="s">
        <v>23</v>
      </c>
      <c r="F1692" s="76">
        <v>5</v>
      </c>
      <c r="G1692" s="145" t="s">
        <v>72</v>
      </c>
      <c r="H1692" s="145">
        <v>0</v>
      </c>
      <c r="I1692" s="145">
        <v>0</v>
      </c>
      <c r="J1692" s="145">
        <v>0</v>
      </c>
      <c r="K1692" s="145" t="s">
        <v>344</v>
      </c>
      <c r="L1692" s="145" t="str">
        <f>IF(A1692="","",IFERROR(VLOOKUP(B1692,IPQlickTabla!$B:$J,9,FALSE),IF(B1692="80 - Produccion-Mezcla Grasa","80",IF(B1692="51 - Purga-Purga de sebo","51",IF(B1692="502 - Fermentacion PCL","502",IF(B1692="510 - Fermentacion","510","512"))))))</f>
        <v>512</v>
      </c>
      <c r="M1692" s="107">
        <f t="shared" si="26"/>
        <v>512</v>
      </c>
    </row>
    <row r="1693" spans="1:13" hidden="1" x14ac:dyDescent="0.25">
      <c r="A1693" s="76">
        <v>668462</v>
      </c>
      <c r="B1693" s="144" t="s">
        <v>293</v>
      </c>
      <c r="C1693" s="112">
        <v>44794</v>
      </c>
      <c r="D1693" s="144" t="s">
        <v>218</v>
      </c>
      <c r="E1693" s="144" t="s">
        <v>23</v>
      </c>
      <c r="F1693" s="76">
        <v>5</v>
      </c>
      <c r="G1693" s="145" t="s">
        <v>72</v>
      </c>
      <c r="H1693" s="145">
        <v>0</v>
      </c>
      <c r="I1693" s="145">
        <v>0</v>
      </c>
      <c r="J1693" s="145">
        <v>0</v>
      </c>
      <c r="K1693" s="145" t="s">
        <v>344</v>
      </c>
      <c r="L1693" s="145" t="str">
        <f>IF(A1693="","",IFERROR(VLOOKUP(B1693,IPQlickTabla!$B:$J,9,FALSE),IF(B1693="80 - Produccion-Mezcla Grasa","80",IF(B1693="51 - Purga-Purga de sebo","51",IF(B1693="502 - Fermentacion PCL","502",IF(B1693="510 - Fermentacion","510","512"))))))</f>
        <v>512</v>
      </c>
      <c r="M1693" s="107">
        <f t="shared" si="26"/>
        <v>512</v>
      </c>
    </row>
    <row r="1694" spans="1:13" hidden="1" x14ac:dyDescent="0.25">
      <c r="A1694" s="76">
        <v>668472</v>
      </c>
      <c r="B1694" s="144" t="s">
        <v>293</v>
      </c>
      <c r="C1694" s="112">
        <v>44794</v>
      </c>
      <c r="D1694" s="144" t="s">
        <v>218</v>
      </c>
      <c r="E1694" s="144" t="s">
        <v>23</v>
      </c>
      <c r="F1694" s="76">
        <v>5</v>
      </c>
      <c r="G1694" s="145" t="s">
        <v>72</v>
      </c>
      <c r="H1694" s="145">
        <v>0</v>
      </c>
      <c r="I1694" s="145">
        <v>0</v>
      </c>
      <c r="J1694" s="145">
        <v>0</v>
      </c>
      <c r="K1694" s="145" t="s">
        <v>344</v>
      </c>
      <c r="L1694" s="145" t="str">
        <f>IF(A1694="","",IFERROR(VLOOKUP(B1694,IPQlickTabla!$B:$J,9,FALSE),IF(B1694="80 - Produccion-Mezcla Grasa","80",IF(B1694="51 - Purga-Purga de sebo","51",IF(B1694="502 - Fermentacion PCL","502",IF(B1694="510 - Fermentacion","510","512"))))))</f>
        <v>512</v>
      </c>
      <c r="M1694" s="107">
        <f t="shared" si="26"/>
        <v>512</v>
      </c>
    </row>
    <row r="1695" spans="1:13" hidden="1" x14ac:dyDescent="0.25">
      <c r="A1695" s="76">
        <v>668488</v>
      </c>
      <c r="B1695" s="144" t="s">
        <v>293</v>
      </c>
      <c r="C1695" s="112">
        <v>44794</v>
      </c>
      <c r="D1695" s="144" t="s">
        <v>218</v>
      </c>
      <c r="E1695" s="144" t="s">
        <v>23</v>
      </c>
      <c r="F1695" s="76">
        <v>5</v>
      </c>
      <c r="G1695" s="145" t="s">
        <v>72</v>
      </c>
      <c r="H1695" s="145">
        <v>0</v>
      </c>
      <c r="I1695" s="145">
        <v>0</v>
      </c>
      <c r="J1695" s="145">
        <v>0</v>
      </c>
      <c r="K1695" s="145" t="s">
        <v>344</v>
      </c>
      <c r="L1695" s="145" t="str">
        <f>IF(A1695="","",IFERROR(VLOOKUP(B1695,IPQlickTabla!$B:$J,9,FALSE),IF(B1695="80 - Produccion-Mezcla Grasa","80",IF(B1695="51 - Purga-Purga de sebo","51",IF(B1695="502 - Fermentacion PCL","502",IF(B1695="510 - Fermentacion","510","512"))))))</f>
        <v>512</v>
      </c>
      <c r="M1695" s="107">
        <f t="shared" si="26"/>
        <v>512</v>
      </c>
    </row>
    <row r="1696" spans="1:13" hidden="1" x14ac:dyDescent="0.25">
      <c r="A1696" s="76">
        <v>668326</v>
      </c>
      <c r="B1696" s="144" t="s">
        <v>293</v>
      </c>
      <c r="C1696" s="112">
        <v>44793</v>
      </c>
      <c r="D1696" s="144" t="s">
        <v>218</v>
      </c>
      <c r="E1696" s="144" t="s">
        <v>23</v>
      </c>
      <c r="F1696" s="76">
        <v>5</v>
      </c>
      <c r="G1696" s="145" t="s">
        <v>72</v>
      </c>
      <c r="H1696" s="145">
        <v>0</v>
      </c>
      <c r="I1696" s="145">
        <v>0</v>
      </c>
      <c r="J1696" s="145">
        <v>15</v>
      </c>
      <c r="K1696" s="145" t="s">
        <v>345</v>
      </c>
      <c r="L1696" s="145" t="str">
        <f>IF(A1696="","",IFERROR(VLOOKUP(B1696,IPQlickTabla!$B:$J,9,FALSE),IF(B1696="80 - Produccion-Mezcla Grasa","80",IF(B1696="51 - Purga-Purga de sebo","51",IF(B1696="502 - Fermentacion PCL","502",IF(B1696="510 - Fermentacion","510","512"))))))</f>
        <v>512</v>
      </c>
      <c r="M1696" s="107">
        <f t="shared" si="26"/>
        <v>512</v>
      </c>
    </row>
    <row r="1697" spans="1:13" hidden="1" x14ac:dyDescent="0.25">
      <c r="A1697" s="76">
        <v>667016</v>
      </c>
      <c r="B1697" s="144" t="s">
        <v>293</v>
      </c>
      <c r="C1697" s="112">
        <v>44788</v>
      </c>
      <c r="D1697" s="144" t="s">
        <v>218</v>
      </c>
      <c r="E1697" s="144" t="s">
        <v>23</v>
      </c>
      <c r="F1697" s="76">
        <v>5</v>
      </c>
      <c r="G1697" s="145" t="s">
        <v>72</v>
      </c>
      <c r="H1697" s="145">
        <v>0</v>
      </c>
      <c r="I1697" s="145">
        <v>0</v>
      </c>
      <c r="J1697" s="145">
        <v>18</v>
      </c>
      <c r="K1697" s="145" t="s">
        <v>345</v>
      </c>
      <c r="L1697" s="145" t="str">
        <f>IF(A1697="","",IFERROR(VLOOKUP(B1697,IPQlickTabla!$B:$J,9,FALSE),IF(B1697="80 - Produccion-Mezcla Grasa","80",IF(B1697="51 - Purga-Purga de sebo","51",IF(B1697="502 - Fermentacion PCL","502",IF(B1697="510 - Fermentacion","510","512"))))))</f>
        <v>512</v>
      </c>
      <c r="M1697" s="107">
        <f t="shared" si="26"/>
        <v>512</v>
      </c>
    </row>
    <row r="1698" spans="1:13" hidden="1" x14ac:dyDescent="0.25">
      <c r="A1698" s="76">
        <v>667160</v>
      </c>
      <c r="B1698" s="144" t="s">
        <v>293</v>
      </c>
      <c r="C1698" s="112">
        <v>44788</v>
      </c>
      <c r="D1698" s="144" t="s">
        <v>218</v>
      </c>
      <c r="E1698" s="144" t="s">
        <v>23</v>
      </c>
      <c r="F1698" s="76">
        <v>5</v>
      </c>
      <c r="G1698" s="145" t="s">
        <v>72</v>
      </c>
      <c r="H1698" s="145">
        <v>0</v>
      </c>
      <c r="I1698" s="145">
        <v>0</v>
      </c>
      <c r="J1698" s="145">
        <v>20</v>
      </c>
      <c r="K1698" s="145" t="s">
        <v>345</v>
      </c>
      <c r="L1698" s="145" t="str">
        <f>IF(A1698="","",IFERROR(VLOOKUP(B1698,IPQlickTabla!$B:$J,9,FALSE),IF(B1698="80 - Produccion-Mezcla Grasa","80",IF(B1698="51 - Purga-Purga de sebo","51",IF(B1698="502 - Fermentacion PCL","502",IF(B1698="510 - Fermentacion","510","512"))))))</f>
        <v>512</v>
      </c>
      <c r="M1698" s="107">
        <f t="shared" si="26"/>
        <v>512</v>
      </c>
    </row>
    <row r="1699" spans="1:13" hidden="1" x14ac:dyDescent="0.25">
      <c r="A1699" s="76">
        <v>668358</v>
      </c>
      <c r="B1699" s="144" t="s">
        <v>293</v>
      </c>
      <c r="C1699" s="112">
        <v>44793</v>
      </c>
      <c r="D1699" s="144" t="s">
        <v>218</v>
      </c>
      <c r="E1699" s="144" t="s">
        <v>23</v>
      </c>
      <c r="F1699" s="76">
        <v>5</v>
      </c>
      <c r="G1699" s="145" t="s">
        <v>72</v>
      </c>
      <c r="H1699" s="145">
        <v>0</v>
      </c>
      <c r="I1699" s="145">
        <v>0</v>
      </c>
      <c r="J1699" s="145">
        <v>25</v>
      </c>
      <c r="K1699" s="145" t="s">
        <v>345</v>
      </c>
      <c r="L1699" s="145" t="str">
        <f>IF(A1699="","",IFERROR(VLOOKUP(B1699,IPQlickTabla!$B:$J,9,FALSE),IF(B1699="80 - Produccion-Mezcla Grasa","80",IF(B1699="51 - Purga-Purga de sebo","51",IF(B1699="502 - Fermentacion PCL","502",IF(B1699="510 - Fermentacion","510","512"))))))</f>
        <v>512</v>
      </c>
      <c r="M1699" s="107">
        <f t="shared" si="26"/>
        <v>512</v>
      </c>
    </row>
    <row r="1700" spans="1:13" hidden="1" x14ac:dyDescent="0.25">
      <c r="A1700" s="76">
        <v>668143</v>
      </c>
      <c r="B1700" s="144" t="s">
        <v>293</v>
      </c>
      <c r="C1700" s="112">
        <v>44792</v>
      </c>
      <c r="D1700" s="144" t="s">
        <v>218</v>
      </c>
      <c r="E1700" s="144" t="s">
        <v>23</v>
      </c>
      <c r="F1700" s="76">
        <v>5</v>
      </c>
      <c r="G1700" s="145" t="s">
        <v>72</v>
      </c>
      <c r="H1700" s="145">
        <v>0</v>
      </c>
      <c r="I1700" s="145">
        <v>0</v>
      </c>
      <c r="J1700" s="145">
        <v>26</v>
      </c>
      <c r="K1700" s="145" t="s">
        <v>345</v>
      </c>
      <c r="L1700" s="145" t="str">
        <f>IF(A1700="","",IFERROR(VLOOKUP(B1700,IPQlickTabla!$B:$J,9,FALSE),IF(B1700="80 - Produccion-Mezcla Grasa","80",IF(B1700="51 - Purga-Purga de sebo","51",IF(B1700="502 - Fermentacion PCL","502",IF(B1700="510 - Fermentacion","510","512"))))))</f>
        <v>512</v>
      </c>
      <c r="M1700" s="107">
        <f t="shared" si="26"/>
        <v>512</v>
      </c>
    </row>
    <row r="1701" spans="1:13" hidden="1" x14ac:dyDescent="0.25">
      <c r="A1701" s="76">
        <v>668307</v>
      </c>
      <c r="B1701" s="144" t="s">
        <v>293</v>
      </c>
      <c r="C1701" s="112">
        <v>44793</v>
      </c>
      <c r="D1701" s="144" t="s">
        <v>218</v>
      </c>
      <c r="E1701" s="144" t="s">
        <v>23</v>
      </c>
      <c r="F1701" s="76">
        <v>5</v>
      </c>
      <c r="G1701" s="145" t="s">
        <v>72</v>
      </c>
      <c r="H1701" s="145">
        <v>0</v>
      </c>
      <c r="I1701" s="145">
        <v>0</v>
      </c>
      <c r="J1701" s="145">
        <v>26</v>
      </c>
      <c r="K1701" s="145" t="s">
        <v>345</v>
      </c>
      <c r="L1701" s="145" t="str">
        <f>IF(A1701="","",IFERROR(VLOOKUP(B1701,IPQlickTabla!$B:$J,9,FALSE),IF(B1701="80 - Produccion-Mezcla Grasa","80",IF(B1701="51 - Purga-Purga de sebo","51",IF(B1701="502 - Fermentacion PCL","502",IF(B1701="510 - Fermentacion","510","512"))))))</f>
        <v>512</v>
      </c>
      <c r="M1701" s="107">
        <f t="shared" si="26"/>
        <v>512</v>
      </c>
    </row>
    <row r="1702" spans="1:13" hidden="1" x14ac:dyDescent="0.25">
      <c r="A1702" s="76">
        <v>668051</v>
      </c>
      <c r="B1702" s="144" t="s">
        <v>293</v>
      </c>
      <c r="C1702" s="112">
        <v>44792</v>
      </c>
      <c r="D1702" s="144" t="s">
        <v>218</v>
      </c>
      <c r="E1702" s="144" t="s">
        <v>23</v>
      </c>
      <c r="F1702" s="76">
        <v>5</v>
      </c>
      <c r="G1702" s="145" t="s">
        <v>72</v>
      </c>
      <c r="H1702" s="145">
        <v>0</v>
      </c>
      <c r="I1702" s="145">
        <v>0</v>
      </c>
      <c r="J1702" s="145">
        <v>36</v>
      </c>
      <c r="K1702" s="145" t="s">
        <v>345</v>
      </c>
      <c r="L1702" s="145" t="str">
        <f>IF(A1702="","",IFERROR(VLOOKUP(B1702,IPQlickTabla!$B:$J,9,FALSE),IF(B1702="80 - Produccion-Mezcla Grasa","80",IF(B1702="51 - Purga-Purga de sebo","51",IF(B1702="502 - Fermentacion PCL","502",IF(B1702="510 - Fermentacion","510","512"))))))</f>
        <v>512</v>
      </c>
      <c r="M1702" s="107">
        <f t="shared" si="26"/>
        <v>512</v>
      </c>
    </row>
    <row r="1703" spans="1:13" hidden="1" x14ac:dyDescent="0.25">
      <c r="A1703" s="76">
        <v>666992</v>
      </c>
      <c r="B1703" s="144" t="s">
        <v>293</v>
      </c>
      <c r="C1703" s="112">
        <v>44788</v>
      </c>
      <c r="D1703" s="144" t="s">
        <v>218</v>
      </c>
      <c r="E1703" s="144" t="s">
        <v>23</v>
      </c>
      <c r="F1703" s="76">
        <v>5</v>
      </c>
      <c r="G1703" s="145" t="s">
        <v>72</v>
      </c>
      <c r="H1703" s="145">
        <v>0</v>
      </c>
      <c r="I1703" s="145">
        <v>0</v>
      </c>
      <c r="J1703" s="145">
        <v>50</v>
      </c>
      <c r="K1703" s="145" t="s">
        <v>345</v>
      </c>
      <c r="L1703" s="145" t="str">
        <f>IF(A1703="","",IFERROR(VLOOKUP(B1703,IPQlickTabla!$B:$J,9,FALSE),IF(B1703="80 - Produccion-Mezcla Grasa","80",IF(B1703="51 - Purga-Purga de sebo","51",IF(B1703="502 - Fermentacion PCL","502",IF(B1703="510 - Fermentacion","510","512"))))))</f>
        <v>512</v>
      </c>
      <c r="M1703" s="107">
        <f t="shared" si="26"/>
        <v>512</v>
      </c>
    </row>
    <row r="1704" spans="1:13" hidden="1" x14ac:dyDescent="0.25">
      <c r="A1704" s="76">
        <v>667990</v>
      </c>
      <c r="B1704" s="144" t="s">
        <v>293</v>
      </c>
      <c r="C1704" s="112">
        <v>44792</v>
      </c>
      <c r="D1704" s="144" t="s">
        <v>218</v>
      </c>
      <c r="E1704" s="144" t="s">
        <v>23</v>
      </c>
      <c r="F1704" s="76">
        <v>5</v>
      </c>
      <c r="G1704" s="145" t="s">
        <v>72</v>
      </c>
      <c r="H1704" s="145">
        <v>0</v>
      </c>
      <c r="I1704" s="145">
        <v>0</v>
      </c>
      <c r="J1704" s="145">
        <v>52</v>
      </c>
      <c r="K1704" s="145" t="s">
        <v>345</v>
      </c>
      <c r="L1704" s="145" t="str">
        <f>IF(A1704="","",IFERROR(VLOOKUP(B1704,IPQlickTabla!$B:$J,9,FALSE),IF(B1704="80 - Produccion-Mezcla Grasa","80",IF(B1704="51 - Purga-Purga de sebo","51",IF(B1704="502 - Fermentacion PCL","502",IF(B1704="510 - Fermentacion","510","512"))))))</f>
        <v>512</v>
      </c>
      <c r="M1704" s="107">
        <f t="shared" si="26"/>
        <v>512</v>
      </c>
    </row>
    <row r="1705" spans="1:13" hidden="1" x14ac:dyDescent="0.25">
      <c r="A1705" s="76">
        <v>668089</v>
      </c>
      <c r="B1705" s="144" t="s">
        <v>293</v>
      </c>
      <c r="C1705" s="112">
        <v>44792</v>
      </c>
      <c r="D1705" s="144" t="s">
        <v>218</v>
      </c>
      <c r="E1705" s="144" t="s">
        <v>23</v>
      </c>
      <c r="F1705" s="76">
        <v>5</v>
      </c>
      <c r="G1705" s="145" t="s">
        <v>72</v>
      </c>
      <c r="H1705" s="145">
        <v>0</v>
      </c>
      <c r="I1705" s="145">
        <v>0</v>
      </c>
      <c r="J1705" s="145">
        <v>56</v>
      </c>
      <c r="K1705" s="145" t="s">
        <v>345</v>
      </c>
      <c r="L1705" s="145" t="str">
        <f>IF(A1705="","",IFERROR(VLOOKUP(B1705,IPQlickTabla!$B:$J,9,FALSE),IF(B1705="80 - Produccion-Mezcla Grasa","80",IF(B1705="51 - Purga-Purga de sebo","51",IF(B1705="502 - Fermentacion PCL","502",IF(B1705="510 - Fermentacion","510","512"))))))</f>
        <v>512</v>
      </c>
      <c r="M1705" s="107">
        <f t="shared" si="26"/>
        <v>512</v>
      </c>
    </row>
    <row r="1706" spans="1:13" hidden="1" x14ac:dyDescent="0.25">
      <c r="A1706" s="76">
        <v>668221</v>
      </c>
      <c r="B1706" s="144" t="s">
        <v>293</v>
      </c>
      <c r="C1706" s="112">
        <v>44792</v>
      </c>
      <c r="D1706" s="144" t="s">
        <v>218</v>
      </c>
      <c r="E1706" s="144" t="s">
        <v>23</v>
      </c>
      <c r="F1706" s="76">
        <v>5</v>
      </c>
      <c r="G1706" s="145" t="s">
        <v>72</v>
      </c>
      <c r="H1706" s="145">
        <v>0</v>
      </c>
      <c r="I1706" s="145">
        <v>0</v>
      </c>
      <c r="J1706" s="145">
        <v>70</v>
      </c>
      <c r="K1706" s="145" t="s">
        <v>345</v>
      </c>
      <c r="L1706" s="145" t="str">
        <f>IF(A1706="","",IFERROR(VLOOKUP(B1706,IPQlickTabla!$B:$J,9,FALSE),IF(B1706="80 - Produccion-Mezcla Grasa","80",IF(B1706="51 - Purga-Purga de sebo","51",IF(B1706="502 - Fermentacion PCL","502",IF(B1706="510 - Fermentacion","510","512"))))))</f>
        <v>512</v>
      </c>
      <c r="M1706" s="107">
        <f t="shared" si="26"/>
        <v>512</v>
      </c>
    </row>
    <row r="1707" spans="1:13" hidden="1" x14ac:dyDescent="0.25">
      <c r="A1707" s="76">
        <v>668200</v>
      </c>
      <c r="B1707" s="144" t="s">
        <v>293</v>
      </c>
      <c r="C1707" s="112">
        <v>44792</v>
      </c>
      <c r="D1707" s="144" t="s">
        <v>218</v>
      </c>
      <c r="E1707" s="144" t="s">
        <v>23</v>
      </c>
      <c r="F1707" s="76">
        <v>5</v>
      </c>
      <c r="G1707" s="145" t="s">
        <v>72</v>
      </c>
      <c r="H1707" s="145">
        <v>0</v>
      </c>
      <c r="I1707" s="145">
        <v>0</v>
      </c>
      <c r="J1707" s="145">
        <v>83</v>
      </c>
      <c r="K1707" s="145" t="s">
        <v>345</v>
      </c>
      <c r="L1707" s="145" t="str">
        <f>IF(A1707="","",IFERROR(VLOOKUP(B1707,IPQlickTabla!$B:$J,9,FALSE),IF(B1707="80 - Produccion-Mezcla Grasa","80",IF(B1707="51 - Purga-Purga de sebo","51",IF(B1707="502 - Fermentacion PCL","502",IF(B1707="510 - Fermentacion","510","512"))))))</f>
        <v>512</v>
      </c>
      <c r="M1707" s="107">
        <f t="shared" si="26"/>
        <v>512</v>
      </c>
    </row>
    <row r="1708" spans="1:13" hidden="1" x14ac:dyDescent="0.25">
      <c r="A1708" s="76">
        <v>668017</v>
      </c>
      <c r="B1708" s="144" t="s">
        <v>293</v>
      </c>
      <c r="C1708" s="112">
        <v>44792</v>
      </c>
      <c r="D1708" s="144" t="s">
        <v>218</v>
      </c>
      <c r="E1708" s="144" t="s">
        <v>23</v>
      </c>
      <c r="F1708" s="76">
        <v>5</v>
      </c>
      <c r="G1708" s="145" t="s">
        <v>72</v>
      </c>
      <c r="H1708" s="145">
        <v>0</v>
      </c>
      <c r="I1708" s="145">
        <v>0</v>
      </c>
      <c r="J1708" s="145">
        <v>100</v>
      </c>
      <c r="K1708" s="145" t="s">
        <v>345</v>
      </c>
      <c r="L1708" s="145" t="str">
        <f>IF(A1708="","",IFERROR(VLOOKUP(B1708,IPQlickTabla!$B:$J,9,FALSE),IF(B1708="80 - Produccion-Mezcla Grasa","80",IF(B1708="51 - Purga-Purga de sebo","51",IF(B1708="502 - Fermentacion PCL","502",IF(B1708="510 - Fermentacion","510","512"))))))</f>
        <v>512</v>
      </c>
      <c r="M1708" s="107">
        <f t="shared" si="26"/>
        <v>512</v>
      </c>
    </row>
    <row r="1709" spans="1:13" hidden="1" x14ac:dyDescent="0.25">
      <c r="A1709" s="76">
        <v>667355</v>
      </c>
      <c r="B1709" s="144" t="s">
        <v>196</v>
      </c>
      <c r="C1709" s="112">
        <v>44789</v>
      </c>
      <c r="D1709" s="144" t="s">
        <v>218</v>
      </c>
      <c r="E1709" s="144" t="s">
        <v>23</v>
      </c>
      <c r="F1709" s="76">
        <v>1</v>
      </c>
      <c r="G1709" s="145" t="s">
        <v>57</v>
      </c>
      <c r="H1709" s="145">
        <v>42</v>
      </c>
      <c r="I1709" s="145">
        <v>44</v>
      </c>
      <c r="J1709" s="145">
        <v>36.5</v>
      </c>
      <c r="K1709" s="145" t="s">
        <v>345</v>
      </c>
      <c r="L1709" s="145">
        <f>IF(A1709="","",IFERROR(VLOOKUP(B1709,IPQlickTabla!$B:$J,9,FALSE),IF(B1709="80 - Produccion-Mezcla Grasa","80",IF(B1709="51 - Purga-Purga de sebo","51",IF(B1709="502 - Fermentacion PCL","502",IF(B1709="510 - Fermentacion","510","512"))))))</f>
        <v>86</v>
      </c>
      <c r="M1709" s="107">
        <f t="shared" si="26"/>
        <v>86</v>
      </c>
    </row>
    <row r="1710" spans="1:13" hidden="1" x14ac:dyDescent="0.25">
      <c r="A1710" s="76">
        <v>667366</v>
      </c>
      <c r="B1710" s="144" t="s">
        <v>196</v>
      </c>
      <c r="C1710" s="112">
        <v>44789</v>
      </c>
      <c r="D1710" s="144" t="s">
        <v>218</v>
      </c>
      <c r="E1710" s="144" t="s">
        <v>23</v>
      </c>
      <c r="F1710" s="76">
        <v>1</v>
      </c>
      <c r="G1710" s="145" t="s">
        <v>57</v>
      </c>
      <c r="H1710" s="145">
        <v>42</v>
      </c>
      <c r="I1710" s="145">
        <v>44</v>
      </c>
      <c r="J1710" s="145">
        <v>37.200000000000003</v>
      </c>
      <c r="K1710" s="145" t="s">
        <v>345</v>
      </c>
      <c r="L1710" s="145">
        <f>IF(A1710="","",IFERROR(VLOOKUP(B1710,IPQlickTabla!$B:$J,9,FALSE),IF(B1710="80 - Produccion-Mezcla Grasa","80",IF(B1710="51 - Purga-Purga de sebo","51",IF(B1710="502 - Fermentacion PCL","502",IF(B1710="510 - Fermentacion","510","512"))))))</f>
        <v>86</v>
      </c>
      <c r="M1710" s="107">
        <f t="shared" si="26"/>
        <v>86</v>
      </c>
    </row>
    <row r="1711" spans="1:13" hidden="1" x14ac:dyDescent="0.25">
      <c r="A1711" s="76">
        <v>667417</v>
      </c>
      <c r="B1711" s="144" t="s">
        <v>196</v>
      </c>
      <c r="C1711" s="112">
        <v>44789</v>
      </c>
      <c r="D1711" s="144" t="s">
        <v>218</v>
      </c>
      <c r="E1711" s="144" t="s">
        <v>23</v>
      </c>
      <c r="F1711" s="76">
        <v>1</v>
      </c>
      <c r="G1711" s="145" t="s">
        <v>57</v>
      </c>
      <c r="H1711" s="145">
        <v>42</v>
      </c>
      <c r="I1711" s="145">
        <v>44</v>
      </c>
      <c r="J1711" s="145">
        <v>39.5</v>
      </c>
      <c r="K1711" s="145" t="s">
        <v>345</v>
      </c>
      <c r="L1711" s="145">
        <f>IF(A1711="","",IFERROR(VLOOKUP(B1711,IPQlickTabla!$B:$J,9,FALSE),IF(B1711="80 - Produccion-Mezcla Grasa","80",IF(B1711="51 - Purga-Purga de sebo","51",IF(B1711="502 - Fermentacion PCL","502",IF(B1711="510 - Fermentacion","510","512"))))))</f>
        <v>86</v>
      </c>
      <c r="M1711" s="107">
        <f t="shared" si="26"/>
        <v>86</v>
      </c>
    </row>
    <row r="1712" spans="1:13" hidden="1" x14ac:dyDescent="0.25">
      <c r="A1712" s="76">
        <v>667439</v>
      </c>
      <c r="B1712" s="144" t="s">
        <v>196</v>
      </c>
      <c r="C1712" s="112">
        <v>44789</v>
      </c>
      <c r="D1712" s="144" t="s">
        <v>218</v>
      </c>
      <c r="E1712" s="144" t="s">
        <v>23</v>
      </c>
      <c r="F1712" s="76">
        <v>1</v>
      </c>
      <c r="G1712" s="145" t="s">
        <v>57</v>
      </c>
      <c r="H1712" s="145">
        <v>42</v>
      </c>
      <c r="I1712" s="145">
        <v>44</v>
      </c>
      <c r="J1712" s="145">
        <v>40</v>
      </c>
      <c r="K1712" s="145" t="s">
        <v>345</v>
      </c>
      <c r="L1712" s="145">
        <f>IF(A1712="","",IFERROR(VLOOKUP(B1712,IPQlickTabla!$B:$J,9,FALSE),IF(B1712="80 - Produccion-Mezcla Grasa","80",IF(B1712="51 - Purga-Purga de sebo","51",IF(B1712="502 - Fermentacion PCL","502",IF(B1712="510 - Fermentacion","510","512"))))))</f>
        <v>86</v>
      </c>
      <c r="M1712" s="107">
        <f t="shared" si="26"/>
        <v>86</v>
      </c>
    </row>
    <row r="1713" spans="1:13" hidden="1" x14ac:dyDescent="0.25">
      <c r="A1713" s="76">
        <v>667466</v>
      </c>
      <c r="B1713" s="144" t="s">
        <v>196</v>
      </c>
      <c r="C1713" s="112">
        <v>44790</v>
      </c>
      <c r="D1713" s="144" t="s">
        <v>218</v>
      </c>
      <c r="E1713" s="144" t="s">
        <v>23</v>
      </c>
      <c r="F1713" s="76">
        <v>1</v>
      </c>
      <c r="G1713" s="145" t="s">
        <v>57</v>
      </c>
      <c r="H1713" s="145">
        <v>42</v>
      </c>
      <c r="I1713" s="145">
        <v>44</v>
      </c>
      <c r="J1713" s="145">
        <v>40.4</v>
      </c>
      <c r="K1713" s="145" t="s">
        <v>345</v>
      </c>
      <c r="L1713" s="145">
        <f>IF(A1713="","",IFERROR(VLOOKUP(B1713,IPQlickTabla!$B:$J,9,FALSE),IF(B1713="80 - Produccion-Mezcla Grasa","80",IF(B1713="51 - Purga-Purga de sebo","51",IF(B1713="502 - Fermentacion PCL","502",IF(B1713="510 - Fermentacion","510","512"))))))</f>
        <v>86</v>
      </c>
      <c r="M1713" s="107">
        <f t="shared" si="26"/>
        <v>86</v>
      </c>
    </row>
    <row r="1714" spans="1:13" hidden="1" x14ac:dyDescent="0.25">
      <c r="A1714" s="76">
        <v>667989</v>
      </c>
      <c r="B1714" s="144" t="s">
        <v>196</v>
      </c>
      <c r="C1714" s="112">
        <v>44791</v>
      </c>
      <c r="D1714" s="144" t="s">
        <v>218</v>
      </c>
      <c r="E1714" s="144" t="s">
        <v>23</v>
      </c>
      <c r="F1714" s="76">
        <v>1</v>
      </c>
      <c r="G1714" s="145" t="s">
        <v>57</v>
      </c>
      <c r="H1714" s="145">
        <v>42</v>
      </c>
      <c r="I1714" s="145">
        <v>44</v>
      </c>
      <c r="J1714" s="145">
        <v>40.5</v>
      </c>
      <c r="K1714" s="145" t="s">
        <v>345</v>
      </c>
      <c r="L1714" s="145">
        <f>IF(A1714="","",IFERROR(VLOOKUP(B1714,IPQlickTabla!$B:$J,9,FALSE),IF(B1714="80 - Produccion-Mezcla Grasa","80",IF(B1714="51 - Purga-Purga de sebo","51",IF(B1714="502 - Fermentacion PCL","502",IF(B1714="510 - Fermentacion","510","512"))))))</f>
        <v>86</v>
      </c>
      <c r="M1714" s="107">
        <f t="shared" si="26"/>
        <v>86</v>
      </c>
    </row>
    <row r="1715" spans="1:13" hidden="1" x14ac:dyDescent="0.25">
      <c r="A1715" s="76">
        <v>667969</v>
      </c>
      <c r="B1715" s="144" t="s">
        <v>196</v>
      </c>
      <c r="C1715" s="112">
        <v>44791</v>
      </c>
      <c r="D1715" s="144" t="s">
        <v>218</v>
      </c>
      <c r="E1715" s="144" t="s">
        <v>23</v>
      </c>
      <c r="F1715" s="76">
        <v>1</v>
      </c>
      <c r="G1715" s="145" t="s">
        <v>57</v>
      </c>
      <c r="H1715" s="145">
        <v>42</v>
      </c>
      <c r="I1715" s="145">
        <v>44</v>
      </c>
      <c r="J1715" s="145">
        <v>41.3</v>
      </c>
      <c r="K1715" s="145" t="s">
        <v>345</v>
      </c>
      <c r="L1715" s="145">
        <f>IF(A1715="","",IFERROR(VLOOKUP(B1715,IPQlickTabla!$B:$J,9,FALSE),IF(B1715="80 - Produccion-Mezcla Grasa","80",IF(B1715="51 - Purga-Purga de sebo","51",IF(B1715="502 - Fermentacion PCL","502",IF(B1715="510 - Fermentacion","510","512"))))))</f>
        <v>86</v>
      </c>
      <c r="M1715" s="107">
        <f t="shared" si="26"/>
        <v>86</v>
      </c>
    </row>
    <row r="1716" spans="1:13" hidden="1" x14ac:dyDescent="0.25">
      <c r="A1716" s="76">
        <v>668199</v>
      </c>
      <c r="B1716" s="144" t="s">
        <v>196</v>
      </c>
      <c r="C1716" s="112">
        <v>44792</v>
      </c>
      <c r="D1716" s="144" t="s">
        <v>218</v>
      </c>
      <c r="E1716" s="144" t="s">
        <v>23</v>
      </c>
      <c r="F1716" s="76">
        <v>1</v>
      </c>
      <c r="G1716" s="145" t="s">
        <v>57</v>
      </c>
      <c r="H1716" s="145">
        <v>42</v>
      </c>
      <c r="I1716" s="145">
        <v>44</v>
      </c>
      <c r="J1716" s="145">
        <v>41.5</v>
      </c>
      <c r="K1716" s="145" t="s">
        <v>345</v>
      </c>
      <c r="L1716" s="145">
        <f>IF(A1716="","",IFERROR(VLOOKUP(B1716,IPQlickTabla!$B:$J,9,FALSE),IF(B1716="80 - Produccion-Mezcla Grasa","80",IF(B1716="51 - Purga-Purga de sebo","51",IF(B1716="502 - Fermentacion PCL","502",IF(B1716="510 - Fermentacion","510","512"))))))</f>
        <v>86</v>
      </c>
      <c r="M1716" s="107">
        <f t="shared" si="26"/>
        <v>86</v>
      </c>
    </row>
    <row r="1717" spans="1:13" hidden="1" x14ac:dyDescent="0.25">
      <c r="A1717" s="76">
        <v>668383</v>
      </c>
      <c r="B1717" s="144" t="s">
        <v>196</v>
      </c>
      <c r="C1717" s="112">
        <v>44793</v>
      </c>
      <c r="D1717" s="144" t="s">
        <v>218</v>
      </c>
      <c r="E1717" s="144" t="s">
        <v>23</v>
      </c>
      <c r="F1717" s="76">
        <v>1</v>
      </c>
      <c r="G1717" s="145" t="s">
        <v>57</v>
      </c>
      <c r="H1717" s="145">
        <v>42</v>
      </c>
      <c r="I1717" s="145">
        <v>44</v>
      </c>
      <c r="J1717" s="145">
        <v>41.8</v>
      </c>
      <c r="K1717" s="145" t="s">
        <v>345</v>
      </c>
      <c r="L1717" s="145">
        <f>IF(A1717="","",IFERROR(VLOOKUP(B1717,IPQlickTabla!$B:$J,9,FALSE),IF(B1717="80 - Produccion-Mezcla Grasa","80",IF(B1717="51 - Purga-Purga de sebo","51",IF(B1717="502 - Fermentacion PCL","502",IF(B1717="510 - Fermentacion","510","512"))))))</f>
        <v>86</v>
      </c>
      <c r="M1717" s="107">
        <f t="shared" si="26"/>
        <v>86</v>
      </c>
    </row>
    <row r="1718" spans="1:13" hidden="1" x14ac:dyDescent="0.25">
      <c r="A1718" s="76">
        <v>668220</v>
      </c>
      <c r="B1718" s="144" t="s">
        <v>196</v>
      </c>
      <c r="C1718" s="112">
        <v>44792</v>
      </c>
      <c r="D1718" s="144" t="s">
        <v>218</v>
      </c>
      <c r="E1718" s="144" t="s">
        <v>23</v>
      </c>
      <c r="F1718" s="76">
        <v>1</v>
      </c>
      <c r="G1718" s="145" t="s">
        <v>57</v>
      </c>
      <c r="H1718" s="145">
        <v>42</v>
      </c>
      <c r="I1718" s="145">
        <v>44</v>
      </c>
      <c r="J1718" s="145">
        <v>42</v>
      </c>
      <c r="K1718" s="145" t="s">
        <v>344</v>
      </c>
      <c r="L1718" s="145">
        <f>IF(A1718="","",IFERROR(VLOOKUP(B1718,IPQlickTabla!$B:$J,9,FALSE),IF(B1718="80 - Produccion-Mezcla Grasa","80",IF(B1718="51 - Purga-Purga de sebo","51",IF(B1718="502 - Fermentacion PCL","502",IF(B1718="510 - Fermentacion","510","512"))))))</f>
        <v>86</v>
      </c>
      <c r="M1718" s="107">
        <f t="shared" si="26"/>
        <v>86</v>
      </c>
    </row>
    <row r="1719" spans="1:13" hidden="1" x14ac:dyDescent="0.25">
      <c r="A1719" s="76">
        <v>668269</v>
      </c>
      <c r="B1719" s="144" t="s">
        <v>196</v>
      </c>
      <c r="C1719" s="112">
        <v>44793</v>
      </c>
      <c r="D1719" s="144" t="s">
        <v>218</v>
      </c>
      <c r="E1719" s="144" t="s">
        <v>23</v>
      </c>
      <c r="F1719" s="76">
        <v>1</v>
      </c>
      <c r="G1719" s="145" t="s">
        <v>57</v>
      </c>
      <c r="H1719" s="145">
        <v>42</v>
      </c>
      <c r="I1719" s="145">
        <v>44</v>
      </c>
      <c r="J1719" s="145">
        <v>42.5</v>
      </c>
      <c r="K1719" s="145" t="s">
        <v>344</v>
      </c>
      <c r="L1719" s="145">
        <f>IF(A1719="","",IFERROR(VLOOKUP(B1719,IPQlickTabla!$B:$J,9,FALSE),IF(B1719="80 - Produccion-Mezcla Grasa","80",IF(B1719="51 - Purga-Purga de sebo","51",IF(B1719="502 - Fermentacion PCL","502",IF(B1719="510 - Fermentacion","510","512"))))))</f>
        <v>86</v>
      </c>
      <c r="M1719" s="107">
        <f t="shared" si="26"/>
        <v>86</v>
      </c>
    </row>
    <row r="1720" spans="1:13" hidden="1" x14ac:dyDescent="0.25">
      <c r="A1720" s="76">
        <v>668294</v>
      </c>
      <c r="B1720" s="144" t="s">
        <v>196</v>
      </c>
      <c r="C1720" s="112">
        <v>44793</v>
      </c>
      <c r="D1720" s="144" t="s">
        <v>218</v>
      </c>
      <c r="E1720" s="144" t="s">
        <v>23</v>
      </c>
      <c r="F1720" s="76">
        <v>1</v>
      </c>
      <c r="G1720" s="145" t="s">
        <v>57</v>
      </c>
      <c r="H1720" s="145">
        <v>42</v>
      </c>
      <c r="I1720" s="145">
        <v>44</v>
      </c>
      <c r="J1720" s="145">
        <v>42.6</v>
      </c>
      <c r="K1720" s="145" t="s">
        <v>344</v>
      </c>
      <c r="L1720" s="145">
        <f>IF(A1720="","",IFERROR(VLOOKUP(B1720,IPQlickTabla!$B:$J,9,FALSE),IF(B1720="80 - Produccion-Mezcla Grasa","80",IF(B1720="51 - Purga-Purga de sebo","51",IF(B1720="502 - Fermentacion PCL","502",IF(B1720="510 - Fermentacion","510","512"))))))</f>
        <v>86</v>
      </c>
      <c r="M1720" s="107">
        <f t="shared" si="26"/>
        <v>86</v>
      </c>
    </row>
    <row r="1721" spans="1:13" hidden="1" x14ac:dyDescent="0.25">
      <c r="A1721" s="76">
        <v>668016</v>
      </c>
      <c r="B1721" s="144" t="s">
        <v>196</v>
      </c>
      <c r="C1721" s="112">
        <v>44792</v>
      </c>
      <c r="D1721" s="144" t="s">
        <v>218</v>
      </c>
      <c r="E1721" s="144" t="s">
        <v>23</v>
      </c>
      <c r="F1721" s="76">
        <v>1</v>
      </c>
      <c r="G1721" s="145" t="s">
        <v>57</v>
      </c>
      <c r="H1721" s="145">
        <v>42</v>
      </c>
      <c r="I1721" s="145">
        <v>44</v>
      </c>
      <c r="J1721" s="145">
        <v>42.7</v>
      </c>
      <c r="K1721" s="145" t="s">
        <v>344</v>
      </c>
      <c r="L1721" s="145">
        <f>IF(A1721="","",IFERROR(VLOOKUP(B1721,IPQlickTabla!$B:$J,9,FALSE),IF(B1721="80 - Produccion-Mezcla Grasa","80",IF(B1721="51 - Purga-Purga de sebo","51",IF(B1721="502 - Fermentacion PCL","502",IF(B1721="510 - Fermentacion","510","512"))))))</f>
        <v>86</v>
      </c>
      <c r="M1721" s="107">
        <f t="shared" si="26"/>
        <v>86</v>
      </c>
    </row>
    <row r="1722" spans="1:13" hidden="1" x14ac:dyDescent="0.25">
      <c r="A1722" s="76">
        <v>667689</v>
      </c>
      <c r="B1722" s="144" t="s">
        <v>196</v>
      </c>
      <c r="C1722" s="112">
        <v>44790</v>
      </c>
      <c r="D1722" s="144" t="s">
        <v>218</v>
      </c>
      <c r="E1722" s="144" t="s">
        <v>23</v>
      </c>
      <c r="F1722" s="76">
        <v>1</v>
      </c>
      <c r="G1722" s="145" t="s">
        <v>57</v>
      </c>
      <c r="H1722" s="145">
        <v>42</v>
      </c>
      <c r="I1722" s="145">
        <v>44</v>
      </c>
      <c r="J1722" s="145">
        <v>42.8</v>
      </c>
      <c r="K1722" s="145" t="s">
        <v>344</v>
      </c>
      <c r="L1722" s="145">
        <f>IF(A1722="","",IFERROR(VLOOKUP(B1722,IPQlickTabla!$B:$J,9,FALSE),IF(B1722="80 - Produccion-Mezcla Grasa","80",IF(B1722="51 - Purga-Purga de sebo","51",IF(B1722="502 - Fermentacion PCL","502",IF(B1722="510 - Fermentacion","510","512"))))))</f>
        <v>86</v>
      </c>
      <c r="M1722" s="107">
        <f t="shared" si="26"/>
        <v>86</v>
      </c>
    </row>
    <row r="1723" spans="1:13" hidden="1" x14ac:dyDescent="0.25">
      <c r="A1723" s="76">
        <v>667720</v>
      </c>
      <c r="B1723" s="144" t="s">
        <v>196</v>
      </c>
      <c r="C1723" s="112">
        <v>44790</v>
      </c>
      <c r="D1723" s="144" t="s">
        <v>218</v>
      </c>
      <c r="E1723" s="144" t="s">
        <v>23</v>
      </c>
      <c r="F1723" s="76">
        <v>1</v>
      </c>
      <c r="G1723" s="145" t="s">
        <v>57</v>
      </c>
      <c r="H1723" s="145">
        <v>42</v>
      </c>
      <c r="I1723" s="145">
        <v>44</v>
      </c>
      <c r="J1723" s="145">
        <v>42.8</v>
      </c>
      <c r="K1723" s="145" t="s">
        <v>344</v>
      </c>
      <c r="L1723" s="145">
        <f>IF(A1723="","",IFERROR(VLOOKUP(B1723,IPQlickTabla!$B:$J,9,FALSE),IF(B1723="80 - Produccion-Mezcla Grasa","80",IF(B1723="51 - Purga-Purga de sebo","51",IF(B1723="502 - Fermentacion PCL","502",IF(B1723="510 - Fermentacion","510","512"))))))</f>
        <v>86</v>
      </c>
      <c r="M1723" s="107">
        <f t="shared" si="26"/>
        <v>86</v>
      </c>
    </row>
    <row r="1724" spans="1:13" hidden="1" x14ac:dyDescent="0.25">
      <c r="A1724" s="76">
        <v>668050</v>
      </c>
      <c r="B1724" s="144" t="s">
        <v>196</v>
      </c>
      <c r="C1724" s="112">
        <v>44792</v>
      </c>
      <c r="D1724" s="144" t="s">
        <v>218</v>
      </c>
      <c r="E1724" s="144" t="s">
        <v>23</v>
      </c>
      <c r="F1724" s="76">
        <v>1</v>
      </c>
      <c r="G1724" s="145" t="s">
        <v>57</v>
      </c>
      <c r="H1724" s="145">
        <v>42</v>
      </c>
      <c r="I1724" s="145">
        <v>44</v>
      </c>
      <c r="J1724" s="145">
        <v>42.8</v>
      </c>
      <c r="K1724" s="145" t="s">
        <v>344</v>
      </c>
      <c r="L1724" s="145">
        <f>IF(A1724="","",IFERROR(VLOOKUP(B1724,IPQlickTabla!$B:$J,9,FALSE),IF(B1724="80 - Produccion-Mezcla Grasa","80",IF(B1724="51 - Purga-Purga de sebo","51",IF(B1724="502 - Fermentacion PCL","502",IF(B1724="510 - Fermentacion","510","512"))))))</f>
        <v>86</v>
      </c>
      <c r="M1724" s="107">
        <f t="shared" si="26"/>
        <v>86</v>
      </c>
    </row>
    <row r="1725" spans="1:13" hidden="1" x14ac:dyDescent="0.25">
      <c r="A1725" s="76">
        <v>668306</v>
      </c>
      <c r="B1725" s="144" t="s">
        <v>196</v>
      </c>
      <c r="C1725" s="112">
        <v>44793</v>
      </c>
      <c r="D1725" s="144" t="s">
        <v>218</v>
      </c>
      <c r="E1725" s="144" t="s">
        <v>23</v>
      </c>
      <c r="F1725" s="76">
        <v>1</v>
      </c>
      <c r="G1725" s="145" t="s">
        <v>57</v>
      </c>
      <c r="H1725" s="145">
        <v>42</v>
      </c>
      <c r="I1725" s="145">
        <v>44</v>
      </c>
      <c r="J1725" s="145">
        <v>42.9</v>
      </c>
      <c r="K1725" s="145" t="s">
        <v>344</v>
      </c>
      <c r="L1725" s="145">
        <f>IF(A1725="","",IFERROR(VLOOKUP(B1725,IPQlickTabla!$B:$J,9,FALSE),IF(B1725="80 - Produccion-Mezcla Grasa","80",IF(B1725="51 - Purga-Purga de sebo","51",IF(B1725="502 - Fermentacion PCL","502",IF(B1725="510 - Fermentacion","510","512"))))))</f>
        <v>86</v>
      </c>
      <c r="M1725" s="107">
        <f t="shared" si="26"/>
        <v>86</v>
      </c>
    </row>
    <row r="1726" spans="1:13" hidden="1" x14ac:dyDescent="0.25">
      <c r="A1726" s="76">
        <v>667395</v>
      </c>
      <c r="B1726" s="144" t="s">
        <v>196</v>
      </c>
      <c r="C1726" s="112">
        <v>44789</v>
      </c>
      <c r="D1726" s="144" t="s">
        <v>218</v>
      </c>
      <c r="E1726" s="144" t="s">
        <v>23</v>
      </c>
      <c r="F1726" s="76">
        <v>1</v>
      </c>
      <c r="G1726" s="145" t="s">
        <v>57</v>
      </c>
      <c r="H1726" s="145">
        <v>42</v>
      </c>
      <c r="I1726" s="145">
        <v>44</v>
      </c>
      <c r="J1726" s="145">
        <v>43</v>
      </c>
      <c r="K1726" s="145" t="s">
        <v>344</v>
      </c>
      <c r="L1726" s="145">
        <f>IF(A1726="","",IFERROR(VLOOKUP(B1726,IPQlickTabla!$B:$J,9,FALSE),IF(B1726="80 - Produccion-Mezcla Grasa","80",IF(B1726="51 - Purga-Purga de sebo","51",IF(B1726="502 - Fermentacion PCL","502",IF(B1726="510 - Fermentacion","510","512"))))))</f>
        <v>86</v>
      </c>
      <c r="M1726" s="107">
        <f t="shared" si="26"/>
        <v>86</v>
      </c>
    </row>
    <row r="1727" spans="1:13" hidden="1" x14ac:dyDescent="0.25">
      <c r="A1727" s="76">
        <v>667625</v>
      </c>
      <c r="B1727" s="144" t="s">
        <v>196</v>
      </c>
      <c r="C1727" s="112">
        <v>44790</v>
      </c>
      <c r="D1727" s="144" t="s">
        <v>218</v>
      </c>
      <c r="E1727" s="144" t="s">
        <v>23</v>
      </c>
      <c r="F1727" s="76">
        <v>1</v>
      </c>
      <c r="G1727" s="145" t="s">
        <v>57</v>
      </c>
      <c r="H1727" s="145">
        <v>42</v>
      </c>
      <c r="I1727" s="145">
        <v>44</v>
      </c>
      <c r="J1727" s="145">
        <v>43</v>
      </c>
      <c r="K1727" s="145" t="s">
        <v>344</v>
      </c>
      <c r="L1727" s="145">
        <f>IF(A1727="","",IFERROR(VLOOKUP(B1727,IPQlickTabla!$B:$J,9,FALSE),IF(B1727="80 - Produccion-Mezcla Grasa","80",IF(B1727="51 - Purga-Purga de sebo","51",IF(B1727="502 - Fermentacion PCL","502",IF(B1727="510 - Fermentacion","510","512"))))))</f>
        <v>86</v>
      </c>
      <c r="M1727" s="107">
        <f t="shared" si="26"/>
        <v>86</v>
      </c>
    </row>
    <row r="1728" spans="1:13" hidden="1" x14ac:dyDescent="0.25">
      <c r="A1728" s="76">
        <v>667659</v>
      </c>
      <c r="B1728" s="144" t="s">
        <v>196</v>
      </c>
      <c r="C1728" s="112">
        <v>44790</v>
      </c>
      <c r="D1728" s="144" t="s">
        <v>218</v>
      </c>
      <c r="E1728" s="144" t="s">
        <v>23</v>
      </c>
      <c r="F1728" s="76">
        <v>1</v>
      </c>
      <c r="G1728" s="145" t="s">
        <v>57</v>
      </c>
      <c r="H1728" s="145">
        <v>42</v>
      </c>
      <c r="I1728" s="145">
        <v>44</v>
      </c>
      <c r="J1728" s="145">
        <v>43</v>
      </c>
      <c r="K1728" s="145" t="s">
        <v>344</v>
      </c>
      <c r="L1728" s="145">
        <f>IF(A1728="","",IFERROR(VLOOKUP(B1728,IPQlickTabla!$B:$J,9,FALSE),IF(B1728="80 - Produccion-Mezcla Grasa","80",IF(B1728="51 - Purga-Purga de sebo","51",IF(B1728="502 - Fermentacion PCL","502",IF(B1728="510 - Fermentacion","510","512"))))))</f>
        <v>86</v>
      </c>
      <c r="M1728" s="107">
        <f t="shared" si="26"/>
        <v>86</v>
      </c>
    </row>
    <row r="1729" spans="1:13" hidden="1" x14ac:dyDescent="0.25">
      <c r="A1729" s="76">
        <v>667879</v>
      </c>
      <c r="B1729" s="144" t="s">
        <v>196</v>
      </c>
      <c r="C1729" s="112">
        <v>44791</v>
      </c>
      <c r="D1729" s="144" t="s">
        <v>218</v>
      </c>
      <c r="E1729" s="144" t="s">
        <v>23</v>
      </c>
      <c r="F1729" s="76">
        <v>1</v>
      </c>
      <c r="G1729" s="145" t="s">
        <v>57</v>
      </c>
      <c r="H1729" s="145">
        <v>42</v>
      </c>
      <c r="I1729" s="145">
        <v>44</v>
      </c>
      <c r="J1729" s="145">
        <v>43</v>
      </c>
      <c r="K1729" s="145" t="s">
        <v>344</v>
      </c>
      <c r="L1729" s="145">
        <f>IF(A1729="","",IFERROR(VLOOKUP(B1729,IPQlickTabla!$B:$J,9,FALSE),IF(B1729="80 - Produccion-Mezcla Grasa","80",IF(B1729="51 - Purga-Purga de sebo","51",IF(B1729="502 - Fermentacion PCL","502",IF(B1729="510 - Fermentacion","510","512"))))))</f>
        <v>86</v>
      </c>
      <c r="M1729" s="107">
        <f t="shared" si="26"/>
        <v>86</v>
      </c>
    </row>
    <row r="1730" spans="1:13" hidden="1" x14ac:dyDescent="0.25">
      <c r="A1730" s="76">
        <v>668393</v>
      </c>
      <c r="B1730" s="144" t="s">
        <v>196</v>
      </c>
      <c r="C1730" s="112">
        <v>44793</v>
      </c>
      <c r="D1730" s="144" t="s">
        <v>218</v>
      </c>
      <c r="E1730" s="144" t="s">
        <v>23</v>
      </c>
      <c r="F1730" s="76">
        <v>1</v>
      </c>
      <c r="G1730" s="145" t="s">
        <v>57</v>
      </c>
      <c r="H1730" s="145">
        <v>42</v>
      </c>
      <c r="I1730" s="145">
        <v>44</v>
      </c>
      <c r="J1730" s="145">
        <v>43</v>
      </c>
      <c r="K1730" s="145" t="s">
        <v>344</v>
      </c>
      <c r="L1730" s="145">
        <f>IF(A1730="","",IFERROR(VLOOKUP(B1730,IPQlickTabla!$B:$J,9,FALSE),IF(B1730="80 - Produccion-Mezcla Grasa","80",IF(B1730="51 - Purga-Purga de sebo","51",IF(B1730="502 - Fermentacion PCL","502",IF(B1730="510 - Fermentacion","510","512"))))))</f>
        <v>86</v>
      </c>
      <c r="M1730" s="107">
        <f t="shared" si="26"/>
        <v>86</v>
      </c>
    </row>
    <row r="1731" spans="1:13" hidden="1" x14ac:dyDescent="0.25">
      <c r="A1731" s="76">
        <v>667757</v>
      </c>
      <c r="B1731" s="144" t="s">
        <v>196</v>
      </c>
      <c r="C1731" s="112">
        <v>44791</v>
      </c>
      <c r="D1731" s="144" t="s">
        <v>218</v>
      </c>
      <c r="E1731" s="144" t="s">
        <v>23</v>
      </c>
      <c r="F1731" s="76">
        <v>1</v>
      </c>
      <c r="G1731" s="145" t="s">
        <v>57</v>
      </c>
      <c r="H1731" s="145">
        <v>42</v>
      </c>
      <c r="I1731" s="145">
        <v>44</v>
      </c>
      <c r="J1731" s="145">
        <v>43.2</v>
      </c>
      <c r="K1731" s="145" t="s">
        <v>344</v>
      </c>
      <c r="L1731" s="145">
        <f>IF(A1731="","",IFERROR(VLOOKUP(B1731,IPQlickTabla!$B:$J,9,FALSE),IF(B1731="80 - Produccion-Mezcla Grasa","80",IF(B1731="51 - Purga-Purga de sebo","51",IF(B1731="502 - Fermentacion PCL","502",IF(B1731="510 - Fermentacion","510","512"))))))</f>
        <v>86</v>
      </c>
      <c r="M1731" s="107">
        <f t="shared" ref="M1731:M1794" si="27">+IF(OR(L1731=73,L1731=74,L1731=75),75,IF(L1731="80",80,IF(L1731="51",51,IF(L1731="502",502,IF(L1731="510",510,IF(L1731="512",512,L1731))))))</f>
        <v>86</v>
      </c>
    </row>
    <row r="1732" spans="1:13" hidden="1" x14ac:dyDescent="0.25">
      <c r="A1732" s="76">
        <v>668357</v>
      </c>
      <c r="B1732" s="144" t="s">
        <v>196</v>
      </c>
      <c r="C1732" s="112">
        <v>44793</v>
      </c>
      <c r="D1732" s="144" t="s">
        <v>218</v>
      </c>
      <c r="E1732" s="144" t="s">
        <v>23</v>
      </c>
      <c r="F1732" s="76">
        <v>1</v>
      </c>
      <c r="G1732" s="145" t="s">
        <v>57</v>
      </c>
      <c r="H1732" s="145">
        <v>42</v>
      </c>
      <c r="I1732" s="145">
        <v>44</v>
      </c>
      <c r="J1732" s="145">
        <v>43.2</v>
      </c>
      <c r="K1732" s="145" t="s">
        <v>344</v>
      </c>
      <c r="L1732" s="145">
        <f>IF(A1732="","",IFERROR(VLOOKUP(B1732,IPQlickTabla!$B:$J,9,FALSE),IF(B1732="80 - Produccion-Mezcla Grasa","80",IF(B1732="51 - Purga-Purga de sebo","51",IF(B1732="502 - Fermentacion PCL","502",IF(B1732="510 - Fermentacion","510","512"))))))</f>
        <v>86</v>
      </c>
      <c r="M1732" s="107">
        <f t="shared" si="27"/>
        <v>86</v>
      </c>
    </row>
    <row r="1733" spans="1:13" hidden="1" x14ac:dyDescent="0.25">
      <c r="A1733" s="76">
        <v>667329</v>
      </c>
      <c r="B1733" s="144" t="s">
        <v>196</v>
      </c>
      <c r="C1733" s="112">
        <v>44789</v>
      </c>
      <c r="D1733" s="144" t="s">
        <v>218</v>
      </c>
      <c r="E1733" s="144" t="s">
        <v>23</v>
      </c>
      <c r="F1733" s="76">
        <v>1</v>
      </c>
      <c r="G1733" s="145" t="s">
        <v>57</v>
      </c>
      <c r="H1733" s="145">
        <v>42</v>
      </c>
      <c r="I1733" s="145">
        <v>44</v>
      </c>
      <c r="J1733" s="145">
        <v>43.3</v>
      </c>
      <c r="K1733" s="145" t="s">
        <v>344</v>
      </c>
      <c r="L1733" s="145">
        <f>IF(A1733="","",IFERROR(VLOOKUP(B1733,IPQlickTabla!$B:$J,9,FALSE),IF(B1733="80 - Produccion-Mezcla Grasa","80",IF(B1733="51 - Purga-Purga de sebo","51",IF(B1733="502 - Fermentacion PCL","502",IF(B1733="510 - Fermentacion","510","512"))))))</f>
        <v>86</v>
      </c>
      <c r="M1733" s="107">
        <f t="shared" si="27"/>
        <v>86</v>
      </c>
    </row>
    <row r="1734" spans="1:13" hidden="1" x14ac:dyDescent="0.25">
      <c r="A1734" s="76">
        <v>667783</v>
      </c>
      <c r="B1734" s="144" t="s">
        <v>196</v>
      </c>
      <c r="C1734" s="112">
        <v>44791</v>
      </c>
      <c r="D1734" s="144" t="s">
        <v>218</v>
      </c>
      <c r="E1734" s="144" t="s">
        <v>23</v>
      </c>
      <c r="F1734" s="76">
        <v>1</v>
      </c>
      <c r="G1734" s="145" t="s">
        <v>57</v>
      </c>
      <c r="H1734" s="145">
        <v>42</v>
      </c>
      <c r="I1734" s="145">
        <v>44</v>
      </c>
      <c r="J1734" s="145">
        <v>43.3</v>
      </c>
      <c r="K1734" s="145" t="s">
        <v>344</v>
      </c>
      <c r="L1734" s="145">
        <f>IF(A1734="","",IFERROR(VLOOKUP(B1734,IPQlickTabla!$B:$J,9,FALSE),IF(B1734="80 - Produccion-Mezcla Grasa","80",IF(B1734="51 - Purga-Purga de sebo","51",IF(B1734="502 - Fermentacion PCL","502",IF(B1734="510 - Fermentacion","510","512"))))))</f>
        <v>86</v>
      </c>
      <c r="M1734" s="107">
        <f t="shared" si="27"/>
        <v>86</v>
      </c>
    </row>
    <row r="1735" spans="1:13" hidden="1" x14ac:dyDescent="0.25">
      <c r="A1735" s="76">
        <v>668325</v>
      </c>
      <c r="B1735" s="144" t="s">
        <v>196</v>
      </c>
      <c r="C1735" s="112">
        <v>44793</v>
      </c>
      <c r="D1735" s="144" t="s">
        <v>218</v>
      </c>
      <c r="E1735" s="144" t="s">
        <v>23</v>
      </c>
      <c r="F1735" s="76">
        <v>1</v>
      </c>
      <c r="G1735" s="145" t="s">
        <v>57</v>
      </c>
      <c r="H1735" s="145">
        <v>42</v>
      </c>
      <c r="I1735" s="145">
        <v>44</v>
      </c>
      <c r="J1735" s="145">
        <v>43.3</v>
      </c>
      <c r="K1735" s="145" t="s">
        <v>344</v>
      </c>
      <c r="L1735" s="145">
        <f>IF(A1735="","",IFERROR(VLOOKUP(B1735,IPQlickTabla!$B:$J,9,FALSE),IF(B1735="80 - Produccion-Mezcla Grasa","80",IF(B1735="51 - Purga-Purga de sebo","51",IF(B1735="502 - Fermentacion PCL","502",IF(B1735="510 - Fermentacion","510","512"))))))</f>
        <v>86</v>
      </c>
      <c r="M1735" s="107">
        <f t="shared" si="27"/>
        <v>86</v>
      </c>
    </row>
    <row r="1736" spans="1:13" hidden="1" x14ac:dyDescent="0.25">
      <c r="A1736" s="76">
        <v>668335</v>
      </c>
      <c r="B1736" s="144" t="s">
        <v>196</v>
      </c>
      <c r="C1736" s="112">
        <v>44793</v>
      </c>
      <c r="D1736" s="144" t="s">
        <v>218</v>
      </c>
      <c r="E1736" s="144" t="s">
        <v>23</v>
      </c>
      <c r="F1736" s="76">
        <v>1</v>
      </c>
      <c r="G1736" s="145" t="s">
        <v>57</v>
      </c>
      <c r="H1736" s="145">
        <v>42</v>
      </c>
      <c r="I1736" s="145">
        <v>44</v>
      </c>
      <c r="J1736" s="145">
        <v>43.3</v>
      </c>
      <c r="K1736" s="145" t="s">
        <v>344</v>
      </c>
      <c r="L1736" s="145">
        <f>IF(A1736="","",IFERROR(VLOOKUP(B1736,IPQlickTabla!$B:$J,9,FALSE),IF(B1736="80 - Produccion-Mezcla Grasa","80",IF(B1736="51 - Purga-Purga de sebo","51",IF(B1736="502 - Fermentacion PCL","502",IF(B1736="510 - Fermentacion","510","512"))))))</f>
        <v>86</v>
      </c>
      <c r="M1736" s="107">
        <f t="shared" si="27"/>
        <v>86</v>
      </c>
    </row>
    <row r="1737" spans="1:13" hidden="1" x14ac:dyDescent="0.25">
      <c r="A1737" s="76">
        <v>667262</v>
      </c>
      <c r="B1737" s="144" t="s">
        <v>196</v>
      </c>
      <c r="C1737" s="112">
        <v>44789</v>
      </c>
      <c r="D1737" s="144" t="s">
        <v>218</v>
      </c>
      <c r="E1737" s="144" t="s">
        <v>23</v>
      </c>
      <c r="F1737" s="76">
        <v>1</v>
      </c>
      <c r="G1737" s="145" t="s">
        <v>57</v>
      </c>
      <c r="H1737" s="145">
        <v>42</v>
      </c>
      <c r="I1737" s="145">
        <v>44</v>
      </c>
      <c r="J1737" s="145">
        <v>43.6</v>
      </c>
      <c r="K1737" s="145" t="s">
        <v>344</v>
      </c>
      <c r="L1737" s="145">
        <f>IF(A1737="","",IFERROR(VLOOKUP(B1737,IPQlickTabla!$B:$J,9,FALSE),IF(B1737="80 - Produccion-Mezcla Grasa","80",IF(B1737="51 - Purga-Purga de sebo","51",IF(B1737="502 - Fermentacion PCL","502",IF(B1737="510 - Fermentacion","510","512"))))))</f>
        <v>86</v>
      </c>
      <c r="M1737" s="107">
        <f t="shared" si="27"/>
        <v>86</v>
      </c>
    </row>
    <row r="1738" spans="1:13" hidden="1" x14ac:dyDescent="0.25">
      <c r="A1738" s="76">
        <v>668372</v>
      </c>
      <c r="B1738" s="144" t="s">
        <v>196</v>
      </c>
      <c r="C1738" s="112">
        <v>44793</v>
      </c>
      <c r="D1738" s="144" t="s">
        <v>218</v>
      </c>
      <c r="E1738" s="144" t="s">
        <v>23</v>
      </c>
      <c r="F1738" s="76">
        <v>1</v>
      </c>
      <c r="G1738" s="145" t="s">
        <v>57</v>
      </c>
      <c r="H1738" s="145">
        <v>42</v>
      </c>
      <c r="I1738" s="145">
        <v>44</v>
      </c>
      <c r="J1738" s="145">
        <v>43.6</v>
      </c>
      <c r="K1738" s="145" t="s">
        <v>344</v>
      </c>
      <c r="L1738" s="145">
        <f>IF(A1738="","",IFERROR(VLOOKUP(B1738,IPQlickTabla!$B:$J,9,FALSE),IF(B1738="80 - Produccion-Mezcla Grasa","80",IF(B1738="51 - Purga-Purga de sebo","51",IF(B1738="502 - Fermentacion PCL","502",IF(B1738="510 - Fermentacion","510","512"))))))</f>
        <v>86</v>
      </c>
      <c r="M1738" s="107">
        <f t="shared" si="27"/>
        <v>86</v>
      </c>
    </row>
    <row r="1739" spans="1:13" hidden="1" x14ac:dyDescent="0.25">
      <c r="A1739" s="76">
        <v>667819</v>
      </c>
      <c r="B1739" s="144" t="s">
        <v>196</v>
      </c>
      <c r="C1739" s="112">
        <v>44791</v>
      </c>
      <c r="D1739" s="144" t="s">
        <v>218</v>
      </c>
      <c r="E1739" s="144" t="s">
        <v>23</v>
      </c>
      <c r="F1739" s="76">
        <v>1</v>
      </c>
      <c r="G1739" s="145" t="s">
        <v>57</v>
      </c>
      <c r="H1739" s="145">
        <v>42</v>
      </c>
      <c r="I1739" s="145">
        <v>44</v>
      </c>
      <c r="J1739" s="145">
        <v>43.8</v>
      </c>
      <c r="K1739" s="145" t="s">
        <v>344</v>
      </c>
      <c r="L1739" s="145">
        <f>IF(A1739="","",IFERROR(VLOOKUP(B1739,IPQlickTabla!$B:$J,9,FALSE),IF(B1739="80 - Produccion-Mezcla Grasa","80",IF(B1739="51 - Purga-Purga de sebo","51",IF(B1739="502 - Fermentacion PCL","502",IF(B1739="510 - Fermentacion","510","512"))))))</f>
        <v>86</v>
      </c>
      <c r="M1739" s="107">
        <f t="shared" si="27"/>
        <v>86</v>
      </c>
    </row>
    <row r="1740" spans="1:13" hidden="1" x14ac:dyDescent="0.25">
      <c r="A1740" s="76">
        <v>668088</v>
      </c>
      <c r="B1740" s="144" t="s">
        <v>196</v>
      </c>
      <c r="C1740" s="112">
        <v>44792</v>
      </c>
      <c r="D1740" s="144" t="s">
        <v>218</v>
      </c>
      <c r="E1740" s="144" t="s">
        <v>23</v>
      </c>
      <c r="F1740" s="76">
        <v>1</v>
      </c>
      <c r="G1740" s="145" t="s">
        <v>57</v>
      </c>
      <c r="H1740" s="145">
        <v>42</v>
      </c>
      <c r="I1740" s="145">
        <v>44</v>
      </c>
      <c r="J1740" s="145">
        <v>44</v>
      </c>
      <c r="K1740" s="145" t="s">
        <v>344</v>
      </c>
      <c r="L1740" s="145">
        <f>IF(A1740="","",IFERROR(VLOOKUP(B1740,IPQlickTabla!$B:$J,9,FALSE),IF(B1740="80 - Produccion-Mezcla Grasa","80",IF(B1740="51 - Purga-Purga de sebo","51",IF(B1740="502 - Fermentacion PCL","502",IF(B1740="510 - Fermentacion","510","512"))))))</f>
        <v>86</v>
      </c>
      <c r="M1740" s="107">
        <f t="shared" si="27"/>
        <v>86</v>
      </c>
    </row>
    <row r="1741" spans="1:13" hidden="1" x14ac:dyDescent="0.25">
      <c r="A1741" s="76">
        <v>668142</v>
      </c>
      <c r="B1741" s="144" t="s">
        <v>196</v>
      </c>
      <c r="C1741" s="112">
        <v>44792</v>
      </c>
      <c r="D1741" s="144" t="s">
        <v>218</v>
      </c>
      <c r="E1741" s="144" t="s">
        <v>23</v>
      </c>
      <c r="F1741" s="76">
        <v>1</v>
      </c>
      <c r="G1741" s="145" t="s">
        <v>57</v>
      </c>
      <c r="H1741" s="145">
        <v>42</v>
      </c>
      <c r="I1741" s="145">
        <v>44</v>
      </c>
      <c r="J1741" s="145">
        <v>44</v>
      </c>
      <c r="K1741" s="145" t="s">
        <v>344</v>
      </c>
      <c r="L1741" s="145">
        <f>IF(A1741="","",IFERROR(VLOOKUP(B1741,IPQlickTabla!$B:$J,9,FALSE),IF(B1741="80 - Produccion-Mezcla Grasa","80",IF(B1741="51 - Purga-Purga de sebo","51",IF(B1741="502 - Fermentacion PCL","502",IF(B1741="510 - Fermentacion","510","512"))))))</f>
        <v>86</v>
      </c>
      <c r="M1741" s="107">
        <f t="shared" si="27"/>
        <v>86</v>
      </c>
    </row>
    <row r="1742" spans="1:13" hidden="1" x14ac:dyDescent="0.25">
      <c r="A1742" s="76">
        <v>668402</v>
      </c>
      <c r="B1742" s="144" t="s">
        <v>196</v>
      </c>
      <c r="C1742" s="112">
        <v>44793</v>
      </c>
      <c r="D1742" s="144" t="s">
        <v>218</v>
      </c>
      <c r="E1742" s="144" t="s">
        <v>23</v>
      </c>
      <c r="F1742" s="76">
        <v>1</v>
      </c>
      <c r="G1742" s="145" t="s">
        <v>57</v>
      </c>
      <c r="H1742" s="145">
        <v>42</v>
      </c>
      <c r="I1742" s="145">
        <v>44</v>
      </c>
      <c r="J1742" s="145">
        <v>44</v>
      </c>
      <c r="K1742" s="145" t="s">
        <v>344</v>
      </c>
      <c r="L1742" s="145">
        <f>IF(A1742="","",IFERROR(VLOOKUP(B1742,IPQlickTabla!$B:$J,9,FALSE),IF(B1742="80 - Produccion-Mezcla Grasa","80",IF(B1742="51 - Purga-Purga de sebo","51",IF(B1742="502 - Fermentacion PCL","502",IF(B1742="510 - Fermentacion","510","512"))))))</f>
        <v>86</v>
      </c>
      <c r="M1742" s="107">
        <f t="shared" si="27"/>
        <v>86</v>
      </c>
    </row>
    <row r="1743" spans="1:13" hidden="1" x14ac:dyDescent="0.25">
      <c r="A1743" s="76">
        <v>668436</v>
      </c>
      <c r="B1743" s="144" t="s">
        <v>196</v>
      </c>
      <c r="C1743" s="112">
        <v>44794</v>
      </c>
      <c r="D1743" s="144" t="s">
        <v>218</v>
      </c>
      <c r="E1743" s="144" t="s">
        <v>23</v>
      </c>
      <c r="F1743" s="76">
        <v>1</v>
      </c>
      <c r="G1743" s="145" t="s">
        <v>57</v>
      </c>
      <c r="H1743" s="145">
        <v>42</v>
      </c>
      <c r="I1743" s="145">
        <v>44</v>
      </c>
      <c r="J1743" s="145">
        <v>44.2</v>
      </c>
      <c r="K1743" s="145" t="s">
        <v>345</v>
      </c>
      <c r="L1743" s="145">
        <f>IF(A1743="","",IFERROR(VLOOKUP(B1743,IPQlickTabla!$B:$J,9,FALSE),IF(B1743="80 - Produccion-Mezcla Grasa","80",IF(B1743="51 - Purga-Purga de sebo","51",IF(B1743="502 - Fermentacion PCL","502",IF(B1743="510 - Fermentacion","510","512"))))))</f>
        <v>86</v>
      </c>
      <c r="M1743" s="107">
        <f t="shared" si="27"/>
        <v>86</v>
      </c>
    </row>
    <row r="1744" spans="1:13" hidden="1" x14ac:dyDescent="0.25">
      <c r="A1744" s="76">
        <v>668418</v>
      </c>
      <c r="B1744" s="144" t="s">
        <v>196</v>
      </c>
      <c r="C1744" s="112">
        <v>44794</v>
      </c>
      <c r="D1744" s="144" t="s">
        <v>218</v>
      </c>
      <c r="E1744" s="144" t="s">
        <v>23</v>
      </c>
      <c r="F1744" s="76">
        <v>1</v>
      </c>
      <c r="G1744" s="145" t="s">
        <v>57</v>
      </c>
      <c r="H1744" s="145">
        <v>42</v>
      </c>
      <c r="I1744" s="145">
        <v>44</v>
      </c>
      <c r="J1744" s="145">
        <v>44.6</v>
      </c>
      <c r="K1744" s="145" t="s">
        <v>345</v>
      </c>
      <c r="L1744" s="145">
        <f>IF(A1744="","",IFERROR(VLOOKUP(B1744,IPQlickTabla!$B:$J,9,FALSE),IF(B1744="80 - Produccion-Mezcla Grasa","80",IF(B1744="51 - Purga-Purga de sebo","51",IF(B1744="502 - Fermentacion PCL","502",IF(B1744="510 - Fermentacion","510","512"))))))</f>
        <v>86</v>
      </c>
      <c r="M1744" s="107">
        <f t="shared" si="27"/>
        <v>86</v>
      </c>
    </row>
    <row r="1745" spans="1:13" hidden="1" x14ac:dyDescent="0.25">
      <c r="A1745" s="76">
        <v>668250</v>
      </c>
      <c r="B1745" s="144" t="s">
        <v>196</v>
      </c>
      <c r="C1745" s="112">
        <v>44792</v>
      </c>
      <c r="D1745" s="144" t="s">
        <v>218</v>
      </c>
      <c r="E1745" s="144" t="s">
        <v>23</v>
      </c>
      <c r="F1745" s="76">
        <v>1</v>
      </c>
      <c r="G1745" s="145" t="s">
        <v>57</v>
      </c>
      <c r="H1745" s="145">
        <v>42</v>
      </c>
      <c r="I1745" s="145">
        <v>44</v>
      </c>
      <c r="J1745" s="145">
        <v>45</v>
      </c>
      <c r="K1745" s="145" t="s">
        <v>345</v>
      </c>
      <c r="L1745" s="145">
        <f>IF(A1745="","",IFERROR(VLOOKUP(B1745,IPQlickTabla!$B:$J,9,FALSE),IF(B1745="80 - Produccion-Mezcla Grasa","80",IF(B1745="51 - Purga-Purga de sebo","51",IF(B1745="502 - Fermentacion PCL","502",IF(B1745="510 - Fermentacion","510","512"))))))</f>
        <v>86</v>
      </c>
      <c r="M1745" s="107">
        <f t="shared" si="27"/>
        <v>86</v>
      </c>
    </row>
    <row r="1746" spans="1:13" hidden="1" x14ac:dyDescent="0.25">
      <c r="A1746" s="76">
        <v>667220</v>
      </c>
      <c r="B1746" s="144" t="s">
        <v>196</v>
      </c>
      <c r="C1746" s="112">
        <v>44789</v>
      </c>
      <c r="D1746" s="144" t="s">
        <v>218</v>
      </c>
      <c r="E1746" s="144" t="s">
        <v>23</v>
      </c>
      <c r="F1746" s="76">
        <v>1</v>
      </c>
      <c r="G1746" s="145" t="s">
        <v>57</v>
      </c>
      <c r="H1746" s="145">
        <v>42</v>
      </c>
      <c r="I1746" s="145">
        <v>44</v>
      </c>
      <c r="J1746" s="145">
        <v>47.5</v>
      </c>
      <c r="K1746" s="145" t="s">
        <v>345</v>
      </c>
      <c r="L1746" s="145">
        <f>IF(A1746="","",IFERROR(VLOOKUP(B1746,IPQlickTabla!$B:$J,9,FALSE),IF(B1746="80 - Produccion-Mezcla Grasa","80",IF(B1746="51 - Purga-Purga de sebo","51",IF(B1746="502 - Fermentacion PCL","502",IF(B1746="510 - Fermentacion","510","512"))))))</f>
        <v>86</v>
      </c>
      <c r="M1746" s="107">
        <f t="shared" si="27"/>
        <v>86</v>
      </c>
    </row>
    <row r="1747" spans="1:13" hidden="1" x14ac:dyDescent="0.25">
      <c r="A1747" s="76">
        <v>667015</v>
      </c>
      <c r="B1747" s="144" t="s">
        <v>196</v>
      </c>
      <c r="C1747" s="112">
        <v>44788</v>
      </c>
      <c r="D1747" s="144" t="s">
        <v>218</v>
      </c>
      <c r="E1747" s="144" t="s">
        <v>23</v>
      </c>
      <c r="F1747" s="76">
        <v>1</v>
      </c>
      <c r="G1747" s="145" t="s">
        <v>57</v>
      </c>
      <c r="H1747" s="145">
        <v>46</v>
      </c>
      <c r="I1747" s="145">
        <v>50</v>
      </c>
      <c r="J1747" s="145">
        <v>46</v>
      </c>
      <c r="K1747" s="145" t="s">
        <v>344</v>
      </c>
      <c r="L1747" s="145">
        <f>IF(A1747="","",IFERROR(VLOOKUP(B1747,IPQlickTabla!$B:$J,9,FALSE),IF(B1747="80 - Produccion-Mezcla Grasa","80",IF(B1747="51 - Purga-Purga de sebo","51",IF(B1747="502 - Fermentacion PCL","502",IF(B1747="510 - Fermentacion","510","512"))))))</f>
        <v>86</v>
      </c>
      <c r="M1747" s="107">
        <f t="shared" si="27"/>
        <v>86</v>
      </c>
    </row>
    <row r="1748" spans="1:13" hidden="1" x14ac:dyDescent="0.25">
      <c r="A1748" s="76">
        <v>668452</v>
      </c>
      <c r="B1748" s="144" t="s">
        <v>196</v>
      </c>
      <c r="C1748" s="112">
        <v>44794</v>
      </c>
      <c r="D1748" s="144" t="s">
        <v>218</v>
      </c>
      <c r="E1748" s="144" t="s">
        <v>23</v>
      </c>
      <c r="F1748" s="76">
        <v>1</v>
      </c>
      <c r="G1748" s="145" t="s">
        <v>57</v>
      </c>
      <c r="H1748" s="145">
        <v>46</v>
      </c>
      <c r="I1748" s="145">
        <v>50</v>
      </c>
      <c r="J1748" s="145">
        <v>46</v>
      </c>
      <c r="K1748" s="145" t="s">
        <v>344</v>
      </c>
      <c r="L1748" s="145">
        <f>IF(A1748="","",IFERROR(VLOOKUP(B1748,IPQlickTabla!$B:$J,9,FALSE),IF(B1748="80 - Produccion-Mezcla Grasa","80",IF(B1748="51 - Purga-Purga de sebo","51",IF(B1748="502 - Fermentacion PCL","502",IF(B1748="510 - Fermentacion","510","512"))))))</f>
        <v>86</v>
      </c>
      <c r="M1748" s="107">
        <f t="shared" si="27"/>
        <v>86</v>
      </c>
    </row>
    <row r="1749" spans="1:13" hidden="1" x14ac:dyDescent="0.25">
      <c r="A1749" s="76">
        <v>668461</v>
      </c>
      <c r="B1749" s="144" t="s">
        <v>196</v>
      </c>
      <c r="C1749" s="112">
        <v>44794</v>
      </c>
      <c r="D1749" s="144" t="s">
        <v>218</v>
      </c>
      <c r="E1749" s="144" t="s">
        <v>23</v>
      </c>
      <c r="F1749" s="76">
        <v>1</v>
      </c>
      <c r="G1749" s="145" t="s">
        <v>57</v>
      </c>
      <c r="H1749" s="145">
        <v>46</v>
      </c>
      <c r="I1749" s="145">
        <v>50</v>
      </c>
      <c r="J1749" s="145">
        <v>46</v>
      </c>
      <c r="K1749" s="145" t="s">
        <v>344</v>
      </c>
      <c r="L1749" s="145">
        <f>IF(A1749="","",IFERROR(VLOOKUP(B1749,IPQlickTabla!$B:$J,9,FALSE),IF(B1749="80 - Produccion-Mezcla Grasa","80",IF(B1749="51 - Purga-Purga de sebo","51",IF(B1749="502 - Fermentacion PCL","502",IF(B1749="510 - Fermentacion","510","512"))))))</f>
        <v>86</v>
      </c>
      <c r="M1749" s="107">
        <f t="shared" si="27"/>
        <v>86</v>
      </c>
    </row>
    <row r="1750" spans="1:13" hidden="1" x14ac:dyDescent="0.25">
      <c r="A1750" s="76">
        <v>668487</v>
      </c>
      <c r="B1750" s="144" t="s">
        <v>196</v>
      </c>
      <c r="C1750" s="112">
        <v>44794</v>
      </c>
      <c r="D1750" s="144" t="s">
        <v>218</v>
      </c>
      <c r="E1750" s="144" t="s">
        <v>23</v>
      </c>
      <c r="F1750" s="76">
        <v>1</v>
      </c>
      <c r="G1750" s="145" t="s">
        <v>57</v>
      </c>
      <c r="H1750" s="145">
        <v>46</v>
      </c>
      <c r="I1750" s="145">
        <v>50</v>
      </c>
      <c r="J1750" s="145">
        <v>47</v>
      </c>
      <c r="K1750" s="145" t="s">
        <v>344</v>
      </c>
      <c r="L1750" s="145">
        <f>IF(A1750="","",IFERROR(VLOOKUP(B1750,IPQlickTabla!$B:$J,9,FALSE),IF(B1750="80 - Produccion-Mezcla Grasa","80",IF(B1750="51 - Purga-Purga de sebo","51",IF(B1750="502 - Fermentacion PCL","502",IF(B1750="510 - Fermentacion","510","512"))))))</f>
        <v>86</v>
      </c>
      <c r="M1750" s="107">
        <f t="shared" si="27"/>
        <v>86</v>
      </c>
    </row>
    <row r="1751" spans="1:13" hidden="1" x14ac:dyDescent="0.25">
      <c r="A1751" s="76">
        <v>667192</v>
      </c>
      <c r="B1751" s="144" t="s">
        <v>196</v>
      </c>
      <c r="C1751" s="112">
        <v>44788</v>
      </c>
      <c r="D1751" s="144" t="s">
        <v>218</v>
      </c>
      <c r="E1751" s="144" t="s">
        <v>23</v>
      </c>
      <c r="F1751" s="76">
        <v>1</v>
      </c>
      <c r="G1751" s="145" t="s">
        <v>57</v>
      </c>
      <c r="H1751" s="145">
        <v>46</v>
      </c>
      <c r="I1751" s="145">
        <v>50</v>
      </c>
      <c r="J1751" s="145">
        <v>48</v>
      </c>
      <c r="K1751" s="145" t="s">
        <v>344</v>
      </c>
      <c r="L1751" s="145">
        <f>IF(A1751="","",IFERROR(VLOOKUP(B1751,IPQlickTabla!$B:$J,9,FALSE),IF(B1751="80 - Produccion-Mezcla Grasa","80",IF(B1751="51 - Purga-Purga de sebo","51",IF(B1751="502 - Fermentacion PCL","502",IF(B1751="510 - Fermentacion","510","512"))))))</f>
        <v>86</v>
      </c>
      <c r="M1751" s="107">
        <f t="shared" si="27"/>
        <v>86</v>
      </c>
    </row>
    <row r="1752" spans="1:13" hidden="1" x14ac:dyDescent="0.25">
      <c r="A1752" s="76">
        <v>667739</v>
      </c>
      <c r="B1752" s="144" t="s">
        <v>329</v>
      </c>
      <c r="C1752" s="112">
        <v>44791</v>
      </c>
      <c r="D1752" s="144" t="s">
        <v>218</v>
      </c>
      <c r="E1752" s="144" t="s">
        <v>24</v>
      </c>
      <c r="F1752" s="76">
        <v>101</v>
      </c>
      <c r="G1752" s="145" t="s">
        <v>356</v>
      </c>
      <c r="H1752" s="145">
        <v>0</v>
      </c>
      <c r="I1752" s="145">
        <v>0.15</v>
      </c>
      <c r="J1752" s="145">
        <v>0</v>
      </c>
      <c r="K1752" s="145" t="s">
        <v>344</v>
      </c>
      <c r="L1752" s="145">
        <f>IF(A1752="","",IFERROR(VLOOKUP(B1752,IPQlickTabla!$B:$J,9,FALSE),IF(B1752="80 - Produccion-Mezcla Grasa","80",IF(B1752="51 - Purga-Purga de sebo","51",IF(B1752="502 - Fermentacion PCL","502",IF(B1752="510 - Fermentacion","510","512"))))))</f>
        <v>95</v>
      </c>
      <c r="M1752" s="107">
        <f t="shared" si="27"/>
        <v>95</v>
      </c>
    </row>
    <row r="1753" spans="1:13" hidden="1" x14ac:dyDescent="0.25">
      <c r="A1753" s="76">
        <v>668005</v>
      </c>
      <c r="B1753" s="144" t="s">
        <v>329</v>
      </c>
      <c r="C1753" s="112">
        <v>44792</v>
      </c>
      <c r="D1753" s="144" t="s">
        <v>218</v>
      </c>
      <c r="E1753" s="144" t="s">
        <v>24</v>
      </c>
      <c r="F1753" s="76">
        <v>101</v>
      </c>
      <c r="G1753" s="145" t="s">
        <v>356</v>
      </c>
      <c r="H1753" s="145">
        <v>0</v>
      </c>
      <c r="I1753" s="145">
        <v>0.15</v>
      </c>
      <c r="J1753" s="145">
        <v>0</v>
      </c>
      <c r="K1753" s="145" t="s">
        <v>344</v>
      </c>
      <c r="L1753" s="145">
        <f>IF(A1753="","",IFERROR(VLOOKUP(B1753,IPQlickTabla!$B:$J,9,FALSE),IF(B1753="80 - Produccion-Mezcla Grasa","80",IF(B1753="51 - Purga-Purga de sebo","51",IF(B1753="502 - Fermentacion PCL","502",IF(B1753="510 - Fermentacion","510","512"))))))</f>
        <v>95</v>
      </c>
      <c r="M1753" s="107">
        <f t="shared" si="27"/>
        <v>95</v>
      </c>
    </row>
    <row r="1754" spans="1:13" hidden="1" x14ac:dyDescent="0.25">
      <c r="A1754" s="76">
        <v>668281</v>
      </c>
      <c r="B1754" s="144" t="s">
        <v>329</v>
      </c>
      <c r="C1754" s="112">
        <v>44793</v>
      </c>
      <c r="D1754" s="144" t="s">
        <v>218</v>
      </c>
      <c r="E1754" s="144" t="s">
        <v>24</v>
      </c>
      <c r="F1754" s="76">
        <v>101</v>
      </c>
      <c r="G1754" s="145" t="s">
        <v>356</v>
      </c>
      <c r="H1754" s="145">
        <v>0</v>
      </c>
      <c r="I1754" s="145">
        <v>0.15</v>
      </c>
      <c r="J1754" s="145">
        <v>0</v>
      </c>
      <c r="K1754" s="145" t="s">
        <v>344</v>
      </c>
      <c r="L1754" s="145">
        <f>IF(A1754="","",IFERROR(VLOOKUP(B1754,IPQlickTabla!$B:$J,9,FALSE),IF(B1754="80 - Produccion-Mezcla Grasa","80",IF(B1754="51 - Purga-Purga de sebo","51",IF(B1754="502 - Fermentacion PCL","502",IF(B1754="510 - Fermentacion","510","512"))))))</f>
        <v>95</v>
      </c>
      <c r="M1754" s="107">
        <f t="shared" si="27"/>
        <v>95</v>
      </c>
    </row>
    <row r="1755" spans="1:13" hidden="1" x14ac:dyDescent="0.25">
      <c r="A1755" s="76">
        <v>668415</v>
      </c>
      <c r="B1755" s="144" t="s">
        <v>329</v>
      </c>
      <c r="C1755" s="112">
        <v>44794</v>
      </c>
      <c r="D1755" s="144" t="s">
        <v>218</v>
      </c>
      <c r="E1755" s="144" t="s">
        <v>24</v>
      </c>
      <c r="F1755" s="76">
        <v>101</v>
      </c>
      <c r="G1755" s="145" t="s">
        <v>356</v>
      </c>
      <c r="H1755" s="145">
        <v>0</v>
      </c>
      <c r="I1755" s="145">
        <v>0.15</v>
      </c>
      <c r="J1755" s="145">
        <v>0</v>
      </c>
      <c r="K1755" s="145" t="s">
        <v>344</v>
      </c>
      <c r="L1755" s="145">
        <f>IF(A1755="","",IFERROR(VLOOKUP(B1755,IPQlickTabla!$B:$J,9,FALSE),IF(B1755="80 - Produccion-Mezcla Grasa","80",IF(B1755="51 - Purga-Purga de sebo","51",IF(B1755="502 - Fermentacion PCL","502",IF(B1755="510 - Fermentacion","510","512"))))))</f>
        <v>95</v>
      </c>
      <c r="M1755" s="107">
        <f t="shared" si="27"/>
        <v>95</v>
      </c>
    </row>
    <row r="1756" spans="1:13" hidden="1" x14ac:dyDescent="0.25">
      <c r="A1756" s="76">
        <v>667739</v>
      </c>
      <c r="B1756" s="144" t="s">
        <v>329</v>
      </c>
      <c r="C1756" s="112">
        <v>44791</v>
      </c>
      <c r="D1756" s="144" t="s">
        <v>218</v>
      </c>
      <c r="E1756" s="144" t="s">
        <v>24</v>
      </c>
      <c r="F1756" s="76">
        <v>101</v>
      </c>
      <c r="G1756" s="145" t="s">
        <v>356</v>
      </c>
      <c r="H1756" s="145">
        <v>0</v>
      </c>
      <c r="I1756" s="145">
        <v>0.15</v>
      </c>
      <c r="J1756" s="145">
        <v>0.01</v>
      </c>
      <c r="K1756" s="145" t="s">
        <v>344</v>
      </c>
      <c r="L1756" s="145">
        <f>IF(A1756="","",IFERROR(VLOOKUP(B1756,IPQlickTabla!$B:$J,9,FALSE),IF(B1756="80 - Produccion-Mezcla Grasa","80",IF(B1756="51 - Purga-Purga de sebo","51",IF(B1756="502 - Fermentacion PCL","502",IF(B1756="510 - Fermentacion","510","512"))))))</f>
        <v>95</v>
      </c>
      <c r="M1756" s="107">
        <f t="shared" si="27"/>
        <v>95</v>
      </c>
    </row>
    <row r="1757" spans="1:13" hidden="1" x14ac:dyDescent="0.25">
      <c r="A1757" s="76">
        <v>667021</v>
      </c>
      <c r="B1757" s="144" t="s">
        <v>329</v>
      </c>
      <c r="C1757" s="112">
        <v>44788</v>
      </c>
      <c r="D1757" s="144" t="s">
        <v>218</v>
      </c>
      <c r="E1757" s="144" t="s">
        <v>24</v>
      </c>
      <c r="F1757" s="76">
        <v>101</v>
      </c>
      <c r="G1757" s="145" t="s">
        <v>356</v>
      </c>
      <c r="H1757" s="145">
        <v>0</v>
      </c>
      <c r="I1757" s="145">
        <v>0.15</v>
      </c>
      <c r="J1757" s="145">
        <v>0.02</v>
      </c>
      <c r="K1757" s="145" t="s">
        <v>344</v>
      </c>
      <c r="L1757" s="145">
        <f>IF(A1757="","",IFERROR(VLOOKUP(B1757,IPQlickTabla!$B:$J,9,FALSE),IF(B1757="80 - Produccion-Mezcla Grasa","80",IF(B1757="51 - Purga-Purga de sebo","51",IF(B1757="502 - Fermentacion PCL","502",IF(B1757="510 - Fermentacion","510","512"))))))</f>
        <v>95</v>
      </c>
      <c r="M1757" s="107">
        <f t="shared" si="27"/>
        <v>95</v>
      </c>
    </row>
    <row r="1758" spans="1:13" hidden="1" x14ac:dyDescent="0.25">
      <c r="A1758" s="76">
        <v>667739</v>
      </c>
      <c r="B1758" s="144" t="s">
        <v>329</v>
      </c>
      <c r="C1758" s="112">
        <v>44791</v>
      </c>
      <c r="D1758" s="144" t="s">
        <v>218</v>
      </c>
      <c r="E1758" s="144" t="s">
        <v>24</v>
      </c>
      <c r="F1758" s="76">
        <v>101</v>
      </c>
      <c r="G1758" s="145" t="s">
        <v>356</v>
      </c>
      <c r="H1758" s="145">
        <v>0</v>
      </c>
      <c r="I1758" s="145">
        <v>0.15</v>
      </c>
      <c r="J1758" s="145">
        <v>0.02</v>
      </c>
      <c r="K1758" s="145" t="s">
        <v>344</v>
      </c>
      <c r="L1758" s="145">
        <f>IF(A1758="","",IFERROR(VLOOKUP(B1758,IPQlickTabla!$B:$J,9,FALSE),IF(B1758="80 - Produccion-Mezcla Grasa","80",IF(B1758="51 - Purga-Purga de sebo","51",IF(B1758="502 - Fermentacion PCL","502",IF(B1758="510 - Fermentacion","510","512"))))))</f>
        <v>95</v>
      </c>
      <c r="M1758" s="107">
        <f t="shared" si="27"/>
        <v>95</v>
      </c>
    </row>
    <row r="1759" spans="1:13" hidden="1" x14ac:dyDescent="0.25">
      <c r="A1759" s="76">
        <v>668005</v>
      </c>
      <c r="B1759" s="144" t="s">
        <v>329</v>
      </c>
      <c r="C1759" s="112">
        <v>44792</v>
      </c>
      <c r="D1759" s="144" t="s">
        <v>218</v>
      </c>
      <c r="E1759" s="144" t="s">
        <v>24</v>
      </c>
      <c r="F1759" s="76">
        <v>101</v>
      </c>
      <c r="G1759" s="145" t="s">
        <v>356</v>
      </c>
      <c r="H1759" s="145">
        <v>0</v>
      </c>
      <c r="I1759" s="145">
        <v>0.15</v>
      </c>
      <c r="J1759" s="145">
        <v>0.02</v>
      </c>
      <c r="K1759" s="145" t="s">
        <v>344</v>
      </c>
      <c r="L1759" s="145">
        <f>IF(A1759="","",IFERROR(VLOOKUP(B1759,IPQlickTabla!$B:$J,9,FALSE),IF(B1759="80 - Produccion-Mezcla Grasa","80",IF(B1759="51 - Purga-Purga de sebo","51",IF(B1759="502 - Fermentacion PCL","502",IF(B1759="510 - Fermentacion","510","512"))))))</f>
        <v>95</v>
      </c>
      <c r="M1759" s="107">
        <f t="shared" si="27"/>
        <v>95</v>
      </c>
    </row>
    <row r="1760" spans="1:13" hidden="1" x14ac:dyDescent="0.25">
      <c r="A1760" s="76">
        <v>668281</v>
      </c>
      <c r="B1760" s="144" t="s">
        <v>329</v>
      </c>
      <c r="C1760" s="112">
        <v>44793</v>
      </c>
      <c r="D1760" s="144" t="s">
        <v>218</v>
      </c>
      <c r="E1760" s="144" t="s">
        <v>24</v>
      </c>
      <c r="F1760" s="76">
        <v>101</v>
      </c>
      <c r="G1760" s="145" t="s">
        <v>356</v>
      </c>
      <c r="H1760" s="145">
        <v>0</v>
      </c>
      <c r="I1760" s="145">
        <v>0.15</v>
      </c>
      <c r="J1760" s="145">
        <v>0.02</v>
      </c>
      <c r="K1760" s="145" t="s">
        <v>344</v>
      </c>
      <c r="L1760" s="145">
        <f>IF(A1760="","",IFERROR(VLOOKUP(B1760,IPQlickTabla!$B:$J,9,FALSE),IF(B1760="80 - Produccion-Mezcla Grasa","80",IF(B1760="51 - Purga-Purga de sebo","51",IF(B1760="502 - Fermentacion PCL","502",IF(B1760="510 - Fermentacion","510","512"))))))</f>
        <v>95</v>
      </c>
      <c r="M1760" s="107">
        <f t="shared" si="27"/>
        <v>95</v>
      </c>
    </row>
    <row r="1761" spans="1:13" hidden="1" x14ac:dyDescent="0.25">
      <c r="A1761" s="76">
        <v>667021</v>
      </c>
      <c r="B1761" s="144" t="s">
        <v>329</v>
      </c>
      <c r="C1761" s="112">
        <v>44788</v>
      </c>
      <c r="D1761" s="144" t="s">
        <v>218</v>
      </c>
      <c r="E1761" s="144" t="s">
        <v>24</v>
      </c>
      <c r="F1761" s="76">
        <v>101</v>
      </c>
      <c r="G1761" s="145" t="s">
        <v>356</v>
      </c>
      <c r="H1761" s="145">
        <v>0</v>
      </c>
      <c r="I1761" s="145">
        <v>0.15</v>
      </c>
      <c r="J1761" s="145">
        <v>0.03</v>
      </c>
      <c r="K1761" s="145" t="s">
        <v>344</v>
      </c>
      <c r="L1761" s="145">
        <f>IF(A1761="","",IFERROR(VLOOKUP(B1761,IPQlickTabla!$B:$J,9,FALSE),IF(B1761="80 - Produccion-Mezcla Grasa","80",IF(B1761="51 - Purga-Purga de sebo","51",IF(B1761="502 - Fermentacion PCL","502",IF(B1761="510 - Fermentacion","510","512"))))))</f>
        <v>95</v>
      </c>
      <c r="M1761" s="107">
        <f t="shared" si="27"/>
        <v>95</v>
      </c>
    </row>
    <row r="1762" spans="1:13" hidden="1" x14ac:dyDescent="0.25">
      <c r="A1762" s="76">
        <v>668005</v>
      </c>
      <c r="B1762" s="144" t="s">
        <v>329</v>
      </c>
      <c r="C1762" s="112">
        <v>44792</v>
      </c>
      <c r="D1762" s="144" t="s">
        <v>218</v>
      </c>
      <c r="E1762" s="144" t="s">
        <v>24</v>
      </c>
      <c r="F1762" s="76">
        <v>101</v>
      </c>
      <c r="G1762" s="145" t="s">
        <v>356</v>
      </c>
      <c r="H1762" s="145">
        <v>0</v>
      </c>
      <c r="I1762" s="145">
        <v>0.15</v>
      </c>
      <c r="J1762" s="145">
        <v>0.03</v>
      </c>
      <c r="K1762" s="145" t="s">
        <v>344</v>
      </c>
      <c r="L1762" s="145">
        <f>IF(A1762="","",IFERROR(VLOOKUP(B1762,IPQlickTabla!$B:$J,9,FALSE),IF(B1762="80 - Produccion-Mezcla Grasa","80",IF(B1762="51 - Purga-Purga de sebo","51",IF(B1762="502 - Fermentacion PCL","502",IF(B1762="510 - Fermentacion","510","512"))))))</f>
        <v>95</v>
      </c>
      <c r="M1762" s="107">
        <f t="shared" si="27"/>
        <v>95</v>
      </c>
    </row>
    <row r="1763" spans="1:13" hidden="1" x14ac:dyDescent="0.25">
      <c r="A1763" s="76">
        <v>668281</v>
      </c>
      <c r="B1763" s="144" t="s">
        <v>329</v>
      </c>
      <c r="C1763" s="112">
        <v>44793</v>
      </c>
      <c r="D1763" s="144" t="s">
        <v>218</v>
      </c>
      <c r="E1763" s="144" t="s">
        <v>24</v>
      </c>
      <c r="F1763" s="76">
        <v>101</v>
      </c>
      <c r="G1763" s="145" t="s">
        <v>356</v>
      </c>
      <c r="H1763" s="145">
        <v>0</v>
      </c>
      <c r="I1763" s="145">
        <v>0.15</v>
      </c>
      <c r="J1763" s="145">
        <v>0.03</v>
      </c>
      <c r="K1763" s="145" t="s">
        <v>344</v>
      </c>
      <c r="L1763" s="145">
        <f>IF(A1763="","",IFERROR(VLOOKUP(B1763,IPQlickTabla!$B:$J,9,FALSE),IF(B1763="80 - Produccion-Mezcla Grasa","80",IF(B1763="51 - Purga-Purga de sebo","51",IF(B1763="502 - Fermentacion PCL","502",IF(B1763="510 - Fermentacion","510","512"))))))</f>
        <v>95</v>
      </c>
      <c r="M1763" s="107">
        <f t="shared" si="27"/>
        <v>95</v>
      </c>
    </row>
    <row r="1764" spans="1:13" hidden="1" x14ac:dyDescent="0.25">
      <c r="A1764" s="76">
        <v>667021</v>
      </c>
      <c r="B1764" s="144" t="s">
        <v>329</v>
      </c>
      <c r="C1764" s="112">
        <v>44788</v>
      </c>
      <c r="D1764" s="144" t="s">
        <v>218</v>
      </c>
      <c r="E1764" s="144" t="s">
        <v>24</v>
      </c>
      <c r="F1764" s="76">
        <v>101</v>
      </c>
      <c r="G1764" s="145" t="s">
        <v>356</v>
      </c>
      <c r="H1764" s="145">
        <v>0</v>
      </c>
      <c r="I1764" s="145">
        <v>0.15</v>
      </c>
      <c r="J1764" s="145">
        <v>0.04</v>
      </c>
      <c r="K1764" s="145" t="s">
        <v>344</v>
      </c>
      <c r="L1764" s="145">
        <f>IF(A1764="","",IFERROR(VLOOKUP(B1764,IPQlickTabla!$B:$J,9,FALSE),IF(B1764="80 - Produccion-Mezcla Grasa","80",IF(B1764="51 - Purga-Purga de sebo","51",IF(B1764="502 - Fermentacion PCL","502",IF(B1764="510 - Fermentacion","510","512"))))))</f>
        <v>95</v>
      </c>
      <c r="M1764" s="107">
        <f t="shared" si="27"/>
        <v>95</v>
      </c>
    </row>
    <row r="1765" spans="1:13" hidden="1" x14ac:dyDescent="0.25">
      <c r="A1765" s="76">
        <v>667739</v>
      </c>
      <c r="B1765" s="144" t="s">
        <v>329</v>
      </c>
      <c r="C1765" s="112">
        <v>44791</v>
      </c>
      <c r="D1765" s="144" t="s">
        <v>218</v>
      </c>
      <c r="E1765" s="144" t="s">
        <v>24</v>
      </c>
      <c r="F1765" s="76">
        <v>101</v>
      </c>
      <c r="G1765" s="145" t="s">
        <v>356</v>
      </c>
      <c r="H1765" s="145">
        <v>0</v>
      </c>
      <c r="I1765" s="145">
        <v>0.15</v>
      </c>
      <c r="J1765" s="145">
        <v>7.0000000000000007E-2</v>
      </c>
      <c r="K1765" s="145" t="s">
        <v>344</v>
      </c>
      <c r="L1765" s="145">
        <f>IF(A1765="","",IFERROR(VLOOKUP(B1765,IPQlickTabla!$B:$J,9,FALSE),IF(B1765="80 - Produccion-Mezcla Grasa","80",IF(B1765="51 - Purga-Purga de sebo","51",IF(B1765="502 - Fermentacion PCL","502",IF(B1765="510 - Fermentacion","510","512"))))))</f>
        <v>95</v>
      </c>
      <c r="M1765" s="107">
        <f t="shared" si="27"/>
        <v>95</v>
      </c>
    </row>
    <row r="1766" spans="1:13" hidden="1" x14ac:dyDescent="0.25">
      <c r="A1766" s="76">
        <v>668415</v>
      </c>
      <c r="B1766" s="144" t="s">
        <v>329</v>
      </c>
      <c r="C1766" s="112">
        <v>44794</v>
      </c>
      <c r="D1766" s="144" t="s">
        <v>218</v>
      </c>
      <c r="E1766" s="144" t="s">
        <v>24</v>
      </c>
      <c r="F1766" s="76">
        <v>101</v>
      </c>
      <c r="G1766" s="145" t="s">
        <v>356</v>
      </c>
      <c r="H1766" s="145">
        <v>0</v>
      </c>
      <c r="I1766" s="145">
        <v>0.15</v>
      </c>
      <c r="J1766" s="145">
        <v>0.08</v>
      </c>
      <c r="K1766" s="145" t="s">
        <v>344</v>
      </c>
      <c r="L1766" s="145">
        <f>IF(A1766="","",IFERROR(VLOOKUP(B1766,IPQlickTabla!$B:$J,9,FALSE),IF(B1766="80 - Produccion-Mezcla Grasa","80",IF(B1766="51 - Purga-Purga de sebo","51",IF(B1766="502 - Fermentacion PCL","502",IF(B1766="510 - Fermentacion","510","512"))))))</f>
        <v>95</v>
      </c>
      <c r="M1766" s="107">
        <f t="shared" si="27"/>
        <v>95</v>
      </c>
    </row>
    <row r="1767" spans="1:13" hidden="1" x14ac:dyDescent="0.25">
      <c r="A1767" s="76">
        <v>667021</v>
      </c>
      <c r="B1767" s="144" t="s">
        <v>329</v>
      </c>
      <c r="C1767" s="112">
        <v>44788</v>
      </c>
      <c r="D1767" s="144" t="s">
        <v>218</v>
      </c>
      <c r="E1767" s="144" t="s">
        <v>24</v>
      </c>
      <c r="F1767" s="76">
        <v>101</v>
      </c>
      <c r="G1767" s="145" t="s">
        <v>356</v>
      </c>
      <c r="H1767" s="145">
        <v>0</v>
      </c>
      <c r="I1767" s="145">
        <v>0.15</v>
      </c>
      <c r="J1767" s="145">
        <v>0.09</v>
      </c>
      <c r="K1767" s="145" t="s">
        <v>344</v>
      </c>
      <c r="L1767" s="145">
        <f>IF(A1767="","",IFERROR(VLOOKUP(B1767,IPQlickTabla!$B:$J,9,FALSE),IF(B1767="80 - Produccion-Mezcla Grasa","80",IF(B1767="51 - Purga-Purga de sebo","51",IF(B1767="502 - Fermentacion PCL","502",IF(B1767="510 - Fermentacion","510","512"))))))</f>
        <v>95</v>
      </c>
      <c r="M1767" s="107">
        <f t="shared" si="27"/>
        <v>95</v>
      </c>
    </row>
    <row r="1768" spans="1:13" hidden="1" x14ac:dyDescent="0.25">
      <c r="A1768" s="76">
        <v>668005</v>
      </c>
      <c r="B1768" s="144" t="s">
        <v>329</v>
      </c>
      <c r="C1768" s="112">
        <v>44792</v>
      </c>
      <c r="D1768" s="144" t="s">
        <v>218</v>
      </c>
      <c r="E1768" s="144" t="s">
        <v>24</v>
      </c>
      <c r="F1768" s="76">
        <v>101</v>
      </c>
      <c r="G1768" s="145" t="s">
        <v>356</v>
      </c>
      <c r="H1768" s="145">
        <v>0</v>
      </c>
      <c r="I1768" s="145">
        <v>0.15</v>
      </c>
      <c r="J1768" s="145">
        <v>0.09</v>
      </c>
      <c r="K1768" s="145" t="s">
        <v>344</v>
      </c>
      <c r="L1768" s="145">
        <f>IF(A1768="","",IFERROR(VLOOKUP(B1768,IPQlickTabla!$B:$J,9,FALSE),IF(B1768="80 - Produccion-Mezcla Grasa","80",IF(B1768="51 - Purga-Purga de sebo","51",IF(B1768="502 - Fermentacion PCL","502",IF(B1768="510 - Fermentacion","510","512"))))))</f>
        <v>95</v>
      </c>
      <c r="M1768" s="107">
        <f t="shared" si="27"/>
        <v>95</v>
      </c>
    </row>
    <row r="1769" spans="1:13" hidden="1" x14ac:dyDescent="0.25">
      <c r="A1769" s="76">
        <v>667021</v>
      </c>
      <c r="B1769" s="144" t="s">
        <v>329</v>
      </c>
      <c r="C1769" s="112">
        <v>44788</v>
      </c>
      <c r="D1769" s="144" t="s">
        <v>218</v>
      </c>
      <c r="E1769" s="144" t="s">
        <v>24</v>
      </c>
      <c r="F1769" s="76">
        <v>101</v>
      </c>
      <c r="G1769" s="145" t="s">
        <v>356</v>
      </c>
      <c r="H1769" s="145">
        <v>0</v>
      </c>
      <c r="I1769" s="145">
        <v>0.15</v>
      </c>
      <c r="J1769" s="145">
        <v>0.2</v>
      </c>
      <c r="K1769" s="145" t="s">
        <v>345</v>
      </c>
      <c r="L1769" s="145">
        <f>IF(A1769="","",IFERROR(VLOOKUP(B1769,IPQlickTabla!$B:$J,9,FALSE),IF(B1769="80 - Produccion-Mezcla Grasa","80",IF(B1769="51 - Purga-Purga de sebo","51",IF(B1769="502 - Fermentacion PCL","502",IF(B1769="510 - Fermentacion","510","512"))))))</f>
        <v>95</v>
      </c>
      <c r="M1769" s="107">
        <f t="shared" si="27"/>
        <v>95</v>
      </c>
    </row>
    <row r="1770" spans="1:13" hidden="1" x14ac:dyDescent="0.25">
      <c r="A1770" s="76">
        <v>667739</v>
      </c>
      <c r="B1770" s="144" t="s">
        <v>329</v>
      </c>
      <c r="C1770" s="112">
        <v>44791</v>
      </c>
      <c r="D1770" s="144" t="s">
        <v>218</v>
      </c>
      <c r="E1770" s="144" t="s">
        <v>24</v>
      </c>
      <c r="F1770" s="76">
        <v>99</v>
      </c>
      <c r="G1770" s="145" t="s">
        <v>321</v>
      </c>
      <c r="H1770" s="145">
        <v>0</v>
      </c>
      <c r="I1770" s="145">
        <v>3</v>
      </c>
      <c r="J1770" s="145">
        <v>1.1100000000000001</v>
      </c>
      <c r="K1770" s="145" t="s">
        <v>344</v>
      </c>
      <c r="L1770" s="145">
        <f>IF(A1770="","",IFERROR(VLOOKUP(B1770,IPQlickTabla!$B:$J,9,FALSE),IF(B1770="80 - Produccion-Mezcla Grasa","80",IF(B1770="51 - Purga-Purga de sebo","51",IF(B1770="502 - Fermentacion PCL","502",IF(B1770="510 - Fermentacion","510","512"))))))</f>
        <v>95</v>
      </c>
      <c r="M1770" s="107">
        <f t="shared" si="27"/>
        <v>95</v>
      </c>
    </row>
    <row r="1771" spans="1:13" hidden="1" x14ac:dyDescent="0.25">
      <c r="A1771" s="76">
        <v>668005</v>
      </c>
      <c r="B1771" s="144" t="s">
        <v>329</v>
      </c>
      <c r="C1771" s="112">
        <v>44792</v>
      </c>
      <c r="D1771" s="144" t="s">
        <v>218</v>
      </c>
      <c r="E1771" s="144" t="s">
        <v>24</v>
      </c>
      <c r="F1771" s="76">
        <v>99</v>
      </c>
      <c r="G1771" s="145" t="s">
        <v>321</v>
      </c>
      <c r="H1771" s="145">
        <v>0</v>
      </c>
      <c r="I1771" s="145">
        <v>3</v>
      </c>
      <c r="J1771" s="145">
        <v>1.1100000000000001</v>
      </c>
      <c r="K1771" s="145" t="s">
        <v>344</v>
      </c>
      <c r="L1771" s="145">
        <f>IF(A1771="","",IFERROR(VLOOKUP(B1771,IPQlickTabla!$B:$J,9,FALSE),IF(B1771="80 - Produccion-Mezcla Grasa","80",IF(B1771="51 - Purga-Purga de sebo","51",IF(B1771="502 - Fermentacion PCL","502",IF(B1771="510 - Fermentacion","510","512"))))))</f>
        <v>95</v>
      </c>
      <c r="M1771" s="107">
        <f t="shared" si="27"/>
        <v>95</v>
      </c>
    </row>
    <row r="1772" spans="1:13" hidden="1" x14ac:dyDescent="0.25">
      <c r="A1772" s="76">
        <v>667739</v>
      </c>
      <c r="B1772" s="144" t="s">
        <v>329</v>
      </c>
      <c r="C1772" s="112">
        <v>44791</v>
      </c>
      <c r="D1772" s="144" t="s">
        <v>218</v>
      </c>
      <c r="E1772" s="144" t="s">
        <v>24</v>
      </c>
      <c r="F1772" s="76">
        <v>99</v>
      </c>
      <c r="G1772" s="145" t="s">
        <v>321</v>
      </c>
      <c r="H1772" s="145">
        <v>0</v>
      </c>
      <c r="I1772" s="145">
        <v>3</v>
      </c>
      <c r="J1772" s="145">
        <v>2.1</v>
      </c>
      <c r="K1772" s="145" t="s">
        <v>344</v>
      </c>
      <c r="L1772" s="145">
        <f>IF(A1772="","",IFERROR(VLOOKUP(B1772,IPQlickTabla!$B:$J,9,FALSE),IF(B1772="80 - Produccion-Mezcla Grasa","80",IF(B1772="51 - Purga-Purga de sebo","51",IF(B1772="502 - Fermentacion PCL","502",IF(B1772="510 - Fermentacion","510","512"))))))</f>
        <v>95</v>
      </c>
      <c r="M1772" s="107">
        <f t="shared" si="27"/>
        <v>95</v>
      </c>
    </row>
    <row r="1773" spans="1:13" hidden="1" x14ac:dyDescent="0.25">
      <c r="A1773" s="76">
        <v>667021</v>
      </c>
      <c r="B1773" s="144" t="s">
        <v>329</v>
      </c>
      <c r="C1773" s="112">
        <v>44788</v>
      </c>
      <c r="D1773" s="144" t="s">
        <v>218</v>
      </c>
      <c r="E1773" s="144" t="s">
        <v>24</v>
      </c>
      <c r="F1773" s="76">
        <v>99</v>
      </c>
      <c r="G1773" s="145" t="s">
        <v>321</v>
      </c>
      <c r="H1773" s="145">
        <v>0</v>
      </c>
      <c r="I1773" s="145">
        <v>3</v>
      </c>
      <c r="J1773" s="145">
        <v>3.35</v>
      </c>
      <c r="K1773" s="145" t="s">
        <v>345</v>
      </c>
      <c r="L1773" s="145">
        <f>IF(A1773="","",IFERROR(VLOOKUP(B1773,IPQlickTabla!$B:$J,9,FALSE),IF(B1773="80 - Produccion-Mezcla Grasa","80",IF(B1773="51 - Purga-Purga de sebo","51",IF(B1773="502 - Fermentacion PCL","502",IF(B1773="510 - Fermentacion","510","512"))))))</f>
        <v>95</v>
      </c>
      <c r="M1773" s="107">
        <f t="shared" si="27"/>
        <v>95</v>
      </c>
    </row>
    <row r="1774" spans="1:13" hidden="1" x14ac:dyDescent="0.25">
      <c r="A1774" s="76">
        <v>667021</v>
      </c>
      <c r="B1774" s="144" t="s">
        <v>329</v>
      </c>
      <c r="C1774" s="112">
        <v>44788</v>
      </c>
      <c r="D1774" s="144" t="s">
        <v>218</v>
      </c>
      <c r="E1774" s="144" t="s">
        <v>24</v>
      </c>
      <c r="F1774" s="76">
        <v>99</v>
      </c>
      <c r="G1774" s="145" t="s">
        <v>321</v>
      </c>
      <c r="H1774" s="145">
        <v>0</v>
      </c>
      <c r="I1774" s="145">
        <v>3</v>
      </c>
      <c r="J1774" s="145">
        <v>3.84</v>
      </c>
      <c r="K1774" s="145" t="s">
        <v>345</v>
      </c>
      <c r="L1774" s="145">
        <f>IF(A1774="","",IFERROR(VLOOKUP(B1774,IPQlickTabla!$B:$J,9,FALSE),IF(B1774="80 - Produccion-Mezcla Grasa","80",IF(B1774="51 - Purga-Purga de sebo","51",IF(B1774="502 - Fermentacion PCL","502",IF(B1774="510 - Fermentacion","510","512"))))))</f>
        <v>95</v>
      </c>
      <c r="M1774" s="107">
        <f t="shared" si="27"/>
        <v>95</v>
      </c>
    </row>
    <row r="1775" spans="1:13" hidden="1" x14ac:dyDescent="0.25">
      <c r="A1775" s="76">
        <v>667739</v>
      </c>
      <c r="B1775" s="144" t="s">
        <v>329</v>
      </c>
      <c r="C1775" s="112">
        <v>44791</v>
      </c>
      <c r="D1775" s="144" t="s">
        <v>218</v>
      </c>
      <c r="E1775" s="144" t="s">
        <v>24</v>
      </c>
      <c r="F1775" s="76">
        <v>19</v>
      </c>
      <c r="G1775" s="145" t="s">
        <v>71</v>
      </c>
      <c r="H1775" s="145">
        <v>0</v>
      </c>
      <c r="I1775" s="145">
        <v>0.1</v>
      </c>
      <c r="J1775" s="145">
        <v>0</v>
      </c>
      <c r="K1775" s="145" t="s">
        <v>344</v>
      </c>
      <c r="L1775" s="145">
        <f>IF(A1775="","",IFERROR(VLOOKUP(B1775,IPQlickTabla!$B:$J,9,FALSE),IF(B1775="80 - Produccion-Mezcla Grasa","80",IF(B1775="51 - Purga-Purga de sebo","51",IF(B1775="502 - Fermentacion PCL","502",IF(B1775="510 - Fermentacion","510","512"))))))</f>
        <v>95</v>
      </c>
      <c r="M1775" s="107">
        <f t="shared" si="27"/>
        <v>95</v>
      </c>
    </row>
    <row r="1776" spans="1:13" hidden="1" x14ac:dyDescent="0.25">
      <c r="A1776" s="76">
        <v>668005</v>
      </c>
      <c r="B1776" s="144" t="s">
        <v>329</v>
      </c>
      <c r="C1776" s="112">
        <v>44792</v>
      </c>
      <c r="D1776" s="144" t="s">
        <v>218</v>
      </c>
      <c r="E1776" s="144" t="s">
        <v>24</v>
      </c>
      <c r="F1776" s="76">
        <v>19</v>
      </c>
      <c r="G1776" s="145" t="s">
        <v>71</v>
      </c>
      <c r="H1776" s="145">
        <v>0</v>
      </c>
      <c r="I1776" s="145">
        <v>0.1</v>
      </c>
      <c r="J1776" s="145">
        <v>0</v>
      </c>
      <c r="K1776" s="145" t="s">
        <v>344</v>
      </c>
      <c r="L1776" s="145">
        <f>IF(A1776="","",IFERROR(VLOOKUP(B1776,IPQlickTabla!$B:$J,9,FALSE),IF(B1776="80 - Produccion-Mezcla Grasa","80",IF(B1776="51 - Purga-Purga de sebo","51",IF(B1776="502 - Fermentacion PCL","502",IF(B1776="510 - Fermentacion","510","512"))))))</f>
        <v>95</v>
      </c>
      <c r="M1776" s="107">
        <f t="shared" si="27"/>
        <v>95</v>
      </c>
    </row>
    <row r="1777" spans="1:13" hidden="1" x14ac:dyDescent="0.25">
      <c r="A1777" s="76">
        <v>668281</v>
      </c>
      <c r="B1777" s="144" t="s">
        <v>329</v>
      </c>
      <c r="C1777" s="112">
        <v>44793</v>
      </c>
      <c r="D1777" s="144" t="s">
        <v>218</v>
      </c>
      <c r="E1777" s="144" t="s">
        <v>24</v>
      </c>
      <c r="F1777" s="76">
        <v>19</v>
      </c>
      <c r="G1777" s="145" t="s">
        <v>71</v>
      </c>
      <c r="H1777" s="145">
        <v>0</v>
      </c>
      <c r="I1777" s="145">
        <v>0.1</v>
      </c>
      <c r="J1777" s="145">
        <v>0</v>
      </c>
      <c r="K1777" s="145" t="s">
        <v>344</v>
      </c>
      <c r="L1777" s="145">
        <f>IF(A1777="","",IFERROR(VLOOKUP(B1777,IPQlickTabla!$B:$J,9,FALSE),IF(B1777="80 - Produccion-Mezcla Grasa","80",IF(B1777="51 - Purga-Purga de sebo","51",IF(B1777="502 - Fermentacion PCL","502",IF(B1777="510 - Fermentacion","510","512"))))))</f>
        <v>95</v>
      </c>
      <c r="M1777" s="107">
        <f t="shared" si="27"/>
        <v>95</v>
      </c>
    </row>
    <row r="1778" spans="1:13" hidden="1" x14ac:dyDescent="0.25">
      <c r="A1778" s="76">
        <v>667739</v>
      </c>
      <c r="B1778" s="144" t="s">
        <v>329</v>
      </c>
      <c r="C1778" s="112">
        <v>44791</v>
      </c>
      <c r="D1778" s="144" t="s">
        <v>218</v>
      </c>
      <c r="E1778" s="144" t="s">
        <v>24</v>
      </c>
      <c r="F1778" s="76">
        <v>19</v>
      </c>
      <c r="G1778" s="145" t="s">
        <v>71</v>
      </c>
      <c r="H1778" s="145">
        <v>0</v>
      </c>
      <c r="I1778" s="145">
        <v>0.1</v>
      </c>
      <c r="J1778" s="145">
        <v>0.04</v>
      </c>
      <c r="K1778" s="145" t="s">
        <v>344</v>
      </c>
      <c r="L1778" s="145">
        <f>IF(A1778="","",IFERROR(VLOOKUP(B1778,IPQlickTabla!$B:$J,9,FALSE),IF(B1778="80 - Produccion-Mezcla Grasa","80",IF(B1778="51 - Purga-Purga de sebo","51",IF(B1778="502 - Fermentacion PCL","502",IF(B1778="510 - Fermentacion","510","512"))))))</f>
        <v>95</v>
      </c>
      <c r="M1778" s="107">
        <f t="shared" si="27"/>
        <v>95</v>
      </c>
    </row>
    <row r="1779" spans="1:13" hidden="1" x14ac:dyDescent="0.25">
      <c r="A1779" s="76">
        <v>667021</v>
      </c>
      <c r="B1779" s="144" t="s">
        <v>329</v>
      </c>
      <c r="C1779" s="112">
        <v>44788</v>
      </c>
      <c r="D1779" s="144" t="s">
        <v>218</v>
      </c>
      <c r="E1779" s="144" t="s">
        <v>24</v>
      </c>
      <c r="F1779" s="76">
        <v>19</v>
      </c>
      <c r="G1779" s="145" t="s">
        <v>71</v>
      </c>
      <c r="H1779" s="145">
        <v>0</v>
      </c>
      <c r="I1779" s="145">
        <v>0.1</v>
      </c>
      <c r="J1779" s="145">
        <v>0.05</v>
      </c>
      <c r="K1779" s="145" t="s">
        <v>344</v>
      </c>
      <c r="L1779" s="145">
        <f>IF(A1779="","",IFERROR(VLOOKUP(B1779,IPQlickTabla!$B:$J,9,FALSE),IF(B1779="80 - Produccion-Mezcla Grasa","80",IF(B1779="51 - Purga-Purga de sebo","51",IF(B1779="502 - Fermentacion PCL","502",IF(B1779="510 - Fermentacion","510","512"))))))</f>
        <v>95</v>
      </c>
      <c r="M1779" s="107">
        <f t="shared" si="27"/>
        <v>95</v>
      </c>
    </row>
    <row r="1780" spans="1:13" hidden="1" x14ac:dyDescent="0.25">
      <c r="A1780" s="76">
        <v>668005</v>
      </c>
      <c r="B1780" s="144" t="s">
        <v>329</v>
      </c>
      <c r="C1780" s="112">
        <v>44792</v>
      </c>
      <c r="D1780" s="144" t="s">
        <v>218</v>
      </c>
      <c r="E1780" s="144" t="s">
        <v>24</v>
      </c>
      <c r="F1780" s="76">
        <v>19</v>
      </c>
      <c r="G1780" s="145" t="s">
        <v>71</v>
      </c>
      <c r="H1780" s="145">
        <v>0</v>
      </c>
      <c r="I1780" s="145">
        <v>0.1</v>
      </c>
      <c r="J1780" s="145">
        <v>0.05</v>
      </c>
      <c r="K1780" s="145" t="s">
        <v>344</v>
      </c>
      <c r="L1780" s="145">
        <f>IF(A1780="","",IFERROR(VLOOKUP(B1780,IPQlickTabla!$B:$J,9,FALSE),IF(B1780="80 - Produccion-Mezcla Grasa","80",IF(B1780="51 - Purga-Purga de sebo","51",IF(B1780="502 - Fermentacion PCL","502",IF(B1780="510 - Fermentacion","510","512"))))))</f>
        <v>95</v>
      </c>
      <c r="M1780" s="107">
        <f t="shared" si="27"/>
        <v>95</v>
      </c>
    </row>
    <row r="1781" spans="1:13" hidden="1" x14ac:dyDescent="0.25">
      <c r="A1781" s="76">
        <v>667021</v>
      </c>
      <c r="B1781" s="144" t="s">
        <v>329</v>
      </c>
      <c r="C1781" s="112">
        <v>44788</v>
      </c>
      <c r="D1781" s="144" t="s">
        <v>218</v>
      </c>
      <c r="E1781" s="144" t="s">
        <v>24</v>
      </c>
      <c r="F1781" s="76">
        <v>19</v>
      </c>
      <c r="G1781" s="145" t="s">
        <v>71</v>
      </c>
      <c r="H1781" s="145">
        <v>0</v>
      </c>
      <c r="I1781" s="145">
        <v>0.1</v>
      </c>
      <c r="J1781" s="145">
        <v>0.06</v>
      </c>
      <c r="K1781" s="145" t="s">
        <v>344</v>
      </c>
      <c r="L1781" s="145">
        <f>IF(A1781="","",IFERROR(VLOOKUP(B1781,IPQlickTabla!$B:$J,9,FALSE),IF(B1781="80 - Produccion-Mezcla Grasa","80",IF(B1781="51 - Purga-Purga de sebo","51",IF(B1781="502 - Fermentacion PCL","502",IF(B1781="510 - Fermentacion","510","512"))))))</f>
        <v>95</v>
      </c>
      <c r="M1781" s="107">
        <f t="shared" si="27"/>
        <v>95</v>
      </c>
    </row>
    <row r="1782" spans="1:13" hidden="1" x14ac:dyDescent="0.25">
      <c r="A1782" s="76">
        <v>667739</v>
      </c>
      <c r="B1782" s="144" t="s">
        <v>329</v>
      </c>
      <c r="C1782" s="112">
        <v>44791</v>
      </c>
      <c r="D1782" s="144" t="s">
        <v>218</v>
      </c>
      <c r="E1782" s="144" t="s">
        <v>24</v>
      </c>
      <c r="F1782" s="76">
        <v>19</v>
      </c>
      <c r="G1782" s="145" t="s">
        <v>71</v>
      </c>
      <c r="H1782" s="145">
        <v>0</v>
      </c>
      <c r="I1782" s="145">
        <v>0.1</v>
      </c>
      <c r="J1782" s="145">
        <v>0.06</v>
      </c>
      <c r="K1782" s="145" t="s">
        <v>344</v>
      </c>
      <c r="L1782" s="145">
        <f>IF(A1782="","",IFERROR(VLOOKUP(B1782,IPQlickTabla!$B:$J,9,FALSE),IF(B1782="80 - Produccion-Mezcla Grasa","80",IF(B1782="51 - Purga-Purga de sebo","51",IF(B1782="502 - Fermentacion PCL","502",IF(B1782="510 - Fermentacion","510","512"))))))</f>
        <v>95</v>
      </c>
      <c r="M1782" s="107">
        <f t="shared" si="27"/>
        <v>95</v>
      </c>
    </row>
    <row r="1783" spans="1:13" hidden="1" x14ac:dyDescent="0.25">
      <c r="A1783" s="76">
        <v>668281</v>
      </c>
      <c r="B1783" s="144" t="s">
        <v>329</v>
      </c>
      <c r="C1783" s="112">
        <v>44793</v>
      </c>
      <c r="D1783" s="144" t="s">
        <v>218</v>
      </c>
      <c r="E1783" s="144" t="s">
        <v>24</v>
      </c>
      <c r="F1783" s="76">
        <v>19</v>
      </c>
      <c r="G1783" s="145" t="s">
        <v>71</v>
      </c>
      <c r="H1783" s="145">
        <v>0</v>
      </c>
      <c r="I1783" s="145">
        <v>0.1</v>
      </c>
      <c r="J1783" s="145">
        <v>0.06</v>
      </c>
      <c r="K1783" s="145" t="s">
        <v>344</v>
      </c>
      <c r="L1783" s="145">
        <f>IF(A1783="","",IFERROR(VLOOKUP(B1783,IPQlickTabla!$B:$J,9,FALSE),IF(B1783="80 - Produccion-Mezcla Grasa","80",IF(B1783="51 - Purga-Purga de sebo","51",IF(B1783="502 - Fermentacion PCL","502",IF(B1783="510 - Fermentacion","510","512"))))))</f>
        <v>95</v>
      </c>
      <c r="M1783" s="107">
        <f t="shared" si="27"/>
        <v>95</v>
      </c>
    </row>
    <row r="1784" spans="1:13" hidden="1" x14ac:dyDescent="0.25">
      <c r="A1784" s="76">
        <v>667021</v>
      </c>
      <c r="B1784" s="144" t="s">
        <v>329</v>
      </c>
      <c r="C1784" s="112">
        <v>44788</v>
      </c>
      <c r="D1784" s="144" t="s">
        <v>218</v>
      </c>
      <c r="E1784" s="144" t="s">
        <v>24</v>
      </c>
      <c r="F1784" s="76">
        <v>19</v>
      </c>
      <c r="G1784" s="145" t="s">
        <v>71</v>
      </c>
      <c r="H1784" s="145">
        <v>0</v>
      </c>
      <c r="I1784" s="145">
        <v>0.1</v>
      </c>
      <c r="J1784" s="145">
        <v>7.0000000000000007E-2</v>
      </c>
      <c r="K1784" s="145" t="s">
        <v>344</v>
      </c>
      <c r="L1784" s="145">
        <f>IF(A1784="","",IFERROR(VLOOKUP(B1784,IPQlickTabla!$B:$J,9,FALSE),IF(B1784="80 - Produccion-Mezcla Grasa","80",IF(B1784="51 - Purga-Purga de sebo","51",IF(B1784="502 - Fermentacion PCL","502",IF(B1784="510 - Fermentacion","510","512"))))))</f>
        <v>95</v>
      </c>
      <c r="M1784" s="107">
        <f t="shared" si="27"/>
        <v>95</v>
      </c>
    </row>
    <row r="1785" spans="1:13" hidden="1" x14ac:dyDescent="0.25">
      <c r="A1785" s="76">
        <v>668415</v>
      </c>
      <c r="B1785" s="144" t="s">
        <v>329</v>
      </c>
      <c r="C1785" s="112">
        <v>44794</v>
      </c>
      <c r="D1785" s="144" t="s">
        <v>218</v>
      </c>
      <c r="E1785" s="144" t="s">
        <v>24</v>
      </c>
      <c r="F1785" s="76">
        <v>19</v>
      </c>
      <c r="G1785" s="145" t="s">
        <v>71</v>
      </c>
      <c r="H1785" s="145">
        <v>0</v>
      </c>
      <c r="I1785" s="145">
        <v>0.1</v>
      </c>
      <c r="J1785" s="145">
        <v>7.0000000000000007E-2</v>
      </c>
      <c r="K1785" s="145" t="s">
        <v>344</v>
      </c>
      <c r="L1785" s="145">
        <f>IF(A1785="","",IFERROR(VLOOKUP(B1785,IPQlickTabla!$B:$J,9,FALSE),IF(B1785="80 - Produccion-Mezcla Grasa","80",IF(B1785="51 - Purga-Purga de sebo","51",IF(B1785="502 - Fermentacion PCL","502",IF(B1785="510 - Fermentacion","510","512"))))))</f>
        <v>95</v>
      </c>
      <c r="M1785" s="107">
        <f t="shared" si="27"/>
        <v>95</v>
      </c>
    </row>
    <row r="1786" spans="1:13" hidden="1" x14ac:dyDescent="0.25">
      <c r="A1786" s="76">
        <v>668281</v>
      </c>
      <c r="B1786" s="144" t="s">
        <v>329</v>
      </c>
      <c r="C1786" s="112">
        <v>44793</v>
      </c>
      <c r="D1786" s="144" t="s">
        <v>218</v>
      </c>
      <c r="E1786" s="144" t="s">
        <v>24</v>
      </c>
      <c r="F1786" s="76">
        <v>19</v>
      </c>
      <c r="G1786" s="145" t="s">
        <v>71</v>
      </c>
      <c r="H1786" s="145">
        <v>0</v>
      </c>
      <c r="I1786" s="145">
        <v>0.1</v>
      </c>
      <c r="J1786" s="145">
        <v>0.08</v>
      </c>
      <c r="K1786" s="145" t="s">
        <v>344</v>
      </c>
      <c r="L1786" s="145">
        <f>IF(A1786="","",IFERROR(VLOOKUP(B1786,IPQlickTabla!$B:$J,9,FALSE),IF(B1786="80 - Produccion-Mezcla Grasa","80",IF(B1786="51 - Purga-Purga de sebo","51",IF(B1786="502 - Fermentacion PCL","502",IF(B1786="510 - Fermentacion","510","512"))))))</f>
        <v>95</v>
      </c>
      <c r="M1786" s="107">
        <f t="shared" si="27"/>
        <v>95</v>
      </c>
    </row>
    <row r="1787" spans="1:13" hidden="1" x14ac:dyDescent="0.25">
      <c r="A1787" s="76">
        <v>667739</v>
      </c>
      <c r="B1787" s="144" t="s">
        <v>329</v>
      </c>
      <c r="C1787" s="112">
        <v>44791</v>
      </c>
      <c r="D1787" s="144" t="s">
        <v>218</v>
      </c>
      <c r="E1787" s="144" t="s">
        <v>24</v>
      </c>
      <c r="F1787" s="76">
        <v>19</v>
      </c>
      <c r="G1787" s="145" t="s">
        <v>71</v>
      </c>
      <c r="H1787" s="145">
        <v>0</v>
      </c>
      <c r="I1787" s="145">
        <v>0.1</v>
      </c>
      <c r="J1787" s="145">
        <v>0.09</v>
      </c>
      <c r="K1787" s="145" t="s">
        <v>344</v>
      </c>
      <c r="L1787" s="145">
        <f>IF(A1787="","",IFERROR(VLOOKUP(B1787,IPQlickTabla!$B:$J,9,FALSE),IF(B1787="80 - Produccion-Mezcla Grasa","80",IF(B1787="51 - Purga-Purga de sebo","51",IF(B1787="502 - Fermentacion PCL","502",IF(B1787="510 - Fermentacion","510","512"))))))</f>
        <v>95</v>
      </c>
      <c r="M1787" s="107">
        <f t="shared" si="27"/>
        <v>95</v>
      </c>
    </row>
    <row r="1788" spans="1:13" hidden="1" x14ac:dyDescent="0.25">
      <c r="A1788" s="76">
        <v>667021</v>
      </c>
      <c r="B1788" s="144" t="s">
        <v>329</v>
      </c>
      <c r="C1788" s="112">
        <v>44788</v>
      </c>
      <c r="D1788" s="144" t="s">
        <v>218</v>
      </c>
      <c r="E1788" s="144" t="s">
        <v>24</v>
      </c>
      <c r="F1788" s="76">
        <v>19</v>
      </c>
      <c r="G1788" s="145" t="s">
        <v>71</v>
      </c>
      <c r="H1788" s="145">
        <v>0</v>
      </c>
      <c r="I1788" s="145">
        <v>0.1</v>
      </c>
      <c r="J1788" s="145">
        <v>0.1</v>
      </c>
      <c r="K1788" s="145" t="s">
        <v>344</v>
      </c>
      <c r="L1788" s="145">
        <f>IF(A1788="","",IFERROR(VLOOKUP(B1788,IPQlickTabla!$B:$J,9,FALSE),IF(B1788="80 - Produccion-Mezcla Grasa","80",IF(B1788="51 - Purga-Purga de sebo","51",IF(B1788="502 - Fermentacion PCL","502",IF(B1788="510 - Fermentacion","510","512"))))))</f>
        <v>95</v>
      </c>
      <c r="M1788" s="107">
        <f t="shared" si="27"/>
        <v>95</v>
      </c>
    </row>
    <row r="1789" spans="1:13" hidden="1" x14ac:dyDescent="0.25">
      <c r="A1789" s="76">
        <v>667739</v>
      </c>
      <c r="B1789" s="144" t="s">
        <v>329</v>
      </c>
      <c r="C1789" s="112">
        <v>44791</v>
      </c>
      <c r="D1789" s="144" t="s">
        <v>218</v>
      </c>
      <c r="E1789" s="144" t="s">
        <v>24</v>
      </c>
      <c r="F1789" s="76">
        <v>19</v>
      </c>
      <c r="G1789" s="145" t="s">
        <v>71</v>
      </c>
      <c r="H1789" s="145">
        <v>0</v>
      </c>
      <c r="I1789" s="145">
        <v>0.1</v>
      </c>
      <c r="J1789" s="145">
        <v>0.1</v>
      </c>
      <c r="K1789" s="145" t="s">
        <v>344</v>
      </c>
      <c r="L1789" s="145">
        <f>IF(A1789="","",IFERROR(VLOOKUP(B1789,IPQlickTabla!$B:$J,9,FALSE),IF(B1789="80 - Produccion-Mezcla Grasa","80",IF(B1789="51 - Purga-Purga de sebo","51",IF(B1789="502 - Fermentacion PCL","502",IF(B1789="510 - Fermentacion","510","512"))))))</f>
        <v>95</v>
      </c>
      <c r="M1789" s="107">
        <f t="shared" si="27"/>
        <v>95</v>
      </c>
    </row>
    <row r="1790" spans="1:13" hidden="1" x14ac:dyDescent="0.25">
      <c r="A1790" s="76">
        <v>668005</v>
      </c>
      <c r="B1790" s="144" t="s">
        <v>329</v>
      </c>
      <c r="C1790" s="112">
        <v>44792</v>
      </c>
      <c r="D1790" s="144" t="s">
        <v>218</v>
      </c>
      <c r="E1790" s="144" t="s">
        <v>24</v>
      </c>
      <c r="F1790" s="76">
        <v>19</v>
      </c>
      <c r="G1790" s="145" t="s">
        <v>71</v>
      </c>
      <c r="H1790" s="145">
        <v>0</v>
      </c>
      <c r="I1790" s="145">
        <v>0.1</v>
      </c>
      <c r="J1790" s="145">
        <v>0.1</v>
      </c>
      <c r="K1790" s="145" t="s">
        <v>344</v>
      </c>
      <c r="L1790" s="145">
        <f>IF(A1790="","",IFERROR(VLOOKUP(B1790,IPQlickTabla!$B:$J,9,FALSE),IF(B1790="80 - Produccion-Mezcla Grasa","80",IF(B1790="51 - Purga-Purga de sebo","51",IF(B1790="502 - Fermentacion PCL","502",IF(B1790="510 - Fermentacion","510","512"))))))</f>
        <v>95</v>
      </c>
      <c r="M1790" s="107">
        <f t="shared" si="27"/>
        <v>95</v>
      </c>
    </row>
    <row r="1791" spans="1:13" hidden="1" x14ac:dyDescent="0.25">
      <c r="A1791" s="76">
        <v>668415</v>
      </c>
      <c r="B1791" s="144" t="s">
        <v>329</v>
      </c>
      <c r="C1791" s="112">
        <v>44794</v>
      </c>
      <c r="D1791" s="144" t="s">
        <v>218</v>
      </c>
      <c r="E1791" s="144" t="s">
        <v>24</v>
      </c>
      <c r="F1791" s="76">
        <v>19</v>
      </c>
      <c r="G1791" s="145" t="s">
        <v>71</v>
      </c>
      <c r="H1791" s="145">
        <v>0</v>
      </c>
      <c r="I1791" s="145">
        <v>0.1</v>
      </c>
      <c r="J1791" s="145">
        <v>0.11</v>
      </c>
      <c r="K1791" s="145" t="s">
        <v>345</v>
      </c>
      <c r="L1791" s="145">
        <f>IF(A1791="","",IFERROR(VLOOKUP(B1791,IPQlickTabla!$B:$J,9,FALSE),IF(B1791="80 - Produccion-Mezcla Grasa","80",IF(B1791="51 - Purga-Purga de sebo","51",IF(B1791="502 - Fermentacion PCL","502",IF(B1791="510 - Fermentacion","510","512"))))))</f>
        <v>95</v>
      </c>
      <c r="M1791" s="107">
        <f t="shared" si="27"/>
        <v>95</v>
      </c>
    </row>
    <row r="1792" spans="1:13" hidden="1" x14ac:dyDescent="0.25">
      <c r="A1792" s="76">
        <v>667021</v>
      </c>
      <c r="B1792" s="144" t="s">
        <v>329</v>
      </c>
      <c r="C1792" s="112">
        <v>44788</v>
      </c>
      <c r="D1792" s="144" t="s">
        <v>218</v>
      </c>
      <c r="E1792" s="144" t="s">
        <v>24</v>
      </c>
      <c r="F1792" s="76">
        <v>5</v>
      </c>
      <c r="G1792" s="145" t="s">
        <v>72</v>
      </c>
      <c r="H1792" s="145">
        <v>0</v>
      </c>
      <c r="I1792" s="145">
        <v>0</v>
      </c>
      <c r="J1792" s="145">
        <v>0</v>
      </c>
      <c r="K1792" s="145" t="s">
        <v>344</v>
      </c>
      <c r="L1792" s="145">
        <f>IF(A1792="","",IFERROR(VLOOKUP(B1792,IPQlickTabla!$B:$J,9,FALSE),IF(B1792="80 - Produccion-Mezcla Grasa","80",IF(B1792="51 - Purga-Purga de sebo","51",IF(B1792="502 - Fermentacion PCL","502",IF(B1792="510 - Fermentacion","510","512"))))))</f>
        <v>95</v>
      </c>
      <c r="M1792" s="107">
        <f t="shared" si="27"/>
        <v>95</v>
      </c>
    </row>
    <row r="1793" spans="1:13" hidden="1" x14ac:dyDescent="0.25">
      <c r="A1793" s="76">
        <v>667739</v>
      </c>
      <c r="B1793" s="144" t="s">
        <v>329</v>
      </c>
      <c r="C1793" s="112">
        <v>44791</v>
      </c>
      <c r="D1793" s="144" t="s">
        <v>218</v>
      </c>
      <c r="E1793" s="144" t="s">
        <v>24</v>
      </c>
      <c r="F1793" s="76">
        <v>5</v>
      </c>
      <c r="G1793" s="145" t="s">
        <v>72</v>
      </c>
      <c r="H1793" s="145">
        <v>0</v>
      </c>
      <c r="I1793" s="145">
        <v>0</v>
      </c>
      <c r="J1793" s="145">
        <v>0</v>
      </c>
      <c r="K1793" s="145" t="s">
        <v>344</v>
      </c>
      <c r="L1793" s="145">
        <f>IF(A1793="","",IFERROR(VLOOKUP(B1793,IPQlickTabla!$B:$J,9,FALSE),IF(B1793="80 - Produccion-Mezcla Grasa","80",IF(B1793="51 - Purga-Purga de sebo","51",IF(B1793="502 - Fermentacion PCL","502",IF(B1793="510 - Fermentacion","510","512"))))))</f>
        <v>95</v>
      </c>
      <c r="M1793" s="107">
        <f t="shared" si="27"/>
        <v>95</v>
      </c>
    </row>
    <row r="1794" spans="1:13" hidden="1" x14ac:dyDescent="0.25">
      <c r="A1794" s="76">
        <v>668005</v>
      </c>
      <c r="B1794" s="144" t="s">
        <v>329</v>
      </c>
      <c r="C1794" s="112">
        <v>44792</v>
      </c>
      <c r="D1794" s="144" t="s">
        <v>218</v>
      </c>
      <c r="E1794" s="144" t="s">
        <v>24</v>
      </c>
      <c r="F1794" s="76">
        <v>5</v>
      </c>
      <c r="G1794" s="145" t="s">
        <v>72</v>
      </c>
      <c r="H1794" s="145">
        <v>0</v>
      </c>
      <c r="I1794" s="145">
        <v>0</v>
      </c>
      <c r="J1794" s="145">
        <v>0</v>
      </c>
      <c r="K1794" s="145" t="s">
        <v>344</v>
      </c>
      <c r="L1794" s="145">
        <f>IF(A1794="","",IFERROR(VLOOKUP(B1794,IPQlickTabla!$B:$J,9,FALSE),IF(B1794="80 - Produccion-Mezcla Grasa","80",IF(B1794="51 - Purga-Purga de sebo","51",IF(B1794="502 - Fermentacion PCL","502",IF(B1794="510 - Fermentacion","510","512"))))))</f>
        <v>95</v>
      </c>
      <c r="M1794" s="107">
        <f t="shared" si="27"/>
        <v>95</v>
      </c>
    </row>
    <row r="1795" spans="1:13" hidden="1" x14ac:dyDescent="0.25">
      <c r="A1795" s="76">
        <v>668281</v>
      </c>
      <c r="B1795" s="144" t="s">
        <v>329</v>
      </c>
      <c r="C1795" s="112">
        <v>44793</v>
      </c>
      <c r="D1795" s="144" t="s">
        <v>218</v>
      </c>
      <c r="E1795" s="144" t="s">
        <v>24</v>
      </c>
      <c r="F1795" s="76">
        <v>5</v>
      </c>
      <c r="G1795" s="145" t="s">
        <v>72</v>
      </c>
      <c r="H1795" s="145">
        <v>0</v>
      </c>
      <c r="I1795" s="145">
        <v>0</v>
      </c>
      <c r="J1795" s="145">
        <v>0</v>
      </c>
      <c r="K1795" s="145" t="s">
        <v>344</v>
      </c>
      <c r="L1795" s="145">
        <f>IF(A1795="","",IFERROR(VLOOKUP(B1795,IPQlickTabla!$B:$J,9,FALSE),IF(B1795="80 - Produccion-Mezcla Grasa","80",IF(B1795="51 - Purga-Purga de sebo","51",IF(B1795="502 - Fermentacion PCL","502",IF(B1795="510 - Fermentacion","510","512"))))))</f>
        <v>95</v>
      </c>
      <c r="M1795" s="107">
        <f t="shared" ref="M1795:M1858" si="28">+IF(OR(L1795=73,L1795=74,L1795=75),75,IF(L1795="80",80,IF(L1795="51",51,IF(L1795="502",502,IF(L1795="510",510,IF(L1795="512",512,L1795))))))</f>
        <v>95</v>
      </c>
    </row>
    <row r="1796" spans="1:13" hidden="1" x14ac:dyDescent="0.25">
      <c r="A1796" s="76">
        <v>668415</v>
      </c>
      <c r="B1796" s="144" t="s">
        <v>329</v>
      </c>
      <c r="C1796" s="112">
        <v>44794</v>
      </c>
      <c r="D1796" s="144" t="s">
        <v>218</v>
      </c>
      <c r="E1796" s="144" t="s">
        <v>24</v>
      </c>
      <c r="F1796" s="76">
        <v>5</v>
      </c>
      <c r="G1796" s="145" t="s">
        <v>72</v>
      </c>
      <c r="H1796" s="145">
        <v>0</v>
      </c>
      <c r="I1796" s="145">
        <v>0</v>
      </c>
      <c r="J1796" s="145">
        <v>0</v>
      </c>
      <c r="K1796" s="145" t="s">
        <v>344</v>
      </c>
      <c r="L1796" s="145">
        <f>IF(A1796="","",IFERROR(VLOOKUP(B1796,IPQlickTabla!$B:$J,9,FALSE),IF(B1796="80 - Produccion-Mezcla Grasa","80",IF(B1796="51 - Purga-Purga de sebo","51",IF(B1796="502 - Fermentacion PCL","502",IF(B1796="510 - Fermentacion","510","512"))))))</f>
        <v>95</v>
      </c>
      <c r="M1796" s="107">
        <f t="shared" si="28"/>
        <v>95</v>
      </c>
    </row>
    <row r="1797" spans="1:13" hidden="1" x14ac:dyDescent="0.25">
      <c r="A1797" s="76">
        <v>667021</v>
      </c>
      <c r="B1797" s="144" t="s">
        <v>329</v>
      </c>
      <c r="C1797" s="112">
        <v>44788</v>
      </c>
      <c r="D1797" s="144" t="s">
        <v>218</v>
      </c>
      <c r="E1797" s="144" t="s">
        <v>24</v>
      </c>
      <c r="F1797" s="76">
        <v>5</v>
      </c>
      <c r="G1797" s="145" t="s">
        <v>72</v>
      </c>
      <c r="H1797" s="145">
        <v>0</v>
      </c>
      <c r="I1797" s="145">
        <v>0</v>
      </c>
      <c r="J1797" s="145">
        <v>15</v>
      </c>
      <c r="K1797" s="145" t="s">
        <v>345</v>
      </c>
      <c r="L1797" s="145">
        <f>IF(A1797="","",IFERROR(VLOOKUP(B1797,IPQlickTabla!$B:$J,9,FALSE),IF(B1797="80 - Produccion-Mezcla Grasa","80",IF(B1797="51 - Purga-Purga de sebo","51",IF(B1797="502 - Fermentacion PCL","502",IF(B1797="510 - Fermentacion","510","512"))))))</f>
        <v>95</v>
      </c>
      <c r="M1797" s="107">
        <f t="shared" si="28"/>
        <v>95</v>
      </c>
    </row>
    <row r="1798" spans="1:13" hidden="1" x14ac:dyDescent="0.25">
      <c r="A1798" s="76">
        <v>667873</v>
      </c>
      <c r="B1798" s="144" t="s">
        <v>200</v>
      </c>
      <c r="C1798" s="112">
        <v>44791</v>
      </c>
      <c r="D1798" s="144" t="s">
        <v>219</v>
      </c>
      <c r="E1798" s="144" t="s">
        <v>10</v>
      </c>
      <c r="F1798" s="76">
        <v>2</v>
      </c>
      <c r="G1798" s="145" t="s">
        <v>56</v>
      </c>
      <c r="H1798" s="145">
        <v>0</v>
      </c>
      <c r="I1798" s="145">
        <v>2.5</v>
      </c>
      <c r="J1798" s="145">
        <v>1.95</v>
      </c>
      <c r="K1798" s="145" t="s">
        <v>344</v>
      </c>
      <c r="L1798" s="145" t="str">
        <f>IF(A1798="","",IFERROR(VLOOKUP(B1798,IPQlickTabla!$B:$J,9,FALSE),IF(B1798="80 - Produccion-Mezcla Grasa","80",IF(B1798="51 - Purga-Purga de sebo","51",IF(B1798="502 - Fermentacion PCL","502",IF(B1798="510 - Fermentacion","510","512"))))))</f>
        <v>51</v>
      </c>
      <c r="M1798" s="107">
        <f t="shared" si="28"/>
        <v>51</v>
      </c>
    </row>
    <row r="1799" spans="1:13" hidden="1" x14ac:dyDescent="0.25">
      <c r="A1799" s="76">
        <v>668349</v>
      </c>
      <c r="B1799" s="144" t="s">
        <v>200</v>
      </c>
      <c r="C1799" s="112">
        <v>44793</v>
      </c>
      <c r="D1799" s="144" t="s">
        <v>219</v>
      </c>
      <c r="E1799" s="144" t="s">
        <v>10</v>
      </c>
      <c r="F1799" s="76">
        <v>2</v>
      </c>
      <c r="G1799" s="145" t="s">
        <v>56</v>
      </c>
      <c r="H1799" s="145">
        <v>0</v>
      </c>
      <c r="I1799" s="145">
        <v>2.5</v>
      </c>
      <c r="J1799" s="145">
        <v>2.34</v>
      </c>
      <c r="K1799" s="145" t="s">
        <v>344</v>
      </c>
      <c r="L1799" s="145" t="str">
        <f>IF(A1799="","",IFERROR(VLOOKUP(B1799,IPQlickTabla!$B:$J,9,FALSE),IF(B1799="80 - Produccion-Mezcla Grasa","80",IF(B1799="51 - Purga-Purga de sebo","51",IF(B1799="502 - Fermentacion PCL","502",IF(B1799="510 - Fermentacion","510","512"))))))</f>
        <v>51</v>
      </c>
      <c r="M1799" s="107">
        <f t="shared" si="28"/>
        <v>51</v>
      </c>
    </row>
    <row r="1800" spans="1:13" hidden="1" x14ac:dyDescent="0.25">
      <c r="A1800" s="76">
        <v>667812</v>
      </c>
      <c r="B1800" s="144" t="s">
        <v>200</v>
      </c>
      <c r="C1800" s="112">
        <v>44791</v>
      </c>
      <c r="D1800" s="144" t="s">
        <v>219</v>
      </c>
      <c r="E1800" s="144" t="s">
        <v>10</v>
      </c>
      <c r="F1800" s="76">
        <v>2</v>
      </c>
      <c r="G1800" s="145" t="s">
        <v>56</v>
      </c>
      <c r="H1800" s="145">
        <v>0</v>
      </c>
      <c r="I1800" s="145">
        <v>2.5</v>
      </c>
      <c r="J1800" s="145">
        <v>2.7</v>
      </c>
      <c r="K1800" s="145" t="s">
        <v>345</v>
      </c>
      <c r="L1800" s="145" t="str">
        <f>IF(A1800="","",IFERROR(VLOOKUP(B1800,IPQlickTabla!$B:$J,9,FALSE),IF(B1800="80 - Produccion-Mezcla Grasa","80",IF(B1800="51 - Purga-Purga de sebo","51",IF(B1800="502 - Fermentacion PCL","502",IF(B1800="510 - Fermentacion","510","512"))))))</f>
        <v>51</v>
      </c>
      <c r="M1800" s="107">
        <f t="shared" si="28"/>
        <v>51</v>
      </c>
    </row>
    <row r="1801" spans="1:13" hidden="1" x14ac:dyDescent="0.25">
      <c r="A1801" s="76">
        <v>668148</v>
      </c>
      <c r="B1801" s="144" t="s">
        <v>200</v>
      </c>
      <c r="C1801" s="112">
        <v>44792</v>
      </c>
      <c r="D1801" s="144" t="s">
        <v>219</v>
      </c>
      <c r="E1801" s="144" t="s">
        <v>10</v>
      </c>
      <c r="F1801" s="76">
        <v>2</v>
      </c>
      <c r="G1801" s="145" t="s">
        <v>56</v>
      </c>
      <c r="H1801" s="145">
        <v>0</v>
      </c>
      <c r="I1801" s="145">
        <v>2.5</v>
      </c>
      <c r="J1801" s="145">
        <v>2.91</v>
      </c>
      <c r="K1801" s="145" t="s">
        <v>345</v>
      </c>
      <c r="L1801" s="145" t="str">
        <f>IF(A1801="","",IFERROR(VLOOKUP(B1801,IPQlickTabla!$B:$J,9,FALSE),IF(B1801="80 - Produccion-Mezcla Grasa","80",IF(B1801="51 - Purga-Purga de sebo","51",IF(B1801="502 - Fermentacion PCL","502",IF(B1801="510 - Fermentacion","510","512"))))))</f>
        <v>51</v>
      </c>
      <c r="M1801" s="107">
        <f t="shared" si="28"/>
        <v>51</v>
      </c>
    </row>
    <row r="1802" spans="1:13" hidden="1" x14ac:dyDescent="0.25">
      <c r="A1802" s="76">
        <v>668432</v>
      </c>
      <c r="B1802" s="144" t="s">
        <v>200</v>
      </c>
      <c r="C1802" s="112">
        <v>44794</v>
      </c>
      <c r="D1802" s="144" t="s">
        <v>219</v>
      </c>
      <c r="E1802" s="144" t="s">
        <v>10</v>
      </c>
      <c r="F1802" s="76">
        <v>2</v>
      </c>
      <c r="G1802" s="145" t="s">
        <v>56</v>
      </c>
      <c r="H1802" s="145">
        <v>0</v>
      </c>
      <c r="I1802" s="145">
        <v>2.5</v>
      </c>
      <c r="J1802" s="145">
        <v>2.97</v>
      </c>
      <c r="K1802" s="145" t="s">
        <v>345</v>
      </c>
      <c r="L1802" s="145" t="str">
        <f>IF(A1802="","",IFERROR(VLOOKUP(B1802,IPQlickTabla!$B:$J,9,FALSE),IF(B1802="80 - Produccion-Mezcla Grasa","80",IF(B1802="51 - Purga-Purga de sebo","51",IF(B1802="502 - Fermentacion PCL","502",IF(B1802="510 - Fermentacion","510","512"))))))</f>
        <v>51</v>
      </c>
      <c r="M1802" s="107">
        <f t="shared" si="28"/>
        <v>51</v>
      </c>
    </row>
    <row r="1803" spans="1:13" hidden="1" x14ac:dyDescent="0.25">
      <c r="A1803" s="76">
        <v>668131</v>
      </c>
      <c r="B1803" s="144" t="s">
        <v>200</v>
      </c>
      <c r="C1803" s="112">
        <v>44792</v>
      </c>
      <c r="D1803" s="144" t="s">
        <v>219</v>
      </c>
      <c r="E1803" s="144" t="s">
        <v>10</v>
      </c>
      <c r="F1803" s="76">
        <v>2</v>
      </c>
      <c r="G1803" s="145" t="s">
        <v>56</v>
      </c>
      <c r="H1803" s="145">
        <v>0</v>
      </c>
      <c r="I1803" s="145">
        <v>2.5</v>
      </c>
      <c r="J1803" s="145">
        <v>3.5</v>
      </c>
      <c r="K1803" s="145" t="s">
        <v>345</v>
      </c>
      <c r="L1803" s="145" t="str">
        <f>IF(A1803="","",IFERROR(VLOOKUP(B1803,IPQlickTabla!$B:$J,9,FALSE),IF(B1803="80 - Produccion-Mezcla Grasa","80",IF(B1803="51 - Purga-Purga de sebo","51",IF(B1803="502 - Fermentacion PCL","502",IF(B1803="510 - Fermentacion","510","512"))))))</f>
        <v>51</v>
      </c>
      <c r="M1803" s="107">
        <f t="shared" si="28"/>
        <v>51</v>
      </c>
    </row>
    <row r="1804" spans="1:13" hidden="1" x14ac:dyDescent="0.25">
      <c r="A1804" s="76">
        <v>668190</v>
      </c>
      <c r="B1804" s="144" t="s">
        <v>200</v>
      </c>
      <c r="C1804" s="112">
        <v>44792</v>
      </c>
      <c r="D1804" s="144" t="s">
        <v>219</v>
      </c>
      <c r="E1804" s="144" t="s">
        <v>10</v>
      </c>
      <c r="F1804" s="76">
        <v>2</v>
      </c>
      <c r="G1804" s="145" t="s">
        <v>56</v>
      </c>
      <c r="H1804" s="145">
        <v>0</v>
      </c>
      <c r="I1804" s="145">
        <v>2.5</v>
      </c>
      <c r="J1804" s="145">
        <v>3.5</v>
      </c>
      <c r="K1804" s="145" t="s">
        <v>345</v>
      </c>
      <c r="L1804" s="145" t="str">
        <f>IF(A1804="","",IFERROR(VLOOKUP(B1804,IPQlickTabla!$B:$J,9,FALSE),IF(B1804="80 - Produccion-Mezcla Grasa","80",IF(B1804="51 - Purga-Purga de sebo","51",IF(B1804="502 - Fermentacion PCL","502",IF(B1804="510 - Fermentacion","510","512"))))))</f>
        <v>51</v>
      </c>
      <c r="M1804" s="107">
        <f t="shared" si="28"/>
        <v>51</v>
      </c>
    </row>
    <row r="1805" spans="1:13" hidden="1" x14ac:dyDescent="0.25">
      <c r="A1805" s="76">
        <v>667028</v>
      </c>
      <c r="B1805" s="144" t="s">
        <v>200</v>
      </c>
      <c r="C1805" s="112">
        <v>44788</v>
      </c>
      <c r="D1805" s="144" t="s">
        <v>219</v>
      </c>
      <c r="E1805" s="144" t="s">
        <v>10</v>
      </c>
      <c r="F1805" s="76">
        <v>2</v>
      </c>
      <c r="G1805" s="145" t="s">
        <v>56</v>
      </c>
      <c r="H1805" s="145">
        <v>0</v>
      </c>
      <c r="I1805" s="145">
        <v>2.5</v>
      </c>
      <c r="J1805" s="145">
        <v>3.6</v>
      </c>
      <c r="K1805" s="145" t="s">
        <v>345</v>
      </c>
      <c r="L1805" s="145" t="str">
        <f>IF(A1805="","",IFERROR(VLOOKUP(B1805,IPQlickTabla!$B:$J,9,FALSE),IF(B1805="80 - Produccion-Mezcla Grasa","80",IF(B1805="51 - Purga-Purga de sebo","51",IF(B1805="502 - Fermentacion PCL","502",IF(B1805="510 - Fermentacion","510","512"))))))</f>
        <v>51</v>
      </c>
      <c r="M1805" s="107">
        <f t="shared" si="28"/>
        <v>51</v>
      </c>
    </row>
    <row r="1806" spans="1:13" hidden="1" x14ac:dyDescent="0.25">
      <c r="A1806" s="76">
        <v>668387</v>
      </c>
      <c r="B1806" s="144" t="s">
        <v>200</v>
      </c>
      <c r="C1806" s="112">
        <v>44793</v>
      </c>
      <c r="D1806" s="144" t="s">
        <v>219</v>
      </c>
      <c r="E1806" s="144" t="s">
        <v>10</v>
      </c>
      <c r="F1806" s="76">
        <v>2</v>
      </c>
      <c r="G1806" s="145" t="s">
        <v>56</v>
      </c>
      <c r="H1806" s="145">
        <v>0</v>
      </c>
      <c r="I1806" s="145">
        <v>2.5</v>
      </c>
      <c r="J1806" s="145">
        <v>3.61</v>
      </c>
      <c r="K1806" s="145" t="s">
        <v>345</v>
      </c>
      <c r="L1806" s="145" t="str">
        <f>IF(A1806="","",IFERROR(VLOOKUP(B1806,IPQlickTabla!$B:$J,9,FALSE),IF(B1806="80 - Produccion-Mezcla Grasa","80",IF(B1806="51 - Purga-Purga de sebo","51",IF(B1806="502 - Fermentacion PCL","502",IF(B1806="510 - Fermentacion","510","512"))))))</f>
        <v>51</v>
      </c>
      <c r="M1806" s="107">
        <f t="shared" si="28"/>
        <v>51</v>
      </c>
    </row>
    <row r="1807" spans="1:13" hidden="1" x14ac:dyDescent="0.25">
      <c r="A1807" s="76">
        <v>667495</v>
      </c>
      <c r="B1807" s="144" t="s">
        <v>200</v>
      </c>
      <c r="C1807" s="112">
        <v>44790</v>
      </c>
      <c r="D1807" s="144" t="s">
        <v>219</v>
      </c>
      <c r="E1807" s="144" t="s">
        <v>10</v>
      </c>
      <c r="F1807" s="76">
        <v>2</v>
      </c>
      <c r="G1807" s="145" t="s">
        <v>56</v>
      </c>
      <c r="H1807" s="145">
        <v>0</v>
      </c>
      <c r="I1807" s="145">
        <v>2.5</v>
      </c>
      <c r="J1807" s="145">
        <v>3.87</v>
      </c>
      <c r="K1807" s="145" t="s">
        <v>345</v>
      </c>
      <c r="L1807" s="145" t="str">
        <f>IF(A1807="","",IFERROR(VLOOKUP(B1807,IPQlickTabla!$B:$J,9,FALSE),IF(B1807="80 - Produccion-Mezcla Grasa","80",IF(B1807="51 - Purga-Purga de sebo","51",IF(B1807="502 - Fermentacion PCL","502",IF(B1807="510 - Fermentacion","510","512"))))))</f>
        <v>51</v>
      </c>
      <c r="M1807" s="107">
        <f t="shared" si="28"/>
        <v>51</v>
      </c>
    </row>
    <row r="1808" spans="1:13" hidden="1" x14ac:dyDescent="0.25">
      <c r="A1808" s="76">
        <v>667884</v>
      </c>
      <c r="B1808" s="144" t="s">
        <v>200</v>
      </c>
      <c r="C1808" s="112">
        <v>44791</v>
      </c>
      <c r="D1808" s="144" t="s">
        <v>219</v>
      </c>
      <c r="E1808" s="144" t="s">
        <v>10</v>
      </c>
      <c r="F1808" s="76">
        <v>2</v>
      </c>
      <c r="G1808" s="145" t="s">
        <v>56</v>
      </c>
      <c r="H1808" s="145">
        <v>0</v>
      </c>
      <c r="I1808" s="145">
        <v>2.5</v>
      </c>
      <c r="J1808" s="145">
        <v>4.3</v>
      </c>
      <c r="K1808" s="145" t="s">
        <v>345</v>
      </c>
      <c r="L1808" s="145" t="str">
        <f>IF(A1808="","",IFERROR(VLOOKUP(B1808,IPQlickTabla!$B:$J,9,FALSE),IF(B1808="80 - Produccion-Mezcla Grasa","80",IF(B1808="51 - Purga-Purga de sebo","51",IF(B1808="502 - Fermentacion PCL","502",IF(B1808="510 - Fermentacion","510","512"))))))</f>
        <v>51</v>
      </c>
      <c r="M1808" s="107">
        <f t="shared" si="28"/>
        <v>51</v>
      </c>
    </row>
    <row r="1809" spans="1:13" hidden="1" x14ac:dyDescent="0.25">
      <c r="A1809" s="76">
        <v>667561</v>
      </c>
      <c r="B1809" s="144" t="s">
        <v>200</v>
      </c>
      <c r="C1809" s="112">
        <v>44790</v>
      </c>
      <c r="D1809" s="144" t="s">
        <v>219</v>
      </c>
      <c r="E1809" s="144" t="s">
        <v>10</v>
      </c>
      <c r="F1809" s="76">
        <v>2</v>
      </c>
      <c r="G1809" s="145" t="s">
        <v>56</v>
      </c>
      <c r="H1809" s="145">
        <v>0</v>
      </c>
      <c r="I1809" s="145">
        <v>2.5</v>
      </c>
      <c r="J1809" s="145">
        <v>4.51</v>
      </c>
      <c r="K1809" s="145" t="s">
        <v>345</v>
      </c>
      <c r="L1809" s="145" t="str">
        <f>IF(A1809="","",IFERROR(VLOOKUP(B1809,IPQlickTabla!$B:$J,9,FALSE),IF(B1809="80 - Produccion-Mezcla Grasa","80",IF(B1809="51 - Purga-Purga de sebo","51",IF(B1809="502 - Fermentacion PCL","502",IF(B1809="510 - Fermentacion","510","512"))))))</f>
        <v>51</v>
      </c>
      <c r="M1809" s="107">
        <f t="shared" si="28"/>
        <v>51</v>
      </c>
    </row>
    <row r="1810" spans="1:13" hidden="1" x14ac:dyDescent="0.25">
      <c r="A1810" s="76">
        <v>667812</v>
      </c>
      <c r="B1810" s="144" t="s">
        <v>200</v>
      </c>
      <c r="C1810" s="112">
        <v>44791</v>
      </c>
      <c r="D1810" s="144" t="s">
        <v>219</v>
      </c>
      <c r="E1810" s="144" t="s">
        <v>10</v>
      </c>
      <c r="F1810" s="76">
        <v>19</v>
      </c>
      <c r="G1810" s="145" t="s">
        <v>71</v>
      </c>
      <c r="H1810" s="145">
        <v>0</v>
      </c>
      <c r="I1810" s="145">
        <v>2.5</v>
      </c>
      <c r="J1810" s="145">
        <v>0.1</v>
      </c>
      <c r="K1810" s="145" t="s">
        <v>344</v>
      </c>
      <c r="L1810" s="145" t="str">
        <f>IF(A1810="","",IFERROR(VLOOKUP(B1810,IPQlickTabla!$B:$J,9,FALSE),IF(B1810="80 - Produccion-Mezcla Grasa","80",IF(B1810="51 - Purga-Purga de sebo","51",IF(B1810="502 - Fermentacion PCL","502",IF(B1810="510 - Fermentacion","510","512"))))))</f>
        <v>51</v>
      </c>
      <c r="M1810" s="107">
        <f t="shared" si="28"/>
        <v>51</v>
      </c>
    </row>
    <row r="1811" spans="1:13" hidden="1" x14ac:dyDescent="0.25">
      <c r="A1811" s="76">
        <v>667873</v>
      </c>
      <c r="B1811" s="144" t="s">
        <v>200</v>
      </c>
      <c r="C1811" s="112">
        <v>44791</v>
      </c>
      <c r="D1811" s="144" t="s">
        <v>219</v>
      </c>
      <c r="E1811" s="144" t="s">
        <v>10</v>
      </c>
      <c r="F1811" s="76">
        <v>19</v>
      </c>
      <c r="G1811" s="145" t="s">
        <v>71</v>
      </c>
      <c r="H1811" s="145">
        <v>0</v>
      </c>
      <c r="I1811" s="145">
        <v>2.5</v>
      </c>
      <c r="J1811" s="145">
        <v>0.18</v>
      </c>
      <c r="K1811" s="145" t="s">
        <v>344</v>
      </c>
      <c r="L1811" s="145" t="str">
        <f>IF(A1811="","",IFERROR(VLOOKUP(B1811,IPQlickTabla!$B:$J,9,FALSE),IF(B1811="80 - Produccion-Mezcla Grasa","80",IF(B1811="51 - Purga-Purga de sebo","51",IF(B1811="502 - Fermentacion PCL","502",IF(B1811="510 - Fermentacion","510","512"))))))</f>
        <v>51</v>
      </c>
      <c r="M1811" s="107">
        <f t="shared" si="28"/>
        <v>51</v>
      </c>
    </row>
    <row r="1812" spans="1:13" hidden="1" x14ac:dyDescent="0.25">
      <c r="A1812" s="76">
        <v>668432</v>
      </c>
      <c r="B1812" s="144" t="s">
        <v>200</v>
      </c>
      <c r="C1812" s="112">
        <v>44794</v>
      </c>
      <c r="D1812" s="144" t="s">
        <v>219</v>
      </c>
      <c r="E1812" s="144" t="s">
        <v>10</v>
      </c>
      <c r="F1812" s="76">
        <v>19</v>
      </c>
      <c r="G1812" s="145" t="s">
        <v>71</v>
      </c>
      <c r="H1812" s="145">
        <v>0</v>
      </c>
      <c r="I1812" s="145">
        <v>2.5</v>
      </c>
      <c r="J1812" s="145">
        <v>0.27</v>
      </c>
      <c r="K1812" s="145" t="s">
        <v>344</v>
      </c>
      <c r="L1812" s="145" t="str">
        <f>IF(A1812="","",IFERROR(VLOOKUP(B1812,IPQlickTabla!$B:$J,9,FALSE),IF(B1812="80 - Produccion-Mezcla Grasa","80",IF(B1812="51 - Purga-Purga de sebo","51",IF(B1812="502 - Fermentacion PCL","502",IF(B1812="510 - Fermentacion","510","512"))))))</f>
        <v>51</v>
      </c>
      <c r="M1812" s="107">
        <f t="shared" si="28"/>
        <v>51</v>
      </c>
    </row>
    <row r="1813" spans="1:13" hidden="1" x14ac:dyDescent="0.25">
      <c r="A1813" s="76">
        <v>667884</v>
      </c>
      <c r="B1813" s="144" t="s">
        <v>200</v>
      </c>
      <c r="C1813" s="112">
        <v>44791</v>
      </c>
      <c r="D1813" s="144" t="s">
        <v>219</v>
      </c>
      <c r="E1813" s="144" t="s">
        <v>10</v>
      </c>
      <c r="F1813" s="76">
        <v>19</v>
      </c>
      <c r="G1813" s="145" t="s">
        <v>71</v>
      </c>
      <c r="H1813" s="145">
        <v>0</v>
      </c>
      <c r="I1813" s="145">
        <v>2.5</v>
      </c>
      <c r="J1813" s="145">
        <v>0.28999999999999998</v>
      </c>
      <c r="K1813" s="145" t="s">
        <v>344</v>
      </c>
      <c r="L1813" s="145" t="str">
        <f>IF(A1813="","",IFERROR(VLOOKUP(B1813,IPQlickTabla!$B:$J,9,FALSE),IF(B1813="80 - Produccion-Mezcla Grasa","80",IF(B1813="51 - Purga-Purga de sebo","51",IF(B1813="502 - Fermentacion PCL","502",IF(B1813="510 - Fermentacion","510","512"))))))</f>
        <v>51</v>
      </c>
      <c r="M1813" s="107">
        <f t="shared" si="28"/>
        <v>51</v>
      </c>
    </row>
    <row r="1814" spans="1:13" hidden="1" x14ac:dyDescent="0.25">
      <c r="A1814" s="76">
        <v>667495</v>
      </c>
      <c r="B1814" s="144" t="s">
        <v>200</v>
      </c>
      <c r="C1814" s="112">
        <v>44790</v>
      </c>
      <c r="D1814" s="144" t="s">
        <v>219</v>
      </c>
      <c r="E1814" s="144" t="s">
        <v>10</v>
      </c>
      <c r="F1814" s="76">
        <v>19</v>
      </c>
      <c r="G1814" s="145" t="s">
        <v>71</v>
      </c>
      <c r="H1814" s="145">
        <v>0</v>
      </c>
      <c r="I1814" s="145">
        <v>2.5</v>
      </c>
      <c r="J1814" s="145">
        <v>0.3</v>
      </c>
      <c r="K1814" s="145" t="s">
        <v>344</v>
      </c>
      <c r="L1814" s="145" t="str">
        <f>IF(A1814="","",IFERROR(VLOOKUP(B1814,IPQlickTabla!$B:$J,9,FALSE),IF(B1814="80 - Produccion-Mezcla Grasa","80",IF(B1814="51 - Purga-Purga de sebo","51",IF(B1814="502 - Fermentacion PCL","502",IF(B1814="510 - Fermentacion","510","512"))))))</f>
        <v>51</v>
      </c>
      <c r="M1814" s="107">
        <f t="shared" si="28"/>
        <v>51</v>
      </c>
    </row>
    <row r="1815" spans="1:13" hidden="1" x14ac:dyDescent="0.25">
      <c r="A1815" s="76">
        <v>668387</v>
      </c>
      <c r="B1815" s="144" t="s">
        <v>200</v>
      </c>
      <c r="C1815" s="112">
        <v>44793</v>
      </c>
      <c r="D1815" s="144" t="s">
        <v>219</v>
      </c>
      <c r="E1815" s="144" t="s">
        <v>10</v>
      </c>
      <c r="F1815" s="76">
        <v>19</v>
      </c>
      <c r="G1815" s="145" t="s">
        <v>71</v>
      </c>
      <c r="H1815" s="145">
        <v>0</v>
      </c>
      <c r="I1815" s="145">
        <v>2.5</v>
      </c>
      <c r="J1815" s="145">
        <v>0.48</v>
      </c>
      <c r="K1815" s="145" t="s">
        <v>344</v>
      </c>
      <c r="L1815" s="145" t="str">
        <f>IF(A1815="","",IFERROR(VLOOKUP(B1815,IPQlickTabla!$B:$J,9,FALSE),IF(B1815="80 - Produccion-Mezcla Grasa","80",IF(B1815="51 - Purga-Purga de sebo","51",IF(B1815="502 - Fermentacion PCL","502",IF(B1815="510 - Fermentacion","510","512"))))))</f>
        <v>51</v>
      </c>
      <c r="M1815" s="107">
        <f t="shared" si="28"/>
        <v>51</v>
      </c>
    </row>
    <row r="1816" spans="1:13" hidden="1" x14ac:dyDescent="0.25">
      <c r="A1816" s="76">
        <v>668349</v>
      </c>
      <c r="B1816" s="144" t="s">
        <v>200</v>
      </c>
      <c r="C1816" s="112">
        <v>44793</v>
      </c>
      <c r="D1816" s="144" t="s">
        <v>219</v>
      </c>
      <c r="E1816" s="144" t="s">
        <v>10</v>
      </c>
      <c r="F1816" s="76">
        <v>19</v>
      </c>
      <c r="G1816" s="145" t="s">
        <v>71</v>
      </c>
      <c r="H1816" s="145">
        <v>0</v>
      </c>
      <c r="I1816" s="145">
        <v>2.5</v>
      </c>
      <c r="J1816" s="145">
        <v>0.64</v>
      </c>
      <c r="K1816" s="145" t="s">
        <v>344</v>
      </c>
      <c r="L1816" s="145" t="str">
        <f>IF(A1816="","",IFERROR(VLOOKUP(B1816,IPQlickTabla!$B:$J,9,FALSE),IF(B1816="80 - Produccion-Mezcla Grasa","80",IF(B1816="51 - Purga-Purga de sebo","51",IF(B1816="502 - Fermentacion PCL","502",IF(B1816="510 - Fermentacion","510","512"))))))</f>
        <v>51</v>
      </c>
      <c r="M1816" s="107">
        <f t="shared" si="28"/>
        <v>51</v>
      </c>
    </row>
    <row r="1817" spans="1:13" hidden="1" x14ac:dyDescent="0.25">
      <c r="A1817" s="76">
        <v>667028</v>
      </c>
      <c r="B1817" s="144" t="s">
        <v>200</v>
      </c>
      <c r="C1817" s="112">
        <v>44788</v>
      </c>
      <c r="D1817" s="144" t="s">
        <v>219</v>
      </c>
      <c r="E1817" s="144" t="s">
        <v>10</v>
      </c>
      <c r="F1817" s="76">
        <v>19</v>
      </c>
      <c r="G1817" s="145" t="s">
        <v>71</v>
      </c>
      <c r="H1817" s="145">
        <v>0</v>
      </c>
      <c r="I1817" s="145">
        <v>2.5</v>
      </c>
      <c r="J1817" s="145">
        <v>0.74</v>
      </c>
      <c r="K1817" s="145" t="s">
        <v>344</v>
      </c>
      <c r="L1817" s="145" t="str">
        <f>IF(A1817="","",IFERROR(VLOOKUP(B1817,IPQlickTabla!$B:$J,9,FALSE),IF(B1817="80 - Produccion-Mezcla Grasa","80",IF(B1817="51 - Purga-Purga de sebo","51",IF(B1817="502 - Fermentacion PCL","502",IF(B1817="510 - Fermentacion","510","512"))))))</f>
        <v>51</v>
      </c>
      <c r="M1817" s="107">
        <f t="shared" si="28"/>
        <v>51</v>
      </c>
    </row>
    <row r="1818" spans="1:13" hidden="1" x14ac:dyDescent="0.25">
      <c r="A1818" s="76">
        <v>668190</v>
      </c>
      <c r="B1818" s="144" t="s">
        <v>200</v>
      </c>
      <c r="C1818" s="112">
        <v>44792</v>
      </c>
      <c r="D1818" s="144" t="s">
        <v>219</v>
      </c>
      <c r="E1818" s="144" t="s">
        <v>10</v>
      </c>
      <c r="F1818" s="76">
        <v>19</v>
      </c>
      <c r="G1818" s="145" t="s">
        <v>71</v>
      </c>
      <c r="H1818" s="145">
        <v>0</v>
      </c>
      <c r="I1818" s="145">
        <v>2.5</v>
      </c>
      <c r="J1818" s="145">
        <v>0.8</v>
      </c>
      <c r="K1818" s="145" t="s">
        <v>344</v>
      </c>
      <c r="L1818" s="145" t="str">
        <f>IF(A1818="","",IFERROR(VLOOKUP(B1818,IPQlickTabla!$B:$J,9,FALSE),IF(B1818="80 - Produccion-Mezcla Grasa","80",IF(B1818="51 - Purga-Purga de sebo","51",IF(B1818="502 - Fermentacion PCL","502",IF(B1818="510 - Fermentacion","510","512"))))))</f>
        <v>51</v>
      </c>
      <c r="M1818" s="107">
        <f t="shared" si="28"/>
        <v>51</v>
      </c>
    </row>
    <row r="1819" spans="1:13" hidden="1" x14ac:dyDescent="0.25">
      <c r="A1819" s="76">
        <v>668148</v>
      </c>
      <c r="B1819" s="144" t="s">
        <v>200</v>
      </c>
      <c r="C1819" s="112">
        <v>44792</v>
      </c>
      <c r="D1819" s="144" t="s">
        <v>219</v>
      </c>
      <c r="E1819" s="144" t="s">
        <v>10</v>
      </c>
      <c r="F1819" s="76">
        <v>19</v>
      </c>
      <c r="G1819" s="145" t="s">
        <v>71</v>
      </c>
      <c r="H1819" s="145">
        <v>0</v>
      </c>
      <c r="I1819" s="145">
        <v>2.5</v>
      </c>
      <c r="J1819" s="145">
        <v>0.85</v>
      </c>
      <c r="K1819" s="145" t="s">
        <v>344</v>
      </c>
      <c r="L1819" s="145" t="str">
        <f>IF(A1819="","",IFERROR(VLOOKUP(B1819,IPQlickTabla!$B:$J,9,FALSE),IF(B1819="80 - Produccion-Mezcla Grasa","80",IF(B1819="51 - Purga-Purga de sebo","51",IF(B1819="502 - Fermentacion PCL","502",IF(B1819="510 - Fermentacion","510","512"))))))</f>
        <v>51</v>
      </c>
      <c r="M1819" s="107">
        <f t="shared" si="28"/>
        <v>51</v>
      </c>
    </row>
    <row r="1820" spans="1:13" hidden="1" x14ac:dyDescent="0.25">
      <c r="A1820" s="76">
        <v>667561</v>
      </c>
      <c r="B1820" s="144" t="s">
        <v>200</v>
      </c>
      <c r="C1820" s="112">
        <v>44790</v>
      </c>
      <c r="D1820" s="144" t="s">
        <v>219</v>
      </c>
      <c r="E1820" s="144" t="s">
        <v>10</v>
      </c>
      <c r="F1820" s="76">
        <v>19</v>
      </c>
      <c r="G1820" s="145" t="s">
        <v>71</v>
      </c>
      <c r="H1820" s="145">
        <v>0</v>
      </c>
      <c r="I1820" s="145">
        <v>2.5</v>
      </c>
      <c r="J1820" s="145">
        <v>1.79</v>
      </c>
      <c r="K1820" s="145" t="s">
        <v>344</v>
      </c>
      <c r="L1820" s="145" t="str">
        <f>IF(A1820="","",IFERROR(VLOOKUP(B1820,IPQlickTabla!$B:$J,9,FALSE),IF(B1820="80 - Produccion-Mezcla Grasa","80",IF(B1820="51 - Purga-Purga de sebo","51",IF(B1820="502 - Fermentacion PCL","502",IF(B1820="510 - Fermentacion","510","512"))))))</f>
        <v>51</v>
      </c>
      <c r="M1820" s="107">
        <f t="shared" si="28"/>
        <v>51</v>
      </c>
    </row>
    <row r="1821" spans="1:13" hidden="1" x14ac:dyDescent="0.25">
      <c r="A1821" s="76">
        <v>668131</v>
      </c>
      <c r="B1821" s="144" t="s">
        <v>200</v>
      </c>
      <c r="C1821" s="112">
        <v>44792</v>
      </c>
      <c r="D1821" s="144" t="s">
        <v>219</v>
      </c>
      <c r="E1821" s="144" t="s">
        <v>10</v>
      </c>
      <c r="F1821" s="76">
        <v>19</v>
      </c>
      <c r="G1821" s="145" t="s">
        <v>71</v>
      </c>
      <c r="H1821" s="145">
        <v>0</v>
      </c>
      <c r="I1821" s="145">
        <v>2.5</v>
      </c>
      <c r="J1821" s="145">
        <v>2.5</v>
      </c>
      <c r="K1821" s="145" t="s">
        <v>344</v>
      </c>
      <c r="L1821" s="145" t="str">
        <f>IF(A1821="","",IFERROR(VLOOKUP(B1821,IPQlickTabla!$B:$J,9,FALSE),IF(B1821="80 - Produccion-Mezcla Grasa","80",IF(B1821="51 - Purga-Purga de sebo","51",IF(B1821="502 - Fermentacion PCL","502",IF(B1821="510 - Fermentacion","510","512"))))))</f>
        <v>51</v>
      </c>
      <c r="M1821" s="107">
        <f t="shared" si="28"/>
        <v>51</v>
      </c>
    </row>
    <row r="1822" spans="1:13" hidden="1" x14ac:dyDescent="0.25">
      <c r="A1822" s="76">
        <v>668148</v>
      </c>
      <c r="B1822" s="144" t="s">
        <v>200</v>
      </c>
      <c r="C1822" s="112">
        <v>44792</v>
      </c>
      <c r="D1822" s="144" t="s">
        <v>219</v>
      </c>
      <c r="E1822" s="144" t="s">
        <v>10</v>
      </c>
      <c r="F1822" s="76">
        <v>21</v>
      </c>
      <c r="G1822" s="145" t="s">
        <v>73</v>
      </c>
      <c r="H1822" s="145">
        <v>0</v>
      </c>
      <c r="I1822" s="145">
        <v>0.5</v>
      </c>
      <c r="J1822" s="145">
        <v>0.1</v>
      </c>
      <c r="K1822" s="145" t="s">
        <v>344</v>
      </c>
      <c r="L1822" s="145" t="str">
        <f>IF(A1822="","",IFERROR(VLOOKUP(B1822,IPQlickTabla!$B:$J,9,FALSE),IF(B1822="80 - Produccion-Mezcla Grasa","80",IF(B1822="51 - Purga-Purga de sebo","51",IF(B1822="502 - Fermentacion PCL","502",IF(B1822="510 - Fermentacion","510","512"))))))</f>
        <v>51</v>
      </c>
      <c r="M1822" s="107">
        <f t="shared" si="28"/>
        <v>51</v>
      </c>
    </row>
    <row r="1823" spans="1:13" hidden="1" x14ac:dyDescent="0.25">
      <c r="A1823" s="76">
        <v>668349</v>
      </c>
      <c r="B1823" s="144" t="s">
        <v>200</v>
      </c>
      <c r="C1823" s="112">
        <v>44793</v>
      </c>
      <c r="D1823" s="144" t="s">
        <v>219</v>
      </c>
      <c r="E1823" s="144" t="s">
        <v>10</v>
      </c>
      <c r="F1823" s="76">
        <v>21</v>
      </c>
      <c r="G1823" s="145" t="s">
        <v>73</v>
      </c>
      <c r="H1823" s="145">
        <v>0</v>
      </c>
      <c r="I1823" s="145">
        <v>0.5</v>
      </c>
      <c r="J1823" s="145">
        <v>0.1</v>
      </c>
      <c r="K1823" s="145" t="s">
        <v>344</v>
      </c>
      <c r="L1823" s="145" t="str">
        <f>IF(A1823="","",IFERROR(VLOOKUP(B1823,IPQlickTabla!$B:$J,9,FALSE),IF(B1823="80 - Produccion-Mezcla Grasa","80",IF(B1823="51 - Purga-Purga de sebo","51",IF(B1823="502 - Fermentacion PCL","502",IF(B1823="510 - Fermentacion","510","512"))))))</f>
        <v>51</v>
      </c>
      <c r="M1823" s="107">
        <f t="shared" si="28"/>
        <v>51</v>
      </c>
    </row>
    <row r="1824" spans="1:13" hidden="1" x14ac:dyDescent="0.25">
      <c r="A1824" s="76">
        <v>668432</v>
      </c>
      <c r="B1824" s="144" t="s">
        <v>200</v>
      </c>
      <c r="C1824" s="112">
        <v>44794</v>
      </c>
      <c r="D1824" s="144" t="s">
        <v>219</v>
      </c>
      <c r="E1824" s="144" t="s">
        <v>10</v>
      </c>
      <c r="F1824" s="76">
        <v>21</v>
      </c>
      <c r="G1824" s="145" t="s">
        <v>73</v>
      </c>
      <c r="H1824" s="145">
        <v>0</v>
      </c>
      <c r="I1824" s="145">
        <v>0.5</v>
      </c>
      <c r="J1824" s="145">
        <v>0.1</v>
      </c>
      <c r="K1824" s="145" t="s">
        <v>344</v>
      </c>
      <c r="L1824" s="145" t="str">
        <f>IF(A1824="","",IFERROR(VLOOKUP(B1824,IPQlickTabla!$B:$J,9,FALSE),IF(B1824="80 - Produccion-Mezcla Grasa","80",IF(B1824="51 - Purga-Purga de sebo","51",IF(B1824="502 - Fermentacion PCL","502",IF(B1824="510 - Fermentacion","510","512"))))))</f>
        <v>51</v>
      </c>
      <c r="M1824" s="107">
        <f t="shared" si="28"/>
        <v>51</v>
      </c>
    </row>
    <row r="1825" spans="1:13" hidden="1" x14ac:dyDescent="0.25">
      <c r="A1825" s="76">
        <v>667812</v>
      </c>
      <c r="B1825" s="144" t="s">
        <v>200</v>
      </c>
      <c r="C1825" s="112">
        <v>44791</v>
      </c>
      <c r="D1825" s="144" t="s">
        <v>219</v>
      </c>
      <c r="E1825" s="144" t="s">
        <v>10</v>
      </c>
      <c r="F1825" s="76">
        <v>21</v>
      </c>
      <c r="G1825" s="145" t="s">
        <v>73</v>
      </c>
      <c r="H1825" s="145">
        <v>0</v>
      </c>
      <c r="I1825" s="145">
        <v>0.5</v>
      </c>
      <c r="J1825" s="145">
        <v>0.2</v>
      </c>
      <c r="K1825" s="145" t="s">
        <v>344</v>
      </c>
      <c r="L1825" s="145" t="str">
        <f>IF(A1825="","",IFERROR(VLOOKUP(B1825,IPQlickTabla!$B:$J,9,FALSE),IF(B1825="80 - Produccion-Mezcla Grasa","80",IF(B1825="51 - Purga-Purga de sebo","51",IF(B1825="502 - Fermentacion PCL","502",IF(B1825="510 - Fermentacion","510","512"))))))</f>
        <v>51</v>
      </c>
      <c r="M1825" s="107">
        <f t="shared" si="28"/>
        <v>51</v>
      </c>
    </row>
    <row r="1826" spans="1:13" hidden="1" x14ac:dyDescent="0.25">
      <c r="A1826" s="76">
        <v>667873</v>
      </c>
      <c r="B1826" s="144" t="s">
        <v>200</v>
      </c>
      <c r="C1826" s="112">
        <v>44791</v>
      </c>
      <c r="D1826" s="144" t="s">
        <v>219</v>
      </c>
      <c r="E1826" s="144" t="s">
        <v>10</v>
      </c>
      <c r="F1826" s="76">
        <v>21</v>
      </c>
      <c r="G1826" s="145" t="s">
        <v>73</v>
      </c>
      <c r="H1826" s="145">
        <v>0</v>
      </c>
      <c r="I1826" s="145">
        <v>0.5</v>
      </c>
      <c r="J1826" s="145">
        <v>0.2</v>
      </c>
      <c r="K1826" s="145" t="s">
        <v>344</v>
      </c>
      <c r="L1826" s="145" t="str">
        <f>IF(A1826="","",IFERROR(VLOOKUP(B1826,IPQlickTabla!$B:$J,9,FALSE),IF(B1826="80 - Produccion-Mezcla Grasa","80",IF(B1826="51 - Purga-Purga de sebo","51",IF(B1826="502 - Fermentacion PCL","502",IF(B1826="510 - Fermentacion","510","512"))))))</f>
        <v>51</v>
      </c>
      <c r="M1826" s="107">
        <f t="shared" si="28"/>
        <v>51</v>
      </c>
    </row>
    <row r="1827" spans="1:13" hidden="1" x14ac:dyDescent="0.25">
      <c r="A1827" s="76">
        <v>668131</v>
      </c>
      <c r="B1827" s="144" t="s">
        <v>200</v>
      </c>
      <c r="C1827" s="112">
        <v>44792</v>
      </c>
      <c r="D1827" s="144" t="s">
        <v>219</v>
      </c>
      <c r="E1827" s="144" t="s">
        <v>10</v>
      </c>
      <c r="F1827" s="76">
        <v>21</v>
      </c>
      <c r="G1827" s="145" t="s">
        <v>73</v>
      </c>
      <c r="H1827" s="145">
        <v>0</v>
      </c>
      <c r="I1827" s="145">
        <v>0.5</v>
      </c>
      <c r="J1827" s="145">
        <v>0.2</v>
      </c>
      <c r="K1827" s="145" t="s">
        <v>344</v>
      </c>
      <c r="L1827" s="145" t="str">
        <f>IF(A1827="","",IFERROR(VLOOKUP(B1827,IPQlickTabla!$B:$J,9,FALSE),IF(B1827="80 - Produccion-Mezcla Grasa","80",IF(B1827="51 - Purga-Purga de sebo","51",IF(B1827="502 - Fermentacion PCL","502",IF(B1827="510 - Fermentacion","510","512"))))))</f>
        <v>51</v>
      </c>
      <c r="M1827" s="107">
        <f t="shared" si="28"/>
        <v>51</v>
      </c>
    </row>
    <row r="1828" spans="1:13" hidden="1" x14ac:dyDescent="0.25">
      <c r="A1828" s="76">
        <v>668190</v>
      </c>
      <c r="B1828" s="144" t="s">
        <v>200</v>
      </c>
      <c r="C1828" s="112">
        <v>44792</v>
      </c>
      <c r="D1828" s="144" t="s">
        <v>219</v>
      </c>
      <c r="E1828" s="144" t="s">
        <v>10</v>
      </c>
      <c r="F1828" s="76">
        <v>21</v>
      </c>
      <c r="G1828" s="145" t="s">
        <v>73</v>
      </c>
      <c r="H1828" s="145">
        <v>0</v>
      </c>
      <c r="I1828" s="145">
        <v>0.5</v>
      </c>
      <c r="J1828" s="145">
        <v>0.4</v>
      </c>
      <c r="K1828" s="145" t="s">
        <v>344</v>
      </c>
      <c r="L1828" s="145" t="str">
        <f>IF(A1828="","",IFERROR(VLOOKUP(B1828,IPQlickTabla!$B:$J,9,FALSE),IF(B1828="80 - Produccion-Mezcla Grasa","80",IF(B1828="51 - Purga-Purga de sebo","51",IF(B1828="502 - Fermentacion PCL","502",IF(B1828="510 - Fermentacion","510","512"))))))</f>
        <v>51</v>
      </c>
      <c r="M1828" s="107">
        <f t="shared" si="28"/>
        <v>51</v>
      </c>
    </row>
    <row r="1829" spans="1:13" hidden="1" x14ac:dyDescent="0.25">
      <c r="A1829" s="76">
        <v>668387</v>
      </c>
      <c r="B1829" s="144" t="s">
        <v>200</v>
      </c>
      <c r="C1829" s="112">
        <v>44793</v>
      </c>
      <c r="D1829" s="144" t="s">
        <v>219</v>
      </c>
      <c r="E1829" s="144" t="s">
        <v>10</v>
      </c>
      <c r="F1829" s="76">
        <v>21</v>
      </c>
      <c r="G1829" s="145" t="s">
        <v>73</v>
      </c>
      <c r="H1829" s="145">
        <v>0</v>
      </c>
      <c r="I1829" s="145">
        <v>0.5</v>
      </c>
      <c r="J1829" s="145">
        <v>0.4</v>
      </c>
      <c r="K1829" s="145" t="s">
        <v>344</v>
      </c>
      <c r="L1829" s="145" t="str">
        <f>IF(A1829="","",IFERROR(VLOOKUP(B1829,IPQlickTabla!$B:$J,9,FALSE),IF(B1829="80 - Produccion-Mezcla Grasa","80",IF(B1829="51 - Purga-Purga de sebo","51",IF(B1829="502 - Fermentacion PCL","502",IF(B1829="510 - Fermentacion","510","512"))))))</f>
        <v>51</v>
      </c>
      <c r="M1829" s="107">
        <f t="shared" si="28"/>
        <v>51</v>
      </c>
    </row>
    <row r="1830" spans="1:13" hidden="1" x14ac:dyDescent="0.25">
      <c r="A1830" s="76">
        <v>667028</v>
      </c>
      <c r="B1830" s="144" t="s">
        <v>200</v>
      </c>
      <c r="C1830" s="112">
        <v>44788</v>
      </c>
      <c r="D1830" s="144" t="s">
        <v>219</v>
      </c>
      <c r="E1830" s="144" t="s">
        <v>10</v>
      </c>
      <c r="F1830" s="76">
        <v>21</v>
      </c>
      <c r="G1830" s="145" t="s">
        <v>73</v>
      </c>
      <c r="H1830" s="145">
        <v>0</v>
      </c>
      <c r="I1830" s="145">
        <v>0.5</v>
      </c>
      <c r="J1830" s="145">
        <v>0.5</v>
      </c>
      <c r="K1830" s="145" t="s">
        <v>344</v>
      </c>
      <c r="L1830" s="145" t="str">
        <f>IF(A1830="","",IFERROR(VLOOKUP(B1830,IPQlickTabla!$B:$J,9,FALSE),IF(B1830="80 - Produccion-Mezcla Grasa","80",IF(B1830="51 - Purga-Purga de sebo","51",IF(B1830="502 - Fermentacion PCL","502",IF(B1830="510 - Fermentacion","510","512"))))))</f>
        <v>51</v>
      </c>
      <c r="M1830" s="107">
        <f t="shared" si="28"/>
        <v>51</v>
      </c>
    </row>
    <row r="1831" spans="1:13" hidden="1" x14ac:dyDescent="0.25">
      <c r="A1831" s="76">
        <v>667495</v>
      </c>
      <c r="B1831" s="144" t="s">
        <v>200</v>
      </c>
      <c r="C1831" s="112">
        <v>44790</v>
      </c>
      <c r="D1831" s="144" t="s">
        <v>219</v>
      </c>
      <c r="E1831" s="144" t="s">
        <v>10</v>
      </c>
      <c r="F1831" s="76">
        <v>21</v>
      </c>
      <c r="G1831" s="145" t="s">
        <v>73</v>
      </c>
      <c r="H1831" s="145">
        <v>0</v>
      </c>
      <c r="I1831" s="145">
        <v>0.5</v>
      </c>
      <c r="J1831" s="145">
        <v>0.5</v>
      </c>
      <c r="K1831" s="145" t="s">
        <v>344</v>
      </c>
      <c r="L1831" s="145" t="str">
        <f>IF(A1831="","",IFERROR(VLOOKUP(B1831,IPQlickTabla!$B:$J,9,FALSE),IF(B1831="80 - Produccion-Mezcla Grasa","80",IF(B1831="51 - Purga-Purga de sebo","51",IF(B1831="502 - Fermentacion PCL","502",IF(B1831="510 - Fermentacion","510","512"))))))</f>
        <v>51</v>
      </c>
      <c r="M1831" s="107">
        <f t="shared" si="28"/>
        <v>51</v>
      </c>
    </row>
    <row r="1832" spans="1:13" hidden="1" x14ac:dyDescent="0.25">
      <c r="A1832" s="76">
        <v>667561</v>
      </c>
      <c r="B1832" s="144" t="s">
        <v>200</v>
      </c>
      <c r="C1832" s="112">
        <v>44790</v>
      </c>
      <c r="D1832" s="144" t="s">
        <v>219</v>
      </c>
      <c r="E1832" s="144" t="s">
        <v>10</v>
      </c>
      <c r="F1832" s="76">
        <v>21</v>
      </c>
      <c r="G1832" s="145" t="s">
        <v>73</v>
      </c>
      <c r="H1832" s="145">
        <v>0</v>
      </c>
      <c r="I1832" s="145">
        <v>0.5</v>
      </c>
      <c r="J1832" s="145">
        <v>0.7</v>
      </c>
      <c r="K1832" s="145" t="s">
        <v>345</v>
      </c>
      <c r="L1832" s="145" t="str">
        <f>IF(A1832="","",IFERROR(VLOOKUP(B1832,IPQlickTabla!$B:$J,9,FALSE),IF(B1832="80 - Produccion-Mezcla Grasa","80",IF(B1832="51 - Purga-Purga de sebo","51",IF(B1832="502 - Fermentacion PCL","502",IF(B1832="510 - Fermentacion","510","512"))))))</f>
        <v>51</v>
      </c>
      <c r="M1832" s="107">
        <f t="shared" si="28"/>
        <v>51</v>
      </c>
    </row>
    <row r="1833" spans="1:13" hidden="1" x14ac:dyDescent="0.25">
      <c r="A1833" s="76">
        <v>667884</v>
      </c>
      <c r="B1833" s="144" t="s">
        <v>200</v>
      </c>
      <c r="C1833" s="112">
        <v>44791</v>
      </c>
      <c r="D1833" s="144" t="s">
        <v>219</v>
      </c>
      <c r="E1833" s="144" t="s">
        <v>10</v>
      </c>
      <c r="F1833" s="76">
        <v>21</v>
      </c>
      <c r="G1833" s="145" t="s">
        <v>73</v>
      </c>
      <c r="H1833" s="145">
        <v>0</v>
      </c>
      <c r="I1833" s="145">
        <v>0.5</v>
      </c>
      <c r="J1833" s="145">
        <v>0.7</v>
      </c>
      <c r="K1833" s="145" t="s">
        <v>345</v>
      </c>
      <c r="L1833" s="145" t="str">
        <f>IF(A1833="","",IFERROR(VLOOKUP(B1833,IPQlickTabla!$B:$J,9,FALSE),IF(B1833="80 - Produccion-Mezcla Grasa","80",IF(B1833="51 - Purga-Purga de sebo","51",IF(B1833="502 - Fermentacion PCL","502",IF(B1833="510 - Fermentacion","510","512"))))))</f>
        <v>51</v>
      </c>
      <c r="M1833" s="107">
        <f t="shared" si="28"/>
        <v>51</v>
      </c>
    </row>
    <row r="1834" spans="1:13" hidden="1" x14ac:dyDescent="0.25">
      <c r="A1834" s="76">
        <v>667812</v>
      </c>
      <c r="B1834" s="144" t="s">
        <v>200</v>
      </c>
      <c r="C1834" s="112">
        <v>44791</v>
      </c>
      <c r="D1834" s="144" t="s">
        <v>219</v>
      </c>
      <c r="E1834" s="144" t="s">
        <v>10</v>
      </c>
      <c r="F1834" s="76">
        <v>59</v>
      </c>
      <c r="G1834" s="145" t="s">
        <v>74</v>
      </c>
      <c r="H1834" s="145">
        <v>0</v>
      </c>
      <c r="I1834" s="145">
        <v>0.3</v>
      </c>
      <c r="J1834" s="145">
        <v>0.1</v>
      </c>
      <c r="K1834" s="145" t="s">
        <v>344</v>
      </c>
      <c r="L1834" s="145" t="str">
        <f>IF(A1834="","",IFERROR(VLOOKUP(B1834,IPQlickTabla!$B:$J,9,FALSE),IF(B1834="80 - Produccion-Mezcla Grasa","80",IF(B1834="51 - Purga-Purga de sebo","51",IF(B1834="502 - Fermentacion PCL","502",IF(B1834="510 - Fermentacion","510","512"))))))</f>
        <v>51</v>
      </c>
      <c r="M1834" s="107">
        <f t="shared" si="28"/>
        <v>51</v>
      </c>
    </row>
    <row r="1835" spans="1:13" hidden="1" x14ac:dyDescent="0.25">
      <c r="A1835" s="76">
        <v>667884</v>
      </c>
      <c r="B1835" s="144" t="s">
        <v>200</v>
      </c>
      <c r="C1835" s="112">
        <v>44791</v>
      </c>
      <c r="D1835" s="144" t="s">
        <v>219</v>
      </c>
      <c r="E1835" s="144" t="s">
        <v>10</v>
      </c>
      <c r="F1835" s="76">
        <v>59</v>
      </c>
      <c r="G1835" s="145" t="s">
        <v>74</v>
      </c>
      <c r="H1835" s="145">
        <v>0</v>
      </c>
      <c r="I1835" s="145">
        <v>0.3</v>
      </c>
      <c r="J1835" s="145">
        <v>0.1</v>
      </c>
      <c r="K1835" s="145" t="s">
        <v>344</v>
      </c>
      <c r="L1835" s="145" t="str">
        <f>IF(A1835="","",IFERROR(VLOOKUP(B1835,IPQlickTabla!$B:$J,9,FALSE),IF(B1835="80 - Produccion-Mezcla Grasa","80",IF(B1835="51 - Purga-Purga de sebo","51",IF(B1835="502 - Fermentacion PCL","502",IF(B1835="510 - Fermentacion","510","512"))))))</f>
        <v>51</v>
      </c>
      <c r="M1835" s="107">
        <f t="shared" si="28"/>
        <v>51</v>
      </c>
    </row>
    <row r="1836" spans="1:13" hidden="1" x14ac:dyDescent="0.25">
      <c r="A1836" s="76">
        <v>668131</v>
      </c>
      <c r="B1836" s="144" t="s">
        <v>200</v>
      </c>
      <c r="C1836" s="112">
        <v>44792</v>
      </c>
      <c r="D1836" s="144" t="s">
        <v>219</v>
      </c>
      <c r="E1836" s="144" t="s">
        <v>10</v>
      </c>
      <c r="F1836" s="76">
        <v>59</v>
      </c>
      <c r="G1836" s="145" t="s">
        <v>74</v>
      </c>
      <c r="H1836" s="145">
        <v>0</v>
      </c>
      <c r="I1836" s="145">
        <v>0.3</v>
      </c>
      <c r="J1836" s="145">
        <v>0.1</v>
      </c>
      <c r="K1836" s="145" t="s">
        <v>344</v>
      </c>
      <c r="L1836" s="145" t="str">
        <f>IF(A1836="","",IFERROR(VLOOKUP(B1836,IPQlickTabla!$B:$J,9,FALSE),IF(B1836="80 - Produccion-Mezcla Grasa","80",IF(B1836="51 - Purga-Purga de sebo","51",IF(B1836="502 - Fermentacion PCL","502",IF(B1836="510 - Fermentacion","510","512"))))))</f>
        <v>51</v>
      </c>
      <c r="M1836" s="107">
        <f t="shared" si="28"/>
        <v>51</v>
      </c>
    </row>
    <row r="1837" spans="1:13" hidden="1" x14ac:dyDescent="0.25">
      <c r="A1837" s="76">
        <v>667028</v>
      </c>
      <c r="B1837" s="144" t="s">
        <v>200</v>
      </c>
      <c r="C1837" s="112">
        <v>44788</v>
      </c>
      <c r="D1837" s="144" t="s">
        <v>219</v>
      </c>
      <c r="E1837" s="144" t="s">
        <v>10</v>
      </c>
      <c r="F1837" s="76">
        <v>59</v>
      </c>
      <c r="G1837" s="145" t="s">
        <v>74</v>
      </c>
      <c r="H1837" s="145">
        <v>0</v>
      </c>
      <c r="I1837" s="145">
        <v>0.3</v>
      </c>
      <c r="J1837" s="145">
        <v>0.3</v>
      </c>
      <c r="K1837" s="145" t="s">
        <v>344</v>
      </c>
      <c r="L1837" s="145" t="str">
        <f>IF(A1837="","",IFERROR(VLOOKUP(B1837,IPQlickTabla!$B:$J,9,FALSE),IF(B1837="80 - Produccion-Mezcla Grasa","80",IF(B1837="51 - Purga-Purga de sebo","51",IF(B1837="502 - Fermentacion PCL","502",IF(B1837="510 - Fermentacion","510","512"))))))</f>
        <v>51</v>
      </c>
      <c r="M1837" s="107">
        <f t="shared" si="28"/>
        <v>51</v>
      </c>
    </row>
    <row r="1838" spans="1:13" hidden="1" x14ac:dyDescent="0.25">
      <c r="A1838" s="76">
        <v>668190</v>
      </c>
      <c r="B1838" s="144" t="s">
        <v>200</v>
      </c>
      <c r="C1838" s="112">
        <v>44792</v>
      </c>
      <c r="D1838" s="144" t="s">
        <v>219</v>
      </c>
      <c r="E1838" s="144" t="s">
        <v>10</v>
      </c>
      <c r="F1838" s="76">
        <v>59</v>
      </c>
      <c r="G1838" s="145" t="s">
        <v>74</v>
      </c>
      <c r="H1838" s="145">
        <v>0</v>
      </c>
      <c r="I1838" s="145">
        <v>0.3</v>
      </c>
      <c r="J1838" s="145">
        <v>0.3</v>
      </c>
      <c r="K1838" s="145" t="s">
        <v>344</v>
      </c>
      <c r="L1838" s="145" t="str">
        <f>IF(A1838="","",IFERROR(VLOOKUP(B1838,IPQlickTabla!$B:$J,9,FALSE),IF(B1838="80 - Produccion-Mezcla Grasa","80",IF(B1838="51 - Purga-Purga de sebo","51",IF(B1838="502 - Fermentacion PCL","502",IF(B1838="510 - Fermentacion","510","512"))))))</f>
        <v>51</v>
      </c>
      <c r="M1838" s="107">
        <f t="shared" si="28"/>
        <v>51</v>
      </c>
    </row>
    <row r="1839" spans="1:13" hidden="1" x14ac:dyDescent="0.25">
      <c r="A1839" s="76">
        <v>667495</v>
      </c>
      <c r="B1839" s="144" t="s">
        <v>200</v>
      </c>
      <c r="C1839" s="112">
        <v>44790</v>
      </c>
      <c r="D1839" s="144" t="s">
        <v>219</v>
      </c>
      <c r="E1839" s="144" t="s">
        <v>10</v>
      </c>
      <c r="F1839" s="76">
        <v>59</v>
      </c>
      <c r="G1839" s="145" t="s">
        <v>74</v>
      </c>
      <c r="H1839" s="145">
        <v>0</v>
      </c>
      <c r="I1839" s="145">
        <v>0.3</v>
      </c>
      <c r="J1839" s="145">
        <v>0.5</v>
      </c>
      <c r="K1839" s="145" t="s">
        <v>345</v>
      </c>
      <c r="L1839" s="145" t="str">
        <f>IF(A1839="","",IFERROR(VLOOKUP(B1839,IPQlickTabla!$B:$J,9,FALSE),IF(B1839="80 - Produccion-Mezcla Grasa","80",IF(B1839="51 - Purga-Purga de sebo","51",IF(B1839="502 - Fermentacion PCL","502",IF(B1839="510 - Fermentacion","510","512"))))))</f>
        <v>51</v>
      </c>
      <c r="M1839" s="107">
        <f t="shared" si="28"/>
        <v>51</v>
      </c>
    </row>
    <row r="1840" spans="1:13" hidden="1" x14ac:dyDescent="0.25">
      <c r="A1840" s="76">
        <v>667873</v>
      </c>
      <c r="B1840" s="144" t="s">
        <v>200</v>
      </c>
      <c r="C1840" s="112">
        <v>44791</v>
      </c>
      <c r="D1840" s="144" t="s">
        <v>219</v>
      </c>
      <c r="E1840" s="144" t="s">
        <v>10</v>
      </c>
      <c r="F1840" s="76">
        <v>59</v>
      </c>
      <c r="G1840" s="145" t="s">
        <v>74</v>
      </c>
      <c r="H1840" s="145">
        <v>0</v>
      </c>
      <c r="I1840" s="145">
        <v>0.3</v>
      </c>
      <c r="J1840" s="145">
        <v>0.5</v>
      </c>
      <c r="K1840" s="145" t="s">
        <v>345</v>
      </c>
      <c r="L1840" s="145" t="str">
        <f>IF(A1840="","",IFERROR(VLOOKUP(B1840,IPQlickTabla!$B:$J,9,FALSE),IF(B1840="80 - Produccion-Mezcla Grasa","80",IF(B1840="51 - Purga-Purga de sebo","51",IF(B1840="502 - Fermentacion PCL","502",IF(B1840="510 - Fermentacion","510","512"))))))</f>
        <v>51</v>
      </c>
      <c r="M1840" s="107">
        <f t="shared" si="28"/>
        <v>51</v>
      </c>
    </row>
    <row r="1841" spans="1:13" hidden="1" x14ac:dyDescent="0.25">
      <c r="A1841" s="76">
        <v>668349</v>
      </c>
      <c r="B1841" s="144" t="s">
        <v>200</v>
      </c>
      <c r="C1841" s="112">
        <v>44793</v>
      </c>
      <c r="D1841" s="144" t="s">
        <v>219</v>
      </c>
      <c r="E1841" s="144" t="s">
        <v>10</v>
      </c>
      <c r="F1841" s="76">
        <v>59</v>
      </c>
      <c r="G1841" s="145" t="s">
        <v>74</v>
      </c>
      <c r="H1841" s="145">
        <v>0</v>
      </c>
      <c r="I1841" s="145">
        <v>0.3</v>
      </c>
      <c r="J1841" s="145">
        <v>0.5</v>
      </c>
      <c r="K1841" s="145" t="s">
        <v>345</v>
      </c>
      <c r="L1841" s="145" t="str">
        <f>IF(A1841="","",IFERROR(VLOOKUP(B1841,IPQlickTabla!$B:$J,9,FALSE),IF(B1841="80 - Produccion-Mezcla Grasa","80",IF(B1841="51 - Purga-Purga de sebo","51",IF(B1841="502 - Fermentacion PCL","502",IF(B1841="510 - Fermentacion","510","512"))))))</f>
        <v>51</v>
      </c>
      <c r="M1841" s="107">
        <f t="shared" si="28"/>
        <v>51</v>
      </c>
    </row>
    <row r="1842" spans="1:13" hidden="1" x14ac:dyDescent="0.25">
      <c r="A1842" s="76">
        <v>667561</v>
      </c>
      <c r="B1842" s="144" t="s">
        <v>200</v>
      </c>
      <c r="C1842" s="112">
        <v>44790</v>
      </c>
      <c r="D1842" s="144" t="s">
        <v>219</v>
      </c>
      <c r="E1842" s="144" t="s">
        <v>10</v>
      </c>
      <c r="F1842" s="76">
        <v>59</v>
      </c>
      <c r="G1842" s="145" t="s">
        <v>74</v>
      </c>
      <c r="H1842" s="145">
        <v>0</v>
      </c>
      <c r="I1842" s="145">
        <v>0.3</v>
      </c>
      <c r="J1842" s="145">
        <v>0.6</v>
      </c>
      <c r="K1842" s="145" t="s">
        <v>345</v>
      </c>
      <c r="L1842" s="145" t="str">
        <f>IF(A1842="","",IFERROR(VLOOKUP(B1842,IPQlickTabla!$B:$J,9,FALSE),IF(B1842="80 - Produccion-Mezcla Grasa","80",IF(B1842="51 - Purga-Purga de sebo","51",IF(B1842="502 - Fermentacion PCL","502",IF(B1842="510 - Fermentacion","510","512"))))))</f>
        <v>51</v>
      </c>
      <c r="M1842" s="107">
        <f t="shared" si="28"/>
        <v>51</v>
      </c>
    </row>
    <row r="1843" spans="1:13" hidden="1" x14ac:dyDescent="0.25">
      <c r="A1843" s="76">
        <v>668387</v>
      </c>
      <c r="B1843" s="144" t="s">
        <v>200</v>
      </c>
      <c r="C1843" s="112">
        <v>44793</v>
      </c>
      <c r="D1843" s="144" t="s">
        <v>219</v>
      </c>
      <c r="E1843" s="144" t="s">
        <v>10</v>
      </c>
      <c r="F1843" s="76">
        <v>59</v>
      </c>
      <c r="G1843" s="145" t="s">
        <v>74</v>
      </c>
      <c r="H1843" s="145">
        <v>0</v>
      </c>
      <c r="I1843" s="145">
        <v>0.3</v>
      </c>
      <c r="J1843" s="145">
        <v>0.9</v>
      </c>
      <c r="K1843" s="145" t="s">
        <v>345</v>
      </c>
      <c r="L1843" s="145" t="str">
        <f>IF(A1843="","",IFERROR(VLOOKUP(B1843,IPQlickTabla!$B:$J,9,FALSE),IF(B1843="80 - Produccion-Mezcla Grasa","80",IF(B1843="51 - Purga-Purga de sebo","51",IF(B1843="502 - Fermentacion PCL","502",IF(B1843="510 - Fermentacion","510","512"))))))</f>
        <v>51</v>
      </c>
      <c r="M1843" s="107">
        <f t="shared" si="28"/>
        <v>51</v>
      </c>
    </row>
    <row r="1844" spans="1:13" hidden="1" x14ac:dyDescent="0.25">
      <c r="A1844" s="76">
        <v>668148</v>
      </c>
      <c r="B1844" s="144" t="s">
        <v>200</v>
      </c>
      <c r="C1844" s="112">
        <v>44792</v>
      </c>
      <c r="D1844" s="144" t="s">
        <v>219</v>
      </c>
      <c r="E1844" s="144" t="s">
        <v>10</v>
      </c>
      <c r="F1844" s="76">
        <v>59</v>
      </c>
      <c r="G1844" s="145" t="s">
        <v>74</v>
      </c>
      <c r="H1844" s="145">
        <v>0</v>
      </c>
      <c r="I1844" s="145">
        <v>0.3</v>
      </c>
      <c r="J1844" s="145">
        <v>2</v>
      </c>
      <c r="K1844" s="145" t="s">
        <v>345</v>
      </c>
      <c r="L1844" s="145" t="str">
        <f>IF(A1844="","",IFERROR(VLOOKUP(B1844,IPQlickTabla!$B:$J,9,FALSE),IF(B1844="80 - Produccion-Mezcla Grasa","80",IF(B1844="51 - Purga-Purga de sebo","51",IF(B1844="502 - Fermentacion PCL","502",IF(B1844="510 - Fermentacion","510","512"))))))</f>
        <v>51</v>
      </c>
      <c r="M1844" s="107">
        <f t="shared" si="28"/>
        <v>51</v>
      </c>
    </row>
    <row r="1845" spans="1:13" hidden="1" x14ac:dyDescent="0.25">
      <c r="A1845" s="76">
        <v>668432</v>
      </c>
      <c r="B1845" s="144" t="s">
        <v>200</v>
      </c>
      <c r="C1845" s="112">
        <v>44794</v>
      </c>
      <c r="D1845" s="144" t="s">
        <v>219</v>
      </c>
      <c r="E1845" s="144" t="s">
        <v>10</v>
      </c>
      <c r="F1845" s="76">
        <v>59</v>
      </c>
      <c r="G1845" s="145" t="s">
        <v>74</v>
      </c>
      <c r="H1845" s="145">
        <v>0</v>
      </c>
      <c r="I1845" s="145">
        <v>0.3</v>
      </c>
      <c r="J1845" s="145">
        <v>3</v>
      </c>
      <c r="K1845" s="145" t="s">
        <v>345</v>
      </c>
      <c r="L1845" s="145" t="str">
        <f>IF(A1845="","",IFERROR(VLOOKUP(B1845,IPQlickTabla!$B:$J,9,FALSE),IF(B1845="80 - Produccion-Mezcla Grasa","80",IF(B1845="51 - Purga-Purga de sebo","51",IF(B1845="502 - Fermentacion PCL","502",IF(B1845="510 - Fermentacion","510","512"))))))</f>
        <v>51</v>
      </c>
      <c r="M1845" s="107">
        <f t="shared" si="28"/>
        <v>51</v>
      </c>
    </row>
    <row r="1846" spans="1:13" hidden="1" x14ac:dyDescent="0.25">
      <c r="L1846" s="145" t="str">
        <f>IF(A1846="","",IFERROR(VLOOKUP(B1846,IPQlickTabla!$B:$J,9,FALSE),IF(B1846="80 - Produccion-Mezcla Grasa","80",IF(B1846="51 - Purga-Purga de sebo","51",IF(B1846="502 - Fermentacion PCL","502",IF(B1846="510 - Fermentacion","510","512"))))))</f>
        <v/>
      </c>
      <c r="M1846" s="107" t="str">
        <f t="shared" si="28"/>
        <v/>
      </c>
    </row>
    <row r="1847" spans="1:13" hidden="1" x14ac:dyDescent="0.25">
      <c r="L1847" s="145" t="str">
        <f>IF(A1847="","",IFERROR(VLOOKUP(B1847,IPQlickTabla!$B:$J,9,FALSE),IF(B1847="80 - Produccion-Mezcla Grasa","80",IF(B1847="51 - Purga-Purga de sebo","51",IF(B1847="502 - Fermentacion PCL","502",IF(B1847="510 - Fermentacion","510","512"))))))</f>
        <v/>
      </c>
      <c r="M1847" s="107" t="str">
        <f t="shared" si="28"/>
        <v/>
      </c>
    </row>
    <row r="1848" spans="1:13" hidden="1" x14ac:dyDescent="0.25">
      <c r="L1848" s="145" t="str">
        <f>IF(A1848="","",IFERROR(VLOOKUP(B1848,IPQlickTabla!$B:$J,9,FALSE),IF(B1848="80 - Produccion-Mezcla Grasa","80",IF(B1848="51 - Purga-Purga de sebo","51",IF(B1848="502 - Fermentacion PCL","502",IF(B1848="510 - Fermentacion","510","512"))))))</f>
        <v/>
      </c>
      <c r="M1848" s="107" t="str">
        <f t="shared" si="28"/>
        <v/>
      </c>
    </row>
    <row r="1849" spans="1:13" hidden="1" x14ac:dyDescent="0.25">
      <c r="L1849" s="145" t="str">
        <f>IF(A1849="","",IFERROR(VLOOKUP(B1849,IPQlickTabla!$B:$J,9,FALSE),IF(B1849="80 - Produccion-Mezcla Grasa","80",IF(B1849="51 - Purga-Purga de sebo","51",IF(B1849="502 - Fermentacion PCL","502",IF(B1849="510 - Fermentacion","510","512"))))))</f>
        <v/>
      </c>
      <c r="M1849" s="107" t="str">
        <f t="shared" si="28"/>
        <v/>
      </c>
    </row>
    <row r="1850" spans="1:13" hidden="1" x14ac:dyDescent="0.25">
      <c r="L1850" s="145" t="str">
        <f>IF(A1850="","",IFERROR(VLOOKUP(B1850,IPQlickTabla!$B:$J,9,FALSE),IF(B1850="80 - Produccion-Mezcla Grasa","80",IF(B1850="51 - Purga-Purga de sebo","51",IF(B1850="502 - Fermentacion PCL","502",IF(B1850="510 - Fermentacion","510","512"))))))</f>
        <v/>
      </c>
      <c r="M1850" s="107" t="str">
        <f t="shared" si="28"/>
        <v/>
      </c>
    </row>
    <row r="1851" spans="1:13" hidden="1" x14ac:dyDescent="0.25">
      <c r="L1851" s="145" t="str">
        <f>IF(A1851="","",IFERROR(VLOOKUP(B1851,IPQlickTabla!$B:$J,9,FALSE),IF(B1851="80 - Produccion-Mezcla Grasa","80",IF(B1851="51 - Purga-Purga de sebo","51",IF(B1851="502 - Fermentacion PCL","502",IF(B1851="510 - Fermentacion","510","512"))))))</f>
        <v/>
      </c>
      <c r="M1851" s="107" t="str">
        <f t="shared" si="28"/>
        <v/>
      </c>
    </row>
    <row r="1852" spans="1:13" hidden="1" x14ac:dyDescent="0.25">
      <c r="L1852" s="145" t="str">
        <f>IF(A1852="","",IFERROR(VLOOKUP(B1852,IPQlickTabla!$B:$J,9,FALSE),IF(B1852="80 - Produccion-Mezcla Grasa","80",IF(B1852="51 - Purga-Purga de sebo","51",IF(B1852="502 - Fermentacion PCL","502",IF(B1852="510 - Fermentacion","510","512"))))))</f>
        <v/>
      </c>
      <c r="M1852" s="107" t="str">
        <f t="shared" si="28"/>
        <v/>
      </c>
    </row>
    <row r="1853" spans="1:13" hidden="1" x14ac:dyDescent="0.25">
      <c r="L1853" s="145" t="str">
        <f>IF(A1853="","",IFERROR(VLOOKUP(B1853,IPQlickTabla!$B:$J,9,FALSE),IF(B1853="80 - Produccion-Mezcla Grasa","80",IF(B1853="51 - Purga-Purga de sebo","51",IF(B1853="502 - Fermentacion PCL","502",IF(B1853="510 - Fermentacion","510","512"))))))</f>
        <v/>
      </c>
      <c r="M1853" s="107" t="str">
        <f t="shared" si="28"/>
        <v/>
      </c>
    </row>
    <row r="1854" spans="1:13" hidden="1" x14ac:dyDescent="0.25">
      <c r="L1854" s="145" t="str">
        <f>IF(A1854="","",IFERROR(VLOOKUP(B1854,IPQlickTabla!$B:$J,9,FALSE),IF(B1854="80 - Produccion-Mezcla Grasa","80",IF(B1854="51 - Purga-Purga de sebo","51",IF(B1854="502 - Fermentacion PCL","502",IF(B1854="510 - Fermentacion","510","512"))))))</f>
        <v/>
      </c>
      <c r="M1854" s="107" t="str">
        <f t="shared" si="28"/>
        <v/>
      </c>
    </row>
    <row r="1855" spans="1:13" hidden="1" x14ac:dyDescent="0.25">
      <c r="L1855" s="145" t="str">
        <f>IF(A1855="","",IFERROR(VLOOKUP(B1855,IPQlickTabla!$B:$J,9,FALSE),IF(B1855="80 - Produccion-Mezcla Grasa","80",IF(B1855="51 - Purga-Purga de sebo","51",IF(B1855="502 - Fermentacion PCL","502",IF(B1855="510 - Fermentacion","510","512"))))))</f>
        <v/>
      </c>
      <c r="M1855" s="107" t="str">
        <f t="shared" si="28"/>
        <v/>
      </c>
    </row>
    <row r="1856" spans="1:13" hidden="1" x14ac:dyDescent="0.25">
      <c r="L1856" s="145" t="str">
        <f>IF(A1856="","",IFERROR(VLOOKUP(B1856,IPQlickTabla!$B:$J,9,FALSE),IF(B1856="80 - Produccion-Mezcla Grasa","80",IF(B1856="51 - Purga-Purga de sebo","51",IF(B1856="502 - Fermentacion PCL","502",IF(B1856="510 - Fermentacion","510","512"))))))</f>
        <v/>
      </c>
      <c r="M1856" s="107" t="str">
        <f t="shared" si="28"/>
        <v/>
      </c>
    </row>
    <row r="1857" spans="12:13" hidden="1" x14ac:dyDescent="0.25">
      <c r="L1857" s="145" t="str">
        <f>IF(A1857="","",IFERROR(VLOOKUP(B1857,IPQlickTabla!$B:$J,9,FALSE),IF(B1857="80 - Produccion-Mezcla Grasa","80",IF(B1857="51 - Purga-Purga de sebo","51",IF(B1857="502 - Fermentacion PCL","502",IF(B1857="510 - Fermentacion","510","512"))))))</f>
        <v/>
      </c>
      <c r="M1857" s="107" t="str">
        <f t="shared" si="28"/>
        <v/>
      </c>
    </row>
    <row r="1858" spans="12:13" hidden="1" x14ac:dyDescent="0.25">
      <c r="L1858" s="145" t="str">
        <f>IF(A1858="","",IFERROR(VLOOKUP(B1858,IPQlickTabla!$B:$J,9,FALSE),IF(B1858="80 - Produccion-Mezcla Grasa","80",IF(B1858="51 - Purga-Purga de sebo","51",IF(B1858="502 - Fermentacion PCL","502",IF(B1858="510 - Fermentacion","510","512"))))))</f>
        <v/>
      </c>
      <c r="M1858" s="107" t="str">
        <f t="shared" si="28"/>
        <v/>
      </c>
    </row>
    <row r="1859" spans="12:13" hidden="1" x14ac:dyDescent="0.25">
      <c r="L1859" s="145" t="str">
        <f>IF(A1859="","",IFERROR(VLOOKUP(B1859,IPQlickTabla!$B:$J,9,FALSE),IF(B1859="80 - Produccion-Mezcla Grasa","80",IF(B1859="51 - Purga-Purga de sebo","51",IF(B1859="502 - Fermentacion PCL","502",IF(B1859="510 - Fermentacion","510","512"))))))</f>
        <v/>
      </c>
      <c r="M1859" s="107" t="str">
        <f t="shared" ref="M1859:M1922" si="29">+IF(OR(L1859=73,L1859=74,L1859=75),75,IF(L1859="80",80,IF(L1859="51",51,IF(L1859="502",502,IF(L1859="510",510,IF(L1859="512",512,L1859))))))</f>
        <v/>
      </c>
    </row>
    <row r="1860" spans="12:13" hidden="1" x14ac:dyDescent="0.25">
      <c r="L1860" s="145" t="str">
        <f>IF(A1860="","",IFERROR(VLOOKUP(B1860,IPQlickTabla!$B:$J,9,FALSE),IF(B1860="80 - Produccion-Mezcla Grasa","80",IF(B1860="51 - Purga-Purga de sebo","51",IF(B1860="502 - Fermentacion PCL","502",IF(B1860="510 - Fermentacion","510","512"))))))</f>
        <v/>
      </c>
      <c r="M1860" s="107" t="str">
        <f t="shared" si="29"/>
        <v/>
      </c>
    </row>
    <row r="1861" spans="12:13" hidden="1" x14ac:dyDescent="0.25">
      <c r="L1861" s="145" t="str">
        <f>IF(A1861="","",IFERROR(VLOOKUP(B1861,IPQlickTabla!$B:$J,9,FALSE),IF(B1861="80 - Produccion-Mezcla Grasa","80",IF(B1861="51 - Purga-Purga de sebo","51",IF(B1861="502 - Fermentacion PCL","502",IF(B1861="510 - Fermentacion","510","512"))))))</f>
        <v/>
      </c>
      <c r="M1861" s="107" t="str">
        <f t="shared" si="29"/>
        <v/>
      </c>
    </row>
    <row r="1862" spans="12:13" hidden="1" x14ac:dyDescent="0.25">
      <c r="L1862" s="145" t="str">
        <f>IF(A1862="","",IFERROR(VLOOKUP(B1862,IPQlickTabla!$B:$J,9,FALSE),IF(B1862="80 - Produccion-Mezcla Grasa","80",IF(B1862="51 - Purga-Purga de sebo","51",IF(B1862="502 - Fermentacion PCL","502",IF(B1862="510 - Fermentacion","510","512"))))))</f>
        <v/>
      </c>
      <c r="M1862" s="107" t="str">
        <f t="shared" si="29"/>
        <v/>
      </c>
    </row>
    <row r="1863" spans="12:13" hidden="1" x14ac:dyDescent="0.25">
      <c r="L1863" s="145" t="str">
        <f>IF(A1863="","",IFERROR(VLOOKUP(B1863,IPQlickTabla!$B:$J,9,FALSE),IF(B1863="80 - Produccion-Mezcla Grasa","80",IF(B1863="51 - Purga-Purga de sebo","51",IF(B1863="502 - Fermentacion PCL","502",IF(B1863="510 - Fermentacion","510","512"))))))</f>
        <v/>
      </c>
      <c r="M1863" s="107" t="str">
        <f t="shared" si="29"/>
        <v/>
      </c>
    </row>
    <row r="1864" spans="12:13" hidden="1" x14ac:dyDescent="0.25">
      <c r="L1864" s="145" t="str">
        <f>IF(A1864="","",IFERROR(VLOOKUP(B1864,IPQlickTabla!$B:$J,9,FALSE),IF(B1864="80 - Produccion-Mezcla Grasa","80",IF(B1864="51 - Purga-Purga de sebo","51",IF(B1864="502 - Fermentacion PCL","502",IF(B1864="510 - Fermentacion","510","512"))))))</f>
        <v/>
      </c>
      <c r="M1864" s="107" t="str">
        <f t="shared" si="29"/>
        <v/>
      </c>
    </row>
    <row r="1865" spans="12:13" hidden="1" x14ac:dyDescent="0.25">
      <c r="L1865" s="145" t="str">
        <f>IF(A1865="","",IFERROR(VLOOKUP(B1865,IPQlickTabla!$B:$J,9,FALSE),IF(B1865="80 - Produccion-Mezcla Grasa","80",IF(B1865="51 - Purga-Purga de sebo","51",IF(B1865="502 - Fermentacion PCL","502",IF(B1865="510 - Fermentacion","510","512"))))))</f>
        <v/>
      </c>
      <c r="M1865" s="107" t="str">
        <f t="shared" si="29"/>
        <v/>
      </c>
    </row>
    <row r="1866" spans="12:13" hidden="1" x14ac:dyDescent="0.25">
      <c r="L1866" s="145" t="str">
        <f>IF(A1866="","",IFERROR(VLOOKUP(B1866,IPQlickTabla!$B:$J,9,FALSE),IF(B1866="80 - Produccion-Mezcla Grasa","80",IF(B1866="51 - Purga-Purga de sebo","51",IF(B1866="502 - Fermentacion PCL","502",IF(B1866="510 - Fermentacion","510","512"))))))</f>
        <v/>
      </c>
      <c r="M1866" s="107" t="str">
        <f t="shared" si="29"/>
        <v/>
      </c>
    </row>
    <row r="1867" spans="12:13" hidden="1" x14ac:dyDescent="0.25">
      <c r="L1867" s="145" t="str">
        <f>IF(A1867="","",IFERROR(VLOOKUP(B1867,IPQlickTabla!$B:$J,9,FALSE),IF(B1867="80 - Produccion-Mezcla Grasa","80",IF(B1867="51 - Purga-Purga de sebo","51",IF(B1867="502 - Fermentacion PCL","502",IF(B1867="510 - Fermentacion","510","512"))))))</f>
        <v/>
      </c>
      <c r="M1867" s="107" t="str">
        <f t="shared" si="29"/>
        <v/>
      </c>
    </row>
    <row r="1868" spans="12:13" hidden="1" x14ac:dyDescent="0.25">
      <c r="L1868" s="145" t="str">
        <f>IF(A1868="","",IFERROR(VLOOKUP(B1868,IPQlickTabla!$B:$J,9,FALSE),IF(B1868="80 - Produccion-Mezcla Grasa","80",IF(B1868="51 - Purga-Purga de sebo","51",IF(B1868="502 - Fermentacion PCL","502",IF(B1868="510 - Fermentacion","510","512"))))))</f>
        <v/>
      </c>
      <c r="M1868" s="107" t="str">
        <f t="shared" si="29"/>
        <v/>
      </c>
    </row>
    <row r="1869" spans="12:13" hidden="1" x14ac:dyDescent="0.25">
      <c r="L1869" s="145" t="str">
        <f>IF(A1869="","",IFERROR(VLOOKUP(B1869,IPQlickTabla!$B:$J,9,FALSE),IF(B1869="80 - Produccion-Mezcla Grasa","80",IF(B1869="51 - Purga-Purga de sebo","51",IF(B1869="502 - Fermentacion PCL","502",IF(B1869="510 - Fermentacion","510","512"))))))</f>
        <v/>
      </c>
      <c r="M1869" s="107" t="str">
        <f t="shared" si="29"/>
        <v/>
      </c>
    </row>
    <row r="1870" spans="12:13" hidden="1" x14ac:dyDescent="0.25">
      <c r="L1870" s="145" t="str">
        <f>IF(A1870="","",IFERROR(VLOOKUP(B1870,IPQlickTabla!$B:$J,9,FALSE),IF(B1870="80 - Produccion-Mezcla Grasa","80",IF(B1870="51 - Purga-Purga de sebo","51",IF(B1870="502 - Fermentacion PCL","502",IF(B1870="510 - Fermentacion","510","512"))))))</f>
        <v/>
      </c>
      <c r="M1870" s="107" t="str">
        <f t="shared" si="29"/>
        <v/>
      </c>
    </row>
    <row r="1871" spans="12:13" hidden="1" x14ac:dyDescent="0.25">
      <c r="L1871" s="145" t="str">
        <f>IF(A1871="","",IFERROR(VLOOKUP(B1871,IPQlickTabla!$B:$J,9,FALSE),IF(B1871="80 - Produccion-Mezcla Grasa","80",IF(B1871="51 - Purga-Purga de sebo","51",IF(B1871="502 - Fermentacion PCL","502",IF(B1871="510 - Fermentacion","510","512"))))))</f>
        <v/>
      </c>
      <c r="M1871" s="107" t="str">
        <f t="shared" si="29"/>
        <v/>
      </c>
    </row>
    <row r="1872" spans="12:13" hidden="1" x14ac:dyDescent="0.25">
      <c r="L1872" s="145" t="str">
        <f>IF(A1872="","",IFERROR(VLOOKUP(B1872,IPQlickTabla!$B:$J,9,FALSE),IF(B1872="80 - Produccion-Mezcla Grasa","80",IF(B1872="51 - Purga-Purga de sebo","51",IF(B1872="502 - Fermentacion PCL","502",IF(B1872="510 - Fermentacion","510","512"))))))</f>
        <v/>
      </c>
      <c r="M1872" s="107" t="str">
        <f t="shared" si="29"/>
        <v/>
      </c>
    </row>
    <row r="1873" spans="12:13" hidden="1" x14ac:dyDescent="0.25">
      <c r="L1873" s="145" t="str">
        <f>IF(A1873="","",IFERROR(VLOOKUP(B1873,IPQlickTabla!$B:$J,9,FALSE),IF(B1873="80 - Produccion-Mezcla Grasa","80",IF(B1873="51 - Purga-Purga de sebo","51",IF(B1873="502 - Fermentacion PCL","502",IF(B1873="510 - Fermentacion","510","512"))))))</f>
        <v/>
      </c>
      <c r="M1873" s="107" t="str">
        <f t="shared" si="29"/>
        <v/>
      </c>
    </row>
    <row r="1874" spans="12:13" hidden="1" x14ac:dyDescent="0.25">
      <c r="L1874" s="145" t="str">
        <f>IF(A1874="","",IFERROR(VLOOKUP(B1874,IPQlickTabla!$B:$J,9,FALSE),IF(B1874="80 - Produccion-Mezcla Grasa","80",IF(B1874="51 - Purga-Purga de sebo","51",IF(B1874="502 - Fermentacion PCL","502",IF(B1874="510 - Fermentacion","510","512"))))))</f>
        <v/>
      </c>
      <c r="M1874" s="107" t="str">
        <f t="shared" si="29"/>
        <v/>
      </c>
    </row>
    <row r="1875" spans="12:13" hidden="1" x14ac:dyDescent="0.25">
      <c r="L1875" s="145" t="str">
        <f>IF(A1875="","",IFERROR(VLOOKUP(B1875,IPQlickTabla!$B:$J,9,FALSE),IF(B1875="80 - Produccion-Mezcla Grasa","80",IF(B1875="51 - Purga-Purga de sebo","51",IF(B1875="502 - Fermentacion PCL","502",IF(B1875="510 - Fermentacion","510","512"))))))</f>
        <v/>
      </c>
      <c r="M1875" s="107" t="str">
        <f t="shared" si="29"/>
        <v/>
      </c>
    </row>
    <row r="1876" spans="12:13" hidden="1" x14ac:dyDescent="0.25">
      <c r="L1876" s="145" t="str">
        <f>IF(A1876="","",IFERROR(VLOOKUP(B1876,IPQlickTabla!$B:$J,9,FALSE),IF(B1876="80 - Produccion-Mezcla Grasa","80",IF(B1876="51 - Purga-Purga de sebo","51",IF(B1876="502 - Fermentacion PCL","502",IF(B1876="510 - Fermentacion","510","512"))))))</f>
        <v/>
      </c>
      <c r="M1876" s="107" t="str">
        <f t="shared" si="29"/>
        <v/>
      </c>
    </row>
    <row r="1877" spans="12:13" hidden="1" x14ac:dyDescent="0.25">
      <c r="L1877" s="145" t="str">
        <f>IF(A1877="","",IFERROR(VLOOKUP(B1877,IPQlickTabla!$B:$J,9,FALSE),IF(B1877="80 - Produccion-Mezcla Grasa","80",IF(B1877="51 - Purga-Purga de sebo","51",IF(B1877="502 - Fermentacion PCL","502",IF(B1877="510 - Fermentacion","510","512"))))))</f>
        <v/>
      </c>
      <c r="M1877" s="107" t="str">
        <f t="shared" si="29"/>
        <v/>
      </c>
    </row>
    <row r="1878" spans="12:13" hidden="1" x14ac:dyDescent="0.25">
      <c r="L1878" s="145" t="str">
        <f>IF(A1878="","",IFERROR(VLOOKUP(B1878,IPQlickTabla!$B:$J,9,FALSE),IF(B1878="80 - Produccion-Mezcla Grasa","80",IF(B1878="51 - Purga-Purga de sebo","51",IF(B1878="502 - Fermentacion PCL","502",IF(B1878="510 - Fermentacion","510","512"))))))</f>
        <v/>
      </c>
      <c r="M1878" s="107" t="str">
        <f t="shared" si="29"/>
        <v/>
      </c>
    </row>
    <row r="1879" spans="12:13" hidden="1" x14ac:dyDescent="0.25">
      <c r="L1879" s="145" t="str">
        <f>IF(A1879="","",IFERROR(VLOOKUP(B1879,IPQlickTabla!$B:$J,9,FALSE),IF(B1879="80 - Produccion-Mezcla Grasa","80",IF(B1879="51 - Purga-Purga de sebo","51",IF(B1879="502 - Fermentacion PCL","502",IF(B1879="510 - Fermentacion","510","512"))))))</f>
        <v/>
      </c>
      <c r="M1879" s="107" t="str">
        <f t="shared" si="29"/>
        <v/>
      </c>
    </row>
    <row r="1880" spans="12:13" hidden="1" x14ac:dyDescent="0.25">
      <c r="L1880" s="145" t="str">
        <f>IF(A1880="","",IFERROR(VLOOKUP(B1880,IPQlickTabla!$B:$J,9,FALSE),IF(B1880="80 - Produccion-Mezcla Grasa","80",IF(B1880="51 - Purga-Purga de sebo","51",IF(B1880="502 - Fermentacion PCL","502",IF(B1880="510 - Fermentacion","510","512"))))))</f>
        <v/>
      </c>
      <c r="M1880" s="107" t="str">
        <f t="shared" si="29"/>
        <v/>
      </c>
    </row>
    <row r="1881" spans="12:13" hidden="1" x14ac:dyDescent="0.25">
      <c r="L1881" s="145" t="str">
        <f>IF(A1881="","",IFERROR(VLOOKUP(B1881,IPQlickTabla!$B:$J,9,FALSE),IF(B1881="80 - Produccion-Mezcla Grasa","80",IF(B1881="51 - Purga-Purga de sebo","51",IF(B1881="502 - Fermentacion PCL","502",IF(B1881="510 - Fermentacion","510","512"))))))</f>
        <v/>
      </c>
      <c r="M1881" s="107" t="str">
        <f t="shared" si="29"/>
        <v/>
      </c>
    </row>
    <row r="1882" spans="12:13" hidden="1" x14ac:dyDescent="0.25">
      <c r="L1882" s="145" t="str">
        <f>IF(A1882="","",IFERROR(VLOOKUP(B1882,IPQlickTabla!$B:$J,9,FALSE),IF(B1882="80 - Produccion-Mezcla Grasa","80",IF(B1882="51 - Purga-Purga de sebo","51",IF(B1882="502 - Fermentacion PCL","502",IF(B1882="510 - Fermentacion","510","512"))))))</f>
        <v/>
      </c>
      <c r="M1882" s="107" t="str">
        <f t="shared" si="29"/>
        <v/>
      </c>
    </row>
    <row r="1883" spans="12:13" hidden="1" x14ac:dyDescent="0.25">
      <c r="L1883" s="145" t="str">
        <f>IF(A1883="","",IFERROR(VLOOKUP(B1883,IPQlickTabla!$B:$J,9,FALSE),IF(B1883="80 - Produccion-Mezcla Grasa","80",IF(B1883="51 - Purga-Purga de sebo","51",IF(B1883="502 - Fermentacion PCL","502",IF(B1883="510 - Fermentacion","510","512"))))))</f>
        <v/>
      </c>
      <c r="M1883" s="107" t="str">
        <f t="shared" si="29"/>
        <v/>
      </c>
    </row>
    <row r="1884" spans="12:13" hidden="1" x14ac:dyDescent="0.25">
      <c r="L1884" s="145" t="str">
        <f>IF(A1884="","",IFERROR(VLOOKUP(B1884,IPQlickTabla!$B:$J,9,FALSE),IF(B1884="80 - Produccion-Mezcla Grasa","80",IF(B1884="51 - Purga-Purga de sebo","51",IF(B1884="502 - Fermentacion PCL","502",IF(B1884="510 - Fermentacion","510","512"))))))</f>
        <v/>
      </c>
      <c r="M1884" s="107" t="str">
        <f t="shared" si="29"/>
        <v/>
      </c>
    </row>
    <row r="1885" spans="12:13" hidden="1" x14ac:dyDescent="0.25">
      <c r="L1885" s="145" t="str">
        <f>IF(A1885="","",IFERROR(VLOOKUP(B1885,IPQlickTabla!$B:$J,9,FALSE),IF(B1885="80 - Produccion-Mezcla Grasa","80",IF(B1885="51 - Purga-Purga de sebo","51",IF(B1885="502 - Fermentacion PCL","502",IF(B1885="510 - Fermentacion","510","512"))))))</f>
        <v/>
      </c>
      <c r="M1885" s="107" t="str">
        <f t="shared" si="29"/>
        <v/>
      </c>
    </row>
    <row r="1886" spans="12:13" hidden="1" x14ac:dyDescent="0.25">
      <c r="L1886" s="145" t="str">
        <f>IF(A1886="","",IFERROR(VLOOKUP(B1886,IPQlickTabla!$B:$J,9,FALSE),IF(B1886="80 - Produccion-Mezcla Grasa","80",IF(B1886="51 - Purga-Purga de sebo","51",IF(B1886="502 - Fermentacion PCL","502",IF(B1886="510 - Fermentacion","510","512"))))))</f>
        <v/>
      </c>
      <c r="M1886" s="107" t="str">
        <f t="shared" si="29"/>
        <v/>
      </c>
    </row>
    <row r="1887" spans="12:13" hidden="1" x14ac:dyDescent="0.25">
      <c r="L1887" s="145" t="str">
        <f>IF(A1887="","",IFERROR(VLOOKUP(B1887,IPQlickTabla!$B:$J,9,FALSE),IF(B1887="80 - Produccion-Mezcla Grasa","80",IF(B1887="51 - Purga-Purga de sebo","51",IF(B1887="502 - Fermentacion PCL","502",IF(B1887="510 - Fermentacion","510","512"))))))</f>
        <v/>
      </c>
      <c r="M1887" s="107" t="str">
        <f t="shared" si="29"/>
        <v/>
      </c>
    </row>
    <row r="1888" spans="12:13" hidden="1" x14ac:dyDescent="0.25">
      <c r="L1888" s="145" t="str">
        <f>IF(A1888="","",IFERROR(VLOOKUP(B1888,IPQlickTabla!$B:$J,9,FALSE),IF(B1888="80 - Produccion-Mezcla Grasa","80",IF(B1888="51 - Purga-Purga de sebo","51",IF(B1888="502 - Fermentacion PCL","502",IF(B1888="510 - Fermentacion","510","512"))))))</f>
        <v/>
      </c>
      <c r="M1888" s="107" t="str">
        <f t="shared" si="29"/>
        <v/>
      </c>
    </row>
    <row r="1889" spans="12:13" hidden="1" x14ac:dyDescent="0.25">
      <c r="L1889" s="145" t="str">
        <f>IF(A1889="","",IFERROR(VLOOKUP(B1889,IPQlickTabla!$B:$J,9,FALSE),IF(B1889="80 - Produccion-Mezcla Grasa","80",IF(B1889="51 - Purga-Purga de sebo","51",IF(B1889="502 - Fermentacion PCL","502",IF(B1889="510 - Fermentacion","510","512"))))))</f>
        <v/>
      </c>
      <c r="M1889" s="107" t="str">
        <f t="shared" si="29"/>
        <v/>
      </c>
    </row>
    <row r="1890" spans="12:13" hidden="1" x14ac:dyDescent="0.25">
      <c r="L1890" s="145" t="str">
        <f>IF(A1890="","",IFERROR(VLOOKUP(B1890,IPQlickTabla!$B:$J,9,FALSE),IF(B1890="80 - Produccion-Mezcla Grasa","80",IF(B1890="51 - Purga-Purga de sebo","51",IF(B1890="502 - Fermentacion PCL","502",IF(B1890="510 - Fermentacion","510","512"))))))</f>
        <v/>
      </c>
      <c r="M1890" s="107" t="str">
        <f t="shared" si="29"/>
        <v/>
      </c>
    </row>
    <row r="1891" spans="12:13" hidden="1" x14ac:dyDescent="0.25">
      <c r="L1891" s="145" t="str">
        <f>IF(A1891="","",IFERROR(VLOOKUP(B1891,IPQlickTabla!$B:$J,9,FALSE),IF(B1891="80 - Produccion-Mezcla Grasa","80",IF(B1891="51 - Purga-Purga de sebo","51",IF(B1891="502 - Fermentacion PCL","502",IF(B1891="510 - Fermentacion","510","512"))))))</f>
        <v/>
      </c>
      <c r="M1891" s="107" t="str">
        <f t="shared" si="29"/>
        <v/>
      </c>
    </row>
    <row r="1892" spans="12:13" hidden="1" x14ac:dyDescent="0.25">
      <c r="L1892" s="145" t="str">
        <f>IF(A1892="","",IFERROR(VLOOKUP(B1892,IPQlickTabla!$B:$J,9,FALSE),IF(B1892="80 - Produccion-Mezcla Grasa","80",IF(B1892="51 - Purga-Purga de sebo","51",IF(B1892="502 - Fermentacion PCL","502",IF(B1892="510 - Fermentacion","510","512"))))))</f>
        <v/>
      </c>
      <c r="M1892" s="107" t="str">
        <f t="shared" si="29"/>
        <v/>
      </c>
    </row>
    <row r="1893" spans="12:13" hidden="1" x14ac:dyDescent="0.25">
      <c r="L1893" s="145" t="str">
        <f>IF(A1893="","",IFERROR(VLOOKUP(B1893,IPQlickTabla!$B:$J,9,FALSE),IF(B1893="80 - Produccion-Mezcla Grasa","80",IF(B1893="51 - Purga-Purga de sebo","51",IF(B1893="502 - Fermentacion PCL","502",IF(B1893="510 - Fermentacion","510","512"))))))</f>
        <v/>
      </c>
      <c r="M1893" s="107" t="str">
        <f t="shared" si="29"/>
        <v/>
      </c>
    </row>
    <row r="1894" spans="12:13" hidden="1" x14ac:dyDescent="0.25">
      <c r="L1894" s="145" t="str">
        <f>IF(A1894="","",IFERROR(VLOOKUP(B1894,IPQlickTabla!$B:$J,9,FALSE),IF(B1894="80 - Produccion-Mezcla Grasa","80",IF(B1894="51 - Purga-Purga de sebo","51",IF(B1894="502 - Fermentacion PCL","502",IF(B1894="510 - Fermentacion","510","512"))))))</f>
        <v/>
      </c>
      <c r="M1894" s="107" t="str">
        <f t="shared" si="29"/>
        <v/>
      </c>
    </row>
    <row r="1895" spans="12:13" hidden="1" x14ac:dyDescent="0.25">
      <c r="L1895" s="145" t="str">
        <f>IF(A1895="","",IFERROR(VLOOKUP(B1895,IPQlickTabla!$B:$J,9,FALSE),IF(B1895="80 - Produccion-Mezcla Grasa","80",IF(B1895="51 - Purga-Purga de sebo","51",IF(B1895="502 - Fermentacion PCL","502",IF(B1895="510 - Fermentacion","510","512"))))))</f>
        <v/>
      </c>
      <c r="M1895" s="107" t="str">
        <f t="shared" si="29"/>
        <v/>
      </c>
    </row>
    <row r="1896" spans="12:13" hidden="1" x14ac:dyDescent="0.25">
      <c r="L1896" s="145" t="str">
        <f>IF(A1896="","",IFERROR(VLOOKUP(B1896,IPQlickTabla!$B:$J,9,FALSE),IF(B1896="80 - Produccion-Mezcla Grasa","80",IF(B1896="51 - Purga-Purga de sebo","51",IF(B1896="502 - Fermentacion PCL","502",IF(B1896="510 - Fermentacion","510","512"))))))</f>
        <v/>
      </c>
      <c r="M1896" s="107" t="str">
        <f t="shared" si="29"/>
        <v/>
      </c>
    </row>
    <row r="1897" spans="12:13" hidden="1" x14ac:dyDescent="0.25">
      <c r="L1897" s="145" t="str">
        <f>IF(A1897="","",IFERROR(VLOOKUP(B1897,IPQlickTabla!$B:$J,9,FALSE),IF(B1897="80 - Produccion-Mezcla Grasa","80",IF(B1897="51 - Purga-Purga de sebo","51",IF(B1897="502 - Fermentacion PCL","502",IF(B1897="510 - Fermentacion","510","512"))))))</f>
        <v/>
      </c>
      <c r="M1897" s="107" t="str">
        <f t="shared" si="29"/>
        <v/>
      </c>
    </row>
    <row r="1898" spans="12:13" hidden="1" x14ac:dyDescent="0.25">
      <c r="L1898" s="145" t="str">
        <f>IF(A1898="","",IFERROR(VLOOKUP(B1898,IPQlickTabla!$B:$J,9,FALSE),IF(B1898="80 - Produccion-Mezcla Grasa","80",IF(B1898="51 - Purga-Purga de sebo","51",IF(B1898="502 - Fermentacion PCL","502",IF(B1898="510 - Fermentacion","510","512"))))))</f>
        <v/>
      </c>
      <c r="M1898" s="107" t="str">
        <f t="shared" si="29"/>
        <v/>
      </c>
    </row>
    <row r="1899" spans="12:13" hidden="1" x14ac:dyDescent="0.25">
      <c r="L1899" s="145" t="str">
        <f>IF(A1899="","",IFERROR(VLOOKUP(B1899,IPQlickTabla!$B:$J,9,FALSE),IF(B1899="80 - Produccion-Mezcla Grasa","80",IF(B1899="51 - Purga-Purga de sebo","51",IF(B1899="502 - Fermentacion PCL","502",IF(B1899="510 - Fermentacion","510","512"))))))</f>
        <v/>
      </c>
      <c r="M1899" s="107" t="str">
        <f t="shared" si="29"/>
        <v/>
      </c>
    </row>
    <row r="1900" spans="12:13" hidden="1" x14ac:dyDescent="0.25">
      <c r="L1900" s="145" t="str">
        <f>IF(A1900="","",IFERROR(VLOOKUP(B1900,IPQlickTabla!$B:$J,9,FALSE),IF(B1900="80 - Produccion-Mezcla Grasa","80",IF(B1900="51 - Purga-Purga de sebo","51",IF(B1900="502 - Fermentacion PCL","502",IF(B1900="510 - Fermentacion","510","512"))))))</f>
        <v/>
      </c>
      <c r="M1900" s="107" t="str">
        <f t="shared" si="29"/>
        <v/>
      </c>
    </row>
    <row r="1901" spans="12:13" hidden="1" x14ac:dyDescent="0.25">
      <c r="L1901" s="145" t="str">
        <f>IF(A1901="","",IFERROR(VLOOKUP(B1901,IPQlickTabla!$B:$J,9,FALSE),IF(B1901="80 - Produccion-Mezcla Grasa","80",IF(B1901="51 - Purga-Purga de sebo","51",IF(B1901="502 - Fermentacion PCL","502",IF(B1901="510 - Fermentacion","510","512"))))))</f>
        <v/>
      </c>
      <c r="M1901" s="107" t="str">
        <f t="shared" si="29"/>
        <v/>
      </c>
    </row>
    <row r="1902" spans="12:13" hidden="1" x14ac:dyDescent="0.25">
      <c r="L1902" s="145" t="str">
        <f>IF(A1902="","",IFERROR(VLOOKUP(B1902,IPQlickTabla!$B:$J,9,FALSE),IF(B1902="80 - Produccion-Mezcla Grasa","80",IF(B1902="51 - Purga-Purga de sebo","51",IF(B1902="502 - Fermentacion PCL","502",IF(B1902="510 - Fermentacion","510","512"))))))</f>
        <v/>
      </c>
      <c r="M1902" s="107" t="str">
        <f t="shared" si="29"/>
        <v/>
      </c>
    </row>
    <row r="1903" spans="12:13" hidden="1" x14ac:dyDescent="0.25">
      <c r="L1903" s="145" t="str">
        <f>IF(A1903="","",IFERROR(VLOOKUP(B1903,IPQlickTabla!$B:$J,9,FALSE),IF(B1903="80 - Produccion-Mezcla Grasa","80",IF(B1903="51 - Purga-Purga de sebo","51",IF(B1903="502 - Fermentacion PCL","502",IF(B1903="510 - Fermentacion","510","512"))))))</f>
        <v/>
      </c>
      <c r="M1903" s="107" t="str">
        <f t="shared" si="29"/>
        <v/>
      </c>
    </row>
    <row r="1904" spans="12:13" hidden="1" x14ac:dyDescent="0.25">
      <c r="L1904" s="145" t="str">
        <f>IF(A1904="","",IFERROR(VLOOKUP(B1904,IPQlickTabla!$B:$J,9,FALSE),IF(B1904="80 - Produccion-Mezcla Grasa","80",IF(B1904="51 - Purga-Purga de sebo","51",IF(B1904="502 - Fermentacion PCL","502",IF(B1904="510 - Fermentacion","510","512"))))))</f>
        <v/>
      </c>
      <c r="M1904" s="107" t="str">
        <f t="shared" si="29"/>
        <v/>
      </c>
    </row>
    <row r="1905" spans="12:13" hidden="1" x14ac:dyDescent="0.25">
      <c r="L1905" s="145" t="str">
        <f>IF(A1905="","",IFERROR(VLOOKUP(B1905,IPQlickTabla!$B:$J,9,FALSE),IF(B1905="80 - Produccion-Mezcla Grasa","80",IF(B1905="51 - Purga-Purga de sebo","51",IF(B1905="502 - Fermentacion PCL","502",IF(B1905="510 - Fermentacion","510","512"))))))</f>
        <v/>
      </c>
      <c r="M1905" s="107" t="str">
        <f t="shared" si="29"/>
        <v/>
      </c>
    </row>
    <row r="1906" spans="12:13" hidden="1" x14ac:dyDescent="0.25">
      <c r="L1906" s="145" t="str">
        <f>IF(A1906="","",IFERROR(VLOOKUP(B1906,IPQlickTabla!$B:$J,9,FALSE),IF(B1906="80 - Produccion-Mezcla Grasa","80",IF(B1906="51 - Purga-Purga de sebo","51",IF(B1906="502 - Fermentacion PCL","502",IF(B1906="510 - Fermentacion","510","512"))))))</f>
        <v/>
      </c>
      <c r="M1906" s="107" t="str">
        <f t="shared" si="29"/>
        <v/>
      </c>
    </row>
    <row r="1907" spans="12:13" hidden="1" x14ac:dyDescent="0.25">
      <c r="L1907" s="145" t="str">
        <f>IF(A1907="","",IFERROR(VLOOKUP(B1907,IPQlickTabla!$B:$J,9,FALSE),IF(B1907="80 - Produccion-Mezcla Grasa","80",IF(B1907="51 - Purga-Purga de sebo","51",IF(B1907="502 - Fermentacion PCL","502",IF(B1907="510 - Fermentacion","510","512"))))))</f>
        <v/>
      </c>
      <c r="M1907" s="107" t="str">
        <f t="shared" si="29"/>
        <v/>
      </c>
    </row>
    <row r="1908" spans="12:13" hidden="1" x14ac:dyDescent="0.25">
      <c r="L1908" s="145" t="str">
        <f>IF(A1908="","",IFERROR(VLOOKUP(B1908,IPQlickTabla!$B:$J,9,FALSE),IF(B1908="80 - Produccion-Mezcla Grasa","80",IF(B1908="51 - Purga-Purga de sebo","51",IF(B1908="502 - Fermentacion PCL","502",IF(B1908="510 - Fermentacion","510","512"))))))</f>
        <v/>
      </c>
      <c r="M1908" s="107" t="str">
        <f t="shared" si="29"/>
        <v/>
      </c>
    </row>
    <row r="1909" spans="12:13" hidden="1" x14ac:dyDescent="0.25">
      <c r="L1909" s="145" t="str">
        <f>IF(A1909="","",IFERROR(VLOOKUP(B1909,IPQlickTabla!$B:$J,9,FALSE),IF(B1909="80 - Produccion-Mezcla Grasa","80",IF(B1909="51 - Purga-Purga de sebo","51",IF(B1909="502 - Fermentacion PCL","502",IF(B1909="510 - Fermentacion","510","512"))))))</f>
        <v/>
      </c>
      <c r="M1909" s="107" t="str">
        <f t="shared" si="29"/>
        <v/>
      </c>
    </row>
    <row r="1910" spans="12:13" hidden="1" x14ac:dyDescent="0.25">
      <c r="L1910" s="145" t="str">
        <f>IF(A1910="","",IFERROR(VLOOKUP(B1910,IPQlickTabla!$B:$J,9,FALSE),IF(B1910="80 - Produccion-Mezcla Grasa","80",IF(B1910="51 - Purga-Purga de sebo","51",IF(B1910="502 - Fermentacion PCL","502",IF(B1910="510 - Fermentacion","510","512"))))))</f>
        <v/>
      </c>
      <c r="M1910" s="107" t="str">
        <f t="shared" si="29"/>
        <v/>
      </c>
    </row>
    <row r="1911" spans="12:13" hidden="1" x14ac:dyDescent="0.25">
      <c r="L1911" s="145" t="str">
        <f>IF(A1911="","",IFERROR(VLOOKUP(B1911,IPQlickTabla!$B:$J,9,FALSE),IF(B1911="80 - Produccion-Mezcla Grasa","80",IF(B1911="51 - Purga-Purga de sebo","51",IF(B1911="502 - Fermentacion PCL","502",IF(B1911="510 - Fermentacion","510","512"))))))</f>
        <v/>
      </c>
      <c r="M1911" s="107" t="str">
        <f t="shared" si="29"/>
        <v/>
      </c>
    </row>
    <row r="1912" spans="12:13" hidden="1" x14ac:dyDescent="0.25">
      <c r="L1912" s="145" t="str">
        <f>IF(A1912="","",IFERROR(VLOOKUP(B1912,IPQlickTabla!$B:$J,9,FALSE),IF(B1912="80 - Produccion-Mezcla Grasa","80",IF(B1912="51 - Purga-Purga de sebo","51",IF(B1912="502 - Fermentacion PCL","502",IF(B1912="510 - Fermentacion","510","512"))))))</f>
        <v/>
      </c>
      <c r="M1912" s="107" t="str">
        <f t="shared" si="29"/>
        <v/>
      </c>
    </row>
    <row r="1913" spans="12:13" hidden="1" x14ac:dyDescent="0.25">
      <c r="L1913" s="145" t="str">
        <f>IF(A1913="","",IFERROR(VLOOKUP(B1913,IPQlickTabla!$B:$J,9,FALSE),IF(B1913="80 - Produccion-Mezcla Grasa","80",IF(B1913="51 - Purga-Purga de sebo","51",IF(B1913="502 - Fermentacion PCL","502",IF(B1913="510 - Fermentacion","510","512"))))))</f>
        <v/>
      </c>
      <c r="M1913" s="107" t="str">
        <f t="shared" si="29"/>
        <v/>
      </c>
    </row>
    <row r="1914" spans="12:13" hidden="1" x14ac:dyDescent="0.25">
      <c r="L1914" s="145" t="str">
        <f>IF(A1914="","",IFERROR(VLOOKUP(B1914,IPQlickTabla!$B:$J,9,FALSE),IF(B1914="80 - Produccion-Mezcla Grasa","80",IF(B1914="51 - Purga-Purga de sebo","51",IF(B1914="502 - Fermentacion PCL","502",IF(B1914="510 - Fermentacion","510","512"))))))</f>
        <v/>
      </c>
      <c r="M1914" s="107" t="str">
        <f t="shared" si="29"/>
        <v/>
      </c>
    </row>
    <row r="1915" spans="12:13" hidden="1" x14ac:dyDescent="0.25">
      <c r="L1915" s="145" t="str">
        <f>IF(A1915="","",IFERROR(VLOOKUP(B1915,IPQlickTabla!$B:$J,9,FALSE),IF(B1915="80 - Produccion-Mezcla Grasa","80",IF(B1915="51 - Purga-Purga de sebo","51",IF(B1915="502 - Fermentacion PCL","502",IF(B1915="510 - Fermentacion","510","512"))))))</f>
        <v/>
      </c>
      <c r="M1915" s="107" t="str">
        <f t="shared" si="29"/>
        <v/>
      </c>
    </row>
    <row r="1916" spans="12:13" hidden="1" x14ac:dyDescent="0.25">
      <c r="L1916" s="145" t="str">
        <f>IF(A1916="","",IFERROR(VLOOKUP(B1916,IPQlickTabla!$B:$J,9,FALSE),IF(B1916="80 - Produccion-Mezcla Grasa","80",IF(B1916="51 - Purga-Purga de sebo","51",IF(B1916="502 - Fermentacion PCL","502",IF(B1916="510 - Fermentacion","510","512"))))))</f>
        <v/>
      </c>
      <c r="M1916" s="107" t="str">
        <f t="shared" si="29"/>
        <v/>
      </c>
    </row>
    <row r="1917" spans="12:13" hidden="1" x14ac:dyDescent="0.25">
      <c r="L1917" s="145" t="str">
        <f>IF(A1917="","",IFERROR(VLOOKUP(B1917,IPQlickTabla!$B:$J,9,FALSE),IF(B1917="80 - Produccion-Mezcla Grasa","80",IF(B1917="51 - Purga-Purga de sebo","51",IF(B1917="502 - Fermentacion PCL","502",IF(B1917="510 - Fermentacion","510","512"))))))</f>
        <v/>
      </c>
      <c r="M1917" s="107" t="str">
        <f t="shared" si="29"/>
        <v/>
      </c>
    </row>
    <row r="1918" spans="12:13" hidden="1" x14ac:dyDescent="0.25">
      <c r="L1918" s="145" t="str">
        <f>IF(A1918="","",IFERROR(VLOOKUP(B1918,IPQlickTabla!$B:$J,9,FALSE),IF(B1918="80 - Produccion-Mezcla Grasa","80",IF(B1918="51 - Purga-Purga de sebo","51",IF(B1918="502 - Fermentacion PCL","502",IF(B1918="510 - Fermentacion","510","512"))))))</f>
        <v/>
      </c>
      <c r="M1918" s="107" t="str">
        <f t="shared" si="29"/>
        <v/>
      </c>
    </row>
    <row r="1919" spans="12:13" hidden="1" x14ac:dyDescent="0.25">
      <c r="L1919" s="145" t="str">
        <f>IF(A1919="","",IFERROR(VLOOKUP(B1919,IPQlickTabla!$B:$J,9,FALSE),IF(B1919="80 - Produccion-Mezcla Grasa","80",IF(B1919="51 - Purga-Purga de sebo","51",IF(B1919="502 - Fermentacion PCL","502",IF(B1919="510 - Fermentacion","510","512"))))))</f>
        <v/>
      </c>
      <c r="M1919" s="107" t="str">
        <f t="shared" si="29"/>
        <v/>
      </c>
    </row>
    <row r="1920" spans="12:13" hidden="1" x14ac:dyDescent="0.25">
      <c r="L1920" s="145" t="str">
        <f>IF(A1920="","",IFERROR(VLOOKUP(B1920,IPQlickTabla!$B:$J,9,FALSE),IF(B1920="80 - Produccion-Mezcla Grasa","80",IF(B1920="51 - Purga-Purga de sebo","51",IF(B1920="502 - Fermentacion PCL","502",IF(B1920="510 - Fermentacion","510","512"))))))</f>
        <v/>
      </c>
      <c r="M1920" s="107" t="str">
        <f t="shared" si="29"/>
        <v/>
      </c>
    </row>
    <row r="1921" spans="12:13" hidden="1" x14ac:dyDescent="0.25">
      <c r="L1921" s="145" t="str">
        <f>IF(A1921="","",IFERROR(VLOOKUP(B1921,IPQlickTabla!$B:$J,9,FALSE),IF(B1921="80 - Produccion-Mezcla Grasa","80",IF(B1921="51 - Purga-Purga de sebo","51",IF(B1921="502 - Fermentacion PCL","502",IF(B1921="510 - Fermentacion","510","512"))))))</f>
        <v/>
      </c>
      <c r="M1921" s="107" t="str">
        <f t="shared" si="29"/>
        <v/>
      </c>
    </row>
    <row r="1922" spans="12:13" hidden="1" x14ac:dyDescent="0.25">
      <c r="L1922" s="145" t="str">
        <f>IF(A1922="","",IFERROR(VLOOKUP(B1922,IPQlickTabla!$B:$J,9,FALSE),IF(B1922="80 - Produccion-Mezcla Grasa","80",IF(B1922="51 - Purga-Purga de sebo","51",IF(B1922="502 - Fermentacion PCL","502",IF(B1922="510 - Fermentacion","510","512"))))))</f>
        <v/>
      </c>
      <c r="M1922" s="107" t="str">
        <f t="shared" si="29"/>
        <v/>
      </c>
    </row>
    <row r="1923" spans="12:13" hidden="1" x14ac:dyDescent="0.25">
      <c r="L1923" s="145" t="str">
        <f>IF(A1923="","",IFERROR(VLOOKUP(B1923,IPQlickTabla!$B:$J,9,FALSE),IF(B1923="80 - Produccion-Mezcla Grasa","80",IF(B1923="51 - Purga-Purga de sebo","51",IF(B1923="502 - Fermentacion PCL","502",IF(B1923="510 - Fermentacion","510","512"))))))</f>
        <v/>
      </c>
      <c r="M1923" s="107" t="str">
        <f t="shared" ref="M1923:M1986" si="30">+IF(OR(L1923=73,L1923=74,L1923=75),75,IF(L1923="80",80,IF(L1923="51",51,IF(L1923="502",502,IF(L1923="510",510,IF(L1923="512",512,L1923))))))</f>
        <v/>
      </c>
    </row>
    <row r="1924" spans="12:13" hidden="1" x14ac:dyDescent="0.25">
      <c r="L1924" s="145" t="str">
        <f>IF(A1924="","",IFERROR(VLOOKUP(B1924,IPQlickTabla!$B:$J,9,FALSE),IF(B1924="80 - Produccion-Mezcla Grasa","80",IF(B1924="51 - Purga-Purga de sebo","51",IF(B1924="502 - Fermentacion PCL","502",IF(B1924="510 - Fermentacion","510","512"))))))</f>
        <v/>
      </c>
      <c r="M1924" s="107" t="str">
        <f t="shared" si="30"/>
        <v/>
      </c>
    </row>
    <row r="1925" spans="12:13" hidden="1" x14ac:dyDescent="0.25">
      <c r="L1925" s="145" t="str">
        <f>IF(A1925="","",IFERROR(VLOOKUP(B1925,IPQlickTabla!$B:$J,9,FALSE),IF(B1925="80 - Produccion-Mezcla Grasa","80",IF(B1925="51 - Purga-Purga de sebo","51",IF(B1925="502 - Fermentacion PCL","502",IF(B1925="510 - Fermentacion","510","512"))))))</f>
        <v/>
      </c>
      <c r="M1925" s="107" t="str">
        <f t="shared" si="30"/>
        <v/>
      </c>
    </row>
    <row r="1926" spans="12:13" hidden="1" x14ac:dyDescent="0.25">
      <c r="L1926" s="145" t="str">
        <f>IF(A1926="","",IFERROR(VLOOKUP(B1926,IPQlickTabla!$B:$J,9,FALSE),IF(B1926="80 - Produccion-Mezcla Grasa","80",IF(B1926="51 - Purga-Purga de sebo","51",IF(B1926="502 - Fermentacion PCL","502",IF(B1926="510 - Fermentacion","510","512"))))))</f>
        <v/>
      </c>
      <c r="M1926" s="107" t="str">
        <f t="shared" si="30"/>
        <v/>
      </c>
    </row>
    <row r="1927" spans="12:13" hidden="1" x14ac:dyDescent="0.25">
      <c r="L1927" s="145" t="str">
        <f>IF(A1927="","",IFERROR(VLOOKUP(B1927,IPQlickTabla!$B:$J,9,FALSE),IF(B1927="80 - Produccion-Mezcla Grasa","80",IF(B1927="51 - Purga-Purga de sebo","51",IF(B1927="502 - Fermentacion PCL","502",IF(B1927="510 - Fermentacion","510","512"))))))</f>
        <v/>
      </c>
      <c r="M1927" s="107" t="str">
        <f t="shared" si="30"/>
        <v/>
      </c>
    </row>
    <row r="1928" spans="12:13" hidden="1" x14ac:dyDescent="0.25">
      <c r="L1928" s="145" t="str">
        <f>IF(A1928="","",IFERROR(VLOOKUP(B1928,IPQlickTabla!$B:$J,9,FALSE),IF(B1928="80 - Produccion-Mezcla Grasa","80",IF(B1928="51 - Purga-Purga de sebo","51",IF(B1928="502 - Fermentacion PCL","502",IF(B1928="510 - Fermentacion","510","512"))))))</f>
        <v/>
      </c>
      <c r="M1928" s="107" t="str">
        <f t="shared" si="30"/>
        <v/>
      </c>
    </row>
    <row r="1929" spans="12:13" hidden="1" x14ac:dyDescent="0.25">
      <c r="L1929" s="145" t="str">
        <f>IF(A1929="","",IFERROR(VLOOKUP(B1929,IPQlickTabla!$B:$J,9,FALSE),IF(B1929="80 - Produccion-Mezcla Grasa","80",IF(B1929="51 - Purga-Purga de sebo","51",IF(B1929="502 - Fermentacion PCL","502",IF(B1929="510 - Fermentacion","510","512"))))))</f>
        <v/>
      </c>
      <c r="M1929" s="107" t="str">
        <f t="shared" si="30"/>
        <v/>
      </c>
    </row>
    <row r="1930" spans="12:13" hidden="1" x14ac:dyDescent="0.25">
      <c r="L1930" s="145" t="str">
        <f>IF(A1930="","",IFERROR(VLOOKUP(B1930,IPQlickTabla!$B:$J,9,FALSE),IF(B1930="80 - Produccion-Mezcla Grasa","80",IF(B1930="51 - Purga-Purga de sebo","51",IF(B1930="502 - Fermentacion PCL","502",IF(B1930="510 - Fermentacion","510","512"))))))</f>
        <v/>
      </c>
      <c r="M1930" s="107" t="str">
        <f t="shared" si="30"/>
        <v/>
      </c>
    </row>
    <row r="1931" spans="12:13" hidden="1" x14ac:dyDescent="0.25">
      <c r="L1931" s="145" t="str">
        <f>IF(A1931="","",IFERROR(VLOOKUP(B1931,IPQlickTabla!$B:$J,9,FALSE),IF(B1931="80 - Produccion-Mezcla Grasa","80",IF(B1931="51 - Purga-Purga de sebo","51",IF(B1931="502 - Fermentacion PCL","502",IF(B1931="510 - Fermentacion","510","512"))))))</f>
        <v/>
      </c>
      <c r="M1931" s="107" t="str">
        <f t="shared" si="30"/>
        <v/>
      </c>
    </row>
    <row r="1932" spans="12:13" hidden="1" x14ac:dyDescent="0.25">
      <c r="L1932" s="145" t="str">
        <f>IF(A1932="","",IFERROR(VLOOKUP(B1932,IPQlickTabla!$B:$J,9,FALSE),IF(B1932="80 - Produccion-Mezcla Grasa","80",IF(B1932="51 - Purga-Purga de sebo","51",IF(B1932="502 - Fermentacion PCL","502",IF(B1932="510 - Fermentacion","510","512"))))))</f>
        <v/>
      </c>
      <c r="M1932" s="107" t="str">
        <f t="shared" si="30"/>
        <v/>
      </c>
    </row>
    <row r="1933" spans="12:13" hidden="1" x14ac:dyDescent="0.25">
      <c r="L1933" s="145" t="str">
        <f>IF(A1933="","",IFERROR(VLOOKUP(B1933,IPQlickTabla!$B:$J,9,FALSE),IF(B1933="80 - Produccion-Mezcla Grasa","80",IF(B1933="51 - Purga-Purga de sebo","51",IF(B1933="502 - Fermentacion PCL","502",IF(B1933="510 - Fermentacion","510","512"))))))</f>
        <v/>
      </c>
      <c r="M1933" s="107" t="str">
        <f t="shared" si="30"/>
        <v/>
      </c>
    </row>
    <row r="1934" spans="12:13" hidden="1" x14ac:dyDescent="0.25">
      <c r="L1934" s="145" t="str">
        <f>IF(A1934="","",IFERROR(VLOOKUP(B1934,IPQlickTabla!$B:$J,9,FALSE),IF(B1934="80 - Produccion-Mezcla Grasa","80",IF(B1934="51 - Purga-Purga de sebo","51",IF(B1934="502 - Fermentacion PCL","502",IF(B1934="510 - Fermentacion","510","512"))))))</f>
        <v/>
      </c>
      <c r="M1934" s="107" t="str">
        <f t="shared" si="30"/>
        <v/>
      </c>
    </row>
    <row r="1935" spans="12:13" hidden="1" x14ac:dyDescent="0.25">
      <c r="L1935" s="145" t="str">
        <f>IF(A1935="","",IFERROR(VLOOKUP(B1935,IPQlickTabla!$B:$J,9,FALSE),IF(B1935="80 - Produccion-Mezcla Grasa","80",IF(B1935="51 - Purga-Purga de sebo","51",IF(B1935="502 - Fermentacion PCL","502",IF(B1935="510 - Fermentacion","510","512"))))))</f>
        <v/>
      </c>
      <c r="M1935" s="107" t="str">
        <f t="shared" si="30"/>
        <v/>
      </c>
    </row>
    <row r="1936" spans="12:13" hidden="1" x14ac:dyDescent="0.25">
      <c r="L1936" s="145" t="str">
        <f>IF(A1936="","",IFERROR(VLOOKUP(B1936,IPQlickTabla!$B:$J,9,FALSE),IF(B1936="80 - Produccion-Mezcla Grasa","80",IF(B1936="51 - Purga-Purga de sebo","51",IF(B1936="502 - Fermentacion PCL","502",IF(B1936="510 - Fermentacion","510","512"))))))</f>
        <v/>
      </c>
      <c r="M1936" s="107" t="str">
        <f t="shared" si="30"/>
        <v/>
      </c>
    </row>
    <row r="1937" spans="12:13" hidden="1" x14ac:dyDescent="0.25">
      <c r="L1937" s="145" t="str">
        <f>IF(A1937="","",IFERROR(VLOOKUP(B1937,IPQlickTabla!$B:$J,9,FALSE),IF(B1937="80 - Produccion-Mezcla Grasa","80",IF(B1937="51 - Purga-Purga de sebo","51",IF(B1937="502 - Fermentacion PCL","502",IF(B1937="510 - Fermentacion","510","512"))))))</f>
        <v/>
      </c>
      <c r="M1937" s="107" t="str">
        <f t="shared" si="30"/>
        <v/>
      </c>
    </row>
    <row r="1938" spans="12:13" hidden="1" x14ac:dyDescent="0.25">
      <c r="L1938" s="145" t="str">
        <f>IF(A1938="","",IFERROR(VLOOKUP(B1938,IPQlickTabla!$B:$J,9,FALSE),IF(B1938="80 - Produccion-Mezcla Grasa","80",IF(B1938="51 - Purga-Purga de sebo","51",IF(B1938="502 - Fermentacion PCL","502",IF(B1938="510 - Fermentacion","510","512"))))))</f>
        <v/>
      </c>
      <c r="M1938" s="107" t="str">
        <f t="shared" si="30"/>
        <v/>
      </c>
    </row>
    <row r="1939" spans="12:13" hidden="1" x14ac:dyDescent="0.25">
      <c r="L1939" s="145" t="str">
        <f>IF(A1939="","",IFERROR(VLOOKUP(B1939,IPQlickTabla!$B:$J,9,FALSE),IF(B1939="80 - Produccion-Mezcla Grasa","80",IF(B1939="51 - Purga-Purga de sebo","51",IF(B1939="502 - Fermentacion PCL","502",IF(B1939="510 - Fermentacion","510","512"))))))</f>
        <v/>
      </c>
      <c r="M1939" s="107" t="str">
        <f t="shared" si="30"/>
        <v/>
      </c>
    </row>
    <row r="1940" spans="12:13" hidden="1" x14ac:dyDescent="0.25">
      <c r="L1940" s="145" t="str">
        <f>IF(A1940="","",IFERROR(VLOOKUP(B1940,IPQlickTabla!$B:$J,9,FALSE),IF(B1940="80 - Produccion-Mezcla Grasa","80",IF(B1940="51 - Purga-Purga de sebo","51",IF(B1940="502 - Fermentacion PCL","502",IF(B1940="510 - Fermentacion","510","512"))))))</f>
        <v/>
      </c>
      <c r="M1940" s="107" t="str">
        <f t="shared" si="30"/>
        <v/>
      </c>
    </row>
    <row r="1941" spans="12:13" hidden="1" x14ac:dyDescent="0.25">
      <c r="L1941" s="145" t="str">
        <f>IF(A1941="","",IFERROR(VLOOKUP(B1941,IPQlickTabla!$B:$J,9,FALSE),IF(B1941="80 - Produccion-Mezcla Grasa","80",IF(B1941="51 - Purga-Purga de sebo","51",IF(B1941="502 - Fermentacion PCL","502",IF(B1941="510 - Fermentacion","510","512"))))))</f>
        <v/>
      </c>
      <c r="M1941" s="107" t="str">
        <f t="shared" si="30"/>
        <v/>
      </c>
    </row>
    <row r="1942" spans="12:13" hidden="1" x14ac:dyDescent="0.25">
      <c r="L1942" s="145" t="str">
        <f>IF(A1942="","",IFERROR(VLOOKUP(B1942,IPQlickTabla!$B:$J,9,FALSE),IF(B1942="80 - Produccion-Mezcla Grasa","80",IF(B1942="51 - Purga-Purga de sebo","51",IF(B1942="502 - Fermentacion PCL","502",IF(B1942="510 - Fermentacion","510","512"))))))</f>
        <v/>
      </c>
      <c r="M1942" s="107" t="str">
        <f t="shared" si="30"/>
        <v/>
      </c>
    </row>
    <row r="1943" spans="12:13" hidden="1" x14ac:dyDescent="0.25">
      <c r="L1943" s="145" t="str">
        <f>IF(A1943="","",IFERROR(VLOOKUP(B1943,IPQlickTabla!$B:$J,9,FALSE),IF(B1943="80 - Produccion-Mezcla Grasa","80",IF(B1943="51 - Purga-Purga de sebo","51",IF(B1943="502 - Fermentacion PCL","502",IF(B1943="510 - Fermentacion","510","512"))))))</f>
        <v/>
      </c>
      <c r="M1943" s="107" t="str">
        <f t="shared" si="30"/>
        <v/>
      </c>
    </row>
    <row r="1944" spans="12:13" hidden="1" x14ac:dyDescent="0.25">
      <c r="L1944" s="145" t="str">
        <f>IF(A1944="","",IFERROR(VLOOKUP(B1944,IPQlickTabla!$B:$J,9,FALSE),IF(B1944="80 - Produccion-Mezcla Grasa","80",IF(B1944="51 - Purga-Purga de sebo","51",IF(B1944="502 - Fermentacion PCL","502",IF(B1944="510 - Fermentacion","510","512"))))))</f>
        <v/>
      </c>
      <c r="M1944" s="107" t="str">
        <f t="shared" si="30"/>
        <v/>
      </c>
    </row>
    <row r="1945" spans="12:13" hidden="1" x14ac:dyDescent="0.25">
      <c r="L1945" s="145" t="str">
        <f>IF(A1945="","",IFERROR(VLOOKUP(B1945,IPQlickTabla!$B:$J,9,FALSE),IF(B1945="80 - Produccion-Mezcla Grasa","80",IF(B1945="51 - Purga-Purga de sebo","51",IF(B1945="502 - Fermentacion PCL","502",IF(B1945="510 - Fermentacion","510","512"))))))</f>
        <v/>
      </c>
      <c r="M1945" s="107" t="str">
        <f t="shared" si="30"/>
        <v/>
      </c>
    </row>
    <row r="1946" spans="12:13" hidden="1" x14ac:dyDescent="0.25">
      <c r="L1946" s="145" t="str">
        <f>IF(A1946="","",IFERROR(VLOOKUP(B1946,IPQlickTabla!$B:$J,9,FALSE),IF(B1946="80 - Produccion-Mezcla Grasa","80",IF(B1946="51 - Purga-Purga de sebo","51",IF(B1946="502 - Fermentacion PCL","502",IF(B1946="510 - Fermentacion","510","512"))))))</f>
        <v/>
      </c>
      <c r="M1946" s="107" t="str">
        <f t="shared" si="30"/>
        <v/>
      </c>
    </row>
    <row r="1947" spans="12:13" hidden="1" x14ac:dyDescent="0.25">
      <c r="L1947" s="145" t="str">
        <f>IF(A1947="","",IFERROR(VLOOKUP(B1947,IPQlickTabla!$B:$J,9,FALSE),IF(B1947="80 - Produccion-Mezcla Grasa","80",IF(B1947="51 - Purga-Purga de sebo","51",IF(B1947="502 - Fermentacion PCL","502",IF(B1947="510 - Fermentacion","510","512"))))))</f>
        <v/>
      </c>
      <c r="M1947" s="107" t="str">
        <f t="shared" si="30"/>
        <v/>
      </c>
    </row>
    <row r="1948" spans="12:13" hidden="1" x14ac:dyDescent="0.25">
      <c r="L1948" s="145" t="str">
        <f>IF(A1948="","",IFERROR(VLOOKUP(B1948,IPQlickTabla!$B:$J,9,FALSE),IF(B1948="80 - Produccion-Mezcla Grasa","80",IF(B1948="51 - Purga-Purga de sebo","51",IF(B1948="502 - Fermentacion PCL","502",IF(B1948="510 - Fermentacion","510","512"))))))</f>
        <v/>
      </c>
      <c r="M1948" s="107" t="str">
        <f t="shared" si="30"/>
        <v/>
      </c>
    </row>
    <row r="1949" spans="12:13" hidden="1" x14ac:dyDescent="0.25">
      <c r="L1949" s="145" t="str">
        <f>IF(A1949="","",IFERROR(VLOOKUP(B1949,IPQlickTabla!$B:$J,9,FALSE),IF(B1949="80 - Produccion-Mezcla Grasa","80",IF(B1949="51 - Purga-Purga de sebo","51",IF(B1949="502 - Fermentacion PCL","502",IF(B1949="510 - Fermentacion","510","512"))))))</f>
        <v/>
      </c>
      <c r="M1949" s="107" t="str">
        <f t="shared" si="30"/>
        <v/>
      </c>
    </row>
    <row r="1950" spans="12:13" hidden="1" x14ac:dyDescent="0.25">
      <c r="L1950" s="145" t="str">
        <f>IF(A1950="","",IFERROR(VLOOKUP(B1950,IPQlickTabla!$B:$J,9,FALSE),IF(B1950="80 - Produccion-Mezcla Grasa","80",IF(B1950="51 - Purga-Purga de sebo","51",IF(B1950="502 - Fermentacion PCL","502",IF(B1950="510 - Fermentacion","510","512"))))))</f>
        <v/>
      </c>
      <c r="M1950" s="107" t="str">
        <f t="shared" si="30"/>
        <v/>
      </c>
    </row>
    <row r="1951" spans="12:13" hidden="1" x14ac:dyDescent="0.25">
      <c r="L1951" s="145" t="str">
        <f>IF(A1951="","",IFERROR(VLOOKUP(B1951,IPQlickTabla!$B:$J,9,FALSE),IF(B1951="80 - Produccion-Mezcla Grasa","80",IF(B1951="51 - Purga-Purga de sebo","51",IF(B1951="502 - Fermentacion PCL","502",IF(B1951="510 - Fermentacion","510","512"))))))</f>
        <v/>
      </c>
      <c r="M1951" s="107" t="str">
        <f t="shared" si="30"/>
        <v/>
      </c>
    </row>
    <row r="1952" spans="12:13" hidden="1" x14ac:dyDescent="0.25">
      <c r="L1952" s="145" t="str">
        <f>IF(A1952="","",IFERROR(VLOOKUP(B1952,IPQlickTabla!$B:$J,9,FALSE),IF(B1952="80 - Produccion-Mezcla Grasa","80",IF(B1952="51 - Purga-Purga de sebo","51",IF(B1952="502 - Fermentacion PCL","502",IF(B1952="510 - Fermentacion","510","512"))))))</f>
        <v/>
      </c>
      <c r="M1952" s="107" t="str">
        <f t="shared" si="30"/>
        <v/>
      </c>
    </row>
    <row r="1953" spans="12:13" hidden="1" x14ac:dyDescent="0.25">
      <c r="L1953" s="145" t="str">
        <f>IF(A1953="","",IFERROR(VLOOKUP(B1953,IPQlickTabla!$B:$J,9,FALSE),IF(B1953="80 - Produccion-Mezcla Grasa","80",IF(B1953="51 - Purga-Purga de sebo","51",IF(B1953="502 - Fermentacion PCL","502",IF(B1953="510 - Fermentacion","510","512"))))))</f>
        <v/>
      </c>
      <c r="M1953" s="107" t="str">
        <f t="shared" si="30"/>
        <v/>
      </c>
    </row>
    <row r="1954" spans="12:13" hidden="1" x14ac:dyDescent="0.25">
      <c r="L1954" s="145" t="str">
        <f>IF(A1954="","",IFERROR(VLOOKUP(B1954,IPQlickTabla!$B:$J,9,FALSE),IF(B1954="80 - Produccion-Mezcla Grasa","80",IF(B1954="51 - Purga-Purga de sebo","51",IF(B1954="502 - Fermentacion PCL","502",IF(B1954="510 - Fermentacion","510","512"))))))</f>
        <v/>
      </c>
      <c r="M1954" s="107" t="str">
        <f t="shared" si="30"/>
        <v/>
      </c>
    </row>
    <row r="1955" spans="12:13" hidden="1" x14ac:dyDescent="0.25">
      <c r="L1955" s="145" t="str">
        <f>IF(A1955="","",IFERROR(VLOOKUP(B1955,IPQlickTabla!$B:$J,9,FALSE),IF(B1955="80 - Produccion-Mezcla Grasa","80",IF(B1955="51 - Purga-Purga de sebo","51",IF(B1955="502 - Fermentacion PCL","502",IF(B1955="510 - Fermentacion","510","512"))))))</f>
        <v/>
      </c>
      <c r="M1955" s="107" t="str">
        <f t="shared" si="30"/>
        <v/>
      </c>
    </row>
    <row r="1956" spans="12:13" hidden="1" x14ac:dyDescent="0.25">
      <c r="L1956" s="145" t="str">
        <f>IF(A1956="","",IFERROR(VLOOKUP(B1956,IPQlickTabla!$B:$J,9,FALSE),IF(B1956="80 - Produccion-Mezcla Grasa","80",IF(B1956="51 - Purga-Purga de sebo","51",IF(B1956="502 - Fermentacion PCL","502",IF(B1956="510 - Fermentacion","510","512"))))))</f>
        <v/>
      </c>
      <c r="M1956" s="107" t="str">
        <f t="shared" si="30"/>
        <v/>
      </c>
    </row>
    <row r="1957" spans="12:13" hidden="1" x14ac:dyDescent="0.25">
      <c r="L1957" s="145" t="str">
        <f>IF(A1957="","",IFERROR(VLOOKUP(B1957,IPQlickTabla!$B:$J,9,FALSE),IF(B1957="80 - Produccion-Mezcla Grasa","80",IF(B1957="51 - Purga-Purga de sebo","51",IF(B1957="502 - Fermentacion PCL","502",IF(B1957="510 - Fermentacion","510","512"))))))</f>
        <v/>
      </c>
      <c r="M1957" s="107" t="str">
        <f t="shared" si="30"/>
        <v/>
      </c>
    </row>
    <row r="1958" spans="12:13" hidden="1" x14ac:dyDescent="0.25">
      <c r="L1958" s="145" t="str">
        <f>IF(A1958="","",IFERROR(VLOOKUP(B1958,IPQlickTabla!$B:$J,9,FALSE),IF(B1958="80 - Produccion-Mezcla Grasa","80",IF(B1958="51 - Purga-Purga de sebo","51",IF(B1958="502 - Fermentacion PCL","502",IF(B1958="510 - Fermentacion","510","512"))))))</f>
        <v/>
      </c>
      <c r="M1958" s="107" t="str">
        <f t="shared" si="30"/>
        <v/>
      </c>
    </row>
    <row r="1959" spans="12:13" hidden="1" x14ac:dyDescent="0.25">
      <c r="L1959" s="145" t="str">
        <f>IF(A1959="","",IFERROR(VLOOKUP(B1959,IPQlickTabla!$B:$J,9,FALSE),IF(B1959="80 - Produccion-Mezcla Grasa","80",IF(B1959="51 - Purga-Purga de sebo","51",IF(B1959="502 - Fermentacion PCL","502",IF(B1959="510 - Fermentacion","510","512"))))))</f>
        <v/>
      </c>
      <c r="M1959" s="107" t="str">
        <f t="shared" si="30"/>
        <v/>
      </c>
    </row>
    <row r="1960" spans="12:13" hidden="1" x14ac:dyDescent="0.25">
      <c r="L1960" s="145" t="str">
        <f>IF(A1960="","",IFERROR(VLOOKUP(B1960,IPQlickTabla!$B:$J,9,FALSE),IF(B1960="80 - Produccion-Mezcla Grasa","80",IF(B1960="51 - Purga-Purga de sebo","51",IF(B1960="502 - Fermentacion PCL","502",IF(B1960="510 - Fermentacion","510","512"))))))</f>
        <v/>
      </c>
      <c r="M1960" s="107" t="str">
        <f t="shared" si="30"/>
        <v/>
      </c>
    </row>
    <row r="1961" spans="12:13" hidden="1" x14ac:dyDescent="0.25">
      <c r="L1961" s="145" t="str">
        <f>IF(A1961="","",IFERROR(VLOOKUP(B1961,IPQlickTabla!$B:$J,9,FALSE),IF(B1961="80 - Produccion-Mezcla Grasa","80",IF(B1961="51 - Purga-Purga de sebo","51",IF(B1961="502 - Fermentacion PCL","502",IF(B1961="510 - Fermentacion","510","512"))))))</f>
        <v/>
      </c>
      <c r="M1961" s="107" t="str">
        <f t="shared" si="30"/>
        <v/>
      </c>
    </row>
    <row r="1962" spans="12:13" hidden="1" x14ac:dyDescent="0.25">
      <c r="L1962" s="145" t="str">
        <f>IF(A1962="","",IFERROR(VLOOKUP(B1962,IPQlickTabla!$B:$J,9,FALSE),IF(B1962="80 - Produccion-Mezcla Grasa","80",IF(B1962="51 - Purga-Purga de sebo","51",IF(B1962="502 - Fermentacion PCL","502",IF(B1962="510 - Fermentacion","510","512"))))))</f>
        <v/>
      </c>
      <c r="M1962" s="107" t="str">
        <f t="shared" si="30"/>
        <v/>
      </c>
    </row>
    <row r="1963" spans="12:13" hidden="1" x14ac:dyDescent="0.25">
      <c r="L1963" s="145" t="str">
        <f>IF(A1963="","",IFERROR(VLOOKUP(B1963,IPQlickTabla!$B:$J,9,FALSE),IF(B1963="80 - Produccion-Mezcla Grasa","80",IF(B1963="51 - Purga-Purga de sebo","51",IF(B1963="502 - Fermentacion PCL","502",IF(B1963="510 - Fermentacion","510","512"))))))</f>
        <v/>
      </c>
      <c r="M1963" s="107" t="str">
        <f t="shared" si="30"/>
        <v/>
      </c>
    </row>
    <row r="1964" spans="12:13" hidden="1" x14ac:dyDescent="0.25">
      <c r="L1964" s="145" t="str">
        <f>IF(A1964="","",IFERROR(VLOOKUP(B1964,IPQlickTabla!$B:$J,9,FALSE),IF(B1964="80 - Produccion-Mezcla Grasa","80",IF(B1964="51 - Purga-Purga de sebo","51",IF(B1964="502 - Fermentacion PCL","502",IF(B1964="510 - Fermentacion","510","512"))))))</f>
        <v/>
      </c>
      <c r="M1964" s="107" t="str">
        <f t="shared" si="30"/>
        <v/>
      </c>
    </row>
    <row r="1965" spans="12:13" hidden="1" x14ac:dyDescent="0.25">
      <c r="L1965" s="145" t="str">
        <f>IF(A1965="","",IFERROR(VLOOKUP(B1965,IPQlickTabla!$B:$J,9,FALSE),IF(B1965="80 - Produccion-Mezcla Grasa","80",IF(B1965="51 - Purga-Purga de sebo","51",IF(B1965="502 - Fermentacion PCL","502",IF(B1965="510 - Fermentacion","510","512"))))))</f>
        <v/>
      </c>
      <c r="M1965" s="107" t="str">
        <f t="shared" si="30"/>
        <v/>
      </c>
    </row>
    <row r="1966" spans="12:13" hidden="1" x14ac:dyDescent="0.25">
      <c r="L1966" s="145" t="str">
        <f>IF(A1966="","",IFERROR(VLOOKUP(B1966,IPQlickTabla!$B:$J,9,FALSE),IF(B1966="80 - Produccion-Mezcla Grasa","80",IF(B1966="51 - Purga-Purga de sebo","51",IF(B1966="502 - Fermentacion PCL","502",IF(B1966="510 - Fermentacion","510","512"))))))</f>
        <v/>
      </c>
      <c r="M1966" s="107" t="str">
        <f t="shared" si="30"/>
        <v/>
      </c>
    </row>
    <row r="1967" spans="12:13" hidden="1" x14ac:dyDescent="0.25">
      <c r="L1967" s="145" t="str">
        <f>IF(A1967="","",IFERROR(VLOOKUP(B1967,IPQlickTabla!$B:$J,9,FALSE),IF(B1967="80 - Produccion-Mezcla Grasa","80",IF(B1967="51 - Purga-Purga de sebo","51",IF(B1967="502 - Fermentacion PCL","502",IF(B1967="510 - Fermentacion","510","512"))))))</f>
        <v/>
      </c>
      <c r="M1967" s="107" t="str">
        <f t="shared" si="30"/>
        <v/>
      </c>
    </row>
    <row r="1968" spans="12:13" hidden="1" x14ac:dyDescent="0.25">
      <c r="L1968" s="145" t="str">
        <f>IF(A1968="","",IFERROR(VLOOKUP(B1968,IPQlickTabla!$B:$J,9,FALSE),IF(B1968="80 - Produccion-Mezcla Grasa","80",IF(B1968="51 - Purga-Purga de sebo","51",IF(B1968="502 - Fermentacion PCL","502",IF(B1968="510 - Fermentacion","510","512"))))))</f>
        <v/>
      </c>
      <c r="M1968" s="107" t="str">
        <f t="shared" si="30"/>
        <v/>
      </c>
    </row>
    <row r="1969" spans="12:13" hidden="1" x14ac:dyDescent="0.25">
      <c r="L1969" s="145" t="str">
        <f>IF(A1969="","",IFERROR(VLOOKUP(B1969,IPQlickTabla!$B:$J,9,FALSE),IF(B1969="80 - Produccion-Mezcla Grasa","80",IF(B1969="51 - Purga-Purga de sebo","51",IF(B1969="502 - Fermentacion PCL","502",IF(B1969="510 - Fermentacion","510","512"))))))</f>
        <v/>
      </c>
      <c r="M1969" s="107" t="str">
        <f t="shared" si="30"/>
        <v/>
      </c>
    </row>
    <row r="1970" spans="12:13" hidden="1" x14ac:dyDescent="0.25">
      <c r="L1970" s="145" t="str">
        <f>IF(A1970="","",IFERROR(VLOOKUP(B1970,IPQlickTabla!$B:$J,9,FALSE),IF(B1970="80 - Produccion-Mezcla Grasa","80",IF(B1970="51 - Purga-Purga de sebo","51",IF(B1970="502 - Fermentacion PCL","502",IF(B1970="510 - Fermentacion","510","512"))))))</f>
        <v/>
      </c>
      <c r="M1970" s="107" t="str">
        <f t="shared" si="30"/>
        <v/>
      </c>
    </row>
    <row r="1971" spans="12:13" hidden="1" x14ac:dyDescent="0.25">
      <c r="L1971" s="145" t="str">
        <f>IF(A1971="","",IFERROR(VLOOKUP(B1971,IPQlickTabla!$B:$J,9,FALSE),IF(B1971="80 - Produccion-Mezcla Grasa","80",IF(B1971="51 - Purga-Purga de sebo","51",IF(B1971="502 - Fermentacion PCL","502",IF(B1971="510 - Fermentacion","510","512"))))))</f>
        <v/>
      </c>
      <c r="M1971" s="107" t="str">
        <f t="shared" si="30"/>
        <v/>
      </c>
    </row>
    <row r="1972" spans="12:13" hidden="1" x14ac:dyDescent="0.25">
      <c r="L1972" s="145" t="str">
        <f>IF(A1972="","",IFERROR(VLOOKUP(B1972,IPQlickTabla!$B:$J,9,FALSE),IF(B1972="80 - Produccion-Mezcla Grasa","80",IF(B1972="51 - Purga-Purga de sebo","51",IF(B1972="502 - Fermentacion PCL","502",IF(B1972="510 - Fermentacion","510","512"))))))</f>
        <v/>
      </c>
      <c r="M1972" s="107" t="str">
        <f t="shared" si="30"/>
        <v/>
      </c>
    </row>
    <row r="1973" spans="12:13" hidden="1" x14ac:dyDescent="0.25">
      <c r="L1973" s="145" t="str">
        <f>IF(A1973="","",IFERROR(VLOOKUP(B1973,IPQlickTabla!$B:$J,9,FALSE),IF(B1973="80 - Produccion-Mezcla Grasa","80",IF(B1973="51 - Purga-Purga de sebo","51",IF(B1973="502 - Fermentacion PCL","502",IF(B1973="510 - Fermentacion","510","512"))))))</f>
        <v/>
      </c>
      <c r="M1973" s="107" t="str">
        <f t="shared" si="30"/>
        <v/>
      </c>
    </row>
    <row r="1974" spans="12:13" hidden="1" x14ac:dyDescent="0.25">
      <c r="L1974" s="145" t="str">
        <f>IF(A1974="","",IFERROR(VLOOKUP(B1974,IPQlickTabla!$B:$J,9,FALSE),IF(B1974="80 - Produccion-Mezcla Grasa","80",IF(B1974="51 - Purga-Purga de sebo","51",IF(B1974="502 - Fermentacion PCL","502",IF(B1974="510 - Fermentacion","510","512"))))))</f>
        <v/>
      </c>
      <c r="M1974" s="107" t="str">
        <f t="shared" si="30"/>
        <v/>
      </c>
    </row>
    <row r="1975" spans="12:13" hidden="1" x14ac:dyDescent="0.25">
      <c r="L1975" s="145" t="str">
        <f>IF(A1975="","",IFERROR(VLOOKUP(B1975,IPQlickTabla!$B:$J,9,FALSE),IF(B1975="80 - Produccion-Mezcla Grasa","80",IF(B1975="51 - Purga-Purga de sebo","51",IF(B1975="502 - Fermentacion PCL","502",IF(B1975="510 - Fermentacion","510","512"))))))</f>
        <v/>
      </c>
      <c r="M1975" s="107" t="str">
        <f t="shared" si="30"/>
        <v/>
      </c>
    </row>
    <row r="1976" spans="12:13" hidden="1" x14ac:dyDescent="0.25">
      <c r="L1976" s="145" t="str">
        <f>IF(A1976="","",IFERROR(VLOOKUP(B1976,IPQlickTabla!$B:$J,9,FALSE),IF(B1976="80 - Produccion-Mezcla Grasa","80",IF(B1976="51 - Purga-Purga de sebo","51",IF(B1976="502 - Fermentacion PCL","502",IF(B1976="510 - Fermentacion","510","512"))))))</f>
        <v/>
      </c>
      <c r="M1976" s="107" t="str">
        <f t="shared" si="30"/>
        <v/>
      </c>
    </row>
    <row r="1977" spans="12:13" hidden="1" x14ac:dyDescent="0.25">
      <c r="L1977" s="145" t="str">
        <f>IF(A1977="","",IFERROR(VLOOKUP(B1977,IPQlickTabla!$B:$J,9,FALSE),IF(B1977="80 - Produccion-Mezcla Grasa","80",IF(B1977="51 - Purga-Purga de sebo","51",IF(B1977="502 - Fermentacion PCL","502",IF(B1977="510 - Fermentacion","510","512"))))))</f>
        <v/>
      </c>
      <c r="M1977" s="107" t="str">
        <f t="shared" si="30"/>
        <v/>
      </c>
    </row>
    <row r="1978" spans="12:13" hidden="1" x14ac:dyDescent="0.25">
      <c r="L1978" s="145" t="str">
        <f>IF(A1978="","",IFERROR(VLOOKUP(B1978,IPQlickTabla!$B:$J,9,FALSE),IF(B1978="80 - Produccion-Mezcla Grasa","80",IF(B1978="51 - Purga-Purga de sebo","51",IF(B1978="502 - Fermentacion PCL","502",IF(B1978="510 - Fermentacion","510","512"))))))</f>
        <v/>
      </c>
      <c r="M1978" s="107" t="str">
        <f t="shared" si="30"/>
        <v/>
      </c>
    </row>
    <row r="1979" spans="12:13" hidden="1" x14ac:dyDescent="0.25">
      <c r="L1979" s="145" t="str">
        <f>IF(A1979="","",IFERROR(VLOOKUP(B1979,IPQlickTabla!$B:$J,9,FALSE),IF(B1979="80 - Produccion-Mezcla Grasa","80",IF(B1979="51 - Purga-Purga de sebo","51",IF(B1979="502 - Fermentacion PCL","502",IF(B1979="510 - Fermentacion","510","512"))))))</f>
        <v/>
      </c>
      <c r="M1979" s="107" t="str">
        <f t="shared" si="30"/>
        <v/>
      </c>
    </row>
    <row r="1980" spans="12:13" hidden="1" x14ac:dyDescent="0.25">
      <c r="L1980" s="145" t="str">
        <f>IF(A1980="","",IFERROR(VLOOKUP(B1980,IPQlickTabla!$B:$J,9,FALSE),IF(B1980="80 - Produccion-Mezcla Grasa","80",IF(B1980="51 - Purga-Purga de sebo","51",IF(B1980="502 - Fermentacion PCL","502",IF(B1980="510 - Fermentacion","510","512"))))))</f>
        <v/>
      </c>
      <c r="M1980" s="107" t="str">
        <f t="shared" si="30"/>
        <v/>
      </c>
    </row>
    <row r="1981" spans="12:13" hidden="1" x14ac:dyDescent="0.25">
      <c r="L1981" s="145" t="str">
        <f>IF(A1981="","",IFERROR(VLOOKUP(B1981,IPQlickTabla!$B:$J,9,FALSE),IF(B1981="80 - Produccion-Mezcla Grasa","80",IF(B1981="51 - Purga-Purga de sebo","51",IF(B1981="502 - Fermentacion PCL","502",IF(B1981="510 - Fermentacion","510","512"))))))</f>
        <v/>
      </c>
      <c r="M1981" s="107" t="str">
        <f t="shared" si="30"/>
        <v/>
      </c>
    </row>
    <row r="1982" spans="12:13" hidden="1" x14ac:dyDescent="0.25">
      <c r="L1982" s="145" t="str">
        <f>IF(A1982="","",IFERROR(VLOOKUP(B1982,IPQlickTabla!$B:$J,9,FALSE),IF(B1982="80 - Produccion-Mezcla Grasa","80",IF(B1982="51 - Purga-Purga de sebo","51",IF(B1982="502 - Fermentacion PCL","502",IF(B1982="510 - Fermentacion","510","512"))))))</f>
        <v/>
      </c>
      <c r="M1982" s="107" t="str">
        <f t="shared" si="30"/>
        <v/>
      </c>
    </row>
    <row r="1983" spans="12:13" hidden="1" x14ac:dyDescent="0.25">
      <c r="L1983" s="145" t="str">
        <f>IF(A1983="","",IFERROR(VLOOKUP(B1983,IPQlickTabla!$B:$J,9,FALSE),IF(B1983="80 - Produccion-Mezcla Grasa","80",IF(B1983="51 - Purga-Purga de sebo","51",IF(B1983="502 - Fermentacion PCL","502",IF(B1983="510 - Fermentacion","510","512"))))))</f>
        <v/>
      </c>
      <c r="M1983" s="107" t="str">
        <f t="shared" si="30"/>
        <v/>
      </c>
    </row>
    <row r="1984" spans="12:13" hidden="1" x14ac:dyDescent="0.25">
      <c r="L1984" s="145" t="str">
        <f>IF(A1984="","",IFERROR(VLOOKUP(B1984,IPQlickTabla!$B:$J,9,FALSE),IF(B1984="80 - Produccion-Mezcla Grasa","80",IF(B1984="51 - Purga-Purga de sebo","51",IF(B1984="502 - Fermentacion PCL","502",IF(B1984="510 - Fermentacion","510","512"))))))</f>
        <v/>
      </c>
      <c r="M1984" s="107" t="str">
        <f t="shared" si="30"/>
        <v/>
      </c>
    </row>
    <row r="1985" spans="12:13" hidden="1" x14ac:dyDescent="0.25">
      <c r="L1985" s="145" t="str">
        <f>IF(A1985="","",IFERROR(VLOOKUP(B1985,IPQlickTabla!$B:$J,9,FALSE),IF(B1985="80 - Produccion-Mezcla Grasa","80",IF(B1985="51 - Purga-Purga de sebo","51",IF(B1985="502 - Fermentacion PCL","502",IF(B1985="510 - Fermentacion","510","512"))))))</f>
        <v/>
      </c>
      <c r="M1985" s="107" t="str">
        <f t="shared" si="30"/>
        <v/>
      </c>
    </row>
    <row r="1986" spans="12:13" hidden="1" x14ac:dyDescent="0.25">
      <c r="L1986" s="145" t="str">
        <f>IF(A1986="","",IFERROR(VLOOKUP(B1986,IPQlickTabla!$B:$J,9,FALSE),IF(B1986="80 - Produccion-Mezcla Grasa","80",IF(B1986="51 - Purga-Purga de sebo","51",IF(B1986="502 - Fermentacion PCL","502",IF(B1986="510 - Fermentacion","510","512"))))))</f>
        <v/>
      </c>
      <c r="M1986" s="107" t="str">
        <f t="shared" si="30"/>
        <v/>
      </c>
    </row>
    <row r="1987" spans="12:13" hidden="1" x14ac:dyDescent="0.25">
      <c r="L1987" s="145" t="str">
        <f>IF(A1987="","",IFERROR(VLOOKUP(B1987,IPQlickTabla!$B:$J,9,FALSE),IF(B1987="80 - Produccion-Mezcla Grasa","80",IF(B1987="51 - Purga-Purga de sebo","51",IF(B1987="502 - Fermentacion PCL","502",IF(B1987="510 - Fermentacion","510","512"))))))</f>
        <v/>
      </c>
      <c r="M1987" s="107" t="str">
        <f t="shared" ref="M1987:M2050" si="31">+IF(OR(L1987=73,L1987=74,L1987=75),75,IF(L1987="80",80,IF(L1987="51",51,IF(L1987="502",502,IF(L1987="510",510,IF(L1987="512",512,L1987))))))</f>
        <v/>
      </c>
    </row>
    <row r="1988" spans="12:13" hidden="1" x14ac:dyDescent="0.25">
      <c r="L1988" s="145" t="str">
        <f>IF(A1988="","",IFERROR(VLOOKUP(B1988,IPQlickTabla!$B:$J,9,FALSE),IF(B1988="80 - Produccion-Mezcla Grasa","80",IF(B1988="51 - Purga-Purga de sebo","51",IF(B1988="502 - Fermentacion PCL","502",IF(B1988="510 - Fermentacion","510","512"))))))</f>
        <v/>
      </c>
      <c r="M1988" s="107" t="str">
        <f t="shared" si="31"/>
        <v/>
      </c>
    </row>
    <row r="1989" spans="12:13" hidden="1" x14ac:dyDescent="0.25">
      <c r="L1989" s="145" t="str">
        <f>IF(A1989="","",IFERROR(VLOOKUP(B1989,IPQlickTabla!$B:$J,9,FALSE),IF(B1989="80 - Produccion-Mezcla Grasa","80",IF(B1989="51 - Purga-Purga de sebo","51",IF(B1989="502 - Fermentacion PCL","502",IF(B1989="510 - Fermentacion","510","512"))))))</f>
        <v/>
      </c>
      <c r="M1989" s="107" t="str">
        <f t="shared" si="31"/>
        <v/>
      </c>
    </row>
    <row r="1990" spans="12:13" hidden="1" x14ac:dyDescent="0.25">
      <c r="L1990" s="145" t="str">
        <f>IF(A1990="","",IFERROR(VLOOKUP(B1990,IPQlickTabla!$B:$J,9,FALSE),IF(B1990="80 - Produccion-Mezcla Grasa","80",IF(B1990="51 - Purga-Purga de sebo","51",IF(B1990="502 - Fermentacion PCL","502",IF(B1990="510 - Fermentacion","510","512"))))))</f>
        <v/>
      </c>
      <c r="M1990" s="107" t="str">
        <f t="shared" si="31"/>
        <v/>
      </c>
    </row>
    <row r="1991" spans="12:13" hidden="1" x14ac:dyDescent="0.25">
      <c r="L1991" s="145" t="str">
        <f>IF(A1991="","",IFERROR(VLOOKUP(B1991,IPQlickTabla!$B:$J,9,FALSE),IF(B1991="80 - Produccion-Mezcla Grasa","80",IF(B1991="51 - Purga-Purga de sebo","51",IF(B1991="502 - Fermentacion PCL","502",IF(B1991="510 - Fermentacion","510","512"))))))</f>
        <v/>
      </c>
      <c r="M1991" s="107" t="str">
        <f t="shared" si="31"/>
        <v/>
      </c>
    </row>
    <row r="1992" spans="12:13" hidden="1" x14ac:dyDescent="0.25">
      <c r="L1992" s="145" t="str">
        <f>IF(A1992="","",IFERROR(VLOOKUP(B1992,IPQlickTabla!$B:$J,9,FALSE),IF(B1992="80 - Produccion-Mezcla Grasa","80",IF(B1992="51 - Purga-Purga de sebo","51",IF(B1992="502 - Fermentacion PCL","502",IF(B1992="510 - Fermentacion","510","512"))))))</f>
        <v/>
      </c>
      <c r="M1992" s="107" t="str">
        <f t="shared" si="31"/>
        <v/>
      </c>
    </row>
    <row r="1993" spans="12:13" hidden="1" x14ac:dyDescent="0.25">
      <c r="L1993" s="145" t="str">
        <f>IF(A1993="","",IFERROR(VLOOKUP(B1993,IPQlickTabla!$B:$J,9,FALSE),IF(B1993="80 - Produccion-Mezcla Grasa","80",IF(B1993="51 - Purga-Purga de sebo","51",IF(B1993="502 - Fermentacion PCL","502",IF(B1993="510 - Fermentacion","510","512"))))))</f>
        <v/>
      </c>
      <c r="M1993" s="107" t="str">
        <f t="shared" si="31"/>
        <v/>
      </c>
    </row>
    <row r="1994" spans="12:13" hidden="1" x14ac:dyDescent="0.25">
      <c r="L1994" s="145" t="str">
        <f>IF(A1994="","",IFERROR(VLOOKUP(B1994,IPQlickTabla!$B:$J,9,FALSE),IF(B1994="80 - Produccion-Mezcla Grasa","80",IF(B1994="51 - Purga-Purga de sebo","51",IF(B1994="502 - Fermentacion PCL","502",IF(B1994="510 - Fermentacion","510","512"))))))</f>
        <v/>
      </c>
      <c r="M1994" s="107" t="str">
        <f t="shared" si="31"/>
        <v/>
      </c>
    </row>
    <row r="1995" spans="12:13" hidden="1" x14ac:dyDescent="0.25">
      <c r="L1995" s="145" t="str">
        <f>IF(A1995="","",IFERROR(VLOOKUP(B1995,IPQlickTabla!$B:$J,9,FALSE),IF(B1995="80 - Produccion-Mezcla Grasa","80",IF(B1995="51 - Purga-Purga de sebo","51",IF(B1995="502 - Fermentacion PCL","502",IF(B1995="510 - Fermentacion","510","512"))))))</f>
        <v/>
      </c>
      <c r="M1995" s="107" t="str">
        <f t="shared" si="31"/>
        <v/>
      </c>
    </row>
    <row r="1996" spans="12:13" hidden="1" x14ac:dyDescent="0.25">
      <c r="L1996" s="145" t="str">
        <f>IF(A1996="","",IFERROR(VLOOKUP(B1996,IPQlickTabla!$B:$J,9,FALSE),IF(B1996="80 - Produccion-Mezcla Grasa","80",IF(B1996="51 - Purga-Purga de sebo","51",IF(B1996="502 - Fermentacion PCL","502",IF(B1996="510 - Fermentacion","510","512"))))))</f>
        <v/>
      </c>
      <c r="M1996" s="107" t="str">
        <f t="shared" si="31"/>
        <v/>
      </c>
    </row>
    <row r="1997" spans="12:13" hidden="1" x14ac:dyDescent="0.25">
      <c r="L1997" s="145" t="str">
        <f>IF(A1997="","",IFERROR(VLOOKUP(B1997,IPQlickTabla!$B:$J,9,FALSE),IF(B1997="80 - Produccion-Mezcla Grasa","80",IF(B1997="51 - Purga-Purga de sebo","51",IF(B1997="502 - Fermentacion PCL","502",IF(B1997="510 - Fermentacion","510","512"))))))</f>
        <v/>
      </c>
      <c r="M1997" s="107" t="str">
        <f t="shared" si="31"/>
        <v/>
      </c>
    </row>
    <row r="1998" spans="12:13" hidden="1" x14ac:dyDescent="0.25">
      <c r="L1998" s="145" t="str">
        <f>IF(A1998="","",IFERROR(VLOOKUP(B1998,IPQlickTabla!$B:$J,9,FALSE),IF(B1998="80 - Produccion-Mezcla Grasa","80",IF(B1998="51 - Purga-Purga de sebo","51",IF(B1998="502 - Fermentacion PCL","502",IF(B1998="510 - Fermentacion","510","512"))))))</f>
        <v/>
      </c>
      <c r="M1998" s="107" t="str">
        <f t="shared" si="31"/>
        <v/>
      </c>
    </row>
    <row r="1999" spans="12:13" hidden="1" x14ac:dyDescent="0.25">
      <c r="L1999" s="145" t="str">
        <f>IF(A1999="","",IFERROR(VLOOKUP(B1999,IPQlickTabla!$B:$J,9,FALSE),IF(B1999="80 - Produccion-Mezcla Grasa","80",IF(B1999="51 - Purga-Purga de sebo","51",IF(B1999="502 - Fermentacion PCL","502",IF(B1999="510 - Fermentacion","510","512"))))))</f>
        <v/>
      </c>
      <c r="M1999" s="107" t="str">
        <f t="shared" si="31"/>
        <v/>
      </c>
    </row>
    <row r="2000" spans="12:13" hidden="1" x14ac:dyDescent="0.25">
      <c r="L2000" s="145" t="str">
        <f>IF(A2000="","",IFERROR(VLOOKUP(B2000,IPQlickTabla!$B:$J,9,FALSE),IF(B2000="80 - Produccion-Mezcla Grasa","80",IF(B2000="51 - Purga-Purga de sebo","51",IF(B2000="502 - Fermentacion PCL","502",IF(B2000="510 - Fermentacion","510","512"))))))</f>
        <v/>
      </c>
      <c r="M2000" s="107" t="str">
        <f t="shared" si="31"/>
        <v/>
      </c>
    </row>
    <row r="2001" spans="12:13" hidden="1" x14ac:dyDescent="0.25">
      <c r="L2001" s="145" t="str">
        <f>IF(A2001="","",IFERROR(VLOOKUP(B2001,IPQlickTabla!$B:$J,9,FALSE),IF(B2001="80 - Produccion-Mezcla Grasa","80",IF(B2001="51 - Purga-Purga de sebo","51",IF(B2001="502 - Fermentacion PCL","502",IF(B2001="510 - Fermentacion","510","512"))))))</f>
        <v/>
      </c>
      <c r="M2001" s="107" t="str">
        <f t="shared" si="31"/>
        <v/>
      </c>
    </row>
    <row r="2002" spans="12:13" hidden="1" x14ac:dyDescent="0.25">
      <c r="L2002" s="145" t="str">
        <f>IF(A2002="","",IFERROR(VLOOKUP(B2002,IPQlickTabla!$B:$J,9,FALSE),IF(B2002="80 - Produccion-Mezcla Grasa","80",IF(B2002="51 - Purga-Purga de sebo","51",IF(B2002="502 - Fermentacion PCL","502",IF(B2002="510 - Fermentacion","510","512"))))))</f>
        <v/>
      </c>
      <c r="M2002" s="107" t="str">
        <f t="shared" si="31"/>
        <v/>
      </c>
    </row>
    <row r="2003" spans="12:13" hidden="1" x14ac:dyDescent="0.25">
      <c r="L2003" s="145" t="str">
        <f>IF(A2003="","",IFERROR(VLOOKUP(B2003,IPQlickTabla!$B:$J,9,FALSE),IF(B2003="80 - Produccion-Mezcla Grasa","80",IF(B2003="51 - Purga-Purga de sebo","51",IF(B2003="502 - Fermentacion PCL","502",IF(B2003="510 - Fermentacion","510","512"))))))</f>
        <v/>
      </c>
      <c r="M2003" s="107" t="str">
        <f t="shared" si="31"/>
        <v/>
      </c>
    </row>
    <row r="2004" spans="12:13" hidden="1" x14ac:dyDescent="0.25">
      <c r="L2004" s="145" t="str">
        <f>IF(A2004="","",IFERROR(VLOOKUP(B2004,IPQlickTabla!$B:$J,9,FALSE),IF(B2004="80 - Produccion-Mezcla Grasa","80",IF(B2004="51 - Purga-Purga de sebo","51",IF(B2004="502 - Fermentacion PCL","502",IF(B2004="510 - Fermentacion","510","512"))))))</f>
        <v/>
      </c>
      <c r="M2004" s="107" t="str">
        <f t="shared" si="31"/>
        <v/>
      </c>
    </row>
    <row r="2005" spans="12:13" hidden="1" x14ac:dyDescent="0.25">
      <c r="L2005" s="145" t="str">
        <f>IF(A2005="","",IFERROR(VLOOKUP(B2005,IPQlickTabla!$B:$J,9,FALSE),IF(B2005="80 - Produccion-Mezcla Grasa","80",IF(B2005="51 - Purga-Purga de sebo","51",IF(B2005="502 - Fermentacion PCL","502",IF(B2005="510 - Fermentacion","510","512"))))))</f>
        <v/>
      </c>
      <c r="M2005" s="107" t="str">
        <f t="shared" si="31"/>
        <v/>
      </c>
    </row>
    <row r="2006" spans="12:13" hidden="1" x14ac:dyDescent="0.25">
      <c r="L2006" s="145" t="str">
        <f>IF(A2006="","",IFERROR(VLOOKUP(B2006,IPQlickTabla!$B:$J,9,FALSE),IF(B2006="80 - Produccion-Mezcla Grasa","80",IF(B2006="51 - Purga-Purga de sebo","51",IF(B2006="502 - Fermentacion PCL","502",IF(B2006="510 - Fermentacion","510","512"))))))</f>
        <v/>
      </c>
      <c r="M2006" s="107" t="str">
        <f t="shared" si="31"/>
        <v/>
      </c>
    </row>
    <row r="2007" spans="12:13" hidden="1" x14ac:dyDescent="0.25">
      <c r="L2007" s="145" t="str">
        <f>IF(A2007="","",IFERROR(VLOOKUP(B2007,IPQlickTabla!$B:$J,9,FALSE),IF(B2007="80 - Produccion-Mezcla Grasa","80",IF(B2007="51 - Purga-Purga de sebo","51",IF(B2007="502 - Fermentacion PCL","502",IF(B2007="510 - Fermentacion","510","512"))))))</f>
        <v/>
      </c>
      <c r="M2007" s="107" t="str">
        <f t="shared" si="31"/>
        <v/>
      </c>
    </row>
    <row r="2008" spans="12:13" hidden="1" x14ac:dyDescent="0.25">
      <c r="L2008" s="145" t="str">
        <f>IF(A2008="","",IFERROR(VLOOKUP(B2008,IPQlickTabla!$B:$J,9,FALSE),IF(B2008="80 - Produccion-Mezcla Grasa","80",IF(B2008="51 - Purga-Purga de sebo","51",IF(B2008="502 - Fermentacion PCL","502",IF(B2008="510 - Fermentacion","510","512"))))))</f>
        <v/>
      </c>
      <c r="M2008" s="107" t="str">
        <f t="shared" si="31"/>
        <v/>
      </c>
    </row>
    <row r="2009" spans="12:13" hidden="1" x14ac:dyDescent="0.25">
      <c r="L2009" s="145" t="str">
        <f>IF(A2009="","",IFERROR(VLOOKUP(B2009,IPQlickTabla!$B:$J,9,FALSE),IF(B2009="80 - Produccion-Mezcla Grasa","80",IF(B2009="51 - Purga-Purga de sebo","51",IF(B2009="502 - Fermentacion PCL","502",IF(B2009="510 - Fermentacion","510","512"))))))</f>
        <v/>
      </c>
      <c r="M2009" s="107" t="str">
        <f t="shared" si="31"/>
        <v/>
      </c>
    </row>
    <row r="2010" spans="12:13" hidden="1" x14ac:dyDescent="0.25">
      <c r="L2010" s="145" t="str">
        <f>IF(A2010="","",IFERROR(VLOOKUP(B2010,IPQlickTabla!$B:$J,9,FALSE),IF(B2010="80 - Produccion-Mezcla Grasa","80",IF(B2010="51 - Purga-Purga de sebo","51",IF(B2010="502 - Fermentacion PCL","502",IF(B2010="510 - Fermentacion","510","512"))))))</f>
        <v/>
      </c>
      <c r="M2010" s="107" t="str">
        <f t="shared" si="31"/>
        <v/>
      </c>
    </row>
    <row r="2011" spans="12:13" hidden="1" x14ac:dyDescent="0.25">
      <c r="L2011" s="145" t="str">
        <f>IF(A2011="","",IFERROR(VLOOKUP(B2011,IPQlickTabla!$B:$J,9,FALSE),IF(B2011="80 - Produccion-Mezcla Grasa","80",IF(B2011="51 - Purga-Purga de sebo","51",IF(B2011="502 - Fermentacion PCL","502",IF(B2011="510 - Fermentacion","510","512"))))))</f>
        <v/>
      </c>
      <c r="M2011" s="107" t="str">
        <f t="shared" si="31"/>
        <v/>
      </c>
    </row>
    <row r="2012" spans="12:13" hidden="1" x14ac:dyDescent="0.25">
      <c r="L2012" s="145" t="str">
        <f>IF(A2012="","",IFERROR(VLOOKUP(B2012,IPQlickTabla!$B:$J,9,FALSE),IF(B2012="80 - Produccion-Mezcla Grasa","80",IF(B2012="51 - Purga-Purga de sebo","51",IF(B2012="502 - Fermentacion PCL","502",IF(B2012="510 - Fermentacion","510","512"))))))</f>
        <v/>
      </c>
      <c r="M2012" s="107" t="str">
        <f t="shared" si="31"/>
        <v/>
      </c>
    </row>
    <row r="2013" spans="12:13" hidden="1" x14ac:dyDescent="0.25">
      <c r="L2013" s="145" t="str">
        <f>IF(A2013="","",IFERROR(VLOOKUP(B2013,IPQlickTabla!$B:$J,9,FALSE),IF(B2013="80 - Produccion-Mezcla Grasa","80",IF(B2013="51 - Purga-Purga de sebo","51",IF(B2013="502 - Fermentacion PCL","502",IF(B2013="510 - Fermentacion","510","512"))))))</f>
        <v/>
      </c>
      <c r="M2013" s="107" t="str">
        <f t="shared" si="31"/>
        <v/>
      </c>
    </row>
    <row r="2014" spans="12:13" hidden="1" x14ac:dyDescent="0.25">
      <c r="L2014" s="145" t="str">
        <f>IF(A2014="","",IFERROR(VLOOKUP(B2014,IPQlickTabla!$B:$J,9,FALSE),IF(B2014="80 - Produccion-Mezcla Grasa","80",IF(B2014="51 - Purga-Purga de sebo","51",IF(B2014="502 - Fermentacion PCL","502",IF(B2014="510 - Fermentacion","510","512"))))))</f>
        <v/>
      </c>
      <c r="M2014" s="107" t="str">
        <f t="shared" si="31"/>
        <v/>
      </c>
    </row>
    <row r="2015" spans="12:13" hidden="1" x14ac:dyDescent="0.25">
      <c r="L2015" s="145" t="str">
        <f>IF(A2015="","",IFERROR(VLOOKUP(B2015,IPQlickTabla!$B:$J,9,FALSE),IF(B2015="80 - Produccion-Mezcla Grasa","80",IF(B2015="51 - Purga-Purga de sebo","51",IF(B2015="502 - Fermentacion PCL","502",IF(B2015="510 - Fermentacion","510","512"))))))</f>
        <v/>
      </c>
      <c r="M2015" s="107" t="str">
        <f t="shared" si="31"/>
        <v/>
      </c>
    </row>
    <row r="2016" spans="12:13" hidden="1" x14ac:dyDescent="0.25">
      <c r="L2016" s="145" t="str">
        <f>IF(A2016="","",IFERROR(VLOOKUP(B2016,IPQlickTabla!$B:$J,9,FALSE),IF(B2016="80 - Produccion-Mezcla Grasa","80",IF(B2016="51 - Purga-Purga de sebo","51",IF(B2016="502 - Fermentacion PCL","502",IF(B2016="510 - Fermentacion","510","512"))))))</f>
        <v/>
      </c>
      <c r="M2016" s="107" t="str">
        <f t="shared" si="31"/>
        <v/>
      </c>
    </row>
    <row r="2017" spans="12:13" hidden="1" x14ac:dyDescent="0.25">
      <c r="L2017" s="145" t="str">
        <f>IF(A2017="","",IFERROR(VLOOKUP(B2017,IPQlickTabla!$B:$J,9,FALSE),IF(B2017="80 - Produccion-Mezcla Grasa","80",IF(B2017="51 - Purga-Purga de sebo","51",IF(B2017="502 - Fermentacion PCL","502",IF(B2017="510 - Fermentacion","510","512"))))))</f>
        <v/>
      </c>
      <c r="M2017" s="107" t="str">
        <f t="shared" si="31"/>
        <v/>
      </c>
    </row>
    <row r="2018" spans="12:13" hidden="1" x14ac:dyDescent="0.25">
      <c r="L2018" s="145" t="str">
        <f>IF(A2018="","",IFERROR(VLOOKUP(B2018,IPQlickTabla!$B:$J,9,FALSE),IF(B2018="80 - Produccion-Mezcla Grasa","80",IF(B2018="51 - Purga-Purga de sebo","51",IF(B2018="502 - Fermentacion PCL","502",IF(B2018="510 - Fermentacion","510","512"))))))</f>
        <v/>
      </c>
      <c r="M2018" s="107" t="str">
        <f t="shared" si="31"/>
        <v/>
      </c>
    </row>
    <row r="2019" spans="12:13" hidden="1" x14ac:dyDescent="0.25">
      <c r="L2019" s="145" t="str">
        <f>IF(A2019="","",IFERROR(VLOOKUP(B2019,IPQlickTabla!$B:$J,9,FALSE),IF(B2019="80 - Produccion-Mezcla Grasa","80",IF(B2019="51 - Purga-Purga de sebo","51",IF(B2019="502 - Fermentacion PCL","502",IF(B2019="510 - Fermentacion","510","512"))))))</f>
        <v/>
      </c>
      <c r="M2019" s="107" t="str">
        <f t="shared" si="31"/>
        <v/>
      </c>
    </row>
    <row r="2020" spans="12:13" hidden="1" x14ac:dyDescent="0.25">
      <c r="L2020" s="145" t="str">
        <f>IF(A2020="","",IFERROR(VLOOKUP(B2020,IPQlickTabla!$B:$J,9,FALSE),IF(B2020="80 - Produccion-Mezcla Grasa","80",IF(B2020="51 - Purga-Purga de sebo","51",IF(B2020="502 - Fermentacion PCL","502",IF(B2020="510 - Fermentacion","510","512"))))))</f>
        <v/>
      </c>
      <c r="M2020" s="107" t="str">
        <f t="shared" si="31"/>
        <v/>
      </c>
    </row>
    <row r="2021" spans="12:13" hidden="1" x14ac:dyDescent="0.25">
      <c r="L2021" s="145" t="str">
        <f>IF(A2021="","",IFERROR(VLOOKUP(B2021,IPQlickTabla!$B:$J,9,FALSE),IF(B2021="80 - Produccion-Mezcla Grasa","80",IF(B2021="51 - Purga-Purga de sebo","51",IF(B2021="502 - Fermentacion PCL","502",IF(B2021="510 - Fermentacion","510","512"))))))</f>
        <v/>
      </c>
      <c r="M2021" s="107" t="str">
        <f t="shared" si="31"/>
        <v/>
      </c>
    </row>
    <row r="2022" spans="12:13" hidden="1" x14ac:dyDescent="0.25">
      <c r="L2022" s="145" t="str">
        <f>IF(A2022="","",IFERROR(VLOOKUP(B2022,IPQlickTabla!$B:$J,9,FALSE),IF(B2022="80 - Produccion-Mezcla Grasa","80",IF(B2022="51 - Purga-Purga de sebo","51",IF(B2022="502 - Fermentacion PCL","502",IF(B2022="510 - Fermentacion","510","512"))))))</f>
        <v/>
      </c>
      <c r="M2022" s="107" t="str">
        <f t="shared" si="31"/>
        <v/>
      </c>
    </row>
    <row r="2023" spans="12:13" hidden="1" x14ac:dyDescent="0.25">
      <c r="L2023" s="145" t="str">
        <f>IF(A2023="","",IFERROR(VLOOKUP(B2023,IPQlickTabla!$B:$J,9,FALSE),IF(B2023="80 - Produccion-Mezcla Grasa","80",IF(B2023="51 - Purga-Purga de sebo","51",IF(B2023="502 - Fermentacion PCL","502",IF(B2023="510 - Fermentacion","510","512"))))))</f>
        <v/>
      </c>
      <c r="M2023" s="107" t="str">
        <f t="shared" si="31"/>
        <v/>
      </c>
    </row>
    <row r="2024" spans="12:13" hidden="1" x14ac:dyDescent="0.25">
      <c r="L2024" s="145" t="str">
        <f>IF(A2024="","",IFERROR(VLOOKUP(B2024,IPQlickTabla!$B:$J,9,FALSE),IF(B2024="80 - Produccion-Mezcla Grasa","80",IF(B2024="51 - Purga-Purga de sebo","51",IF(B2024="502 - Fermentacion PCL","502",IF(B2024="510 - Fermentacion","510","512"))))))</f>
        <v/>
      </c>
      <c r="M2024" s="107" t="str">
        <f t="shared" si="31"/>
        <v/>
      </c>
    </row>
    <row r="2025" spans="12:13" hidden="1" x14ac:dyDescent="0.25">
      <c r="L2025" s="145" t="str">
        <f>IF(A2025="","",IFERROR(VLOOKUP(B2025,IPQlickTabla!$B:$J,9,FALSE),IF(B2025="80 - Produccion-Mezcla Grasa","80",IF(B2025="51 - Purga-Purga de sebo","51",IF(B2025="502 - Fermentacion PCL","502",IF(B2025="510 - Fermentacion","510","512"))))))</f>
        <v/>
      </c>
      <c r="M2025" s="107" t="str">
        <f t="shared" si="31"/>
        <v/>
      </c>
    </row>
    <row r="2026" spans="12:13" hidden="1" x14ac:dyDescent="0.25">
      <c r="L2026" s="145" t="str">
        <f>IF(A2026="","",IFERROR(VLOOKUP(B2026,IPQlickTabla!$B:$J,9,FALSE),IF(B2026="80 - Produccion-Mezcla Grasa","80",IF(B2026="51 - Purga-Purga de sebo","51",IF(B2026="502 - Fermentacion PCL","502",IF(B2026="510 - Fermentacion","510","512"))))))</f>
        <v/>
      </c>
      <c r="M2026" s="107" t="str">
        <f t="shared" si="31"/>
        <v/>
      </c>
    </row>
    <row r="2027" spans="12:13" hidden="1" x14ac:dyDescent="0.25">
      <c r="L2027" s="145" t="str">
        <f>IF(A2027="","",IFERROR(VLOOKUP(B2027,IPQlickTabla!$B:$J,9,FALSE),IF(B2027="80 - Produccion-Mezcla Grasa","80",IF(B2027="51 - Purga-Purga de sebo","51",IF(B2027="502 - Fermentacion PCL","502",IF(B2027="510 - Fermentacion","510","512"))))))</f>
        <v/>
      </c>
      <c r="M2027" s="107" t="str">
        <f t="shared" si="31"/>
        <v/>
      </c>
    </row>
    <row r="2028" spans="12:13" hidden="1" x14ac:dyDescent="0.25">
      <c r="L2028" s="145" t="str">
        <f>IF(A2028="","",IFERROR(VLOOKUP(B2028,IPQlickTabla!$B:$J,9,FALSE),IF(B2028="80 - Produccion-Mezcla Grasa","80",IF(B2028="51 - Purga-Purga de sebo","51",IF(B2028="502 - Fermentacion PCL","502",IF(B2028="510 - Fermentacion","510","512"))))))</f>
        <v/>
      </c>
      <c r="M2028" s="107" t="str">
        <f t="shared" si="31"/>
        <v/>
      </c>
    </row>
    <row r="2029" spans="12:13" hidden="1" x14ac:dyDescent="0.25">
      <c r="L2029" s="145" t="str">
        <f>IF(A2029="","",IFERROR(VLOOKUP(B2029,IPQlickTabla!$B:$J,9,FALSE),IF(B2029="80 - Produccion-Mezcla Grasa","80",IF(B2029="51 - Purga-Purga de sebo","51",IF(B2029="502 - Fermentacion PCL","502",IF(B2029="510 - Fermentacion","510","512"))))))</f>
        <v/>
      </c>
      <c r="M2029" s="107" t="str">
        <f t="shared" si="31"/>
        <v/>
      </c>
    </row>
    <row r="2030" spans="12:13" hidden="1" x14ac:dyDescent="0.25">
      <c r="L2030" s="145" t="str">
        <f>IF(A2030="","",IFERROR(VLOOKUP(B2030,IPQlickTabla!$B:$J,9,FALSE),IF(B2030="80 - Produccion-Mezcla Grasa","80",IF(B2030="51 - Purga-Purga de sebo","51",IF(B2030="502 - Fermentacion PCL","502",IF(B2030="510 - Fermentacion","510","512"))))))</f>
        <v/>
      </c>
      <c r="M2030" s="107" t="str">
        <f t="shared" si="31"/>
        <v/>
      </c>
    </row>
    <row r="2031" spans="12:13" hidden="1" x14ac:dyDescent="0.25">
      <c r="L2031" s="145" t="str">
        <f>IF(A2031="","",IFERROR(VLOOKUP(B2031,IPQlickTabla!$B:$J,9,FALSE),IF(B2031="80 - Produccion-Mezcla Grasa","80",IF(B2031="51 - Purga-Purga de sebo","51",IF(B2031="502 - Fermentacion PCL","502",IF(B2031="510 - Fermentacion","510","512"))))))</f>
        <v/>
      </c>
      <c r="M2031" s="107" t="str">
        <f t="shared" si="31"/>
        <v/>
      </c>
    </row>
    <row r="2032" spans="12:13" hidden="1" x14ac:dyDescent="0.25">
      <c r="L2032" s="145" t="str">
        <f>IF(A2032="","",IFERROR(VLOOKUP(B2032,IPQlickTabla!$B:$J,9,FALSE),IF(B2032="80 - Produccion-Mezcla Grasa","80",IF(B2032="51 - Purga-Purga de sebo","51",IF(B2032="502 - Fermentacion PCL","502",IF(B2032="510 - Fermentacion","510","512"))))))</f>
        <v/>
      </c>
      <c r="M2032" s="107" t="str">
        <f t="shared" si="31"/>
        <v/>
      </c>
    </row>
    <row r="2033" spans="12:13" hidden="1" x14ac:dyDescent="0.25">
      <c r="L2033" s="145" t="str">
        <f>IF(A2033="","",IFERROR(VLOOKUP(B2033,IPQlickTabla!$B:$J,9,FALSE),IF(B2033="80 - Produccion-Mezcla Grasa","80",IF(B2033="51 - Purga-Purga de sebo","51",IF(B2033="502 - Fermentacion PCL","502",IF(B2033="510 - Fermentacion","510","512"))))))</f>
        <v/>
      </c>
      <c r="M2033" s="107" t="str">
        <f t="shared" si="31"/>
        <v/>
      </c>
    </row>
    <row r="2034" spans="12:13" hidden="1" x14ac:dyDescent="0.25">
      <c r="L2034" s="145" t="str">
        <f>IF(A2034="","",IFERROR(VLOOKUP(B2034,IPQlickTabla!$B:$J,9,FALSE),IF(B2034="80 - Produccion-Mezcla Grasa","80",IF(B2034="51 - Purga-Purga de sebo","51",IF(B2034="502 - Fermentacion PCL","502",IF(B2034="510 - Fermentacion","510","512"))))))</f>
        <v/>
      </c>
      <c r="M2034" s="107" t="str">
        <f t="shared" si="31"/>
        <v/>
      </c>
    </row>
    <row r="2035" spans="12:13" hidden="1" x14ac:dyDescent="0.25">
      <c r="L2035" s="145" t="str">
        <f>IF(A2035="","",IFERROR(VLOOKUP(B2035,IPQlickTabla!$B:$J,9,FALSE),IF(B2035="80 - Produccion-Mezcla Grasa","80",IF(B2035="51 - Purga-Purga de sebo","51",IF(B2035="502 - Fermentacion PCL","502",IF(B2035="510 - Fermentacion","510","512"))))))</f>
        <v/>
      </c>
      <c r="M2035" s="107" t="str">
        <f t="shared" si="31"/>
        <v/>
      </c>
    </row>
    <row r="2036" spans="12:13" hidden="1" x14ac:dyDescent="0.25">
      <c r="L2036" s="145" t="str">
        <f>IF(A2036="","",IFERROR(VLOOKUP(B2036,IPQlickTabla!$B:$J,9,FALSE),IF(B2036="80 - Produccion-Mezcla Grasa","80",IF(B2036="51 - Purga-Purga de sebo","51",IF(B2036="502 - Fermentacion PCL","502",IF(B2036="510 - Fermentacion","510","512"))))))</f>
        <v/>
      </c>
      <c r="M2036" s="107" t="str">
        <f t="shared" si="31"/>
        <v/>
      </c>
    </row>
    <row r="2037" spans="12:13" hidden="1" x14ac:dyDescent="0.25">
      <c r="L2037" s="145" t="str">
        <f>IF(A2037="","",IFERROR(VLOOKUP(B2037,IPQlickTabla!$B:$J,9,FALSE),IF(B2037="80 - Produccion-Mezcla Grasa","80",IF(B2037="51 - Purga-Purga de sebo","51",IF(B2037="502 - Fermentacion PCL","502",IF(B2037="510 - Fermentacion","510","512"))))))</f>
        <v/>
      </c>
      <c r="M2037" s="107" t="str">
        <f t="shared" si="31"/>
        <v/>
      </c>
    </row>
    <row r="2038" spans="12:13" hidden="1" x14ac:dyDescent="0.25">
      <c r="L2038" s="145" t="str">
        <f>IF(A2038="","",IFERROR(VLOOKUP(B2038,IPQlickTabla!$B:$J,9,FALSE),IF(B2038="80 - Produccion-Mezcla Grasa","80",IF(B2038="51 - Purga-Purga de sebo","51",IF(B2038="502 - Fermentacion PCL","502",IF(B2038="510 - Fermentacion","510","512"))))))</f>
        <v/>
      </c>
      <c r="M2038" s="107" t="str">
        <f t="shared" si="31"/>
        <v/>
      </c>
    </row>
    <row r="2039" spans="12:13" hidden="1" x14ac:dyDescent="0.25">
      <c r="L2039" s="145" t="str">
        <f>IF(A2039="","",IFERROR(VLOOKUP(B2039,IPQlickTabla!$B:$J,9,FALSE),IF(B2039="80 - Produccion-Mezcla Grasa","80",IF(B2039="51 - Purga-Purga de sebo","51",IF(B2039="502 - Fermentacion PCL","502",IF(B2039="510 - Fermentacion","510","512"))))))</f>
        <v/>
      </c>
      <c r="M2039" s="107" t="str">
        <f t="shared" si="31"/>
        <v/>
      </c>
    </row>
    <row r="2040" spans="12:13" hidden="1" x14ac:dyDescent="0.25">
      <c r="L2040" s="145" t="str">
        <f>IF(A2040="","",IFERROR(VLOOKUP(B2040,IPQlickTabla!$B:$J,9,FALSE),IF(B2040="80 - Produccion-Mezcla Grasa","80",IF(B2040="51 - Purga-Purga de sebo","51",IF(B2040="502 - Fermentacion PCL","502",IF(B2040="510 - Fermentacion","510","512"))))))</f>
        <v/>
      </c>
      <c r="M2040" s="107" t="str">
        <f t="shared" si="31"/>
        <v/>
      </c>
    </row>
    <row r="2041" spans="12:13" hidden="1" x14ac:dyDescent="0.25">
      <c r="L2041" s="145" t="str">
        <f>IF(A2041="","",IFERROR(VLOOKUP(B2041,IPQlickTabla!$B:$J,9,FALSE),IF(B2041="80 - Produccion-Mezcla Grasa","80",IF(B2041="51 - Purga-Purga de sebo","51",IF(B2041="502 - Fermentacion PCL","502",IF(B2041="510 - Fermentacion","510","512"))))))</f>
        <v/>
      </c>
      <c r="M2041" s="107" t="str">
        <f t="shared" si="31"/>
        <v/>
      </c>
    </row>
    <row r="2042" spans="12:13" hidden="1" x14ac:dyDescent="0.25">
      <c r="L2042" s="145" t="str">
        <f>IF(A2042="","",IFERROR(VLOOKUP(B2042,IPQlickTabla!$B:$J,9,FALSE),IF(B2042="80 - Produccion-Mezcla Grasa","80",IF(B2042="51 - Purga-Purga de sebo","51",IF(B2042="502 - Fermentacion PCL","502",IF(B2042="510 - Fermentacion","510","512"))))))</f>
        <v/>
      </c>
      <c r="M2042" s="107" t="str">
        <f t="shared" si="31"/>
        <v/>
      </c>
    </row>
    <row r="2043" spans="12:13" hidden="1" x14ac:dyDescent="0.25">
      <c r="L2043" s="145" t="str">
        <f>IF(A2043="","",IFERROR(VLOOKUP(B2043,IPQlickTabla!$B:$J,9,FALSE),IF(B2043="80 - Produccion-Mezcla Grasa","80",IF(B2043="51 - Purga-Purga de sebo","51",IF(B2043="502 - Fermentacion PCL","502",IF(B2043="510 - Fermentacion","510","512"))))))</f>
        <v/>
      </c>
      <c r="M2043" s="107" t="str">
        <f t="shared" si="31"/>
        <v/>
      </c>
    </row>
    <row r="2044" spans="12:13" hidden="1" x14ac:dyDescent="0.25">
      <c r="L2044" s="145" t="str">
        <f>IF(A2044="","",IFERROR(VLOOKUP(B2044,IPQlickTabla!$B:$J,9,FALSE),IF(B2044="80 - Produccion-Mezcla Grasa","80",IF(B2044="51 - Purga-Purga de sebo","51",IF(B2044="502 - Fermentacion PCL","502",IF(B2044="510 - Fermentacion","510","512"))))))</f>
        <v/>
      </c>
      <c r="M2044" s="107" t="str">
        <f t="shared" si="31"/>
        <v/>
      </c>
    </row>
    <row r="2045" spans="12:13" hidden="1" x14ac:dyDescent="0.25">
      <c r="L2045" s="145" t="str">
        <f>IF(A2045="","",IFERROR(VLOOKUP(B2045,IPQlickTabla!$B:$J,9,FALSE),IF(B2045="80 - Produccion-Mezcla Grasa","80",IF(B2045="51 - Purga-Purga de sebo","51",IF(B2045="502 - Fermentacion PCL","502",IF(B2045="510 - Fermentacion","510","512"))))))</f>
        <v/>
      </c>
      <c r="M2045" s="107" t="str">
        <f t="shared" si="31"/>
        <v/>
      </c>
    </row>
    <row r="2046" spans="12:13" hidden="1" x14ac:dyDescent="0.25">
      <c r="L2046" s="145" t="str">
        <f>IF(A2046="","",IFERROR(VLOOKUP(B2046,IPQlickTabla!$B:$J,9,FALSE),IF(B2046="80 - Produccion-Mezcla Grasa","80",IF(B2046="51 - Purga-Purga de sebo","51",IF(B2046="502 - Fermentacion PCL","502",IF(B2046="510 - Fermentacion","510","512"))))))</f>
        <v/>
      </c>
      <c r="M2046" s="107" t="str">
        <f t="shared" si="31"/>
        <v/>
      </c>
    </row>
    <row r="2047" spans="12:13" hidden="1" x14ac:dyDescent="0.25">
      <c r="L2047" s="145" t="str">
        <f>IF(A2047="","",IFERROR(VLOOKUP(B2047,IPQlickTabla!$B:$J,9,FALSE),IF(B2047="80 - Produccion-Mezcla Grasa","80",IF(B2047="51 - Purga-Purga de sebo","51",IF(B2047="502 - Fermentacion PCL","502",IF(B2047="510 - Fermentacion","510","512"))))))</f>
        <v/>
      </c>
      <c r="M2047" s="107" t="str">
        <f t="shared" si="31"/>
        <v/>
      </c>
    </row>
    <row r="2048" spans="12:13" hidden="1" x14ac:dyDescent="0.25">
      <c r="L2048" s="145" t="str">
        <f>IF(A2048="","",IFERROR(VLOOKUP(B2048,IPQlickTabla!$B:$J,9,FALSE),IF(B2048="80 - Produccion-Mezcla Grasa","80",IF(B2048="51 - Purga-Purga de sebo","51",IF(B2048="502 - Fermentacion PCL","502",IF(B2048="510 - Fermentacion","510","512"))))))</f>
        <v/>
      </c>
      <c r="M2048" s="107" t="str">
        <f t="shared" si="31"/>
        <v/>
      </c>
    </row>
    <row r="2049" spans="12:13" hidden="1" x14ac:dyDescent="0.25">
      <c r="L2049" s="145" t="str">
        <f>IF(A2049="","",IFERROR(VLOOKUP(B2049,IPQlickTabla!$B:$J,9,FALSE),IF(B2049="80 - Produccion-Mezcla Grasa","80",IF(B2049="51 - Purga-Purga de sebo","51",IF(B2049="502 - Fermentacion PCL","502",IF(B2049="510 - Fermentacion","510","512"))))))</f>
        <v/>
      </c>
      <c r="M2049" s="107" t="str">
        <f t="shared" si="31"/>
        <v/>
      </c>
    </row>
    <row r="2050" spans="12:13" hidden="1" x14ac:dyDescent="0.25">
      <c r="L2050" s="145" t="str">
        <f>IF(A2050="","",IFERROR(VLOOKUP(B2050,IPQlickTabla!$B:$J,9,FALSE),IF(B2050="80 - Produccion-Mezcla Grasa","80",IF(B2050="51 - Purga-Purga de sebo","51",IF(B2050="502 - Fermentacion PCL","502",IF(B2050="510 - Fermentacion","510","512"))))))</f>
        <v/>
      </c>
      <c r="M2050" s="107" t="str">
        <f t="shared" si="31"/>
        <v/>
      </c>
    </row>
    <row r="2051" spans="12:13" hidden="1" x14ac:dyDescent="0.25">
      <c r="L2051" s="145" t="str">
        <f>IF(A2051="","",IFERROR(VLOOKUP(B2051,IPQlickTabla!$B:$J,9,FALSE),IF(B2051="80 - Produccion-Mezcla Grasa","80",IF(B2051="51 - Purga-Purga de sebo","51",IF(B2051="502 - Fermentacion PCL","502",IF(B2051="510 - Fermentacion","510","512"))))))</f>
        <v/>
      </c>
      <c r="M2051" s="107" t="str">
        <f t="shared" ref="M2051:M2114" si="32">+IF(OR(L2051=73,L2051=74,L2051=75),75,IF(L2051="80",80,IF(L2051="51",51,IF(L2051="502",502,IF(L2051="510",510,IF(L2051="512",512,L2051))))))</f>
        <v/>
      </c>
    </row>
    <row r="2052" spans="12:13" hidden="1" x14ac:dyDescent="0.25">
      <c r="L2052" s="145" t="str">
        <f>IF(A2052="","",IFERROR(VLOOKUP(B2052,IPQlickTabla!$B:$J,9,FALSE),IF(B2052="80 - Produccion-Mezcla Grasa","80",IF(B2052="51 - Purga-Purga de sebo","51",IF(B2052="502 - Fermentacion PCL","502",IF(B2052="510 - Fermentacion","510","512"))))))</f>
        <v/>
      </c>
      <c r="M2052" s="107" t="str">
        <f t="shared" si="32"/>
        <v/>
      </c>
    </row>
    <row r="2053" spans="12:13" hidden="1" x14ac:dyDescent="0.25">
      <c r="L2053" s="145" t="str">
        <f>IF(A2053="","",IFERROR(VLOOKUP(B2053,IPQlickTabla!$B:$J,9,FALSE),IF(B2053="80 - Produccion-Mezcla Grasa","80",IF(B2053="51 - Purga-Purga de sebo","51",IF(B2053="502 - Fermentacion PCL","502",IF(B2053="510 - Fermentacion","510","512"))))))</f>
        <v/>
      </c>
      <c r="M2053" s="107" t="str">
        <f t="shared" si="32"/>
        <v/>
      </c>
    </row>
    <row r="2054" spans="12:13" hidden="1" x14ac:dyDescent="0.25">
      <c r="L2054" s="145" t="str">
        <f>IF(A2054="","",IFERROR(VLOOKUP(B2054,IPQlickTabla!$B:$J,9,FALSE),IF(B2054="80 - Produccion-Mezcla Grasa","80",IF(B2054="51 - Purga-Purga de sebo","51",IF(B2054="502 - Fermentacion PCL","502",IF(B2054="510 - Fermentacion","510","512"))))))</f>
        <v/>
      </c>
      <c r="M2054" s="107" t="str">
        <f t="shared" si="32"/>
        <v/>
      </c>
    </row>
    <row r="2055" spans="12:13" hidden="1" x14ac:dyDescent="0.25">
      <c r="L2055" s="145" t="str">
        <f>IF(A2055="","",IFERROR(VLOOKUP(B2055,IPQlickTabla!$B:$J,9,FALSE),IF(B2055="80 - Produccion-Mezcla Grasa","80",IF(B2055="51 - Purga-Purga de sebo","51",IF(B2055="502 - Fermentacion PCL","502",IF(B2055="510 - Fermentacion","510","512"))))))</f>
        <v/>
      </c>
      <c r="M2055" s="107" t="str">
        <f t="shared" si="32"/>
        <v/>
      </c>
    </row>
    <row r="2056" spans="12:13" hidden="1" x14ac:dyDescent="0.25">
      <c r="L2056" s="145" t="str">
        <f>IF(A2056="","",IFERROR(VLOOKUP(B2056,IPQlickTabla!$B:$J,9,FALSE),IF(B2056="80 - Produccion-Mezcla Grasa","80",IF(B2056="51 - Purga-Purga de sebo","51",IF(B2056="502 - Fermentacion PCL","502",IF(B2056="510 - Fermentacion","510","512"))))))</f>
        <v/>
      </c>
      <c r="M2056" s="107" t="str">
        <f t="shared" si="32"/>
        <v/>
      </c>
    </row>
    <row r="2057" spans="12:13" hidden="1" x14ac:dyDescent="0.25">
      <c r="L2057" s="145" t="str">
        <f>IF(A2057="","",IFERROR(VLOOKUP(B2057,IPQlickTabla!$B:$J,9,FALSE),IF(B2057="80 - Produccion-Mezcla Grasa","80",IF(B2057="51 - Purga-Purga de sebo","51",IF(B2057="502 - Fermentacion PCL","502",IF(B2057="510 - Fermentacion","510","512"))))))</f>
        <v/>
      </c>
      <c r="M2057" s="107" t="str">
        <f t="shared" si="32"/>
        <v/>
      </c>
    </row>
    <row r="2058" spans="12:13" hidden="1" x14ac:dyDescent="0.25">
      <c r="L2058" s="145" t="str">
        <f>IF(A2058="","",IFERROR(VLOOKUP(B2058,IPQlickTabla!$B:$J,9,FALSE),IF(B2058="80 - Produccion-Mezcla Grasa","80",IF(B2058="51 - Purga-Purga de sebo","51",IF(B2058="502 - Fermentacion PCL","502",IF(B2058="510 - Fermentacion","510","512"))))))</f>
        <v/>
      </c>
      <c r="M2058" s="107" t="str">
        <f t="shared" si="32"/>
        <v/>
      </c>
    </row>
    <row r="2059" spans="12:13" hidden="1" x14ac:dyDescent="0.25">
      <c r="L2059" s="145" t="str">
        <f>IF(A2059="","",IFERROR(VLOOKUP(B2059,IPQlickTabla!$B:$J,9,FALSE),IF(B2059="80 - Produccion-Mezcla Grasa","80",IF(B2059="51 - Purga-Purga de sebo","51",IF(B2059="502 - Fermentacion PCL","502",IF(B2059="510 - Fermentacion","510","512"))))))</f>
        <v/>
      </c>
      <c r="M2059" s="107" t="str">
        <f t="shared" si="32"/>
        <v/>
      </c>
    </row>
    <row r="2060" spans="12:13" hidden="1" x14ac:dyDescent="0.25">
      <c r="L2060" s="145" t="str">
        <f>IF(A2060="","",IFERROR(VLOOKUP(B2060,IPQlickTabla!$B:$J,9,FALSE),IF(B2060="80 - Produccion-Mezcla Grasa","80",IF(B2060="51 - Purga-Purga de sebo","51",IF(B2060="502 - Fermentacion PCL","502",IF(B2060="510 - Fermentacion","510","512"))))))</f>
        <v/>
      </c>
      <c r="M2060" s="107" t="str">
        <f t="shared" si="32"/>
        <v/>
      </c>
    </row>
    <row r="2061" spans="12:13" hidden="1" x14ac:dyDescent="0.25">
      <c r="L2061" s="145" t="str">
        <f>IF(A2061="","",IFERROR(VLOOKUP(B2061,IPQlickTabla!$B:$J,9,FALSE),IF(B2061="80 - Produccion-Mezcla Grasa","80",IF(B2061="51 - Purga-Purga de sebo","51",IF(B2061="502 - Fermentacion PCL","502",IF(B2061="510 - Fermentacion","510","512"))))))</f>
        <v/>
      </c>
      <c r="M2061" s="107" t="str">
        <f t="shared" si="32"/>
        <v/>
      </c>
    </row>
    <row r="2062" spans="12:13" hidden="1" x14ac:dyDescent="0.25">
      <c r="L2062" s="145" t="str">
        <f>IF(A2062="","",IFERROR(VLOOKUP(B2062,IPQlickTabla!$B:$J,9,FALSE),IF(B2062="80 - Produccion-Mezcla Grasa","80",IF(B2062="51 - Purga-Purga de sebo","51",IF(B2062="502 - Fermentacion PCL","502",IF(B2062="510 - Fermentacion","510","512"))))))</f>
        <v/>
      </c>
      <c r="M2062" s="107" t="str">
        <f t="shared" si="32"/>
        <v/>
      </c>
    </row>
    <row r="2063" spans="12:13" hidden="1" x14ac:dyDescent="0.25">
      <c r="L2063" s="145" t="str">
        <f>IF(A2063="","",IFERROR(VLOOKUP(B2063,IPQlickTabla!$B:$J,9,FALSE),IF(B2063="80 - Produccion-Mezcla Grasa","80",IF(B2063="51 - Purga-Purga de sebo","51",IF(B2063="502 - Fermentacion PCL","502",IF(B2063="510 - Fermentacion","510","512"))))))</f>
        <v/>
      </c>
      <c r="M2063" s="107" t="str">
        <f t="shared" si="32"/>
        <v/>
      </c>
    </row>
    <row r="2064" spans="12:13" hidden="1" x14ac:dyDescent="0.25">
      <c r="L2064" s="145" t="str">
        <f>IF(A2064="","",IFERROR(VLOOKUP(B2064,IPQlickTabla!$B:$J,9,FALSE),IF(B2064="80 - Produccion-Mezcla Grasa","80",IF(B2064="51 - Purga-Purga de sebo","51",IF(B2064="502 - Fermentacion PCL","502",IF(B2064="510 - Fermentacion","510","512"))))))</f>
        <v/>
      </c>
      <c r="M2064" s="107" t="str">
        <f t="shared" si="32"/>
        <v/>
      </c>
    </row>
    <row r="2065" spans="12:13" hidden="1" x14ac:dyDescent="0.25">
      <c r="L2065" s="145" t="str">
        <f>IF(A2065="","",IFERROR(VLOOKUP(B2065,IPQlickTabla!$B:$J,9,FALSE),IF(B2065="80 - Produccion-Mezcla Grasa","80",IF(B2065="51 - Purga-Purga de sebo","51",IF(B2065="502 - Fermentacion PCL","502",IF(B2065="510 - Fermentacion","510","512"))))))</f>
        <v/>
      </c>
      <c r="M2065" s="107" t="str">
        <f t="shared" si="32"/>
        <v/>
      </c>
    </row>
    <row r="2066" spans="12:13" hidden="1" x14ac:dyDescent="0.25">
      <c r="L2066" s="145" t="str">
        <f>IF(A2066="","",IFERROR(VLOOKUP(B2066,IPQlickTabla!$B:$J,9,FALSE),IF(B2066="80 - Produccion-Mezcla Grasa","80",IF(B2066="51 - Purga-Purga de sebo","51",IF(B2066="502 - Fermentacion PCL","502",IF(B2066="510 - Fermentacion","510","512"))))))</f>
        <v/>
      </c>
      <c r="M2066" s="107" t="str">
        <f t="shared" si="32"/>
        <v/>
      </c>
    </row>
    <row r="2067" spans="12:13" hidden="1" x14ac:dyDescent="0.25">
      <c r="L2067" s="145" t="str">
        <f>IF(A2067="","",IFERROR(VLOOKUP(B2067,IPQlickTabla!$B:$J,9,FALSE),IF(B2067="80 - Produccion-Mezcla Grasa","80",IF(B2067="51 - Purga-Purga de sebo","51",IF(B2067="502 - Fermentacion PCL","502",IF(B2067="510 - Fermentacion","510","512"))))))</f>
        <v/>
      </c>
      <c r="M2067" s="107" t="str">
        <f t="shared" si="32"/>
        <v/>
      </c>
    </row>
    <row r="2068" spans="12:13" hidden="1" x14ac:dyDescent="0.25">
      <c r="L2068" s="145" t="str">
        <f>IF(A2068="","",IFERROR(VLOOKUP(B2068,IPQlickTabla!$B:$J,9,FALSE),IF(B2068="80 - Produccion-Mezcla Grasa","80",IF(B2068="51 - Purga-Purga de sebo","51",IF(B2068="502 - Fermentacion PCL","502",IF(B2068="510 - Fermentacion","510","512"))))))</f>
        <v/>
      </c>
      <c r="M2068" s="107" t="str">
        <f t="shared" si="32"/>
        <v/>
      </c>
    </row>
    <row r="2069" spans="12:13" hidden="1" x14ac:dyDescent="0.25">
      <c r="L2069" s="145" t="str">
        <f>IF(A2069="","",IFERROR(VLOOKUP(B2069,IPQlickTabla!$B:$J,9,FALSE),IF(B2069="80 - Produccion-Mezcla Grasa","80",IF(B2069="51 - Purga-Purga de sebo","51",IF(B2069="502 - Fermentacion PCL","502",IF(B2069="510 - Fermentacion","510","512"))))))</f>
        <v/>
      </c>
      <c r="M2069" s="107" t="str">
        <f t="shared" si="32"/>
        <v/>
      </c>
    </row>
    <row r="2070" spans="12:13" hidden="1" x14ac:dyDescent="0.25">
      <c r="L2070" s="145" t="str">
        <f>IF(A2070="","",IFERROR(VLOOKUP(B2070,IPQlickTabla!$B:$J,9,FALSE),IF(B2070="80 - Produccion-Mezcla Grasa","80",IF(B2070="51 - Purga-Purga de sebo","51",IF(B2070="502 - Fermentacion PCL","502",IF(B2070="510 - Fermentacion","510","512"))))))</f>
        <v/>
      </c>
      <c r="M2070" s="107" t="str">
        <f t="shared" si="32"/>
        <v/>
      </c>
    </row>
    <row r="2071" spans="12:13" hidden="1" x14ac:dyDescent="0.25">
      <c r="L2071" s="145" t="str">
        <f>IF(A2071="","",IFERROR(VLOOKUP(B2071,IPQlickTabla!$B:$J,9,FALSE),IF(B2071="80 - Produccion-Mezcla Grasa","80",IF(B2071="51 - Purga-Purga de sebo","51",IF(B2071="502 - Fermentacion PCL","502",IF(B2071="510 - Fermentacion","510","512"))))))</f>
        <v/>
      </c>
      <c r="M2071" s="107" t="str">
        <f t="shared" si="32"/>
        <v/>
      </c>
    </row>
    <row r="2072" spans="12:13" hidden="1" x14ac:dyDescent="0.25">
      <c r="L2072" s="145" t="str">
        <f>IF(A2072="","",IFERROR(VLOOKUP(B2072,IPQlickTabla!$B:$J,9,FALSE),IF(B2072="80 - Produccion-Mezcla Grasa","80",IF(B2072="51 - Purga-Purga de sebo","51",IF(B2072="502 - Fermentacion PCL","502",IF(B2072="510 - Fermentacion","510","512"))))))</f>
        <v/>
      </c>
      <c r="M2072" s="107" t="str">
        <f t="shared" si="32"/>
        <v/>
      </c>
    </row>
    <row r="2073" spans="12:13" hidden="1" x14ac:dyDescent="0.25">
      <c r="L2073" s="145" t="str">
        <f>IF(A2073="","",IFERROR(VLOOKUP(B2073,IPQlickTabla!$B:$J,9,FALSE),IF(B2073="80 - Produccion-Mezcla Grasa","80",IF(B2073="51 - Purga-Purga de sebo","51",IF(B2073="502 - Fermentacion PCL","502",IF(B2073="510 - Fermentacion","510","512"))))))</f>
        <v/>
      </c>
      <c r="M2073" s="107" t="str">
        <f t="shared" si="32"/>
        <v/>
      </c>
    </row>
    <row r="2074" spans="12:13" hidden="1" x14ac:dyDescent="0.25">
      <c r="L2074" s="145" t="str">
        <f>IF(A2074="","",IFERROR(VLOOKUP(B2074,IPQlickTabla!$B:$J,9,FALSE),IF(B2074="80 - Produccion-Mezcla Grasa","80",IF(B2074="51 - Purga-Purga de sebo","51",IF(B2074="502 - Fermentacion PCL","502",IF(B2074="510 - Fermentacion","510","512"))))))</f>
        <v/>
      </c>
      <c r="M2074" s="107" t="str">
        <f t="shared" si="32"/>
        <v/>
      </c>
    </row>
    <row r="2075" spans="12:13" hidden="1" x14ac:dyDescent="0.25">
      <c r="L2075" s="145" t="str">
        <f>IF(A2075="","",IFERROR(VLOOKUP(B2075,IPQlickTabla!$B:$J,9,FALSE),IF(B2075="80 - Produccion-Mezcla Grasa","80",IF(B2075="51 - Purga-Purga de sebo","51",IF(B2075="502 - Fermentacion PCL","502",IF(B2075="510 - Fermentacion","510","512"))))))</f>
        <v/>
      </c>
      <c r="M2075" s="107" t="str">
        <f t="shared" si="32"/>
        <v/>
      </c>
    </row>
    <row r="2076" spans="12:13" hidden="1" x14ac:dyDescent="0.25">
      <c r="L2076" s="145" t="str">
        <f>IF(A2076="","",IFERROR(VLOOKUP(B2076,IPQlickTabla!$B:$J,9,FALSE),IF(B2076="80 - Produccion-Mezcla Grasa","80",IF(B2076="51 - Purga-Purga de sebo","51",IF(B2076="502 - Fermentacion PCL","502",IF(B2076="510 - Fermentacion","510","512"))))))</f>
        <v/>
      </c>
      <c r="M2076" s="107" t="str">
        <f t="shared" si="32"/>
        <v/>
      </c>
    </row>
    <row r="2077" spans="12:13" hidden="1" x14ac:dyDescent="0.25">
      <c r="L2077" s="145" t="str">
        <f>IF(A2077="","",IFERROR(VLOOKUP(B2077,IPQlickTabla!$B:$J,9,FALSE),IF(B2077="80 - Produccion-Mezcla Grasa","80",IF(B2077="51 - Purga-Purga de sebo","51",IF(B2077="502 - Fermentacion PCL","502",IF(B2077="510 - Fermentacion","510","512"))))))</f>
        <v/>
      </c>
      <c r="M2077" s="107" t="str">
        <f t="shared" si="32"/>
        <v/>
      </c>
    </row>
    <row r="2078" spans="12:13" hidden="1" x14ac:dyDescent="0.25">
      <c r="L2078" s="145" t="str">
        <f>IF(A2078="","",IFERROR(VLOOKUP(B2078,IPQlickTabla!$B:$J,9,FALSE),IF(B2078="80 - Produccion-Mezcla Grasa","80",IF(B2078="51 - Purga-Purga de sebo","51",IF(B2078="502 - Fermentacion PCL","502",IF(B2078="510 - Fermentacion","510","512"))))))</f>
        <v/>
      </c>
      <c r="M2078" s="107" t="str">
        <f t="shared" si="32"/>
        <v/>
      </c>
    </row>
    <row r="2079" spans="12:13" hidden="1" x14ac:dyDescent="0.25">
      <c r="L2079" s="145" t="str">
        <f>IF(A2079="","",IFERROR(VLOOKUP(B2079,IPQlickTabla!$B:$J,9,FALSE),IF(B2079="80 - Produccion-Mezcla Grasa","80",IF(B2079="51 - Purga-Purga de sebo","51",IF(B2079="502 - Fermentacion PCL","502",IF(B2079="510 - Fermentacion","510","512"))))))</f>
        <v/>
      </c>
      <c r="M2079" s="107" t="str">
        <f t="shared" si="32"/>
        <v/>
      </c>
    </row>
    <row r="2080" spans="12:13" hidden="1" x14ac:dyDescent="0.25">
      <c r="L2080" s="145" t="str">
        <f>IF(A2080="","",IFERROR(VLOOKUP(B2080,IPQlickTabla!$B:$J,9,FALSE),IF(B2080="80 - Produccion-Mezcla Grasa","80",IF(B2080="51 - Purga-Purga de sebo","51",IF(B2080="502 - Fermentacion PCL","502",IF(B2080="510 - Fermentacion","510","512"))))))</f>
        <v/>
      </c>
      <c r="M2080" s="107" t="str">
        <f t="shared" si="32"/>
        <v/>
      </c>
    </row>
    <row r="2081" spans="12:13" hidden="1" x14ac:dyDescent="0.25">
      <c r="L2081" s="145" t="str">
        <f>IF(A2081="","",IFERROR(VLOOKUP(B2081,IPQlickTabla!$B:$J,9,FALSE),IF(B2081="80 - Produccion-Mezcla Grasa","80",IF(B2081="51 - Purga-Purga de sebo","51",IF(B2081="502 - Fermentacion PCL","502",IF(B2081="510 - Fermentacion","510","512"))))))</f>
        <v/>
      </c>
      <c r="M2081" s="107" t="str">
        <f t="shared" si="32"/>
        <v/>
      </c>
    </row>
    <row r="2082" spans="12:13" hidden="1" x14ac:dyDescent="0.25">
      <c r="L2082" s="145" t="str">
        <f>IF(A2082="","",IFERROR(VLOOKUP(B2082,IPQlickTabla!$B:$J,9,FALSE),IF(B2082="80 - Produccion-Mezcla Grasa","80",IF(B2082="51 - Purga-Purga de sebo","51",IF(B2082="502 - Fermentacion PCL","502",IF(B2082="510 - Fermentacion","510","512"))))))</f>
        <v/>
      </c>
      <c r="M2082" s="107" t="str">
        <f t="shared" si="32"/>
        <v/>
      </c>
    </row>
    <row r="2083" spans="12:13" hidden="1" x14ac:dyDescent="0.25">
      <c r="L2083" s="145" t="str">
        <f>IF(A2083="","",IFERROR(VLOOKUP(B2083,IPQlickTabla!$B:$J,9,FALSE),IF(B2083="80 - Produccion-Mezcla Grasa","80",IF(B2083="51 - Purga-Purga de sebo","51",IF(B2083="502 - Fermentacion PCL","502",IF(B2083="510 - Fermentacion","510","512"))))))</f>
        <v/>
      </c>
      <c r="M2083" s="107" t="str">
        <f t="shared" si="32"/>
        <v/>
      </c>
    </row>
    <row r="2084" spans="12:13" hidden="1" x14ac:dyDescent="0.25">
      <c r="L2084" s="145" t="str">
        <f>IF(A2084="","",IFERROR(VLOOKUP(B2084,IPQlickTabla!$B:$J,9,FALSE),IF(B2084="80 - Produccion-Mezcla Grasa","80",IF(B2084="51 - Purga-Purga de sebo","51",IF(B2084="502 - Fermentacion PCL","502",IF(B2084="510 - Fermentacion","510","512"))))))</f>
        <v/>
      </c>
      <c r="M2084" s="107" t="str">
        <f t="shared" si="32"/>
        <v/>
      </c>
    </row>
    <row r="2085" spans="12:13" hidden="1" x14ac:dyDescent="0.25">
      <c r="L2085" s="145" t="str">
        <f>IF(A2085="","",IFERROR(VLOOKUP(B2085,IPQlickTabla!$B:$J,9,FALSE),IF(B2085="80 - Produccion-Mezcla Grasa","80",IF(B2085="51 - Purga-Purga de sebo","51",IF(B2085="502 - Fermentacion PCL","502",IF(B2085="510 - Fermentacion","510","512"))))))</f>
        <v/>
      </c>
      <c r="M2085" s="107" t="str">
        <f t="shared" si="32"/>
        <v/>
      </c>
    </row>
    <row r="2086" spans="12:13" hidden="1" x14ac:dyDescent="0.25">
      <c r="L2086" s="145" t="str">
        <f>IF(A2086="","",IFERROR(VLOOKUP(B2086,IPQlickTabla!$B:$J,9,FALSE),IF(B2086="80 - Produccion-Mezcla Grasa","80",IF(B2086="51 - Purga-Purga de sebo","51",IF(B2086="502 - Fermentacion PCL","502",IF(B2086="510 - Fermentacion","510","512"))))))</f>
        <v/>
      </c>
      <c r="M2086" s="107" t="str">
        <f t="shared" si="32"/>
        <v/>
      </c>
    </row>
    <row r="2087" spans="12:13" hidden="1" x14ac:dyDescent="0.25">
      <c r="L2087" s="145" t="str">
        <f>IF(A2087="","",IFERROR(VLOOKUP(B2087,IPQlickTabla!$B:$J,9,FALSE),IF(B2087="80 - Produccion-Mezcla Grasa","80",IF(B2087="51 - Purga-Purga de sebo","51",IF(B2087="502 - Fermentacion PCL","502",IF(B2087="510 - Fermentacion","510","512"))))))</f>
        <v/>
      </c>
      <c r="M2087" s="107" t="str">
        <f t="shared" si="32"/>
        <v/>
      </c>
    </row>
    <row r="2088" spans="12:13" hidden="1" x14ac:dyDescent="0.25">
      <c r="L2088" s="145" t="str">
        <f>IF(A2088="","",IFERROR(VLOOKUP(B2088,IPQlickTabla!$B:$J,9,FALSE),IF(B2088="80 - Produccion-Mezcla Grasa","80",IF(B2088="51 - Purga-Purga de sebo","51",IF(B2088="502 - Fermentacion PCL","502",IF(B2088="510 - Fermentacion","510","512"))))))</f>
        <v/>
      </c>
      <c r="M2088" s="107" t="str">
        <f t="shared" si="32"/>
        <v/>
      </c>
    </row>
    <row r="2089" spans="12:13" hidden="1" x14ac:dyDescent="0.25">
      <c r="L2089" s="145" t="str">
        <f>IF(A2089="","",IFERROR(VLOOKUP(B2089,IPQlickTabla!$B:$J,9,FALSE),IF(B2089="80 - Produccion-Mezcla Grasa","80",IF(B2089="51 - Purga-Purga de sebo","51",IF(B2089="502 - Fermentacion PCL","502",IF(B2089="510 - Fermentacion","510","512"))))))</f>
        <v/>
      </c>
      <c r="M2089" s="107" t="str">
        <f t="shared" si="32"/>
        <v/>
      </c>
    </row>
    <row r="2090" spans="12:13" hidden="1" x14ac:dyDescent="0.25">
      <c r="L2090" s="145" t="str">
        <f>IF(A2090="","",IFERROR(VLOOKUP(B2090,IPQlickTabla!$B:$J,9,FALSE),IF(B2090="80 - Produccion-Mezcla Grasa","80",IF(B2090="51 - Purga-Purga de sebo","51",IF(B2090="502 - Fermentacion PCL","502",IF(B2090="510 - Fermentacion","510","512"))))))</f>
        <v/>
      </c>
      <c r="M2090" s="107" t="str">
        <f t="shared" si="32"/>
        <v/>
      </c>
    </row>
    <row r="2091" spans="12:13" hidden="1" x14ac:dyDescent="0.25">
      <c r="L2091" s="145" t="str">
        <f>IF(A2091="","",IFERROR(VLOOKUP(B2091,IPQlickTabla!$B:$J,9,FALSE),IF(B2091="80 - Produccion-Mezcla Grasa","80",IF(B2091="51 - Purga-Purga de sebo","51",IF(B2091="502 - Fermentacion PCL","502",IF(B2091="510 - Fermentacion","510","512"))))))</f>
        <v/>
      </c>
      <c r="M2091" s="107" t="str">
        <f t="shared" si="32"/>
        <v/>
      </c>
    </row>
    <row r="2092" spans="12:13" hidden="1" x14ac:dyDescent="0.25">
      <c r="L2092" s="145" t="str">
        <f>IF(A2092="","",IFERROR(VLOOKUP(B2092,IPQlickTabla!$B:$J,9,FALSE),IF(B2092="80 - Produccion-Mezcla Grasa","80",IF(B2092="51 - Purga-Purga de sebo","51",IF(B2092="502 - Fermentacion PCL","502",IF(B2092="510 - Fermentacion","510","512"))))))</f>
        <v/>
      </c>
      <c r="M2092" s="107" t="str">
        <f t="shared" si="32"/>
        <v/>
      </c>
    </row>
    <row r="2093" spans="12:13" hidden="1" x14ac:dyDescent="0.25">
      <c r="L2093" s="145" t="str">
        <f>IF(A2093="","",IFERROR(VLOOKUP(B2093,IPQlickTabla!$B:$J,9,FALSE),IF(B2093="80 - Produccion-Mezcla Grasa","80",IF(B2093="51 - Purga-Purga de sebo","51",IF(B2093="502 - Fermentacion PCL","502",IF(B2093="510 - Fermentacion","510","512"))))))</f>
        <v/>
      </c>
      <c r="M2093" s="107" t="str">
        <f t="shared" si="32"/>
        <v/>
      </c>
    </row>
    <row r="2094" spans="12:13" hidden="1" x14ac:dyDescent="0.25">
      <c r="L2094" s="145" t="str">
        <f>IF(A2094="","",IFERROR(VLOOKUP(B2094,IPQlickTabla!$B:$J,9,FALSE),IF(B2094="80 - Produccion-Mezcla Grasa","80",IF(B2094="51 - Purga-Purga de sebo","51",IF(B2094="502 - Fermentacion PCL","502",IF(B2094="510 - Fermentacion","510","512"))))))</f>
        <v/>
      </c>
      <c r="M2094" s="107" t="str">
        <f t="shared" si="32"/>
        <v/>
      </c>
    </row>
    <row r="2095" spans="12:13" hidden="1" x14ac:dyDescent="0.25">
      <c r="L2095" s="145" t="str">
        <f>IF(A2095="","",IFERROR(VLOOKUP(B2095,IPQlickTabla!$B:$J,9,FALSE),IF(B2095="80 - Produccion-Mezcla Grasa","80",IF(B2095="51 - Purga-Purga de sebo","51",IF(B2095="502 - Fermentacion PCL","502",IF(B2095="510 - Fermentacion","510","512"))))))</f>
        <v/>
      </c>
      <c r="M2095" s="107" t="str">
        <f t="shared" si="32"/>
        <v/>
      </c>
    </row>
    <row r="2096" spans="12:13" hidden="1" x14ac:dyDescent="0.25">
      <c r="L2096" s="145" t="str">
        <f>IF(A2096="","",IFERROR(VLOOKUP(B2096,IPQlickTabla!$B:$J,9,FALSE),IF(B2096="80 - Produccion-Mezcla Grasa","80",IF(B2096="51 - Purga-Purga de sebo","51",IF(B2096="502 - Fermentacion PCL","502",IF(B2096="510 - Fermentacion","510","512"))))))</f>
        <v/>
      </c>
      <c r="M2096" s="107" t="str">
        <f t="shared" si="32"/>
        <v/>
      </c>
    </row>
    <row r="2097" spans="12:13" hidden="1" x14ac:dyDescent="0.25">
      <c r="L2097" s="145" t="str">
        <f>IF(A2097="","",IFERROR(VLOOKUP(B2097,IPQlickTabla!$B:$J,9,FALSE),IF(B2097="80 - Produccion-Mezcla Grasa","80",IF(B2097="51 - Purga-Purga de sebo","51",IF(B2097="502 - Fermentacion PCL","502",IF(B2097="510 - Fermentacion","510","512"))))))</f>
        <v/>
      </c>
      <c r="M2097" s="107" t="str">
        <f t="shared" si="32"/>
        <v/>
      </c>
    </row>
    <row r="2098" spans="12:13" hidden="1" x14ac:dyDescent="0.25">
      <c r="L2098" s="145" t="str">
        <f>IF(A2098="","",IFERROR(VLOOKUP(B2098,IPQlickTabla!$B:$J,9,FALSE),IF(B2098="80 - Produccion-Mezcla Grasa","80",IF(B2098="51 - Purga-Purga de sebo","51",IF(B2098="502 - Fermentacion PCL","502",IF(B2098="510 - Fermentacion","510","512"))))))</f>
        <v/>
      </c>
      <c r="M2098" s="107" t="str">
        <f t="shared" si="32"/>
        <v/>
      </c>
    </row>
    <row r="2099" spans="12:13" hidden="1" x14ac:dyDescent="0.25">
      <c r="L2099" s="145" t="str">
        <f>IF(A2099="","",IFERROR(VLOOKUP(B2099,IPQlickTabla!$B:$J,9,FALSE),IF(B2099="80 - Produccion-Mezcla Grasa","80",IF(B2099="51 - Purga-Purga de sebo","51",IF(B2099="502 - Fermentacion PCL","502",IF(B2099="510 - Fermentacion","510","512"))))))</f>
        <v/>
      </c>
      <c r="M2099" s="107" t="str">
        <f t="shared" si="32"/>
        <v/>
      </c>
    </row>
    <row r="2100" spans="12:13" hidden="1" x14ac:dyDescent="0.25">
      <c r="L2100" s="145" t="str">
        <f>IF(A2100="","",IFERROR(VLOOKUP(B2100,IPQlickTabla!$B:$J,9,FALSE),IF(B2100="80 - Produccion-Mezcla Grasa","80",IF(B2100="51 - Purga-Purga de sebo","51",IF(B2100="502 - Fermentacion PCL","502",IF(B2100="510 - Fermentacion","510","512"))))))</f>
        <v/>
      </c>
      <c r="M2100" s="107" t="str">
        <f t="shared" si="32"/>
        <v/>
      </c>
    </row>
    <row r="2101" spans="12:13" hidden="1" x14ac:dyDescent="0.25">
      <c r="L2101" s="145" t="str">
        <f>IF(A2101="","",IFERROR(VLOOKUP(B2101,IPQlickTabla!$B:$J,9,FALSE),IF(B2101="80 - Produccion-Mezcla Grasa","80",IF(B2101="51 - Purga-Purga de sebo","51",IF(B2101="502 - Fermentacion PCL","502",IF(B2101="510 - Fermentacion","510","512"))))))</f>
        <v/>
      </c>
      <c r="M2101" s="107" t="str">
        <f t="shared" si="32"/>
        <v/>
      </c>
    </row>
    <row r="2102" spans="12:13" hidden="1" x14ac:dyDescent="0.25">
      <c r="L2102" s="145" t="str">
        <f>IF(A2102="","",IFERROR(VLOOKUP(B2102,IPQlickTabla!$B:$J,9,FALSE),IF(B2102="80 - Produccion-Mezcla Grasa","80",IF(B2102="51 - Purga-Purga de sebo","51",IF(B2102="502 - Fermentacion PCL","502",IF(B2102="510 - Fermentacion","510","512"))))))</f>
        <v/>
      </c>
      <c r="M2102" s="107" t="str">
        <f t="shared" si="32"/>
        <v/>
      </c>
    </row>
    <row r="2103" spans="12:13" hidden="1" x14ac:dyDescent="0.25">
      <c r="L2103" s="145" t="str">
        <f>IF(A2103="","",IFERROR(VLOOKUP(B2103,IPQlickTabla!$B:$J,9,FALSE),IF(B2103="80 - Produccion-Mezcla Grasa","80",IF(B2103="51 - Purga-Purga de sebo","51",IF(B2103="502 - Fermentacion PCL","502",IF(B2103="510 - Fermentacion","510","512"))))))</f>
        <v/>
      </c>
      <c r="M2103" s="107" t="str">
        <f t="shared" si="32"/>
        <v/>
      </c>
    </row>
    <row r="2104" spans="12:13" hidden="1" x14ac:dyDescent="0.25">
      <c r="L2104" s="145" t="str">
        <f>IF(A2104="","",IFERROR(VLOOKUP(B2104,IPQlickTabla!$B:$J,9,FALSE),IF(B2104="80 - Produccion-Mezcla Grasa","80",IF(B2104="51 - Purga-Purga de sebo","51",IF(B2104="502 - Fermentacion PCL","502",IF(B2104="510 - Fermentacion","510","512"))))))</f>
        <v/>
      </c>
      <c r="M2104" s="107" t="str">
        <f t="shared" si="32"/>
        <v/>
      </c>
    </row>
    <row r="2105" spans="12:13" hidden="1" x14ac:dyDescent="0.25">
      <c r="L2105" s="145" t="str">
        <f>IF(A2105="","",IFERROR(VLOOKUP(B2105,IPQlickTabla!$B:$J,9,FALSE),IF(B2105="80 - Produccion-Mezcla Grasa","80",IF(B2105="51 - Purga-Purga de sebo","51",IF(B2105="502 - Fermentacion PCL","502",IF(B2105="510 - Fermentacion","510","512"))))))</f>
        <v/>
      </c>
      <c r="M2105" s="107" t="str">
        <f t="shared" si="32"/>
        <v/>
      </c>
    </row>
    <row r="2106" spans="12:13" hidden="1" x14ac:dyDescent="0.25">
      <c r="L2106" s="145" t="str">
        <f>IF(A2106="","",IFERROR(VLOOKUP(B2106,IPQlickTabla!$B:$J,9,FALSE),IF(B2106="80 - Produccion-Mezcla Grasa","80",IF(B2106="51 - Purga-Purga de sebo","51",IF(B2106="502 - Fermentacion PCL","502",IF(B2106="510 - Fermentacion","510","512"))))))</f>
        <v/>
      </c>
      <c r="M2106" s="107" t="str">
        <f t="shared" si="32"/>
        <v/>
      </c>
    </row>
    <row r="2107" spans="12:13" hidden="1" x14ac:dyDescent="0.25">
      <c r="L2107" s="145" t="str">
        <f>IF(A2107="","",IFERROR(VLOOKUP(B2107,IPQlickTabla!$B:$J,9,FALSE),IF(B2107="80 - Produccion-Mezcla Grasa","80",IF(B2107="51 - Purga-Purga de sebo","51",IF(B2107="502 - Fermentacion PCL","502",IF(B2107="510 - Fermentacion","510","512"))))))</f>
        <v/>
      </c>
      <c r="M2107" s="107" t="str">
        <f t="shared" si="32"/>
        <v/>
      </c>
    </row>
    <row r="2108" spans="12:13" hidden="1" x14ac:dyDescent="0.25">
      <c r="L2108" s="145" t="str">
        <f>IF(A2108="","",IFERROR(VLOOKUP(B2108,IPQlickTabla!$B:$J,9,FALSE),IF(B2108="80 - Produccion-Mezcla Grasa","80",IF(B2108="51 - Purga-Purga de sebo","51",IF(B2108="502 - Fermentacion PCL","502",IF(B2108="510 - Fermentacion","510","512"))))))</f>
        <v/>
      </c>
      <c r="M2108" s="107" t="str">
        <f t="shared" si="32"/>
        <v/>
      </c>
    </row>
    <row r="2109" spans="12:13" hidden="1" x14ac:dyDescent="0.25">
      <c r="L2109" s="145" t="str">
        <f>IF(A2109="","",IFERROR(VLOOKUP(B2109,IPQlickTabla!$B:$J,9,FALSE),IF(B2109="80 - Produccion-Mezcla Grasa","80",IF(B2109="51 - Purga-Purga de sebo","51",IF(B2109="502 - Fermentacion PCL","502",IF(B2109="510 - Fermentacion","510","512"))))))</f>
        <v/>
      </c>
      <c r="M2109" s="107" t="str">
        <f t="shared" si="32"/>
        <v/>
      </c>
    </row>
    <row r="2110" spans="12:13" hidden="1" x14ac:dyDescent="0.25">
      <c r="L2110" s="145" t="str">
        <f>IF(A2110="","",IFERROR(VLOOKUP(B2110,IPQlickTabla!$B:$J,9,FALSE),IF(B2110="80 - Produccion-Mezcla Grasa","80",IF(B2110="51 - Purga-Purga de sebo","51",IF(B2110="502 - Fermentacion PCL","502",IF(B2110="510 - Fermentacion","510","512"))))))</f>
        <v/>
      </c>
      <c r="M2110" s="107" t="str">
        <f t="shared" si="32"/>
        <v/>
      </c>
    </row>
    <row r="2111" spans="12:13" hidden="1" x14ac:dyDescent="0.25">
      <c r="L2111" s="145" t="str">
        <f>IF(A2111="","",IFERROR(VLOOKUP(B2111,IPQlickTabla!$B:$J,9,FALSE),IF(B2111="80 - Produccion-Mezcla Grasa","80",IF(B2111="51 - Purga-Purga de sebo","51",IF(B2111="502 - Fermentacion PCL","502",IF(B2111="510 - Fermentacion","510","512"))))))</f>
        <v/>
      </c>
      <c r="M2111" s="107" t="str">
        <f t="shared" si="32"/>
        <v/>
      </c>
    </row>
    <row r="2112" spans="12:13" hidden="1" x14ac:dyDescent="0.25">
      <c r="L2112" s="145" t="str">
        <f>IF(A2112="","",IFERROR(VLOOKUP(B2112,IPQlickTabla!$B:$J,9,FALSE),IF(B2112="80 - Produccion-Mezcla Grasa","80",IF(B2112="51 - Purga-Purga de sebo","51",IF(B2112="502 - Fermentacion PCL","502",IF(B2112="510 - Fermentacion","510","512"))))))</f>
        <v/>
      </c>
      <c r="M2112" s="107" t="str">
        <f t="shared" si="32"/>
        <v/>
      </c>
    </row>
    <row r="2113" spans="12:13" hidden="1" x14ac:dyDescent="0.25">
      <c r="L2113" s="145" t="str">
        <f>IF(A2113="","",IFERROR(VLOOKUP(B2113,IPQlickTabla!$B:$J,9,FALSE),IF(B2113="80 - Produccion-Mezcla Grasa","80",IF(B2113="51 - Purga-Purga de sebo","51",IF(B2113="502 - Fermentacion PCL","502",IF(B2113="510 - Fermentacion","510","512"))))))</f>
        <v/>
      </c>
      <c r="M2113" s="107" t="str">
        <f t="shared" si="32"/>
        <v/>
      </c>
    </row>
    <row r="2114" spans="12:13" hidden="1" x14ac:dyDescent="0.25">
      <c r="L2114" s="145" t="str">
        <f>IF(A2114="","",IFERROR(VLOOKUP(B2114,IPQlickTabla!$B:$J,9,FALSE),IF(B2114="80 - Produccion-Mezcla Grasa","80",IF(B2114="51 - Purga-Purga de sebo","51",IF(B2114="502 - Fermentacion PCL","502",IF(B2114="510 - Fermentacion","510","512"))))))</f>
        <v/>
      </c>
      <c r="M2114" s="107" t="str">
        <f t="shared" si="32"/>
        <v/>
      </c>
    </row>
    <row r="2115" spans="12:13" hidden="1" x14ac:dyDescent="0.25">
      <c r="L2115" s="145" t="str">
        <f>IF(A2115="","",IFERROR(VLOOKUP(B2115,IPQlickTabla!$B:$J,9,FALSE),IF(B2115="80 - Produccion-Mezcla Grasa","80",IF(B2115="51 - Purga-Purga de sebo","51",IF(B2115="502 - Fermentacion PCL","502",IF(B2115="510 - Fermentacion","510","512"))))))</f>
        <v/>
      </c>
      <c r="M2115" s="107" t="str">
        <f t="shared" ref="M2115:M2178" si="33">+IF(OR(L2115=73,L2115=74,L2115=75),75,IF(L2115="80",80,IF(L2115="51",51,IF(L2115="502",502,IF(L2115="510",510,IF(L2115="512",512,L2115))))))</f>
        <v/>
      </c>
    </row>
    <row r="2116" spans="12:13" hidden="1" x14ac:dyDescent="0.25">
      <c r="L2116" s="145" t="str">
        <f>IF(A2116="","",IFERROR(VLOOKUP(B2116,IPQlickTabla!$B:$J,9,FALSE),IF(B2116="80 - Produccion-Mezcla Grasa","80",IF(B2116="51 - Purga-Purga de sebo","51",IF(B2116="502 - Fermentacion PCL","502",IF(B2116="510 - Fermentacion","510","512"))))))</f>
        <v/>
      </c>
      <c r="M2116" s="107" t="str">
        <f t="shared" si="33"/>
        <v/>
      </c>
    </row>
    <row r="2117" spans="12:13" hidden="1" x14ac:dyDescent="0.25">
      <c r="L2117" s="145" t="str">
        <f>IF(A2117="","",IFERROR(VLOOKUP(B2117,IPQlickTabla!$B:$J,9,FALSE),IF(B2117="80 - Produccion-Mezcla Grasa","80",IF(B2117="51 - Purga-Purga de sebo","51",IF(B2117="502 - Fermentacion PCL","502",IF(B2117="510 - Fermentacion","510","512"))))))</f>
        <v/>
      </c>
      <c r="M2117" s="107" t="str">
        <f t="shared" si="33"/>
        <v/>
      </c>
    </row>
    <row r="2118" spans="12:13" hidden="1" x14ac:dyDescent="0.25">
      <c r="L2118" s="145" t="str">
        <f>IF(A2118="","",IFERROR(VLOOKUP(B2118,IPQlickTabla!$B:$J,9,FALSE),IF(B2118="80 - Produccion-Mezcla Grasa","80",IF(B2118="51 - Purga-Purga de sebo","51",IF(B2118="502 - Fermentacion PCL","502",IF(B2118="510 - Fermentacion","510","512"))))))</f>
        <v/>
      </c>
      <c r="M2118" s="107" t="str">
        <f t="shared" si="33"/>
        <v/>
      </c>
    </row>
    <row r="2119" spans="12:13" hidden="1" x14ac:dyDescent="0.25">
      <c r="L2119" s="145" t="str">
        <f>IF(A2119="","",IFERROR(VLOOKUP(B2119,IPQlickTabla!$B:$J,9,FALSE),IF(B2119="80 - Produccion-Mezcla Grasa","80",IF(B2119="51 - Purga-Purga de sebo","51",IF(B2119="502 - Fermentacion PCL","502",IF(B2119="510 - Fermentacion","510","512"))))))</f>
        <v/>
      </c>
      <c r="M2119" s="107" t="str">
        <f t="shared" si="33"/>
        <v/>
      </c>
    </row>
    <row r="2120" spans="12:13" hidden="1" x14ac:dyDescent="0.25">
      <c r="L2120" s="145" t="str">
        <f>IF(A2120="","",IFERROR(VLOOKUP(B2120,IPQlickTabla!$B:$J,9,FALSE),IF(B2120="80 - Produccion-Mezcla Grasa","80",IF(B2120="51 - Purga-Purga de sebo","51",IF(B2120="502 - Fermentacion PCL","502",IF(B2120="510 - Fermentacion","510","512"))))))</f>
        <v/>
      </c>
      <c r="M2120" s="107" t="str">
        <f t="shared" si="33"/>
        <v/>
      </c>
    </row>
    <row r="2121" spans="12:13" hidden="1" x14ac:dyDescent="0.25">
      <c r="L2121" s="145" t="str">
        <f>IF(A2121="","",IFERROR(VLOOKUP(B2121,IPQlickTabla!$B:$J,9,FALSE),IF(B2121="80 - Produccion-Mezcla Grasa","80",IF(B2121="51 - Purga-Purga de sebo","51",IF(B2121="502 - Fermentacion PCL","502",IF(B2121="510 - Fermentacion","510","512"))))))</f>
        <v/>
      </c>
      <c r="M2121" s="107" t="str">
        <f t="shared" si="33"/>
        <v/>
      </c>
    </row>
    <row r="2122" spans="12:13" hidden="1" x14ac:dyDescent="0.25">
      <c r="L2122" s="145" t="str">
        <f>IF(A2122="","",IFERROR(VLOOKUP(B2122,IPQlickTabla!$B:$J,9,FALSE),IF(B2122="80 - Produccion-Mezcla Grasa","80",IF(B2122="51 - Purga-Purga de sebo","51",IF(B2122="502 - Fermentacion PCL","502",IF(B2122="510 - Fermentacion","510","512"))))))</f>
        <v/>
      </c>
      <c r="M2122" s="107" t="str">
        <f t="shared" si="33"/>
        <v/>
      </c>
    </row>
    <row r="2123" spans="12:13" hidden="1" x14ac:dyDescent="0.25">
      <c r="L2123" s="145" t="str">
        <f>IF(A2123="","",IFERROR(VLOOKUP(B2123,IPQlickTabla!$B:$J,9,FALSE),IF(B2123="80 - Produccion-Mezcla Grasa","80",IF(B2123="51 - Purga-Purga de sebo","51",IF(B2123="502 - Fermentacion PCL","502",IF(B2123="510 - Fermentacion","510","512"))))))</f>
        <v/>
      </c>
      <c r="M2123" s="107" t="str">
        <f t="shared" si="33"/>
        <v/>
      </c>
    </row>
    <row r="2124" spans="12:13" hidden="1" x14ac:dyDescent="0.25">
      <c r="L2124" s="145" t="str">
        <f>IF(A2124="","",IFERROR(VLOOKUP(B2124,IPQlickTabla!$B:$J,9,FALSE),IF(B2124="80 - Produccion-Mezcla Grasa","80",IF(B2124="51 - Purga-Purga de sebo","51",IF(B2124="502 - Fermentacion PCL","502",IF(B2124="510 - Fermentacion","510","512"))))))</f>
        <v/>
      </c>
      <c r="M2124" s="107" t="str">
        <f t="shared" si="33"/>
        <v/>
      </c>
    </row>
    <row r="2125" spans="12:13" hidden="1" x14ac:dyDescent="0.25">
      <c r="L2125" s="145" t="str">
        <f>IF(A2125="","",IFERROR(VLOOKUP(B2125,IPQlickTabla!$B:$J,9,FALSE),IF(B2125="80 - Produccion-Mezcla Grasa","80",IF(B2125="51 - Purga-Purga de sebo","51",IF(B2125="502 - Fermentacion PCL","502",IF(B2125="510 - Fermentacion","510","512"))))))</f>
        <v/>
      </c>
      <c r="M2125" s="107" t="str">
        <f t="shared" si="33"/>
        <v/>
      </c>
    </row>
    <row r="2126" spans="12:13" hidden="1" x14ac:dyDescent="0.25">
      <c r="L2126" s="145" t="str">
        <f>IF(A2126="","",IFERROR(VLOOKUP(B2126,IPQlickTabla!$B:$J,9,FALSE),IF(B2126="80 - Produccion-Mezcla Grasa","80",IF(B2126="51 - Purga-Purga de sebo","51",IF(B2126="502 - Fermentacion PCL","502",IF(B2126="510 - Fermentacion","510","512"))))))</f>
        <v/>
      </c>
      <c r="M2126" s="107" t="str">
        <f t="shared" si="33"/>
        <v/>
      </c>
    </row>
    <row r="2127" spans="12:13" hidden="1" x14ac:dyDescent="0.25">
      <c r="L2127" s="145" t="str">
        <f>IF(A2127="","",IFERROR(VLOOKUP(B2127,IPQlickTabla!$B:$J,9,FALSE),IF(B2127="80 - Produccion-Mezcla Grasa","80",IF(B2127="51 - Purga-Purga de sebo","51",IF(B2127="502 - Fermentacion PCL","502",IF(B2127="510 - Fermentacion","510","512"))))))</f>
        <v/>
      </c>
      <c r="M2127" s="107" t="str">
        <f t="shared" si="33"/>
        <v/>
      </c>
    </row>
    <row r="2128" spans="12:13" hidden="1" x14ac:dyDescent="0.25">
      <c r="L2128" s="145" t="str">
        <f>IF(A2128="","",IFERROR(VLOOKUP(B2128,IPQlickTabla!$B:$J,9,FALSE),IF(B2128="80 - Produccion-Mezcla Grasa","80",IF(B2128="51 - Purga-Purga de sebo","51",IF(B2128="502 - Fermentacion PCL","502",IF(B2128="510 - Fermentacion","510","512"))))))</f>
        <v/>
      </c>
      <c r="M2128" s="107" t="str">
        <f t="shared" si="33"/>
        <v/>
      </c>
    </row>
    <row r="2129" spans="12:13" hidden="1" x14ac:dyDescent="0.25">
      <c r="L2129" s="145" t="str">
        <f>IF(A2129="","",IFERROR(VLOOKUP(B2129,IPQlickTabla!$B:$J,9,FALSE),IF(B2129="80 - Produccion-Mezcla Grasa","80",IF(B2129="51 - Purga-Purga de sebo","51",IF(B2129="502 - Fermentacion PCL","502",IF(B2129="510 - Fermentacion","510","512"))))))</f>
        <v/>
      </c>
      <c r="M2129" s="107" t="str">
        <f t="shared" si="33"/>
        <v/>
      </c>
    </row>
    <row r="2130" spans="12:13" hidden="1" x14ac:dyDescent="0.25">
      <c r="L2130" s="145" t="str">
        <f>IF(A2130="","",IFERROR(VLOOKUP(B2130,IPQlickTabla!$B:$J,9,FALSE),IF(B2130="80 - Produccion-Mezcla Grasa","80",IF(B2130="51 - Purga-Purga de sebo","51",IF(B2130="502 - Fermentacion PCL","502",IF(B2130="510 - Fermentacion","510","512"))))))</f>
        <v/>
      </c>
      <c r="M2130" s="107" t="str">
        <f t="shared" si="33"/>
        <v/>
      </c>
    </row>
    <row r="2131" spans="12:13" hidden="1" x14ac:dyDescent="0.25">
      <c r="L2131" s="145" t="str">
        <f>IF(A2131="","",IFERROR(VLOOKUP(B2131,IPQlickTabla!$B:$J,9,FALSE),IF(B2131="80 - Produccion-Mezcla Grasa","80",IF(B2131="51 - Purga-Purga de sebo","51",IF(B2131="502 - Fermentacion PCL","502",IF(B2131="510 - Fermentacion","510","512"))))))</f>
        <v/>
      </c>
      <c r="M2131" s="107" t="str">
        <f t="shared" si="33"/>
        <v/>
      </c>
    </row>
    <row r="2132" spans="12:13" hidden="1" x14ac:dyDescent="0.25">
      <c r="L2132" s="145" t="str">
        <f>IF(A2132="","",IFERROR(VLOOKUP(B2132,IPQlickTabla!$B:$J,9,FALSE),IF(B2132="80 - Produccion-Mezcla Grasa","80",IF(B2132="51 - Purga-Purga de sebo","51",IF(B2132="502 - Fermentacion PCL","502",IF(B2132="510 - Fermentacion","510","512"))))))</f>
        <v/>
      </c>
      <c r="M2132" s="107" t="str">
        <f t="shared" si="33"/>
        <v/>
      </c>
    </row>
    <row r="2133" spans="12:13" hidden="1" x14ac:dyDescent="0.25">
      <c r="L2133" s="145" t="str">
        <f>IF(A2133="","",IFERROR(VLOOKUP(B2133,IPQlickTabla!$B:$J,9,FALSE),IF(B2133="80 - Produccion-Mezcla Grasa","80",IF(B2133="51 - Purga-Purga de sebo","51",IF(B2133="502 - Fermentacion PCL","502",IF(B2133="510 - Fermentacion","510","512"))))))</f>
        <v/>
      </c>
      <c r="M2133" s="107" t="str">
        <f t="shared" si="33"/>
        <v/>
      </c>
    </row>
    <row r="2134" spans="12:13" hidden="1" x14ac:dyDescent="0.25">
      <c r="L2134" s="145" t="str">
        <f>IF(A2134="","",IFERROR(VLOOKUP(B2134,IPQlickTabla!$B:$J,9,FALSE),IF(B2134="80 - Produccion-Mezcla Grasa","80",IF(B2134="51 - Purga-Purga de sebo","51",IF(B2134="502 - Fermentacion PCL","502",IF(B2134="510 - Fermentacion","510","512"))))))</f>
        <v/>
      </c>
      <c r="M2134" s="107" t="str">
        <f t="shared" si="33"/>
        <v/>
      </c>
    </row>
    <row r="2135" spans="12:13" hidden="1" x14ac:dyDescent="0.25">
      <c r="L2135" s="145" t="str">
        <f>IF(A2135="","",IFERROR(VLOOKUP(B2135,IPQlickTabla!$B:$J,9,FALSE),IF(B2135="80 - Produccion-Mezcla Grasa","80",IF(B2135="51 - Purga-Purga de sebo","51",IF(B2135="502 - Fermentacion PCL","502",IF(B2135="510 - Fermentacion","510","512"))))))</f>
        <v/>
      </c>
      <c r="M2135" s="107" t="str">
        <f t="shared" si="33"/>
        <v/>
      </c>
    </row>
    <row r="2136" spans="12:13" hidden="1" x14ac:dyDescent="0.25">
      <c r="L2136" s="145" t="str">
        <f>IF(A2136="","",IFERROR(VLOOKUP(B2136,IPQlickTabla!$B:$J,9,FALSE),IF(B2136="80 - Produccion-Mezcla Grasa","80",IF(B2136="51 - Purga-Purga de sebo","51",IF(B2136="502 - Fermentacion PCL","502",IF(B2136="510 - Fermentacion","510","512"))))))</f>
        <v/>
      </c>
      <c r="M2136" s="107" t="str">
        <f t="shared" si="33"/>
        <v/>
      </c>
    </row>
    <row r="2137" spans="12:13" hidden="1" x14ac:dyDescent="0.25">
      <c r="L2137" s="145" t="str">
        <f>IF(A2137="","",IFERROR(VLOOKUP(B2137,IPQlickTabla!$B:$J,9,FALSE),IF(B2137="80 - Produccion-Mezcla Grasa","80",IF(B2137="51 - Purga-Purga de sebo","51",IF(B2137="502 - Fermentacion PCL","502",IF(B2137="510 - Fermentacion","510","512"))))))</f>
        <v/>
      </c>
      <c r="M2137" s="107" t="str">
        <f t="shared" si="33"/>
        <v/>
      </c>
    </row>
    <row r="2138" spans="12:13" hidden="1" x14ac:dyDescent="0.25">
      <c r="L2138" s="145" t="str">
        <f>IF(A2138="","",IFERROR(VLOOKUP(B2138,IPQlickTabla!$B:$J,9,FALSE),IF(B2138="80 - Produccion-Mezcla Grasa","80",IF(B2138="51 - Purga-Purga de sebo","51",IF(B2138="502 - Fermentacion PCL","502",IF(B2138="510 - Fermentacion","510","512"))))))</f>
        <v/>
      </c>
      <c r="M2138" s="107" t="str">
        <f t="shared" si="33"/>
        <v/>
      </c>
    </row>
    <row r="2139" spans="12:13" hidden="1" x14ac:dyDescent="0.25">
      <c r="L2139" s="145" t="str">
        <f>IF(A2139="","",IFERROR(VLOOKUP(B2139,IPQlickTabla!$B:$J,9,FALSE),IF(B2139="80 - Produccion-Mezcla Grasa","80",IF(B2139="51 - Purga-Purga de sebo","51",IF(B2139="502 - Fermentacion PCL","502",IF(B2139="510 - Fermentacion","510","512"))))))</f>
        <v/>
      </c>
      <c r="M2139" s="107" t="str">
        <f t="shared" si="33"/>
        <v/>
      </c>
    </row>
    <row r="2140" spans="12:13" hidden="1" x14ac:dyDescent="0.25">
      <c r="L2140" s="145" t="str">
        <f>IF(A2140="","",IFERROR(VLOOKUP(B2140,IPQlickTabla!$B:$J,9,FALSE),IF(B2140="80 - Produccion-Mezcla Grasa","80",IF(B2140="51 - Purga-Purga de sebo","51",IF(B2140="502 - Fermentacion PCL","502",IF(B2140="510 - Fermentacion","510","512"))))))</f>
        <v/>
      </c>
      <c r="M2140" s="107" t="str">
        <f t="shared" si="33"/>
        <v/>
      </c>
    </row>
    <row r="2141" spans="12:13" hidden="1" x14ac:dyDescent="0.25">
      <c r="L2141" s="145" t="str">
        <f>IF(A2141="","",IFERROR(VLOOKUP(B2141,IPQlickTabla!$B:$J,9,FALSE),IF(B2141="80 - Produccion-Mezcla Grasa","80",IF(B2141="51 - Purga-Purga de sebo","51",IF(B2141="502 - Fermentacion PCL","502",IF(B2141="510 - Fermentacion","510","512"))))))</f>
        <v/>
      </c>
      <c r="M2141" s="107" t="str">
        <f t="shared" si="33"/>
        <v/>
      </c>
    </row>
    <row r="2142" spans="12:13" hidden="1" x14ac:dyDescent="0.25">
      <c r="L2142" s="145" t="str">
        <f>IF(A2142="","",IFERROR(VLOOKUP(B2142,IPQlickTabla!$B:$J,9,FALSE),IF(B2142="80 - Produccion-Mezcla Grasa","80",IF(B2142="51 - Purga-Purga de sebo","51",IF(B2142="502 - Fermentacion PCL","502",IF(B2142="510 - Fermentacion","510","512"))))))</f>
        <v/>
      </c>
      <c r="M2142" s="107" t="str">
        <f t="shared" si="33"/>
        <v/>
      </c>
    </row>
    <row r="2143" spans="12:13" hidden="1" x14ac:dyDescent="0.25">
      <c r="L2143" s="145" t="str">
        <f>IF(A2143="","",IFERROR(VLOOKUP(B2143,IPQlickTabla!$B:$J,9,FALSE),IF(B2143="80 - Produccion-Mezcla Grasa","80",IF(B2143="51 - Purga-Purga de sebo","51",IF(B2143="502 - Fermentacion PCL","502",IF(B2143="510 - Fermentacion","510","512"))))))</f>
        <v/>
      </c>
      <c r="M2143" s="107" t="str">
        <f t="shared" si="33"/>
        <v/>
      </c>
    </row>
    <row r="2144" spans="12:13" hidden="1" x14ac:dyDescent="0.25">
      <c r="L2144" s="145" t="str">
        <f>IF(A2144="","",IFERROR(VLOOKUP(B2144,IPQlickTabla!$B:$J,9,FALSE),IF(B2144="80 - Produccion-Mezcla Grasa","80",IF(B2144="51 - Purga-Purga de sebo","51",IF(B2144="502 - Fermentacion PCL","502",IF(B2144="510 - Fermentacion","510","512"))))))</f>
        <v/>
      </c>
      <c r="M2144" s="107" t="str">
        <f t="shared" si="33"/>
        <v/>
      </c>
    </row>
    <row r="2145" spans="12:13" hidden="1" x14ac:dyDescent="0.25">
      <c r="L2145" s="145" t="str">
        <f>IF(A2145="","",IFERROR(VLOOKUP(B2145,IPQlickTabla!$B:$J,9,FALSE),IF(B2145="80 - Produccion-Mezcla Grasa","80",IF(B2145="51 - Purga-Purga de sebo","51",IF(B2145="502 - Fermentacion PCL","502",IF(B2145="510 - Fermentacion","510","512"))))))</f>
        <v/>
      </c>
      <c r="M2145" s="107" t="str">
        <f t="shared" si="33"/>
        <v/>
      </c>
    </row>
    <row r="2146" spans="12:13" hidden="1" x14ac:dyDescent="0.25">
      <c r="L2146" s="145" t="str">
        <f>IF(A2146="","",IFERROR(VLOOKUP(B2146,IPQlickTabla!$B:$J,9,FALSE),IF(B2146="80 - Produccion-Mezcla Grasa","80",IF(B2146="51 - Purga-Purga de sebo","51",IF(B2146="502 - Fermentacion PCL","502",IF(B2146="510 - Fermentacion","510","512"))))))</f>
        <v/>
      </c>
      <c r="M2146" s="107" t="str">
        <f t="shared" si="33"/>
        <v/>
      </c>
    </row>
    <row r="2147" spans="12:13" hidden="1" x14ac:dyDescent="0.25">
      <c r="L2147" s="145" t="str">
        <f>IF(A2147="","",IFERROR(VLOOKUP(B2147,IPQlickTabla!$B:$J,9,FALSE),IF(B2147="80 - Produccion-Mezcla Grasa","80",IF(B2147="51 - Purga-Purga de sebo","51",IF(B2147="502 - Fermentacion PCL","502",IF(B2147="510 - Fermentacion","510","512"))))))</f>
        <v/>
      </c>
      <c r="M2147" s="107" t="str">
        <f t="shared" si="33"/>
        <v/>
      </c>
    </row>
    <row r="2148" spans="12:13" hidden="1" x14ac:dyDescent="0.25">
      <c r="L2148" s="145" t="str">
        <f>IF(A2148="","",IFERROR(VLOOKUP(B2148,IPQlickTabla!$B:$J,9,FALSE),IF(B2148="80 - Produccion-Mezcla Grasa","80",IF(B2148="51 - Purga-Purga de sebo","51",IF(B2148="502 - Fermentacion PCL","502",IF(B2148="510 - Fermentacion","510","512"))))))</f>
        <v/>
      </c>
      <c r="M2148" s="107" t="str">
        <f t="shared" si="33"/>
        <v/>
      </c>
    </row>
    <row r="2149" spans="12:13" hidden="1" x14ac:dyDescent="0.25">
      <c r="L2149" s="145" t="str">
        <f>IF(A2149="","",IFERROR(VLOOKUP(B2149,IPQlickTabla!$B:$J,9,FALSE),IF(B2149="80 - Produccion-Mezcla Grasa","80",IF(B2149="51 - Purga-Purga de sebo","51",IF(B2149="502 - Fermentacion PCL","502",IF(B2149="510 - Fermentacion","510","512"))))))</f>
        <v/>
      </c>
      <c r="M2149" s="107" t="str">
        <f t="shared" si="33"/>
        <v/>
      </c>
    </row>
    <row r="2150" spans="12:13" hidden="1" x14ac:dyDescent="0.25">
      <c r="L2150" s="145" t="str">
        <f>IF(A2150="","",IFERROR(VLOOKUP(B2150,IPQlickTabla!$B:$J,9,FALSE),IF(B2150="80 - Produccion-Mezcla Grasa","80",IF(B2150="51 - Purga-Purga de sebo","51",IF(B2150="502 - Fermentacion PCL","502",IF(B2150="510 - Fermentacion","510","512"))))))</f>
        <v/>
      </c>
      <c r="M2150" s="107" t="str">
        <f t="shared" si="33"/>
        <v/>
      </c>
    </row>
    <row r="2151" spans="12:13" hidden="1" x14ac:dyDescent="0.25">
      <c r="L2151" s="145" t="str">
        <f>IF(A2151="","",IFERROR(VLOOKUP(B2151,IPQlickTabla!$B:$J,9,FALSE),IF(B2151="80 - Produccion-Mezcla Grasa","80",IF(B2151="51 - Purga-Purga de sebo","51",IF(B2151="502 - Fermentacion PCL","502",IF(B2151="510 - Fermentacion","510","512"))))))</f>
        <v/>
      </c>
      <c r="M2151" s="107" t="str">
        <f t="shared" si="33"/>
        <v/>
      </c>
    </row>
    <row r="2152" spans="12:13" hidden="1" x14ac:dyDescent="0.25">
      <c r="L2152" s="145" t="str">
        <f>IF(A2152="","",IFERROR(VLOOKUP(B2152,IPQlickTabla!$B:$J,9,FALSE),IF(B2152="80 - Produccion-Mezcla Grasa","80",IF(B2152="51 - Purga-Purga de sebo","51",IF(B2152="502 - Fermentacion PCL","502",IF(B2152="510 - Fermentacion","510","512"))))))</f>
        <v/>
      </c>
      <c r="M2152" s="107" t="str">
        <f t="shared" si="33"/>
        <v/>
      </c>
    </row>
    <row r="2153" spans="12:13" hidden="1" x14ac:dyDescent="0.25">
      <c r="L2153" s="145" t="str">
        <f>IF(A2153="","",IFERROR(VLOOKUP(B2153,IPQlickTabla!$B:$J,9,FALSE),IF(B2153="80 - Produccion-Mezcla Grasa","80",IF(B2153="51 - Purga-Purga de sebo","51",IF(B2153="502 - Fermentacion PCL","502",IF(B2153="510 - Fermentacion","510","512"))))))</f>
        <v/>
      </c>
      <c r="M2153" s="107" t="str">
        <f t="shared" si="33"/>
        <v/>
      </c>
    </row>
    <row r="2154" spans="12:13" hidden="1" x14ac:dyDescent="0.25">
      <c r="L2154" s="145" t="str">
        <f>IF(A2154="","",IFERROR(VLOOKUP(B2154,IPQlickTabla!$B:$J,9,FALSE),IF(B2154="80 - Produccion-Mezcla Grasa","80",IF(B2154="51 - Purga-Purga de sebo","51",IF(B2154="502 - Fermentacion PCL","502",IF(B2154="510 - Fermentacion","510","512"))))))</f>
        <v/>
      </c>
      <c r="M2154" s="107" t="str">
        <f t="shared" si="33"/>
        <v/>
      </c>
    </row>
    <row r="2155" spans="12:13" hidden="1" x14ac:dyDescent="0.25">
      <c r="L2155" s="145" t="str">
        <f>IF(A2155="","",IFERROR(VLOOKUP(B2155,IPQlickTabla!$B:$J,9,FALSE),IF(B2155="80 - Produccion-Mezcla Grasa","80",IF(B2155="51 - Purga-Purga de sebo","51",IF(B2155="502 - Fermentacion PCL","502",IF(B2155="510 - Fermentacion","510","512"))))))</f>
        <v/>
      </c>
      <c r="M2155" s="107" t="str">
        <f t="shared" si="33"/>
        <v/>
      </c>
    </row>
    <row r="2156" spans="12:13" hidden="1" x14ac:dyDescent="0.25">
      <c r="L2156" s="145" t="str">
        <f>IF(A2156="","",IFERROR(VLOOKUP(B2156,IPQlickTabla!$B:$J,9,FALSE),IF(B2156="80 - Produccion-Mezcla Grasa","80",IF(B2156="51 - Purga-Purga de sebo","51",IF(B2156="502 - Fermentacion PCL","502",IF(B2156="510 - Fermentacion","510","512"))))))</f>
        <v/>
      </c>
      <c r="M2156" s="107" t="str">
        <f t="shared" si="33"/>
        <v/>
      </c>
    </row>
    <row r="2157" spans="12:13" hidden="1" x14ac:dyDescent="0.25">
      <c r="L2157" s="145" t="str">
        <f>IF(A2157="","",IFERROR(VLOOKUP(B2157,IPQlickTabla!$B:$J,9,FALSE),IF(B2157="80 - Produccion-Mezcla Grasa","80",IF(B2157="51 - Purga-Purga de sebo","51",IF(B2157="502 - Fermentacion PCL","502",IF(B2157="510 - Fermentacion","510","512"))))))</f>
        <v/>
      </c>
      <c r="M2157" s="107" t="str">
        <f t="shared" si="33"/>
        <v/>
      </c>
    </row>
    <row r="2158" spans="12:13" hidden="1" x14ac:dyDescent="0.25">
      <c r="L2158" s="145" t="str">
        <f>IF(A2158="","",IFERROR(VLOOKUP(B2158,IPQlickTabla!$B:$J,9,FALSE),IF(B2158="80 - Produccion-Mezcla Grasa","80",IF(B2158="51 - Purga-Purga de sebo","51",IF(B2158="502 - Fermentacion PCL","502",IF(B2158="510 - Fermentacion","510","512"))))))</f>
        <v/>
      </c>
      <c r="M2158" s="107" t="str">
        <f t="shared" si="33"/>
        <v/>
      </c>
    </row>
    <row r="2159" spans="12:13" hidden="1" x14ac:dyDescent="0.25">
      <c r="L2159" s="145" t="str">
        <f>IF(A2159="","",IFERROR(VLOOKUP(B2159,IPQlickTabla!$B:$J,9,FALSE),IF(B2159="80 - Produccion-Mezcla Grasa","80",IF(B2159="51 - Purga-Purga de sebo","51",IF(B2159="502 - Fermentacion PCL","502",IF(B2159="510 - Fermentacion","510","512"))))))</f>
        <v/>
      </c>
      <c r="M2159" s="107" t="str">
        <f t="shared" si="33"/>
        <v/>
      </c>
    </row>
    <row r="2160" spans="12:13" hidden="1" x14ac:dyDescent="0.25">
      <c r="L2160" s="145" t="str">
        <f>IF(A2160="","",IFERROR(VLOOKUP(B2160,IPQlickTabla!$B:$J,9,FALSE),IF(B2160="80 - Produccion-Mezcla Grasa","80",IF(B2160="51 - Purga-Purga de sebo","51",IF(B2160="502 - Fermentacion PCL","502",IF(B2160="510 - Fermentacion","510","512"))))))</f>
        <v/>
      </c>
      <c r="M2160" s="107" t="str">
        <f t="shared" si="33"/>
        <v/>
      </c>
    </row>
    <row r="2161" spans="12:13" hidden="1" x14ac:dyDescent="0.25">
      <c r="L2161" s="145" t="str">
        <f>IF(A2161="","",IFERROR(VLOOKUP(B2161,IPQlickTabla!$B:$J,9,FALSE),IF(B2161="80 - Produccion-Mezcla Grasa","80",IF(B2161="51 - Purga-Purga de sebo","51",IF(B2161="502 - Fermentacion PCL","502",IF(B2161="510 - Fermentacion","510","512"))))))</f>
        <v/>
      </c>
      <c r="M2161" s="107" t="str">
        <f t="shared" si="33"/>
        <v/>
      </c>
    </row>
    <row r="2162" spans="12:13" hidden="1" x14ac:dyDescent="0.25">
      <c r="L2162" s="145" t="str">
        <f>IF(A2162="","",IFERROR(VLOOKUP(B2162,IPQlickTabla!$B:$J,9,FALSE),IF(B2162="80 - Produccion-Mezcla Grasa","80",IF(B2162="51 - Purga-Purga de sebo","51",IF(B2162="502 - Fermentacion PCL","502",IF(B2162="510 - Fermentacion","510","512"))))))</f>
        <v/>
      </c>
      <c r="M2162" s="107" t="str">
        <f t="shared" si="33"/>
        <v/>
      </c>
    </row>
    <row r="2163" spans="12:13" hidden="1" x14ac:dyDescent="0.25">
      <c r="L2163" s="145" t="str">
        <f>IF(A2163="","",IFERROR(VLOOKUP(B2163,IPQlickTabla!$B:$J,9,FALSE),IF(B2163="80 - Produccion-Mezcla Grasa","80",IF(B2163="51 - Purga-Purga de sebo","51",IF(B2163="502 - Fermentacion PCL","502",IF(B2163="510 - Fermentacion","510","512"))))))</f>
        <v/>
      </c>
      <c r="M2163" s="107" t="str">
        <f t="shared" si="33"/>
        <v/>
      </c>
    </row>
    <row r="2164" spans="12:13" hidden="1" x14ac:dyDescent="0.25">
      <c r="L2164" s="145" t="str">
        <f>IF(A2164="","",IFERROR(VLOOKUP(B2164,IPQlickTabla!$B:$J,9,FALSE),IF(B2164="80 - Produccion-Mezcla Grasa","80",IF(B2164="51 - Purga-Purga de sebo","51",IF(B2164="502 - Fermentacion PCL","502",IF(B2164="510 - Fermentacion","510","512"))))))</f>
        <v/>
      </c>
      <c r="M2164" s="107" t="str">
        <f t="shared" si="33"/>
        <v/>
      </c>
    </row>
    <row r="2165" spans="12:13" hidden="1" x14ac:dyDescent="0.25">
      <c r="L2165" s="145" t="str">
        <f>IF(A2165="","",IFERROR(VLOOKUP(B2165,IPQlickTabla!$B:$J,9,FALSE),IF(B2165="80 - Produccion-Mezcla Grasa","80",IF(B2165="51 - Purga-Purga de sebo","51",IF(B2165="502 - Fermentacion PCL","502",IF(B2165="510 - Fermentacion","510","512"))))))</f>
        <v/>
      </c>
      <c r="M2165" s="107" t="str">
        <f t="shared" si="33"/>
        <v/>
      </c>
    </row>
    <row r="2166" spans="12:13" hidden="1" x14ac:dyDescent="0.25">
      <c r="L2166" s="145" t="str">
        <f>IF(A2166="","",IFERROR(VLOOKUP(B2166,IPQlickTabla!$B:$J,9,FALSE),IF(B2166="80 - Produccion-Mezcla Grasa","80",IF(B2166="51 - Purga-Purga de sebo","51",IF(B2166="502 - Fermentacion PCL","502",IF(B2166="510 - Fermentacion","510","512"))))))</f>
        <v/>
      </c>
      <c r="M2166" s="107" t="str">
        <f t="shared" si="33"/>
        <v/>
      </c>
    </row>
    <row r="2167" spans="12:13" hidden="1" x14ac:dyDescent="0.25">
      <c r="L2167" s="145" t="str">
        <f>IF(A2167="","",IFERROR(VLOOKUP(B2167,IPQlickTabla!$B:$J,9,FALSE),IF(B2167="80 - Produccion-Mezcla Grasa","80",IF(B2167="51 - Purga-Purga de sebo","51",IF(B2167="502 - Fermentacion PCL","502",IF(B2167="510 - Fermentacion","510","512"))))))</f>
        <v/>
      </c>
      <c r="M2167" s="107" t="str">
        <f t="shared" si="33"/>
        <v/>
      </c>
    </row>
    <row r="2168" spans="12:13" hidden="1" x14ac:dyDescent="0.25">
      <c r="L2168" s="145" t="str">
        <f>IF(A2168="","",IFERROR(VLOOKUP(B2168,IPQlickTabla!$B:$J,9,FALSE),IF(B2168="80 - Produccion-Mezcla Grasa","80",IF(B2168="51 - Purga-Purga de sebo","51",IF(B2168="502 - Fermentacion PCL","502",IF(B2168="510 - Fermentacion","510","512"))))))</f>
        <v/>
      </c>
      <c r="M2168" s="107" t="str">
        <f t="shared" si="33"/>
        <v/>
      </c>
    </row>
    <row r="2169" spans="12:13" hidden="1" x14ac:dyDescent="0.25">
      <c r="L2169" s="145" t="str">
        <f>IF(A2169="","",IFERROR(VLOOKUP(B2169,IPQlickTabla!$B:$J,9,FALSE),IF(B2169="80 - Produccion-Mezcla Grasa","80",IF(B2169="51 - Purga-Purga de sebo","51",IF(B2169="502 - Fermentacion PCL","502",IF(B2169="510 - Fermentacion","510","512"))))))</f>
        <v/>
      </c>
      <c r="M2169" s="107" t="str">
        <f t="shared" si="33"/>
        <v/>
      </c>
    </row>
    <row r="2170" spans="12:13" hidden="1" x14ac:dyDescent="0.25">
      <c r="L2170" s="145" t="str">
        <f>IF(A2170="","",IFERROR(VLOOKUP(B2170,IPQlickTabla!$B:$J,9,FALSE),IF(B2170="80 - Produccion-Mezcla Grasa","80",IF(B2170="51 - Purga-Purga de sebo","51",IF(B2170="502 - Fermentacion PCL","502",IF(B2170="510 - Fermentacion","510","512"))))))</f>
        <v/>
      </c>
      <c r="M2170" s="107" t="str">
        <f t="shared" si="33"/>
        <v/>
      </c>
    </row>
    <row r="2171" spans="12:13" hidden="1" x14ac:dyDescent="0.25">
      <c r="L2171" s="145" t="str">
        <f>IF(A2171="","",IFERROR(VLOOKUP(B2171,IPQlickTabla!$B:$J,9,FALSE),IF(B2171="80 - Produccion-Mezcla Grasa","80",IF(B2171="51 - Purga-Purga de sebo","51",IF(B2171="502 - Fermentacion PCL","502",IF(B2171="510 - Fermentacion","510","512"))))))</f>
        <v/>
      </c>
      <c r="M2171" s="107" t="str">
        <f t="shared" si="33"/>
        <v/>
      </c>
    </row>
    <row r="2172" spans="12:13" hidden="1" x14ac:dyDescent="0.25">
      <c r="L2172" s="145" t="str">
        <f>IF(A2172="","",IFERROR(VLOOKUP(B2172,IPQlickTabla!$B:$J,9,FALSE),IF(B2172="80 - Produccion-Mezcla Grasa","80",IF(B2172="51 - Purga-Purga de sebo","51",IF(B2172="502 - Fermentacion PCL","502",IF(B2172="510 - Fermentacion","510","512"))))))</f>
        <v/>
      </c>
      <c r="M2172" s="107" t="str">
        <f t="shared" si="33"/>
        <v/>
      </c>
    </row>
    <row r="2173" spans="12:13" hidden="1" x14ac:dyDescent="0.25">
      <c r="L2173" s="145" t="str">
        <f>IF(A2173="","",IFERROR(VLOOKUP(B2173,IPQlickTabla!$B:$J,9,FALSE),IF(B2173="80 - Produccion-Mezcla Grasa","80",IF(B2173="51 - Purga-Purga de sebo","51",IF(B2173="502 - Fermentacion PCL","502",IF(B2173="510 - Fermentacion","510","512"))))))</f>
        <v/>
      </c>
      <c r="M2173" s="107" t="str">
        <f t="shared" si="33"/>
        <v/>
      </c>
    </row>
    <row r="2174" spans="12:13" hidden="1" x14ac:dyDescent="0.25">
      <c r="L2174" s="145" t="str">
        <f>IF(A2174="","",IFERROR(VLOOKUP(B2174,IPQlickTabla!$B:$J,9,FALSE),IF(B2174="80 - Produccion-Mezcla Grasa","80",IF(B2174="51 - Purga-Purga de sebo","51",IF(B2174="502 - Fermentacion PCL","502",IF(B2174="510 - Fermentacion","510","512"))))))</f>
        <v/>
      </c>
      <c r="M2174" s="107" t="str">
        <f t="shared" si="33"/>
        <v/>
      </c>
    </row>
    <row r="2175" spans="12:13" hidden="1" x14ac:dyDescent="0.25">
      <c r="L2175" s="145" t="str">
        <f>IF(A2175="","",IFERROR(VLOOKUP(B2175,IPQlickTabla!$B:$J,9,FALSE),IF(B2175="80 - Produccion-Mezcla Grasa","80",IF(B2175="51 - Purga-Purga de sebo","51",IF(B2175="502 - Fermentacion PCL","502",IF(B2175="510 - Fermentacion","510","512"))))))</f>
        <v/>
      </c>
      <c r="M2175" s="107" t="str">
        <f t="shared" si="33"/>
        <v/>
      </c>
    </row>
    <row r="2176" spans="12:13" hidden="1" x14ac:dyDescent="0.25">
      <c r="L2176" s="145" t="str">
        <f>IF(A2176="","",IFERROR(VLOOKUP(B2176,IPQlickTabla!$B:$J,9,FALSE),IF(B2176="80 - Produccion-Mezcla Grasa","80",IF(B2176="51 - Purga-Purga de sebo","51",IF(B2176="502 - Fermentacion PCL","502",IF(B2176="510 - Fermentacion","510","512"))))))</f>
        <v/>
      </c>
      <c r="M2176" s="107" t="str">
        <f t="shared" si="33"/>
        <v/>
      </c>
    </row>
    <row r="2177" spans="12:13" hidden="1" x14ac:dyDescent="0.25">
      <c r="L2177" s="145" t="str">
        <f>IF(A2177="","",IFERROR(VLOOKUP(B2177,IPQlickTabla!$B:$J,9,FALSE),IF(B2177="80 - Produccion-Mezcla Grasa","80",IF(B2177="51 - Purga-Purga de sebo","51",IF(B2177="502 - Fermentacion PCL","502",IF(B2177="510 - Fermentacion","510","512"))))))</f>
        <v/>
      </c>
      <c r="M2177" s="107" t="str">
        <f t="shared" si="33"/>
        <v/>
      </c>
    </row>
    <row r="2178" spans="12:13" hidden="1" x14ac:dyDescent="0.25">
      <c r="L2178" s="145" t="str">
        <f>IF(A2178="","",IFERROR(VLOOKUP(B2178,IPQlickTabla!$B:$J,9,FALSE),IF(B2178="80 - Produccion-Mezcla Grasa","80",IF(B2178="51 - Purga-Purga de sebo","51",IF(B2178="502 - Fermentacion PCL","502",IF(B2178="510 - Fermentacion","510","512"))))))</f>
        <v/>
      </c>
      <c r="M2178" s="107" t="str">
        <f t="shared" si="33"/>
        <v/>
      </c>
    </row>
    <row r="2179" spans="12:13" hidden="1" x14ac:dyDescent="0.25">
      <c r="L2179" s="145" t="str">
        <f>IF(A2179="","",IFERROR(VLOOKUP(B2179,IPQlickTabla!$B:$J,9,FALSE),IF(B2179="80 - Produccion-Mezcla Grasa","80",IF(B2179="51 - Purga-Purga de sebo","51",IF(B2179="502 - Fermentacion PCL","502",IF(B2179="510 - Fermentacion","510","512"))))))</f>
        <v/>
      </c>
      <c r="M2179" s="107" t="str">
        <f t="shared" ref="M2179:M2242" si="34">+IF(OR(L2179=73,L2179=74,L2179=75),75,IF(L2179="80",80,IF(L2179="51",51,IF(L2179="502",502,IF(L2179="510",510,IF(L2179="512",512,L2179))))))</f>
        <v/>
      </c>
    </row>
    <row r="2180" spans="12:13" hidden="1" x14ac:dyDescent="0.25">
      <c r="L2180" s="145" t="str">
        <f>IF(A2180="","",IFERROR(VLOOKUP(B2180,IPQlickTabla!$B:$J,9,FALSE),IF(B2180="80 - Produccion-Mezcla Grasa","80",IF(B2180="51 - Purga-Purga de sebo","51",IF(B2180="502 - Fermentacion PCL","502",IF(B2180="510 - Fermentacion","510","512"))))))</f>
        <v/>
      </c>
      <c r="M2180" s="107" t="str">
        <f t="shared" si="34"/>
        <v/>
      </c>
    </row>
    <row r="2181" spans="12:13" hidden="1" x14ac:dyDescent="0.25">
      <c r="L2181" s="145" t="str">
        <f>IF(A2181="","",IFERROR(VLOOKUP(B2181,IPQlickTabla!$B:$J,9,FALSE),IF(B2181="80 - Produccion-Mezcla Grasa","80",IF(B2181="51 - Purga-Purga de sebo","51",IF(B2181="502 - Fermentacion PCL","502",IF(B2181="510 - Fermentacion","510","512"))))))</f>
        <v/>
      </c>
      <c r="M2181" s="107" t="str">
        <f t="shared" si="34"/>
        <v/>
      </c>
    </row>
    <row r="2182" spans="12:13" hidden="1" x14ac:dyDescent="0.25">
      <c r="L2182" s="145" t="str">
        <f>IF(A2182="","",IFERROR(VLOOKUP(B2182,IPQlickTabla!$B:$J,9,FALSE),IF(B2182="80 - Produccion-Mezcla Grasa","80",IF(B2182="51 - Purga-Purga de sebo","51",IF(B2182="502 - Fermentacion PCL","502",IF(B2182="510 - Fermentacion","510","512"))))))</f>
        <v/>
      </c>
      <c r="M2182" s="107" t="str">
        <f t="shared" si="34"/>
        <v/>
      </c>
    </row>
    <row r="2183" spans="12:13" hidden="1" x14ac:dyDescent="0.25">
      <c r="L2183" s="145" t="str">
        <f>IF(A2183="","",IFERROR(VLOOKUP(B2183,IPQlickTabla!$B:$J,9,FALSE),IF(B2183="80 - Produccion-Mezcla Grasa","80",IF(B2183="51 - Purga-Purga de sebo","51",IF(B2183="502 - Fermentacion PCL","502",IF(B2183="510 - Fermentacion","510","512"))))))</f>
        <v/>
      </c>
      <c r="M2183" s="107" t="str">
        <f t="shared" si="34"/>
        <v/>
      </c>
    </row>
    <row r="2184" spans="12:13" hidden="1" x14ac:dyDescent="0.25">
      <c r="L2184" s="145" t="str">
        <f>IF(A2184="","",IFERROR(VLOOKUP(B2184,IPQlickTabla!$B:$J,9,FALSE),IF(B2184="80 - Produccion-Mezcla Grasa","80",IF(B2184="51 - Purga-Purga de sebo","51",IF(B2184="502 - Fermentacion PCL","502",IF(B2184="510 - Fermentacion","510","512"))))))</f>
        <v/>
      </c>
      <c r="M2184" s="107" t="str">
        <f t="shared" si="34"/>
        <v/>
      </c>
    </row>
    <row r="2185" spans="12:13" hidden="1" x14ac:dyDescent="0.25">
      <c r="L2185" s="145" t="str">
        <f>IF(A2185="","",IFERROR(VLOOKUP(B2185,IPQlickTabla!$B:$J,9,FALSE),IF(B2185="80 - Produccion-Mezcla Grasa","80",IF(B2185="51 - Purga-Purga de sebo","51",IF(B2185="502 - Fermentacion PCL","502",IF(B2185="510 - Fermentacion","510","512"))))))</f>
        <v/>
      </c>
      <c r="M2185" s="107" t="str">
        <f t="shared" si="34"/>
        <v/>
      </c>
    </row>
    <row r="2186" spans="12:13" hidden="1" x14ac:dyDescent="0.25">
      <c r="L2186" s="145" t="str">
        <f>IF(A2186="","",IFERROR(VLOOKUP(B2186,IPQlickTabla!$B:$J,9,FALSE),IF(B2186="80 - Produccion-Mezcla Grasa","80",IF(B2186="51 - Purga-Purga de sebo","51",IF(B2186="502 - Fermentacion PCL","502",IF(B2186="510 - Fermentacion","510","512"))))))</f>
        <v/>
      </c>
      <c r="M2186" s="107" t="str">
        <f t="shared" si="34"/>
        <v/>
      </c>
    </row>
    <row r="2187" spans="12:13" hidden="1" x14ac:dyDescent="0.25">
      <c r="L2187" s="145" t="str">
        <f>IF(A2187="","",IFERROR(VLOOKUP(B2187,IPQlickTabla!$B:$J,9,FALSE),IF(B2187="80 - Produccion-Mezcla Grasa","80",IF(B2187="51 - Purga-Purga de sebo","51",IF(B2187="502 - Fermentacion PCL","502",IF(B2187="510 - Fermentacion","510","512"))))))</f>
        <v/>
      </c>
      <c r="M2187" s="107" t="str">
        <f t="shared" si="34"/>
        <v/>
      </c>
    </row>
    <row r="2188" spans="12:13" hidden="1" x14ac:dyDescent="0.25">
      <c r="L2188" s="145" t="str">
        <f>IF(A2188="","",IFERROR(VLOOKUP(B2188,IPQlickTabla!$B:$J,9,FALSE),IF(B2188="80 - Produccion-Mezcla Grasa","80",IF(B2188="51 - Purga-Purga de sebo","51",IF(B2188="502 - Fermentacion PCL","502",IF(B2188="510 - Fermentacion","510","512"))))))</f>
        <v/>
      </c>
      <c r="M2188" s="107" t="str">
        <f t="shared" si="34"/>
        <v/>
      </c>
    </row>
    <row r="2189" spans="12:13" hidden="1" x14ac:dyDescent="0.25">
      <c r="L2189" s="145" t="str">
        <f>IF(A2189="","",IFERROR(VLOOKUP(B2189,IPQlickTabla!$B:$J,9,FALSE),IF(B2189="80 - Produccion-Mezcla Grasa","80",IF(B2189="51 - Purga-Purga de sebo","51",IF(B2189="502 - Fermentacion PCL","502",IF(B2189="510 - Fermentacion","510","512"))))))</f>
        <v/>
      </c>
      <c r="M2189" s="107" t="str">
        <f t="shared" si="34"/>
        <v/>
      </c>
    </row>
    <row r="2190" spans="12:13" hidden="1" x14ac:dyDescent="0.25">
      <c r="L2190" s="145" t="str">
        <f>IF(A2190="","",IFERROR(VLOOKUP(B2190,IPQlickTabla!$B:$J,9,FALSE),IF(B2190="80 - Produccion-Mezcla Grasa","80",IF(B2190="51 - Purga-Purga de sebo","51",IF(B2190="502 - Fermentacion PCL","502",IF(B2190="510 - Fermentacion","510","512"))))))</f>
        <v/>
      </c>
      <c r="M2190" s="107" t="str">
        <f t="shared" si="34"/>
        <v/>
      </c>
    </row>
    <row r="2191" spans="12:13" hidden="1" x14ac:dyDescent="0.25">
      <c r="L2191" s="145" t="str">
        <f>IF(A2191="","",IFERROR(VLOOKUP(B2191,IPQlickTabla!$B:$J,9,FALSE),IF(B2191="80 - Produccion-Mezcla Grasa","80",IF(B2191="51 - Purga-Purga de sebo","51",IF(B2191="502 - Fermentacion PCL","502",IF(B2191="510 - Fermentacion","510","512"))))))</f>
        <v/>
      </c>
      <c r="M2191" s="107" t="str">
        <f t="shared" si="34"/>
        <v/>
      </c>
    </row>
    <row r="2192" spans="12:13" hidden="1" x14ac:dyDescent="0.25">
      <c r="L2192" s="145" t="str">
        <f>IF(A2192="","",IFERROR(VLOOKUP(B2192,IPQlickTabla!$B:$J,9,FALSE),IF(B2192="80 - Produccion-Mezcla Grasa","80",IF(B2192="51 - Purga-Purga de sebo","51",IF(B2192="502 - Fermentacion PCL","502",IF(B2192="510 - Fermentacion","510","512"))))))</f>
        <v/>
      </c>
      <c r="M2192" s="107" t="str">
        <f t="shared" si="34"/>
        <v/>
      </c>
    </row>
    <row r="2193" spans="12:13" hidden="1" x14ac:dyDescent="0.25">
      <c r="L2193" s="145" t="str">
        <f>IF(A2193="","",IFERROR(VLOOKUP(B2193,IPQlickTabla!$B:$J,9,FALSE),IF(B2193="80 - Produccion-Mezcla Grasa","80",IF(B2193="51 - Purga-Purga de sebo","51",IF(B2193="502 - Fermentacion PCL","502",IF(B2193="510 - Fermentacion","510","512"))))))</f>
        <v/>
      </c>
      <c r="M2193" s="107" t="str">
        <f t="shared" si="34"/>
        <v/>
      </c>
    </row>
    <row r="2194" spans="12:13" hidden="1" x14ac:dyDescent="0.25">
      <c r="L2194" s="145" t="str">
        <f>IF(A2194="","",IFERROR(VLOOKUP(B2194,IPQlickTabla!$B:$J,9,FALSE),IF(B2194="80 - Produccion-Mezcla Grasa","80",IF(B2194="51 - Purga-Purga de sebo","51",IF(B2194="502 - Fermentacion PCL","502",IF(B2194="510 - Fermentacion","510","512"))))))</f>
        <v/>
      </c>
      <c r="M2194" s="107" t="str">
        <f t="shared" si="34"/>
        <v/>
      </c>
    </row>
    <row r="2195" spans="12:13" hidden="1" x14ac:dyDescent="0.25">
      <c r="L2195" s="145" t="str">
        <f>IF(A2195="","",IFERROR(VLOOKUP(B2195,IPQlickTabla!$B:$J,9,FALSE),IF(B2195="80 - Produccion-Mezcla Grasa","80",IF(B2195="51 - Purga-Purga de sebo","51",IF(B2195="502 - Fermentacion PCL","502",IF(B2195="510 - Fermentacion","510","512"))))))</f>
        <v/>
      </c>
      <c r="M2195" s="107" t="str">
        <f t="shared" si="34"/>
        <v/>
      </c>
    </row>
    <row r="2196" spans="12:13" hidden="1" x14ac:dyDescent="0.25">
      <c r="L2196" s="145" t="str">
        <f>IF(A2196="","",IFERROR(VLOOKUP(B2196,IPQlickTabla!$B:$J,9,FALSE),IF(B2196="80 - Produccion-Mezcla Grasa","80",IF(B2196="51 - Purga-Purga de sebo","51",IF(B2196="502 - Fermentacion PCL","502",IF(B2196="510 - Fermentacion","510","512"))))))</f>
        <v/>
      </c>
      <c r="M2196" s="107" t="str">
        <f t="shared" si="34"/>
        <v/>
      </c>
    </row>
    <row r="2197" spans="12:13" hidden="1" x14ac:dyDescent="0.25">
      <c r="L2197" s="145" t="str">
        <f>IF(A2197="","",IFERROR(VLOOKUP(B2197,IPQlickTabla!$B:$J,9,FALSE),IF(B2197="80 - Produccion-Mezcla Grasa","80",IF(B2197="51 - Purga-Purga de sebo","51",IF(B2197="502 - Fermentacion PCL","502",IF(B2197="510 - Fermentacion","510","512"))))))</f>
        <v/>
      </c>
      <c r="M2197" s="107" t="str">
        <f t="shared" si="34"/>
        <v/>
      </c>
    </row>
    <row r="2198" spans="12:13" hidden="1" x14ac:dyDescent="0.25">
      <c r="L2198" s="145" t="str">
        <f>IF(A2198="","",IFERROR(VLOOKUP(B2198,IPQlickTabla!$B:$J,9,FALSE),IF(B2198="80 - Produccion-Mezcla Grasa","80",IF(B2198="51 - Purga-Purga de sebo","51",IF(B2198="502 - Fermentacion PCL","502",IF(B2198="510 - Fermentacion","510","512"))))))</f>
        <v/>
      </c>
      <c r="M2198" s="107" t="str">
        <f t="shared" si="34"/>
        <v/>
      </c>
    </row>
    <row r="2199" spans="12:13" hidden="1" x14ac:dyDescent="0.25">
      <c r="L2199" s="145" t="str">
        <f>IF(A2199="","",IFERROR(VLOOKUP(B2199,IPQlickTabla!$B:$J,9,FALSE),IF(B2199="80 - Produccion-Mezcla Grasa","80",IF(B2199="51 - Purga-Purga de sebo","51",IF(B2199="502 - Fermentacion PCL","502",IF(B2199="510 - Fermentacion","510","512"))))))</f>
        <v/>
      </c>
      <c r="M2199" s="107" t="str">
        <f t="shared" si="34"/>
        <v/>
      </c>
    </row>
    <row r="2200" spans="12:13" hidden="1" x14ac:dyDescent="0.25">
      <c r="L2200" s="145" t="str">
        <f>IF(A2200="","",IFERROR(VLOOKUP(B2200,IPQlickTabla!$B:$J,9,FALSE),IF(B2200="80 - Produccion-Mezcla Grasa","80",IF(B2200="51 - Purga-Purga de sebo","51",IF(B2200="502 - Fermentacion PCL","502",IF(B2200="510 - Fermentacion","510","512"))))))</f>
        <v/>
      </c>
      <c r="M2200" s="107" t="str">
        <f t="shared" si="34"/>
        <v/>
      </c>
    </row>
    <row r="2201" spans="12:13" hidden="1" x14ac:dyDescent="0.25">
      <c r="L2201" s="145" t="str">
        <f>IF(A2201="","",IFERROR(VLOOKUP(B2201,IPQlickTabla!$B:$J,9,FALSE),IF(B2201="80 - Produccion-Mezcla Grasa","80",IF(B2201="51 - Purga-Purga de sebo","51",IF(B2201="502 - Fermentacion PCL","502",IF(B2201="510 - Fermentacion","510","512"))))))</f>
        <v/>
      </c>
      <c r="M2201" s="107" t="str">
        <f t="shared" si="34"/>
        <v/>
      </c>
    </row>
    <row r="2202" spans="12:13" hidden="1" x14ac:dyDescent="0.25">
      <c r="L2202" s="145" t="str">
        <f>IF(A2202="","",IFERROR(VLOOKUP(B2202,IPQlickTabla!$B:$J,9,FALSE),IF(B2202="80 - Produccion-Mezcla Grasa","80",IF(B2202="51 - Purga-Purga de sebo","51",IF(B2202="502 - Fermentacion PCL","502",IF(B2202="510 - Fermentacion","510","512"))))))</f>
        <v/>
      </c>
      <c r="M2202" s="107" t="str">
        <f t="shared" si="34"/>
        <v/>
      </c>
    </row>
    <row r="2203" spans="12:13" hidden="1" x14ac:dyDescent="0.25">
      <c r="L2203" s="145" t="str">
        <f>IF(A2203="","",IFERROR(VLOOKUP(B2203,IPQlickTabla!$B:$J,9,FALSE),IF(B2203="80 - Produccion-Mezcla Grasa","80",IF(B2203="51 - Purga-Purga de sebo","51",IF(B2203="502 - Fermentacion PCL","502",IF(B2203="510 - Fermentacion","510","512"))))))</f>
        <v/>
      </c>
      <c r="M2203" s="107" t="str">
        <f t="shared" si="34"/>
        <v/>
      </c>
    </row>
    <row r="2204" spans="12:13" hidden="1" x14ac:dyDescent="0.25">
      <c r="L2204" s="145" t="str">
        <f>IF(A2204="","",IFERROR(VLOOKUP(B2204,IPQlickTabla!$B:$J,9,FALSE),IF(B2204="80 - Produccion-Mezcla Grasa","80",IF(B2204="51 - Purga-Purga de sebo","51",IF(B2204="502 - Fermentacion PCL","502",IF(B2204="510 - Fermentacion","510","512"))))))</f>
        <v/>
      </c>
      <c r="M2204" s="107" t="str">
        <f t="shared" si="34"/>
        <v/>
      </c>
    </row>
    <row r="2205" spans="12:13" hidden="1" x14ac:dyDescent="0.25">
      <c r="L2205" s="145" t="str">
        <f>IF(A2205="","",IFERROR(VLOOKUP(B2205,IPQlickTabla!$B:$J,9,FALSE),IF(B2205="80 - Produccion-Mezcla Grasa","80",IF(B2205="51 - Purga-Purga de sebo","51",IF(B2205="502 - Fermentacion PCL","502",IF(B2205="510 - Fermentacion","510","512"))))))</f>
        <v/>
      </c>
      <c r="M2205" s="107" t="str">
        <f t="shared" si="34"/>
        <v/>
      </c>
    </row>
    <row r="2206" spans="12:13" hidden="1" x14ac:dyDescent="0.25">
      <c r="L2206" s="145" t="str">
        <f>IF(A2206="","",IFERROR(VLOOKUP(B2206,IPQlickTabla!$B:$J,9,FALSE),IF(B2206="80 - Produccion-Mezcla Grasa","80",IF(B2206="51 - Purga-Purga de sebo","51",IF(B2206="502 - Fermentacion PCL","502",IF(B2206="510 - Fermentacion","510","512"))))))</f>
        <v/>
      </c>
      <c r="M2206" s="107" t="str">
        <f t="shared" si="34"/>
        <v/>
      </c>
    </row>
    <row r="2207" spans="12:13" hidden="1" x14ac:dyDescent="0.25">
      <c r="L2207" s="145" t="str">
        <f>IF(A2207="","",IFERROR(VLOOKUP(B2207,IPQlickTabla!$B:$J,9,FALSE),IF(B2207="80 - Produccion-Mezcla Grasa","80",IF(B2207="51 - Purga-Purga de sebo","51",IF(B2207="502 - Fermentacion PCL","502",IF(B2207="510 - Fermentacion","510","512"))))))</f>
        <v/>
      </c>
      <c r="M2207" s="107" t="str">
        <f t="shared" si="34"/>
        <v/>
      </c>
    </row>
    <row r="2208" spans="12:13" hidden="1" x14ac:dyDescent="0.25">
      <c r="L2208" s="145" t="str">
        <f>IF(A2208="","",IFERROR(VLOOKUP(B2208,IPQlickTabla!$B:$J,9,FALSE),IF(B2208="80 - Produccion-Mezcla Grasa","80",IF(B2208="51 - Purga-Purga de sebo","51",IF(B2208="502 - Fermentacion PCL","502",IF(B2208="510 - Fermentacion","510","512"))))))</f>
        <v/>
      </c>
      <c r="M2208" s="107" t="str">
        <f t="shared" si="34"/>
        <v/>
      </c>
    </row>
    <row r="2209" spans="12:13" hidden="1" x14ac:dyDescent="0.25">
      <c r="L2209" s="145" t="str">
        <f>IF(A2209="","",IFERROR(VLOOKUP(B2209,IPQlickTabla!$B:$J,9,FALSE),IF(B2209="80 - Produccion-Mezcla Grasa","80",IF(B2209="51 - Purga-Purga de sebo","51",IF(B2209="502 - Fermentacion PCL","502",IF(B2209="510 - Fermentacion","510","512"))))))</f>
        <v/>
      </c>
      <c r="M2209" s="107" t="str">
        <f t="shared" si="34"/>
        <v/>
      </c>
    </row>
    <row r="2210" spans="12:13" hidden="1" x14ac:dyDescent="0.25">
      <c r="L2210" s="145" t="str">
        <f>IF(A2210="","",IFERROR(VLOOKUP(B2210,IPQlickTabla!$B:$J,9,FALSE),IF(B2210="80 - Produccion-Mezcla Grasa","80",IF(B2210="51 - Purga-Purga de sebo","51",IF(B2210="502 - Fermentacion PCL","502",IF(B2210="510 - Fermentacion","510","512"))))))</f>
        <v/>
      </c>
      <c r="M2210" s="107" t="str">
        <f t="shared" si="34"/>
        <v/>
      </c>
    </row>
    <row r="2211" spans="12:13" hidden="1" x14ac:dyDescent="0.25">
      <c r="L2211" s="145" t="str">
        <f>IF(A2211="","",IFERROR(VLOOKUP(B2211,IPQlickTabla!$B:$J,9,FALSE),IF(B2211="80 - Produccion-Mezcla Grasa","80",IF(B2211="51 - Purga-Purga de sebo","51",IF(B2211="502 - Fermentacion PCL","502",IF(B2211="510 - Fermentacion","510","512"))))))</f>
        <v/>
      </c>
      <c r="M2211" s="107" t="str">
        <f t="shared" si="34"/>
        <v/>
      </c>
    </row>
    <row r="2212" spans="12:13" hidden="1" x14ac:dyDescent="0.25">
      <c r="L2212" s="145" t="str">
        <f>IF(A2212="","",IFERROR(VLOOKUP(B2212,IPQlickTabla!$B:$J,9,FALSE),IF(B2212="80 - Produccion-Mezcla Grasa","80",IF(B2212="51 - Purga-Purga de sebo","51",IF(B2212="502 - Fermentacion PCL","502",IF(B2212="510 - Fermentacion","510","512"))))))</f>
        <v/>
      </c>
      <c r="M2212" s="107" t="str">
        <f t="shared" si="34"/>
        <v/>
      </c>
    </row>
    <row r="2213" spans="12:13" hidden="1" x14ac:dyDescent="0.25">
      <c r="L2213" s="145" t="str">
        <f>IF(A2213="","",IFERROR(VLOOKUP(B2213,IPQlickTabla!$B:$J,9,FALSE),IF(B2213="80 - Produccion-Mezcla Grasa","80",IF(B2213="51 - Purga-Purga de sebo","51",IF(B2213="502 - Fermentacion PCL","502",IF(B2213="510 - Fermentacion","510","512"))))))</f>
        <v/>
      </c>
      <c r="M2213" s="107" t="str">
        <f t="shared" si="34"/>
        <v/>
      </c>
    </row>
    <row r="2214" spans="12:13" hidden="1" x14ac:dyDescent="0.25">
      <c r="L2214" s="145" t="str">
        <f>IF(A2214="","",IFERROR(VLOOKUP(B2214,IPQlickTabla!$B:$J,9,FALSE),IF(B2214="80 - Produccion-Mezcla Grasa","80",IF(B2214="51 - Purga-Purga de sebo","51",IF(B2214="502 - Fermentacion PCL","502",IF(B2214="510 - Fermentacion","510","512"))))))</f>
        <v/>
      </c>
      <c r="M2214" s="107" t="str">
        <f t="shared" si="34"/>
        <v/>
      </c>
    </row>
    <row r="2215" spans="12:13" hidden="1" x14ac:dyDescent="0.25">
      <c r="L2215" s="145" t="str">
        <f>IF(A2215="","",IFERROR(VLOOKUP(B2215,IPQlickTabla!$B:$J,9,FALSE),IF(B2215="80 - Produccion-Mezcla Grasa","80",IF(B2215="51 - Purga-Purga de sebo","51",IF(B2215="502 - Fermentacion PCL","502",IF(B2215="510 - Fermentacion","510","512"))))))</f>
        <v/>
      </c>
      <c r="M2215" s="107" t="str">
        <f t="shared" si="34"/>
        <v/>
      </c>
    </row>
    <row r="2216" spans="12:13" hidden="1" x14ac:dyDescent="0.25">
      <c r="L2216" s="145" t="str">
        <f>IF(A2216="","",IFERROR(VLOOKUP(B2216,IPQlickTabla!$B:$J,9,FALSE),IF(B2216="80 - Produccion-Mezcla Grasa","80",IF(B2216="51 - Purga-Purga de sebo","51",IF(B2216="502 - Fermentacion PCL","502",IF(B2216="510 - Fermentacion","510","512"))))))</f>
        <v/>
      </c>
      <c r="M2216" s="107" t="str">
        <f t="shared" si="34"/>
        <v/>
      </c>
    </row>
    <row r="2217" spans="12:13" hidden="1" x14ac:dyDescent="0.25">
      <c r="L2217" s="145" t="str">
        <f>IF(A2217="","",IFERROR(VLOOKUP(B2217,IPQlickTabla!$B:$J,9,FALSE),IF(B2217="80 - Produccion-Mezcla Grasa","80",IF(B2217="51 - Purga-Purga de sebo","51",IF(B2217="502 - Fermentacion PCL","502",IF(B2217="510 - Fermentacion","510","512"))))))</f>
        <v/>
      </c>
      <c r="M2217" s="107" t="str">
        <f t="shared" si="34"/>
        <v/>
      </c>
    </row>
    <row r="2218" spans="12:13" hidden="1" x14ac:dyDescent="0.25">
      <c r="L2218" s="145" t="str">
        <f>IF(A2218="","",IFERROR(VLOOKUP(B2218,IPQlickTabla!$B:$J,9,FALSE),IF(B2218="80 - Produccion-Mezcla Grasa","80",IF(B2218="51 - Purga-Purga de sebo","51",IF(B2218="502 - Fermentacion PCL","502",IF(B2218="510 - Fermentacion","510","512"))))))</f>
        <v/>
      </c>
      <c r="M2218" s="107" t="str">
        <f t="shared" si="34"/>
        <v/>
      </c>
    </row>
    <row r="2219" spans="12:13" hidden="1" x14ac:dyDescent="0.25">
      <c r="L2219" s="145" t="str">
        <f>IF(A2219="","",IFERROR(VLOOKUP(B2219,IPQlickTabla!$B:$J,9,FALSE),IF(B2219="80 - Produccion-Mezcla Grasa","80",IF(B2219="51 - Purga-Purga de sebo","51",IF(B2219="502 - Fermentacion PCL","502",IF(B2219="510 - Fermentacion","510","512"))))))</f>
        <v/>
      </c>
      <c r="M2219" s="107" t="str">
        <f t="shared" si="34"/>
        <v/>
      </c>
    </row>
    <row r="2220" spans="12:13" hidden="1" x14ac:dyDescent="0.25">
      <c r="L2220" s="145" t="str">
        <f>IF(A2220="","",IFERROR(VLOOKUP(B2220,IPQlickTabla!$B:$J,9,FALSE),IF(B2220="80 - Produccion-Mezcla Grasa","80",IF(B2220="51 - Purga-Purga de sebo","51",IF(B2220="502 - Fermentacion PCL","502",IF(B2220="510 - Fermentacion","510","512"))))))</f>
        <v/>
      </c>
      <c r="M2220" s="107" t="str">
        <f t="shared" si="34"/>
        <v/>
      </c>
    </row>
    <row r="2221" spans="12:13" hidden="1" x14ac:dyDescent="0.25">
      <c r="L2221" s="145" t="str">
        <f>IF(A2221="","",IFERROR(VLOOKUP(B2221,IPQlickTabla!$B:$J,9,FALSE),IF(B2221="80 - Produccion-Mezcla Grasa","80",IF(B2221="51 - Purga-Purga de sebo","51",IF(B2221="502 - Fermentacion PCL","502",IF(B2221="510 - Fermentacion","510","512"))))))</f>
        <v/>
      </c>
      <c r="M2221" s="107" t="str">
        <f t="shared" si="34"/>
        <v/>
      </c>
    </row>
    <row r="2222" spans="12:13" hidden="1" x14ac:dyDescent="0.25">
      <c r="L2222" s="145" t="str">
        <f>IF(A2222="","",IFERROR(VLOOKUP(B2222,IPQlickTabla!$B:$J,9,FALSE),IF(B2222="80 - Produccion-Mezcla Grasa","80",IF(B2222="51 - Purga-Purga de sebo","51",IF(B2222="502 - Fermentacion PCL","502",IF(B2222="510 - Fermentacion","510","512"))))))</f>
        <v/>
      </c>
      <c r="M2222" s="107" t="str">
        <f t="shared" si="34"/>
        <v/>
      </c>
    </row>
    <row r="2223" spans="12:13" hidden="1" x14ac:dyDescent="0.25">
      <c r="L2223" s="145" t="str">
        <f>IF(A2223="","",IFERROR(VLOOKUP(B2223,IPQlickTabla!$B:$J,9,FALSE),IF(B2223="80 - Produccion-Mezcla Grasa","80",IF(B2223="51 - Purga-Purga de sebo","51",IF(B2223="502 - Fermentacion PCL","502",IF(B2223="510 - Fermentacion","510","512"))))))</f>
        <v/>
      </c>
      <c r="M2223" s="107" t="str">
        <f t="shared" si="34"/>
        <v/>
      </c>
    </row>
    <row r="2224" spans="12:13" hidden="1" x14ac:dyDescent="0.25">
      <c r="L2224" s="145" t="str">
        <f>IF(A2224="","",IFERROR(VLOOKUP(B2224,IPQlickTabla!$B:$J,9,FALSE),IF(B2224="80 - Produccion-Mezcla Grasa","80",IF(B2224="51 - Purga-Purga de sebo","51",IF(B2224="502 - Fermentacion PCL","502",IF(B2224="510 - Fermentacion","510","512"))))))</f>
        <v/>
      </c>
      <c r="M2224" s="107" t="str">
        <f t="shared" si="34"/>
        <v/>
      </c>
    </row>
    <row r="2225" spans="12:13" hidden="1" x14ac:dyDescent="0.25">
      <c r="L2225" s="145" t="str">
        <f>IF(A2225="","",IFERROR(VLOOKUP(B2225,IPQlickTabla!$B:$J,9,FALSE),IF(B2225="80 - Produccion-Mezcla Grasa","80",IF(B2225="51 - Purga-Purga de sebo","51",IF(B2225="502 - Fermentacion PCL","502",IF(B2225="510 - Fermentacion","510","512"))))))</f>
        <v/>
      </c>
      <c r="M2225" s="107" t="str">
        <f t="shared" si="34"/>
        <v/>
      </c>
    </row>
    <row r="2226" spans="12:13" hidden="1" x14ac:dyDescent="0.25">
      <c r="L2226" s="145" t="str">
        <f>IF(A2226="","",IFERROR(VLOOKUP(B2226,IPQlickTabla!$B:$J,9,FALSE),IF(B2226="80 - Produccion-Mezcla Grasa","80",IF(B2226="51 - Purga-Purga de sebo","51",IF(B2226="502 - Fermentacion PCL","502",IF(B2226="510 - Fermentacion","510","512"))))))</f>
        <v/>
      </c>
      <c r="M2226" s="107" t="str">
        <f t="shared" si="34"/>
        <v/>
      </c>
    </row>
    <row r="2227" spans="12:13" hidden="1" x14ac:dyDescent="0.25">
      <c r="L2227" s="145" t="str">
        <f>IF(A2227="","",IFERROR(VLOOKUP(B2227,IPQlickTabla!$B:$J,9,FALSE),IF(B2227="80 - Produccion-Mezcla Grasa","80",IF(B2227="51 - Purga-Purga de sebo","51",IF(B2227="502 - Fermentacion PCL","502",IF(B2227="510 - Fermentacion","510","512"))))))</f>
        <v/>
      </c>
      <c r="M2227" s="107" t="str">
        <f t="shared" si="34"/>
        <v/>
      </c>
    </row>
    <row r="2228" spans="12:13" hidden="1" x14ac:dyDescent="0.25">
      <c r="L2228" s="145" t="str">
        <f>IF(A2228="","",IFERROR(VLOOKUP(B2228,IPQlickTabla!$B:$J,9,FALSE),IF(B2228="80 - Produccion-Mezcla Grasa","80",IF(B2228="51 - Purga-Purga de sebo","51",IF(B2228="502 - Fermentacion PCL","502",IF(B2228="510 - Fermentacion","510","512"))))))</f>
        <v/>
      </c>
      <c r="M2228" s="107" t="str">
        <f t="shared" si="34"/>
        <v/>
      </c>
    </row>
    <row r="2229" spans="12:13" hidden="1" x14ac:dyDescent="0.25">
      <c r="L2229" s="145" t="str">
        <f>IF(A2229="","",IFERROR(VLOOKUP(B2229,IPQlickTabla!$B:$J,9,FALSE),IF(B2229="80 - Produccion-Mezcla Grasa","80",IF(B2229="51 - Purga-Purga de sebo","51",IF(B2229="502 - Fermentacion PCL","502",IF(B2229="510 - Fermentacion","510","512"))))))</f>
        <v/>
      </c>
      <c r="M2229" s="107" t="str">
        <f t="shared" si="34"/>
        <v/>
      </c>
    </row>
    <row r="2230" spans="12:13" hidden="1" x14ac:dyDescent="0.25">
      <c r="L2230" s="145" t="str">
        <f>IF(A2230="","",IFERROR(VLOOKUP(B2230,IPQlickTabla!$B:$J,9,FALSE),IF(B2230="80 - Produccion-Mezcla Grasa","80",IF(B2230="51 - Purga-Purga de sebo","51",IF(B2230="502 - Fermentacion PCL","502",IF(B2230="510 - Fermentacion","510","512"))))))</f>
        <v/>
      </c>
      <c r="M2230" s="107" t="str">
        <f t="shared" si="34"/>
        <v/>
      </c>
    </row>
    <row r="2231" spans="12:13" hidden="1" x14ac:dyDescent="0.25">
      <c r="L2231" s="145" t="str">
        <f>IF(A2231="","",IFERROR(VLOOKUP(B2231,IPQlickTabla!$B:$J,9,FALSE),IF(B2231="80 - Produccion-Mezcla Grasa","80",IF(B2231="51 - Purga-Purga de sebo","51",IF(B2231="502 - Fermentacion PCL","502",IF(B2231="510 - Fermentacion","510","512"))))))</f>
        <v/>
      </c>
      <c r="M2231" s="107" t="str">
        <f t="shared" si="34"/>
        <v/>
      </c>
    </row>
    <row r="2232" spans="12:13" hidden="1" x14ac:dyDescent="0.25">
      <c r="L2232" s="145" t="str">
        <f>IF(A2232="","",IFERROR(VLOOKUP(B2232,IPQlickTabla!$B:$J,9,FALSE),IF(B2232="80 - Produccion-Mezcla Grasa","80",IF(B2232="51 - Purga-Purga de sebo","51",IF(B2232="502 - Fermentacion PCL","502",IF(B2232="510 - Fermentacion","510","512"))))))</f>
        <v/>
      </c>
      <c r="M2232" s="107" t="str">
        <f t="shared" si="34"/>
        <v/>
      </c>
    </row>
    <row r="2233" spans="12:13" hidden="1" x14ac:dyDescent="0.25">
      <c r="L2233" s="145" t="str">
        <f>IF(A2233="","",IFERROR(VLOOKUP(B2233,IPQlickTabla!$B:$J,9,FALSE),IF(B2233="80 - Produccion-Mezcla Grasa","80",IF(B2233="51 - Purga-Purga de sebo","51",IF(B2233="502 - Fermentacion PCL","502",IF(B2233="510 - Fermentacion","510","512"))))))</f>
        <v/>
      </c>
      <c r="M2233" s="107" t="str">
        <f t="shared" si="34"/>
        <v/>
      </c>
    </row>
    <row r="2234" spans="12:13" hidden="1" x14ac:dyDescent="0.25">
      <c r="L2234" s="145" t="str">
        <f>IF(A2234="","",IFERROR(VLOOKUP(B2234,IPQlickTabla!$B:$J,9,FALSE),IF(B2234="80 - Produccion-Mezcla Grasa","80",IF(B2234="51 - Purga-Purga de sebo","51",IF(B2234="502 - Fermentacion PCL","502",IF(B2234="510 - Fermentacion","510","512"))))))</f>
        <v/>
      </c>
      <c r="M2234" s="107" t="str">
        <f t="shared" si="34"/>
        <v/>
      </c>
    </row>
    <row r="2235" spans="12:13" hidden="1" x14ac:dyDescent="0.25">
      <c r="L2235" s="145" t="str">
        <f>IF(A2235="","",IFERROR(VLOOKUP(B2235,IPQlickTabla!$B:$J,9,FALSE),IF(B2235="80 - Produccion-Mezcla Grasa","80",IF(B2235="51 - Purga-Purga de sebo","51",IF(B2235="502 - Fermentacion PCL","502",IF(B2235="510 - Fermentacion","510","512"))))))</f>
        <v/>
      </c>
      <c r="M2235" s="107" t="str">
        <f t="shared" si="34"/>
        <v/>
      </c>
    </row>
    <row r="2236" spans="12:13" hidden="1" x14ac:dyDescent="0.25">
      <c r="L2236" s="145" t="str">
        <f>IF(A2236="","",IFERROR(VLOOKUP(B2236,IPQlickTabla!$B:$J,9,FALSE),IF(B2236="80 - Produccion-Mezcla Grasa","80",IF(B2236="51 - Purga-Purga de sebo","51",IF(B2236="502 - Fermentacion PCL","502",IF(B2236="510 - Fermentacion","510","512"))))))</f>
        <v/>
      </c>
      <c r="M2236" s="107" t="str">
        <f t="shared" si="34"/>
        <v/>
      </c>
    </row>
    <row r="2237" spans="12:13" hidden="1" x14ac:dyDescent="0.25">
      <c r="L2237" s="145" t="str">
        <f>IF(A2237="","",IFERROR(VLOOKUP(B2237,IPQlickTabla!$B:$J,9,FALSE),IF(B2237="80 - Produccion-Mezcla Grasa","80",IF(B2237="51 - Purga-Purga de sebo","51",IF(B2237="502 - Fermentacion PCL","502",IF(B2237="510 - Fermentacion","510","512"))))))</f>
        <v/>
      </c>
      <c r="M2237" s="107" t="str">
        <f t="shared" si="34"/>
        <v/>
      </c>
    </row>
    <row r="2238" spans="12:13" hidden="1" x14ac:dyDescent="0.25">
      <c r="L2238" s="145" t="str">
        <f>IF(A2238="","",IFERROR(VLOOKUP(B2238,IPQlickTabla!$B:$J,9,FALSE),IF(B2238="80 - Produccion-Mezcla Grasa","80",IF(B2238="51 - Purga-Purga de sebo","51",IF(B2238="502 - Fermentacion PCL","502",IF(B2238="510 - Fermentacion","510","512"))))))</f>
        <v/>
      </c>
      <c r="M2238" s="107" t="str">
        <f t="shared" si="34"/>
        <v/>
      </c>
    </row>
    <row r="2239" spans="12:13" hidden="1" x14ac:dyDescent="0.25">
      <c r="L2239" s="145" t="str">
        <f>IF(A2239="","",IFERROR(VLOOKUP(B2239,IPQlickTabla!$B:$J,9,FALSE),IF(B2239="80 - Produccion-Mezcla Grasa","80",IF(B2239="51 - Purga-Purga de sebo","51",IF(B2239="502 - Fermentacion PCL","502",IF(B2239="510 - Fermentacion","510","512"))))))</f>
        <v/>
      </c>
      <c r="M2239" s="107" t="str">
        <f t="shared" si="34"/>
        <v/>
      </c>
    </row>
    <row r="2240" spans="12:13" hidden="1" x14ac:dyDescent="0.25">
      <c r="L2240" s="145" t="str">
        <f>IF(A2240="","",IFERROR(VLOOKUP(B2240,IPQlickTabla!$B:$J,9,FALSE),IF(B2240="80 - Produccion-Mezcla Grasa","80",IF(B2240="51 - Purga-Purga de sebo","51",IF(B2240="502 - Fermentacion PCL","502",IF(B2240="510 - Fermentacion","510","512"))))))</f>
        <v/>
      </c>
      <c r="M2240" s="107" t="str">
        <f t="shared" si="34"/>
        <v/>
      </c>
    </row>
    <row r="2241" spans="12:13" hidden="1" x14ac:dyDescent="0.25">
      <c r="L2241" s="145" t="str">
        <f>IF(A2241="","",IFERROR(VLOOKUP(B2241,IPQlickTabla!$B:$J,9,FALSE),IF(B2241="80 - Produccion-Mezcla Grasa","80",IF(B2241="51 - Purga-Purga de sebo","51",IF(B2241="502 - Fermentacion PCL","502",IF(B2241="510 - Fermentacion","510","512"))))))</f>
        <v/>
      </c>
      <c r="M2241" s="107" t="str">
        <f t="shared" si="34"/>
        <v/>
      </c>
    </row>
    <row r="2242" spans="12:13" hidden="1" x14ac:dyDescent="0.25">
      <c r="L2242" s="145" t="str">
        <f>IF(A2242="","",IFERROR(VLOOKUP(B2242,IPQlickTabla!$B:$J,9,FALSE),IF(B2242="80 - Produccion-Mezcla Grasa","80",IF(B2242="51 - Purga-Purga de sebo","51",IF(B2242="502 - Fermentacion PCL","502",IF(B2242="510 - Fermentacion","510","512"))))))</f>
        <v/>
      </c>
      <c r="M2242" s="107" t="str">
        <f t="shared" si="34"/>
        <v/>
      </c>
    </row>
    <row r="2243" spans="12:13" hidden="1" x14ac:dyDescent="0.25">
      <c r="L2243" s="145" t="str">
        <f>IF(A2243="","",IFERROR(VLOOKUP(B2243,IPQlickTabla!$B:$J,9,FALSE),IF(B2243="80 - Produccion-Mezcla Grasa","80",IF(B2243="51 - Purga-Purga de sebo","51",IF(B2243="502 - Fermentacion PCL","502",IF(B2243="510 - Fermentacion","510","512"))))))</f>
        <v/>
      </c>
      <c r="M2243" s="107" t="str">
        <f t="shared" ref="M2243:M2306" si="35">+IF(OR(L2243=73,L2243=74,L2243=75),75,IF(L2243="80",80,IF(L2243="51",51,IF(L2243="502",502,IF(L2243="510",510,IF(L2243="512",512,L2243))))))</f>
        <v/>
      </c>
    </row>
    <row r="2244" spans="12:13" hidden="1" x14ac:dyDescent="0.25">
      <c r="L2244" s="145" t="str">
        <f>IF(A2244="","",IFERROR(VLOOKUP(B2244,IPQlickTabla!$B:$J,9,FALSE),IF(B2244="80 - Produccion-Mezcla Grasa","80",IF(B2244="51 - Purga-Purga de sebo","51",IF(B2244="502 - Fermentacion PCL","502",IF(B2244="510 - Fermentacion","510","512"))))))</f>
        <v/>
      </c>
      <c r="M2244" s="107" t="str">
        <f t="shared" si="35"/>
        <v/>
      </c>
    </row>
    <row r="2245" spans="12:13" hidden="1" x14ac:dyDescent="0.25">
      <c r="L2245" s="145" t="str">
        <f>IF(A2245="","",IFERROR(VLOOKUP(B2245,IPQlickTabla!$B:$J,9,FALSE),IF(B2245="80 - Produccion-Mezcla Grasa","80",IF(B2245="51 - Purga-Purga de sebo","51",IF(B2245="502 - Fermentacion PCL","502",IF(B2245="510 - Fermentacion","510","512"))))))</f>
        <v/>
      </c>
      <c r="M2245" s="107" t="str">
        <f t="shared" si="35"/>
        <v/>
      </c>
    </row>
    <row r="2246" spans="12:13" hidden="1" x14ac:dyDescent="0.25">
      <c r="L2246" s="145" t="str">
        <f>IF(A2246="","",IFERROR(VLOOKUP(B2246,IPQlickTabla!$B:$J,9,FALSE),IF(B2246="80 - Produccion-Mezcla Grasa","80",IF(B2246="51 - Purga-Purga de sebo","51",IF(B2246="502 - Fermentacion PCL","502",IF(B2246="510 - Fermentacion","510","512"))))))</f>
        <v/>
      </c>
      <c r="M2246" s="107" t="str">
        <f t="shared" si="35"/>
        <v/>
      </c>
    </row>
    <row r="2247" spans="12:13" hidden="1" x14ac:dyDescent="0.25">
      <c r="L2247" s="145" t="str">
        <f>IF(A2247="","",IFERROR(VLOOKUP(B2247,IPQlickTabla!$B:$J,9,FALSE),IF(B2247="80 - Produccion-Mezcla Grasa","80",IF(B2247="51 - Purga-Purga de sebo","51",IF(B2247="502 - Fermentacion PCL","502",IF(B2247="510 - Fermentacion","510","512"))))))</f>
        <v/>
      </c>
      <c r="M2247" s="107" t="str">
        <f t="shared" si="35"/>
        <v/>
      </c>
    </row>
    <row r="2248" spans="12:13" hidden="1" x14ac:dyDescent="0.25">
      <c r="L2248" s="145" t="str">
        <f>IF(A2248="","",IFERROR(VLOOKUP(B2248,IPQlickTabla!$B:$J,9,FALSE),IF(B2248="80 - Produccion-Mezcla Grasa","80",IF(B2248="51 - Purga-Purga de sebo","51",IF(B2248="502 - Fermentacion PCL","502",IF(B2248="510 - Fermentacion","510","512"))))))</f>
        <v/>
      </c>
      <c r="M2248" s="107" t="str">
        <f t="shared" si="35"/>
        <v/>
      </c>
    </row>
    <row r="2249" spans="12:13" hidden="1" x14ac:dyDescent="0.25">
      <c r="L2249" s="145" t="str">
        <f>IF(A2249="","",IFERROR(VLOOKUP(B2249,IPQlickTabla!$B:$J,9,FALSE),IF(B2249="80 - Produccion-Mezcla Grasa","80",IF(B2249="51 - Purga-Purga de sebo","51",IF(B2249="502 - Fermentacion PCL","502",IF(B2249="510 - Fermentacion","510","512"))))))</f>
        <v/>
      </c>
      <c r="M2249" s="107" t="str">
        <f t="shared" si="35"/>
        <v/>
      </c>
    </row>
    <row r="2250" spans="12:13" hidden="1" x14ac:dyDescent="0.25">
      <c r="L2250" s="145" t="str">
        <f>IF(A2250="","",IFERROR(VLOOKUP(B2250,IPQlickTabla!$B:$J,9,FALSE),IF(B2250="80 - Produccion-Mezcla Grasa","80",IF(B2250="51 - Purga-Purga de sebo","51",IF(B2250="502 - Fermentacion PCL","502",IF(B2250="510 - Fermentacion","510","512"))))))</f>
        <v/>
      </c>
      <c r="M2250" s="107" t="str">
        <f t="shared" si="35"/>
        <v/>
      </c>
    </row>
    <row r="2251" spans="12:13" hidden="1" x14ac:dyDescent="0.25">
      <c r="L2251" s="145" t="str">
        <f>IF(A2251="","",IFERROR(VLOOKUP(B2251,IPQlickTabla!$B:$J,9,FALSE),IF(B2251="80 - Produccion-Mezcla Grasa","80",IF(B2251="51 - Purga-Purga de sebo","51",IF(B2251="502 - Fermentacion PCL","502",IF(B2251="510 - Fermentacion","510","512"))))))</f>
        <v/>
      </c>
      <c r="M2251" s="107" t="str">
        <f t="shared" si="35"/>
        <v/>
      </c>
    </row>
    <row r="2252" spans="12:13" hidden="1" x14ac:dyDescent="0.25">
      <c r="L2252" s="145" t="str">
        <f>IF(A2252="","",IFERROR(VLOOKUP(B2252,IPQlickTabla!$B:$J,9,FALSE),IF(B2252="80 - Produccion-Mezcla Grasa","80",IF(B2252="51 - Purga-Purga de sebo","51",IF(B2252="502 - Fermentacion PCL","502",IF(B2252="510 - Fermentacion","510","512"))))))</f>
        <v/>
      </c>
      <c r="M2252" s="107" t="str">
        <f t="shared" si="35"/>
        <v/>
      </c>
    </row>
    <row r="2253" spans="12:13" hidden="1" x14ac:dyDescent="0.25">
      <c r="L2253" s="145" t="str">
        <f>IF(A2253="","",IFERROR(VLOOKUP(B2253,IPQlickTabla!$B:$J,9,FALSE),IF(B2253="80 - Produccion-Mezcla Grasa","80",IF(B2253="51 - Purga-Purga de sebo","51",IF(B2253="502 - Fermentacion PCL","502",IF(B2253="510 - Fermentacion","510","512"))))))</f>
        <v/>
      </c>
      <c r="M2253" s="107" t="str">
        <f t="shared" si="35"/>
        <v/>
      </c>
    </row>
    <row r="2254" spans="12:13" hidden="1" x14ac:dyDescent="0.25">
      <c r="L2254" s="145" t="str">
        <f>IF(A2254="","",IFERROR(VLOOKUP(B2254,IPQlickTabla!$B:$J,9,FALSE),IF(B2254="80 - Produccion-Mezcla Grasa","80",IF(B2254="51 - Purga-Purga de sebo","51",IF(B2254="502 - Fermentacion PCL","502",IF(B2254="510 - Fermentacion","510","512"))))))</f>
        <v/>
      </c>
      <c r="M2254" s="107" t="str">
        <f t="shared" si="35"/>
        <v/>
      </c>
    </row>
    <row r="2255" spans="12:13" hidden="1" x14ac:dyDescent="0.25">
      <c r="L2255" s="145" t="str">
        <f>IF(A2255="","",IFERROR(VLOOKUP(B2255,IPQlickTabla!$B:$J,9,FALSE),IF(B2255="80 - Produccion-Mezcla Grasa","80",IF(B2255="51 - Purga-Purga de sebo","51",IF(B2255="502 - Fermentacion PCL","502",IF(B2255="510 - Fermentacion","510","512"))))))</f>
        <v/>
      </c>
      <c r="M2255" s="107" t="str">
        <f t="shared" si="35"/>
        <v/>
      </c>
    </row>
    <row r="2256" spans="12:13" hidden="1" x14ac:dyDescent="0.25">
      <c r="L2256" s="145" t="str">
        <f>IF(A2256="","",IFERROR(VLOOKUP(B2256,IPQlickTabla!$B:$J,9,FALSE),IF(B2256="80 - Produccion-Mezcla Grasa","80",IF(B2256="51 - Purga-Purga de sebo","51",IF(B2256="502 - Fermentacion PCL","502",IF(B2256="510 - Fermentacion","510","512"))))))</f>
        <v/>
      </c>
      <c r="M2256" s="107" t="str">
        <f t="shared" si="35"/>
        <v/>
      </c>
    </row>
    <row r="2257" spans="12:13" hidden="1" x14ac:dyDescent="0.25">
      <c r="L2257" s="145" t="str">
        <f>IF(A2257="","",IFERROR(VLOOKUP(B2257,IPQlickTabla!$B:$J,9,FALSE),IF(B2257="80 - Produccion-Mezcla Grasa","80",IF(B2257="51 - Purga-Purga de sebo","51",IF(B2257="502 - Fermentacion PCL","502",IF(B2257="510 - Fermentacion","510","512"))))))</f>
        <v/>
      </c>
      <c r="M2257" s="107" t="str">
        <f t="shared" si="35"/>
        <v/>
      </c>
    </row>
    <row r="2258" spans="12:13" hidden="1" x14ac:dyDescent="0.25">
      <c r="L2258" s="145" t="str">
        <f>IF(A2258="","",IFERROR(VLOOKUP(B2258,IPQlickTabla!$B:$J,9,FALSE),IF(B2258="80 - Produccion-Mezcla Grasa","80",IF(B2258="51 - Purga-Purga de sebo","51",IF(B2258="502 - Fermentacion PCL","502",IF(B2258="510 - Fermentacion","510","512"))))))</f>
        <v/>
      </c>
      <c r="M2258" s="107" t="str">
        <f t="shared" si="35"/>
        <v/>
      </c>
    </row>
    <row r="2259" spans="12:13" hidden="1" x14ac:dyDescent="0.25">
      <c r="L2259" s="145" t="str">
        <f>IF(A2259="","",IFERROR(VLOOKUP(B2259,IPQlickTabla!$B:$J,9,FALSE),IF(B2259="80 - Produccion-Mezcla Grasa","80",IF(B2259="51 - Purga-Purga de sebo","51",IF(B2259="502 - Fermentacion PCL","502",IF(B2259="510 - Fermentacion","510","512"))))))</f>
        <v/>
      </c>
      <c r="M2259" s="107" t="str">
        <f t="shared" si="35"/>
        <v/>
      </c>
    </row>
    <row r="2260" spans="12:13" hidden="1" x14ac:dyDescent="0.25">
      <c r="L2260" s="145" t="str">
        <f>IF(A2260="","",IFERROR(VLOOKUP(B2260,IPQlickTabla!$B:$J,9,FALSE),IF(B2260="80 - Produccion-Mezcla Grasa","80",IF(B2260="51 - Purga-Purga de sebo","51",IF(B2260="502 - Fermentacion PCL","502",IF(B2260="510 - Fermentacion","510","512"))))))</f>
        <v/>
      </c>
      <c r="M2260" s="107" t="str">
        <f t="shared" si="35"/>
        <v/>
      </c>
    </row>
    <row r="2261" spans="12:13" hidden="1" x14ac:dyDescent="0.25">
      <c r="L2261" s="145" t="str">
        <f>IF(A2261="","",IFERROR(VLOOKUP(B2261,IPQlickTabla!$B:$J,9,FALSE),IF(B2261="80 - Produccion-Mezcla Grasa","80",IF(B2261="51 - Purga-Purga de sebo","51",IF(B2261="502 - Fermentacion PCL","502",IF(B2261="510 - Fermentacion","510","512"))))))</f>
        <v/>
      </c>
      <c r="M2261" s="107" t="str">
        <f t="shared" si="35"/>
        <v/>
      </c>
    </row>
    <row r="2262" spans="12:13" hidden="1" x14ac:dyDescent="0.25">
      <c r="L2262" s="145" t="str">
        <f>IF(A2262="","",IFERROR(VLOOKUP(B2262,IPQlickTabla!$B:$J,9,FALSE),IF(B2262="80 - Produccion-Mezcla Grasa","80",IF(B2262="51 - Purga-Purga de sebo","51",IF(B2262="502 - Fermentacion PCL","502",IF(B2262="510 - Fermentacion","510","512"))))))</f>
        <v/>
      </c>
      <c r="M2262" s="107" t="str">
        <f t="shared" si="35"/>
        <v/>
      </c>
    </row>
    <row r="2263" spans="12:13" hidden="1" x14ac:dyDescent="0.25">
      <c r="L2263" s="145" t="str">
        <f>IF(A2263="","",IFERROR(VLOOKUP(B2263,IPQlickTabla!$B:$J,9,FALSE),IF(B2263="80 - Produccion-Mezcla Grasa","80",IF(B2263="51 - Purga-Purga de sebo","51",IF(B2263="502 - Fermentacion PCL","502",IF(B2263="510 - Fermentacion","510","512"))))))</f>
        <v/>
      </c>
      <c r="M2263" s="107" t="str">
        <f t="shared" si="35"/>
        <v/>
      </c>
    </row>
    <row r="2264" spans="12:13" hidden="1" x14ac:dyDescent="0.25">
      <c r="L2264" s="145" t="str">
        <f>IF(A2264="","",IFERROR(VLOOKUP(B2264,IPQlickTabla!$B:$J,9,FALSE),IF(B2264="80 - Produccion-Mezcla Grasa","80",IF(B2264="51 - Purga-Purga de sebo","51",IF(B2264="502 - Fermentacion PCL","502",IF(B2264="510 - Fermentacion","510","512"))))))</f>
        <v/>
      </c>
      <c r="M2264" s="107" t="str">
        <f t="shared" si="35"/>
        <v/>
      </c>
    </row>
    <row r="2265" spans="12:13" hidden="1" x14ac:dyDescent="0.25">
      <c r="L2265" s="145" t="str">
        <f>IF(A2265="","",IFERROR(VLOOKUP(B2265,IPQlickTabla!$B:$J,9,FALSE),IF(B2265="80 - Produccion-Mezcla Grasa","80",IF(B2265="51 - Purga-Purga de sebo","51",IF(B2265="502 - Fermentacion PCL","502",IF(B2265="510 - Fermentacion","510","512"))))))</f>
        <v/>
      </c>
      <c r="M2265" s="107" t="str">
        <f t="shared" si="35"/>
        <v/>
      </c>
    </row>
    <row r="2266" spans="12:13" hidden="1" x14ac:dyDescent="0.25">
      <c r="L2266" s="145" t="str">
        <f>IF(A2266="","",IFERROR(VLOOKUP(B2266,IPQlickTabla!$B:$J,9,FALSE),IF(B2266="80 - Produccion-Mezcla Grasa","80",IF(B2266="51 - Purga-Purga de sebo","51",IF(B2266="502 - Fermentacion PCL","502",IF(B2266="510 - Fermentacion","510","512"))))))</f>
        <v/>
      </c>
      <c r="M2266" s="107" t="str">
        <f t="shared" si="35"/>
        <v/>
      </c>
    </row>
    <row r="2267" spans="12:13" hidden="1" x14ac:dyDescent="0.25">
      <c r="L2267" s="145" t="str">
        <f>IF(A2267="","",IFERROR(VLOOKUP(B2267,IPQlickTabla!$B:$J,9,FALSE),IF(B2267="80 - Produccion-Mezcla Grasa","80",IF(B2267="51 - Purga-Purga de sebo","51",IF(B2267="502 - Fermentacion PCL","502",IF(B2267="510 - Fermentacion","510","512"))))))</f>
        <v/>
      </c>
      <c r="M2267" s="107" t="str">
        <f t="shared" si="35"/>
        <v/>
      </c>
    </row>
    <row r="2268" spans="12:13" hidden="1" x14ac:dyDescent="0.25">
      <c r="L2268" s="145" t="str">
        <f>IF(A2268="","",IFERROR(VLOOKUP(B2268,IPQlickTabla!$B:$J,9,FALSE),IF(B2268="80 - Produccion-Mezcla Grasa","80",IF(B2268="51 - Purga-Purga de sebo","51",IF(B2268="502 - Fermentacion PCL","502",IF(B2268="510 - Fermentacion","510","512"))))))</f>
        <v/>
      </c>
      <c r="M2268" s="107" t="str">
        <f t="shared" si="35"/>
        <v/>
      </c>
    </row>
    <row r="2269" spans="12:13" hidden="1" x14ac:dyDescent="0.25">
      <c r="L2269" s="145" t="str">
        <f>IF(A2269="","",IFERROR(VLOOKUP(B2269,IPQlickTabla!$B:$J,9,FALSE),IF(B2269="80 - Produccion-Mezcla Grasa","80",IF(B2269="51 - Purga-Purga de sebo","51",IF(B2269="502 - Fermentacion PCL","502",IF(B2269="510 - Fermentacion","510","512"))))))</f>
        <v/>
      </c>
      <c r="M2269" s="107" t="str">
        <f t="shared" si="35"/>
        <v/>
      </c>
    </row>
    <row r="2270" spans="12:13" hidden="1" x14ac:dyDescent="0.25">
      <c r="L2270" s="145" t="str">
        <f>IF(A2270="","",IFERROR(VLOOKUP(B2270,IPQlickTabla!$B:$J,9,FALSE),IF(B2270="80 - Produccion-Mezcla Grasa","80",IF(B2270="51 - Purga-Purga de sebo","51",IF(B2270="502 - Fermentacion PCL","502",IF(B2270="510 - Fermentacion","510","512"))))))</f>
        <v/>
      </c>
      <c r="M2270" s="107" t="str">
        <f t="shared" si="35"/>
        <v/>
      </c>
    </row>
    <row r="2271" spans="12:13" hidden="1" x14ac:dyDescent="0.25">
      <c r="L2271" s="145" t="str">
        <f>IF(A2271="","",IFERROR(VLOOKUP(B2271,IPQlickTabla!$B:$J,9,FALSE),IF(B2271="80 - Produccion-Mezcla Grasa","80",IF(B2271="51 - Purga-Purga de sebo","51",IF(B2271="502 - Fermentacion PCL","502",IF(B2271="510 - Fermentacion","510","512"))))))</f>
        <v/>
      </c>
      <c r="M2271" s="107" t="str">
        <f t="shared" si="35"/>
        <v/>
      </c>
    </row>
    <row r="2272" spans="12:13" hidden="1" x14ac:dyDescent="0.25">
      <c r="L2272" s="145" t="str">
        <f>IF(A2272="","",IFERROR(VLOOKUP(B2272,IPQlickTabla!$B:$J,9,FALSE),IF(B2272="80 - Produccion-Mezcla Grasa","80",IF(B2272="51 - Purga-Purga de sebo","51",IF(B2272="502 - Fermentacion PCL","502",IF(B2272="510 - Fermentacion","510","512"))))))</f>
        <v/>
      </c>
      <c r="M2272" s="107" t="str">
        <f t="shared" si="35"/>
        <v/>
      </c>
    </row>
    <row r="2273" spans="12:13" hidden="1" x14ac:dyDescent="0.25">
      <c r="L2273" s="145" t="str">
        <f>IF(A2273="","",IFERROR(VLOOKUP(B2273,IPQlickTabla!$B:$J,9,FALSE),IF(B2273="80 - Produccion-Mezcla Grasa","80",IF(B2273="51 - Purga-Purga de sebo","51",IF(B2273="502 - Fermentacion PCL","502",IF(B2273="510 - Fermentacion","510","512"))))))</f>
        <v/>
      </c>
      <c r="M2273" s="107" t="str">
        <f t="shared" si="35"/>
        <v/>
      </c>
    </row>
    <row r="2274" spans="12:13" hidden="1" x14ac:dyDescent="0.25">
      <c r="L2274" s="145" t="str">
        <f>IF(A2274="","",IFERROR(VLOOKUP(B2274,IPQlickTabla!$B:$J,9,FALSE),IF(B2274="80 - Produccion-Mezcla Grasa","80",IF(B2274="51 - Purga-Purga de sebo","51",IF(B2274="502 - Fermentacion PCL","502",IF(B2274="510 - Fermentacion","510","512"))))))</f>
        <v/>
      </c>
      <c r="M2274" s="107" t="str">
        <f t="shared" si="35"/>
        <v/>
      </c>
    </row>
    <row r="2275" spans="12:13" hidden="1" x14ac:dyDescent="0.25">
      <c r="L2275" s="145" t="str">
        <f>IF(A2275="","",IFERROR(VLOOKUP(B2275,IPQlickTabla!$B:$J,9,FALSE),IF(B2275="80 - Produccion-Mezcla Grasa","80",IF(B2275="51 - Purga-Purga de sebo","51",IF(B2275="502 - Fermentacion PCL","502",IF(B2275="510 - Fermentacion","510","512"))))))</f>
        <v/>
      </c>
      <c r="M2275" s="107" t="str">
        <f t="shared" si="35"/>
        <v/>
      </c>
    </row>
    <row r="2276" spans="12:13" hidden="1" x14ac:dyDescent="0.25">
      <c r="L2276" s="145" t="str">
        <f>IF(A2276="","",IFERROR(VLOOKUP(B2276,IPQlickTabla!$B:$J,9,FALSE),IF(B2276="80 - Produccion-Mezcla Grasa","80",IF(B2276="51 - Purga-Purga de sebo","51",IF(B2276="502 - Fermentacion PCL","502",IF(B2276="510 - Fermentacion","510","512"))))))</f>
        <v/>
      </c>
      <c r="M2276" s="107" t="str">
        <f t="shared" si="35"/>
        <v/>
      </c>
    </row>
    <row r="2277" spans="12:13" hidden="1" x14ac:dyDescent="0.25">
      <c r="L2277" s="145" t="str">
        <f>IF(A2277="","",IFERROR(VLOOKUP(B2277,IPQlickTabla!$B:$J,9,FALSE),IF(B2277="80 - Produccion-Mezcla Grasa","80",IF(B2277="51 - Purga-Purga de sebo","51",IF(B2277="502 - Fermentacion PCL","502",IF(B2277="510 - Fermentacion","510","512"))))))</f>
        <v/>
      </c>
      <c r="M2277" s="107" t="str">
        <f t="shared" si="35"/>
        <v/>
      </c>
    </row>
    <row r="2278" spans="12:13" hidden="1" x14ac:dyDescent="0.25">
      <c r="L2278" s="145" t="str">
        <f>IF(A2278="","",IFERROR(VLOOKUP(B2278,IPQlickTabla!$B:$J,9,FALSE),IF(B2278="80 - Produccion-Mezcla Grasa","80",IF(B2278="51 - Purga-Purga de sebo","51",IF(B2278="502 - Fermentacion PCL","502",IF(B2278="510 - Fermentacion","510","512"))))))</f>
        <v/>
      </c>
      <c r="M2278" s="107" t="str">
        <f t="shared" si="35"/>
        <v/>
      </c>
    </row>
    <row r="2279" spans="12:13" hidden="1" x14ac:dyDescent="0.25">
      <c r="L2279" s="145" t="str">
        <f>IF(A2279="","",IFERROR(VLOOKUP(B2279,IPQlickTabla!$B:$J,9,FALSE),IF(B2279="80 - Produccion-Mezcla Grasa","80",IF(B2279="51 - Purga-Purga de sebo","51",IF(B2279="502 - Fermentacion PCL","502",IF(B2279="510 - Fermentacion","510","512"))))))</f>
        <v/>
      </c>
      <c r="M2279" s="107" t="str">
        <f t="shared" si="35"/>
        <v/>
      </c>
    </row>
    <row r="2280" spans="12:13" hidden="1" x14ac:dyDescent="0.25">
      <c r="L2280" s="145" t="str">
        <f>IF(A2280="","",IFERROR(VLOOKUP(B2280,IPQlickTabla!$B:$J,9,FALSE),IF(B2280="80 - Produccion-Mezcla Grasa","80",IF(B2280="51 - Purga-Purga de sebo","51",IF(B2280="502 - Fermentacion PCL","502",IF(B2280="510 - Fermentacion","510","512"))))))</f>
        <v/>
      </c>
      <c r="M2280" s="107" t="str">
        <f t="shared" si="35"/>
        <v/>
      </c>
    </row>
    <row r="2281" spans="12:13" hidden="1" x14ac:dyDescent="0.25">
      <c r="L2281" s="145" t="str">
        <f>IF(A2281="","",IFERROR(VLOOKUP(B2281,IPQlickTabla!$B:$J,9,FALSE),IF(B2281="80 - Produccion-Mezcla Grasa","80",IF(B2281="51 - Purga-Purga de sebo","51",IF(B2281="502 - Fermentacion PCL","502",IF(B2281="510 - Fermentacion","510","512"))))))</f>
        <v/>
      </c>
      <c r="M2281" s="107" t="str">
        <f t="shared" si="35"/>
        <v/>
      </c>
    </row>
    <row r="2282" spans="12:13" hidden="1" x14ac:dyDescent="0.25">
      <c r="L2282" s="145" t="str">
        <f>IF(A2282="","",IFERROR(VLOOKUP(B2282,IPQlickTabla!$B:$J,9,FALSE),IF(B2282="80 - Produccion-Mezcla Grasa","80",IF(B2282="51 - Purga-Purga de sebo","51",IF(B2282="502 - Fermentacion PCL","502",IF(B2282="510 - Fermentacion","510","512"))))))</f>
        <v/>
      </c>
      <c r="M2282" s="107" t="str">
        <f t="shared" si="35"/>
        <v/>
      </c>
    </row>
    <row r="2283" spans="12:13" hidden="1" x14ac:dyDescent="0.25">
      <c r="L2283" s="145" t="str">
        <f>IF(A2283="","",IFERROR(VLOOKUP(B2283,IPQlickTabla!$B:$J,9,FALSE),IF(B2283="80 - Produccion-Mezcla Grasa","80",IF(B2283="51 - Purga-Purga de sebo","51",IF(B2283="502 - Fermentacion PCL","502",IF(B2283="510 - Fermentacion","510","512"))))))</f>
        <v/>
      </c>
      <c r="M2283" s="107" t="str">
        <f t="shared" si="35"/>
        <v/>
      </c>
    </row>
    <row r="2284" spans="12:13" hidden="1" x14ac:dyDescent="0.25">
      <c r="L2284" s="145" t="str">
        <f>IF(A2284="","",IFERROR(VLOOKUP(B2284,IPQlickTabla!$B:$J,9,FALSE),IF(B2284="80 - Produccion-Mezcla Grasa","80",IF(B2284="51 - Purga-Purga de sebo","51",IF(B2284="502 - Fermentacion PCL","502",IF(B2284="510 - Fermentacion","510","512"))))))</f>
        <v/>
      </c>
      <c r="M2284" s="107" t="str">
        <f t="shared" si="35"/>
        <v/>
      </c>
    </row>
    <row r="2285" spans="12:13" hidden="1" x14ac:dyDescent="0.25">
      <c r="L2285" s="145" t="str">
        <f>IF(A2285="","",IFERROR(VLOOKUP(B2285,IPQlickTabla!$B:$J,9,FALSE),IF(B2285="80 - Produccion-Mezcla Grasa","80",IF(B2285="51 - Purga-Purga de sebo","51",IF(B2285="502 - Fermentacion PCL","502",IF(B2285="510 - Fermentacion","510","512"))))))</f>
        <v/>
      </c>
      <c r="M2285" s="107" t="str">
        <f t="shared" si="35"/>
        <v/>
      </c>
    </row>
    <row r="2286" spans="12:13" hidden="1" x14ac:dyDescent="0.25">
      <c r="L2286" s="145" t="str">
        <f>IF(A2286="","",IFERROR(VLOOKUP(B2286,IPQlickTabla!$B:$J,9,FALSE),IF(B2286="80 - Produccion-Mezcla Grasa","80",IF(B2286="51 - Purga-Purga de sebo","51",IF(B2286="502 - Fermentacion PCL","502",IF(B2286="510 - Fermentacion","510","512"))))))</f>
        <v/>
      </c>
      <c r="M2286" s="107" t="str">
        <f t="shared" si="35"/>
        <v/>
      </c>
    </row>
    <row r="2287" spans="12:13" hidden="1" x14ac:dyDescent="0.25">
      <c r="L2287" s="145" t="str">
        <f>IF(A2287="","",IFERROR(VLOOKUP(B2287,IPQlickTabla!$B:$J,9,FALSE),IF(B2287="80 - Produccion-Mezcla Grasa","80",IF(B2287="51 - Purga-Purga de sebo","51",IF(B2287="502 - Fermentacion PCL","502",IF(B2287="510 - Fermentacion","510","512"))))))</f>
        <v/>
      </c>
      <c r="M2287" s="107" t="str">
        <f t="shared" si="35"/>
        <v/>
      </c>
    </row>
    <row r="2288" spans="12:13" hidden="1" x14ac:dyDescent="0.25">
      <c r="L2288" s="145" t="str">
        <f>IF(A2288="","",IFERROR(VLOOKUP(B2288,IPQlickTabla!$B:$J,9,FALSE),IF(B2288="80 - Produccion-Mezcla Grasa","80",IF(B2288="51 - Purga-Purga de sebo","51",IF(B2288="502 - Fermentacion PCL","502",IF(B2288="510 - Fermentacion","510","512"))))))</f>
        <v/>
      </c>
      <c r="M2288" s="107" t="str">
        <f t="shared" si="35"/>
        <v/>
      </c>
    </row>
    <row r="2289" spans="12:13" hidden="1" x14ac:dyDescent="0.25">
      <c r="L2289" s="145" t="str">
        <f>IF(A2289="","",IFERROR(VLOOKUP(B2289,IPQlickTabla!$B:$J,9,FALSE),IF(B2289="80 - Produccion-Mezcla Grasa","80",IF(B2289="51 - Purga-Purga de sebo","51",IF(B2289="502 - Fermentacion PCL","502",IF(B2289="510 - Fermentacion","510","512"))))))</f>
        <v/>
      </c>
      <c r="M2289" s="107" t="str">
        <f t="shared" si="35"/>
        <v/>
      </c>
    </row>
    <row r="2290" spans="12:13" hidden="1" x14ac:dyDescent="0.25">
      <c r="L2290" s="145" t="str">
        <f>IF(A2290="","",IFERROR(VLOOKUP(B2290,IPQlickTabla!$B:$J,9,FALSE),IF(B2290="80 - Produccion-Mezcla Grasa","80",IF(B2290="51 - Purga-Purga de sebo","51",IF(B2290="502 - Fermentacion PCL","502",IF(B2290="510 - Fermentacion","510","512"))))))</f>
        <v/>
      </c>
      <c r="M2290" s="107" t="str">
        <f t="shared" si="35"/>
        <v/>
      </c>
    </row>
    <row r="2291" spans="12:13" hidden="1" x14ac:dyDescent="0.25">
      <c r="L2291" s="145" t="str">
        <f>IF(A2291="","",IFERROR(VLOOKUP(B2291,IPQlickTabla!$B:$J,9,FALSE),IF(B2291="80 - Produccion-Mezcla Grasa","80",IF(B2291="51 - Purga-Purga de sebo","51",IF(B2291="502 - Fermentacion PCL","502",IF(B2291="510 - Fermentacion","510","512"))))))</f>
        <v/>
      </c>
      <c r="M2291" s="107" t="str">
        <f t="shared" si="35"/>
        <v/>
      </c>
    </row>
    <row r="2292" spans="12:13" hidden="1" x14ac:dyDescent="0.25">
      <c r="L2292" s="145" t="str">
        <f>IF(A2292="","",IFERROR(VLOOKUP(B2292,IPQlickTabla!$B:$J,9,FALSE),IF(B2292="80 - Produccion-Mezcla Grasa","80",IF(B2292="51 - Purga-Purga de sebo","51",IF(B2292="502 - Fermentacion PCL","502",IF(B2292="510 - Fermentacion","510","512"))))))</f>
        <v/>
      </c>
      <c r="M2292" s="107" t="str">
        <f t="shared" si="35"/>
        <v/>
      </c>
    </row>
    <row r="2293" spans="12:13" hidden="1" x14ac:dyDescent="0.25">
      <c r="L2293" s="145" t="str">
        <f>IF(A2293="","",IFERROR(VLOOKUP(B2293,IPQlickTabla!$B:$J,9,FALSE),IF(B2293="80 - Produccion-Mezcla Grasa","80",IF(B2293="51 - Purga-Purga de sebo","51",IF(B2293="502 - Fermentacion PCL","502",IF(B2293="510 - Fermentacion","510","512"))))))</f>
        <v/>
      </c>
      <c r="M2293" s="107" t="str">
        <f t="shared" si="35"/>
        <v/>
      </c>
    </row>
    <row r="2294" spans="12:13" hidden="1" x14ac:dyDescent="0.25">
      <c r="L2294" s="145" t="str">
        <f>IF(A2294="","",IFERROR(VLOOKUP(B2294,IPQlickTabla!$B:$J,9,FALSE),IF(B2294="80 - Produccion-Mezcla Grasa","80",IF(B2294="51 - Purga-Purga de sebo","51",IF(B2294="502 - Fermentacion PCL","502",IF(B2294="510 - Fermentacion","510","512"))))))</f>
        <v/>
      </c>
      <c r="M2294" s="107" t="str">
        <f t="shared" si="35"/>
        <v/>
      </c>
    </row>
    <row r="2295" spans="12:13" hidden="1" x14ac:dyDescent="0.25">
      <c r="L2295" s="145" t="str">
        <f>IF(A2295="","",IFERROR(VLOOKUP(B2295,IPQlickTabla!$B:$J,9,FALSE),IF(B2295="80 - Produccion-Mezcla Grasa","80",IF(B2295="51 - Purga-Purga de sebo","51",IF(B2295="502 - Fermentacion PCL","502",IF(B2295="510 - Fermentacion","510","512"))))))</f>
        <v/>
      </c>
      <c r="M2295" s="107" t="str">
        <f t="shared" si="35"/>
        <v/>
      </c>
    </row>
    <row r="2296" spans="12:13" hidden="1" x14ac:dyDescent="0.25">
      <c r="L2296" s="145" t="str">
        <f>IF(A2296="","",IFERROR(VLOOKUP(B2296,IPQlickTabla!$B:$J,9,FALSE),IF(B2296="80 - Produccion-Mezcla Grasa","80",IF(B2296="51 - Purga-Purga de sebo","51",IF(B2296="502 - Fermentacion PCL","502",IF(B2296="510 - Fermentacion","510","512"))))))</f>
        <v/>
      </c>
      <c r="M2296" s="107" t="str">
        <f t="shared" si="35"/>
        <v/>
      </c>
    </row>
    <row r="2297" spans="12:13" hidden="1" x14ac:dyDescent="0.25">
      <c r="L2297" s="145" t="str">
        <f>IF(A2297="","",IFERROR(VLOOKUP(B2297,IPQlickTabla!$B:$J,9,FALSE),IF(B2297="80 - Produccion-Mezcla Grasa","80",IF(B2297="51 - Purga-Purga de sebo","51",IF(B2297="502 - Fermentacion PCL","502",IF(B2297="510 - Fermentacion","510","512"))))))</f>
        <v/>
      </c>
      <c r="M2297" s="107" t="str">
        <f t="shared" si="35"/>
        <v/>
      </c>
    </row>
    <row r="2298" spans="12:13" hidden="1" x14ac:dyDescent="0.25">
      <c r="L2298" s="145" t="str">
        <f>IF(A2298="","",IFERROR(VLOOKUP(B2298,IPQlickTabla!$B:$J,9,FALSE),IF(B2298="80 - Produccion-Mezcla Grasa","80",IF(B2298="51 - Purga-Purga de sebo","51",IF(B2298="502 - Fermentacion PCL","502",IF(B2298="510 - Fermentacion","510","512"))))))</f>
        <v/>
      </c>
      <c r="M2298" s="107" t="str">
        <f t="shared" si="35"/>
        <v/>
      </c>
    </row>
    <row r="2299" spans="12:13" hidden="1" x14ac:dyDescent="0.25">
      <c r="L2299" s="145" t="str">
        <f>IF(A2299="","",IFERROR(VLOOKUP(B2299,IPQlickTabla!$B:$J,9,FALSE),IF(B2299="80 - Produccion-Mezcla Grasa","80",IF(B2299="51 - Purga-Purga de sebo","51",IF(B2299="502 - Fermentacion PCL","502",IF(B2299="510 - Fermentacion","510","512"))))))</f>
        <v/>
      </c>
      <c r="M2299" s="107" t="str">
        <f t="shared" si="35"/>
        <v/>
      </c>
    </row>
    <row r="2300" spans="12:13" hidden="1" x14ac:dyDescent="0.25">
      <c r="L2300" s="145" t="str">
        <f>IF(A2300="","",IFERROR(VLOOKUP(B2300,IPQlickTabla!$B:$J,9,FALSE),IF(B2300="80 - Produccion-Mezcla Grasa","80",IF(B2300="51 - Purga-Purga de sebo","51",IF(B2300="502 - Fermentacion PCL","502",IF(B2300="510 - Fermentacion","510","512"))))))</f>
        <v/>
      </c>
      <c r="M2300" s="107" t="str">
        <f t="shared" si="35"/>
        <v/>
      </c>
    </row>
    <row r="2301" spans="12:13" hidden="1" x14ac:dyDescent="0.25">
      <c r="L2301" s="145" t="str">
        <f>IF(A2301="","",IFERROR(VLOOKUP(B2301,IPQlickTabla!$B:$J,9,FALSE),IF(B2301="80 - Produccion-Mezcla Grasa","80",IF(B2301="51 - Purga-Purga de sebo","51",IF(B2301="502 - Fermentacion PCL","502",IF(B2301="510 - Fermentacion","510","512"))))))</f>
        <v/>
      </c>
      <c r="M2301" s="107" t="str">
        <f t="shared" si="35"/>
        <v/>
      </c>
    </row>
    <row r="2302" spans="12:13" hidden="1" x14ac:dyDescent="0.25">
      <c r="L2302" s="145" t="str">
        <f>IF(A2302="","",IFERROR(VLOOKUP(B2302,IPQlickTabla!$B:$J,9,FALSE),IF(B2302="80 - Produccion-Mezcla Grasa","80",IF(B2302="51 - Purga-Purga de sebo","51",IF(B2302="502 - Fermentacion PCL","502",IF(B2302="510 - Fermentacion","510","512"))))))</f>
        <v/>
      </c>
      <c r="M2302" s="107" t="str">
        <f t="shared" si="35"/>
        <v/>
      </c>
    </row>
    <row r="2303" spans="12:13" hidden="1" x14ac:dyDescent="0.25">
      <c r="L2303" s="145" t="str">
        <f>IF(A2303="","",IFERROR(VLOOKUP(B2303,IPQlickTabla!$B:$J,9,FALSE),IF(B2303="80 - Produccion-Mezcla Grasa","80",IF(B2303="51 - Purga-Purga de sebo","51",IF(B2303="502 - Fermentacion PCL","502",IF(B2303="510 - Fermentacion","510","512"))))))</f>
        <v/>
      </c>
      <c r="M2303" s="107" t="str">
        <f t="shared" si="35"/>
        <v/>
      </c>
    </row>
    <row r="2304" spans="12:13" hidden="1" x14ac:dyDescent="0.25">
      <c r="L2304" s="145" t="str">
        <f>IF(A2304="","",IFERROR(VLOOKUP(B2304,IPQlickTabla!$B:$J,9,FALSE),IF(B2304="80 - Produccion-Mezcla Grasa","80",IF(B2304="51 - Purga-Purga de sebo","51",IF(B2304="502 - Fermentacion PCL","502",IF(B2304="510 - Fermentacion","510","512"))))))</f>
        <v/>
      </c>
      <c r="M2304" s="107" t="str">
        <f t="shared" si="35"/>
        <v/>
      </c>
    </row>
    <row r="2305" spans="12:13" hidden="1" x14ac:dyDescent="0.25">
      <c r="L2305" s="145" t="str">
        <f>IF(A2305="","",IFERROR(VLOOKUP(B2305,IPQlickTabla!$B:$J,9,FALSE),IF(B2305="80 - Produccion-Mezcla Grasa","80",IF(B2305="51 - Purga-Purga de sebo","51",IF(B2305="502 - Fermentacion PCL","502",IF(B2305="510 - Fermentacion","510","512"))))))</f>
        <v/>
      </c>
      <c r="M2305" s="107" t="str">
        <f t="shared" si="35"/>
        <v/>
      </c>
    </row>
    <row r="2306" spans="12:13" hidden="1" x14ac:dyDescent="0.25">
      <c r="L2306" s="145" t="str">
        <f>IF(A2306="","",IFERROR(VLOOKUP(B2306,IPQlickTabla!$B:$J,9,FALSE),IF(B2306="80 - Produccion-Mezcla Grasa","80",IF(B2306="51 - Purga-Purga de sebo","51",IF(B2306="502 - Fermentacion PCL","502",IF(B2306="510 - Fermentacion","510","512"))))))</f>
        <v/>
      </c>
      <c r="M2306" s="107" t="str">
        <f t="shared" si="35"/>
        <v/>
      </c>
    </row>
    <row r="2307" spans="12:13" hidden="1" x14ac:dyDescent="0.25">
      <c r="L2307" s="145" t="str">
        <f>IF(A2307="","",IFERROR(VLOOKUP(B2307,IPQlickTabla!$B:$J,9,FALSE),IF(B2307="80 - Produccion-Mezcla Grasa","80",IF(B2307="51 - Purga-Purga de sebo","51",IF(B2307="502 - Fermentacion PCL","502",IF(B2307="510 - Fermentacion","510","512"))))))</f>
        <v/>
      </c>
      <c r="M2307" s="107" t="str">
        <f t="shared" ref="M2307:M2370" si="36">+IF(OR(L2307=73,L2307=74,L2307=75),75,IF(L2307="80",80,IF(L2307="51",51,IF(L2307="502",502,IF(L2307="510",510,IF(L2307="512",512,L2307))))))</f>
        <v/>
      </c>
    </row>
    <row r="2308" spans="12:13" hidden="1" x14ac:dyDescent="0.25">
      <c r="L2308" s="145" t="str">
        <f>IF(A2308="","",IFERROR(VLOOKUP(B2308,IPQlickTabla!$B:$J,9,FALSE),IF(B2308="80 - Produccion-Mezcla Grasa","80",IF(B2308="51 - Purga-Purga de sebo","51",IF(B2308="502 - Fermentacion PCL","502",IF(B2308="510 - Fermentacion","510","512"))))))</f>
        <v/>
      </c>
      <c r="M2308" s="107" t="str">
        <f t="shared" si="36"/>
        <v/>
      </c>
    </row>
    <row r="2309" spans="12:13" hidden="1" x14ac:dyDescent="0.25">
      <c r="L2309" s="145" t="str">
        <f>IF(A2309="","",IFERROR(VLOOKUP(B2309,IPQlickTabla!$B:$J,9,FALSE),IF(B2309="80 - Produccion-Mezcla Grasa","80",IF(B2309="51 - Purga-Purga de sebo","51",IF(B2309="502 - Fermentacion PCL","502",IF(B2309="510 - Fermentacion","510","512"))))))</f>
        <v/>
      </c>
      <c r="M2309" s="107" t="str">
        <f t="shared" si="36"/>
        <v/>
      </c>
    </row>
    <row r="2310" spans="12:13" hidden="1" x14ac:dyDescent="0.25">
      <c r="L2310" s="145" t="str">
        <f>IF(A2310="","",IFERROR(VLOOKUP(B2310,IPQlickTabla!$B:$J,9,FALSE),IF(B2310="80 - Produccion-Mezcla Grasa","80",IF(B2310="51 - Purga-Purga de sebo","51",IF(B2310="502 - Fermentacion PCL","502",IF(B2310="510 - Fermentacion","510","512"))))))</f>
        <v/>
      </c>
      <c r="M2310" s="107" t="str">
        <f t="shared" si="36"/>
        <v/>
      </c>
    </row>
    <row r="2311" spans="12:13" hidden="1" x14ac:dyDescent="0.25">
      <c r="L2311" s="145" t="str">
        <f>IF(A2311="","",IFERROR(VLOOKUP(B2311,IPQlickTabla!$B:$J,9,FALSE),IF(B2311="80 - Produccion-Mezcla Grasa","80",IF(B2311="51 - Purga-Purga de sebo","51",IF(B2311="502 - Fermentacion PCL","502",IF(B2311="510 - Fermentacion","510","512"))))))</f>
        <v/>
      </c>
      <c r="M2311" s="107" t="str">
        <f t="shared" si="36"/>
        <v/>
      </c>
    </row>
    <row r="2312" spans="12:13" hidden="1" x14ac:dyDescent="0.25">
      <c r="L2312" s="145" t="str">
        <f>IF(A2312="","",IFERROR(VLOOKUP(B2312,IPQlickTabla!$B:$J,9,FALSE),IF(B2312="80 - Produccion-Mezcla Grasa","80",IF(B2312="51 - Purga-Purga de sebo","51",IF(B2312="502 - Fermentacion PCL","502",IF(B2312="510 - Fermentacion","510","512"))))))</f>
        <v/>
      </c>
      <c r="M2312" s="107" t="str">
        <f t="shared" si="36"/>
        <v/>
      </c>
    </row>
    <row r="2313" spans="12:13" hidden="1" x14ac:dyDescent="0.25">
      <c r="L2313" s="145" t="str">
        <f>IF(A2313="","",IFERROR(VLOOKUP(B2313,IPQlickTabla!$B:$J,9,FALSE),IF(B2313="80 - Produccion-Mezcla Grasa","80",IF(B2313="51 - Purga-Purga de sebo","51",IF(B2313="502 - Fermentacion PCL","502",IF(B2313="510 - Fermentacion","510","512"))))))</f>
        <v/>
      </c>
      <c r="M2313" s="107" t="str">
        <f t="shared" si="36"/>
        <v/>
      </c>
    </row>
    <row r="2314" spans="12:13" hidden="1" x14ac:dyDescent="0.25">
      <c r="L2314" s="145" t="str">
        <f>IF(A2314="","",IFERROR(VLOOKUP(B2314,IPQlickTabla!$B:$J,9,FALSE),IF(B2314="80 - Produccion-Mezcla Grasa","80",IF(B2314="51 - Purga-Purga de sebo","51",IF(B2314="502 - Fermentacion PCL","502",IF(B2314="510 - Fermentacion","510","512"))))))</f>
        <v/>
      </c>
      <c r="M2314" s="107" t="str">
        <f t="shared" si="36"/>
        <v/>
      </c>
    </row>
    <row r="2315" spans="12:13" hidden="1" x14ac:dyDescent="0.25">
      <c r="L2315" s="145" t="str">
        <f>IF(A2315="","",IFERROR(VLOOKUP(B2315,IPQlickTabla!$B:$J,9,FALSE),IF(B2315="80 - Produccion-Mezcla Grasa","80",IF(B2315="51 - Purga-Purga de sebo","51",IF(B2315="502 - Fermentacion PCL","502",IF(B2315="510 - Fermentacion","510","512"))))))</f>
        <v/>
      </c>
      <c r="M2315" s="107" t="str">
        <f t="shared" si="36"/>
        <v/>
      </c>
    </row>
    <row r="2316" spans="12:13" hidden="1" x14ac:dyDescent="0.25">
      <c r="L2316" s="145" t="str">
        <f>IF(A2316="","",IFERROR(VLOOKUP(B2316,IPQlickTabla!$B:$J,9,FALSE),IF(B2316="80 - Produccion-Mezcla Grasa","80",IF(B2316="51 - Purga-Purga de sebo","51",IF(B2316="502 - Fermentacion PCL","502",IF(B2316="510 - Fermentacion","510","512"))))))</f>
        <v/>
      </c>
      <c r="M2316" s="107" t="str">
        <f t="shared" si="36"/>
        <v/>
      </c>
    </row>
    <row r="2317" spans="12:13" hidden="1" x14ac:dyDescent="0.25">
      <c r="L2317" s="145" t="str">
        <f>IF(A2317="","",IFERROR(VLOOKUP(B2317,IPQlickTabla!$B:$J,9,FALSE),IF(B2317="80 - Produccion-Mezcla Grasa","80",IF(B2317="51 - Purga-Purga de sebo","51",IF(B2317="502 - Fermentacion PCL","502",IF(B2317="510 - Fermentacion","510","512"))))))</f>
        <v/>
      </c>
      <c r="M2317" s="107" t="str">
        <f t="shared" si="36"/>
        <v/>
      </c>
    </row>
    <row r="2318" spans="12:13" hidden="1" x14ac:dyDescent="0.25">
      <c r="L2318" s="145" t="str">
        <f>IF(A2318="","",IFERROR(VLOOKUP(B2318,IPQlickTabla!$B:$J,9,FALSE),IF(B2318="80 - Produccion-Mezcla Grasa","80",IF(B2318="51 - Purga-Purga de sebo","51",IF(B2318="502 - Fermentacion PCL","502",IF(B2318="510 - Fermentacion","510","512"))))))</f>
        <v/>
      </c>
      <c r="M2318" s="107" t="str">
        <f t="shared" si="36"/>
        <v/>
      </c>
    </row>
    <row r="2319" spans="12:13" hidden="1" x14ac:dyDescent="0.25">
      <c r="L2319" s="145" t="str">
        <f>IF(A2319="","",IFERROR(VLOOKUP(B2319,IPQlickTabla!$B:$J,9,FALSE),IF(B2319="80 - Produccion-Mezcla Grasa","80",IF(B2319="51 - Purga-Purga de sebo","51",IF(B2319="502 - Fermentacion PCL","502",IF(B2319="510 - Fermentacion","510","512"))))))</f>
        <v/>
      </c>
      <c r="M2319" s="107" t="str">
        <f t="shared" si="36"/>
        <v/>
      </c>
    </row>
    <row r="2320" spans="12:13" hidden="1" x14ac:dyDescent="0.25">
      <c r="L2320" s="145" t="str">
        <f>IF(A2320="","",IFERROR(VLOOKUP(B2320,IPQlickTabla!$B:$J,9,FALSE),IF(B2320="80 - Produccion-Mezcla Grasa","80",IF(B2320="51 - Purga-Purga de sebo","51",IF(B2320="502 - Fermentacion PCL","502",IF(B2320="510 - Fermentacion","510","512"))))))</f>
        <v/>
      </c>
      <c r="M2320" s="107" t="str">
        <f t="shared" si="36"/>
        <v/>
      </c>
    </row>
    <row r="2321" spans="12:13" hidden="1" x14ac:dyDescent="0.25">
      <c r="L2321" s="145" t="str">
        <f>IF(A2321="","",IFERROR(VLOOKUP(B2321,IPQlickTabla!$B:$J,9,FALSE),IF(B2321="80 - Produccion-Mezcla Grasa","80",IF(B2321="51 - Purga-Purga de sebo","51",IF(B2321="502 - Fermentacion PCL","502",IF(B2321="510 - Fermentacion","510","512"))))))</f>
        <v/>
      </c>
      <c r="M2321" s="107" t="str">
        <f t="shared" si="36"/>
        <v/>
      </c>
    </row>
    <row r="2322" spans="12:13" hidden="1" x14ac:dyDescent="0.25">
      <c r="L2322" s="145" t="str">
        <f>IF(A2322="","",IFERROR(VLOOKUP(B2322,IPQlickTabla!$B:$J,9,FALSE),IF(B2322="80 - Produccion-Mezcla Grasa","80",IF(B2322="51 - Purga-Purga de sebo","51",IF(B2322="502 - Fermentacion PCL","502",IF(B2322="510 - Fermentacion","510","512"))))))</f>
        <v/>
      </c>
      <c r="M2322" s="107" t="str">
        <f t="shared" si="36"/>
        <v/>
      </c>
    </row>
    <row r="2323" spans="12:13" hidden="1" x14ac:dyDescent="0.25">
      <c r="L2323" s="145" t="str">
        <f>IF(A2323="","",IFERROR(VLOOKUP(B2323,IPQlickTabla!$B:$J,9,FALSE),IF(B2323="80 - Produccion-Mezcla Grasa","80",IF(B2323="51 - Purga-Purga de sebo","51",IF(B2323="502 - Fermentacion PCL","502",IF(B2323="510 - Fermentacion","510","512"))))))</f>
        <v/>
      </c>
      <c r="M2323" s="107" t="str">
        <f t="shared" si="36"/>
        <v/>
      </c>
    </row>
    <row r="2324" spans="12:13" hidden="1" x14ac:dyDescent="0.25">
      <c r="L2324" s="145" t="str">
        <f>IF(A2324="","",IFERROR(VLOOKUP(B2324,IPQlickTabla!$B:$J,9,FALSE),IF(B2324="80 - Produccion-Mezcla Grasa","80",IF(B2324="51 - Purga-Purga de sebo","51",IF(B2324="502 - Fermentacion PCL","502",IF(B2324="510 - Fermentacion","510","512"))))))</f>
        <v/>
      </c>
      <c r="M2324" s="107" t="str">
        <f t="shared" si="36"/>
        <v/>
      </c>
    </row>
    <row r="2325" spans="12:13" hidden="1" x14ac:dyDescent="0.25">
      <c r="L2325" s="145" t="str">
        <f>IF(A2325="","",IFERROR(VLOOKUP(B2325,IPQlickTabla!$B:$J,9,FALSE),IF(B2325="80 - Produccion-Mezcla Grasa","80",IF(B2325="51 - Purga-Purga de sebo","51",IF(B2325="502 - Fermentacion PCL","502",IF(B2325="510 - Fermentacion","510","512"))))))</f>
        <v/>
      </c>
      <c r="M2325" s="107" t="str">
        <f t="shared" si="36"/>
        <v/>
      </c>
    </row>
    <row r="2326" spans="12:13" hidden="1" x14ac:dyDescent="0.25">
      <c r="L2326" s="145" t="str">
        <f>IF(A2326="","",IFERROR(VLOOKUP(B2326,IPQlickTabla!$B:$J,9,FALSE),IF(B2326="80 - Produccion-Mezcla Grasa","80",IF(B2326="51 - Purga-Purga de sebo","51",IF(B2326="502 - Fermentacion PCL","502",IF(B2326="510 - Fermentacion","510","512"))))))</f>
        <v/>
      </c>
      <c r="M2326" s="107" t="str">
        <f t="shared" si="36"/>
        <v/>
      </c>
    </row>
    <row r="2327" spans="12:13" hidden="1" x14ac:dyDescent="0.25">
      <c r="L2327" s="145" t="str">
        <f>IF(A2327="","",IFERROR(VLOOKUP(B2327,IPQlickTabla!$B:$J,9,FALSE),IF(B2327="80 - Produccion-Mezcla Grasa","80",IF(B2327="51 - Purga-Purga de sebo","51",IF(B2327="502 - Fermentacion PCL","502",IF(B2327="510 - Fermentacion","510","512"))))))</f>
        <v/>
      </c>
      <c r="M2327" s="107" t="str">
        <f t="shared" si="36"/>
        <v/>
      </c>
    </row>
    <row r="2328" spans="12:13" hidden="1" x14ac:dyDescent="0.25">
      <c r="L2328" s="145" t="str">
        <f>IF(A2328="","",IFERROR(VLOOKUP(B2328,IPQlickTabla!$B:$J,9,FALSE),IF(B2328="80 - Produccion-Mezcla Grasa","80",IF(B2328="51 - Purga-Purga de sebo","51",IF(B2328="502 - Fermentacion PCL","502",IF(B2328="510 - Fermentacion","510","512"))))))</f>
        <v/>
      </c>
      <c r="M2328" s="107" t="str">
        <f t="shared" si="36"/>
        <v/>
      </c>
    </row>
    <row r="2329" spans="12:13" hidden="1" x14ac:dyDescent="0.25">
      <c r="L2329" s="145" t="str">
        <f>IF(A2329="","",IFERROR(VLOOKUP(B2329,IPQlickTabla!$B:$J,9,FALSE),IF(B2329="80 - Produccion-Mezcla Grasa","80",IF(B2329="51 - Purga-Purga de sebo","51",IF(B2329="502 - Fermentacion PCL","502",IF(B2329="510 - Fermentacion","510","512"))))))</f>
        <v/>
      </c>
      <c r="M2329" s="107" t="str">
        <f t="shared" si="36"/>
        <v/>
      </c>
    </row>
    <row r="2330" spans="12:13" hidden="1" x14ac:dyDescent="0.25">
      <c r="L2330" s="145" t="str">
        <f>IF(A2330="","",IFERROR(VLOOKUP(B2330,IPQlickTabla!$B:$J,9,FALSE),IF(B2330="80 - Produccion-Mezcla Grasa","80",IF(B2330="51 - Purga-Purga de sebo","51",IF(B2330="502 - Fermentacion PCL","502",IF(B2330="510 - Fermentacion","510","512"))))))</f>
        <v/>
      </c>
      <c r="M2330" s="107" t="str">
        <f t="shared" si="36"/>
        <v/>
      </c>
    </row>
    <row r="2331" spans="12:13" hidden="1" x14ac:dyDescent="0.25">
      <c r="L2331" s="145" t="str">
        <f>IF(A2331="","",IFERROR(VLOOKUP(B2331,IPQlickTabla!$B:$J,9,FALSE),IF(B2331="80 - Produccion-Mezcla Grasa","80",IF(B2331="51 - Purga-Purga de sebo","51",IF(B2331="502 - Fermentacion PCL","502",IF(B2331="510 - Fermentacion","510","512"))))))</f>
        <v/>
      </c>
      <c r="M2331" s="107" t="str">
        <f t="shared" si="36"/>
        <v/>
      </c>
    </row>
    <row r="2332" spans="12:13" hidden="1" x14ac:dyDescent="0.25">
      <c r="L2332" s="145" t="str">
        <f>IF(A2332="","",IFERROR(VLOOKUP(B2332,IPQlickTabla!$B:$J,9,FALSE),IF(B2332="80 - Produccion-Mezcla Grasa","80",IF(B2332="51 - Purga-Purga de sebo","51",IF(B2332="502 - Fermentacion PCL","502",IF(B2332="510 - Fermentacion","510","512"))))))</f>
        <v/>
      </c>
      <c r="M2332" s="107" t="str">
        <f t="shared" si="36"/>
        <v/>
      </c>
    </row>
    <row r="2333" spans="12:13" hidden="1" x14ac:dyDescent="0.25">
      <c r="L2333" s="145" t="str">
        <f>IF(A2333="","",IFERROR(VLOOKUP(B2333,IPQlickTabla!$B:$J,9,FALSE),IF(B2333="80 - Produccion-Mezcla Grasa","80",IF(B2333="51 - Purga-Purga de sebo","51",IF(B2333="502 - Fermentacion PCL","502",IF(B2333="510 - Fermentacion","510","512"))))))</f>
        <v/>
      </c>
      <c r="M2333" s="107" t="str">
        <f t="shared" si="36"/>
        <v/>
      </c>
    </row>
    <row r="2334" spans="12:13" hidden="1" x14ac:dyDescent="0.25">
      <c r="L2334" s="145" t="str">
        <f>IF(A2334="","",IFERROR(VLOOKUP(B2334,IPQlickTabla!$B:$J,9,FALSE),IF(B2334="80 - Produccion-Mezcla Grasa","80",IF(B2334="51 - Purga-Purga de sebo","51",IF(B2334="502 - Fermentacion PCL","502",IF(B2334="510 - Fermentacion","510","512"))))))</f>
        <v/>
      </c>
      <c r="M2334" s="107" t="str">
        <f t="shared" si="36"/>
        <v/>
      </c>
    </row>
    <row r="2335" spans="12:13" hidden="1" x14ac:dyDescent="0.25">
      <c r="L2335" s="145" t="str">
        <f>IF(A2335="","",IFERROR(VLOOKUP(B2335,IPQlickTabla!$B:$J,9,FALSE),IF(B2335="80 - Produccion-Mezcla Grasa","80",IF(B2335="51 - Purga-Purga de sebo","51",IF(B2335="502 - Fermentacion PCL","502",IF(B2335="510 - Fermentacion","510","512"))))))</f>
        <v/>
      </c>
      <c r="M2335" s="107" t="str">
        <f t="shared" si="36"/>
        <v/>
      </c>
    </row>
    <row r="2336" spans="12:13" hidden="1" x14ac:dyDescent="0.25">
      <c r="L2336" s="145" t="str">
        <f>IF(A2336="","",IFERROR(VLOOKUP(B2336,IPQlickTabla!$B:$J,9,FALSE),IF(B2336="80 - Produccion-Mezcla Grasa","80",IF(B2336="51 - Purga-Purga de sebo","51",IF(B2336="502 - Fermentacion PCL","502",IF(B2336="510 - Fermentacion","510","512"))))))</f>
        <v/>
      </c>
      <c r="M2336" s="107" t="str">
        <f t="shared" si="36"/>
        <v/>
      </c>
    </row>
    <row r="2337" spans="12:13" hidden="1" x14ac:dyDescent="0.25">
      <c r="L2337" s="145" t="str">
        <f>IF(A2337="","",IFERROR(VLOOKUP(B2337,IPQlickTabla!$B:$J,9,FALSE),IF(B2337="80 - Produccion-Mezcla Grasa","80",IF(B2337="51 - Purga-Purga de sebo","51",IF(B2337="502 - Fermentacion PCL","502",IF(B2337="510 - Fermentacion","510","512"))))))</f>
        <v/>
      </c>
      <c r="M2337" s="107" t="str">
        <f t="shared" si="36"/>
        <v/>
      </c>
    </row>
    <row r="2338" spans="12:13" hidden="1" x14ac:dyDescent="0.25">
      <c r="L2338" s="145" t="str">
        <f>IF(A2338="","",IFERROR(VLOOKUP(B2338,IPQlickTabla!$B:$J,9,FALSE),IF(B2338="80 - Produccion-Mezcla Grasa","80",IF(B2338="51 - Purga-Purga de sebo","51",IF(B2338="502 - Fermentacion PCL","502",IF(B2338="510 - Fermentacion","510","512"))))))</f>
        <v/>
      </c>
      <c r="M2338" s="107" t="str">
        <f t="shared" si="36"/>
        <v/>
      </c>
    </row>
    <row r="2339" spans="12:13" hidden="1" x14ac:dyDescent="0.25">
      <c r="L2339" s="145" t="str">
        <f>IF(A2339="","",IFERROR(VLOOKUP(B2339,IPQlickTabla!$B:$J,9,FALSE),IF(B2339="80 - Produccion-Mezcla Grasa","80",IF(B2339="51 - Purga-Purga de sebo","51",IF(B2339="502 - Fermentacion PCL","502",IF(B2339="510 - Fermentacion","510","512"))))))</f>
        <v/>
      </c>
      <c r="M2339" s="107" t="str">
        <f t="shared" si="36"/>
        <v/>
      </c>
    </row>
    <row r="2340" spans="12:13" hidden="1" x14ac:dyDescent="0.25">
      <c r="L2340" s="145" t="str">
        <f>IF(A2340="","",IFERROR(VLOOKUP(B2340,IPQlickTabla!$B:$J,9,FALSE),IF(B2340="80 - Produccion-Mezcla Grasa","80",IF(B2340="51 - Purga-Purga de sebo","51",IF(B2340="502 - Fermentacion PCL","502",IF(B2340="510 - Fermentacion","510","512"))))))</f>
        <v/>
      </c>
      <c r="M2340" s="107" t="str">
        <f t="shared" si="36"/>
        <v/>
      </c>
    </row>
    <row r="2341" spans="12:13" hidden="1" x14ac:dyDescent="0.25">
      <c r="L2341" s="145" t="str">
        <f>IF(A2341="","",IFERROR(VLOOKUP(B2341,IPQlickTabla!$B:$J,9,FALSE),IF(B2341="80 - Produccion-Mezcla Grasa","80",IF(B2341="51 - Purga-Purga de sebo","51",IF(B2341="502 - Fermentacion PCL","502",IF(B2341="510 - Fermentacion","510","512"))))))</f>
        <v/>
      </c>
      <c r="M2341" s="107" t="str">
        <f t="shared" si="36"/>
        <v/>
      </c>
    </row>
    <row r="2342" spans="12:13" hidden="1" x14ac:dyDescent="0.25">
      <c r="L2342" s="145" t="str">
        <f>IF(A2342="","",IFERROR(VLOOKUP(B2342,IPQlickTabla!$B:$J,9,FALSE),IF(B2342="80 - Produccion-Mezcla Grasa","80",IF(B2342="51 - Purga-Purga de sebo","51",IF(B2342="502 - Fermentacion PCL","502",IF(B2342="510 - Fermentacion","510","512"))))))</f>
        <v/>
      </c>
      <c r="M2342" s="107" t="str">
        <f t="shared" si="36"/>
        <v/>
      </c>
    </row>
    <row r="2343" spans="12:13" hidden="1" x14ac:dyDescent="0.25">
      <c r="L2343" s="145" t="str">
        <f>IF(A2343="","",IFERROR(VLOOKUP(B2343,IPQlickTabla!$B:$J,9,FALSE),IF(B2343="80 - Produccion-Mezcla Grasa","80",IF(B2343="51 - Purga-Purga de sebo","51",IF(B2343="502 - Fermentacion PCL","502",IF(B2343="510 - Fermentacion","510","512"))))))</f>
        <v/>
      </c>
      <c r="M2343" s="107" t="str">
        <f t="shared" si="36"/>
        <v/>
      </c>
    </row>
    <row r="2344" spans="12:13" hidden="1" x14ac:dyDescent="0.25">
      <c r="L2344" s="145" t="str">
        <f>IF(A2344="","",IFERROR(VLOOKUP(B2344,IPQlickTabla!$B:$J,9,FALSE),IF(B2344="80 - Produccion-Mezcla Grasa","80",IF(B2344="51 - Purga-Purga de sebo","51",IF(B2344="502 - Fermentacion PCL","502",IF(B2344="510 - Fermentacion","510","512"))))))</f>
        <v/>
      </c>
      <c r="M2344" s="107" t="str">
        <f t="shared" si="36"/>
        <v/>
      </c>
    </row>
    <row r="2345" spans="12:13" hidden="1" x14ac:dyDescent="0.25">
      <c r="L2345" s="145" t="str">
        <f>IF(A2345="","",IFERROR(VLOOKUP(B2345,IPQlickTabla!$B:$J,9,FALSE),IF(B2345="80 - Produccion-Mezcla Grasa","80",IF(B2345="51 - Purga-Purga de sebo","51",IF(B2345="502 - Fermentacion PCL","502",IF(B2345="510 - Fermentacion","510","512"))))))</f>
        <v/>
      </c>
      <c r="M2345" s="107" t="str">
        <f t="shared" si="36"/>
        <v/>
      </c>
    </row>
    <row r="2346" spans="12:13" hidden="1" x14ac:dyDescent="0.25">
      <c r="L2346" s="145" t="str">
        <f>IF(A2346="","",IFERROR(VLOOKUP(B2346,IPQlickTabla!$B:$J,9,FALSE),IF(B2346="80 - Produccion-Mezcla Grasa","80",IF(B2346="51 - Purga-Purga de sebo","51",IF(B2346="502 - Fermentacion PCL","502",IF(B2346="510 - Fermentacion","510","512"))))))</f>
        <v/>
      </c>
      <c r="M2346" s="107" t="str">
        <f t="shared" si="36"/>
        <v/>
      </c>
    </row>
    <row r="2347" spans="12:13" hidden="1" x14ac:dyDescent="0.25">
      <c r="L2347" s="145" t="str">
        <f>IF(A2347="","",IFERROR(VLOOKUP(B2347,IPQlickTabla!$B:$J,9,FALSE),IF(B2347="80 - Produccion-Mezcla Grasa","80",IF(B2347="51 - Purga-Purga de sebo","51",IF(B2347="502 - Fermentacion PCL","502",IF(B2347="510 - Fermentacion","510","512"))))))</f>
        <v/>
      </c>
      <c r="M2347" s="107" t="str">
        <f t="shared" si="36"/>
        <v/>
      </c>
    </row>
    <row r="2348" spans="12:13" hidden="1" x14ac:dyDescent="0.25">
      <c r="L2348" s="145" t="str">
        <f>IF(A2348="","",IFERROR(VLOOKUP(B2348,IPQlickTabla!$B:$J,9,FALSE),IF(B2348="80 - Produccion-Mezcla Grasa","80",IF(B2348="51 - Purga-Purga de sebo","51",IF(B2348="502 - Fermentacion PCL","502",IF(B2348="510 - Fermentacion","510","512"))))))</f>
        <v/>
      </c>
      <c r="M2348" s="107" t="str">
        <f t="shared" si="36"/>
        <v/>
      </c>
    </row>
    <row r="2349" spans="12:13" hidden="1" x14ac:dyDescent="0.25">
      <c r="L2349" s="145" t="str">
        <f>IF(A2349="","",IFERROR(VLOOKUP(B2349,IPQlickTabla!$B:$J,9,FALSE),IF(B2349="80 - Produccion-Mezcla Grasa","80",IF(B2349="51 - Purga-Purga de sebo","51",IF(B2349="502 - Fermentacion PCL","502",IF(B2349="510 - Fermentacion","510","512"))))))</f>
        <v/>
      </c>
      <c r="M2349" s="107" t="str">
        <f t="shared" si="36"/>
        <v/>
      </c>
    </row>
    <row r="2350" spans="12:13" hidden="1" x14ac:dyDescent="0.25">
      <c r="L2350" s="145" t="str">
        <f>IF(A2350="","",IFERROR(VLOOKUP(B2350,IPQlickTabla!$B:$J,9,FALSE),IF(B2350="80 - Produccion-Mezcla Grasa","80",IF(B2350="51 - Purga-Purga de sebo","51",IF(B2350="502 - Fermentacion PCL","502",IF(B2350="510 - Fermentacion","510","512"))))))</f>
        <v/>
      </c>
      <c r="M2350" s="107" t="str">
        <f t="shared" si="36"/>
        <v/>
      </c>
    </row>
    <row r="2351" spans="12:13" hidden="1" x14ac:dyDescent="0.25">
      <c r="L2351" s="145" t="str">
        <f>IF(A2351="","",IFERROR(VLOOKUP(B2351,IPQlickTabla!$B:$J,9,FALSE),IF(B2351="80 - Produccion-Mezcla Grasa","80",IF(B2351="51 - Purga-Purga de sebo","51",IF(B2351="502 - Fermentacion PCL","502",IF(B2351="510 - Fermentacion","510","512"))))))</f>
        <v/>
      </c>
      <c r="M2351" s="107" t="str">
        <f t="shared" si="36"/>
        <v/>
      </c>
    </row>
    <row r="2352" spans="12:13" hidden="1" x14ac:dyDescent="0.25">
      <c r="L2352" s="145" t="str">
        <f>IF(A2352="","",IFERROR(VLOOKUP(B2352,IPQlickTabla!$B:$J,9,FALSE),IF(B2352="80 - Produccion-Mezcla Grasa","80",IF(B2352="51 - Purga-Purga de sebo","51",IF(B2352="502 - Fermentacion PCL","502",IF(B2352="510 - Fermentacion","510","512"))))))</f>
        <v/>
      </c>
      <c r="M2352" s="107" t="str">
        <f t="shared" si="36"/>
        <v/>
      </c>
    </row>
    <row r="2353" spans="12:13" hidden="1" x14ac:dyDescent="0.25">
      <c r="L2353" s="145" t="str">
        <f>IF(A2353="","",IFERROR(VLOOKUP(B2353,IPQlickTabla!$B:$J,9,FALSE),IF(B2353="80 - Produccion-Mezcla Grasa","80",IF(B2353="51 - Purga-Purga de sebo","51",IF(B2353="502 - Fermentacion PCL","502",IF(B2353="510 - Fermentacion","510","512"))))))</f>
        <v/>
      </c>
      <c r="M2353" s="107" t="str">
        <f t="shared" si="36"/>
        <v/>
      </c>
    </row>
    <row r="2354" spans="12:13" hidden="1" x14ac:dyDescent="0.25">
      <c r="L2354" s="145" t="str">
        <f>IF(A2354="","",IFERROR(VLOOKUP(B2354,IPQlickTabla!$B:$J,9,FALSE),IF(B2354="80 - Produccion-Mezcla Grasa","80",IF(B2354="51 - Purga-Purga de sebo","51",IF(B2354="502 - Fermentacion PCL","502",IF(B2354="510 - Fermentacion","510","512"))))))</f>
        <v/>
      </c>
      <c r="M2354" s="107" t="str">
        <f t="shared" si="36"/>
        <v/>
      </c>
    </row>
    <row r="2355" spans="12:13" hidden="1" x14ac:dyDescent="0.25">
      <c r="L2355" s="145" t="str">
        <f>IF(A2355="","",IFERROR(VLOOKUP(B2355,IPQlickTabla!$B:$J,9,FALSE),IF(B2355="80 - Produccion-Mezcla Grasa","80",IF(B2355="51 - Purga-Purga de sebo","51",IF(B2355="502 - Fermentacion PCL","502",IF(B2355="510 - Fermentacion","510","512"))))))</f>
        <v/>
      </c>
      <c r="M2355" s="107" t="str">
        <f t="shared" si="36"/>
        <v/>
      </c>
    </row>
    <row r="2356" spans="12:13" hidden="1" x14ac:dyDescent="0.25">
      <c r="L2356" s="145" t="str">
        <f>IF(A2356="","",IFERROR(VLOOKUP(B2356,IPQlickTabla!$B:$J,9,FALSE),IF(B2356="80 - Produccion-Mezcla Grasa","80",IF(B2356="51 - Purga-Purga de sebo","51",IF(B2356="502 - Fermentacion PCL","502",IF(B2356="510 - Fermentacion","510","512"))))))</f>
        <v/>
      </c>
      <c r="M2356" s="107" t="str">
        <f t="shared" si="36"/>
        <v/>
      </c>
    </row>
    <row r="2357" spans="12:13" hidden="1" x14ac:dyDescent="0.25">
      <c r="L2357" s="145" t="str">
        <f>IF(A2357="","",IFERROR(VLOOKUP(B2357,IPQlickTabla!$B:$J,9,FALSE),IF(B2357="80 - Produccion-Mezcla Grasa","80",IF(B2357="51 - Purga-Purga de sebo","51",IF(B2357="502 - Fermentacion PCL","502",IF(B2357="510 - Fermentacion","510","512"))))))</f>
        <v/>
      </c>
      <c r="M2357" s="107" t="str">
        <f t="shared" si="36"/>
        <v/>
      </c>
    </row>
    <row r="2358" spans="12:13" hidden="1" x14ac:dyDescent="0.25">
      <c r="L2358" s="145" t="str">
        <f>IF(A2358="","",IFERROR(VLOOKUP(B2358,IPQlickTabla!$B:$J,9,FALSE),IF(B2358="80 - Produccion-Mezcla Grasa","80",IF(B2358="51 - Purga-Purga de sebo","51",IF(B2358="502 - Fermentacion PCL","502",IF(B2358="510 - Fermentacion","510","512"))))))</f>
        <v/>
      </c>
      <c r="M2358" s="107" t="str">
        <f t="shared" si="36"/>
        <v/>
      </c>
    </row>
    <row r="2359" spans="12:13" hidden="1" x14ac:dyDescent="0.25">
      <c r="L2359" s="145" t="str">
        <f>IF(A2359="","",IFERROR(VLOOKUP(B2359,IPQlickTabla!$B:$J,9,FALSE),IF(B2359="80 - Produccion-Mezcla Grasa","80",IF(B2359="51 - Purga-Purga de sebo","51",IF(B2359="502 - Fermentacion PCL","502",IF(B2359="510 - Fermentacion","510","512"))))))</f>
        <v/>
      </c>
      <c r="M2359" s="107" t="str">
        <f t="shared" si="36"/>
        <v/>
      </c>
    </row>
    <row r="2360" spans="12:13" hidden="1" x14ac:dyDescent="0.25">
      <c r="L2360" s="145" t="str">
        <f>IF(A2360="","",IFERROR(VLOOKUP(B2360,IPQlickTabla!$B:$J,9,FALSE),IF(B2360="80 - Produccion-Mezcla Grasa","80",IF(B2360="51 - Purga-Purga de sebo","51",IF(B2360="502 - Fermentacion PCL","502",IF(B2360="510 - Fermentacion","510","512"))))))</f>
        <v/>
      </c>
      <c r="M2360" s="107" t="str">
        <f t="shared" si="36"/>
        <v/>
      </c>
    </row>
    <row r="2361" spans="12:13" hidden="1" x14ac:dyDescent="0.25">
      <c r="L2361" s="145" t="str">
        <f>IF(A2361="","",IFERROR(VLOOKUP(B2361,IPQlickTabla!$B:$J,9,FALSE),IF(B2361="80 - Produccion-Mezcla Grasa","80",IF(B2361="51 - Purga-Purga de sebo","51",IF(B2361="502 - Fermentacion PCL","502",IF(B2361="510 - Fermentacion","510","512"))))))</f>
        <v/>
      </c>
      <c r="M2361" s="107" t="str">
        <f t="shared" si="36"/>
        <v/>
      </c>
    </row>
    <row r="2362" spans="12:13" hidden="1" x14ac:dyDescent="0.25">
      <c r="L2362" s="145" t="str">
        <f>IF(A2362="","",IFERROR(VLOOKUP(B2362,IPQlickTabla!$B:$J,9,FALSE),IF(B2362="80 - Produccion-Mezcla Grasa","80",IF(B2362="51 - Purga-Purga de sebo","51",IF(B2362="502 - Fermentacion PCL","502",IF(B2362="510 - Fermentacion","510","512"))))))</f>
        <v/>
      </c>
      <c r="M2362" s="107" t="str">
        <f t="shared" si="36"/>
        <v/>
      </c>
    </row>
    <row r="2363" spans="12:13" hidden="1" x14ac:dyDescent="0.25">
      <c r="L2363" s="145" t="str">
        <f>IF(A2363="","",IFERROR(VLOOKUP(B2363,IPQlickTabla!$B:$J,9,FALSE),IF(B2363="80 - Produccion-Mezcla Grasa","80",IF(B2363="51 - Purga-Purga de sebo","51",IF(B2363="502 - Fermentacion PCL","502",IF(B2363="510 - Fermentacion","510","512"))))))</f>
        <v/>
      </c>
      <c r="M2363" s="107" t="str">
        <f t="shared" si="36"/>
        <v/>
      </c>
    </row>
    <row r="2364" spans="12:13" hidden="1" x14ac:dyDescent="0.25">
      <c r="L2364" s="145" t="str">
        <f>IF(A2364="","",IFERROR(VLOOKUP(B2364,IPQlickTabla!$B:$J,9,FALSE),IF(B2364="80 - Produccion-Mezcla Grasa","80",IF(B2364="51 - Purga-Purga de sebo","51",IF(B2364="502 - Fermentacion PCL","502",IF(B2364="510 - Fermentacion","510","512"))))))</f>
        <v/>
      </c>
      <c r="M2364" s="107" t="str">
        <f t="shared" si="36"/>
        <v/>
      </c>
    </row>
    <row r="2365" spans="12:13" hidden="1" x14ac:dyDescent="0.25">
      <c r="L2365" s="145" t="str">
        <f>IF(A2365="","",IFERROR(VLOOKUP(B2365,IPQlickTabla!$B:$J,9,FALSE),IF(B2365="80 - Produccion-Mezcla Grasa","80",IF(B2365="51 - Purga-Purga de sebo","51",IF(B2365="502 - Fermentacion PCL","502",IF(B2365="510 - Fermentacion","510","512"))))))</f>
        <v/>
      </c>
      <c r="M2365" s="107" t="str">
        <f t="shared" si="36"/>
        <v/>
      </c>
    </row>
    <row r="2366" spans="12:13" hidden="1" x14ac:dyDescent="0.25">
      <c r="L2366" s="145" t="str">
        <f>IF(A2366="","",IFERROR(VLOOKUP(B2366,IPQlickTabla!$B:$J,9,FALSE),IF(B2366="80 - Produccion-Mezcla Grasa","80",IF(B2366="51 - Purga-Purga de sebo","51",IF(B2366="502 - Fermentacion PCL","502",IF(B2366="510 - Fermentacion","510","512"))))))</f>
        <v/>
      </c>
      <c r="M2366" s="107" t="str">
        <f t="shared" si="36"/>
        <v/>
      </c>
    </row>
    <row r="2367" spans="12:13" hidden="1" x14ac:dyDescent="0.25">
      <c r="L2367" s="145" t="str">
        <f>IF(A2367="","",IFERROR(VLOOKUP(B2367,IPQlickTabla!$B:$J,9,FALSE),IF(B2367="80 - Produccion-Mezcla Grasa","80",IF(B2367="51 - Purga-Purga de sebo","51",IF(B2367="502 - Fermentacion PCL","502",IF(B2367="510 - Fermentacion","510","512"))))))</f>
        <v/>
      </c>
      <c r="M2367" s="107" t="str">
        <f t="shared" si="36"/>
        <v/>
      </c>
    </row>
    <row r="2368" spans="12:13" hidden="1" x14ac:dyDescent="0.25">
      <c r="L2368" s="145" t="str">
        <f>IF(A2368="","",IFERROR(VLOOKUP(B2368,IPQlickTabla!$B:$J,9,FALSE),IF(B2368="80 - Produccion-Mezcla Grasa","80",IF(B2368="51 - Purga-Purga de sebo","51",IF(B2368="502 - Fermentacion PCL","502",IF(B2368="510 - Fermentacion","510","512"))))))</f>
        <v/>
      </c>
      <c r="M2368" s="107" t="str">
        <f t="shared" si="36"/>
        <v/>
      </c>
    </row>
    <row r="2369" spans="12:13" hidden="1" x14ac:dyDescent="0.25">
      <c r="L2369" s="145" t="str">
        <f>IF(A2369="","",IFERROR(VLOOKUP(B2369,IPQlickTabla!$B:$J,9,FALSE),IF(B2369="80 - Produccion-Mezcla Grasa","80",IF(B2369="51 - Purga-Purga de sebo","51",IF(B2369="502 - Fermentacion PCL","502",IF(B2369="510 - Fermentacion","510","512"))))))</f>
        <v/>
      </c>
      <c r="M2369" s="107" t="str">
        <f t="shared" si="36"/>
        <v/>
      </c>
    </row>
    <row r="2370" spans="12:13" hidden="1" x14ac:dyDescent="0.25">
      <c r="L2370" s="145" t="str">
        <f>IF(A2370="","",IFERROR(VLOOKUP(B2370,IPQlickTabla!$B:$J,9,FALSE),IF(B2370="80 - Produccion-Mezcla Grasa","80",IF(B2370="51 - Purga-Purga de sebo","51",IF(B2370="502 - Fermentacion PCL","502",IF(B2370="510 - Fermentacion","510","512"))))))</f>
        <v/>
      </c>
      <c r="M2370" s="107" t="str">
        <f t="shared" si="36"/>
        <v/>
      </c>
    </row>
    <row r="2371" spans="12:13" hidden="1" x14ac:dyDescent="0.25">
      <c r="L2371" s="145" t="str">
        <f>IF(A2371="","",IFERROR(VLOOKUP(B2371,IPQlickTabla!$B:$J,9,FALSE),IF(B2371="80 - Produccion-Mezcla Grasa","80",IF(B2371="51 - Purga-Purga de sebo","51",IF(B2371="502 - Fermentacion PCL","502",IF(B2371="510 - Fermentacion","510","512"))))))</f>
        <v/>
      </c>
      <c r="M2371" s="107" t="str">
        <f t="shared" ref="M2371:M2434" si="37">+IF(OR(L2371=73,L2371=74,L2371=75),75,IF(L2371="80",80,IF(L2371="51",51,IF(L2371="502",502,IF(L2371="510",510,IF(L2371="512",512,L2371))))))</f>
        <v/>
      </c>
    </row>
    <row r="2372" spans="12:13" hidden="1" x14ac:dyDescent="0.25">
      <c r="L2372" s="145" t="str">
        <f>IF(A2372="","",IFERROR(VLOOKUP(B2372,IPQlickTabla!$B:$J,9,FALSE),IF(B2372="80 - Produccion-Mezcla Grasa","80",IF(B2372="51 - Purga-Purga de sebo","51",IF(B2372="502 - Fermentacion PCL","502",IF(B2372="510 - Fermentacion","510","512"))))))</f>
        <v/>
      </c>
      <c r="M2372" s="107" t="str">
        <f t="shared" si="37"/>
        <v/>
      </c>
    </row>
    <row r="2373" spans="12:13" hidden="1" x14ac:dyDescent="0.25">
      <c r="L2373" s="145" t="str">
        <f>IF(A2373="","",IFERROR(VLOOKUP(B2373,IPQlickTabla!$B:$J,9,FALSE),IF(B2373="80 - Produccion-Mezcla Grasa","80",IF(B2373="51 - Purga-Purga de sebo","51",IF(B2373="502 - Fermentacion PCL","502",IF(B2373="510 - Fermentacion","510","512"))))))</f>
        <v/>
      </c>
      <c r="M2373" s="107" t="str">
        <f t="shared" si="37"/>
        <v/>
      </c>
    </row>
    <row r="2374" spans="12:13" hidden="1" x14ac:dyDescent="0.25">
      <c r="L2374" s="145" t="str">
        <f>IF(A2374="","",IFERROR(VLOOKUP(B2374,IPQlickTabla!$B:$J,9,FALSE),IF(B2374="80 - Produccion-Mezcla Grasa","80",IF(B2374="51 - Purga-Purga de sebo","51",IF(B2374="502 - Fermentacion PCL","502",IF(B2374="510 - Fermentacion","510","512"))))))</f>
        <v/>
      </c>
      <c r="M2374" s="107" t="str">
        <f t="shared" si="37"/>
        <v/>
      </c>
    </row>
    <row r="2375" spans="12:13" hidden="1" x14ac:dyDescent="0.25">
      <c r="L2375" s="145" t="str">
        <f>IF(A2375="","",IFERROR(VLOOKUP(B2375,IPQlickTabla!$B:$J,9,FALSE),IF(B2375="80 - Produccion-Mezcla Grasa","80",IF(B2375="51 - Purga-Purga de sebo","51",IF(B2375="502 - Fermentacion PCL","502",IF(B2375="510 - Fermentacion","510","512"))))))</f>
        <v/>
      </c>
      <c r="M2375" s="107" t="str">
        <f t="shared" si="37"/>
        <v/>
      </c>
    </row>
    <row r="2376" spans="12:13" hidden="1" x14ac:dyDescent="0.25">
      <c r="L2376" s="145" t="str">
        <f>IF(A2376="","",IFERROR(VLOOKUP(B2376,IPQlickTabla!$B:$J,9,FALSE),IF(B2376="80 - Produccion-Mezcla Grasa","80",IF(B2376="51 - Purga-Purga de sebo","51",IF(B2376="502 - Fermentacion PCL","502",IF(B2376="510 - Fermentacion","510","512"))))))</f>
        <v/>
      </c>
      <c r="M2376" s="107" t="str">
        <f t="shared" si="37"/>
        <v/>
      </c>
    </row>
    <row r="2377" spans="12:13" hidden="1" x14ac:dyDescent="0.25">
      <c r="L2377" s="145" t="str">
        <f>IF(A2377="","",IFERROR(VLOOKUP(B2377,IPQlickTabla!$B:$J,9,FALSE),IF(B2377="80 - Produccion-Mezcla Grasa","80",IF(B2377="51 - Purga-Purga de sebo","51",IF(B2377="502 - Fermentacion PCL","502",IF(B2377="510 - Fermentacion","510","512"))))))</f>
        <v/>
      </c>
      <c r="M2377" s="107" t="str">
        <f t="shared" si="37"/>
        <v/>
      </c>
    </row>
    <row r="2378" spans="12:13" hidden="1" x14ac:dyDescent="0.25">
      <c r="L2378" s="145" t="str">
        <f>IF(A2378="","",IFERROR(VLOOKUP(B2378,IPQlickTabla!$B:$J,9,FALSE),IF(B2378="80 - Produccion-Mezcla Grasa","80",IF(B2378="51 - Purga-Purga de sebo","51",IF(B2378="502 - Fermentacion PCL","502",IF(B2378="510 - Fermentacion","510","512"))))))</f>
        <v/>
      </c>
      <c r="M2378" s="107" t="str">
        <f t="shared" si="37"/>
        <v/>
      </c>
    </row>
    <row r="2379" spans="12:13" hidden="1" x14ac:dyDescent="0.25">
      <c r="L2379" s="145" t="str">
        <f>IF(A2379="","",IFERROR(VLOOKUP(B2379,IPQlickTabla!$B:$J,9,FALSE),IF(B2379="80 - Produccion-Mezcla Grasa","80",IF(B2379="51 - Purga-Purga de sebo","51",IF(B2379="502 - Fermentacion PCL","502",IF(B2379="510 - Fermentacion","510","512"))))))</f>
        <v/>
      </c>
      <c r="M2379" s="107" t="str">
        <f t="shared" si="37"/>
        <v/>
      </c>
    </row>
    <row r="2380" spans="12:13" hidden="1" x14ac:dyDescent="0.25">
      <c r="L2380" s="145" t="str">
        <f>IF(A2380="","",IFERROR(VLOOKUP(B2380,IPQlickTabla!$B:$J,9,FALSE),IF(B2380="80 - Produccion-Mezcla Grasa","80",IF(B2380="51 - Purga-Purga de sebo","51",IF(B2380="502 - Fermentacion PCL","502",IF(B2380="510 - Fermentacion","510","512"))))))</f>
        <v/>
      </c>
      <c r="M2380" s="107" t="str">
        <f t="shared" si="37"/>
        <v/>
      </c>
    </row>
    <row r="2381" spans="12:13" hidden="1" x14ac:dyDescent="0.25">
      <c r="L2381" s="145" t="str">
        <f>IF(A2381="","",IFERROR(VLOOKUP(B2381,IPQlickTabla!$B:$J,9,FALSE),IF(B2381="80 - Produccion-Mezcla Grasa","80",IF(B2381="51 - Purga-Purga de sebo","51",IF(B2381="502 - Fermentacion PCL","502",IF(B2381="510 - Fermentacion","510","512"))))))</f>
        <v/>
      </c>
      <c r="M2381" s="107" t="str">
        <f t="shared" si="37"/>
        <v/>
      </c>
    </row>
    <row r="2382" spans="12:13" hidden="1" x14ac:dyDescent="0.25">
      <c r="L2382" s="145" t="str">
        <f>IF(A2382="","",IFERROR(VLOOKUP(B2382,IPQlickTabla!$B:$J,9,FALSE),IF(B2382="80 - Produccion-Mezcla Grasa","80",IF(B2382="51 - Purga-Purga de sebo","51",IF(B2382="502 - Fermentacion PCL","502",IF(B2382="510 - Fermentacion","510","512"))))))</f>
        <v/>
      </c>
      <c r="M2382" s="107" t="str">
        <f t="shared" si="37"/>
        <v/>
      </c>
    </row>
    <row r="2383" spans="12:13" hidden="1" x14ac:dyDescent="0.25">
      <c r="L2383" s="145" t="str">
        <f>IF(A2383="","",IFERROR(VLOOKUP(B2383,IPQlickTabla!$B:$J,9,FALSE),IF(B2383="80 - Produccion-Mezcla Grasa","80",IF(B2383="51 - Purga-Purga de sebo","51",IF(B2383="502 - Fermentacion PCL","502",IF(B2383="510 - Fermentacion","510","512"))))))</f>
        <v/>
      </c>
      <c r="M2383" s="107" t="str">
        <f t="shared" si="37"/>
        <v/>
      </c>
    </row>
    <row r="2384" spans="12:13" hidden="1" x14ac:dyDescent="0.25">
      <c r="L2384" s="145" t="str">
        <f>IF(A2384="","",IFERROR(VLOOKUP(B2384,IPQlickTabla!$B:$J,9,FALSE),IF(B2384="80 - Produccion-Mezcla Grasa","80",IF(B2384="51 - Purga-Purga de sebo","51",IF(B2384="502 - Fermentacion PCL","502",IF(B2384="510 - Fermentacion","510","512"))))))</f>
        <v/>
      </c>
      <c r="M2384" s="107" t="str">
        <f t="shared" si="37"/>
        <v/>
      </c>
    </row>
    <row r="2385" spans="12:13" hidden="1" x14ac:dyDescent="0.25">
      <c r="L2385" s="145" t="str">
        <f>IF(A2385="","",IFERROR(VLOOKUP(B2385,IPQlickTabla!$B:$J,9,FALSE),IF(B2385="80 - Produccion-Mezcla Grasa","80",IF(B2385="51 - Purga-Purga de sebo","51",IF(B2385="502 - Fermentacion PCL","502",IF(B2385="510 - Fermentacion","510","512"))))))</f>
        <v/>
      </c>
      <c r="M2385" s="107" t="str">
        <f t="shared" si="37"/>
        <v/>
      </c>
    </row>
    <row r="2386" spans="12:13" hidden="1" x14ac:dyDescent="0.25">
      <c r="L2386" s="145" t="str">
        <f>IF(A2386="","",IFERROR(VLOOKUP(B2386,IPQlickTabla!$B:$J,9,FALSE),IF(B2386="80 - Produccion-Mezcla Grasa","80",IF(B2386="51 - Purga-Purga de sebo","51",IF(B2386="502 - Fermentacion PCL","502",IF(B2386="510 - Fermentacion","510","512"))))))</f>
        <v/>
      </c>
      <c r="M2386" s="107" t="str">
        <f t="shared" si="37"/>
        <v/>
      </c>
    </row>
    <row r="2387" spans="12:13" hidden="1" x14ac:dyDescent="0.25">
      <c r="L2387" s="145" t="str">
        <f>IF(A2387="","",IFERROR(VLOOKUP(B2387,IPQlickTabla!$B:$J,9,FALSE),IF(B2387="80 - Produccion-Mezcla Grasa","80",IF(B2387="51 - Purga-Purga de sebo","51",IF(B2387="502 - Fermentacion PCL","502",IF(B2387="510 - Fermentacion","510","512"))))))</f>
        <v/>
      </c>
      <c r="M2387" s="107" t="str">
        <f t="shared" si="37"/>
        <v/>
      </c>
    </row>
    <row r="2388" spans="12:13" hidden="1" x14ac:dyDescent="0.25">
      <c r="L2388" s="145" t="str">
        <f>IF(A2388="","",IFERROR(VLOOKUP(B2388,IPQlickTabla!$B:$J,9,FALSE),IF(B2388="80 - Produccion-Mezcla Grasa","80",IF(B2388="51 - Purga-Purga de sebo","51",IF(B2388="502 - Fermentacion PCL","502",IF(B2388="510 - Fermentacion","510","512"))))))</f>
        <v/>
      </c>
      <c r="M2388" s="107" t="str">
        <f t="shared" si="37"/>
        <v/>
      </c>
    </row>
    <row r="2389" spans="12:13" hidden="1" x14ac:dyDescent="0.25">
      <c r="L2389" s="145" t="str">
        <f>IF(A2389="","",IFERROR(VLOOKUP(B2389,IPQlickTabla!$B:$J,9,FALSE),IF(B2389="80 - Produccion-Mezcla Grasa","80",IF(B2389="51 - Purga-Purga de sebo","51",IF(B2389="502 - Fermentacion PCL","502",IF(B2389="510 - Fermentacion","510","512"))))))</f>
        <v/>
      </c>
      <c r="M2389" s="107" t="str">
        <f t="shared" si="37"/>
        <v/>
      </c>
    </row>
    <row r="2390" spans="12:13" hidden="1" x14ac:dyDescent="0.25">
      <c r="L2390" s="145" t="str">
        <f>IF(A2390="","",IFERROR(VLOOKUP(B2390,IPQlickTabla!$B:$J,9,FALSE),IF(B2390="80 - Produccion-Mezcla Grasa","80",IF(B2390="51 - Purga-Purga de sebo","51",IF(B2390="502 - Fermentacion PCL","502",IF(B2390="510 - Fermentacion","510","512"))))))</f>
        <v/>
      </c>
      <c r="M2390" s="107" t="str">
        <f t="shared" si="37"/>
        <v/>
      </c>
    </row>
    <row r="2391" spans="12:13" hidden="1" x14ac:dyDescent="0.25">
      <c r="L2391" s="145" t="str">
        <f>IF(A2391="","",IFERROR(VLOOKUP(B2391,IPQlickTabla!$B:$J,9,FALSE),IF(B2391="80 - Produccion-Mezcla Grasa","80",IF(B2391="51 - Purga-Purga de sebo","51",IF(B2391="502 - Fermentacion PCL","502",IF(B2391="510 - Fermentacion","510","512"))))))</f>
        <v/>
      </c>
      <c r="M2391" s="107" t="str">
        <f t="shared" si="37"/>
        <v/>
      </c>
    </row>
    <row r="2392" spans="12:13" hidden="1" x14ac:dyDescent="0.25">
      <c r="L2392" s="145" t="str">
        <f>IF(A2392="","",IFERROR(VLOOKUP(B2392,IPQlickTabla!$B:$J,9,FALSE),IF(B2392="80 - Produccion-Mezcla Grasa","80",IF(B2392="51 - Purga-Purga de sebo","51",IF(B2392="502 - Fermentacion PCL","502",IF(B2392="510 - Fermentacion","510","512"))))))</f>
        <v/>
      </c>
      <c r="M2392" s="107" t="str">
        <f t="shared" si="37"/>
        <v/>
      </c>
    </row>
    <row r="2393" spans="12:13" hidden="1" x14ac:dyDescent="0.25">
      <c r="L2393" s="145" t="str">
        <f>IF(A2393="","",IFERROR(VLOOKUP(B2393,IPQlickTabla!$B:$J,9,FALSE),IF(B2393="80 - Produccion-Mezcla Grasa","80",IF(B2393="51 - Purga-Purga de sebo","51",IF(B2393="502 - Fermentacion PCL","502",IF(B2393="510 - Fermentacion","510","512"))))))</f>
        <v/>
      </c>
      <c r="M2393" s="107" t="str">
        <f t="shared" si="37"/>
        <v/>
      </c>
    </row>
    <row r="2394" spans="12:13" hidden="1" x14ac:dyDescent="0.25">
      <c r="L2394" s="145" t="str">
        <f>IF(A2394="","",IFERROR(VLOOKUP(B2394,IPQlickTabla!$B:$J,9,FALSE),IF(B2394="80 - Produccion-Mezcla Grasa","80",IF(B2394="51 - Purga-Purga de sebo","51",IF(B2394="502 - Fermentacion PCL","502",IF(B2394="510 - Fermentacion","510","512"))))))</f>
        <v/>
      </c>
      <c r="M2394" s="107" t="str">
        <f t="shared" si="37"/>
        <v/>
      </c>
    </row>
    <row r="2395" spans="12:13" hidden="1" x14ac:dyDescent="0.25">
      <c r="L2395" s="145" t="str">
        <f>IF(A2395="","",IFERROR(VLOOKUP(B2395,IPQlickTabla!$B:$J,9,FALSE),IF(B2395="80 - Produccion-Mezcla Grasa","80",IF(B2395="51 - Purga-Purga de sebo","51",IF(B2395="502 - Fermentacion PCL","502",IF(B2395="510 - Fermentacion","510","512"))))))</f>
        <v/>
      </c>
      <c r="M2395" s="107" t="str">
        <f t="shared" si="37"/>
        <v/>
      </c>
    </row>
    <row r="2396" spans="12:13" hidden="1" x14ac:dyDescent="0.25">
      <c r="L2396" s="145" t="str">
        <f>IF(A2396="","",IFERROR(VLOOKUP(B2396,IPQlickTabla!$B:$J,9,FALSE),IF(B2396="80 - Produccion-Mezcla Grasa","80",IF(B2396="51 - Purga-Purga de sebo","51",IF(B2396="502 - Fermentacion PCL","502",IF(B2396="510 - Fermentacion","510","512"))))))</f>
        <v/>
      </c>
      <c r="M2396" s="107" t="str">
        <f t="shared" si="37"/>
        <v/>
      </c>
    </row>
    <row r="2397" spans="12:13" hidden="1" x14ac:dyDescent="0.25">
      <c r="L2397" s="145" t="str">
        <f>IF(A2397="","",IFERROR(VLOOKUP(B2397,IPQlickTabla!$B:$J,9,FALSE),IF(B2397="80 - Produccion-Mezcla Grasa","80",IF(B2397="51 - Purga-Purga de sebo","51",IF(B2397="502 - Fermentacion PCL","502",IF(B2397="510 - Fermentacion","510","512"))))))</f>
        <v/>
      </c>
      <c r="M2397" s="107" t="str">
        <f t="shared" si="37"/>
        <v/>
      </c>
    </row>
    <row r="2398" spans="12:13" hidden="1" x14ac:dyDescent="0.25">
      <c r="L2398" s="145" t="str">
        <f>IF(A2398="","",IFERROR(VLOOKUP(B2398,IPQlickTabla!$B:$J,9,FALSE),IF(B2398="80 - Produccion-Mezcla Grasa","80",IF(B2398="51 - Purga-Purga de sebo","51",IF(B2398="502 - Fermentacion PCL","502",IF(B2398="510 - Fermentacion","510","512"))))))</f>
        <v/>
      </c>
      <c r="M2398" s="107" t="str">
        <f t="shared" si="37"/>
        <v/>
      </c>
    </row>
    <row r="2399" spans="12:13" hidden="1" x14ac:dyDescent="0.25">
      <c r="L2399" s="145" t="str">
        <f>IF(A2399="","",IFERROR(VLOOKUP(B2399,IPQlickTabla!$B:$J,9,FALSE),IF(B2399="80 - Produccion-Mezcla Grasa","80",IF(B2399="51 - Purga-Purga de sebo","51",IF(B2399="502 - Fermentacion PCL","502",IF(B2399="510 - Fermentacion","510","512"))))))</f>
        <v/>
      </c>
      <c r="M2399" s="107" t="str">
        <f t="shared" si="37"/>
        <v/>
      </c>
    </row>
    <row r="2400" spans="12:13" hidden="1" x14ac:dyDescent="0.25">
      <c r="L2400" s="145" t="str">
        <f>IF(A2400="","",IFERROR(VLOOKUP(B2400,IPQlickTabla!$B:$J,9,FALSE),IF(B2400="80 - Produccion-Mezcla Grasa","80",IF(B2400="51 - Purga-Purga de sebo","51",IF(B2400="502 - Fermentacion PCL","502",IF(B2400="510 - Fermentacion","510","512"))))))</f>
        <v/>
      </c>
      <c r="M2400" s="107" t="str">
        <f t="shared" si="37"/>
        <v/>
      </c>
    </row>
    <row r="2401" spans="12:13" hidden="1" x14ac:dyDescent="0.25">
      <c r="L2401" s="145" t="str">
        <f>IF(A2401="","",IFERROR(VLOOKUP(B2401,IPQlickTabla!$B:$J,9,FALSE),IF(B2401="80 - Produccion-Mezcla Grasa","80",IF(B2401="51 - Purga-Purga de sebo","51",IF(B2401="502 - Fermentacion PCL","502",IF(B2401="510 - Fermentacion","510","512"))))))</f>
        <v/>
      </c>
      <c r="M2401" s="107" t="str">
        <f t="shared" si="37"/>
        <v/>
      </c>
    </row>
    <row r="2402" spans="12:13" hidden="1" x14ac:dyDescent="0.25">
      <c r="L2402" s="145" t="str">
        <f>IF(A2402="","",IFERROR(VLOOKUP(B2402,IPQlickTabla!$B:$J,9,FALSE),IF(B2402="80 - Produccion-Mezcla Grasa","80",IF(B2402="51 - Purga-Purga de sebo","51",IF(B2402="502 - Fermentacion PCL","502",IF(B2402="510 - Fermentacion","510","512"))))))</f>
        <v/>
      </c>
      <c r="M2402" s="107" t="str">
        <f t="shared" si="37"/>
        <v/>
      </c>
    </row>
    <row r="2403" spans="12:13" hidden="1" x14ac:dyDescent="0.25">
      <c r="L2403" s="145" t="str">
        <f>IF(A2403="","",IFERROR(VLOOKUP(B2403,IPQlickTabla!$B:$J,9,FALSE),IF(B2403="80 - Produccion-Mezcla Grasa","80",IF(B2403="51 - Purga-Purga de sebo","51",IF(B2403="502 - Fermentacion PCL","502",IF(B2403="510 - Fermentacion","510","512"))))))</f>
        <v/>
      </c>
      <c r="M2403" s="107" t="str">
        <f t="shared" si="37"/>
        <v/>
      </c>
    </row>
    <row r="2404" spans="12:13" hidden="1" x14ac:dyDescent="0.25">
      <c r="L2404" s="145" t="str">
        <f>IF(A2404="","",IFERROR(VLOOKUP(B2404,IPQlickTabla!$B:$J,9,FALSE),IF(B2404="80 - Produccion-Mezcla Grasa","80",IF(B2404="51 - Purga-Purga de sebo","51",IF(B2404="502 - Fermentacion PCL","502",IF(B2404="510 - Fermentacion","510","512"))))))</f>
        <v/>
      </c>
      <c r="M2404" s="107" t="str">
        <f t="shared" si="37"/>
        <v/>
      </c>
    </row>
    <row r="2405" spans="12:13" hidden="1" x14ac:dyDescent="0.25">
      <c r="L2405" s="145" t="str">
        <f>IF(A2405="","",IFERROR(VLOOKUP(B2405,IPQlickTabla!$B:$J,9,FALSE),IF(B2405="80 - Produccion-Mezcla Grasa","80",IF(B2405="51 - Purga-Purga de sebo","51",IF(B2405="502 - Fermentacion PCL","502",IF(B2405="510 - Fermentacion","510","512"))))))</f>
        <v/>
      </c>
      <c r="M2405" s="107" t="str">
        <f t="shared" si="37"/>
        <v/>
      </c>
    </row>
    <row r="2406" spans="12:13" hidden="1" x14ac:dyDescent="0.25">
      <c r="L2406" s="145" t="str">
        <f>IF(A2406="","",IFERROR(VLOOKUP(B2406,IPQlickTabla!$B:$J,9,FALSE),IF(B2406="80 - Produccion-Mezcla Grasa","80",IF(B2406="51 - Purga-Purga de sebo","51",IF(B2406="502 - Fermentacion PCL","502",IF(B2406="510 - Fermentacion","510","512"))))))</f>
        <v/>
      </c>
      <c r="M2406" s="107" t="str">
        <f t="shared" si="37"/>
        <v/>
      </c>
    </row>
    <row r="2407" spans="12:13" hidden="1" x14ac:dyDescent="0.25">
      <c r="L2407" s="145" t="str">
        <f>IF(A2407="","",IFERROR(VLOOKUP(B2407,IPQlickTabla!$B:$J,9,FALSE),IF(B2407="80 - Produccion-Mezcla Grasa","80",IF(B2407="51 - Purga-Purga de sebo","51",IF(B2407="502 - Fermentacion PCL","502",IF(B2407="510 - Fermentacion","510","512"))))))</f>
        <v/>
      </c>
      <c r="M2407" s="107" t="str">
        <f t="shared" si="37"/>
        <v/>
      </c>
    </row>
    <row r="2408" spans="12:13" hidden="1" x14ac:dyDescent="0.25">
      <c r="L2408" s="145" t="str">
        <f>IF(A2408="","",IFERROR(VLOOKUP(B2408,IPQlickTabla!$B:$J,9,FALSE),IF(B2408="80 - Produccion-Mezcla Grasa","80",IF(B2408="51 - Purga-Purga de sebo","51",IF(B2408="502 - Fermentacion PCL","502",IF(B2408="510 - Fermentacion","510","512"))))))</f>
        <v/>
      </c>
      <c r="M2408" s="107" t="str">
        <f t="shared" si="37"/>
        <v/>
      </c>
    </row>
    <row r="2409" spans="12:13" hidden="1" x14ac:dyDescent="0.25">
      <c r="L2409" s="145" t="str">
        <f>IF(A2409="","",IFERROR(VLOOKUP(B2409,IPQlickTabla!$B:$J,9,FALSE),IF(B2409="80 - Produccion-Mezcla Grasa","80",IF(B2409="51 - Purga-Purga de sebo","51",IF(B2409="502 - Fermentacion PCL","502",IF(B2409="510 - Fermentacion","510","512"))))))</f>
        <v/>
      </c>
      <c r="M2409" s="107" t="str">
        <f t="shared" si="37"/>
        <v/>
      </c>
    </row>
    <row r="2410" spans="12:13" hidden="1" x14ac:dyDescent="0.25">
      <c r="L2410" s="145" t="str">
        <f>IF(A2410="","",IFERROR(VLOOKUP(B2410,IPQlickTabla!$B:$J,9,FALSE),IF(B2410="80 - Produccion-Mezcla Grasa","80",IF(B2410="51 - Purga-Purga de sebo","51",IF(B2410="502 - Fermentacion PCL","502",IF(B2410="510 - Fermentacion","510","512"))))))</f>
        <v/>
      </c>
      <c r="M2410" s="107" t="str">
        <f t="shared" si="37"/>
        <v/>
      </c>
    </row>
    <row r="2411" spans="12:13" hidden="1" x14ac:dyDescent="0.25">
      <c r="L2411" s="145" t="str">
        <f>IF(A2411="","",IFERROR(VLOOKUP(B2411,IPQlickTabla!$B:$J,9,FALSE),IF(B2411="80 - Produccion-Mezcla Grasa","80",IF(B2411="51 - Purga-Purga de sebo","51",IF(B2411="502 - Fermentacion PCL","502",IF(B2411="510 - Fermentacion","510","512"))))))</f>
        <v/>
      </c>
      <c r="M2411" s="107" t="str">
        <f t="shared" si="37"/>
        <v/>
      </c>
    </row>
    <row r="2412" spans="12:13" hidden="1" x14ac:dyDescent="0.25">
      <c r="L2412" s="145" t="str">
        <f>IF(A2412="","",IFERROR(VLOOKUP(B2412,IPQlickTabla!$B:$J,9,FALSE),IF(B2412="80 - Produccion-Mezcla Grasa","80",IF(B2412="51 - Purga-Purga de sebo","51",IF(B2412="502 - Fermentacion PCL","502",IF(B2412="510 - Fermentacion","510","512"))))))</f>
        <v/>
      </c>
      <c r="M2412" s="107" t="str">
        <f t="shared" si="37"/>
        <v/>
      </c>
    </row>
    <row r="2413" spans="12:13" hidden="1" x14ac:dyDescent="0.25">
      <c r="L2413" s="145" t="str">
        <f>IF(A2413="","",IFERROR(VLOOKUP(B2413,IPQlickTabla!$B:$J,9,FALSE),IF(B2413="80 - Produccion-Mezcla Grasa","80",IF(B2413="51 - Purga-Purga de sebo","51",IF(B2413="502 - Fermentacion PCL","502",IF(B2413="510 - Fermentacion","510","512"))))))</f>
        <v/>
      </c>
      <c r="M2413" s="107" t="str">
        <f t="shared" si="37"/>
        <v/>
      </c>
    </row>
    <row r="2414" spans="12:13" hidden="1" x14ac:dyDescent="0.25">
      <c r="L2414" s="145" t="str">
        <f>IF(A2414="","",IFERROR(VLOOKUP(B2414,IPQlickTabla!$B:$J,9,FALSE),IF(B2414="80 - Produccion-Mezcla Grasa","80",IF(B2414="51 - Purga-Purga de sebo","51",IF(B2414="502 - Fermentacion PCL","502",IF(B2414="510 - Fermentacion","510","512"))))))</f>
        <v/>
      </c>
      <c r="M2414" s="107" t="str">
        <f t="shared" si="37"/>
        <v/>
      </c>
    </row>
    <row r="2415" spans="12:13" hidden="1" x14ac:dyDescent="0.25">
      <c r="L2415" s="145" t="str">
        <f>IF(A2415="","",IFERROR(VLOOKUP(B2415,IPQlickTabla!$B:$J,9,FALSE),IF(B2415="80 - Produccion-Mezcla Grasa","80",IF(B2415="51 - Purga-Purga de sebo","51",IF(B2415="502 - Fermentacion PCL","502",IF(B2415="510 - Fermentacion","510","512"))))))</f>
        <v/>
      </c>
      <c r="M2415" s="107" t="str">
        <f t="shared" si="37"/>
        <v/>
      </c>
    </row>
    <row r="2416" spans="12:13" hidden="1" x14ac:dyDescent="0.25">
      <c r="L2416" s="145" t="str">
        <f>IF(A2416="","",IFERROR(VLOOKUP(B2416,IPQlickTabla!$B:$J,9,FALSE),IF(B2416="80 - Produccion-Mezcla Grasa","80",IF(B2416="51 - Purga-Purga de sebo","51",IF(B2416="502 - Fermentacion PCL","502",IF(B2416="510 - Fermentacion","510","512"))))))</f>
        <v/>
      </c>
      <c r="M2416" s="107" t="str">
        <f t="shared" si="37"/>
        <v/>
      </c>
    </row>
    <row r="2417" spans="12:13" hidden="1" x14ac:dyDescent="0.25">
      <c r="L2417" s="145" t="str">
        <f>IF(A2417="","",IFERROR(VLOOKUP(B2417,IPQlickTabla!$B:$J,9,FALSE),IF(B2417="80 - Produccion-Mezcla Grasa","80",IF(B2417="51 - Purga-Purga de sebo","51",IF(B2417="502 - Fermentacion PCL","502",IF(B2417="510 - Fermentacion","510","512"))))))</f>
        <v/>
      </c>
      <c r="M2417" s="107" t="str">
        <f t="shared" si="37"/>
        <v/>
      </c>
    </row>
    <row r="2418" spans="12:13" hidden="1" x14ac:dyDescent="0.25">
      <c r="L2418" s="145" t="str">
        <f>IF(A2418="","",IFERROR(VLOOKUP(B2418,IPQlickTabla!$B:$J,9,FALSE),IF(B2418="80 - Produccion-Mezcla Grasa","80",IF(B2418="51 - Purga-Purga de sebo","51",IF(B2418="502 - Fermentacion PCL","502",IF(B2418="510 - Fermentacion","510","512"))))))</f>
        <v/>
      </c>
      <c r="M2418" s="107" t="str">
        <f t="shared" si="37"/>
        <v/>
      </c>
    </row>
    <row r="2419" spans="12:13" hidden="1" x14ac:dyDescent="0.25">
      <c r="L2419" s="145" t="str">
        <f>IF(A2419="","",IFERROR(VLOOKUP(B2419,IPQlickTabla!$B:$J,9,FALSE),IF(B2419="80 - Produccion-Mezcla Grasa","80",IF(B2419="51 - Purga-Purga de sebo","51",IF(B2419="502 - Fermentacion PCL","502",IF(B2419="510 - Fermentacion","510","512"))))))</f>
        <v/>
      </c>
      <c r="M2419" s="107" t="str">
        <f t="shared" si="37"/>
        <v/>
      </c>
    </row>
    <row r="2420" spans="12:13" hidden="1" x14ac:dyDescent="0.25">
      <c r="L2420" s="145" t="str">
        <f>IF(A2420="","",IFERROR(VLOOKUP(B2420,IPQlickTabla!$B:$J,9,FALSE),IF(B2420="80 - Produccion-Mezcla Grasa","80",IF(B2420="51 - Purga-Purga de sebo","51",IF(B2420="502 - Fermentacion PCL","502",IF(B2420="510 - Fermentacion","510","512"))))))</f>
        <v/>
      </c>
      <c r="M2420" s="107" t="str">
        <f t="shared" si="37"/>
        <v/>
      </c>
    </row>
    <row r="2421" spans="12:13" hidden="1" x14ac:dyDescent="0.25">
      <c r="L2421" s="145" t="str">
        <f>IF(A2421="","",IFERROR(VLOOKUP(B2421,IPQlickTabla!$B:$J,9,FALSE),IF(B2421="80 - Produccion-Mezcla Grasa","80",IF(B2421="51 - Purga-Purga de sebo","51",IF(B2421="502 - Fermentacion PCL","502",IF(B2421="510 - Fermentacion","510","512"))))))</f>
        <v/>
      </c>
      <c r="M2421" s="107" t="str">
        <f t="shared" si="37"/>
        <v/>
      </c>
    </row>
    <row r="2422" spans="12:13" hidden="1" x14ac:dyDescent="0.25">
      <c r="L2422" s="145" t="str">
        <f>IF(A2422="","",IFERROR(VLOOKUP(B2422,IPQlickTabla!$B:$J,9,FALSE),IF(B2422="80 - Produccion-Mezcla Grasa","80",IF(B2422="51 - Purga-Purga de sebo","51",IF(B2422="502 - Fermentacion PCL","502",IF(B2422="510 - Fermentacion","510","512"))))))</f>
        <v/>
      </c>
      <c r="M2422" s="107" t="str">
        <f t="shared" si="37"/>
        <v/>
      </c>
    </row>
    <row r="2423" spans="12:13" hidden="1" x14ac:dyDescent="0.25">
      <c r="L2423" s="145" t="str">
        <f>IF(A2423="","",IFERROR(VLOOKUP(B2423,IPQlickTabla!$B:$J,9,FALSE),IF(B2423="80 - Produccion-Mezcla Grasa","80",IF(B2423="51 - Purga-Purga de sebo","51",IF(B2423="502 - Fermentacion PCL","502",IF(B2423="510 - Fermentacion","510","512"))))))</f>
        <v/>
      </c>
      <c r="M2423" s="107" t="str">
        <f t="shared" si="37"/>
        <v/>
      </c>
    </row>
    <row r="2424" spans="12:13" hidden="1" x14ac:dyDescent="0.25">
      <c r="L2424" s="145" t="str">
        <f>IF(A2424="","",IFERROR(VLOOKUP(B2424,IPQlickTabla!$B:$J,9,FALSE),IF(B2424="80 - Produccion-Mezcla Grasa","80",IF(B2424="51 - Purga-Purga de sebo","51",IF(B2424="502 - Fermentacion PCL","502",IF(B2424="510 - Fermentacion","510","512"))))))</f>
        <v/>
      </c>
      <c r="M2424" s="107" t="str">
        <f t="shared" si="37"/>
        <v/>
      </c>
    </row>
    <row r="2425" spans="12:13" hidden="1" x14ac:dyDescent="0.25">
      <c r="L2425" s="145" t="str">
        <f>IF(A2425="","",IFERROR(VLOOKUP(B2425,IPQlickTabla!$B:$J,9,FALSE),IF(B2425="80 - Produccion-Mezcla Grasa","80",IF(B2425="51 - Purga-Purga de sebo","51",IF(B2425="502 - Fermentacion PCL","502",IF(B2425="510 - Fermentacion","510","512"))))))</f>
        <v/>
      </c>
      <c r="M2425" s="107" t="str">
        <f t="shared" si="37"/>
        <v/>
      </c>
    </row>
    <row r="2426" spans="12:13" hidden="1" x14ac:dyDescent="0.25">
      <c r="L2426" s="145" t="str">
        <f>IF(A2426="","",IFERROR(VLOOKUP(B2426,IPQlickTabla!$B:$J,9,FALSE),IF(B2426="80 - Produccion-Mezcla Grasa","80",IF(B2426="51 - Purga-Purga de sebo","51",IF(B2426="502 - Fermentacion PCL","502",IF(B2426="510 - Fermentacion","510","512"))))))</f>
        <v/>
      </c>
      <c r="M2426" s="107" t="str">
        <f t="shared" si="37"/>
        <v/>
      </c>
    </row>
    <row r="2427" spans="12:13" hidden="1" x14ac:dyDescent="0.25">
      <c r="L2427" s="145" t="str">
        <f>IF(A2427="","",IFERROR(VLOOKUP(B2427,IPQlickTabla!$B:$J,9,FALSE),IF(B2427="80 - Produccion-Mezcla Grasa","80",IF(B2427="51 - Purga-Purga de sebo","51",IF(B2427="502 - Fermentacion PCL","502",IF(B2427="510 - Fermentacion","510","512"))))))</f>
        <v/>
      </c>
      <c r="M2427" s="107" t="str">
        <f t="shared" si="37"/>
        <v/>
      </c>
    </row>
    <row r="2428" spans="12:13" hidden="1" x14ac:dyDescent="0.25">
      <c r="L2428" s="145" t="str">
        <f>IF(A2428="","",IFERROR(VLOOKUP(B2428,IPQlickTabla!$B:$J,9,FALSE),IF(B2428="80 - Produccion-Mezcla Grasa","80",IF(B2428="51 - Purga-Purga de sebo","51",IF(B2428="502 - Fermentacion PCL","502",IF(B2428="510 - Fermentacion","510","512"))))))</f>
        <v/>
      </c>
      <c r="M2428" s="107" t="str">
        <f t="shared" si="37"/>
        <v/>
      </c>
    </row>
    <row r="2429" spans="12:13" hidden="1" x14ac:dyDescent="0.25">
      <c r="L2429" s="145" t="str">
        <f>IF(A2429="","",IFERROR(VLOOKUP(B2429,IPQlickTabla!$B:$J,9,FALSE),IF(B2429="80 - Produccion-Mezcla Grasa","80",IF(B2429="51 - Purga-Purga de sebo","51",IF(B2429="502 - Fermentacion PCL","502",IF(B2429="510 - Fermentacion","510","512"))))))</f>
        <v/>
      </c>
      <c r="M2429" s="107" t="str">
        <f t="shared" si="37"/>
        <v/>
      </c>
    </row>
    <row r="2430" spans="12:13" hidden="1" x14ac:dyDescent="0.25">
      <c r="L2430" s="145" t="str">
        <f>IF(A2430="","",IFERROR(VLOOKUP(B2430,IPQlickTabla!$B:$J,9,FALSE),IF(B2430="80 - Produccion-Mezcla Grasa","80",IF(B2430="51 - Purga-Purga de sebo","51",IF(B2430="502 - Fermentacion PCL","502",IF(B2430="510 - Fermentacion","510","512"))))))</f>
        <v/>
      </c>
      <c r="M2430" s="107" t="str">
        <f t="shared" si="37"/>
        <v/>
      </c>
    </row>
    <row r="2431" spans="12:13" hidden="1" x14ac:dyDescent="0.25">
      <c r="L2431" s="145" t="str">
        <f>IF(A2431="","",IFERROR(VLOOKUP(B2431,IPQlickTabla!$B:$J,9,FALSE),IF(B2431="80 - Produccion-Mezcla Grasa","80",IF(B2431="51 - Purga-Purga de sebo","51",IF(B2431="502 - Fermentacion PCL","502",IF(B2431="510 - Fermentacion","510","512"))))))</f>
        <v/>
      </c>
      <c r="M2431" s="107" t="str">
        <f t="shared" si="37"/>
        <v/>
      </c>
    </row>
    <row r="2432" spans="12:13" hidden="1" x14ac:dyDescent="0.25">
      <c r="L2432" s="145" t="str">
        <f>IF(A2432="","",IFERROR(VLOOKUP(B2432,IPQlickTabla!$B:$J,9,FALSE),IF(B2432="80 - Produccion-Mezcla Grasa","80",IF(B2432="51 - Purga-Purga de sebo","51",IF(B2432="502 - Fermentacion PCL","502",IF(B2432="510 - Fermentacion","510","512"))))))</f>
        <v/>
      </c>
      <c r="M2432" s="107" t="str">
        <f t="shared" si="37"/>
        <v/>
      </c>
    </row>
    <row r="2433" spans="12:13" hidden="1" x14ac:dyDescent="0.25">
      <c r="L2433" s="145" t="str">
        <f>IF(A2433="","",IFERROR(VLOOKUP(B2433,IPQlickTabla!$B:$J,9,FALSE),IF(B2433="80 - Produccion-Mezcla Grasa","80",IF(B2433="51 - Purga-Purga de sebo","51",IF(B2433="502 - Fermentacion PCL","502",IF(B2433="510 - Fermentacion","510","512"))))))</f>
        <v/>
      </c>
      <c r="M2433" s="107" t="str">
        <f t="shared" si="37"/>
        <v/>
      </c>
    </row>
    <row r="2434" spans="12:13" hidden="1" x14ac:dyDescent="0.25">
      <c r="L2434" s="145" t="str">
        <f>IF(A2434="","",IFERROR(VLOOKUP(B2434,IPQlickTabla!$B:$J,9,FALSE),IF(B2434="80 - Produccion-Mezcla Grasa","80",IF(B2434="51 - Purga-Purga de sebo","51",IF(B2434="502 - Fermentacion PCL","502",IF(B2434="510 - Fermentacion","510","512"))))))</f>
        <v/>
      </c>
      <c r="M2434" s="107" t="str">
        <f t="shared" si="37"/>
        <v/>
      </c>
    </row>
    <row r="2435" spans="12:13" hidden="1" x14ac:dyDescent="0.25">
      <c r="L2435" s="145" t="str">
        <f>IF(A2435="","",IFERROR(VLOOKUP(B2435,IPQlickTabla!$B:$J,9,FALSE),IF(B2435="80 - Produccion-Mezcla Grasa","80",IF(B2435="51 - Purga-Purga de sebo","51",IF(B2435="502 - Fermentacion PCL","502",IF(B2435="510 - Fermentacion","510","512"))))))</f>
        <v/>
      </c>
      <c r="M2435" s="107" t="str">
        <f t="shared" ref="M2435:M2498" si="38">+IF(OR(L2435=73,L2435=74,L2435=75),75,IF(L2435="80",80,IF(L2435="51",51,IF(L2435="502",502,IF(L2435="510",510,IF(L2435="512",512,L2435))))))</f>
        <v/>
      </c>
    </row>
    <row r="2436" spans="12:13" hidden="1" x14ac:dyDescent="0.25">
      <c r="L2436" s="145" t="str">
        <f>IF(A2436="","",IFERROR(VLOOKUP(B2436,IPQlickTabla!$B:$J,9,FALSE),IF(B2436="80 - Produccion-Mezcla Grasa","80",IF(B2436="51 - Purga-Purga de sebo","51",IF(B2436="502 - Fermentacion PCL","502",IF(B2436="510 - Fermentacion","510","512"))))))</f>
        <v/>
      </c>
      <c r="M2436" s="107" t="str">
        <f t="shared" si="38"/>
        <v/>
      </c>
    </row>
    <row r="2437" spans="12:13" hidden="1" x14ac:dyDescent="0.25">
      <c r="L2437" s="145" t="str">
        <f>IF(A2437="","",IFERROR(VLOOKUP(B2437,IPQlickTabla!$B:$J,9,FALSE),IF(B2437="80 - Produccion-Mezcla Grasa","80",IF(B2437="51 - Purga-Purga de sebo","51",IF(B2437="502 - Fermentacion PCL","502",IF(B2437="510 - Fermentacion","510","512"))))))</f>
        <v/>
      </c>
      <c r="M2437" s="107" t="str">
        <f t="shared" si="38"/>
        <v/>
      </c>
    </row>
    <row r="2438" spans="12:13" hidden="1" x14ac:dyDescent="0.25">
      <c r="L2438" s="145" t="str">
        <f>IF(A2438="","",IFERROR(VLOOKUP(B2438,IPQlickTabla!$B:$J,9,FALSE),IF(B2438="80 - Produccion-Mezcla Grasa","80",IF(B2438="51 - Purga-Purga de sebo","51",IF(B2438="502 - Fermentacion PCL","502",IF(B2438="510 - Fermentacion","510","512"))))))</f>
        <v/>
      </c>
      <c r="M2438" s="107" t="str">
        <f t="shared" si="38"/>
        <v/>
      </c>
    </row>
    <row r="2439" spans="12:13" hidden="1" x14ac:dyDescent="0.25">
      <c r="L2439" s="145" t="str">
        <f>IF(A2439="","",IFERROR(VLOOKUP(B2439,IPQlickTabla!$B:$J,9,FALSE),IF(B2439="80 - Produccion-Mezcla Grasa","80",IF(B2439="51 - Purga-Purga de sebo","51",IF(B2439="502 - Fermentacion PCL","502",IF(B2439="510 - Fermentacion","510","512"))))))</f>
        <v/>
      </c>
      <c r="M2439" s="107" t="str">
        <f t="shared" si="38"/>
        <v/>
      </c>
    </row>
    <row r="2440" spans="12:13" hidden="1" x14ac:dyDescent="0.25">
      <c r="L2440" s="145" t="str">
        <f>IF(A2440="","",IFERROR(VLOOKUP(B2440,IPQlickTabla!$B:$J,9,FALSE),IF(B2440="80 - Produccion-Mezcla Grasa","80",IF(B2440="51 - Purga-Purga de sebo","51",IF(B2440="502 - Fermentacion PCL","502",IF(B2440="510 - Fermentacion","510","512"))))))</f>
        <v/>
      </c>
      <c r="M2440" s="107" t="str">
        <f t="shared" si="38"/>
        <v/>
      </c>
    </row>
    <row r="2441" spans="12:13" hidden="1" x14ac:dyDescent="0.25">
      <c r="L2441" s="145" t="str">
        <f>IF(A2441="","",IFERROR(VLOOKUP(B2441,IPQlickTabla!$B:$J,9,FALSE),IF(B2441="80 - Produccion-Mezcla Grasa","80",IF(B2441="51 - Purga-Purga de sebo","51",IF(B2441="502 - Fermentacion PCL","502",IF(B2441="510 - Fermentacion","510","512"))))))</f>
        <v/>
      </c>
      <c r="M2441" s="107" t="str">
        <f t="shared" si="38"/>
        <v/>
      </c>
    </row>
    <row r="2442" spans="12:13" hidden="1" x14ac:dyDescent="0.25">
      <c r="L2442" s="145" t="str">
        <f>IF(A2442="","",IFERROR(VLOOKUP(B2442,IPQlickTabla!$B:$J,9,FALSE),IF(B2442="80 - Produccion-Mezcla Grasa","80",IF(B2442="51 - Purga-Purga de sebo","51",IF(B2442="502 - Fermentacion PCL","502",IF(B2442="510 - Fermentacion","510","512"))))))</f>
        <v/>
      </c>
      <c r="M2442" s="107" t="str">
        <f t="shared" si="38"/>
        <v/>
      </c>
    </row>
    <row r="2443" spans="12:13" hidden="1" x14ac:dyDescent="0.25">
      <c r="L2443" s="145" t="str">
        <f>IF(A2443="","",IFERROR(VLOOKUP(B2443,IPQlickTabla!$B:$J,9,FALSE),IF(B2443="80 - Produccion-Mezcla Grasa","80",IF(B2443="51 - Purga-Purga de sebo","51",IF(B2443="502 - Fermentacion PCL","502",IF(B2443="510 - Fermentacion","510","512"))))))</f>
        <v/>
      </c>
      <c r="M2443" s="107" t="str">
        <f t="shared" si="38"/>
        <v/>
      </c>
    </row>
    <row r="2444" spans="12:13" hidden="1" x14ac:dyDescent="0.25">
      <c r="L2444" s="145" t="str">
        <f>IF(A2444="","",IFERROR(VLOOKUP(B2444,IPQlickTabla!$B:$J,9,FALSE),IF(B2444="80 - Produccion-Mezcla Grasa","80",IF(B2444="51 - Purga-Purga de sebo","51",IF(B2444="502 - Fermentacion PCL","502",IF(B2444="510 - Fermentacion","510","512"))))))</f>
        <v/>
      </c>
      <c r="M2444" s="107" t="str">
        <f t="shared" si="38"/>
        <v/>
      </c>
    </row>
    <row r="2445" spans="12:13" hidden="1" x14ac:dyDescent="0.25">
      <c r="L2445" s="145" t="str">
        <f>IF(A2445="","",IFERROR(VLOOKUP(B2445,IPQlickTabla!$B:$J,9,FALSE),IF(B2445="80 - Produccion-Mezcla Grasa","80",IF(B2445="51 - Purga-Purga de sebo","51",IF(B2445="502 - Fermentacion PCL","502",IF(B2445="510 - Fermentacion","510","512"))))))</f>
        <v/>
      </c>
      <c r="M2445" s="107" t="str">
        <f t="shared" si="38"/>
        <v/>
      </c>
    </row>
    <row r="2446" spans="12:13" hidden="1" x14ac:dyDescent="0.25">
      <c r="L2446" s="145" t="str">
        <f>IF(A2446="","",IFERROR(VLOOKUP(B2446,IPQlickTabla!$B:$J,9,FALSE),IF(B2446="80 - Produccion-Mezcla Grasa","80",IF(B2446="51 - Purga-Purga de sebo","51",IF(B2446="502 - Fermentacion PCL","502",IF(B2446="510 - Fermentacion","510","512"))))))</f>
        <v/>
      </c>
      <c r="M2446" s="107" t="str">
        <f t="shared" si="38"/>
        <v/>
      </c>
    </row>
    <row r="2447" spans="12:13" hidden="1" x14ac:dyDescent="0.25">
      <c r="L2447" s="145" t="str">
        <f>IF(A2447="","",IFERROR(VLOOKUP(B2447,IPQlickTabla!$B:$J,9,FALSE),IF(B2447="80 - Produccion-Mezcla Grasa","80",IF(B2447="51 - Purga-Purga de sebo","51",IF(B2447="502 - Fermentacion PCL","502",IF(B2447="510 - Fermentacion","510","512"))))))</f>
        <v/>
      </c>
      <c r="M2447" s="107" t="str">
        <f t="shared" si="38"/>
        <v/>
      </c>
    </row>
    <row r="2448" spans="12:13" hidden="1" x14ac:dyDescent="0.25">
      <c r="L2448" s="145" t="str">
        <f>IF(A2448="","",IFERROR(VLOOKUP(B2448,IPQlickTabla!$B:$J,9,FALSE),IF(B2448="80 - Produccion-Mezcla Grasa","80",IF(B2448="51 - Purga-Purga de sebo","51",IF(B2448="502 - Fermentacion PCL","502",IF(B2448="510 - Fermentacion","510","512"))))))</f>
        <v/>
      </c>
      <c r="M2448" s="107" t="str">
        <f t="shared" si="38"/>
        <v/>
      </c>
    </row>
    <row r="2449" spans="12:13" hidden="1" x14ac:dyDescent="0.25">
      <c r="L2449" s="145" t="str">
        <f>IF(A2449="","",IFERROR(VLOOKUP(B2449,IPQlickTabla!$B:$J,9,FALSE),IF(B2449="80 - Produccion-Mezcla Grasa","80",IF(B2449="51 - Purga-Purga de sebo","51",IF(B2449="502 - Fermentacion PCL","502",IF(B2449="510 - Fermentacion","510","512"))))))</f>
        <v/>
      </c>
      <c r="M2449" s="107" t="str">
        <f t="shared" si="38"/>
        <v/>
      </c>
    </row>
    <row r="2450" spans="12:13" hidden="1" x14ac:dyDescent="0.25">
      <c r="L2450" s="145" t="str">
        <f>IF(A2450="","",IFERROR(VLOOKUP(B2450,IPQlickTabla!$B:$J,9,FALSE),IF(B2450="80 - Produccion-Mezcla Grasa","80",IF(B2450="51 - Purga-Purga de sebo","51",IF(B2450="502 - Fermentacion PCL","502",IF(B2450="510 - Fermentacion","510","512"))))))</f>
        <v/>
      </c>
      <c r="M2450" s="107" t="str">
        <f t="shared" si="38"/>
        <v/>
      </c>
    </row>
    <row r="2451" spans="12:13" hidden="1" x14ac:dyDescent="0.25">
      <c r="L2451" s="145" t="str">
        <f>IF(A2451="","",IFERROR(VLOOKUP(B2451,IPQlickTabla!$B:$J,9,FALSE),IF(B2451="80 - Produccion-Mezcla Grasa","80",IF(B2451="51 - Purga-Purga de sebo","51",IF(B2451="502 - Fermentacion PCL","502",IF(B2451="510 - Fermentacion","510","512"))))))</f>
        <v/>
      </c>
      <c r="M2451" s="107" t="str">
        <f t="shared" si="38"/>
        <v/>
      </c>
    </row>
    <row r="2452" spans="12:13" hidden="1" x14ac:dyDescent="0.25">
      <c r="L2452" s="145" t="str">
        <f>IF(A2452="","",IFERROR(VLOOKUP(B2452,IPQlickTabla!$B:$J,9,FALSE),IF(B2452="80 - Produccion-Mezcla Grasa","80",IF(B2452="51 - Purga-Purga de sebo","51",IF(B2452="502 - Fermentacion PCL","502",IF(B2452="510 - Fermentacion","510","512"))))))</f>
        <v/>
      </c>
      <c r="M2452" s="107" t="str">
        <f t="shared" si="38"/>
        <v/>
      </c>
    </row>
    <row r="2453" spans="12:13" hidden="1" x14ac:dyDescent="0.25">
      <c r="L2453" s="145" t="str">
        <f>IF(A2453="","",IFERROR(VLOOKUP(B2453,IPQlickTabla!$B:$J,9,FALSE),IF(B2453="80 - Produccion-Mezcla Grasa","80",IF(B2453="51 - Purga-Purga de sebo","51",IF(B2453="502 - Fermentacion PCL","502",IF(B2453="510 - Fermentacion","510","512"))))))</f>
        <v/>
      </c>
      <c r="M2453" s="107" t="str">
        <f t="shared" si="38"/>
        <v/>
      </c>
    </row>
    <row r="2454" spans="12:13" hidden="1" x14ac:dyDescent="0.25">
      <c r="L2454" s="145" t="str">
        <f>IF(A2454="","",IFERROR(VLOOKUP(B2454,IPQlickTabla!$B:$J,9,FALSE),IF(B2454="80 - Produccion-Mezcla Grasa","80",IF(B2454="51 - Purga-Purga de sebo","51",IF(B2454="502 - Fermentacion PCL","502",IF(B2454="510 - Fermentacion","510","512"))))))</f>
        <v/>
      </c>
      <c r="M2454" s="107" t="str">
        <f t="shared" si="38"/>
        <v/>
      </c>
    </row>
    <row r="2455" spans="12:13" hidden="1" x14ac:dyDescent="0.25">
      <c r="L2455" s="145" t="str">
        <f>IF(A2455="","",IFERROR(VLOOKUP(B2455,IPQlickTabla!$B:$J,9,FALSE),IF(B2455="80 - Produccion-Mezcla Grasa","80",IF(B2455="51 - Purga-Purga de sebo","51",IF(B2455="502 - Fermentacion PCL","502",IF(B2455="510 - Fermentacion","510","512"))))))</f>
        <v/>
      </c>
      <c r="M2455" s="107" t="str">
        <f t="shared" si="38"/>
        <v/>
      </c>
    </row>
    <row r="2456" spans="12:13" hidden="1" x14ac:dyDescent="0.25">
      <c r="L2456" s="145" t="str">
        <f>IF(A2456="","",IFERROR(VLOOKUP(B2456,IPQlickTabla!$B:$J,9,FALSE),IF(B2456="80 - Produccion-Mezcla Grasa","80",IF(B2456="51 - Purga-Purga de sebo","51",IF(B2456="502 - Fermentacion PCL","502",IF(B2456="510 - Fermentacion","510","512"))))))</f>
        <v/>
      </c>
      <c r="M2456" s="107" t="str">
        <f t="shared" si="38"/>
        <v/>
      </c>
    </row>
    <row r="2457" spans="12:13" hidden="1" x14ac:dyDescent="0.25">
      <c r="L2457" s="145" t="str">
        <f>IF(A2457="","",IFERROR(VLOOKUP(B2457,IPQlickTabla!$B:$J,9,FALSE),IF(B2457="80 - Produccion-Mezcla Grasa","80",IF(B2457="51 - Purga-Purga de sebo","51",IF(B2457="502 - Fermentacion PCL","502",IF(B2457="510 - Fermentacion","510","512"))))))</f>
        <v/>
      </c>
      <c r="M2457" s="107" t="str">
        <f t="shared" si="38"/>
        <v/>
      </c>
    </row>
    <row r="2458" spans="12:13" hidden="1" x14ac:dyDescent="0.25">
      <c r="L2458" s="145" t="str">
        <f>IF(A2458="","",IFERROR(VLOOKUP(B2458,IPQlickTabla!$B:$J,9,FALSE),IF(B2458="80 - Produccion-Mezcla Grasa","80",IF(B2458="51 - Purga-Purga de sebo","51",IF(B2458="502 - Fermentacion PCL","502",IF(B2458="510 - Fermentacion","510","512"))))))</f>
        <v/>
      </c>
      <c r="M2458" s="107" t="str">
        <f t="shared" si="38"/>
        <v/>
      </c>
    </row>
    <row r="2459" spans="12:13" hidden="1" x14ac:dyDescent="0.25">
      <c r="L2459" s="145" t="str">
        <f>IF(A2459="","",IFERROR(VLOOKUP(B2459,IPQlickTabla!$B:$J,9,FALSE),IF(B2459="80 - Produccion-Mezcla Grasa","80",IF(B2459="51 - Purga-Purga de sebo","51",IF(B2459="502 - Fermentacion PCL","502",IF(B2459="510 - Fermentacion","510","512"))))))</f>
        <v/>
      </c>
      <c r="M2459" s="107" t="str">
        <f t="shared" si="38"/>
        <v/>
      </c>
    </row>
    <row r="2460" spans="12:13" hidden="1" x14ac:dyDescent="0.25">
      <c r="L2460" s="145" t="str">
        <f>IF(A2460="","",IFERROR(VLOOKUP(B2460,IPQlickTabla!$B:$J,9,FALSE),IF(B2460="80 - Produccion-Mezcla Grasa","80",IF(B2460="51 - Purga-Purga de sebo","51",IF(B2460="502 - Fermentacion PCL","502",IF(B2460="510 - Fermentacion","510","512"))))))</f>
        <v/>
      </c>
      <c r="M2460" s="107" t="str">
        <f t="shared" si="38"/>
        <v/>
      </c>
    </row>
    <row r="2461" spans="12:13" hidden="1" x14ac:dyDescent="0.25">
      <c r="L2461" s="145" t="str">
        <f>IF(A2461="","",IFERROR(VLOOKUP(B2461,IPQlickTabla!$B:$J,9,FALSE),IF(B2461="80 - Produccion-Mezcla Grasa","80",IF(B2461="51 - Purga-Purga de sebo","51",IF(B2461="502 - Fermentacion PCL","502",IF(B2461="510 - Fermentacion","510","512"))))))</f>
        <v/>
      </c>
      <c r="M2461" s="107" t="str">
        <f t="shared" si="38"/>
        <v/>
      </c>
    </row>
    <row r="2462" spans="12:13" hidden="1" x14ac:dyDescent="0.25">
      <c r="L2462" s="145" t="str">
        <f>IF(A2462="","",IFERROR(VLOOKUP(B2462,IPQlickTabla!$B:$J,9,FALSE),IF(B2462="80 - Produccion-Mezcla Grasa","80",IF(B2462="51 - Purga-Purga de sebo","51",IF(B2462="502 - Fermentacion PCL","502",IF(B2462="510 - Fermentacion","510","512"))))))</f>
        <v/>
      </c>
      <c r="M2462" s="107" t="str">
        <f t="shared" si="38"/>
        <v/>
      </c>
    </row>
    <row r="2463" spans="12:13" hidden="1" x14ac:dyDescent="0.25">
      <c r="L2463" s="145" t="str">
        <f>IF(A2463="","",IFERROR(VLOOKUP(B2463,IPQlickTabla!$B:$J,9,FALSE),IF(B2463="80 - Produccion-Mezcla Grasa","80",IF(B2463="51 - Purga-Purga de sebo","51",IF(B2463="502 - Fermentacion PCL","502",IF(B2463="510 - Fermentacion","510","512"))))))</f>
        <v/>
      </c>
      <c r="M2463" s="107" t="str">
        <f t="shared" si="38"/>
        <v/>
      </c>
    </row>
    <row r="2464" spans="12:13" hidden="1" x14ac:dyDescent="0.25">
      <c r="L2464" s="145" t="str">
        <f>IF(A2464="","",IFERROR(VLOOKUP(B2464,IPQlickTabla!$B:$J,9,FALSE),IF(B2464="80 - Produccion-Mezcla Grasa","80",IF(B2464="51 - Purga-Purga de sebo","51",IF(B2464="502 - Fermentacion PCL","502",IF(B2464="510 - Fermentacion","510","512"))))))</f>
        <v/>
      </c>
      <c r="M2464" s="107" t="str">
        <f t="shared" si="38"/>
        <v/>
      </c>
    </row>
    <row r="2465" spans="12:13" hidden="1" x14ac:dyDescent="0.25">
      <c r="L2465" s="145" t="str">
        <f>IF(A2465="","",IFERROR(VLOOKUP(B2465,IPQlickTabla!$B:$J,9,FALSE),IF(B2465="80 - Produccion-Mezcla Grasa","80",IF(B2465="51 - Purga-Purga de sebo","51",IF(B2465="502 - Fermentacion PCL","502",IF(B2465="510 - Fermentacion","510","512"))))))</f>
        <v/>
      </c>
      <c r="M2465" s="107" t="str">
        <f t="shared" si="38"/>
        <v/>
      </c>
    </row>
    <row r="2466" spans="12:13" hidden="1" x14ac:dyDescent="0.25">
      <c r="L2466" s="145" t="str">
        <f>IF(A2466="","",IFERROR(VLOOKUP(B2466,IPQlickTabla!$B:$J,9,FALSE),IF(B2466="80 - Produccion-Mezcla Grasa","80",IF(B2466="51 - Purga-Purga de sebo","51",IF(B2466="502 - Fermentacion PCL","502",IF(B2466="510 - Fermentacion","510","512"))))))</f>
        <v/>
      </c>
      <c r="M2466" s="107" t="str">
        <f t="shared" si="38"/>
        <v/>
      </c>
    </row>
    <row r="2467" spans="12:13" hidden="1" x14ac:dyDescent="0.25">
      <c r="L2467" s="145" t="str">
        <f>IF(A2467="","",IFERROR(VLOOKUP(B2467,IPQlickTabla!$B:$J,9,FALSE),IF(B2467="80 - Produccion-Mezcla Grasa","80",IF(B2467="51 - Purga-Purga de sebo","51",IF(B2467="502 - Fermentacion PCL","502",IF(B2467="510 - Fermentacion","510","512"))))))</f>
        <v/>
      </c>
      <c r="M2467" s="107" t="str">
        <f t="shared" si="38"/>
        <v/>
      </c>
    </row>
    <row r="2468" spans="12:13" hidden="1" x14ac:dyDescent="0.25">
      <c r="L2468" s="145" t="str">
        <f>IF(A2468="","",IFERROR(VLOOKUP(B2468,IPQlickTabla!$B:$J,9,FALSE),IF(B2468="80 - Produccion-Mezcla Grasa","80",IF(B2468="51 - Purga-Purga de sebo","51",IF(B2468="502 - Fermentacion PCL","502",IF(B2468="510 - Fermentacion","510","512"))))))</f>
        <v/>
      </c>
      <c r="M2468" s="107" t="str">
        <f t="shared" si="38"/>
        <v/>
      </c>
    </row>
    <row r="2469" spans="12:13" hidden="1" x14ac:dyDescent="0.25">
      <c r="L2469" s="145" t="str">
        <f>IF(A2469="","",IFERROR(VLOOKUP(B2469,IPQlickTabla!$B:$J,9,FALSE),IF(B2469="80 - Produccion-Mezcla Grasa","80",IF(B2469="51 - Purga-Purga de sebo","51",IF(B2469="502 - Fermentacion PCL","502",IF(B2469="510 - Fermentacion","510","512"))))))</f>
        <v/>
      </c>
      <c r="M2469" s="107" t="str">
        <f t="shared" si="38"/>
        <v/>
      </c>
    </row>
    <row r="2470" spans="12:13" hidden="1" x14ac:dyDescent="0.25">
      <c r="L2470" s="145" t="str">
        <f>IF(A2470="","",IFERROR(VLOOKUP(B2470,IPQlickTabla!$B:$J,9,FALSE),IF(B2470="80 - Produccion-Mezcla Grasa","80",IF(B2470="51 - Purga-Purga de sebo","51",IF(B2470="502 - Fermentacion PCL","502",IF(B2470="510 - Fermentacion","510","512"))))))</f>
        <v/>
      </c>
      <c r="M2470" s="107" t="str">
        <f t="shared" si="38"/>
        <v/>
      </c>
    </row>
    <row r="2471" spans="12:13" hidden="1" x14ac:dyDescent="0.25">
      <c r="L2471" s="145" t="str">
        <f>IF(A2471="","",IFERROR(VLOOKUP(B2471,IPQlickTabla!$B:$J,9,FALSE),IF(B2471="80 - Produccion-Mezcla Grasa","80",IF(B2471="51 - Purga-Purga de sebo","51",IF(B2471="502 - Fermentacion PCL","502",IF(B2471="510 - Fermentacion","510","512"))))))</f>
        <v/>
      </c>
      <c r="M2471" s="107" t="str">
        <f t="shared" si="38"/>
        <v/>
      </c>
    </row>
    <row r="2472" spans="12:13" hidden="1" x14ac:dyDescent="0.25">
      <c r="L2472" s="145" t="str">
        <f>IF(A2472="","",IFERROR(VLOOKUP(B2472,IPQlickTabla!$B:$J,9,FALSE),IF(B2472="80 - Produccion-Mezcla Grasa","80",IF(B2472="51 - Purga-Purga de sebo","51",IF(B2472="502 - Fermentacion PCL","502",IF(B2472="510 - Fermentacion","510","512"))))))</f>
        <v/>
      </c>
      <c r="M2472" s="107" t="str">
        <f t="shared" si="38"/>
        <v/>
      </c>
    </row>
    <row r="2473" spans="12:13" hidden="1" x14ac:dyDescent="0.25">
      <c r="L2473" s="145" t="str">
        <f>IF(A2473="","",IFERROR(VLOOKUP(B2473,IPQlickTabla!$B:$J,9,FALSE),IF(B2473="80 - Produccion-Mezcla Grasa","80",IF(B2473="51 - Purga-Purga de sebo","51",IF(B2473="502 - Fermentacion PCL","502",IF(B2473="510 - Fermentacion","510","512"))))))</f>
        <v/>
      </c>
      <c r="M2473" s="107" t="str">
        <f t="shared" si="38"/>
        <v/>
      </c>
    </row>
    <row r="2474" spans="12:13" hidden="1" x14ac:dyDescent="0.25">
      <c r="L2474" s="145" t="str">
        <f>IF(A2474="","",IFERROR(VLOOKUP(B2474,IPQlickTabla!$B:$J,9,FALSE),IF(B2474="80 - Produccion-Mezcla Grasa","80",IF(B2474="51 - Purga-Purga de sebo","51",IF(B2474="502 - Fermentacion PCL","502",IF(B2474="510 - Fermentacion","510","512"))))))</f>
        <v/>
      </c>
      <c r="M2474" s="107" t="str">
        <f t="shared" si="38"/>
        <v/>
      </c>
    </row>
    <row r="2475" spans="12:13" hidden="1" x14ac:dyDescent="0.25">
      <c r="L2475" s="145" t="str">
        <f>IF(A2475="","",IFERROR(VLOOKUP(B2475,IPQlickTabla!$B:$J,9,FALSE),IF(B2475="80 - Produccion-Mezcla Grasa","80",IF(B2475="51 - Purga-Purga de sebo","51",IF(B2475="502 - Fermentacion PCL","502",IF(B2475="510 - Fermentacion","510","512"))))))</f>
        <v/>
      </c>
      <c r="M2475" s="107" t="str">
        <f t="shared" si="38"/>
        <v/>
      </c>
    </row>
    <row r="2476" spans="12:13" hidden="1" x14ac:dyDescent="0.25">
      <c r="L2476" s="145" t="str">
        <f>IF(A2476="","",IFERROR(VLOOKUP(B2476,IPQlickTabla!$B:$J,9,FALSE),IF(B2476="80 - Produccion-Mezcla Grasa","80",IF(B2476="51 - Purga-Purga de sebo","51",IF(B2476="502 - Fermentacion PCL","502",IF(B2476="510 - Fermentacion","510","512"))))))</f>
        <v/>
      </c>
      <c r="M2476" s="107" t="str">
        <f t="shared" si="38"/>
        <v/>
      </c>
    </row>
    <row r="2477" spans="12:13" hidden="1" x14ac:dyDescent="0.25">
      <c r="L2477" s="145" t="str">
        <f>IF(A2477="","",IFERROR(VLOOKUP(B2477,IPQlickTabla!$B:$J,9,FALSE),IF(B2477="80 - Produccion-Mezcla Grasa","80",IF(B2477="51 - Purga-Purga de sebo","51",IF(B2477="502 - Fermentacion PCL","502",IF(B2477="510 - Fermentacion","510","512"))))))</f>
        <v/>
      </c>
      <c r="M2477" s="107" t="str">
        <f t="shared" si="38"/>
        <v/>
      </c>
    </row>
    <row r="2478" spans="12:13" hidden="1" x14ac:dyDescent="0.25">
      <c r="L2478" s="145" t="str">
        <f>IF(A2478="","",IFERROR(VLOOKUP(B2478,IPQlickTabla!$B:$J,9,FALSE),IF(B2478="80 - Produccion-Mezcla Grasa","80",IF(B2478="51 - Purga-Purga de sebo","51",IF(B2478="502 - Fermentacion PCL","502",IF(B2478="510 - Fermentacion","510","512"))))))</f>
        <v/>
      </c>
      <c r="M2478" s="107" t="str">
        <f t="shared" si="38"/>
        <v/>
      </c>
    </row>
    <row r="2479" spans="12:13" hidden="1" x14ac:dyDescent="0.25">
      <c r="L2479" s="145" t="str">
        <f>IF(A2479="","",IFERROR(VLOOKUP(B2479,IPQlickTabla!$B:$J,9,FALSE),IF(B2479="80 - Produccion-Mezcla Grasa","80",IF(B2479="51 - Purga-Purga de sebo","51",IF(B2479="502 - Fermentacion PCL","502",IF(B2479="510 - Fermentacion","510","512"))))))</f>
        <v/>
      </c>
      <c r="M2479" s="107" t="str">
        <f t="shared" si="38"/>
        <v/>
      </c>
    </row>
    <row r="2480" spans="12:13" hidden="1" x14ac:dyDescent="0.25">
      <c r="L2480" s="145" t="str">
        <f>IF(A2480="","",IFERROR(VLOOKUP(B2480,IPQlickTabla!$B:$J,9,FALSE),IF(B2480="80 - Produccion-Mezcla Grasa","80",IF(B2480="51 - Purga-Purga de sebo","51",IF(B2480="502 - Fermentacion PCL","502",IF(B2480="510 - Fermentacion","510","512"))))))</f>
        <v/>
      </c>
      <c r="M2480" s="107" t="str">
        <f t="shared" si="38"/>
        <v/>
      </c>
    </row>
    <row r="2481" spans="12:13" hidden="1" x14ac:dyDescent="0.25">
      <c r="L2481" s="145" t="str">
        <f>IF(A2481="","",IFERROR(VLOOKUP(B2481,IPQlickTabla!$B:$J,9,FALSE),IF(B2481="80 - Produccion-Mezcla Grasa","80",IF(B2481="51 - Purga-Purga de sebo","51",IF(B2481="502 - Fermentacion PCL","502",IF(B2481="510 - Fermentacion","510","512"))))))</f>
        <v/>
      </c>
      <c r="M2481" s="107" t="str">
        <f t="shared" si="38"/>
        <v/>
      </c>
    </row>
    <row r="2482" spans="12:13" hidden="1" x14ac:dyDescent="0.25">
      <c r="L2482" s="145" t="str">
        <f>IF(A2482="","",IFERROR(VLOOKUP(B2482,IPQlickTabla!$B:$J,9,FALSE),IF(B2482="80 - Produccion-Mezcla Grasa","80",IF(B2482="51 - Purga-Purga de sebo","51",IF(B2482="502 - Fermentacion PCL","502",IF(B2482="510 - Fermentacion","510","512"))))))</f>
        <v/>
      </c>
      <c r="M2482" s="107" t="str">
        <f t="shared" si="38"/>
        <v/>
      </c>
    </row>
    <row r="2483" spans="12:13" hidden="1" x14ac:dyDescent="0.25">
      <c r="L2483" s="145" t="str">
        <f>IF(A2483="","",IFERROR(VLOOKUP(B2483,IPQlickTabla!$B:$J,9,FALSE),IF(B2483="80 - Produccion-Mezcla Grasa","80",IF(B2483="51 - Purga-Purga de sebo","51",IF(B2483="502 - Fermentacion PCL","502",IF(B2483="510 - Fermentacion","510","512"))))))</f>
        <v/>
      </c>
      <c r="M2483" s="107" t="str">
        <f t="shared" si="38"/>
        <v/>
      </c>
    </row>
    <row r="2484" spans="12:13" hidden="1" x14ac:dyDescent="0.25">
      <c r="L2484" s="145" t="str">
        <f>IF(A2484="","",IFERROR(VLOOKUP(B2484,IPQlickTabla!$B:$J,9,FALSE),IF(B2484="80 - Produccion-Mezcla Grasa","80",IF(B2484="51 - Purga-Purga de sebo","51",IF(B2484="502 - Fermentacion PCL","502",IF(B2484="510 - Fermentacion","510","512"))))))</f>
        <v/>
      </c>
      <c r="M2484" s="107" t="str">
        <f t="shared" si="38"/>
        <v/>
      </c>
    </row>
    <row r="2485" spans="12:13" hidden="1" x14ac:dyDescent="0.25">
      <c r="L2485" s="145" t="str">
        <f>IF(A2485="","",IFERROR(VLOOKUP(B2485,IPQlickTabla!$B:$J,9,FALSE),IF(B2485="80 - Produccion-Mezcla Grasa","80",IF(B2485="51 - Purga-Purga de sebo","51",IF(B2485="502 - Fermentacion PCL","502",IF(B2485="510 - Fermentacion","510","512"))))))</f>
        <v/>
      </c>
      <c r="M2485" s="107" t="str">
        <f t="shared" si="38"/>
        <v/>
      </c>
    </row>
    <row r="2486" spans="12:13" hidden="1" x14ac:dyDescent="0.25">
      <c r="L2486" s="145" t="str">
        <f>IF(A2486="","",IFERROR(VLOOKUP(B2486,IPQlickTabla!$B:$J,9,FALSE),IF(B2486="80 - Produccion-Mezcla Grasa","80",IF(B2486="51 - Purga-Purga de sebo","51",IF(B2486="502 - Fermentacion PCL","502",IF(B2486="510 - Fermentacion","510","512"))))))</f>
        <v/>
      </c>
      <c r="M2486" s="107" t="str">
        <f t="shared" si="38"/>
        <v/>
      </c>
    </row>
    <row r="2487" spans="12:13" hidden="1" x14ac:dyDescent="0.25">
      <c r="L2487" s="145" t="str">
        <f>IF(A2487="","",IFERROR(VLOOKUP(B2487,IPQlickTabla!$B:$J,9,FALSE),IF(B2487="80 - Produccion-Mezcla Grasa","80",IF(B2487="51 - Purga-Purga de sebo","51",IF(B2487="502 - Fermentacion PCL","502",IF(B2487="510 - Fermentacion","510","512"))))))</f>
        <v/>
      </c>
      <c r="M2487" s="107" t="str">
        <f t="shared" si="38"/>
        <v/>
      </c>
    </row>
    <row r="2488" spans="12:13" hidden="1" x14ac:dyDescent="0.25">
      <c r="L2488" s="145" t="str">
        <f>IF(A2488="","",IFERROR(VLOOKUP(B2488,IPQlickTabla!$B:$J,9,FALSE),IF(B2488="80 - Produccion-Mezcla Grasa","80",IF(B2488="51 - Purga-Purga de sebo","51",IF(B2488="502 - Fermentacion PCL","502",IF(B2488="510 - Fermentacion","510","512"))))))</f>
        <v/>
      </c>
      <c r="M2488" s="107" t="str">
        <f t="shared" si="38"/>
        <v/>
      </c>
    </row>
    <row r="2489" spans="12:13" hidden="1" x14ac:dyDescent="0.25">
      <c r="L2489" s="145" t="str">
        <f>IF(A2489="","",IFERROR(VLOOKUP(B2489,IPQlickTabla!$B:$J,9,FALSE),IF(B2489="80 - Produccion-Mezcla Grasa","80",IF(B2489="51 - Purga-Purga de sebo","51",IF(B2489="502 - Fermentacion PCL","502",IF(B2489="510 - Fermentacion","510","512"))))))</f>
        <v/>
      </c>
      <c r="M2489" s="107" t="str">
        <f t="shared" si="38"/>
        <v/>
      </c>
    </row>
    <row r="2490" spans="12:13" hidden="1" x14ac:dyDescent="0.25">
      <c r="L2490" s="145" t="str">
        <f>IF(A2490="","",IFERROR(VLOOKUP(B2490,IPQlickTabla!$B:$J,9,FALSE),IF(B2490="80 - Produccion-Mezcla Grasa","80",IF(B2490="51 - Purga-Purga de sebo","51",IF(B2490="502 - Fermentacion PCL","502",IF(B2490="510 - Fermentacion","510","512"))))))</f>
        <v/>
      </c>
      <c r="M2490" s="107" t="str">
        <f t="shared" si="38"/>
        <v/>
      </c>
    </row>
    <row r="2491" spans="12:13" hidden="1" x14ac:dyDescent="0.25">
      <c r="L2491" s="145" t="str">
        <f>IF(A2491="","",IFERROR(VLOOKUP(B2491,IPQlickTabla!$B:$J,9,FALSE),IF(B2491="80 - Produccion-Mezcla Grasa","80",IF(B2491="51 - Purga-Purga de sebo","51",IF(B2491="502 - Fermentacion PCL","502",IF(B2491="510 - Fermentacion","510","512"))))))</f>
        <v/>
      </c>
      <c r="M2491" s="107" t="str">
        <f t="shared" si="38"/>
        <v/>
      </c>
    </row>
    <row r="2492" spans="12:13" hidden="1" x14ac:dyDescent="0.25">
      <c r="L2492" s="145" t="str">
        <f>IF(A2492="","",IFERROR(VLOOKUP(B2492,IPQlickTabla!$B:$J,9,FALSE),IF(B2492="80 - Produccion-Mezcla Grasa","80",IF(B2492="51 - Purga-Purga de sebo","51",IF(B2492="502 - Fermentacion PCL","502",IF(B2492="510 - Fermentacion","510","512"))))))</f>
        <v/>
      </c>
      <c r="M2492" s="107" t="str">
        <f t="shared" si="38"/>
        <v/>
      </c>
    </row>
    <row r="2493" spans="12:13" hidden="1" x14ac:dyDescent="0.25">
      <c r="L2493" s="145" t="str">
        <f>IF(A2493="","",IFERROR(VLOOKUP(B2493,IPQlickTabla!$B:$J,9,FALSE),IF(B2493="80 - Produccion-Mezcla Grasa","80",IF(B2493="51 - Purga-Purga de sebo","51",IF(B2493="502 - Fermentacion PCL","502",IF(B2493="510 - Fermentacion","510","512"))))))</f>
        <v/>
      </c>
      <c r="M2493" s="107" t="str">
        <f t="shared" si="38"/>
        <v/>
      </c>
    </row>
    <row r="2494" spans="12:13" hidden="1" x14ac:dyDescent="0.25">
      <c r="L2494" s="145" t="str">
        <f>IF(A2494="","",IFERROR(VLOOKUP(B2494,IPQlickTabla!$B:$J,9,FALSE),IF(B2494="80 - Produccion-Mezcla Grasa","80",IF(B2494="51 - Purga-Purga de sebo","51",IF(B2494="502 - Fermentacion PCL","502",IF(B2494="510 - Fermentacion","510","512"))))))</f>
        <v/>
      </c>
      <c r="M2494" s="107" t="str">
        <f t="shared" si="38"/>
        <v/>
      </c>
    </row>
    <row r="2495" spans="12:13" hidden="1" x14ac:dyDescent="0.25">
      <c r="L2495" s="145" t="str">
        <f>IF(A2495="","",IFERROR(VLOOKUP(B2495,IPQlickTabla!$B:$J,9,FALSE),IF(B2495="80 - Produccion-Mezcla Grasa","80",IF(B2495="51 - Purga-Purga de sebo","51",IF(B2495="502 - Fermentacion PCL","502",IF(B2495="510 - Fermentacion","510","512"))))))</f>
        <v/>
      </c>
      <c r="M2495" s="107" t="str">
        <f t="shared" si="38"/>
        <v/>
      </c>
    </row>
    <row r="2496" spans="12:13" hidden="1" x14ac:dyDescent="0.25">
      <c r="L2496" s="145" t="str">
        <f>IF(A2496="","",IFERROR(VLOOKUP(B2496,IPQlickTabla!$B:$J,9,FALSE),IF(B2496="80 - Produccion-Mezcla Grasa","80",IF(B2496="51 - Purga-Purga de sebo","51",IF(B2496="502 - Fermentacion PCL","502",IF(B2496="510 - Fermentacion","510","512"))))))</f>
        <v/>
      </c>
      <c r="M2496" s="107" t="str">
        <f t="shared" si="38"/>
        <v/>
      </c>
    </row>
    <row r="2497" spans="12:13" hidden="1" x14ac:dyDescent="0.25">
      <c r="L2497" s="145" t="str">
        <f>IF(A2497="","",IFERROR(VLOOKUP(B2497,IPQlickTabla!$B:$J,9,FALSE),IF(B2497="80 - Produccion-Mezcla Grasa","80",IF(B2497="51 - Purga-Purga de sebo","51",IF(B2497="502 - Fermentacion PCL","502",IF(B2497="510 - Fermentacion","510","512"))))))</f>
        <v/>
      </c>
      <c r="M2497" s="107" t="str">
        <f t="shared" si="38"/>
        <v/>
      </c>
    </row>
    <row r="2498" spans="12:13" hidden="1" x14ac:dyDescent="0.25">
      <c r="L2498" s="145" t="str">
        <f>IF(A2498="","",IFERROR(VLOOKUP(B2498,IPQlickTabla!$B:$J,9,FALSE),IF(B2498="80 - Produccion-Mezcla Grasa","80",IF(B2498="51 - Purga-Purga de sebo","51",IF(B2498="502 - Fermentacion PCL","502",IF(B2498="510 - Fermentacion","510","512"))))))</f>
        <v/>
      </c>
      <c r="M2498" s="107" t="str">
        <f t="shared" si="38"/>
        <v/>
      </c>
    </row>
    <row r="2499" spans="12:13" hidden="1" x14ac:dyDescent="0.25">
      <c r="L2499" s="145" t="str">
        <f>IF(A2499="","",IFERROR(VLOOKUP(B2499,IPQlickTabla!$B:$J,9,FALSE),IF(B2499="80 - Produccion-Mezcla Grasa","80",IF(B2499="51 - Purga-Purga de sebo","51",IF(B2499="502 - Fermentacion PCL","502",IF(B2499="510 - Fermentacion","510","512"))))))</f>
        <v/>
      </c>
      <c r="M2499" s="107" t="str">
        <f t="shared" ref="M2499:M2562" si="39">+IF(OR(L2499=73,L2499=74,L2499=75),75,IF(L2499="80",80,IF(L2499="51",51,IF(L2499="502",502,IF(L2499="510",510,IF(L2499="512",512,L2499))))))</f>
        <v/>
      </c>
    </row>
    <row r="2500" spans="12:13" hidden="1" x14ac:dyDescent="0.25">
      <c r="L2500" s="145" t="str">
        <f>IF(A2500="","",IFERROR(VLOOKUP(B2500,IPQlickTabla!$B:$J,9,FALSE),IF(B2500="80 - Produccion-Mezcla Grasa","80",IF(B2500="51 - Purga-Purga de sebo","51",IF(B2500="502 - Fermentacion PCL","502",IF(B2500="510 - Fermentacion","510","512"))))))</f>
        <v/>
      </c>
      <c r="M2500" s="107" t="str">
        <f t="shared" si="39"/>
        <v/>
      </c>
    </row>
    <row r="2501" spans="12:13" hidden="1" x14ac:dyDescent="0.25">
      <c r="L2501" s="145" t="str">
        <f>IF(A2501="","",IFERROR(VLOOKUP(B2501,IPQlickTabla!$B:$J,9,FALSE),IF(B2501="80 - Produccion-Mezcla Grasa","80",IF(B2501="51 - Purga-Purga de sebo","51",IF(B2501="502 - Fermentacion PCL","502",IF(B2501="510 - Fermentacion","510","512"))))))</f>
        <v/>
      </c>
      <c r="M2501" s="107" t="str">
        <f t="shared" si="39"/>
        <v/>
      </c>
    </row>
    <row r="2502" spans="12:13" hidden="1" x14ac:dyDescent="0.25">
      <c r="L2502" s="145" t="str">
        <f>IF(A2502="","",IFERROR(VLOOKUP(B2502,IPQlickTabla!$B:$J,9,FALSE),IF(B2502="80 - Produccion-Mezcla Grasa","80",IF(B2502="51 - Purga-Purga de sebo","51",IF(B2502="502 - Fermentacion PCL","502",IF(B2502="510 - Fermentacion","510","512"))))))</f>
        <v/>
      </c>
      <c r="M2502" s="107" t="str">
        <f t="shared" si="39"/>
        <v/>
      </c>
    </row>
    <row r="2503" spans="12:13" hidden="1" x14ac:dyDescent="0.25">
      <c r="L2503" s="145" t="str">
        <f>IF(A2503="","",IFERROR(VLOOKUP(B2503,IPQlickTabla!$B:$J,9,FALSE),IF(B2503="80 - Produccion-Mezcla Grasa","80",IF(B2503="51 - Purga-Purga de sebo","51",IF(B2503="502 - Fermentacion PCL","502",IF(B2503="510 - Fermentacion","510","512"))))))</f>
        <v/>
      </c>
      <c r="M2503" s="107" t="str">
        <f t="shared" si="39"/>
        <v/>
      </c>
    </row>
    <row r="2504" spans="12:13" hidden="1" x14ac:dyDescent="0.25">
      <c r="L2504" s="145" t="str">
        <f>IF(A2504="","",IFERROR(VLOOKUP(B2504,IPQlickTabla!$B:$J,9,FALSE),IF(B2504="80 - Produccion-Mezcla Grasa","80",IF(B2504="51 - Purga-Purga de sebo","51",IF(B2504="502 - Fermentacion PCL","502",IF(B2504="510 - Fermentacion","510","512"))))))</f>
        <v/>
      </c>
      <c r="M2504" s="107" t="str">
        <f t="shared" si="39"/>
        <v/>
      </c>
    </row>
    <row r="2505" spans="12:13" hidden="1" x14ac:dyDescent="0.25">
      <c r="L2505" s="145" t="str">
        <f>IF(A2505="","",IFERROR(VLOOKUP(B2505,IPQlickTabla!$B:$J,9,FALSE),IF(B2505="80 - Produccion-Mezcla Grasa","80",IF(B2505="51 - Purga-Purga de sebo","51",IF(B2505="502 - Fermentacion PCL","502",IF(B2505="510 - Fermentacion","510","512"))))))</f>
        <v/>
      </c>
      <c r="M2505" s="107" t="str">
        <f t="shared" si="39"/>
        <v/>
      </c>
    </row>
    <row r="2506" spans="12:13" hidden="1" x14ac:dyDescent="0.25">
      <c r="L2506" s="145" t="str">
        <f>IF(A2506="","",IFERROR(VLOOKUP(B2506,IPQlickTabla!$B:$J,9,FALSE),IF(B2506="80 - Produccion-Mezcla Grasa","80",IF(B2506="51 - Purga-Purga de sebo","51",IF(B2506="502 - Fermentacion PCL","502",IF(B2506="510 - Fermentacion","510","512"))))))</f>
        <v/>
      </c>
      <c r="M2506" s="107" t="str">
        <f t="shared" si="39"/>
        <v/>
      </c>
    </row>
    <row r="2507" spans="12:13" hidden="1" x14ac:dyDescent="0.25">
      <c r="L2507" s="145" t="str">
        <f>IF(A2507="","",IFERROR(VLOOKUP(B2507,IPQlickTabla!$B:$J,9,FALSE),IF(B2507="80 - Produccion-Mezcla Grasa","80",IF(B2507="51 - Purga-Purga de sebo","51",IF(B2507="502 - Fermentacion PCL","502",IF(B2507="510 - Fermentacion","510","512"))))))</f>
        <v/>
      </c>
      <c r="M2507" s="107" t="str">
        <f t="shared" si="39"/>
        <v/>
      </c>
    </row>
    <row r="2508" spans="12:13" hidden="1" x14ac:dyDescent="0.25">
      <c r="L2508" s="145" t="str">
        <f>IF(A2508="","",IFERROR(VLOOKUP(B2508,IPQlickTabla!$B:$J,9,FALSE),IF(B2508="80 - Produccion-Mezcla Grasa","80",IF(B2508="51 - Purga-Purga de sebo","51",IF(B2508="502 - Fermentacion PCL","502",IF(B2508="510 - Fermentacion","510","512"))))))</f>
        <v/>
      </c>
      <c r="M2508" s="107" t="str">
        <f t="shared" si="39"/>
        <v/>
      </c>
    </row>
    <row r="2509" spans="12:13" hidden="1" x14ac:dyDescent="0.25">
      <c r="L2509" s="145" t="str">
        <f>IF(A2509="","",IFERROR(VLOOKUP(B2509,IPQlickTabla!$B:$J,9,FALSE),IF(B2509="80 - Produccion-Mezcla Grasa","80",IF(B2509="51 - Purga-Purga de sebo","51",IF(B2509="502 - Fermentacion PCL","502",IF(B2509="510 - Fermentacion","510","512"))))))</f>
        <v/>
      </c>
      <c r="M2509" s="107" t="str">
        <f t="shared" si="39"/>
        <v/>
      </c>
    </row>
    <row r="2510" spans="12:13" hidden="1" x14ac:dyDescent="0.25">
      <c r="L2510" s="145" t="str">
        <f>IF(A2510="","",IFERROR(VLOOKUP(B2510,IPQlickTabla!$B:$J,9,FALSE),IF(B2510="80 - Produccion-Mezcla Grasa","80",IF(B2510="51 - Purga-Purga de sebo","51",IF(B2510="502 - Fermentacion PCL","502",IF(B2510="510 - Fermentacion","510","512"))))))</f>
        <v/>
      </c>
      <c r="M2510" s="107" t="str">
        <f t="shared" si="39"/>
        <v/>
      </c>
    </row>
    <row r="2511" spans="12:13" hidden="1" x14ac:dyDescent="0.25">
      <c r="L2511" s="145" t="str">
        <f>IF(A2511="","",IFERROR(VLOOKUP(B2511,IPQlickTabla!$B:$J,9,FALSE),IF(B2511="80 - Produccion-Mezcla Grasa","80",IF(B2511="51 - Purga-Purga de sebo","51",IF(B2511="502 - Fermentacion PCL","502",IF(B2511="510 - Fermentacion","510","512"))))))</f>
        <v/>
      </c>
      <c r="M2511" s="107" t="str">
        <f t="shared" si="39"/>
        <v/>
      </c>
    </row>
    <row r="2512" spans="12:13" hidden="1" x14ac:dyDescent="0.25">
      <c r="L2512" s="145" t="str">
        <f>IF(A2512="","",IFERROR(VLOOKUP(B2512,IPQlickTabla!$B:$J,9,FALSE),IF(B2512="80 - Produccion-Mezcla Grasa","80",IF(B2512="51 - Purga-Purga de sebo","51",IF(B2512="502 - Fermentacion PCL","502",IF(B2512="510 - Fermentacion","510","512"))))))</f>
        <v/>
      </c>
      <c r="M2512" s="107" t="str">
        <f t="shared" si="39"/>
        <v/>
      </c>
    </row>
    <row r="2513" spans="12:13" hidden="1" x14ac:dyDescent="0.25">
      <c r="L2513" s="145" t="str">
        <f>IF(A2513="","",IFERROR(VLOOKUP(B2513,IPQlickTabla!$B:$J,9,FALSE),IF(B2513="80 - Produccion-Mezcla Grasa","80",IF(B2513="51 - Purga-Purga de sebo","51",IF(B2513="502 - Fermentacion PCL","502",IF(B2513="510 - Fermentacion","510","512"))))))</f>
        <v/>
      </c>
      <c r="M2513" s="107" t="str">
        <f t="shared" si="39"/>
        <v/>
      </c>
    </row>
    <row r="2514" spans="12:13" hidden="1" x14ac:dyDescent="0.25">
      <c r="L2514" s="145" t="str">
        <f>IF(A2514="","",IFERROR(VLOOKUP(B2514,IPQlickTabla!$B:$J,9,FALSE),IF(B2514="80 - Produccion-Mezcla Grasa","80",IF(B2514="51 - Purga-Purga de sebo","51",IF(B2514="502 - Fermentacion PCL","502",IF(B2514="510 - Fermentacion","510","512"))))))</f>
        <v/>
      </c>
      <c r="M2514" s="107" t="str">
        <f t="shared" si="39"/>
        <v/>
      </c>
    </row>
    <row r="2515" spans="12:13" hidden="1" x14ac:dyDescent="0.25">
      <c r="L2515" s="145" t="str">
        <f>IF(A2515="","",IFERROR(VLOOKUP(B2515,IPQlickTabla!$B:$J,9,FALSE),IF(B2515="80 - Produccion-Mezcla Grasa","80",IF(B2515="51 - Purga-Purga de sebo","51",IF(B2515="502 - Fermentacion PCL","502",IF(B2515="510 - Fermentacion","510","512"))))))</f>
        <v/>
      </c>
      <c r="M2515" s="107" t="str">
        <f t="shared" si="39"/>
        <v/>
      </c>
    </row>
    <row r="2516" spans="12:13" hidden="1" x14ac:dyDescent="0.25">
      <c r="L2516" s="145" t="str">
        <f>IF(A2516="","",IFERROR(VLOOKUP(B2516,IPQlickTabla!$B:$J,9,FALSE),IF(B2516="80 - Produccion-Mezcla Grasa","80",IF(B2516="51 - Purga-Purga de sebo","51",IF(B2516="502 - Fermentacion PCL","502",IF(B2516="510 - Fermentacion","510","512"))))))</f>
        <v/>
      </c>
      <c r="M2516" s="107" t="str">
        <f t="shared" si="39"/>
        <v/>
      </c>
    </row>
    <row r="2517" spans="12:13" hidden="1" x14ac:dyDescent="0.25">
      <c r="L2517" s="145" t="str">
        <f>IF(A2517="","",IFERROR(VLOOKUP(B2517,IPQlickTabla!$B:$J,9,FALSE),IF(B2517="80 - Produccion-Mezcla Grasa","80",IF(B2517="51 - Purga-Purga de sebo","51",IF(B2517="502 - Fermentacion PCL","502",IF(B2517="510 - Fermentacion","510","512"))))))</f>
        <v/>
      </c>
      <c r="M2517" s="107" t="str">
        <f t="shared" si="39"/>
        <v/>
      </c>
    </row>
    <row r="2518" spans="12:13" hidden="1" x14ac:dyDescent="0.25">
      <c r="L2518" s="145" t="str">
        <f>IF(A2518="","",IFERROR(VLOOKUP(B2518,IPQlickTabla!$B:$J,9,FALSE),IF(B2518="80 - Produccion-Mezcla Grasa","80",IF(B2518="51 - Purga-Purga de sebo","51",IF(B2518="502 - Fermentacion PCL","502",IF(B2518="510 - Fermentacion","510","512"))))))</f>
        <v/>
      </c>
      <c r="M2518" s="107" t="str">
        <f t="shared" si="39"/>
        <v/>
      </c>
    </row>
    <row r="2519" spans="12:13" hidden="1" x14ac:dyDescent="0.25">
      <c r="L2519" s="145" t="str">
        <f>IF(A2519="","",IFERROR(VLOOKUP(B2519,IPQlickTabla!$B:$J,9,FALSE),IF(B2519="80 - Produccion-Mezcla Grasa","80",IF(B2519="51 - Purga-Purga de sebo","51",IF(B2519="502 - Fermentacion PCL","502",IF(B2519="510 - Fermentacion","510","512"))))))</f>
        <v/>
      </c>
      <c r="M2519" s="107" t="str">
        <f t="shared" si="39"/>
        <v/>
      </c>
    </row>
    <row r="2520" spans="12:13" hidden="1" x14ac:dyDescent="0.25">
      <c r="L2520" s="145" t="str">
        <f>IF(A2520="","",IFERROR(VLOOKUP(B2520,IPQlickTabla!$B:$J,9,FALSE),IF(B2520="80 - Produccion-Mezcla Grasa","80",IF(B2520="51 - Purga-Purga de sebo","51",IF(B2520="502 - Fermentacion PCL","502",IF(B2520="510 - Fermentacion","510","512"))))))</f>
        <v/>
      </c>
      <c r="M2520" s="107" t="str">
        <f t="shared" si="39"/>
        <v/>
      </c>
    </row>
    <row r="2521" spans="12:13" hidden="1" x14ac:dyDescent="0.25">
      <c r="L2521" s="145" t="str">
        <f>IF(A2521="","",IFERROR(VLOOKUP(B2521,IPQlickTabla!$B:$J,9,FALSE),IF(B2521="80 - Produccion-Mezcla Grasa","80",IF(B2521="51 - Purga-Purga de sebo","51",IF(B2521="502 - Fermentacion PCL","502",IF(B2521="510 - Fermentacion","510","512"))))))</f>
        <v/>
      </c>
      <c r="M2521" s="107" t="str">
        <f t="shared" si="39"/>
        <v/>
      </c>
    </row>
    <row r="2522" spans="12:13" hidden="1" x14ac:dyDescent="0.25">
      <c r="L2522" s="145" t="str">
        <f>IF(A2522="","",IFERROR(VLOOKUP(B2522,IPQlickTabla!$B:$J,9,FALSE),IF(B2522="80 - Produccion-Mezcla Grasa","80",IF(B2522="51 - Purga-Purga de sebo","51",IF(B2522="502 - Fermentacion PCL","502",IF(B2522="510 - Fermentacion","510","512"))))))</f>
        <v/>
      </c>
      <c r="M2522" s="107" t="str">
        <f t="shared" si="39"/>
        <v/>
      </c>
    </row>
    <row r="2523" spans="12:13" hidden="1" x14ac:dyDescent="0.25">
      <c r="L2523" s="145" t="str">
        <f>IF(A2523="","",IFERROR(VLOOKUP(B2523,IPQlickTabla!$B:$J,9,FALSE),IF(B2523="80 - Produccion-Mezcla Grasa","80",IF(B2523="51 - Purga-Purga de sebo","51",IF(B2523="502 - Fermentacion PCL","502",IF(B2523="510 - Fermentacion","510","512"))))))</f>
        <v/>
      </c>
      <c r="M2523" s="107" t="str">
        <f t="shared" si="39"/>
        <v/>
      </c>
    </row>
    <row r="2524" spans="12:13" hidden="1" x14ac:dyDescent="0.25">
      <c r="L2524" s="145" t="str">
        <f>IF(A2524="","",IFERROR(VLOOKUP(B2524,IPQlickTabla!$B:$J,9,FALSE),IF(B2524="80 - Produccion-Mezcla Grasa","80",IF(B2524="51 - Purga-Purga de sebo","51",IF(B2524="502 - Fermentacion PCL","502",IF(B2524="510 - Fermentacion","510","512"))))))</f>
        <v/>
      </c>
      <c r="M2524" s="107" t="str">
        <f t="shared" si="39"/>
        <v/>
      </c>
    </row>
    <row r="2525" spans="12:13" hidden="1" x14ac:dyDescent="0.25">
      <c r="L2525" s="145" t="str">
        <f>IF(A2525="","",IFERROR(VLOOKUP(B2525,IPQlickTabla!$B:$J,9,FALSE),IF(B2525="80 - Produccion-Mezcla Grasa","80",IF(B2525="51 - Purga-Purga de sebo","51",IF(B2525="502 - Fermentacion PCL","502",IF(B2525="510 - Fermentacion","510","512"))))))</f>
        <v/>
      </c>
      <c r="M2525" s="107" t="str">
        <f t="shared" si="39"/>
        <v/>
      </c>
    </row>
    <row r="2526" spans="12:13" hidden="1" x14ac:dyDescent="0.25">
      <c r="L2526" s="145" t="str">
        <f>IF(A2526="","",IFERROR(VLOOKUP(B2526,IPQlickTabla!$B:$J,9,FALSE),IF(B2526="80 - Produccion-Mezcla Grasa","80",IF(B2526="51 - Purga-Purga de sebo","51",IF(B2526="502 - Fermentacion PCL","502",IF(B2526="510 - Fermentacion","510","512"))))))</f>
        <v/>
      </c>
      <c r="M2526" s="107" t="str">
        <f t="shared" si="39"/>
        <v/>
      </c>
    </row>
    <row r="2527" spans="12:13" hidden="1" x14ac:dyDescent="0.25">
      <c r="L2527" s="145" t="str">
        <f>IF(A2527="","",IFERROR(VLOOKUP(B2527,IPQlickTabla!$B:$J,9,FALSE),IF(B2527="80 - Produccion-Mezcla Grasa","80",IF(B2527="51 - Purga-Purga de sebo","51",IF(B2527="502 - Fermentacion PCL","502",IF(B2527="510 - Fermentacion","510","512"))))))</f>
        <v/>
      </c>
      <c r="M2527" s="107" t="str">
        <f t="shared" si="39"/>
        <v/>
      </c>
    </row>
    <row r="2528" spans="12:13" hidden="1" x14ac:dyDescent="0.25">
      <c r="L2528" s="145" t="str">
        <f>IF(A2528="","",IFERROR(VLOOKUP(B2528,IPQlickTabla!$B:$J,9,FALSE),IF(B2528="80 - Produccion-Mezcla Grasa","80",IF(B2528="51 - Purga-Purga de sebo","51",IF(B2528="502 - Fermentacion PCL","502",IF(B2528="510 - Fermentacion","510","512"))))))</f>
        <v/>
      </c>
      <c r="M2528" s="107" t="str">
        <f t="shared" si="39"/>
        <v/>
      </c>
    </row>
    <row r="2529" spans="12:13" hidden="1" x14ac:dyDescent="0.25">
      <c r="L2529" s="145" t="str">
        <f>IF(A2529="","",IFERROR(VLOOKUP(B2529,IPQlickTabla!$B:$J,9,FALSE),IF(B2529="80 - Produccion-Mezcla Grasa","80",IF(B2529="51 - Purga-Purga de sebo","51",IF(B2529="502 - Fermentacion PCL","502",IF(B2529="510 - Fermentacion","510","512"))))))</f>
        <v/>
      </c>
      <c r="M2529" s="107" t="str">
        <f t="shared" si="39"/>
        <v/>
      </c>
    </row>
    <row r="2530" spans="12:13" hidden="1" x14ac:dyDescent="0.25">
      <c r="L2530" s="145" t="str">
        <f>IF(A2530="","",IFERROR(VLOOKUP(B2530,IPQlickTabla!$B:$J,9,FALSE),IF(B2530="80 - Produccion-Mezcla Grasa","80",IF(B2530="51 - Purga-Purga de sebo","51",IF(B2530="502 - Fermentacion PCL","502",IF(B2530="510 - Fermentacion","510","512"))))))</f>
        <v/>
      </c>
      <c r="M2530" s="107" t="str">
        <f t="shared" si="39"/>
        <v/>
      </c>
    </row>
    <row r="2531" spans="12:13" hidden="1" x14ac:dyDescent="0.25">
      <c r="L2531" s="145" t="str">
        <f>IF(A2531="","",IFERROR(VLOOKUP(B2531,IPQlickTabla!$B:$J,9,FALSE),IF(B2531="80 - Produccion-Mezcla Grasa","80",IF(B2531="51 - Purga-Purga de sebo","51",IF(B2531="502 - Fermentacion PCL","502",IF(B2531="510 - Fermentacion","510","512"))))))</f>
        <v/>
      </c>
      <c r="M2531" s="107" t="str">
        <f t="shared" si="39"/>
        <v/>
      </c>
    </row>
    <row r="2532" spans="12:13" hidden="1" x14ac:dyDescent="0.25">
      <c r="L2532" s="145" t="str">
        <f>IF(A2532="","",IFERROR(VLOOKUP(B2532,IPQlickTabla!$B:$J,9,FALSE),IF(B2532="80 - Produccion-Mezcla Grasa","80",IF(B2532="51 - Purga-Purga de sebo","51",IF(B2532="502 - Fermentacion PCL","502",IF(B2532="510 - Fermentacion","510","512"))))))</f>
        <v/>
      </c>
      <c r="M2532" s="107" t="str">
        <f t="shared" si="39"/>
        <v/>
      </c>
    </row>
    <row r="2533" spans="12:13" hidden="1" x14ac:dyDescent="0.25">
      <c r="L2533" s="145" t="str">
        <f>IF(A2533="","",IFERROR(VLOOKUP(B2533,IPQlickTabla!$B:$J,9,FALSE),IF(B2533="80 - Produccion-Mezcla Grasa","80",IF(B2533="51 - Purga-Purga de sebo","51",IF(B2533="502 - Fermentacion PCL","502",IF(B2533="510 - Fermentacion","510","512"))))))</f>
        <v/>
      </c>
      <c r="M2533" s="107" t="str">
        <f t="shared" si="39"/>
        <v/>
      </c>
    </row>
    <row r="2534" spans="12:13" hidden="1" x14ac:dyDescent="0.25">
      <c r="L2534" s="145" t="str">
        <f>IF(A2534="","",IFERROR(VLOOKUP(B2534,IPQlickTabla!$B:$J,9,FALSE),IF(B2534="80 - Produccion-Mezcla Grasa","80",IF(B2534="51 - Purga-Purga de sebo","51",IF(B2534="502 - Fermentacion PCL","502",IF(B2534="510 - Fermentacion","510","512"))))))</f>
        <v/>
      </c>
      <c r="M2534" s="107" t="str">
        <f t="shared" si="39"/>
        <v/>
      </c>
    </row>
    <row r="2535" spans="12:13" hidden="1" x14ac:dyDescent="0.25">
      <c r="L2535" s="145" t="str">
        <f>IF(A2535="","",IFERROR(VLOOKUP(B2535,IPQlickTabla!$B:$J,9,FALSE),IF(B2535="80 - Produccion-Mezcla Grasa","80",IF(B2535="51 - Purga-Purga de sebo","51",IF(B2535="502 - Fermentacion PCL","502",IF(B2535="510 - Fermentacion","510","512"))))))</f>
        <v/>
      </c>
      <c r="M2535" s="107" t="str">
        <f t="shared" si="39"/>
        <v/>
      </c>
    </row>
    <row r="2536" spans="12:13" hidden="1" x14ac:dyDescent="0.25">
      <c r="L2536" s="145" t="str">
        <f>IF(A2536="","",IFERROR(VLOOKUP(B2536,IPQlickTabla!$B:$J,9,FALSE),IF(B2536="80 - Produccion-Mezcla Grasa","80",IF(B2536="51 - Purga-Purga de sebo","51",IF(B2536="502 - Fermentacion PCL","502",IF(B2536="510 - Fermentacion","510","512"))))))</f>
        <v/>
      </c>
      <c r="M2536" s="107" t="str">
        <f t="shared" si="39"/>
        <v/>
      </c>
    </row>
    <row r="2537" spans="12:13" hidden="1" x14ac:dyDescent="0.25">
      <c r="L2537" s="145" t="str">
        <f>IF(A2537="","",IFERROR(VLOOKUP(B2537,IPQlickTabla!$B:$J,9,FALSE),IF(B2537="80 - Produccion-Mezcla Grasa","80",IF(B2537="51 - Purga-Purga de sebo","51",IF(B2537="502 - Fermentacion PCL","502",IF(B2537="510 - Fermentacion","510","512"))))))</f>
        <v/>
      </c>
      <c r="M2537" s="107" t="str">
        <f t="shared" si="39"/>
        <v/>
      </c>
    </row>
    <row r="2538" spans="12:13" hidden="1" x14ac:dyDescent="0.25">
      <c r="L2538" s="145" t="str">
        <f>IF(A2538="","",IFERROR(VLOOKUP(B2538,IPQlickTabla!$B:$J,9,FALSE),IF(B2538="80 - Produccion-Mezcla Grasa","80",IF(B2538="51 - Purga-Purga de sebo","51",IF(B2538="502 - Fermentacion PCL","502",IF(B2538="510 - Fermentacion","510","512"))))))</f>
        <v/>
      </c>
      <c r="M2538" s="107" t="str">
        <f t="shared" si="39"/>
        <v/>
      </c>
    </row>
    <row r="2539" spans="12:13" hidden="1" x14ac:dyDescent="0.25">
      <c r="L2539" s="145" t="str">
        <f>IF(A2539="","",IFERROR(VLOOKUP(B2539,IPQlickTabla!$B:$J,9,FALSE),IF(B2539="80 - Produccion-Mezcla Grasa","80",IF(B2539="51 - Purga-Purga de sebo","51",IF(B2539="502 - Fermentacion PCL","502",IF(B2539="510 - Fermentacion","510","512"))))))</f>
        <v/>
      </c>
      <c r="M2539" s="107" t="str">
        <f t="shared" si="39"/>
        <v/>
      </c>
    </row>
    <row r="2540" spans="12:13" hidden="1" x14ac:dyDescent="0.25">
      <c r="L2540" s="145" t="str">
        <f>IF(A2540="","",IFERROR(VLOOKUP(B2540,IPQlickTabla!$B:$J,9,FALSE),IF(B2540="80 - Produccion-Mezcla Grasa","80",IF(B2540="51 - Purga-Purga de sebo","51",IF(B2540="502 - Fermentacion PCL","502",IF(B2540="510 - Fermentacion","510","512"))))))</f>
        <v/>
      </c>
      <c r="M2540" s="107" t="str">
        <f t="shared" si="39"/>
        <v/>
      </c>
    </row>
    <row r="2541" spans="12:13" hidden="1" x14ac:dyDescent="0.25">
      <c r="L2541" s="145" t="str">
        <f>IF(A2541="","",IFERROR(VLOOKUP(B2541,IPQlickTabla!$B:$J,9,FALSE),IF(B2541="80 - Produccion-Mezcla Grasa","80",IF(B2541="51 - Purga-Purga de sebo","51",IF(B2541="502 - Fermentacion PCL","502",IF(B2541="510 - Fermentacion","510","512"))))))</f>
        <v/>
      </c>
      <c r="M2541" s="107" t="str">
        <f t="shared" si="39"/>
        <v/>
      </c>
    </row>
    <row r="2542" spans="12:13" hidden="1" x14ac:dyDescent="0.25">
      <c r="L2542" s="145" t="str">
        <f>IF(A2542="","",IFERROR(VLOOKUP(B2542,IPQlickTabla!$B:$J,9,FALSE),IF(B2542="80 - Produccion-Mezcla Grasa","80",IF(B2542="51 - Purga-Purga de sebo","51",IF(B2542="502 - Fermentacion PCL","502",IF(B2542="510 - Fermentacion","510","512"))))))</f>
        <v/>
      </c>
      <c r="M2542" s="107" t="str">
        <f t="shared" si="39"/>
        <v/>
      </c>
    </row>
    <row r="2543" spans="12:13" hidden="1" x14ac:dyDescent="0.25">
      <c r="L2543" s="145" t="str">
        <f>IF(A2543="","",IFERROR(VLOOKUP(B2543,IPQlickTabla!$B:$J,9,FALSE),IF(B2543="80 - Produccion-Mezcla Grasa","80",IF(B2543="51 - Purga-Purga de sebo","51",IF(B2543="502 - Fermentacion PCL","502",IF(B2543="510 - Fermentacion","510","512"))))))</f>
        <v/>
      </c>
      <c r="M2543" s="107" t="str">
        <f t="shared" si="39"/>
        <v/>
      </c>
    </row>
    <row r="2544" spans="12:13" hidden="1" x14ac:dyDescent="0.25">
      <c r="L2544" s="145" t="str">
        <f>IF(A2544="","",IFERROR(VLOOKUP(B2544,IPQlickTabla!$B:$J,9,FALSE),IF(B2544="80 - Produccion-Mezcla Grasa","80",IF(B2544="51 - Purga-Purga de sebo","51",IF(B2544="502 - Fermentacion PCL","502",IF(B2544="510 - Fermentacion","510","512"))))))</f>
        <v/>
      </c>
      <c r="M2544" s="107" t="str">
        <f t="shared" si="39"/>
        <v/>
      </c>
    </row>
    <row r="2545" spans="12:13" hidden="1" x14ac:dyDescent="0.25">
      <c r="L2545" s="145" t="str">
        <f>IF(A2545="","",IFERROR(VLOOKUP(B2545,IPQlickTabla!$B:$J,9,FALSE),IF(B2545="80 - Produccion-Mezcla Grasa","80",IF(B2545="51 - Purga-Purga de sebo","51",IF(B2545="502 - Fermentacion PCL","502",IF(B2545="510 - Fermentacion","510","512"))))))</f>
        <v/>
      </c>
      <c r="M2545" s="107" t="str">
        <f t="shared" si="39"/>
        <v/>
      </c>
    </row>
    <row r="2546" spans="12:13" hidden="1" x14ac:dyDescent="0.25">
      <c r="L2546" s="145" t="str">
        <f>IF(A2546="","",IFERROR(VLOOKUP(B2546,IPQlickTabla!$B:$J,9,FALSE),IF(B2546="80 - Produccion-Mezcla Grasa","80",IF(B2546="51 - Purga-Purga de sebo","51",IF(B2546="502 - Fermentacion PCL","502",IF(B2546="510 - Fermentacion","510","512"))))))</f>
        <v/>
      </c>
      <c r="M2546" s="107" t="str">
        <f t="shared" si="39"/>
        <v/>
      </c>
    </row>
    <row r="2547" spans="12:13" hidden="1" x14ac:dyDescent="0.25">
      <c r="L2547" s="145" t="str">
        <f>IF(A2547="","",IFERROR(VLOOKUP(B2547,IPQlickTabla!$B:$J,9,FALSE),IF(B2547="80 - Produccion-Mezcla Grasa","80",IF(B2547="51 - Purga-Purga de sebo","51",IF(B2547="502 - Fermentacion PCL","502",IF(B2547="510 - Fermentacion","510","512"))))))</f>
        <v/>
      </c>
      <c r="M2547" s="107" t="str">
        <f t="shared" si="39"/>
        <v/>
      </c>
    </row>
    <row r="2548" spans="12:13" hidden="1" x14ac:dyDescent="0.25">
      <c r="L2548" s="145" t="str">
        <f>IF(A2548="","",IFERROR(VLOOKUP(B2548,IPQlickTabla!$B:$J,9,FALSE),IF(B2548="80 - Produccion-Mezcla Grasa","80",IF(B2548="51 - Purga-Purga de sebo","51",IF(B2548="502 - Fermentacion PCL","502",IF(B2548="510 - Fermentacion","510","512"))))))</f>
        <v/>
      </c>
      <c r="M2548" s="107" t="str">
        <f t="shared" si="39"/>
        <v/>
      </c>
    </row>
    <row r="2549" spans="12:13" hidden="1" x14ac:dyDescent="0.25">
      <c r="L2549" s="145" t="str">
        <f>IF(A2549="","",IFERROR(VLOOKUP(B2549,IPQlickTabla!$B:$J,9,FALSE),IF(B2549="80 - Produccion-Mezcla Grasa","80",IF(B2549="51 - Purga-Purga de sebo","51",IF(B2549="502 - Fermentacion PCL","502",IF(B2549="510 - Fermentacion","510","512"))))))</f>
        <v/>
      </c>
      <c r="M2549" s="107" t="str">
        <f t="shared" si="39"/>
        <v/>
      </c>
    </row>
    <row r="2550" spans="12:13" hidden="1" x14ac:dyDescent="0.25">
      <c r="L2550" s="145" t="str">
        <f>IF(A2550="","",IFERROR(VLOOKUP(B2550,IPQlickTabla!$B:$J,9,FALSE),IF(B2550="80 - Produccion-Mezcla Grasa","80",IF(B2550="51 - Purga-Purga de sebo","51",IF(B2550="502 - Fermentacion PCL","502",IF(B2550="510 - Fermentacion","510","512"))))))</f>
        <v/>
      </c>
      <c r="M2550" s="107" t="str">
        <f t="shared" si="39"/>
        <v/>
      </c>
    </row>
    <row r="2551" spans="12:13" hidden="1" x14ac:dyDescent="0.25">
      <c r="L2551" s="145" t="str">
        <f>IF(A2551="","",IFERROR(VLOOKUP(B2551,IPQlickTabla!$B:$J,9,FALSE),IF(B2551="80 - Produccion-Mezcla Grasa","80",IF(B2551="51 - Purga-Purga de sebo","51",IF(B2551="502 - Fermentacion PCL","502",IF(B2551="510 - Fermentacion","510","512"))))))</f>
        <v/>
      </c>
      <c r="M2551" s="107" t="str">
        <f t="shared" si="39"/>
        <v/>
      </c>
    </row>
    <row r="2552" spans="12:13" hidden="1" x14ac:dyDescent="0.25">
      <c r="L2552" s="145" t="str">
        <f>IF(A2552="","",IFERROR(VLOOKUP(B2552,IPQlickTabla!$B:$J,9,FALSE),IF(B2552="80 - Produccion-Mezcla Grasa","80",IF(B2552="51 - Purga-Purga de sebo","51",IF(B2552="502 - Fermentacion PCL","502",IF(B2552="510 - Fermentacion","510","512"))))))</f>
        <v/>
      </c>
      <c r="M2552" s="107" t="str">
        <f t="shared" si="39"/>
        <v/>
      </c>
    </row>
    <row r="2553" spans="12:13" hidden="1" x14ac:dyDescent="0.25">
      <c r="L2553" s="145" t="str">
        <f>IF(A2553="","",IFERROR(VLOOKUP(B2553,IPQlickTabla!$B:$J,9,FALSE),IF(B2553="80 - Produccion-Mezcla Grasa","80",IF(B2553="51 - Purga-Purga de sebo","51",IF(B2553="502 - Fermentacion PCL","502",IF(B2553="510 - Fermentacion","510","512"))))))</f>
        <v/>
      </c>
      <c r="M2553" s="107" t="str">
        <f t="shared" si="39"/>
        <v/>
      </c>
    </row>
    <row r="2554" spans="12:13" hidden="1" x14ac:dyDescent="0.25">
      <c r="L2554" s="145" t="str">
        <f>IF(A2554="","",IFERROR(VLOOKUP(B2554,IPQlickTabla!$B:$J,9,FALSE),IF(B2554="80 - Produccion-Mezcla Grasa","80",IF(B2554="51 - Purga-Purga de sebo","51",IF(B2554="502 - Fermentacion PCL","502",IF(B2554="510 - Fermentacion","510","512"))))))</f>
        <v/>
      </c>
      <c r="M2554" s="107" t="str">
        <f t="shared" si="39"/>
        <v/>
      </c>
    </row>
    <row r="2555" spans="12:13" hidden="1" x14ac:dyDescent="0.25">
      <c r="L2555" s="145" t="str">
        <f>IF(A2555="","",IFERROR(VLOOKUP(B2555,IPQlickTabla!$B:$J,9,FALSE),IF(B2555="80 - Produccion-Mezcla Grasa","80",IF(B2555="51 - Purga-Purga de sebo","51",IF(B2555="502 - Fermentacion PCL","502",IF(B2555="510 - Fermentacion","510","512"))))))</f>
        <v/>
      </c>
      <c r="M2555" s="107" t="str">
        <f t="shared" si="39"/>
        <v/>
      </c>
    </row>
    <row r="2556" spans="12:13" hidden="1" x14ac:dyDescent="0.25">
      <c r="L2556" s="145" t="str">
        <f>IF(A2556="","",IFERROR(VLOOKUP(B2556,IPQlickTabla!$B:$J,9,FALSE),IF(B2556="80 - Produccion-Mezcla Grasa","80",IF(B2556="51 - Purga-Purga de sebo","51",IF(B2556="502 - Fermentacion PCL","502",IF(B2556="510 - Fermentacion","510","512"))))))</f>
        <v/>
      </c>
      <c r="M2556" s="107" t="str">
        <f t="shared" si="39"/>
        <v/>
      </c>
    </row>
    <row r="2557" spans="12:13" hidden="1" x14ac:dyDescent="0.25">
      <c r="L2557" s="145" t="str">
        <f>IF(A2557="","",IFERROR(VLOOKUP(B2557,IPQlickTabla!$B:$J,9,FALSE),IF(B2557="80 - Produccion-Mezcla Grasa","80",IF(B2557="51 - Purga-Purga de sebo","51",IF(B2557="502 - Fermentacion PCL","502",IF(B2557="510 - Fermentacion","510","512"))))))</f>
        <v/>
      </c>
      <c r="M2557" s="107" t="str">
        <f t="shared" si="39"/>
        <v/>
      </c>
    </row>
    <row r="2558" spans="12:13" hidden="1" x14ac:dyDescent="0.25">
      <c r="L2558" s="145" t="str">
        <f>IF(A2558="","",IFERROR(VLOOKUP(B2558,IPQlickTabla!$B:$J,9,FALSE),IF(B2558="80 - Produccion-Mezcla Grasa","80",IF(B2558="51 - Purga-Purga de sebo","51",IF(B2558="502 - Fermentacion PCL","502",IF(B2558="510 - Fermentacion","510","512"))))))</f>
        <v/>
      </c>
      <c r="M2558" s="107" t="str">
        <f t="shared" si="39"/>
        <v/>
      </c>
    </row>
    <row r="2559" spans="12:13" hidden="1" x14ac:dyDescent="0.25">
      <c r="L2559" s="145" t="str">
        <f>IF(A2559="","",IFERROR(VLOOKUP(B2559,IPQlickTabla!$B:$J,9,FALSE),IF(B2559="80 - Produccion-Mezcla Grasa","80",IF(B2559="51 - Purga-Purga de sebo","51",IF(B2559="502 - Fermentacion PCL","502",IF(B2559="510 - Fermentacion","510","512"))))))</f>
        <v/>
      </c>
      <c r="M2559" s="107" t="str">
        <f t="shared" si="39"/>
        <v/>
      </c>
    </row>
    <row r="2560" spans="12:13" hidden="1" x14ac:dyDescent="0.25">
      <c r="L2560" s="145" t="str">
        <f>IF(A2560="","",IFERROR(VLOOKUP(B2560,IPQlickTabla!$B:$J,9,FALSE),IF(B2560="80 - Produccion-Mezcla Grasa","80",IF(B2560="51 - Purga-Purga de sebo","51",IF(B2560="502 - Fermentacion PCL","502",IF(B2560="510 - Fermentacion","510","512"))))))</f>
        <v/>
      </c>
      <c r="M2560" s="107" t="str">
        <f t="shared" si="39"/>
        <v/>
      </c>
    </row>
    <row r="2561" spans="12:13" hidden="1" x14ac:dyDescent="0.25">
      <c r="L2561" s="145" t="str">
        <f>IF(A2561="","",IFERROR(VLOOKUP(B2561,IPQlickTabla!$B:$J,9,FALSE),IF(B2561="80 - Produccion-Mezcla Grasa","80",IF(B2561="51 - Purga-Purga de sebo","51",IF(B2561="502 - Fermentacion PCL","502",IF(B2561="510 - Fermentacion","510","512"))))))</f>
        <v/>
      </c>
      <c r="M2561" s="107" t="str">
        <f t="shared" si="39"/>
        <v/>
      </c>
    </row>
    <row r="2562" spans="12:13" hidden="1" x14ac:dyDescent="0.25">
      <c r="L2562" s="145" t="str">
        <f>IF(A2562="","",IFERROR(VLOOKUP(B2562,IPQlickTabla!$B:$J,9,FALSE),IF(B2562="80 - Produccion-Mezcla Grasa","80",IF(B2562="51 - Purga-Purga de sebo","51",IF(B2562="502 - Fermentacion PCL","502",IF(B2562="510 - Fermentacion","510","512"))))))</f>
        <v/>
      </c>
      <c r="M2562" s="107" t="str">
        <f t="shared" si="39"/>
        <v/>
      </c>
    </row>
    <row r="2563" spans="12:13" hidden="1" x14ac:dyDescent="0.25">
      <c r="L2563" s="145" t="str">
        <f>IF(A2563="","",IFERROR(VLOOKUP(B2563,IPQlickTabla!$B:$J,9,FALSE),IF(B2563="80 - Produccion-Mezcla Grasa","80",IF(B2563="51 - Purga-Purga de sebo","51",IF(B2563="502 - Fermentacion PCL","502",IF(B2563="510 - Fermentacion","510","512"))))))</f>
        <v/>
      </c>
      <c r="M2563" s="107" t="str">
        <f t="shared" ref="M2563:M2626" si="40">+IF(OR(L2563=73,L2563=74,L2563=75),75,IF(L2563="80",80,IF(L2563="51",51,IF(L2563="502",502,IF(L2563="510",510,IF(L2563="512",512,L2563))))))</f>
        <v/>
      </c>
    </row>
    <row r="2564" spans="12:13" hidden="1" x14ac:dyDescent="0.25">
      <c r="L2564" s="145" t="str">
        <f>IF(A2564="","",IFERROR(VLOOKUP(B2564,IPQlickTabla!$B:$J,9,FALSE),IF(B2564="80 - Produccion-Mezcla Grasa","80",IF(B2564="51 - Purga-Purga de sebo","51",IF(B2564="502 - Fermentacion PCL","502",IF(B2564="510 - Fermentacion","510","512"))))))</f>
        <v/>
      </c>
      <c r="M2564" s="107" t="str">
        <f t="shared" si="40"/>
        <v/>
      </c>
    </row>
    <row r="2565" spans="12:13" hidden="1" x14ac:dyDescent="0.25">
      <c r="L2565" s="145" t="str">
        <f>IF(A2565="","",IFERROR(VLOOKUP(B2565,IPQlickTabla!$B:$J,9,FALSE),IF(B2565="80 - Produccion-Mezcla Grasa","80",IF(B2565="51 - Purga-Purga de sebo","51",IF(B2565="502 - Fermentacion PCL","502",IF(B2565="510 - Fermentacion","510","512"))))))</f>
        <v/>
      </c>
      <c r="M2565" s="107" t="str">
        <f t="shared" si="40"/>
        <v/>
      </c>
    </row>
    <row r="2566" spans="12:13" hidden="1" x14ac:dyDescent="0.25">
      <c r="L2566" s="145" t="str">
        <f>IF(A2566="","",IFERROR(VLOOKUP(B2566,IPQlickTabla!$B:$J,9,FALSE),IF(B2566="80 - Produccion-Mezcla Grasa","80",IF(B2566="51 - Purga-Purga de sebo","51",IF(B2566="502 - Fermentacion PCL","502",IF(B2566="510 - Fermentacion","510","512"))))))</f>
        <v/>
      </c>
      <c r="M2566" s="107" t="str">
        <f t="shared" si="40"/>
        <v/>
      </c>
    </row>
    <row r="2567" spans="12:13" hidden="1" x14ac:dyDescent="0.25">
      <c r="L2567" s="145" t="str">
        <f>IF(A2567="","",IFERROR(VLOOKUP(B2567,IPQlickTabla!$B:$J,9,FALSE),IF(B2567="80 - Produccion-Mezcla Grasa","80",IF(B2567="51 - Purga-Purga de sebo","51",IF(B2567="502 - Fermentacion PCL","502",IF(B2567="510 - Fermentacion","510","512"))))))</f>
        <v/>
      </c>
      <c r="M2567" s="107" t="str">
        <f t="shared" si="40"/>
        <v/>
      </c>
    </row>
    <row r="2568" spans="12:13" hidden="1" x14ac:dyDescent="0.25">
      <c r="L2568" s="145" t="str">
        <f>IF(A2568="","",IFERROR(VLOOKUP(B2568,IPQlickTabla!$B:$J,9,FALSE),IF(B2568="80 - Produccion-Mezcla Grasa","80",IF(B2568="51 - Purga-Purga de sebo","51",IF(B2568="502 - Fermentacion PCL","502",IF(B2568="510 - Fermentacion","510","512"))))))</f>
        <v/>
      </c>
      <c r="M2568" s="107" t="str">
        <f t="shared" si="40"/>
        <v/>
      </c>
    </row>
    <row r="2569" spans="12:13" hidden="1" x14ac:dyDescent="0.25">
      <c r="L2569" s="145" t="str">
        <f>IF(A2569="","",IFERROR(VLOOKUP(B2569,IPQlickTabla!$B:$J,9,FALSE),IF(B2569="80 - Produccion-Mezcla Grasa","80",IF(B2569="51 - Purga-Purga de sebo","51",IF(B2569="502 - Fermentacion PCL","502",IF(B2569="510 - Fermentacion","510","512"))))))</f>
        <v/>
      </c>
      <c r="M2569" s="107" t="str">
        <f t="shared" si="40"/>
        <v/>
      </c>
    </row>
    <row r="2570" spans="12:13" hidden="1" x14ac:dyDescent="0.25">
      <c r="L2570" s="145" t="str">
        <f>IF(A2570="","",IFERROR(VLOOKUP(B2570,IPQlickTabla!$B:$J,9,FALSE),IF(B2570="80 - Produccion-Mezcla Grasa","80",IF(B2570="51 - Purga-Purga de sebo","51",IF(B2570="502 - Fermentacion PCL","502",IF(B2570="510 - Fermentacion","510","512"))))))</f>
        <v/>
      </c>
      <c r="M2570" s="107" t="str">
        <f t="shared" si="40"/>
        <v/>
      </c>
    </row>
    <row r="2571" spans="12:13" hidden="1" x14ac:dyDescent="0.25">
      <c r="L2571" s="145" t="str">
        <f>IF(A2571="","",IFERROR(VLOOKUP(B2571,IPQlickTabla!$B:$J,9,FALSE),IF(B2571="80 - Produccion-Mezcla Grasa","80",IF(B2571="51 - Purga-Purga de sebo","51",IF(B2571="502 - Fermentacion PCL","502",IF(B2571="510 - Fermentacion","510","512"))))))</f>
        <v/>
      </c>
      <c r="M2571" s="107" t="str">
        <f t="shared" si="40"/>
        <v/>
      </c>
    </row>
    <row r="2572" spans="12:13" hidden="1" x14ac:dyDescent="0.25">
      <c r="L2572" s="145" t="str">
        <f>IF(A2572="","",IFERROR(VLOOKUP(B2572,IPQlickTabla!$B:$J,9,FALSE),IF(B2572="80 - Produccion-Mezcla Grasa","80",IF(B2572="51 - Purga-Purga de sebo","51",IF(B2572="502 - Fermentacion PCL","502",IF(B2572="510 - Fermentacion","510","512"))))))</f>
        <v/>
      </c>
      <c r="M2572" s="107" t="str">
        <f t="shared" si="40"/>
        <v/>
      </c>
    </row>
    <row r="2573" spans="12:13" hidden="1" x14ac:dyDescent="0.25">
      <c r="L2573" s="145" t="str">
        <f>IF(A2573="","",IFERROR(VLOOKUP(B2573,IPQlickTabla!$B:$J,9,FALSE),IF(B2573="80 - Produccion-Mezcla Grasa","80",IF(B2573="51 - Purga-Purga de sebo","51",IF(B2573="502 - Fermentacion PCL","502",IF(B2573="510 - Fermentacion","510","512"))))))</f>
        <v/>
      </c>
      <c r="M2573" s="107" t="str">
        <f t="shared" si="40"/>
        <v/>
      </c>
    </row>
    <row r="2574" spans="12:13" hidden="1" x14ac:dyDescent="0.25">
      <c r="L2574" s="145" t="str">
        <f>IF(A2574="","",IFERROR(VLOOKUP(B2574,IPQlickTabla!$B:$J,9,FALSE),IF(B2574="80 - Produccion-Mezcla Grasa","80",IF(B2574="51 - Purga-Purga de sebo","51",IF(B2574="502 - Fermentacion PCL","502",IF(B2574="510 - Fermentacion","510","512"))))))</f>
        <v/>
      </c>
      <c r="M2574" s="107" t="str">
        <f t="shared" si="40"/>
        <v/>
      </c>
    </row>
    <row r="2575" spans="12:13" hidden="1" x14ac:dyDescent="0.25">
      <c r="L2575" s="145" t="str">
        <f>IF(A2575="","",IFERROR(VLOOKUP(B2575,IPQlickTabla!$B:$J,9,FALSE),IF(B2575="80 - Produccion-Mezcla Grasa","80",IF(B2575="51 - Purga-Purga de sebo","51",IF(B2575="502 - Fermentacion PCL","502",IF(B2575="510 - Fermentacion","510","512"))))))</f>
        <v/>
      </c>
      <c r="M2575" s="107" t="str">
        <f t="shared" si="40"/>
        <v/>
      </c>
    </row>
    <row r="2576" spans="12:13" hidden="1" x14ac:dyDescent="0.25">
      <c r="L2576" s="145" t="str">
        <f>IF(A2576="","",IFERROR(VLOOKUP(B2576,IPQlickTabla!$B:$J,9,FALSE),IF(B2576="80 - Produccion-Mezcla Grasa","80",IF(B2576="51 - Purga-Purga de sebo","51",IF(B2576="502 - Fermentacion PCL","502",IF(B2576="510 - Fermentacion","510","512"))))))</f>
        <v/>
      </c>
      <c r="M2576" s="107" t="str">
        <f t="shared" si="40"/>
        <v/>
      </c>
    </row>
    <row r="2577" spans="12:13" hidden="1" x14ac:dyDescent="0.25">
      <c r="L2577" s="145" t="str">
        <f>IF(A2577="","",IFERROR(VLOOKUP(B2577,IPQlickTabla!$B:$J,9,FALSE),IF(B2577="80 - Produccion-Mezcla Grasa","80",IF(B2577="51 - Purga-Purga de sebo","51",IF(B2577="502 - Fermentacion PCL","502",IF(B2577="510 - Fermentacion","510","512"))))))</f>
        <v/>
      </c>
      <c r="M2577" s="107" t="str">
        <f t="shared" si="40"/>
        <v/>
      </c>
    </row>
    <row r="2578" spans="12:13" hidden="1" x14ac:dyDescent="0.25">
      <c r="L2578" s="145" t="str">
        <f>IF(A2578="","",IFERROR(VLOOKUP(B2578,IPQlickTabla!$B:$J,9,FALSE),IF(B2578="80 - Produccion-Mezcla Grasa","80",IF(B2578="51 - Purga-Purga de sebo","51",IF(B2578="502 - Fermentacion PCL","502",IF(B2578="510 - Fermentacion","510","512"))))))</f>
        <v/>
      </c>
      <c r="M2578" s="107" t="str">
        <f t="shared" si="40"/>
        <v/>
      </c>
    </row>
    <row r="2579" spans="12:13" hidden="1" x14ac:dyDescent="0.25">
      <c r="L2579" s="145" t="str">
        <f>IF(A2579="","",IFERROR(VLOOKUP(B2579,IPQlickTabla!$B:$J,9,FALSE),IF(B2579="80 - Produccion-Mezcla Grasa","80",IF(B2579="51 - Purga-Purga de sebo","51",IF(B2579="502 - Fermentacion PCL","502",IF(B2579="510 - Fermentacion","510","512"))))))</f>
        <v/>
      </c>
      <c r="M2579" s="107" t="str">
        <f t="shared" si="40"/>
        <v/>
      </c>
    </row>
    <row r="2580" spans="12:13" hidden="1" x14ac:dyDescent="0.25">
      <c r="L2580" s="145" t="str">
        <f>IF(A2580="","",IFERROR(VLOOKUP(B2580,IPQlickTabla!$B:$J,9,FALSE),IF(B2580="80 - Produccion-Mezcla Grasa","80",IF(B2580="51 - Purga-Purga de sebo","51",IF(B2580="502 - Fermentacion PCL","502",IF(B2580="510 - Fermentacion","510","512"))))))</f>
        <v/>
      </c>
      <c r="M2580" s="107" t="str">
        <f t="shared" si="40"/>
        <v/>
      </c>
    </row>
    <row r="2581" spans="12:13" hidden="1" x14ac:dyDescent="0.25">
      <c r="L2581" s="145" t="str">
        <f>IF(A2581="","",IFERROR(VLOOKUP(B2581,IPQlickTabla!$B:$J,9,FALSE),IF(B2581="80 - Produccion-Mezcla Grasa","80",IF(B2581="51 - Purga-Purga de sebo","51",IF(B2581="502 - Fermentacion PCL","502",IF(B2581="510 - Fermentacion","510","512"))))))</f>
        <v/>
      </c>
      <c r="M2581" s="107" t="str">
        <f t="shared" si="40"/>
        <v/>
      </c>
    </row>
    <row r="2582" spans="12:13" hidden="1" x14ac:dyDescent="0.25">
      <c r="L2582" s="145" t="str">
        <f>IF(A2582="","",IFERROR(VLOOKUP(B2582,IPQlickTabla!$B:$J,9,FALSE),IF(B2582="80 - Produccion-Mezcla Grasa","80",IF(B2582="51 - Purga-Purga de sebo","51",IF(B2582="502 - Fermentacion PCL","502",IF(B2582="510 - Fermentacion","510","512"))))))</f>
        <v/>
      </c>
      <c r="M2582" s="107" t="str">
        <f t="shared" si="40"/>
        <v/>
      </c>
    </row>
    <row r="2583" spans="12:13" hidden="1" x14ac:dyDescent="0.25">
      <c r="L2583" s="145" t="str">
        <f>IF(A2583="","",IFERROR(VLOOKUP(B2583,IPQlickTabla!$B:$J,9,FALSE),IF(B2583="80 - Produccion-Mezcla Grasa","80",IF(B2583="51 - Purga-Purga de sebo","51",IF(B2583="502 - Fermentacion PCL","502",IF(B2583="510 - Fermentacion","510","512"))))))</f>
        <v/>
      </c>
      <c r="M2583" s="107" t="str">
        <f t="shared" si="40"/>
        <v/>
      </c>
    </row>
    <row r="2584" spans="12:13" hidden="1" x14ac:dyDescent="0.25">
      <c r="L2584" s="145" t="str">
        <f>IF(A2584="","",IFERROR(VLOOKUP(B2584,IPQlickTabla!$B:$J,9,FALSE),IF(B2584="80 - Produccion-Mezcla Grasa","80",IF(B2584="51 - Purga-Purga de sebo","51",IF(B2584="502 - Fermentacion PCL","502",IF(B2584="510 - Fermentacion","510","512"))))))</f>
        <v/>
      </c>
      <c r="M2584" s="107" t="str">
        <f t="shared" si="40"/>
        <v/>
      </c>
    </row>
    <row r="2585" spans="12:13" hidden="1" x14ac:dyDescent="0.25">
      <c r="L2585" s="145" t="str">
        <f>IF(A2585="","",IFERROR(VLOOKUP(B2585,IPQlickTabla!$B:$J,9,FALSE),IF(B2585="80 - Produccion-Mezcla Grasa","80",IF(B2585="51 - Purga-Purga de sebo","51",IF(B2585="502 - Fermentacion PCL","502",IF(B2585="510 - Fermentacion","510","512"))))))</f>
        <v/>
      </c>
      <c r="M2585" s="107" t="str">
        <f t="shared" si="40"/>
        <v/>
      </c>
    </row>
    <row r="2586" spans="12:13" hidden="1" x14ac:dyDescent="0.25">
      <c r="L2586" s="145" t="str">
        <f>IF(A2586="","",IFERROR(VLOOKUP(B2586,IPQlickTabla!$B:$J,9,FALSE),IF(B2586="80 - Produccion-Mezcla Grasa","80",IF(B2586="51 - Purga-Purga de sebo","51",IF(B2586="502 - Fermentacion PCL","502",IF(B2586="510 - Fermentacion","510","512"))))))</f>
        <v/>
      </c>
      <c r="M2586" s="107" t="str">
        <f t="shared" si="40"/>
        <v/>
      </c>
    </row>
    <row r="2587" spans="12:13" hidden="1" x14ac:dyDescent="0.25">
      <c r="L2587" s="145" t="str">
        <f>IF(A2587="","",IFERROR(VLOOKUP(B2587,IPQlickTabla!$B:$J,9,FALSE),IF(B2587="80 - Produccion-Mezcla Grasa","80",IF(B2587="51 - Purga-Purga de sebo","51",IF(B2587="502 - Fermentacion PCL","502",IF(B2587="510 - Fermentacion","510","512"))))))</f>
        <v/>
      </c>
      <c r="M2587" s="107" t="str">
        <f t="shared" si="40"/>
        <v/>
      </c>
    </row>
    <row r="2588" spans="12:13" hidden="1" x14ac:dyDescent="0.25">
      <c r="L2588" s="145" t="str">
        <f>IF(A2588="","",IFERROR(VLOOKUP(B2588,IPQlickTabla!$B:$J,9,FALSE),IF(B2588="80 - Produccion-Mezcla Grasa","80",IF(B2588="51 - Purga-Purga de sebo","51",IF(B2588="502 - Fermentacion PCL","502",IF(B2588="510 - Fermentacion","510","512"))))))</f>
        <v/>
      </c>
      <c r="M2588" s="107" t="str">
        <f t="shared" si="40"/>
        <v/>
      </c>
    </row>
    <row r="2589" spans="12:13" hidden="1" x14ac:dyDescent="0.25">
      <c r="L2589" s="145" t="str">
        <f>IF(A2589="","",IFERROR(VLOOKUP(B2589,IPQlickTabla!$B:$J,9,FALSE),IF(B2589="80 - Produccion-Mezcla Grasa","80",IF(B2589="51 - Purga-Purga de sebo","51",IF(B2589="502 - Fermentacion PCL","502",IF(B2589="510 - Fermentacion","510","512"))))))</f>
        <v/>
      </c>
      <c r="M2589" s="107" t="str">
        <f t="shared" si="40"/>
        <v/>
      </c>
    </row>
    <row r="2590" spans="12:13" hidden="1" x14ac:dyDescent="0.25">
      <c r="L2590" s="145" t="str">
        <f>IF(A2590="","",IFERROR(VLOOKUP(B2590,IPQlickTabla!$B:$J,9,FALSE),IF(B2590="80 - Produccion-Mezcla Grasa","80",IF(B2590="51 - Purga-Purga de sebo","51",IF(B2590="502 - Fermentacion PCL","502",IF(B2590="510 - Fermentacion","510","512"))))))</f>
        <v/>
      </c>
      <c r="M2590" s="107" t="str">
        <f t="shared" si="40"/>
        <v/>
      </c>
    </row>
    <row r="2591" spans="12:13" hidden="1" x14ac:dyDescent="0.25">
      <c r="L2591" s="145" t="str">
        <f>IF(A2591="","",IFERROR(VLOOKUP(B2591,IPQlickTabla!$B:$J,9,FALSE),IF(B2591="80 - Produccion-Mezcla Grasa","80",IF(B2591="51 - Purga-Purga de sebo","51",IF(B2591="502 - Fermentacion PCL","502",IF(B2591="510 - Fermentacion","510","512"))))))</f>
        <v/>
      </c>
      <c r="M2591" s="107" t="str">
        <f t="shared" si="40"/>
        <v/>
      </c>
    </row>
    <row r="2592" spans="12:13" hidden="1" x14ac:dyDescent="0.25">
      <c r="L2592" s="145" t="str">
        <f>IF(A2592="","",IFERROR(VLOOKUP(B2592,IPQlickTabla!$B:$J,9,FALSE),IF(B2592="80 - Produccion-Mezcla Grasa","80",IF(B2592="51 - Purga-Purga de sebo","51",IF(B2592="502 - Fermentacion PCL","502",IF(B2592="510 - Fermentacion","510","512"))))))</f>
        <v/>
      </c>
      <c r="M2592" s="107" t="str">
        <f t="shared" si="40"/>
        <v/>
      </c>
    </row>
    <row r="2593" spans="12:13" hidden="1" x14ac:dyDescent="0.25">
      <c r="L2593" s="145" t="str">
        <f>IF(A2593="","",IFERROR(VLOOKUP(B2593,IPQlickTabla!$B:$J,9,FALSE),IF(B2593="80 - Produccion-Mezcla Grasa","80",IF(B2593="51 - Purga-Purga de sebo","51",IF(B2593="502 - Fermentacion PCL","502",IF(B2593="510 - Fermentacion","510","512"))))))</f>
        <v/>
      </c>
      <c r="M2593" s="107" t="str">
        <f t="shared" si="40"/>
        <v/>
      </c>
    </row>
    <row r="2594" spans="12:13" hidden="1" x14ac:dyDescent="0.25">
      <c r="L2594" s="145" t="str">
        <f>IF(A2594="","",IFERROR(VLOOKUP(B2594,IPQlickTabla!$B:$J,9,FALSE),IF(B2594="80 - Produccion-Mezcla Grasa","80",IF(B2594="51 - Purga-Purga de sebo","51",IF(B2594="502 - Fermentacion PCL","502",IF(B2594="510 - Fermentacion","510","512"))))))</f>
        <v/>
      </c>
      <c r="M2594" s="107" t="str">
        <f t="shared" si="40"/>
        <v/>
      </c>
    </row>
    <row r="2595" spans="12:13" hidden="1" x14ac:dyDescent="0.25">
      <c r="L2595" s="145" t="str">
        <f>IF(A2595="","",IFERROR(VLOOKUP(B2595,IPQlickTabla!$B:$J,9,FALSE),IF(B2595="80 - Produccion-Mezcla Grasa","80",IF(B2595="51 - Purga-Purga de sebo","51",IF(B2595="502 - Fermentacion PCL","502",IF(B2595="510 - Fermentacion","510","512"))))))</f>
        <v/>
      </c>
      <c r="M2595" s="107" t="str">
        <f t="shared" si="40"/>
        <v/>
      </c>
    </row>
    <row r="2596" spans="12:13" hidden="1" x14ac:dyDescent="0.25">
      <c r="L2596" s="145" t="str">
        <f>IF(A2596="","",IFERROR(VLOOKUP(B2596,IPQlickTabla!$B:$J,9,FALSE),IF(B2596="80 - Produccion-Mezcla Grasa","80",IF(B2596="51 - Purga-Purga de sebo","51",IF(B2596="502 - Fermentacion PCL","502",IF(B2596="510 - Fermentacion","510","512"))))))</f>
        <v/>
      </c>
      <c r="M2596" s="107" t="str">
        <f t="shared" si="40"/>
        <v/>
      </c>
    </row>
    <row r="2597" spans="12:13" hidden="1" x14ac:dyDescent="0.25">
      <c r="L2597" s="145" t="str">
        <f>IF(A2597="","",IFERROR(VLOOKUP(B2597,IPQlickTabla!$B:$J,9,FALSE),IF(B2597="80 - Produccion-Mezcla Grasa","80",IF(B2597="51 - Purga-Purga de sebo","51",IF(B2597="502 - Fermentacion PCL","502",IF(B2597="510 - Fermentacion","510","512"))))))</f>
        <v/>
      </c>
      <c r="M2597" s="107" t="str">
        <f t="shared" si="40"/>
        <v/>
      </c>
    </row>
    <row r="2598" spans="12:13" hidden="1" x14ac:dyDescent="0.25">
      <c r="L2598" s="145" t="str">
        <f>IF(A2598="","",IFERROR(VLOOKUP(B2598,IPQlickTabla!$B:$J,9,FALSE),IF(B2598="80 - Produccion-Mezcla Grasa","80",IF(B2598="51 - Purga-Purga de sebo","51",IF(B2598="502 - Fermentacion PCL","502",IF(B2598="510 - Fermentacion","510","512"))))))</f>
        <v/>
      </c>
      <c r="M2598" s="107" t="str">
        <f t="shared" si="40"/>
        <v/>
      </c>
    </row>
    <row r="2599" spans="12:13" hidden="1" x14ac:dyDescent="0.25">
      <c r="L2599" s="145" t="str">
        <f>IF(A2599="","",IFERROR(VLOOKUP(B2599,IPQlickTabla!$B:$J,9,FALSE),IF(B2599="80 - Produccion-Mezcla Grasa","80",IF(B2599="51 - Purga-Purga de sebo","51",IF(B2599="502 - Fermentacion PCL","502",IF(B2599="510 - Fermentacion","510","512"))))))</f>
        <v/>
      </c>
      <c r="M2599" s="107" t="str">
        <f t="shared" si="40"/>
        <v/>
      </c>
    </row>
    <row r="2600" spans="12:13" hidden="1" x14ac:dyDescent="0.25">
      <c r="L2600" s="145" t="str">
        <f>IF(A2600="","",IFERROR(VLOOKUP(B2600,IPQlickTabla!$B:$J,9,FALSE),IF(B2600="80 - Produccion-Mezcla Grasa","80",IF(B2600="51 - Purga-Purga de sebo","51",IF(B2600="502 - Fermentacion PCL","502",IF(B2600="510 - Fermentacion","510","512"))))))</f>
        <v/>
      </c>
      <c r="M2600" s="107" t="str">
        <f t="shared" si="40"/>
        <v/>
      </c>
    </row>
    <row r="2601" spans="12:13" hidden="1" x14ac:dyDescent="0.25">
      <c r="L2601" s="145" t="str">
        <f>IF(A2601="","",IFERROR(VLOOKUP(B2601,IPQlickTabla!$B:$J,9,FALSE),IF(B2601="80 - Produccion-Mezcla Grasa","80",IF(B2601="51 - Purga-Purga de sebo","51",IF(B2601="502 - Fermentacion PCL","502",IF(B2601="510 - Fermentacion","510","512"))))))</f>
        <v/>
      </c>
      <c r="M2601" s="107" t="str">
        <f t="shared" si="40"/>
        <v/>
      </c>
    </row>
    <row r="2602" spans="12:13" hidden="1" x14ac:dyDescent="0.25">
      <c r="L2602" s="145" t="str">
        <f>IF(A2602="","",IFERROR(VLOOKUP(B2602,IPQlickTabla!$B:$J,9,FALSE),IF(B2602="80 - Produccion-Mezcla Grasa","80",IF(B2602="51 - Purga-Purga de sebo","51",IF(B2602="502 - Fermentacion PCL","502",IF(B2602="510 - Fermentacion","510","512"))))))</f>
        <v/>
      </c>
      <c r="M2602" s="107" t="str">
        <f t="shared" si="40"/>
        <v/>
      </c>
    </row>
    <row r="2603" spans="12:13" hidden="1" x14ac:dyDescent="0.25">
      <c r="L2603" s="145" t="str">
        <f>IF(A2603="","",IFERROR(VLOOKUP(B2603,IPQlickTabla!$B:$J,9,FALSE),IF(B2603="80 - Produccion-Mezcla Grasa","80",IF(B2603="51 - Purga-Purga de sebo","51",IF(B2603="502 - Fermentacion PCL","502",IF(B2603="510 - Fermentacion","510","512"))))))</f>
        <v/>
      </c>
      <c r="M2603" s="107" t="str">
        <f t="shared" si="40"/>
        <v/>
      </c>
    </row>
    <row r="2604" spans="12:13" hidden="1" x14ac:dyDescent="0.25">
      <c r="L2604" s="145" t="str">
        <f>IF(A2604="","",IFERROR(VLOOKUP(B2604,IPQlickTabla!$B:$J,9,FALSE),IF(B2604="80 - Produccion-Mezcla Grasa","80",IF(B2604="51 - Purga-Purga de sebo","51",IF(B2604="502 - Fermentacion PCL","502",IF(B2604="510 - Fermentacion","510","512"))))))</f>
        <v/>
      </c>
      <c r="M2604" s="107" t="str">
        <f t="shared" si="40"/>
        <v/>
      </c>
    </row>
    <row r="2605" spans="12:13" hidden="1" x14ac:dyDescent="0.25">
      <c r="L2605" s="145" t="str">
        <f>IF(A2605="","",IFERROR(VLOOKUP(B2605,IPQlickTabla!$B:$J,9,FALSE),IF(B2605="80 - Produccion-Mezcla Grasa","80",IF(B2605="51 - Purga-Purga de sebo","51",IF(B2605="502 - Fermentacion PCL","502",IF(B2605="510 - Fermentacion","510","512"))))))</f>
        <v/>
      </c>
      <c r="M2605" s="107" t="str">
        <f t="shared" si="40"/>
        <v/>
      </c>
    </row>
    <row r="2606" spans="12:13" hidden="1" x14ac:dyDescent="0.25">
      <c r="L2606" s="145" t="str">
        <f>IF(A2606="","",IFERROR(VLOOKUP(B2606,IPQlickTabla!$B:$J,9,FALSE),IF(B2606="80 - Produccion-Mezcla Grasa","80",IF(B2606="51 - Purga-Purga de sebo","51",IF(B2606="502 - Fermentacion PCL","502",IF(B2606="510 - Fermentacion","510","512"))))))</f>
        <v/>
      </c>
      <c r="M2606" s="107" t="str">
        <f t="shared" si="40"/>
        <v/>
      </c>
    </row>
    <row r="2607" spans="12:13" hidden="1" x14ac:dyDescent="0.25">
      <c r="L2607" s="145" t="str">
        <f>IF(A2607="","",IFERROR(VLOOKUP(B2607,IPQlickTabla!$B:$J,9,FALSE),IF(B2607="80 - Produccion-Mezcla Grasa","80",IF(B2607="51 - Purga-Purga de sebo","51",IF(B2607="502 - Fermentacion PCL","502",IF(B2607="510 - Fermentacion","510","512"))))))</f>
        <v/>
      </c>
      <c r="M2607" s="107" t="str">
        <f t="shared" si="40"/>
        <v/>
      </c>
    </row>
    <row r="2608" spans="12:13" hidden="1" x14ac:dyDescent="0.25">
      <c r="L2608" s="145" t="str">
        <f>IF(A2608="","",IFERROR(VLOOKUP(B2608,IPQlickTabla!$B:$J,9,FALSE),IF(B2608="80 - Produccion-Mezcla Grasa","80",IF(B2608="51 - Purga-Purga de sebo","51",IF(B2608="502 - Fermentacion PCL","502",IF(B2608="510 - Fermentacion","510","512"))))))</f>
        <v/>
      </c>
      <c r="M2608" s="107" t="str">
        <f t="shared" si="40"/>
        <v/>
      </c>
    </row>
    <row r="2609" spans="12:13" hidden="1" x14ac:dyDescent="0.25">
      <c r="L2609" s="145" t="str">
        <f>IF(A2609="","",IFERROR(VLOOKUP(B2609,IPQlickTabla!$B:$J,9,FALSE),IF(B2609="80 - Produccion-Mezcla Grasa","80",IF(B2609="51 - Purga-Purga de sebo","51",IF(B2609="502 - Fermentacion PCL","502",IF(B2609="510 - Fermentacion","510","512"))))))</f>
        <v/>
      </c>
      <c r="M2609" s="107" t="str">
        <f t="shared" si="40"/>
        <v/>
      </c>
    </row>
    <row r="2610" spans="12:13" hidden="1" x14ac:dyDescent="0.25">
      <c r="L2610" s="145" t="str">
        <f>IF(A2610="","",IFERROR(VLOOKUP(B2610,IPQlickTabla!$B:$J,9,FALSE),IF(B2610="80 - Produccion-Mezcla Grasa","80",IF(B2610="51 - Purga-Purga de sebo","51",IF(B2610="502 - Fermentacion PCL","502",IF(B2610="510 - Fermentacion","510","512"))))))</f>
        <v/>
      </c>
      <c r="M2610" s="107" t="str">
        <f t="shared" si="40"/>
        <v/>
      </c>
    </row>
    <row r="2611" spans="12:13" hidden="1" x14ac:dyDescent="0.25">
      <c r="L2611" s="145" t="str">
        <f>IF(A2611="","",IFERROR(VLOOKUP(B2611,IPQlickTabla!$B:$J,9,FALSE),IF(B2611="80 - Produccion-Mezcla Grasa","80",IF(B2611="51 - Purga-Purga de sebo","51",IF(B2611="502 - Fermentacion PCL","502",IF(B2611="510 - Fermentacion","510","512"))))))</f>
        <v/>
      </c>
      <c r="M2611" s="107" t="str">
        <f t="shared" si="40"/>
        <v/>
      </c>
    </row>
    <row r="2612" spans="12:13" hidden="1" x14ac:dyDescent="0.25">
      <c r="L2612" s="145" t="str">
        <f>IF(A2612="","",IFERROR(VLOOKUP(B2612,IPQlickTabla!$B:$J,9,FALSE),IF(B2612="80 - Produccion-Mezcla Grasa","80",IF(B2612="51 - Purga-Purga de sebo","51",IF(B2612="502 - Fermentacion PCL","502",IF(B2612="510 - Fermentacion","510","512"))))))</f>
        <v/>
      </c>
      <c r="M2612" s="107" t="str">
        <f t="shared" si="40"/>
        <v/>
      </c>
    </row>
    <row r="2613" spans="12:13" hidden="1" x14ac:dyDescent="0.25">
      <c r="L2613" s="145" t="str">
        <f>IF(A2613="","",IFERROR(VLOOKUP(B2613,IPQlickTabla!$B:$J,9,FALSE),IF(B2613="80 - Produccion-Mezcla Grasa","80",IF(B2613="51 - Purga-Purga de sebo","51",IF(B2613="502 - Fermentacion PCL","502",IF(B2613="510 - Fermentacion","510","512"))))))</f>
        <v/>
      </c>
      <c r="M2613" s="107" t="str">
        <f t="shared" si="40"/>
        <v/>
      </c>
    </row>
    <row r="2614" spans="12:13" hidden="1" x14ac:dyDescent="0.25">
      <c r="L2614" s="145" t="str">
        <f>IF(A2614="","",IFERROR(VLOOKUP(B2614,IPQlickTabla!$B:$J,9,FALSE),IF(B2614="80 - Produccion-Mezcla Grasa","80",IF(B2614="51 - Purga-Purga de sebo","51",IF(B2614="502 - Fermentacion PCL","502",IF(B2614="510 - Fermentacion","510","512"))))))</f>
        <v/>
      </c>
      <c r="M2614" s="107" t="str">
        <f t="shared" si="40"/>
        <v/>
      </c>
    </row>
    <row r="2615" spans="12:13" hidden="1" x14ac:dyDescent="0.25">
      <c r="L2615" s="145" t="str">
        <f>IF(A2615="","",IFERROR(VLOOKUP(B2615,IPQlickTabla!$B:$J,9,FALSE),IF(B2615="80 - Produccion-Mezcla Grasa","80",IF(B2615="51 - Purga-Purga de sebo","51",IF(B2615="502 - Fermentacion PCL","502",IF(B2615="510 - Fermentacion","510","512"))))))</f>
        <v/>
      </c>
      <c r="M2615" s="107" t="str">
        <f t="shared" si="40"/>
        <v/>
      </c>
    </row>
    <row r="2616" spans="12:13" hidden="1" x14ac:dyDescent="0.25">
      <c r="L2616" s="145" t="str">
        <f>IF(A2616="","",IFERROR(VLOOKUP(B2616,IPQlickTabla!$B:$J,9,FALSE),IF(B2616="80 - Produccion-Mezcla Grasa","80",IF(B2616="51 - Purga-Purga de sebo","51",IF(B2616="502 - Fermentacion PCL","502",IF(B2616="510 - Fermentacion","510","512"))))))</f>
        <v/>
      </c>
      <c r="M2616" s="107" t="str">
        <f t="shared" si="40"/>
        <v/>
      </c>
    </row>
    <row r="2617" spans="12:13" hidden="1" x14ac:dyDescent="0.25">
      <c r="L2617" s="145" t="str">
        <f>IF(A2617="","",IFERROR(VLOOKUP(B2617,IPQlickTabla!$B:$J,9,FALSE),IF(B2617="80 - Produccion-Mezcla Grasa","80",IF(B2617="51 - Purga-Purga de sebo","51",IF(B2617="502 - Fermentacion PCL","502",IF(B2617="510 - Fermentacion","510","512"))))))</f>
        <v/>
      </c>
      <c r="M2617" s="107" t="str">
        <f t="shared" si="40"/>
        <v/>
      </c>
    </row>
    <row r="2618" spans="12:13" hidden="1" x14ac:dyDescent="0.25">
      <c r="L2618" s="145" t="str">
        <f>IF(A2618="","",IFERROR(VLOOKUP(B2618,IPQlickTabla!$B:$J,9,FALSE),IF(B2618="80 - Produccion-Mezcla Grasa","80",IF(B2618="51 - Purga-Purga de sebo","51",IF(B2618="502 - Fermentacion PCL","502",IF(B2618="510 - Fermentacion","510","512"))))))</f>
        <v/>
      </c>
      <c r="M2618" s="107" t="str">
        <f t="shared" si="40"/>
        <v/>
      </c>
    </row>
    <row r="2619" spans="12:13" hidden="1" x14ac:dyDescent="0.25">
      <c r="L2619" s="145" t="str">
        <f>IF(A2619="","",IFERROR(VLOOKUP(B2619,IPQlickTabla!$B:$J,9,FALSE),IF(B2619="80 - Produccion-Mezcla Grasa","80",IF(B2619="51 - Purga-Purga de sebo","51",IF(B2619="502 - Fermentacion PCL","502",IF(B2619="510 - Fermentacion","510","512"))))))</f>
        <v/>
      </c>
      <c r="M2619" s="107" t="str">
        <f t="shared" si="40"/>
        <v/>
      </c>
    </row>
    <row r="2620" spans="12:13" hidden="1" x14ac:dyDescent="0.25">
      <c r="L2620" s="145" t="str">
        <f>IF(A2620="","",IFERROR(VLOOKUP(B2620,IPQlickTabla!$B:$J,9,FALSE),IF(B2620="80 - Produccion-Mezcla Grasa","80",IF(B2620="51 - Purga-Purga de sebo","51",IF(B2620="502 - Fermentacion PCL","502",IF(B2620="510 - Fermentacion","510","512"))))))</f>
        <v/>
      </c>
      <c r="M2620" s="107" t="str">
        <f t="shared" si="40"/>
        <v/>
      </c>
    </row>
    <row r="2621" spans="12:13" hidden="1" x14ac:dyDescent="0.25">
      <c r="L2621" s="145" t="str">
        <f>IF(A2621="","",IFERROR(VLOOKUP(B2621,IPQlickTabla!$B:$J,9,FALSE),IF(B2621="80 - Produccion-Mezcla Grasa","80",IF(B2621="51 - Purga-Purga de sebo","51",IF(B2621="502 - Fermentacion PCL","502",IF(B2621="510 - Fermentacion","510","512"))))))</f>
        <v/>
      </c>
      <c r="M2621" s="107" t="str">
        <f t="shared" si="40"/>
        <v/>
      </c>
    </row>
    <row r="2622" spans="12:13" hidden="1" x14ac:dyDescent="0.25">
      <c r="L2622" s="145" t="str">
        <f>IF(A2622="","",IFERROR(VLOOKUP(B2622,IPQlickTabla!$B:$J,9,FALSE),IF(B2622="80 - Produccion-Mezcla Grasa","80",IF(B2622="51 - Purga-Purga de sebo","51",IF(B2622="502 - Fermentacion PCL","502",IF(B2622="510 - Fermentacion","510","512"))))))</f>
        <v/>
      </c>
      <c r="M2622" s="107" t="str">
        <f t="shared" si="40"/>
        <v/>
      </c>
    </row>
    <row r="2623" spans="12:13" hidden="1" x14ac:dyDescent="0.25">
      <c r="L2623" s="145" t="str">
        <f>IF(A2623="","",IFERROR(VLOOKUP(B2623,IPQlickTabla!$B:$J,9,FALSE),IF(B2623="80 - Produccion-Mezcla Grasa","80",IF(B2623="51 - Purga-Purga de sebo","51",IF(B2623="502 - Fermentacion PCL","502",IF(B2623="510 - Fermentacion","510","512"))))))</f>
        <v/>
      </c>
      <c r="M2623" s="107" t="str">
        <f t="shared" si="40"/>
        <v/>
      </c>
    </row>
    <row r="2624" spans="12:13" hidden="1" x14ac:dyDescent="0.25">
      <c r="L2624" s="145" t="str">
        <f>IF(A2624="","",IFERROR(VLOOKUP(B2624,IPQlickTabla!$B:$J,9,FALSE),IF(B2624="80 - Produccion-Mezcla Grasa","80",IF(B2624="51 - Purga-Purga de sebo","51",IF(B2624="502 - Fermentacion PCL","502",IF(B2624="510 - Fermentacion","510","512"))))))</f>
        <v/>
      </c>
      <c r="M2624" s="107" t="str">
        <f t="shared" si="40"/>
        <v/>
      </c>
    </row>
    <row r="2625" spans="12:13" hidden="1" x14ac:dyDescent="0.25">
      <c r="L2625" s="145" t="str">
        <f>IF(A2625="","",IFERROR(VLOOKUP(B2625,IPQlickTabla!$B:$J,9,FALSE),IF(B2625="80 - Produccion-Mezcla Grasa","80",IF(B2625="51 - Purga-Purga de sebo","51",IF(B2625="502 - Fermentacion PCL","502",IF(B2625="510 - Fermentacion","510","512"))))))</f>
        <v/>
      </c>
      <c r="M2625" s="107" t="str">
        <f t="shared" si="40"/>
        <v/>
      </c>
    </row>
    <row r="2626" spans="12:13" hidden="1" x14ac:dyDescent="0.25">
      <c r="L2626" s="145" t="str">
        <f>IF(A2626="","",IFERROR(VLOOKUP(B2626,IPQlickTabla!$B:$J,9,FALSE),IF(B2626="80 - Produccion-Mezcla Grasa","80",IF(B2626="51 - Purga-Purga de sebo","51",IF(B2626="502 - Fermentacion PCL","502",IF(B2626="510 - Fermentacion","510","512"))))))</f>
        <v/>
      </c>
      <c r="M2626" s="107" t="str">
        <f t="shared" si="40"/>
        <v/>
      </c>
    </row>
    <row r="2627" spans="12:13" hidden="1" x14ac:dyDescent="0.25">
      <c r="L2627" s="145" t="str">
        <f>IF(A2627="","",IFERROR(VLOOKUP(B2627,IPQlickTabla!$B:$J,9,FALSE),IF(B2627="80 - Produccion-Mezcla Grasa","80",IF(B2627="51 - Purga-Purga de sebo","51",IF(B2627="502 - Fermentacion PCL","502",IF(B2627="510 - Fermentacion","510","512"))))))</f>
        <v/>
      </c>
      <c r="M2627" s="107" t="str">
        <f t="shared" ref="M2627:M2690" si="41">+IF(OR(L2627=73,L2627=74,L2627=75),75,IF(L2627="80",80,IF(L2627="51",51,IF(L2627="502",502,IF(L2627="510",510,IF(L2627="512",512,L2627))))))</f>
        <v/>
      </c>
    </row>
    <row r="2628" spans="12:13" hidden="1" x14ac:dyDescent="0.25">
      <c r="L2628" s="145" t="str">
        <f>IF(A2628="","",IFERROR(VLOOKUP(B2628,IPQlickTabla!$B:$J,9,FALSE),IF(B2628="80 - Produccion-Mezcla Grasa","80",IF(B2628="51 - Purga-Purga de sebo","51",IF(B2628="502 - Fermentacion PCL","502",IF(B2628="510 - Fermentacion","510","512"))))))</f>
        <v/>
      </c>
      <c r="M2628" s="107" t="str">
        <f t="shared" si="41"/>
        <v/>
      </c>
    </row>
    <row r="2629" spans="12:13" hidden="1" x14ac:dyDescent="0.25">
      <c r="L2629" s="145" t="str">
        <f>IF(A2629="","",IFERROR(VLOOKUP(B2629,IPQlickTabla!$B:$J,9,FALSE),IF(B2629="80 - Produccion-Mezcla Grasa","80",IF(B2629="51 - Purga-Purga de sebo","51",IF(B2629="502 - Fermentacion PCL","502",IF(B2629="510 - Fermentacion","510","512"))))))</f>
        <v/>
      </c>
      <c r="M2629" s="107" t="str">
        <f t="shared" si="41"/>
        <v/>
      </c>
    </row>
    <row r="2630" spans="12:13" hidden="1" x14ac:dyDescent="0.25">
      <c r="L2630" s="145" t="str">
        <f>IF(A2630="","",IFERROR(VLOOKUP(B2630,IPQlickTabla!$B:$J,9,FALSE),IF(B2630="80 - Produccion-Mezcla Grasa","80",IF(B2630="51 - Purga-Purga de sebo","51",IF(B2630="502 - Fermentacion PCL","502",IF(B2630="510 - Fermentacion","510","512"))))))</f>
        <v/>
      </c>
      <c r="M2630" s="107" t="str">
        <f t="shared" si="41"/>
        <v/>
      </c>
    </row>
    <row r="2631" spans="12:13" hidden="1" x14ac:dyDescent="0.25">
      <c r="L2631" s="145" t="str">
        <f>IF(A2631="","",IFERROR(VLOOKUP(B2631,IPQlickTabla!$B:$J,9,FALSE),IF(B2631="80 - Produccion-Mezcla Grasa","80",IF(B2631="51 - Purga-Purga de sebo","51",IF(B2631="502 - Fermentacion PCL","502",IF(B2631="510 - Fermentacion","510","512"))))))</f>
        <v/>
      </c>
      <c r="M2631" s="107" t="str">
        <f t="shared" si="41"/>
        <v/>
      </c>
    </row>
    <row r="2632" spans="12:13" hidden="1" x14ac:dyDescent="0.25">
      <c r="L2632" s="145" t="str">
        <f>IF(A2632="","",IFERROR(VLOOKUP(B2632,IPQlickTabla!$B:$J,9,FALSE),IF(B2632="80 - Produccion-Mezcla Grasa","80",IF(B2632="51 - Purga-Purga de sebo","51",IF(B2632="502 - Fermentacion PCL","502",IF(B2632="510 - Fermentacion","510","512"))))))</f>
        <v/>
      </c>
      <c r="M2632" s="107" t="str">
        <f t="shared" si="41"/>
        <v/>
      </c>
    </row>
    <row r="2633" spans="12:13" hidden="1" x14ac:dyDescent="0.25">
      <c r="L2633" s="145" t="str">
        <f>IF(A2633="","",IFERROR(VLOOKUP(B2633,IPQlickTabla!$B:$J,9,FALSE),IF(B2633="80 - Produccion-Mezcla Grasa","80",IF(B2633="51 - Purga-Purga de sebo","51",IF(B2633="502 - Fermentacion PCL","502",IF(B2633="510 - Fermentacion","510","512"))))))</f>
        <v/>
      </c>
      <c r="M2633" s="107" t="str">
        <f t="shared" si="41"/>
        <v/>
      </c>
    </row>
    <row r="2634" spans="12:13" hidden="1" x14ac:dyDescent="0.25">
      <c r="L2634" s="145" t="str">
        <f>IF(A2634="","",IFERROR(VLOOKUP(B2634,IPQlickTabla!$B:$J,9,FALSE),IF(B2634="80 - Produccion-Mezcla Grasa","80",IF(B2634="51 - Purga-Purga de sebo","51",IF(B2634="502 - Fermentacion PCL","502",IF(B2634="510 - Fermentacion","510","512"))))))</f>
        <v/>
      </c>
      <c r="M2634" s="107" t="str">
        <f t="shared" si="41"/>
        <v/>
      </c>
    </row>
    <row r="2635" spans="12:13" hidden="1" x14ac:dyDescent="0.25">
      <c r="L2635" s="145" t="str">
        <f>IF(A2635="","",IFERROR(VLOOKUP(B2635,IPQlickTabla!$B:$J,9,FALSE),IF(B2635="80 - Produccion-Mezcla Grasa","80",IF(B2635="51 - Purga-Purga de sebo","51",IF(B2635="502 - Fermentacion PCL","502",IF(B2635="510 - Fermentacion","510","512"))))))</f>
        <v/>
      </c>
      <c r="M2635" s="107" t="str">
        <f t="shared" si="41"/>
        <v/>
      </c>
    </row>
    <row r="2636" spans="12:13" hidden="1" x14ac:dyDescent="0.25">
      <c r="L2636" s="145" t="str">
        <f>IF(A2636="","",IFERROR(VLOOKUP(B2636,IPQlickTabla!$B:$J,9,FALSE),IF(B2636="80 - Produccion-Mezcla Grasa","80",IF(B2636="51 - Purga-Purga de sebo","51",IF(B2636="502 - Fermentacion PCL","502",IF(B2636="510 - Fermentacion","510","512"))))))</f>
        <v/>
      </c>
      <c r="M2636" s="107" t="str">
        <f t="shared" si="41"/>
        <v/>
      </c>
    </row>
    <row r="2637" spans="12:13" hidden="1" x14ac:dyDescent="0.25">
      <c r="L2637" s="145" t="str">
        <f>IF(A2637="","",IFERROR(VLOOKUP(B2637,IPQlickTabla!$B:$J,9,FALSE),IF(B2637="80 - Produccion-Mezcla Grasa","80",IF(B2637="51 - Purga-Purga de sebo","51",IF(B2637="502 - Fermentacion PCL","502",IF(B2637="510 - Fermentacion","510","512"))))))</f>
        <v/>
      </c>
      <c r="M2637" s="107" t="str">
        <f t="shared" si="41"/>
        <v/>
      </c>
    </row>
    <row r="2638" spans="12:13" hidden="1" x14ac:dyDescent="0.25">
      <c r="L2638" s="145" t="str">
        <f>IF(A2638="","",IFERROR(VLOOKUP(B2638,IPQlickTabla!$B:$J,9,FALSE),IF(B2638="80 - Produccion-Mezcla Grasa","80",IF(B2638="51 - Purga-Purga de sebo","51",IF(B2638="502 - Fermentacion PCL","502",IF(B2638="510 - Fermentacion","510","512"))))))</f>
        <v/>
      </c>
      <c r="M2638" s="107" t="str">
        <f t="shared" si="41"/>
        <v/>
      </c>
    </row>
    <row r="2639" spans="12:13" hidden="1" x14ac:dyDescent="0.25">
      <c r="L2639" s="145" t="str">
        <f>IF(A2639="","",IFERROR(VLOOKUP(B2639,IPQlickTabla!$B:$J,9,FALSE),IF(B2639="80 - Produccion-Mezcla Grasa","80",IF(B2639="51 - Purga-Purga de sebo","51",IF(B2639="502 - Fermentacion PCL","502",IF(B2639="510 - Fermentacion","510","512"))))))</f>
        <v/>
      </c>
      <c r="M2639" s="107" t="str">
        <f t="shared" si="41"/>
        <v/>
      </c>
    </row>
    <row r="2640" spans="12:13" hidden="1" x14ac:dyDescent="0.25">
      <c r="L2640" s="145" t="str">
        <f>IF(A2640="","",IFERROR(VLOOKUP(B2640,IPQlickTabla!$B:$J,9,FALSE),IF(B2640="80 - Produccion-Mezcla Grasa","80",IF(B2640="51 - Purga-Purga de sebo","51",IF(B2640="502 - Fermentacion PCL","502",IF(B2640="510 - Fermentacion","510","512"))))))</f>
        <v/>
      </c>
      <c r="M2640" s="107" t="str">
        <f t="shared" si="41"/>
        <v/>
      </c>
    </row>
    <row r="2641" spans="12:13" hidden="1" x14ac:dyDescent="0.25">
      <c r="L2641" s="145" t="str">
        <f>IF(A2641="","",IFERROR(VLOOKUP(B2641,IPQlickTabla!$B:$J,9,FALSE),IF(B2641="80 - Produccion-Mezcla Grasa","80",IF(B2641="51 - Purga-Purga de sebo","51",IF(B2641="502 - Fermentacion PCL","502",IF(B2641="510 - Fermentacion","510","512"))))))</f>
        <v/>
      </c>
      <c r="M2641" s="107" t="str">
        <f t="shared" si="41"/>
        <v/>
      </c>
    </row>
    <row r="2642" spans="12:13" hidden="1" x14ac:dyDescent="0.25">
      <c r="L2642" s="145" t="str">
        <f>IF(A2642="","",IFERROR(VLOOKUP(B2642,IPQlickTabla!$B:$J,9,FALSE),IF(B2642="80 - Produccion-Mezcla Grasa","80",IF(B2642="51 - Purga-Purga de sebo","51",IF(B2642="502 - Fermentacion PCL","502",IF(B2642="510 - Fermentacion","510","512"))))))</f>
        <v/>
      </c>
      <c r="M2642" s="107" t="str">
        <f t="shared" si="41"/>
        <v/>
      </c>
    </row>
    <row r="2643" spans="12:13" hidden="1" x14ac:dyDescent="0.25">
      <c r="L2643" s="145" t="str">
        <f>IF(A2643="","",IFERROR(VLOOKUP(B2643,IPQlickTabla!$B:$J,9,FALSE),IF(B2643="80 - Produccion-Mezcla Grasa","80",IF(B2643="51 - Purga-Purga de sebo","51",IF(B2643="502 - Fermentacion PCL","502",IF(B2643="510 - Fermentacion","510","512"))))))</f>
        <v/>
      </c>
      <c r="M2643" s="107" t="str">
        <f t="shared" si="41"/>
        <v/>
      </c>
    </row>
    <row r="2644" spans="12:13" hidden="1" x14ac:dyDescent="0.25">
      <c r="L2644" s="145" t="str">
        <f>IF(A2644="","",IFERROR(VLOOKUP(B2644,IPQlickTabla!$B:$J,9,FALSE),IF(B2644="80 - Produccion-Mezcla Grasa","80",IF(B2644="51 - Purga-Purga de sebo","51",IF(B2644="502 - Fermentacion PCL","502",IF(B2644="510 - Fermentacion","510","512"))))))</f>
        <v/>
      </c>
      <c r="M2644" s="107" t="str">
        <f t="shared" si="41"/>
        <v/>
      </c>
    </row>
    <row r="2645" spans="12:13" hidden="1" x14ac:dyDescent="0.25">
      <c r="L2645" s="145" t="str">
        <f>IF(A2645="","",IFERROR(VLOOKUP(B2645,IPQlickTabla!$B:$J,9,FALSE),IF(B2645="80 - Produccion-Mezcla Grasa","80",IF(B2645="51 - Purga-Purga de sebo","51",IF(B2645="502 - Fermentacion PCL","502",IF(B2645="510 - Fermentacion","510","512"))))))</f>
        <v/>
      </c>
      <c r="M2645" s="107" t="str">
        <f t="shared" si="41"/>
        <v/>
      </c>
    </row>
    <row r="2646" spans="12:13" hidden="1" x14ac:dyDescent="0.25">
      <c r="L2646" s="145" t="str">
        <f>IF(A2646="","",IFERROR(VLOOKUP(B2646,IPQlickTabla!$B:$J,9,FALSE),IF(B2646="80 - Produccion-Mezcla Grasa","80",IF(B2646="51 - Purga-Purga de sebo","51",IF(B2646="502 - Fermentacion PCL","502",IF(B2646="510 - Fermentacion","510","512"))))))</f>
        <v/>
      </c>
      <c r="M2646" s="107" t="str">
        <f t="shared" si="41"/>
        <v/>
      </c>
    </row>
    <row r="2647" spans="12:13" hidden="1" x14ac:dyDescent="0.25">
      <c r="L2647" s="145" t="str">
        <f>IF(A2647="","",IFERROR(VLOOKUP(B2647,IPQlickTabla!$B:$J,9,FALSE),IF(B2647="80 - Produccion-Mezcla Grasa","80",IF(B2647="51 - Purga-Purga de sebo","51",IF(B2647="502 - Fermentacion PCL","502",IF(B2647="510 - Fermentacion","510","512"))))))</f>
        <v/>
      </c>
      <c r="M2647" s="107" t="str">
        <f t="shared" si="41"/>
        <v/>
      </c>
    </row>
    <row r="2648" spans="12:13" hidden="1" x14ac:dyDescent="0.25">
      <c r="L2648" s="145" t="str">
        <f>IF(A2648="","",IFERROR(VLOOKUP(B2648,IPQlickTabla!$B:$J,9,FALSE),IF(B2648="80 - Produccion-Mezcla Grasa","80",IF(B2648="51 - Purga-Purga de sebo","51",IF(B2648="502 - Fermentacion PCL","502",IF(B2648="510 - Fermentacion","510","512"))))))</f>
        <v/>
      </c>
      <c r="M2648" s="107" t="str">
        <f t="shared" si="41"/>
        <v/>
      </c>
    </row>
    <row r="2649" spans="12:13" hidden="1" x14ac:dyDescent="0.25">
      <c r="L2649" s="145" t="str">
        <f>IF(A2649="","",IFERROR(VLOOKUP(B2649,IPQlickTabla!$B:$J,9,FALSE),IF(B2649="80 - Produccion-Mezcla Grasa","80",IF(B2649="51 - Purga-Purga de sebo","51",IF(B2649="502 - Fermentacion PCL","502",IF(B2649="510 - Fermentacion","510","512"))))))</f>
        <v/>
      </c>
      <c r="M2649" s="107" t="str">
        <f t="shared" si="41"/>
        <v/>
      </c>
    </row>
    <row r="2650" spans="12:13" hidden="1" x14ac:dyDescent="0.25">
      <c r="L2650" s="145" t="str">
        <f>IF(A2650="","",IFERROR(VLOOKUP(B2650,IPQlickTabla!$B:$J,9,FALSE),IF(B2650="80 - Produccion-Mezcla Grasa","80",IF(B2650="51 - Purga-Purga de sebo","51",IF(B2650="502 - Fermentacion PCL","502",IF(B2650="510 - Fermentacion","510","512"))))))</f>
        <v/>
      </c>
      <c r="M2650" s="107" t="str">
        <f t="shared" si="41"/>
        <v/>
      </c>
    </row>
    <row r="2651" spans="12:13" hidden="1" x14ac:dyDescent="0.25">
      <c r="L2651" s="145" t="str">
        <f>IF(A2651="","",IFERROR(VLOOKUP(B2651,IPQlickTabla!$B:$J,9,FALSE),IF(B2651="80 - Produccion-Mezcla Grasa","80",IF(B2651="51 - Purga-Purga de sebo","51",IF(B2651="502 - Fermentacion PCL","502",IF(B2651="510 - Fermentacion","510","512"))))))</f>
        <v/>
      </c>
      <c r="M2651" s="107" t="str">
        <f t="shared" si="41"/>
        <v/>
      </c>
    </row>
    <row r="2652" spans="12:13" hidden="1" x14ac:dyDescent="0.25">
      <c r="L2652" s="145" t="str">
        <f>IF(A2652="","",IFERROR(VLOOKUP(B2652,IPQlickTabla!$B:$J,9,FALSE),IF(B2652="80 - Produccion-Mezcla Grasa","80",IF(B2652="51 - Purga-Purga de sebo","51",IF(B2652="502 - Fermentacion PCL","502",IF(B2652="510 - Fermentacion","510","512"))))))</f>
        <v/>
      </c>
      <c r="M2652" s="107" t="str">
        <f t="shared" si="41"/>
        <v/>
      </c>
    </row>
    <row r="2653" spans="12:13" hidden="1" x14ac:dyDescent="0.25">
      <c r="L2653" s="145" t="str">
        <f>IF(A2653="","",IFERROR(VLOOKUP(B2653,IPQlickTabla!$B:$J,9,FALSE),IF(B2653="80 - Produccion-Mezcla Grasa","80",IF(B2653="51 - Purga-Purga de sebo","51",IF(B2653="502 - Fermentacion PCL","502",IF(B2653="510 - Fermentacion","510","512"))))))</f>
        <v/>
      </c>
      <c r="M2653" s="107" t="str">
        <f t="shared" si="41"/>
        <v/>
      </c>
    </row>
    <row r="2654" spans="12:13" hidden="1" x14ac:dyDescent="0.25">
      <c r="L2654" s="145" t="str">
        <f>IF(A2654="","",IFERROR(VLOOKUP(B2654,IPQlickTabla!$B:$J,9,FALSE),IF(B2654="80 - Produccion-Mezcla Grasa","80",IF(B2654="51 - Purga-Purga de sebo","51",IF(B2654="502 - Fermentacion PCL","502",IF(B2654="510 - Fermentacion","510","512"))))))</f>
        <v/>
      </c>
      <c r="M2654" s="107" t="str">
        <f t="shared" si="41"/>
        <v/>
      </c>
    </row>
    <row r="2655" spans="12:13" hidden="1" x14ac:dyDescent="0.25">
      <c r="L2655" s="145" t="str">
        <f>IF(A2655="","",IFERROR(VLOOKUP(B2655,IPQlickTabla!$B:$J,9,FALSE),IF(B2655="80 - Produccion-Mezcla Grasa","80",IF(B2655="51 - Purga-Purga de sebo","51",IF(B2655="502 - Fermentacion PCL","502",IF(B2655="510 - Fermentacion","510","512"))))))</f>
        <v/>
      </c>
      <c r="M2655" s="107" t="str">
        <f t="shared" si="41"/>
        <v/>
      </c>
    </row>
    <row r="2656" spans="12:13" hidden="1" x14ac:dyDescent="0.25">
      <c r="L2656" s="145" t="str">
        <f>IF(A2656="","",IFERROR(VLOOKUP(B2656,IPQlickTabla!$B:$J,9,FALSE),IF(B2656="80 - Produccion-Mezcla Grasa","80",IF(B2656="51 - Purga-Purga de sebo","51",IF(B2656="502 - Fermentacion PCL","502",IF(B2656="510 - Fermentacion","510","512"))))))</f>
        <v/>
      </c>
      <c r="M2656" s="107" t="str">
        <f t="shared" si="41"/>
        <v/>
      </c>
    </row>
    <row r="2657" spans="12:13" hidden="1" x14ac:dyDescent="0.25">
      <c r="L2657" s="145" t="str">
        <f>IF(A2657="","",IFERROR(VLOOKUP(B2657,IPQlickTabla!$B:$J,9,FALSE),IF(B2657="80 - Produccion-Mezcla Grasa","80",IF(B2657="51 - Purga-Purga de sebo","51",IF(B2657="502 - Fermentacion PCL","502",IF(B2657="510 - Fermentacion","510","512"))))))</f>
        <v/>
      </c>
      <c r="M2657" s="107" t="str">
        <f t="shared" si="41"/>
        <v/>
      </c>
    </row>
    <row r="2658" spans="12:13" hidden="1" x14ac:dyDescent="0.25">
      <c r="L2658" s="145" t="str">
        <f>IF(A2658="","",IFERROR(VLOOKUP(B2658,IPQlickTabla!$B:$J,9,FALSE),IF(B2658="80 - Produccion-Mezcla Grasa","80",IF(B2658="51 - Purga-Purga de sebo","51",IF(B2658="502 - Fermentacion PCL","502",IF(B2658="510 - Fermentacion","510","512"))))))</f>
        <v/>
      </c>
      <c r="M2658" s="107" t="str">
        <f t="shared" si="41"/>
        <v/>
      </c>
    </row>
    <row r="2659" spans="12:13" hidden="1" x14ac:dyDescent="0.25">
      <c r="L2659" s="145" t="str">
        <f>IF(A2659="","",IFERROR(VLOOKUP(B2659,IPQlickTabla!$B:$J,9,FALSE),IF(B2659="80 - Produccion-Mezcla Grasa","80",IF(B2659="51 - Purga-Purga de sebo","51",IF(B2659="502 - Fermentacion PCL","502",IF(B2659="510 - Fermentacion","510","512"))))))</f>
        <v/>
      </c>
      <c r="M2659" s="107" t="str">
        <f t="shared" si="41"/>
        <v/>
      </c>
    </row>
    <row r="2660" spans="12:13" hidden="1" x14ac:dyDescent="0.25">
      <c r="L2660" s="145" t="str">
        <f>IF(A2660="","",IFERROR(VLOOKUP(B2660,IPQlickTabla!$B:$J,9,FALSE),IF(B2660="80 - Produccion-Mezcla Grasa","80",IF(B2660="51 - Purga-Purga de sebo","51",IF(B2660="502 - Fermentacion PCL","502",IF(B2660="510 - Fermentacion","510","512"))))))</f>
        <v/>
      </c>
      <c r="M2660" s="107" t="str">
        <f t="shared" si="41"/>
        <v/>
      </c>
    </row>
    <row r="2661" spans="12:13" hidden="1" x14ac:dyDescent="0.25">
      <c r="L2661" s="145" t="str">
        <f>IF(A2661="","",IFERROR(VLOOKUP(B2661,IPQlickTabla!$B:$J,9,FALSE),IF(B2661="80 - Produccion-Mezcla Grasa","80",IF(B2661="51 - Purga-Purga de sebo","51",IF(B2661="502 - Fermentacion PCL","502",IF(B2661="510 - Fermentacion","510","512"))))))</f>
        <v/>
      </c>
      <c r="M2661" s="107" t="str">
        <f t="shared" si="41"/>
        <v/>
      </c>
    </row>
    <row r="2662" spans="12:13" hidden="1" x14ac:dyDescent="0.25">
      <c r="L2662" s="145" t="str">
        <f>IF(A2662="","",IFERROR(VLOOKUP(B2662,IPQlickTabla!$B:$J,9,FALSE),IF(B2662="80 - Produccion-Mezcla Grasa","80",IF(B2662="51 - Purga-Purga de sebo","51",IF(B2662="502 - Fermentacion PCL","502",IF(B2662="510 - Fermentacion","510","512"))))))</f>
        <v/>
      </c>
      <c r="M2662" s="107" t="str">
        <f t="shared" si="41"/>
        <v/>
      </c>
    </row>
    <row r="2663" spans="12:13" hidden="1" x14ac:dyDescent="0.25">
      <c r="L2663" s="145" t="str">
        <f>IF(A2663="","",IFERROR(VLOOKUP(B2663,IPQlickTabla!$B:$J,9,FALSE),IF(B2663="80 - Produccion-Mezcla Grasa","80",IF(B2663="51 - Purga-Purga de sebo","51",IF(B2663="502 - Fermentacion PCL","502",IF(B2663="510 - Fermentacion","510","512"))))))</f>
        <v/>
      </c>
      <c r="M2663" s="107" t="str">
        <f t="shared" si="41"/>
        <v/>
      </c>
    </row>
    <row r="2664" spans="12:13" hidden="1" x14ac:dyDescent="0.25">
      <c r="L2664" s="145" t="str">
        <f>IF(A2664="","",IFERROR(VLOOKUP(B2664,IPQlickTabla!$B:$J,9,FALSE),IF(B2664="80 - Produccion-Mezcla Grasa","80",IF(B2664="51 - Purga-Purga de sebo","51",IF(B2664="502 - Fermentacion PCL","502",IF(B2664="510 - Fermentacion","510","512"))))))</f>
        <v/>
      </c>
      <c r="M2664" s="107" t="str">
        <f t="shared" si="41"/>
        <v/>
      </c>
    </row>
    <row r="2665" spans="12:13" hidden="1" x14ac:dyDescent="0.25">
      <c r="L2665" s="145" t="str">
        <f>IF(A2665="","",IFERROR(VLOOKUP(B2665,IPQlickTabla!$B:$J,9,FALSE),IF(B2665="80 - Produccion-Mezcla Grasa","80",IF(B2665="51 - Purga-Purga de sebo","51",IF(B2665="502 - Fermentacion PCL","502",IF(B2665="510 - Fermentacion","510","512"))))))</f>
        <v/>
      </c>
      <c r="M2665" s="107" t="str">
        <f t="shared" si="41"/>
        <v/>
      </c>
    </row>
    <row r="2666" spans="12:13" hidden="1" x14ac:dyDescent="0.25">
      <c r="L2666" s="145" t="str">
        <f>IF(A2666="","",IFERROR(VLOOKUP(B2666,IPQlickTabla!$B:$J,9,FALSE),IF(B2666="80 - Produccion-Mezcla Grasa","80",IF(B2666="51 - Purga-Purga de sebo","51",IF(B2666="502 - Fermentacion PCL","502",IF(B2666="510 - Fermentacion","510","512"))))))</f>
        <v/>
      </c>
      <c r="M2666" s="107" t="str">
        <f t="shared" si="41"/>
        <v/>
      </c>
    </row>
    <row r="2667" spans="12:13" hidden="1" x14ac:dyDescent="0.25">
      <c r="L2667" s="145" t="str">
        <f>IF(A2667="","",IFERROR(VLOOKUP(B2667,IPQlickTabla!$B:$J,9,FALSE),IF(B2667="80 - Produccion-Mezcla Grasa","80",IF(B2667="51 - Purga-Purga de sebo","51",IF(B2667="502 - Fermentacion PCL","502",IF(B2667="510 - Fermentacion","510","512"))))))</f>
        <v/>
      </c>
      <c r="M2667" s="107" t="str">
        <f t="shared" si="41"/>
        <v/>
      </c>
    </row>
    <row r="2668" spans="12:13" hidden="1" x14ac:dyDescent="0.25">
      <c r="L2668" s="145" t="str">
        <f>IF(A2668="","",IFERROR(VLOOKUP(B2668,IPQlickTabla!$B:$J,9,FALSE),IF(B2668="80 - Produccion-Mezcla Grasa","80",IF(B2668="51 - Purga-Purga de sebo","51",IF(B2668="502 - Fermentacion PCL","502",IF(B2668="510 - Fermentacion","510","512"))))))</f>
        <v/>
      </c>
      <c r="M2668" s="107" t="str">
        <f t="shared" si="41"/>
        <v/>
      </c>
    </row>
    <row r="2669" spans="12:13" hidden="1" x14ac:dyDescent="0.25">
      <c r="L2669" s="145" t="str">
        <f>IF(A2669="","",IFERROR(VLOOKUP(B2669,IPQlickTabla!$B:$J,9,FALSE),IF(B2669="80 - Produccion-Mezcla Grasa","80",IF(B2669="51 - Purga-Purga de sebo","51",IF(B2669="502 - Fermentacion PCL","502",IF(B2669="510 - Fermentacion","510","512"))))))</f>
        <v/>
      </c>
      <c r="M2669" s="107" t="str">
        <f t="shared" si="41"/>
        <v/>
      </c>
    </row>
    <row r="2670" spans="12:13" hidden="1" x14ac:dyDescent="0.25">
      <c r="L2670" s="145" t="str">
        <f>IF(A2670="","",IFERROR(VLOOKUP(B2670,IPQlickTabla!$B:$J,9,FALSE),IF(B2670="80 - Produccion-Mezcla Grasa","80",IF(B2670="51 - Purga-Purga de sebo","51",IF(B2670="502 - Fermentacion PCL","502",IF(B2670="510 - Fermentacion","510","512"))))))</f>
        <v/>
      </c>
      <c r="M2670" s="107" t="str">
        <f t="shared" si="41"/>
        <v/>
      </c>
    </row>
    <row r="2671" spans="12:13" hidden="1" x14ac:dyDescent="0.25">
      <c r="L2671" s="145" t="str">
        <f>IF(A2671="","",IFERROR(VLOOKUP(B2671,IPQlickTabla!$B:$J,9,FALSE),IF(B2671="80 - Produccion-Mezcla Grasa","80",IF(B2671="51 - Purga-Purga de sebo","51",IF(B2671="502 - Fermentacion PCL","502",IF(B2671="510 - Fermentacion","510","512"))))))</f>
        <v/>
      </c>
      <c r="M2671" s="107" t="str">
        <f t="shared" si="41"/>
        <v/>
      </c>
    </row>
    <row r="2672" spans="12:13" hidden="1" x14ac:dyDescent="0.25">
      <c r="L2672" s="145" t="str">
        <f>IF(A2672="","",IFERROR(VLOOKUP(B2672,IPQlickTabla!$B:$J,9,FALSE),IF(B2672="80 - Produccion-Mezcla Grasa","80",IF(B2672="51 - Purga-Purga de sebo","51",IF(B2672="502 - Fermentacion PCL","502",IF(B2672="510 - Fermentacion","510","512"))))))</f>
        <v/>
      </c>
      <c r="M2672" s="107" t="str">
        <f t="shared" si="41"/>
        <v/>
      </c>
    </row>
    <row r="2673" spans="12:13" hidden="1" x14ac:dyDescent="0.25">
      <c r="L2673" s="145" t="str">
        <f>IF(A2673="","",IFERROR(VLOOKUP(B2673,IPQlickTabla!$B:$J,9,FALSE),IF(B2673="80 - Produccion-Mezcla Grasa","80",IF(B2673="51 - Purga-Purga de sebo","51",IF(B2673="502 - Fermentacion PCL","502",IF(B2673="510 - Fermentacion","510","512"))))))</f>
        <v/>
      </c>
      <c r="M2673" s="107" t="str">
        <f t="shared" si="41"/>
        <v/>
      </c>
    </row>
    <row r="2674" spans="12:13" hidden="1" x14ac:dyDescent="0.25">
      <c r="L2674" s="145" t="str">
        <f>IF(A2674="","",IFERROR(VLOOKUP(B2674,IPQlickTabla!$B:$J,9,FALSE),IF(B2674="80 - Produccion-Mezcla Grasa","80",IF(B2674="51 - Purga-Purga de sebo","51",IF(B2674="502 - Fermentacion PCL","502",IF(B2674="510 - Fermentacion","510","512"))))))</f>
        <v/>
      </c>
      <c r="M2674" s="107" t="str">
        <f t="shared" si="41"/>
        <v/>
      </c>
    </row>
    <row r="2675" spans="12:13" hidden="1" x14ac:dyDescent="0.25">
      <c r="L2675" s="145" t="str">
        <f>IF(A2675="","",IFERROR(VLOOKUP(B2675,IPQlickTabla!$B:$J,9,FALSE),IF(B2675="80 - Produccion-Mezcla Grasa","80",IF(B2675="51 - Purga-Purga de sebo","51",IF(B2675="502 - Fermentacion PCL","502",IF(B2675="510 - Fermentacion","510","512"))))))</f>
        <v/>
      </c>
      <c r="M2675" s="107" t="str">
        <f t="shared" si="41"/>
        <v/>
      </c>
    </row>
    <row r="2676" spans="12:13" hidden="1" x14ac:dyDescent="0.25">
      <c r="L2676" s="145" t="str">
        <f>IF(A2676="","",IFERROR(VLOOKUP(B2676,IPQlickTabla!$B:$J,9,FALSE),IF(B2676="80 - Produccion-Mezcla Grasa","80",IF(B2676="51 - Purga-Purga de sebo","51",IF(B2676="502 - Fermentacion PCL","502",IF(B2676="510 - Fermentacion","510","512"))))))</f>
        <v/>
      </c>
      <c r="M2676" s="107" t="str">
        <f t="shared" si="41"/>
        <v/>
      </c>
    </row>
    <row r="2677" spans="12:13" hidden="1" x14ac:dyDescent="0.25">
      <c r="L2677" s="145" t="str">
        <f>IF(A2677="","",IFERROR(VLOOKUP(B2677,IPQlickTabla!$B:$J,9,FALSE),IF(B2677="80 - Produccion-Mezcla Grasa","80",IF(B2677="51 - Purga-Purga de sebo","51",IF(B2677="502 - Fermentacion PCL","502",IF(B2677="510 - Fermentacion","510","512"))))))</f>
        <v/>
      </c>
      <c r="M2677" s="107" t="str">
        <f t="shared" si="41"/>
        <v/>
      </c>
    </row>
    <row r="2678" spans="12:13" hidden="1" x14ac:dyDescent="0.25">
      <c r="L2678" s="145" t="str">
        <f>IF(A2678="","",IFERROR(VLOOKUP(B2678,IPQlickTabla!$B:$J,9,FALSE),IF(B2678="80 - Produccion-Mezcla Grasa","80",IF(B2678="51 - Purga-Purga de sebo","51",IF(B2678="502 - Fermentacion PCL","502",IF(B2678="510 - Fermentacion","510","512"))))))</f>
        <v/>
      </c>
      <c r="M2678" s="107" t="str">
        <f t="shared" si="41"/>
        <v/>
      </c>
    </row>
    <row r="2679" spans="12:13" hidden="1" x14ac:dyDescent="0.25">
      <c r="L2679" s="145" t="str">
        <f>IF(A2679="","",IFERROR(VLOOKUP(B2679,IPQlickTabla!$B:$J,9,FALSE),IF(B2679="80 - Produccion-Mezcla Grasa","80",IF(B2679="51 - Purga-Purga de sebo","51",IF(B2679="502 - Fermentacion PCL","502",IF(B2679="510 - Fermentacion","510","512"))))))</f>
        <v/>
      </c>
      <c r="M2679" s="107" t="str">
        <f t="shared" si="41"/>
        <v/>
      </c>
    </row>
    <row r="2680" spans="12:13" hidden="1" x14ac:dyDescent="0.25">
      <c r="L2680" s="145" t="str">
        <f>IF(A2680="","",IFERROR(VLOOKUP(B2680,IPQlickTabla!$B:$J,9,FALSE),IF(B2680="80 - Produccion-Mezcla Grasa","80",IF(B2680="51 - Purga-Purga de sebo","51",IF(B2680="502 - Fermentacion PCL","502",IF(B2680="510 - Fermentacion","510","512"))))))</f>
        <v/>
      </c>
      <c r="M2680" s="107" t="str">
        <f t="shared" si="41"/>
        <v/>
      </c>
    </row>
    <row r="2681" spans="12:13" hidden="1" x14ac:dyDescent="0.25">
      <c r="L2681" s="145" t="str">
        <f>IF(A2681="","",IFERROR(VLOOKUP(B2681,IPQlickTabla!$B:$J,9,FALSE),IF(B2681="80 - Produccion-Mezcla Grasa","80",IF(B2681="51 - Purga-Purga de sebo","51",IF(B2681="502 - Fermentacion PCL","502",IF(B2681="510 - Fermentacion","510","512"))))))</f>
        <v/>
      </c>
      <c r="M2681" s="107" t="str">
        <f t="shared" si="41"/>
        <v/>
      </c>
    </row>
    <row r="2682" spans="12:13" hidden="1" x14ac:dyDescent="0.25">
      <c r="L2682" s="145" t="str">
        <f>IF(A2682="","",IFERROR(VLOOKUP(B2682,IPQlickTabla!$B:$J,9,FALSE),IF(B2682="80 - Produccion-Mezcla Grasa","80",IF(B2682="51 - Purga-Purga de sebo","51",IF(B2682="502 - Fermentacion PCL","502",IF(B2682="510 - Fermentacion","510","512"))))))</f>
        <v/>
      </c>
      <c r="M2682" s="107" t="str">
        <f t="shared" si="41"/>
        <v/>
      </c>
    </row>
    <row r="2683" spans="12:13" hidden="1" x14ac:dyDescent="0.25">
      <c r="L2683" s="145" t="str">
        <f>IF(A2683="","",IFERROR(VLOOKUP(B2683,IPQlickTabla!$B:$J,9,FALSE),IF(B2683="80 - Produccion-Mezcla Grasa","80",IF(B2683="51 - Purga-Purga de sebo","51",IF(B2683="502 - Fermentacion PCL","502",IF(B2683="510 - Fermentacion","510","512"))))))</f>
        <v/>
      </c>
      <c r="M2683" s="107" t="str">
        <f t="shared" si="41"/>
        <v/>
      </c>
    </row>
    <row r="2684" spans="12:13" hidden="1" x14ac:dyDescent="0.25">
      <c r="L2684" s="145" t="str">
        <f>IF(A2684="","",IFERROR(VLOOKUP(B2684,IPQlickTabla!$B:$J,9,FALSE),IF(B2684="80 - Produccion-Mezcla Grasa","80",IF(B2684="51 - Purga-Purga de sebo","51",IF(B2684="502 - Fermentacion PCL","502",IF(B2684="510 - Fermentacion","510","512"))))))</f>
        <v/>
      </c>
      <c r="M2684" s="107" t="str">
        <f t="shared" si="41"/>
        <v/>
      </c>
    </row>
    <row r="2685" spans="12:13" hidden="1" x14ac:dyDescent="0.25">
      <c r="L2685" s="145" t="str">
        <f>IF(A2685="","",IFERROR(VLOOKUP(B2685,IPQlickTabla!$B:$J,9,FALSE),IF(B2685="80 - Produccion-Mezcla Grasa","80",IF(B2685="51 - Purga-Purga de sebo","51",IF(B2685="502 - Fermentacion PCL","502",IF(B2685="510 - Fermentacion","510","512"))))))</f>
        <v/>
      </c>
      <c r="M2685" s="107" t="str">
        <f t="shared" si="41"/>
        <v/>
      </c>
    </row>
    <row r="2686" spans="12:13" hidden="1" x14ac:dyDescent="0.25">
      <c r="L2686" s="145" t="str">
        <f>IF(A2686="","",IFERROR(VLOOKUP(B2686,IPQlickTabla!$B:$J,9,FALSE),IF(B2686="80 - Produccion-Mezcla Grasa","80",IF(B2686="51 - Purga-Purga de sebo","51",IF(B2686="502 - Fermentacion PCL","502",IF(B2686="510 - Fermentacion","510","512"))))))</f>
        <v/>
      </c>
      <c r="M2686" s="107" t="str">
        <f t="shared" si="41"/>
        <v/>
      </c>
    </row>
    <row r="2687" spans="12:13" hidden="1" x14ac:dyDescent="0.25">
      <c r="L2687" s="145" t="str">
        <f>IF(A2687="","",IFERROR(VLOOKUP(B2687,IPQlickTabla!$B:$J,9,FALSE),IF(B2687="80 - Produccion-Mezcla Grasa","80",IF(B2687="51 - Purga-Purga de sebo","51",IF(B2687="502 - Fermentacion PCL","502",IF(B2687="510 - Fermentacion","510","512"))))))</f>
        <v/>
      </c>
      <c r="M2687" s="107" t="str">
        <f t="shared" si="41"/>
        <v/>
      </c>
    </row>
    <row r="2688" spans="12:13" hidden="1" x14ac:dyDescent="0.25">
      <c r="L2688" s="145" t="str">
        <f>IF(A2688="","",IFERROR(VLOOKUP(B2688,IPQlickTabla!$B:$J,9,FALSE),IF(B2688="80 - Produccion-Mezcla Grasa","80",IF(B2688="51 - Purga-Purga de sebo","51",IF(B2688="502 - Fermentacion PCL","502",IF(B2688="510 - Fermentacion","510","512"))))))</f>
        <v/>
      </c>
      <c r="M2688" s="107" t="str">
        <f t="shared" si="41"/>
        <v/>
      </c>
    </row>
    <row r="2689" spans="12:13" hidden="1" x14ac:dyDescent="0.25">
      <c r="L2689" s="145" t="str">
        <f>IF(A2689="","",IFERROR(VLOOKUP(B2689,IPQlickTabla!$B:$J,9,FALSE),IF(B2689="80 - Produccion-Mezcla Grasa","80",IF(B2689="51 - Purga-Purga de sebo","51",IF(B2689="502 - Fermentacion PCL","502",IF(B2689="510 - Fermentacion","510","512"))))))</f>
        <v/>
      </c>
      <c r="M2689" s="107" t="str">
        <f t="shared" si="41"/>
        <v/>
      </c>
    </row>
    <row r="2690" spans="12:13" hidden="1" x14ac:dyDescent="0.25">
      <c r="L2690" s="145" t="str">
        <f>IF(A2690="","",IFERROR(VLOOKUP(B2690,IPQlickTabla!$B:$J,9,FALSE),IF(B2690="80 - Produccion-Mezcla Grasa","80",IF(B2690="51 - Purga-Purga de sebo","51",IF(B2690="502 - Fermentacion PCL","502",IF(B2690="510 - Fermentacion","510","512"))))))</f>
        <v/>
      </c>
      <c r="M2690" s="107" t="str">
        <f t="shared" si="41"/>
        <v/>
      </c>
    </row>
    <row r="2691" spans="12:13" hidden="1" x14ac:dyDescent="0.25">
      <c r="L2691" s="145" t="str">
        <f>IF(A2691="","",IFERROR(VLOOKUP(B2691,IPQlickTabla!$B:$J,9,FALSE),IF(B2691="80 - Produccion-Mezcla Grasa","80",IF(B2691="51 - Purga-Purga de sebo","51",IF(B2691="502 - Fermentacion PCL","502",IF(B2691="510 - Fermentacion","510","512"))))))</f>
        <v/>
      </c>
      <c r="M2691" s="107" t="str">
        <f t="shared" ref="M2691:M2754" si="42">+IF(OR(L2691=73,L2691=74,L2691=75),75,IF(L2691="80",80,IF(L2691="51",51,IF(L2691="502",502,IF(L2691="510",510,IF(L2691="512",512,L2691))))))</f>
        <v/>
      </c>
    </row>
    <row r="2692" spans="12:13" hidden="1" x14ac:dyDescent="0.25">
      <c r="L2692" s="145" t="str">
        <f>IF(A2692="","",IFERROR(VLOOKUP(B2692,IPQlickTabla!$B:$J,9,FALSE),IF(B2692="80 - Produccion-Mezcla Grasa","80",IF(B2692="51 - Purga-Purga de sebo","51",IF(B2692="502 - Fermentacion PCL","502",IF(B2692="510 - Fermentacion","510","512"))))))</f>
        <v/>
      </c>
      <c r="M2692" s="107" t="str">
        <f t="shared" si="42"/>
        <v/>
      </c>
    </row>
    <row r="2693" spans="12:13" hidden="1" x14ac:dyDescent="0.25">
      <c r="L2693" s="145" t="str">
        <f>IF(A2693="","",IFERROR(VLOOKUP(B2693,IPQlickTabla!$B:$J,9,FALSE),IF(B2693="80 - Produccion-Mezcla Grasa","80",IF(B2693="51 - Purga-Purga de sebo","51",IF(B2693="502 - Fermentacion PCL","502",IF(B2693="510 - Fermentacion","510","512"))))))</f>
        <v/>
      </c>
      <c r="M2693" s="107" t="str">
        <f t="shared" si="42"/>
        <v/>
      </c>
    </row>
    <row r="2694" spans="12:13" hidden="1" x14ac:dyDescent="0.25">
      <c r="L2694" s="145" t="str">
        <f>IF(A2694="","",IFERROR(VLOOKUP(B2694,IPQlickTabla!$B:$J,9,FALSE),IF(B2694="80 - Produccion-Mezcla Grasa","80",IF(B2694="51 - Purga-Purga de sebo","51",IF(B2694="502 - Fermentacion PCL","502",IF(B2694="510 - Fermentacion","510","512"))))))</f>
        <v/>
      </c>
      <c r="M2694" s="107" t="str">
        <f t="shared" si="42"/>
        <v/>
      </c>
    </row>
    <row r="2695" spans="12:13" hidden="1" x14ac:dyDescent="0.25">
      <c r="L2695" s="145" t="str">
        <f>IF(A2695="","",IFERROR(VLOOKUP(B2695,IPQlickTabla!$B:$J,9,FALSE),IF(B2695="80 - Produccion-Mezcla Grasa","80",IF(B2695="51 - Purga-Purga de sebo","51",IF(B2695="502 - Fermentacion PCL","502",IF(B2695="510 - Fermentacion","510","512"))))))</f>
        <v/>
      </c>
      <c r="M2695" s="107" t="str">
        <f t="shared" si="42"/>
        <v/>
      </c>
    </row>
    <row r="2696" spans="12:13" hidden="1" x14ac:dyDescent="0.25">
      <c r="L2696" s="145" t="str">
        <f>IF(A2696="","",IFERROR(VLOOKUP(B2696,IPQlickTabla!$B:$J,9,FALSE),IF(B2696="80 - Produccion-Mezcla Grasa","80",IF(B2696="51 - Purga-Purga de sebo","51",IF(B2696="502 - Fermentacion PCL","502",IF(B2696="510 - Fermentacion","510","512"))))))</f>
        <v/>
      </c>
      <c r="M2696" s="107" t="str">
        <f t="shared" si="42"/>
        <v/>
      </c>
    </row>
    <row r="2697" spans="12:13" hidden="1" x14ac:dyDescent="0.25">
      <c r="L2697" s="145" t="str">
        <f>IF(A2697="","",IFERROR(VLOOKUP(B2697,IPQlickTabla!$B:$J,9,FALSE),IF(B2697="80 - Produccion-Mezcla Grasa","80",IF(B2697="51 - Purga-Purga de sebo","51",IF(B2697="502 - Fermentacion PCL","502",IF(B2697="510 - Fermentacion","510","512"))))))</f>
        <v/>
      </c>
      <c r="M2697" s="107" t="str">
        <f t="shared" si="42"/>
        <v/>
      </c>
    </row>
    <row r="2698" spans="12:13" hidden="1" x14ac:dyDescent="0.25">
      <c r="L2698" s="145" t="str">
        <f>IF(A2698="","",IFERROR(VLOOKUP(B2698,IPQlickTabla!$B:$J,9,FALSE),IF(B2698="80 - Produccion-Mezcla Grasa","80",IF(B2698="51 - Purga-Purga de sebo","51",IF(B2698="502 - Fermentacion PCL","502",IF(B2698="510 - Fermentacion","510","512"))))))</f>
        <v/>
      </c>
      <c r="M2698" s="107" t="str">
        <f t="shared" si="42"/>
        <v/>
      </c>
    </row>
    <row r="2699" spans="12:13" hidden="1" x14ac:dyDescent="0.25">
      <c r="L2699" s="145" t="str">
        <f>IF(A2699="","",IFERROR(VLOOKUP(B2699,IPQlickTabla!$B:$J,9,FALSE),IF(B2699="80 - Produccion-Mezcla Grasa","80",IF(B2699="51 - Purga-Purga de sebo","51",IF(B2699="502 - Fermentacion PCL","502",IF(B2699="510 - Fermentacion","510","512"))))))</f>
        <v/>
      </c>
      <c r="M2699" s="107" t="str">
        <f t="shared" si="42"/>
        <v/>
      </c>
    </row>
    <row r="2700" spans="12:13" hidden="1" x14ac:dyDescent="0.25">
      <c r="L2700" s="145" t="str">
        <f>IF(A2700="","",IFERROR(VLOOKUP(B2700,IPQlickTabla!$B:$J,9,FALSE),IF(B2700="80 - Produccion-Mezcla Grasa","80",IF(B2700="51 - Purga-Purga de sebo","51",IF(B2700="502 - Fermentacion PCL","502",IF(B2700="510 - Fermentacion","510","512"))))))</f>
        <v/>
      </c>
      <c r="M2700" s="107" t="str">
        <f t="shared" si="42"/>
        <v/>
      </c>
    </row>
    <row r="2701" spans="12:13" hidden="1" x14ac:dyDescent="0.25">
      <c r="L2701" s="145" t="str">
        <f>IF(A2701="","",IFERROR(VLOOKUP(B2701,IPQlickTabla!$B:$J,9,FALSE),IF(B2701="80 - Produccion-Mezcla Grasa","80",IF(B2701="51 - Purga-Purga de sebo","51",IF(B2701="502 - Fermentacion PCL","502",IF(B2701="510 - Fermentacion","510","512"))))))</f>
        <v/>
      </c>
      <c r="M2701" s="107" t="str">
        <f t="shared" si="42"/>
        <v/>
      </c>
    </row>
    <row r="2702" spans="12:13" hidden="1" x14ac:dyDescent="0.25">
      <c r="L2702" s="145" t="str">
        <f>IF(A2702="","",IFERROR(VLOOKUP(B2702,IPQlickTabla!$B:$J,9,FALSE),IF(B2702="80 - Produccion-Mezcla Grasa","80",IF(B2702="51 - Purga-Purga de sebo","51",IF(B2702="502 - Fermentacion PCL","502",IF(B2702="510 - Fermentacion","510","512"))))))</f>
        <v/>
      </c>
      <c r="M2702" s="107" t="str">
        <f t="shared" si="42"/>
        <v/>
      </c>
    </row>
    <row r="2703" spans="12:13" hidden="1" x14ac:dyDescent="0.25">
      <c r="L2703" s="145" t="str">
        <f>IF(A2703="","",IFERROR(VLOOKUP(B2703,IPQlickTabla!$B:$J,9,FALSE),IF(B2703="80 - Produccion-Mezcla Grasa","80",IF(B2703="51 - Purga-Purga de sebo","51",IF(B2703="502 - Fermentacion PCL","502",IF(B2703="510 - Fermentacion","510","512"))))))</f>
        <v/>
      </c>
      <c r="M2703" s="107" t="str">
        <f t="shared" si="42"/>
        <v/>
      </c>
    </row>
    <row r="2704" spans="12:13" hidden="1" x14ac:dyDescent="0.25">
      <c r="L2704" s="145" t="str">
        <f>IF(A2704="","",IFERROR(VLOOKUP(B2704,IPQlickTabla!$B:$J,9,FALSE),IF(B2704="80 - Produccion-Mezcla Grasa","80",IF(B2704="51 - Purga-Purga de sebo","51",IF(B2704="502 - Fermentacion PCL","502",IF(B2704="510 - Fermentacion","510","512"))))))</f>
        <v/>
      </c>
      <c r="M2704" s="107" t="str">
        <f t="shared" si="42"/>
        <v/>
      </c>
    </row>
    <row r="2705" spans="12:13" hidden="1" x14ac:dyDescent="0.25">
      <c r="L2705" s="145" t="str">
        <f>IF(A2705="","",IFERROR(VLOOKUP(B2705,IPQlickTabla!$B:$J,9,FALSE),IF(B2705="80 - Produccion-Mezcla Grasa","80",IF(B2705="51 - Purga-Purga de sebo","51",IF(B2705="502 - Fermentacion PCL","502",IF(B2705="510 - Fermentacion","510","512"))))))</f>
        <v/>
      </c>
      <c r="M2705" s="107" t="str">
        <f t="shared" si="42"/>
        <v/>
      </c>
    </row>
    <row r="2706" spans="12:13" hidden="1" x14ac:dyDescent="0.25">
      <c r="L2706" s="145" t="str">
        <f>IF(A2706="","",IFERROR(VLOOKUP(B2706,IPQlickTabla!$B:$J,9,FALSE),IF(B2706="80 - Produccion-Mezcla Grasa","80",IF(B2706="51 - Purga-Purga de sebo","51",IF(B2706="502 - Fermentacion PCL","502",IF(B2706="510 - Fermentacion","510","512"))))))</f>
        <v/>
      </c>
      <c r="M2706" s="107" t="str">
        <f t="shared" si="42"/>
        <v/>
      </c>
    </row>
    <row r="2707" spans="12:13" hidden="1" x14ac:dyDescent="0.25">
      <c r="L2707" s="145" t="str">
        <f>IF(A2707="","",IFERROR(VLOOKUP(B2707,IPQlickTabla!$B:$J,9,FALSE),IF(B2707="80 - Produccion-Mezcla Grasa","80",IF(B2707="51 - Purga-Purga de sebo","51",IF(B2707="502 - Fermentacion PCL","502",IF(B2707="510 - Fermentacion","510","512"))))))</f>
        <v/>
      </c>
      <c r="M2707" s="107" t="str">
        <f t="shared" si="42"/>
        <v/>
      </c>
    </row>
    <row r="2708" spans="12:13" hidden="1" x14ac:dyDescent="0.25">
      <c r="L2708" s="145" t="str">
        <f>IF(A2708="","",IFERROR(VLOOKUP(B2708,IPQlickTabla!$B:$J,9,FALSE),IF(B2708="80 - Produccion-Mezcla Grasa","80",IF(B2708="51 - Purga-Purga de sebo","51",IF(B2708="502 - Fermentacion PCL","502",IF(B2708="510 - Fermentacion","510","512"))))))</f>
        <v/>
      </c>
      <c r="M2708" s="107" t="str">
        <f t="shared" si="42"/>
        <v/>
      </c>
    </row>
    <row r="2709" spans="12:13" hidden="1" x14ac:dyDescent="0.25">
      <c r="L2709" s="145" t="str">
        <f>IF(A2709="","",IFERROR(VLOOKUP(B2709,IPQlickTabla!$B:$J,9,FALSE),IF(B2709="80 - Produccion-Mezcla Grasa","80",IF(B2709="51 - Purga-Purga de sebo","51",IF(B2709="502 - Fermentacion PCL","502",IF(B2709="510 - Fermentacion","510","512"))))))</f>
        <v/>
      </c>
      <c r="M2709" s="107" t="str">
        <f t="shared" si="42"/>
        <v/>
      </c>
    </row>
    <row r="2710" spans="12:13" hidden="1" x14ac:dyDescent="0.25">
      <c r="L2710" s="145" t="str">
        <f>IF(A2710="","",IFERROR(VLOOKUP(B2710,IPQlickTabla!$B:$J,9,FALSE),IF(B2710="80 - Produccion-Mezcla Grasa","80",IF(B2710="51 - Purga-Purga de sebo","51",IF(B2710="502 - Fermentacion PCL","502",IF(B2710="510 - Fermentacion","510","512"))))))</f>
        <v/>
      </c>
      <c r="M2710" s="107" t="str">
        <f t="shared" si="42"/>
        <v/>
      </c>
    </row>
    <row r="2711" spans="12:13" hidden="1" x14ac:dyDescent="0.25">
      <c r="L2711" s="145" t="str">
        <f>IF(A2711="","",IFERROR(VLOOKUP(B2711,IPQlickTabla!$B:$J,9,FALSE),IF(B2711="80 - Produccion-Mezcla Grasa","80",IF(B2711="51 - Purga-Purga de sebo","51",IF(B2711="502 - Fermentacion PCL","502",IF(B2711="510 - Fermentacion","510","512"))))))</f>
        <v/>
      </c>
      <c r="M2711" s="107" t="str">
        <f t="shared" si="42"/>
        <v/>
      </c>
    </row>
    <row r="2712" spans="12:13" hidden="1" x14ac:dyDescent="0.25">
      <c r="L2712" s="145" t="str">
        <f>IF(A2712="","",IFERROR(VLOOKUP(B2712,IPQlickTabla!$B:$J,9,FALSE),IF(B2712="80 - Produccion-Mezcla Grasa","80",IF(B2712="51 - Purga-Purga de sebo","51",IF(B2712="502 - Fermentacion PCL","502",IF(B2712="510 - Fermentacion","510","512"))))))</f>
        <v/>
      </c>
      <c r="M2712" s="107" t="str">
        <f t="shared" si="42"/>
        <v/>
      </c>
    </row>
    <row r="2713" spans="12:13" hidden="1" x14ac:dyDescent="0.25">
      <c r="L2713" s="145" t="str">
        <f>IF(A2713="","",IFERROR(VLOOKUP(B2713,IPQlickTabla!$B:$J,9,FALSE),IF(B2713="80 - Produccion-Mezcla Grasa","80",IF(B2713="51 - Purga-Purga de sebo","51",IF(B2713="502 - Fermentacion PCL","502",IF(B2713="510 - Fermentacion","510","512"))))))</f>
        <v/>
      </c>
      <c r="M2713" s="107" t="str">
        <f t="shared" si="42"/>
        <v/>
      </c>
    </row>
    <row r="2714" spans="12:13" hidden="1" x14ac:dyDescent="0.25">
      <c r="L2714" s="145" t="str">
        <f>IF(A2714="","",IFERROR(VLOOKUP(B2714,IPQlickTabla!$B:$J,9,FALSE),IF(B2714="80 - Produccion-Mezcla Grasa","80",IF(B2714="51 - Purga-Purga de sebo","51",IF(B2714="502 - Fermentacion PCL","502",IF(B2714="510 - Fermentacion","510","512"))))))</f>
        <v/>
      </c>
      <c r="M2714" s="107" t="str">
        <f t="shared" si="42"/>
        <v/>
      </c>
    </row>
    <row r="2715" spans="12:13" hidden="1" x14ac:dyDescent="0.25">
      <c r="L2715" s="145" t="str">
        <f>IF(A2715="","",IFERROR(VLOOKUP(B2715,IPQlickTabla!$B:$J,9,FALSE),IF(B2715="80 - Produccion-Mezcla Grasa","80",IF(B2715="51 - Purga-Purga de sebo","51",IF(B2715="502 - Fermentacion PCL","502",IF(B2715="510 - Fermentacion","510","512"))))))</f>
        <v/>
      </c>
      <c r="M2715" s="107" t="str">
        <f t="shared" si="42"/>
        <v/>
      </c>
    </row>
    <row r="2716" spans="12:13" hidden="1" x14ac:dyDescent="0.25">
      <c r="L2716" s="145" t="str">
        <f>IF(A2716="","",IFERROR(VLOOKUP(B2716,IPQlickTabla!$B:$J,9,FALSE),IF(B2716="80 - Produccion-Mezcla Grasa","80",IF(B2716="51 - Purga-Purga de sebo","51",IF(B2716="502 - Fermentacion PCL","502",IF(B2716="510 - Fermentacion","510","512"))))))</f>
        <v/>
      </c>
      <c r="M2716" s="107" t="str">
        <f t="shared" si="42"/>
        <v/>
      </c>
    </row>
    <row r="2717" spans="12:13" hidden="1" x14ac:dyDescent="0.25">
      <c r="L2717" s="145" t="str">
        <f>IF(A2717="","",IFERROR(VLOOKUP(B2717,IPQlickTabla!$B:$J,9,FALSE),IF(B2717="80 - Produccion-Mezcla Grasa","80",IF(B2717="51 - Purga-Purga de sebo","51",IF(B2717="502 - Fermentacion PCL","502",IF(B2717="510 - Fermentacion","510","512"))))))</f>
        <v/>
      </c>
      <c r="M2717" s="107" t="str">
        <f t="shared" si="42"/>
        <v/>
      </c>
    </row>
    <row r="2718" spans="12:13" hidden="1" x14ac:dyDescent="0.25">
      <c r="L2718" s="145" t="str">
        <f>IF(A2718="","",IFERROR(VLOOKUP(B2718,IPQlickTabla!$B:$J,9,FALSE),IF(B2718="80 - Produccion-Mezcla Grasa","80",IF(B2718="51 - Purga-Purga de sebo","51",IF(B2718="502 - Fermentacion PCL","502",IF(B2718="510 - Fermentacion","510","512"))))))</f>
        <v/>
      </c>
      <c r="M2718" s="107" t="str">
        <f t="shared" si="42"/>
        <v/>
      </c>
    </row>
    <row r="2719" spans="12:13" hidden="1" x14ac:dyDescent="0.25">
      <c r="L2719" s="145" t="str">
        <f>IF(A2719="","",IFERROR(VLOOKUP(B2719,IPQlickTabla!$B:$J,9,FALSE),IF(B2719="80 - Produccion-Mezcla Grasa","80",IF(B2719="51 - Purga-Purga de sebo","51",IF(B2719="502 - Fermentacion PCL","502",IF(B2719="510 - Fermentacion","510","512"))))))</f>
        <v/>
      </c>
      <c r="M2719" s="107" t="str">
        <f t="shared" si="42"/>
        <v/>
      </c>
    </row>
    <row r="2720" spans="12:13" hidden="1" x14ac:dyDescent="0.25">
      <c r="L2720" s="145" t="str">
        <f>IF(A2720="","",IFERROR(VLOOKUP(B2720,IPQlickTabla!$B:$J,9,FALSE),IF(B2720="80 - Produccion-Mezcla Grasa","80",IF(B2720="51 - Purga-Purga de sebo","51",IF(B2720="502 - Fermentacion PCL","502",IF(B2720="510 - Fermentacion","510","512"))))))</f>
        <v/>
      </c>
      <c r="M2720" s="107" t="str">
        <f t="shared" si="42"/>
        <v/>
      </c>
    </row>
    <row r="2721" spans="12:13" hidden="1" x14ac:dyDescent="0.25">
      <c r="L2721" s="145" t="str">
        <f>IF(A2721="","",IFERROR(VLOOKUP(B2721,IPQlickTabla!$B:$J,9,FALSE),IF(B2721="80 - Produccion-Mezcla Grasa","80",IF(B2721="51 - Purga-Purga de sebo","51",IF(B2721="502 - Fermentacion PCL","502",IF(B2721="510 - Fermentacion","510","512"))))))</f>
        <v/>
      </c>
      <c r="M2721" s="107" t="str">
        <f t="shared" si="42"/>
        <v/>
      </c>
    </row>
    <row r="2722" spans="12:13" hidden="1" x14ac:dyDescent="0.25">
      <c r="L2722" s="145" t="str">
        <f>IF(A2722="","",IFERROR(VLOOKUP(B2722,IPQlickTabla!$B:$J,9,FALSE),IF(B2722="80 - Produccion-Mezcla Grasa","80",IF(B2722="51 - Purga-Purga de sebo","51",IF(B2722="502 - Fermentacion PCL","502",IF(B2722="510 - Fermentacion","510","512"))))))</f>
        <v/>
      </c>
      <c r="M2722" s="107" t="str">
        <f t="shared" si="42"/>
        <v/>
      </c>
    </row>
    <row r="2723" spans="12:13" hidden="1" x14ac:dyDescent="0.25">
      <c r="L2723" s="145" t="str">
        <f>IF(A2723="","",IFERROR(VLOOKUP(B2723,IPQlickTabla!$B:$J,9,FALSE),IF(B2723="80 - Produccion-Mezcla Grasa","80",IF(B2723="51 - Purga-Purga de sebo","51",IF(B2723="502 - Fermentacion PCL","502",IF(B2723="510 - Fermentacion","510","512"))))))</f>
        <v/>
      </c>
      <c r="M2723" s="107" t="str">
        <f t="shared" si="42"/>
        <v/>
      </c>
    </row>
    <row r="2724" spans="12:13" hidden="1" x14ac:dyDescent="0.25">
      <c r="L2724" s="145" t="str">
        <f>IF(A2724="","",IFERROR(VLOOKUP(B2724,IPQlickTabla!$B:$J,9,FALSE),IF(B2724="80 - Produccion-Mezcla Grasa","80",IF(B2724="51 - Purga-Purga de sebo","51",IF(B2724="502 - Fermentacion PCL","502",IF(B2724="510 - Fermentacion","510","512"))))))</f>
        <v/>
      </c>
      <c r="M2724" s="107" t="str">
        <f t="shared" si="42"/>
        <v/>
      </c>
    </row>
    <row r="2725" spans="12:13" hidden="1" x14ac:dyDescent="0.25">
      <c r="L2725" s="145" t="str">
        <f>IF(A2725="","",IFERROR(VLOOKUP(B2725,IPQlickTabla!$B:$J,9,FALSE),IF(B2725="80 - Produccion-Mezcla Grasa","80",IF(B2725="51 - Purga-Purga de sebo","51",IF(B2725="502 - Fermentacion PCL","502",IF(B2725="510 - Fermentacion","510","512"))))))</f>
        <v/>
      </c>
      <c r="M2725" s="107" t="str">
        <f t="shared" si="42"/>
        <v/>
      </c>
    </row>
    <row r="2726" spans="12:13" hidden="1" x14ac:dyDescent="0.25">
      <c r="L2726" s="145" t="str">
        <f>IF(A2726="","",IFERROR(VLOOKUP(B2726,IPQlickTabla!$B:$J,9,FALSE),IF(B2726="80 - Produccion-Mezcla Grasa","80",IF(B2726="51 - Purga-Purga de sebo","51",IF(B2726="502 - Fermentacion PCL","502",IF(B2726="510 - Fermentacion","510","512"))))))</f>
        <v/>
      </c>
      <c r="M2726" s="107" t="str">
        <f t="shared" si="42"/>
        <v/>
      </c>
    </row>
    <row r="2727" spans="12:13" hidden="1" x14ac:dyDescent="0.25">
      <c r="L2727" s="145" t="str">
        <f>IF(A2727="","",IFERROR(VLOOKUP(B2727,IPQlickTabla!$B:$J,9,FALSE),IF(B2727="80 - Produccion-Mezcla Grasa","80",IF(B2727="51 - Purga-Purga de sebo","51",IF(B2727="502 - Fermentacion PCL","502",IF(B2727="510 - Fermentacion","510","512"))))))</f>
        <v/>
      </c>
      <c r="M2727" s="107" t="str">
        <f t="shared" si="42"/>
        <v/>
      </c>
    </row>
    <row r="2728" spans="12:13" hidden="1" x14ac:dyDescent="0.25">
      <c r="L2728" s="145" t="str">
        <f>IF(A2728="","",IFERROR(VLOOKUP(B2728,IPQlickTabla!$B:$J,9,FALSE),IF(B2728="80 - Produccion-Mezcla Grasa","80",IF(B2728="51 - Purga-Purga de sebo","51",IF(B2728="502 - Fermentacion PCL","502",IF(B2728="510 - Fermentacion","510","512"))))))</f>
        <v/>
      </c>
      <c r="M2728" s="107" t="str">
        <f t="shared" si="42"/>
        <v/>
      </c>
    </row>
    <row r="2729" spans="12:13" hidden="1" x14ac:dyDescent="0.25">
      <c r="L2729" s="145" t="str">
        <f>IF(A2729="","",IFERROR(VLOOKUP(B2729,IPQlickTabla!$B:$J,9,FALSE),IF(B2729="80 - Produccion-Mezcla Grasa","80",IF(B2729="51 - Purga-Purga de sebo","51",IF(B2729="502 - Fermentacion PCL","502",IF(B2729="510 - Fermentacion","510","512"))))))</f>
        <v/>
      </c>
      <c r="M2729" s="107" t="str">
        <f t="shared" si="42"/>
        <v/>
      </c>
    </row>
    <row r="2730" spans="12:13" hidden="1" x14ac:dyDescent="0.25">
      <c r="L2730" s="145" t="str">
        <f>IF(A2730="","",IFERROR(VLOOKUP(B2730,IPQlickTabla!$B:$J,9,FALSE),IF(B2730="80 - Produccion-Mezcla Grasa","80",IF(B2730="51 - Purga-Purga de sebo","51",IF(B2730="502 - Fermentacion PCL","502",IF(B2730="510 - Fermentacion","510","512"))))))</f>
        <v/>
      </c>
      <c r="M2730" s="107" t="str">
        <f t="shared" si="42"/>
        <v/>
      </c>
    </row>
    <row r="2731" spans="12:13" hidden="1" x14ac:dyDescent="0.25">
      <c r="L2731" s="145" t="str">
        <f>IF(A2731="","",IFERROR(VLOOKUP(B2731,IPQlickTabla!$B:$J,9,FALSE),IF(B2731="80 - Produccion-Mezcla Grasa","80",IF(B2731="51 - Purga-Purga de sebo","51",IF(B2731="502 - Fermentacion PCL","502",IF(B2731="510 - Fermentacion","510","512"))))))</f>
        <v/>
      </c>
      <c r="M2731" s="107" t="str">
        <f t="shared" si="42"/>
        <v/>
      </c>
    </row>
    <row r="2732" spans="12:13" hidden="1" x14ac:dyDescent="0.25">
      <c r="L2732" s="145" t="str">
        <f>IF(A2732="","",IFERROR(VLOOKUP(B2732,IPQlickTabla!$B:$J,9,FALSE),IF(B2732="80 - Produccion-Mezcla Grasa","80",IF(B2732="51 - Purga-Purga de sebo","51",IF(B2732="502 - Fermentacion PCL","502",IF(B2732="510 - Fermentacion","510","512"))))))</f>
        <v/>
      </c>
      <c r="M2732" s="107" t="str">
        <f t="shared" si="42"/>
        <v/>
      </c>
    </row>
    <row r="2733" spans="12:13" hidden="1" x14ac:dyDescent="0.25">
      <c r="L2733" s="145" t="str">
        <f>IF(A2733="","",IFERROR(VLOOKUP(B2733,IPQlickTabla!$B:$J,9,FALSE),IF(B2733="80 - Produccion-Mezcla Grasa","80",IF(B2733="51 - Purga-Purga de sebo","51",IF(B2733="502 - Fermentacion PCL","502",IF(B2733="510 - Fermentacion","510","512"))))))</f>
        <v/>
      </c>
      <c r="M2733" s="107" t="str">
        <f t="shared" si="42"/>
        <v/>
      </c>
    </row>
    <row r="2734" spans="12:13" hidden="1" x14ac:dyDescent="0.25">
      <c r="L2734" s="145" t="str">
        <f>IF(A2734="","",IFERROR(VLOOKUP(B2734,IPQlickTabla!$B:$J,9,FALSE),IF(B2734="80 - Produccion-Mezcla Grasa","80",IF(B2734="51 - Purga-Purga de sebo","51",IF(B2734="502 - Fermentacion PCL","502",IF(B2734="510 - Fermentacion","510","512"))))))</f>
        <v/>
      </c>
      <c r="M2734" s="107" t="str">
        <f t="shared" si="42"/>
        <v/>
      </c>
    </row>
    <row r="2735" spans="12:13" hidden="1" x14ac:dyDescent="0.25">
      <c r="L2735" s="145" t="str">
        <f>IF(A2735="","",IFERROR(VLOOKUP(B2735,IPQlickTabla!$B:$J,9,FALSE),IF(B2735="80 - Produccion-Mezcla Grasa","80",IF(B2735="51 - Purga-Purga de sebo","51",IF(B2735="502 - Fermentacion PCL","502",IF(B2735="510 - Fermentacion","510","512"))))))</f>
        <v/>
      </c>
      <c r="M2735" s="107" t="str">
        <f t="shared" si="42"/>
        <v/>
      </c>
    </row>
    <row r="2736" spans="12:13" hidden="1" x14ac:dyDescent="0.25">
      <c r="L2736" s="145" t="str">
        <f>IF(A2736="","",IFERROR(VLOOKUP(B2736,IPQlickTabla!$B:$J,9,FALSE),IF(B2736="80 - Produccion-Mezcla Grasa","80",IF(B2736="51 - Purga-Purga de sebo","51",IF(B2736="502 - Fermentacion PCL","502",IF(B2736="510 - Fermentacion","510","512"))))))</f>
        <v/>
      </c>
      <c r="M2736" s="107" t="str">
        <f t="shared" si="42"/>
        <v/>
      </c>
    </row>
    <row r="2737" spans="12:13" hidden="1" x14ac:dyDescent="0.25">
      <c r="L2737" s="145" t="str">
        <f>IF(A2737="","",IFERROR(VLOOKUP(B2737,IPQlickTabla!$B:$J,9,FALSE),IF(B2737="80 - Produccion-Mezcla Grasa","80",IF(B2737="51 - Purga-Purga de sebo","51",IF(B2737="502 - Fermentacion PCL","502",IF(B2737="510 - Fermentacion","510","512"))))))</f>
        <v/>
      </c>
      <c r="M2737" s="107" t="str">
        <f t="shared" si="42"/>
        <v/>
      </c>
    </row>
    <row r="2738" spans="12:13" hidden="1" x14ac:dyDescent="0.25">
      <c r="L2738" s="145" t="str">
        <f>IF(A2738="","",IFERROR(VLOOKUP(B2738,IPQlickTabla!$B:$J,9,FALSE),IF(B2738="80 - Produccion-Mezcla Grasa","80",IF(B2738="51 - Purga-Purga de sebo","51",IF(B2738="502 - Fermentacion PCL","502",IF(B2738="510 - Fermentacion","510","512"))))))</f>
        <v/>
      </c>
      <c r="M2738" s="107" t="str">
        <f t="shared" si="42"/>
        <v/>
      </c>
    </row>
    <row r="2739" spans="12:13" hidden="1" x14ac:dyDescent="0.25">
      <c r="L2739" s="145" t="str">
        <f>IF(A2739="","",IFERROR(VLOOKUP(B2739,IPQlickTabla!$B:$J,9,FALSE),IF(B2739="80 - Produccion-Mezcla Grasa","80",IF(B2739="51 - Purga-Purga de sebo","51",IF(B2739="502 - Fermentacion PCL","502",IF(B2739="510 - Fermentacion","510","512"))))))</f>
        <v/>
      </c>
      <c r="M2739" s="107" t="str">
        <f t="shared" si="42"/>
        <v/>
      </c>
    </row>
    <row r="2740" spans="12:13" hidden="1" x14ac:dyDescent="0.25">
      <c r="L2740" s="145" t="str">
        <f>IF(A2740="","",IFERROR(VLOOKUP(B2740,IPQlickTabla!$B:$J,9,FALSE),IF(B2740="80 - Produccion-Mezcla Grasa","80",IF(B2740="51 - Purga-Purga de sebo","51",IF(B2740="502 - Fermentacion PCL","502",IF(B2740="510 - Fermentacion","510","512"))))))</f>
        <v/>
      </c>
      <c r="M2740" s="107" t="str">
        <f t="shared" si="42"/>
        <v/>
      </c>
    </row>
    <row r="2741" spans="12:13" hidden="1" x14ac:dyDescent="0.25">
      <c r="L2741" s="145" t="str">
        <f>IF(A2741="","",IFERROR(VLOOKUP(B2741,IPQlickTabla!$B:$J,9,FALSE),IF(B2741="80 - Produccion-Mezcla Grasa","80",IF(B2741="51 - Purga-Purga de sebo","51",IF(B2741="502 - Fermentacion PCL","502",IF(B2741="510 - Fermentacion","510","512"))))))</f>
        <v/>
      </c>
      <c r="M2741" s="107" t="str">
        <f t="shared" si="42"/>
        <v/>
      </c>
    </row>
    <row r="2742" spans="12:13" hidden="1" x14ac:dyDescent="0.25">
      <c r="L2742" s="145" t="str">
        <f>IF(A2742="","",IFERROR(VLOOKUP(B2742,IPQlickTabla!$B:$J,9,FALSE),IF(B2742="80 - Produccion-Mezcla Grasa","80",IF(B2742="51 - Purga-Purga de sebo","51",IF(B2742="502 - Fermentacion PCL","502",IF(B2742="510 - Fermentacion","510","512"))))))</f>
        <v/>
      </c>
      <c r="M2742" s="107" t="str">
        <f t="shared" si="42"/>
        <v/>
      </c>
    </row>
    <row r="2743" spans="12:13" hidden="1" x14ac:dyDescent="0.25">
      <c r="L2743" s="145" t="str">
        <f>IF(A2743="","",IFERROR(VLOOKUP(B2743,IPQlickTabla!$B:$J,9,FALSE),IF(B2743="80 - Produccion-Mezcla Grasa","80",IF(B2743="51 - Purga-Purga de sebo","51",IF(B2743="502 - Fermentacion PCL","502",IF(B2743="510 - Fermentacion","510","512"))))))</f>
        <v/>
      </c>
      <c r="M2743" s="107" t="str">
        <f t="shared" si="42"/>
        <v/>
      </c>
    </row>
    <row r="2744" spans="12:13" hidden="1" x14ac:dyDescent="0.25">
      <c r="L2744" s="145" t="str">
        <f>IF(A2744="","",IFERROR(VLOOKUP(B2744,IPQlickTabla!$B:$J,9,FALSE),IF(B2744="80 - Produccion-Mezcla Grasa","80",IF(B2744="51 - Purga-Purga de sebo","51",IF(B2744="502 - Fermentacion PCL","502",IF(B2744="510 - Fermentacion","510","512"))))))</f>
        <v/>
      </c>
      <c r="M2744" s="107" t="str">
        <f t="shared" si="42"/>
        <v/>
      </c>
    </row>
    <row r="2745" spans="12:13" hidden="1" x14ac:dyDescent="0.25">
      <c r="L2745" s="145" t="str">
        <f>IF(A2745="","",IFERROR(VLOOKUP(B2745,IPQlickTabla!$B:$J,9,FALSE),IF(B2745="80 - Produccion-Mezcla Grasa","80",IF(B2745="51 - Purga-Purga de sebo","51",IF(B2745="502 - Fermentacion PCL","502",IF(B2745="510 - Fermentacion","510","512"))))))</f>
        <v/>
      </c>
      <c r="M2745" s="107" t="str">
        <f t="shared" si="42"/>
        <v/>
      </c>
    </row>
    <row r="2746" spans="12:13" hidden="1" x14ac:dyDescent="0.25">
      <c r="L2746" s="145" t="str">
        <f>IF(A2746="","",IFERROR(VLOOKUP(B2746,IPQlickTabla!$B:$J,9,FALSE),IF(B2746="80 - Produccion-Mezcla Grasa","80",IF(B2746="51 - Purga-Purga de sebo","51",IF(B2746="502 - Fermentacion PCL","502",IF(B2746="510 - Fermentacion","510","512"))))))</f>
        <v/>
      </c>
      <c r="M2746" s="107" t="str">
        <f t="shared" si="42"/>
        <v/>
      </c>
    </row>
    <row r="2747" spans="12:13" hidden="1" x14ac:dyDescent="0.25">
      <c r="L2747" s="145" t="str">
        <f>IF(A2747="","",IFERROR(VLOOKUP(B2747,IPQlickTabla!$B:$J,9,FALSE),IF(B2747="80 - Produccion-Mezcla Grasa","80",IF(B2747="51 - Purga-Purga de sebo","51",IF(B2747="502 - Fermentacion PCL","502",IF(B2747="510 - Fermentacion","510","512"))))))</f>
        <v/>
      </c>
      <c r="M2747" s="107" t="str">
        <f t="shared" si="42"/>
        <v/>
      </c>
    </row>
    <row r="2748" spans="12:13" hidden="1" x14ac:dyDescent="0.25">
      <c r="L2748" s="145" t="str">
        <f>IF(A2748="","",IFERROR(VLOOKUP(B2748,IPQlickTabla!$B:$J,9,FALSE),IF(B2748="80 - Produccion-Mezcla Grasa","80",IF(B2748="51 - Purga-Purga de sebo","51",IF(B2748="502 - Fermentacion PCL","502",IF(B2748="510 - Fermentacion","510","512"))))))</f>
        <v/>
      </c>
      <c r="M2748" s="107" t="str">
        <f t="shared" si="42"/>
        <v/>
      </c>
    </row>
    <row r="2749" spans="12:13" hidden="1" x14ac:dyDescent="0.25">
      <c r="L2749" s="145" t="str">
        <f>IF(A2749="","",IFERROR(VLOOKUP(B2749,IPQlickTabla!$B:$J,9,FALSE),IF(B2749="80 - Produccion-Mezcla Grasa","80",IF(B2749="51 - Purga-Purga de sebo","51",IF(B2749="502 - Fermentacion PCL","502",IF(B2749="510 - Fermentacion","510","512"))))))</f>
        <v/>
      </c>
      <c r="M2749" s="107" t="str">
        <f t="shared" si="42"/>
        <v/>
      </c>
    </row>
    <row r="2750" spans="12:13" hidden="1" x14ac:dyDescent="0.25">
      <c r="L2750" s="145" t="str">
        <f>IF(A2750="","",IFERROR(VLOOKUP(B2750,IPQlickTabla!$B:$J,9,FALSE),IF(B2750="80 - Produccion-Mezcla Grasa","80",IF(B2750="51 - Purga-Purga de sebo","51",IF(B2750="502 - Fermentacion PCL","502",IF(B2750="510 - Fermentacion","510","512"))))))</f>
        <v/>
      </c>
      <c r="M2750" s="107" t="str">
        <f t="shared" si="42"/>
        <v/>
      </c>
    </row>
    <row r="2751" spans="12:13" hidden="1" x14ac:dyDescent="0.25">
      <c r="L2751" s="145" t="str">
        <f>IF(A2751="","",IFERROR(VLOOKUP(B2751,IPQlickTabla!$B:$J,9,FALSE),IF(B2751="80 - Produccion-Mezcla Grasa","80",IF(B2751="51 - Purga-Purga de sebo","51",IF(B2751="502 - Fermentacion PCL","502",IF(B2751="510 - Fermentacion","510","512"))))))</f>
        <v/>
      </c>
      <c r="M2751" s="107" t="str">
        <f t="shared" si="42"/>
        <v/>
      </c>
    </row>
    <row r="2752" spans="12:13" hidden="1" x14ac:dyDescent="0.25">
      <c r="L2752" s="145" t="str">
        <f>IF(A2752="","",IFERROR(VLOOKUP(B2752,IPQlickTabla!$B:$J,9,FALSE),IF(B2752="80 - Produccion-Mezcla Grasa","80",IF(B2752="51 - Purga-Purga de sebo","51",IF(B2752="502 - Fermentacion PCL","502",IF(B2752="510 - Fermentacion","510","512"))))))</f>
        <v/>
      </c>
      <c r="M2752" s="107" t="str">
        <f t="shared" si="42"/>
        <v/>
      </c>
    </row>
    <row r="2753" spans="12:13" hidden="1" x14ac:dyDescent="0.25">
      <c r="L2753" s="145" t="str">
        <f>IF(A2753="","",IFERROR(VLOOKUP(B2753,IPQlickTabla!$B:$J,9,FALSE),IF(B2753="80 - Produccion-Mezcla Grasa","80",IF(B2753="51 - Purga-Purga de sebo","51",IF(B2753="502 - Fermentacion PCL","502",IF(B2753="510 - Fermentacion","510","512"))))))</f>
        <v/>
      </c>
      <c r="M2753" s="107" t="str">
        <f t="shared" si="42"/>
        <v/>
      </c>
    </row>
    <row r="2754" spans="12:13" hidden="1" x14ac:dyDescent="0.25">
      <c r="L2754" s="145" t="str">
        <f>IF(A2754="","",IFERROR(VLOOKUP(B2754,IPQlickTabla!$B:$J,9,FALSE),IF(B2754="80 - Produccion-Mezcla Grasa","80",IF(B2754="51 - Purga-Purga de sebo","51",IF(B2754="502 - Fermentacion PCL","502",IF(B2754="510 - Fermentacion","510","512"))))))</f>
        <v/>
      </c>
      <c r="M2754" s="107" t="str">
        <f t="shared" si="42"/>
        <v/>
      </c>
    </row>
    <row r="2755" spans="12:13" hidden="1" x14ac:dyDescent="0.25">
      <c r="L2755" s="145" t="str">
        <f>IF(A2755="","",IFERROR(VLOOKUP(B2755,IPQlickTabla!$B:$J,9,FALSE),IF(B2755="80 - Produccion-Mezcla Grasa","80",IF(B2755="51 - Purga-Purga de sebo","51",IF(B2755="502 - Fermentacion PCL","502",IF(B2755="510 - Fermentacion","510","512"))))))</f>
        <v/>
      </c>
      <c r="M2755" s="107" t="str">
        <f t="shared" ref="M2755:M2818" si="43">+IF(OR(L2755=73,L2755=74,L2755=75),75,IF(L2755="80",80,IF(L2755="51",51,IF(L2755="502",502,IF(L2755="510",510,IF(L2755="512",512,L2755))))))</f>
        <v/>
      </c>
    </row>
    <row r="2756" spans="12:13" hidden="1" x14ac:dyDescent="0.25">
      <c r="L2756" s="145" t="str">
        <f>IF(A2756="","",IFERROR(VLOOKUP(B2756,IPQlickTabla!$B:$J,9,FALSE),IF(B2756="80 - Produccion-Mezcla Grasa","80",IF(B2756="51 - Purga-Purga de sebo","51",IF(B2756="502 - Fermentacion PCL","502",IF(B2756="510 - Fermentacion","510","512"))))))</f>
        <v/>
      </c>
      <c r="M2756" s="107" t="str">
        <f t="shared" si="43"/>
        <v/>
      </c>
    </row>
    <row r="2757" spans="12:13" hidden="1" x14ac:dyDescent="0.25">
      <c r="L2757" s="145" t="str">
        <f>IF(A2757="","",IFERROR(VLOOKUP(B2757,IPQlickTabla!$B:$J,9,FALSE),IF(B2757="80 - Produccion-Mezcla Grasa","80",IF(B2757="51 - Purga-Purga de sebo","51",IF(B2757="502 - Fermentacion PCL","502",IF(B2757="510 - Fermentacion","510","512"))))))</f>
        <v/>
      </c>
      <c r="M2757" s="107" t="str">
        <f t="shared" si="43"/>
        <v/>
      </c>
    </row>
    <row r="2758" spans="12:13" hidden="1" x14ac:dyDescent="0.25">
      <c r="L2758" s="145" t="str">
        <f>IF(A2758="","",IFERROR(VLOOKUP(B2758,IPQlickTabla!$B:$J,9,FALSE),IF(B2758="80 - Produccion-Mezcla Grasa","80",IF(B2758="51 - Purga-Purga de sebo","51",IF(B2758="502 - Fermentacion PCL","502",IF(B2758="510 - Fermentacion","510","512"))))))</f>
        <v/>
      </c>
      <c r="M2758" s="107" t="str">
        <f t="shared" si="43"/>
        <v/>
      </c>
    </row>
    <row r="2759" spans="12:13" hidden="1" x14ac:dyDescent="0.25">
      <c r="L2759" s="145" t="str">
        <f>IF(A2759="","",IFERROR(VLOOKUP(B2759,IPQlickTabla!$B:$J,9,FALSE),IF(B2759="80 - Produccion-Mezcla Grasa","80",IF(B2759="51 - Purga-Purga de sebo","51",IF(B2759="502 - Fermentacion PCL","502",IF(B2759="510 - Fermentacion","510","512"))))))</f>
        <v/>
      </c>
      <c r="M2759" s="107" t="str">
        <f t="shared" si="43"/>
        <v/>
      </c>
    </row>
    <row r="2760" spans="12:13" hidden="1" x14ac:dyDescent="0.25">
      <c r="L2760" s="145" t="str">
        <f>IF(A2760="","",IFERROR(VLOOKUP(B2760,IPQlickTabla!$B:$J,9,FALSE),IF(B2760="80 - Produccion-Mezcla Grasa","80",IF(B2760="51 - Purga-Purga de sebo","51",IF(B2760="502 - Fermentacion PCL","502",IF(B2760="510 - Fermentacion","510","512"))))))</f>
        <v/>
      </c>
      <c r="M2760" s="107" t="str">
        <f t="shared" si="43"/>
        <v/>
      </c>
    </row>
    <row r="2761" spans="12:13" hidden="1" x14ac:dyDescent="0.25">
      <c r="L2761" s="145" t="str">
        <f>IF(A2761="","",IFERROR(VLOOKUP(B2761,IPQlickTabla!$B:$J,9,FALSE),IF(B2761="80 - Produccion-Mezcla Grasa","80",IF(B2761="51 - Purga-Purga de sebo","51",IF(B2761="502 - Fermentacion PCL","502",IF(B2761="510 - Fermentacion","510","512"))))))</f>
        <v/>
      </c>
      <c r="M2761" s="107" t="str">
        <f t="shared" si="43"/>
        <v/>
      </c>
    </row>
    <row r="2762" spans="12:13" hidden="1" x14ac:dyDescent="0.25">
      <c r="L2762" s="145" t="str">
        <f>IF(A2762="","",IFERROR(VLOOKUP(B2762,IPQlickTabla!$B:$J,9,FALSE),IF(B2762="80 - Produccion-Mezcla Grasa","80",IF(B2762="51 - Purga-Purga de sebo","51",IF(B2762="502 - Fermentacion PCL","502",IF(B2762="510 - Fermentacion","510","512"))))))</f>
        <v/>
      </c>
      <c r="M2762" s="107" t="str">
        <f t="shared" si="43"/>
        <v/>
      </c>
    </row>
    <row r="2763" spans="12:13" hidden="1" x14ac:dyDescent="0.25">
      <c r="L2763" s="145" t="str">
        <f>IF(A2763="","",IFERROR(VLOOKUP(B2763,IPQlickTabla!$B:$J,9,FALSE),IF(B2763="80 - Produccion-Mezcla Grasa","80",IF(B2763="51 - Purga-Purga de sebo","51",IF(B2763="502 - Fermentacion PCL","502",IF(B2763="510 - Fermentacion","510","512"))))))</f>
        <v/>
      </c>
      <c r="M2763" s="107" t="str">
        <f t="shared" si="43"/>
        <v/>
      </c>
    </row>
    <row r="2764" spans="12:13" hidden="1" x14ac:dyDescent="0.25">
      <c r="L2764" s="145" t="str">
        <f>IF(A2764="","",IFERROR(VLOOKUP(B2764,IPQlickTabla!$B:$J,9,FALSE),IF(B2764="80 - Produccion-Mezcla Grasa","80",IF(B2764="51 - Purga-Purga de sebo","51",IF(B2764="502 - Fermentacion PCL","502",IF(B2764="510 - Fermentacion","510","512"))))))</f>
        <v/>
      </c>
      <c r="M2764" s="107" t="str">
        <f t="shared" si="43"/>
        <v/>
      </c>
    </row>
    <row r="2765" spans="12:13" hidden="1" x14ac:dyDescent="0.25">
      <c r="L2765" s="145" t="str">
        <f>IF(A2765="","",IFERROR(VLOOKUP(B2765,IPQlickTabla!$B:$J,9,FALSE),IF(B2765="80 - Produccion-Mezcla Grasa","80",IF(B2765="51 - Purga-Purga de sebo","51",IF(B2765="502 - Fermentacion PCL","502",IF(B2765="510 - Fermentacion","510","512"))))))</f>
        <v/>
      </c>
      <c r="M2765" s="107" t="str">
        <f t="shared" si="43"/>
        <v/>
      </c>
    </row>
    <row r="2766" spans="12:13" hidden="1" x14ac:dyDescent="0.25">
      <c r="L2766" s="145" t="str">
        <f>IF(A2766="","",IFERROR(VLOOKUP(B2766,IPQlickTabla!$B:$J,9,FALSE),IF(B2766="80 - Produccion-Mezcla Grasa","80",IF(B2766="51 - Purga-Purga de sebo","51",IF(B2766="502 - Fermentacion PCL","502",IF(B2766="510 - Fermentacion","510","512"))))))</f>
        <v/>
      </c>
      <c r="M2766" s="107" t="str">
        <f t="shared" si="43"/>
        <v/>
      </c>
    </row>
    <row r="2767" spans="12:13" hidden="1" x14ac:dyDescent="0.25">
      <c r="L2767" s="145" t="str">
        <f>IF(A2767="","",IFERROR(VLOOKUP(B2767,IPQlickTabla!$B:$J,9,FALSE),IF(B2767="80 - Produccion-Mezcla Grasa","80",IF(B2767="51 - Purga-Purga de sebo","51",IF(B2767="502 - Fermentacion PCL","502",IF(B2767="510 - Fermentacion","510","512"))))))</f>
        <v/>
      </c>
      <c r="M2767" s="107" t="str">
        <f t="shared" si="43"/>
        <v/>
      </c>
    </row>
    <row r="2768" spans="12:13" hidden="1" x14ac:dyDescent="0.25">
      <c r="L2768" s="145" t="str">
        <f>IF(A2768="","",IFERROR(VLOOKUP(B2768,IPQlickTabla!$B:$J,9,FALSE),IF(B2768="80 - Produccion-Mezcla Grasa","80",IF(B2768="51 - Purga-Purga de sebo","51",IF(B2768="502 - Fermentacion PCL","502",IF(B2768="510 - Fermentacion","510","512"))))))</f>
        <v/>
      </c>
      <c r="M2768" s="107" t="str">
        <f t="shared" si="43"/>
        <v/>
      </c>
    </row>
    <row r="2769" spans="12:13" hidden="1" x14ac:dyDescent="0.25">
      <c r="L2769" s="145" t="str">
        <f>IF(A2769="","",IFERROR(VLOOKUP(B2769,IPQlickTabla!$B:$J,9,FALSE),IF(B2769="80 - Produccion-Mezcla Grasa","80",IF(B2769="51 - Purga-Purga de sebo","51",IF(B2769="502 - Fermentacion PCL","502",IF(B2769="510 - Fermentacion","510","512"))))))</f>
        <v/>
      </c>
      <c r="M2769" s="107" t="str">
        <f t="shared" si="43"/>
        <v/>
      </c>
    </row>
    <row r="2770" spans="12:13" hidden="1" x14ac:dyDescent="0.25">
      <c r="L2770" s="145" t="str">
        <f>IF(A2770="","",IFERROR(VLOOKUP(B2770,IPQlickTabla!$B:$J,9,FALSE),IF(B2770="80 - Produccion-Mezcla Grasa","80",IF(B2770="51 - Purga-Purga de sebo","51",IF(B2770="502 - Fermentacion PCL","502",IF(B2770="510 - Fermentacion","510","512"))))))</f>
        <v/>
      </c>
      <c r="M2770" s="107" t="str">
        <f t="shared" si="43"/>
        <v/>
      </c>
    </row>
    <row r="2771" spans="12:13" hidden="1" x14ac:dyDescent="0.25">
      <c r="L2771" s="145" t="str">
        <f>IF(A2771="","",IFERROR(VLOOKUP(B2771,IPQlickTabla!$B:$J,9,FALSE),IF(B2771="80 - Produccion-Mezcla Grasa","80",IF(B2771="51 - Purga-Purga de sebo","51",IF(B2771="502 - Fermentacion PCL","502",IF(B2771="510 - Fermentacion","510","512"))))))</f>
        <v/>
      </c>
      <c r="M2771" s="107" t="str">
        <f t="shared" si="43"/>
        <v/>
      </c>
    </row>
    <row r="2772" spans="12:13" hidden="1" x14ac:dyDescent="0.25">
      <c r="L2772" s="145" t="str">
        <f>IF(A2772="","",IFERROR(VLOOKUP(B2772,IPQlickTabla!$B:$J,9,FALSE),IF(B2772="80 - Produccion-Mezcla Grasa","80",IF(B2772="51 - Purga-Purga de sebo","51",IF(B2772="502 - Fermentacion PCL","502",IF(B2772="510 - Fermentacion","510","512"))))))</f>
        <v/>
      </c>
      <c r="M2772" s="107" t="str">
        <f t="shared" si="43"/>
        <v/>
      </c>
    </row>
    <row r="2773" spans="12:13" hidden="1" x14ac:dyDescent="0.25">
      <c r="L2773" s="145" t="str">
        <f>IF(A2773="","",IFERROR(VLOOKUP(B2773,IPQlickTabla!$B:$J,9,FALSE),IF(B2773="80 - Produccion-Mezcla Grasa","80",IF(B2773="51 - Purga-Purga de sebo","51",IF(B2773="502 - Fermentacion PCL","502",IF(B2773="510 - Fermentacion","510","512"))))))</f>
        <v/>
      </c>
      <c r="M2773" s="107" t="str">
        <f t="shared" si="43"/>
        <v/>
      </c>
    </row>
    <row r="2774" spans="12:13" hidden="1" x14ac:dyDescent="0.25">
      <c r="L2774" s="145" t="str">
        <f>IF(A2774="","",IFERROR(VLOOKUP(B2774,IPQlickTabla!$B:$J,9,FALSE),IF(B2774="80 - Produccion-Mezcla Grasa","80",IF(B2774="51 - Purga-Purga de sebo","51",IF(B2774="502 - Fermentacion PCL","502",IF(B2774="510 - Fermentacion","510","512"))))))</f>
        <v/>
      </c>
      <c r="M2774" s="107" t="str">
        <f t="shared" si="43"/>
        <v/>
      </c>
    </row>
    <row r="2775" spans="12:13" hidden="1" x14ac:dyDescent="0.25">
      <c r="L2775" s="145" t="str">
        <f>IF(A2775="","",IFERROR(VLOOKUP(B2775,IPQlickTabla!$B:$J,9,FALSE),IF(B2775="80 - Produccion-Mezcla Grasa","80",IF(B2775="51 - Purga-Purga de sebo","51",IF(B2775="502 - Fermentacion PCL","502",IF(B2775="510 - Fermentacion","510","512"))))))</f>
        <v/>
      </c>
      <c r="M2775" s="107" t="str">
        <f t="shared" si="43"/>
        <v/>
      </c>
    </row>
    <row r="2776" spans="12:13" hidden="1" x14ac:dyDescent="0.25">
      <c r="L2776" s="145" t="str">
        <f>IF(A2776="","",IFERROR(VLOOKUP(B2776,IPQlickTabla!$B:$J,9,FALSE),IF(B2776="80 - Produccion-Mezcla Grasa","80",IF(B2776="51 - Purga-Purga de sebo","51",IF(B2776="502 - Fermentacion PCL","502",IF(B2776="510 - Fermentacion","510","512"))))))</f>
        <v/>
      </c>
      <c r="M2776" s="107" t="str">
        <f t="shared" si="43"/>
        <v/>
      </c>
    </row>
    <row r="2777" spans="12:13" hidden="1" x14ac:dyDescent="0.25">
      <c r="L2777" s="145" t="str">
        <f>IF(A2777="","",IFERROR(VLOOKUP(B2777,IPQlickTabla!$B:$J,9,FALSE),IF(B2777="80 - Produccion-Mezcla Grasa","80",IF(B2777="51 - Purga-Purga de sebo","51",IF(B2777="502 - Fermentacion PCL","502",IF(B2777="510 - Fermentacion","510","512"))))))</f>
        <v/>
      </c>
      <c r="M2777" s="107" t="str">
        <f t="shared" si="43"/>
        <v/>
      </c>
    </row>
    <row r="2778" spans="12:13" hidden="1" x14ac:dyDescent="0.25">
      <c r="L2778" s="145" t="str">
        <f>IF(A2778="","",IFERROR(VLOOKUP(B2778,IPQlickTabla!$B:$J,9,FALSE),IF(B2778="80 - Produccion-Mezcla Grasa","80",IF(B2778="51 - Purga-Purga de sebo","51",IF(B2778="502 - Fermentacion PCL","502",IF(B2778="510 - Fermentacion","510","512"))))))</f>
        <v/>
      </c>
      <c r="M2778" s="107" t="str">
        <f t="shared" si="43"/>
        <v/>
      </c>
    </row>
    <row r="2779" spans="12:13" hidden="1" x14ac:dyDescent="0.25">
      <c r="L2779" s="145" t="str">
        <f>IF(A2779="","",IFERROR(VLOOKUP(B2779,IPQlickTabla!$B:$J,9,FALSE),IF(B2779="80 - Produccion-Mezcla Grasa","80",IF(B2779="51 - Purga-Purga de sebo","51",IF(B2779="502 - Fermentacion PCL","502",IF(B2779="510 - Fermentacion","510","512"))))))</f>
        <v/>
      </c>
      <c r="M2779" s="107" t="str">
        <f t="shared" si="43"/>
        <v/>
      </c>
    </row>
    <row r="2780" spans="12:13" hidden="1" x14ac:dyDescent="0.25">
      <c r="L2780" s="145" t="str">
        <f>IF(A2780="","",IFERROR(VLOOKUP(B2780,IPQlickTabla!$B:$J,9,FALSE),IF(B2780="80 - Produccion-Mezcla Grasa","80",IF(B2780="51 - Purga-Purga de sebo","51",IF(B2780="502 - Fermentacion PCL","502",IF(B2780="510 - Fermentacion","510","512"))))))</f>
        <v/>
      </c>
      <c r="M2780" s="107" t="str">
        <f t="shared" si="43"/>
        <v/>
      </c>
    </row>
    <row r="2781" spans="12:13" hidden="1" x14ac:dyDescent="0.25">
      <c r="L2781" s="145" t="str">
        <f>IF(A2781="","",IFERROR(VLOOKUP(B2781,IPQlickTabla!$B:$J,9,FALSE),IF(B2781="80 - Produccion-Mezcla Grasa","80",IF(B2781="51 - Purga-Purga de sebo","51",IF(B2781="502 - Fermentacion PCL","502",IF(B2781="510 - Fermentacion","510","512"))))))</f>
        <v/>
      </c>
      <c r="M2781" s="107" t="str">
        <f t="shared" si="43"/>
        <v/>
      </c>
    </row>
    <row r="2782" spans="12:13" hidden="1" x14ac:dyDescent="0.25">
      <c r="L2782" s="145" t="str">
        <f>IF(A2782="","",IFERROR(VLOOKUP(B2782,IPQlickTabla!$B:$J,9,FALSE),IF(B2782="80 - Produccion-Mezcla Grasa","80",IF(B2782="51 - Purga-Purga de sebo","51",IF(B2782="502 - Fermentacion PCL","502",IF(B2782="510 - Fermentacion","510","512"))))))</f>
        <v/>
      </c>
      <c r="M2782" s="107" t="str">
        <f t="shared" si="43"/>
        <v/>
      </c>
    </row>
    <row r="2783" spans="12:13" hidden="1" x14ac:dyDescent="0.25">
      <c r="L2783" s="145" t="str">
        <f>IF(A2783="","",IFERROR(VLOOKUP(B2783,IPQlickTabla!$B:$J,9,FALSE),IF(B2783="80 - Produccion-Mezcla Grasa","80",IF(B2783="51 - Purga-Purga de sebo","51",IF(B2783="502 - Fermentacion PCL","502",IF(B2783="510 - Fermentacion","510","512"))))))</f>
        <v/>
      </c>
      <c r="M2783" s="107" t="str">
        <f t="shared" si="43"/>
        <v/>
      </c>
    </row>
    <row r="2784" spans="12:13" hidden="1" x14ac:dyDescent="0.25">
      <c r="L2784" s="145" t="str">
        <f>IF(A2784="","",IFERROR(VLOOKUP(B2784,IPQlickTabla!$B:$J,9,FALSE),IF(B2784="80 - Produccion-Mezcla Grasa","80",IF(B2784="51 - Purga-Purga de sebo","51",IF(B2784="502 - Fermentacion PCL","502",IF(B2784="510 - Fermentacion","510","512"))))))</f>
        <v/>
      </c>
      <c r="M2784" s="107" t="str">
        <f t="shared" si="43"/>
        <v/>
      </c>
    </row>
    <row r="2785" spans="12:13" hidden="1" x14ac:dyDescent="0.25">
      <c r="L2785" s="145" t="str">
        <f>IF(A2785="","",IFERROR(VLOOKUP(B2785,IPQlickTabla!$B:$J,9,FALSE),IF(B2785="80 - Produccion-Mezcla Grasa","80",IF(B2785="51 - Purga-Purga de sebo","51",IF(B2785="502 - Fermentacion PCL","502",IF(B2785="510 - Fermentacion","510","512"))))))</f>
        <v/>
      </c>
      <c r="M2785" s="107" t="str">
        <f t="shared" si="43"/>
        <v/>
      </c>
    </row>
    <row r="2786" spans="12:13" hidden="1" x14ac:dyDescent="0.25">
      <c r="L2786" s="145" t="str">
        <f>IF(A2786="","",IFERROR(VLOOKUP(B2786,IPQlickTabla!$B:$J,9,FALSE),IF(B2786="80 - Produccion-Mezcla Grasa","80",IF(B2786="51 - Purga-Purga de sebo","51",IF(B2786="502 - Fermentacion PCL","502",IF(B2786="510 - Fermentacion","510","512"))))))</f>
        <v/>
      </c>
      <c r="M2786" s="107" t="str">
        <f t="shared" si="43"/>
        <v/>
      </c>
    </row>
    <row r="2787" spans="12:13" hidden="1" x14ac:dyDescent="0.25">
      <c r="L2787" s="145" t="str">
        <f>IF(A2787="","",IFERROR(VLOOKUP(B2787,IPQlickTabla!$B:$J,9,FALSE),IF(B2787="80 - Produccion-Mezcla Grasa","80",IF(B2787="51 - Purga-Purga de sebo","51",IF(B2787="502 - Fermentacion PCL","502",IF(B2787="510 - Fermentacion","510","512"))))))</f>
        <v/>
      </c>
      <c r="M2787" s="107" t="str">
        <f t="shared" si="43"/>
        <v/>
      </c>
    </row>
    <row r="2788" spans="12:13" hidden="1" x14ac:dyDescent="0.25">
      <c r="L2788" s="145" t="str">
        <f>IF(A2788="","",IFERROR(VLOOKUP(B2788,IPQlickTabla!$B:$J,9,FALSE),IF(B2788="80 - Produccion-Mezcla Grasa","80",IF(B2788="51 - Purga-Purga de sebo","51",IF(B2788="502 - Fermentacion PCL","502",IF(B2788="510 - Fermentacion","510","512"))))))</f>
        <v/>
      </c>
      <c r="M2788" s="107" t="str">
        <f t="shared" si="43"/>
        <v/>
      </c>
    </row>
    <row r="2789" spans="12:13" hidden="1" x14ac:dyDescent="0.25">
      <c r="L2789" s="145" t="str">
        <f>IF(A2789="","",IFERROR(VLOOKUP(B2789,IPQlickTabla!$B:$J,9,FALSE),IF(B2789="80 - Produccion-Mezcla Grasa","80",IF(B2789="51 - Purga-Purga de sebo","51",IF(B2789="502 - Fermentacion PCL","502",IF(B2789="510 - Fermentacion","510","512"))))))</f>
        <v/>
      </c>
      <c r="M2789" s="107" t="str">
        <f t="shared" si="43"/>
        <v/>
      </c>
    </row>
    <row r="2790" spans="12:13" hidden="1" x14ac:dyDescent="0.25">
      <c r="L2790" s="145" t="str">
        <f>IF(A2790="","",IFERROR(VLOOKUP(B2790,IPQlickTabla!$B:$J,9,FALSE),IF(B2790="80 - Produccion-Mezcla Grasa","80",IF(B2790="51 - Purga-Purga de sebo","51",IF(B2790="502 - Fermentacion PCL","502",IF(B2790="510 - Fermentacion","510","512"))))))</f>
        <v/>
      </c>
      <c r="M2790" s="107" t="str">
        <f t="shared" si="43"/>
        <v/>
      </c>
    </row>
    <row r="2791" spans="12:13" hidden="1" x14ac:dyDescent="0.25">
      <c r="L2791" s="145" t="str">
        <f>IF(A2791="","",IFERROR(VLOOKUP(B2791,IPQlickTabla!$B:$J,9,FALSE),IF(B2791="80 - Produccion-Mezcla Grasa","80",IF(B2791="51 - Purga-Purga de sebo","51",IF(B2791="502 - Fermentacion PCL","502",IF(B2791="510 - Fermentacion","510","512"))))))</f>
        <v/>
      </c>
      <c r="M2791" s="107" t="str">
        <f t="shared" si="43"/>
        <v/>
      </c>
    </row>
    <row r="2792" spans="12:13" hidden="1" x14ac:dyDescent="0.25">
      <c r="L2792" s="145" t="str">
        <f>IF(A2792="","",IFERROR(VLOOKUP(B2792,IPQlickTabla!$B:$J,9,FALSE),IF(B2792="80 - Produccion-Mezcla Grasa","80",IF(B2792="51 - Purga-Purga de sebo","51",IF(B2792="502 - Fermentacion PCL","502",IF(B2792="510 - Fermentacion","510","512"))))))</f>
        <v/>
      </c>
      <c r="M2792" s="107" t="str">
        <f t="shared" si="43"/>
        <v/>
      </c>
    </row>
    <row r="2793" spans="12:13" hidden="1" x14ac:dyDescent="0.25">
      <c r="L2793" s="145" t="str">
        <f>IF(A2793="","",IFERROR(VLOOKUP(B2793,IPQlickTabla!$B:$J,9,FALSE),IF(B2793="80 - Produccion-Mezcla Grasa","80",IF(B2793="51 - Purga-Purga de sebo","51",IF(B2793="502 - Fermentacion PCL","502",IF(B2793="510 - Fermentacion","510","512"))))))</f>
        <v/>
      </c>
      <c r="M2793" s="107" t="str">
        <f t="shared" si="43"/>
        <v/>
      </c>
    </row>
    <row r="2794" spans="12:13" hidden="1" x14ac:dyDescent="0.25">
      <c r="L2794" s="145" t="str">
        <f>IF(A2794="","",IFERROR(VLOOKUP(B2794,IPQlickTabla!$B:$J,9,FALSE),IF(B2794="80 - Produccion-Mezcla Grasa","80",IF(B2794="51 - Purga-Purga de sebo","51",IF(B2794="502 - Fermentacion PCL","502",IF(B2794="510 - Fermentacion","510","512"))))))</f>
        <v/>
      </c>
      <c r="M2794" s="107" t="str">
        <f t="shared" si="43"/>
        <v/>
      </c>
    </row>
    <row r="2795" spans="12:13" hidden="1" x14ac:dyDescent="0.25">
      <c r="L2795" s="145" t="str">
        <f>IF(A2795="","",IFERROR(VLOOKUP(B2795,IPQlickTabla!$B:$J,9,FALSE),IF(B2795="80 - Produccion-Mezcla Grasa","80",IF(B2795="51 - Purga-Purga de sebo","51",IF(B2795="502 - Fermentacion PCL","502",IF(B2795="510 - Fermentacion","510","512"))))))</f>
        <v/>
      </c>
      <c r="M2795" s="107" t="str">
        <f t="shared" si="43"/>
        <v/>
      </c>
    </row>
    <row r="2796" spans="12:13" hidden="1" x14ac:dyDescent="0.25">
      <c r="L2796" s="145" t="str">
        <f>IF(A2796="","",IFERROR(VLOOKUP(B2796,IPQlickTabla!$B:$J,9,FALSE),IF(B2796="80 - Produccion-Mezcla Grasa","80",IF(B2796="51 - Purga-Purga de sebo","51",IF(B2796="502 - Fermentacion PCL","502",IF(B2796="510 - Fermentacion","510","512"))))))</f>
        <v/>
      </c>
      <c r="M2796" s="107" t="str">
        <f t="shared" si="43"/>
        <v/>
      </c>
    </row>
    <row r="2797" spans="12:13" hidden="1" x14ac:dyDescent="0.25">
      <c r="L2797" s="145" t="str">
        <f>IF(A2797="","",IFERROR(VLOOKUP(B2797,IPQlickTabla!$B:$J,9,FALSE),IF(B2797="80 - Produccion-Mezcla Grasa","80",IF(B2797="51 - Purga-Purga de sebo","51",IF(B2797="502 - Fermentacion PCL","502",IF(B2797="510 - Fermentacion","510","512"))))))</f>
        <v/>
      </c>
      <c r="M2797" s="107" t="str">
        <f t="shared" si="43"/>
        <v/>
      </c>
    </row>
    <row r="2798" spans="12:13" hidden="1" x14ac:dyDescent="0.25">
      <c r="L2798" s="145" t="str">
        <f>IF(A2798="","",IFERROR(VLOOKUP(B2798,IPQlickTabla!$B:$J,9,FALSE),IF(B2798="80 - Produccion-Mezcla Grasa","80",IF(B2798="51 - Purga-Purga de sebo","51",IF(B2798="502 - Fermentacion PCL","502",IF(B2798="510 - Fermentacion","510","512"))))))</f>
        <v/>
      </c>
      <c r="M2798" s="107" t="str">
        <f t="shared" si="43"/>
        <v/>
      </c>
    </row>
    <row r="2799" spans="12:13" hidden="1" x14ac:dyDescent="0.25">
      <c r="L2799" s="145" t="str">
        <f>IF(A2799="","",IFERROR(VLOOKUP(B2799,IPQlickTabla!$B:$J,9,FALSE),IF(B2799="80 - Produccion-Mezcla Grasa","80",IF(B2799="51 - Purga-Purga de sebo","51",IF(B2799="502 - Fermentacion PCL","502",IF(B2799="510 - Fermentacion","510","512"))))))</f>
        <v/>
      </c>
      <c r="M2799" s="107" t="str">
        <f t="shared" si="43"/>
        <v/>
      </c>
    </row>
    <row r="2800" spans="12:13" hidden="1" x14ac:dyDescent="0.25">
      <c r="L2800" s="145" t="str">
        <f>IF(A2800="","",IFERROR(VLOOKUP(B2800,IPQlickTabla!$B:$J,9,FALSE),IF(B2800="80 - Produccion-Mezcla Grasa","80",IF(B2800="51 - Purga-Purga de sebo","51",IF(B2800="502 - Fermentacion PCL","502",IF(B2800="510 - Fermentacion","510","512"))))))</f>
        <v/>
      </c>
      <c r="M2800" s="107" t="str">
        <f t="shared" si="43"/>
        <v/>
      </c>
    </row>
    <row r="2801" spans="12:13" hidden="1" x14ac:dyDescent="0.25">
      <c r="L2801" s="145" t="str">
        <f>IF(A2801="","",IFERROR(VLOOKUP(B2801,IPQlickTabla!$B:$J,9,FALSE),IF(B2801="80 - Produccion-Mezcla Grasa","80",IF(B2801="51 - Purga-Purga de sebo","51",IF(B2801="502 - Fermentacion PCL","502",IF(B2801="510 - Fermentacion","510","512"))))))</f>
        <v/>
      </c>
      <c r="M2801" s="107" t="str">
        <f t="shared" si="43"/>
        <v/>
      </c>
    </row>
    <row r="2802" spans="12:13" hidden="1" x14ac:dyDescent="0.25">
      <c r="L2802" s="145" t="str">
        <f>IF(A2802="","",IFERROR(VLOOKUP(B2802,IPQlickTabla!$B:$J,9,FALSE),IF(B2802="80 - Produccion-Mezcla Grasa","80",IF(B2802="51 - Purga-Purga de sebo","51",IF(B2802="502 - Fermentacion PCL","502",IF(B2802="510 - Fermentacion","510","512"))))))</f>
        <v/>
      </c>
      <c r="M2802" s="107" t="str">
        <f t="shared" si="43"/>
        <v/>
      </c>
    </row>
    <row r="2803" spans="12:13" hidden="1" x14ac:dyDescent="0.25">
      <c r="L2803" s="145" t="str">
        <f>IF(A2803="","",IFERROR(VLOOKUP(B2803,IPQlickTabla!$B:$J,9,FALSE),IF(B2803="80 - Produccion-Mezcla Grasa","80",IF(B2803="51 - Purga-Purga de sebo","51",IF(B2803="502 - Fermentacion PCL","502",IF(B2803="510 - Fermentacion","510","512"))))))</f>
        <v/>
      </c>
      <c r="M2803" s="107" t="str">
        <f t="shared" si="43"/>
        <v/>
      </c>
    </row>
    <row r="2804" spans="12:13" hidden="1" x14ac:dyDescent="0.25">
      <c r="L2804" s="145" t="str">
        <f>IF(A2804="","",IFERROR(VLOOKUP(B2804,IPQlickTabla!$B:$J,9,FALSE),IF(B2804="80 - Produccion-Mezcla Grasa","80",IF(B2804="51 - Purga-Purga de sebo","51",IF(B2804="502 - Fermentacion PCL","502",IF(B2804="510 - Fermentacion","510","512"))))))</f>
        <v/>
      </c>
      <c r="M2804" s="107" t="str">
        <f t="shared" si="43"/>
        <v/>
      </c>
    </row>
    <row r="2805" spans="12:13" hidden="1" x14ac:dyDescent="0.25">
      <c r="L2805" s="145" t="str">
        <f>IF(A2805="","",IFERROR(VLOOKUP(B2805,IPQlickTabla!$B:$J,9,FALSE),IF(B2805="80 - Produccion-Mezcla Grasa","80",IF(B2805="51 - Purga-Purga de sebo","51",IF(B2805="502 - Fermentacion PCL","502",IF(B2805="510 - Fermentacion","510","512"))))))</f>
        <v/>
      </c>
      <c r="M2805" s="107" t="str">
        <f t="shared" si="43"/>
        <v/>
      </c>
    </row>
    <row r="2806" spans="12:13" hidden="1" x14ac:dyDescent="0.25">
      <c r="L2806" s="145" t="str">
        <f>IF(A2806="","",IFERROR(VLOOKUP(B2806,IPQlickTabla!$B:$J,9,FALSE),IF(B2806="80 - Produccion-Mezcla Grasa","80",IF(B2806="51 - Purga-Purga de sebo","51",IF(B2806="502 - Fermentacion PCL","502",IF(B2806="510 - Fermentacion","510","512"))))))</f>
        <v/>
      </c>
      <c r="M2806" s="107" t="str">
        <f t="shared" si="43"/>
        <v/>
      </c>
    </row>
    <row r="2807" spans="12:13" hidden="1" x14ac:dyDescent="0.25">
      <c r="L2807" s="145" t="str">
        <f>IF(A2807="","",IFERROR(VLOOKUP(B2807,IPQlickTabla!$B:$J,9,FALSE),IF(B2807="80 - Produccion-Mezcla Grasa","80",IF(B2807="51 - Purga-Purga de sebo","51",IF(B2807="502 - Fermentacion PCL","502",IF(B2807="510 - Fermentacion","510","512"))))))</f>
        <v/>
      </c>
      <c r="M2807" s="107" t="str">
        <f t="shared" si="43"/>
        <v/>
      </c>
    </row>
    <row r="2808" spans="12:13" hidden="1" x14ac:dyDescent="0.25">
      <c r="L2808" s="145" t="str">
        <f>IF(A2808="","",IFERROR(VLOOKUP(B2808,IPQlickTabla!$B:$J,9,FALSE),IF(B2808="80 - Produccion-Mezcla Grasa","80",IF(B2808="51 - Purga-Purga de sebo","51",IF(B2808="502 - Fermentacion PCL","502",IF(B2808="510 - Fermentacion","510","512"))))))</f>
        <v/>
      </c>
      <c r="M2808" s="107" t="str">
        <f t="shared" si="43"/>
        <v/>
      </c>
    </row>
    <row r="2809" spans="12:13" hidden="1" x14ac:dyDescent="0.25">
      <c r="L2809" s="145" t="str">
        <f>IF(A2809="","",IFERROR(VLOOKUP(B2809,IPQlickTabla!$B:$J,9,FALSE),IF(B2809="80 - Produccion-Mezcla Grasa","80",IF(B2809="51 - Purga-Purga de sebo","51",IF(B2809="502 - Fermentacion PCL","502",IF(B2809="510 - Fermentacion","510","512"))))))</f>
        <v/>
      </c>
      <c r="M2809" s="107" t="str">
        <f t="shared" si="43"/>
        <v/>
      </c>
    </row>
    <row r="2810" spans="12:13" hidden="1" x14ac:dyDescent="0.25">
      <c r="L2810" s="145" t="str">
        <f>IF(A2810="","",IFERROR(VLOOKUP(B2810,IPQlickTabla!$B:$J,9,FALSE),IF(B2810="80 - Produccion-Mezcla Grasa","80",IF(B2810="51 - Purga-Purga de sebo","51",IF(B2810="502 - Fermentacion PCL","502",IF(B2810="510 - Fermentacion","510","512"))))))</f>
        <v/>
      </c>
      <c r="M2810" s="107" t="str">
        <f t="shared" si="43"/>
        <v/>
      </c>
    </row>
    <row r="2811" spans="12:13" hidden="1" x14ac:dyDescent="0.25">
      <c r="L2811" s="145" t="str">
        <f>IF(A2811="","",IFERROR(VLOOKUP(B2811,IPQlickTabla!$B:$J,9,FALSE),IF(B2811="80 - Produccion-Mezcla Grasa","80",IF(B2811="51 - Purga-Purga de sebo","51",IF(B2811="502 - Fermentacion PCL","502",IF(B2811="510 - Fermentacion","510","512"))))))</f>
        <v/>
      </c>
      <c r="M2811" s="107" t="str">
        <f t="shared" si="43"/>
        <v/>
      </c>
    </row>
    <row r="2812" spans="12:13" hidden="1" x14ac:dyDescent="0.25">
      <c r="L2812" s="145" t="str">
        <f>IF(A2812="","",IFERROR(VLOOKUP(B2812,IPQlickTabla!$B:$J,9,FALSE),IF(B2812="80 - Produccion-Mezcla Grasa","80",IF(B2812="51 - Purga-Purga de sebo","51",IF(B2812="502 - Fermentacion PCL","502",IF(B2812="510 - Fermentacion","510","512"))))))</f>
        <v/>
      </c>
      <c r="M2812" s="107" t="str">
        <f t="shared" si="43"/>
        <v/>
      </c>
    </row>
    <row r="2813" spans="12:13" hidden="1" x14ac:dyDescent="0.25">
      <c r="L2813" s="145" t="str">
        <f>IF(A2813="","",IFERROR(VLOOKUP(B2813,IPQlickTabla!$B:$J,9,FALSE),IF(B2813="80 - Produccion-Mezcla Grasa","80",IF(B2813="51 - Purga-Purga de sebo","51",IF(B2813="502 - Fermentacion PCL","502",IF(B2813="510 - Fermentacion","510","512"))))))</f>
        <v/>
      </c>
      <c r="M2813" s="107" t="str">
        <f t="shared" si="43"/>
        <v/>
      </c>
    </row>
    <row r="2814" spans="12:13" hidden="1" x14ac:dyDescent="0.25">
      <c r="L2814" s="145" t="str">
        <f>IF(A2814="","",IFERROR(VLOOKUP(B2814,IPQlickTabla!$B:$J,9,FALSE),IF(B2814="80 - Produccion-Mezcla Grasa","80",IF(B2814="51 - Purga-Purga de sebo","51",IF(B2814="502 - Fermentacion PCL","502",IF(B2814="510 - Fermentacion","510","512"))))))</f>
        <v/>
      </c>
      <c r="M2814" s="107" t="str">
        <f t="shared" si="43"/>
        <v/>
      </c>
    </row>
    <row r="2815" spans="12:13" hidden="1" x14ac:dyDescent="0.25">
      <c r="L2815" s="145" t="str">
        <f>IF(A2815="","",IFERROR(VLOOKUP(B2815,IPQlickTabla!$B:$J,9,FALSE),IF(B2815="80 - Produccion-Mezcla Grasa","80",IF(B2815="51 - Purga-Purga de sebo","51",IF(B2815="502 - Fermentacion PCL","502",IF(B2815="510 - Fermentacion","510","512"))))))</f>
        <v/>
      </c>
      <c r="M2815" s="107" t="str">
        <f t="shared" si="43"/>
        <v/>
      </c>
    </row>
    <row r="2816" spans="12:13" hidden="1" x14ac:dyDescent="0.25">
      <c r="L2816" s="145" t="str">
        <f>IF(A2816="","",IFERROR(VLOOKUP(B2816,IPQlickTabla!$B:$J,9,FALSE),IF(B2816="80 - Produccion-Mezcla Grasa","80",IF(B2816="51 - Purga-Purga de sebo","51",IF(B2816="502 - Fermentacion PCL","502",IF(B2816="510 - Fermentacion","510","512"))))))</f>
        <v/>
      </c>
      <c r="M2816" s="107" t="str">
        <f t="shared" si="43"/>
        <v/>
      </c>
    </row>
    <row r="2817" spans="12:13" hidden="1" x14ac:dyDescent="0.25">
      <c r="L2817" s="145" t="str">
        <f>IF(A2817="","",IFERROR(VLOOKUP(B2817,IPQlickTabla!$B:$J,9,FALSE),IF(B2817="80 - Produccion-Mezcla Grasa","80",IF(B2817="51 - Purga-Purga de sebo","51",IF(B2817="502 - Fermentacion PCL","502",IF(B2817="510 - Fermentacion","510","512"))))))</f>
        <v/>
      </c>
      <c r="M2817" s="107" t="str">
        <f t="shared" si="43"/>
        <v/>
      </c>
    </row>
    <row r="2818" spans="12:13" hidden="1" x14ac:dyDescent="0.25">
      <c r="L2818" s="145" t="str">
        <f>IF(A2818="","",IFERROR(VLOOKUP(B2818,IPQlickTabla!$B:$J,9,FALSE),IF(B2818="80 - Produccion-Mezcla Grasa","80",IF(B2818="51 - Purga-Purga de sebo","51",IF(B2818="502 - Fermentacion PCL","502",IF(B2818="510 - Fermentacion","510","512"))))))</f>
        <v/>
      </c>
      <c r="M2818" s="107" t="str">
        <f t="shared" si="43"/>
        <v/>
      </c>
    </row>
    <row r="2819" spans="12:13" hidden="1" x14ac:dyDescent="0.25">
      <c r="L2819" s="145" t="str">
        <f>IF(A2819="","",IFERROR(VLOOKUP(B2819,IPQlickTabla!$B:$J,9,FALSE),IF(B2819="80 - Produccion-Mezcla Grasa","80",IF(B2819="51 - Purga-Purga de sebo","51",IF(B2819="502 - Fermentacion PCL","502",IF(B2819="510 - Fermentacion","510","512"))))))</f>
        <v/>
      </c>
      <c r="M2819" s="107" t="str">
        <f t="shared" ref="M2819:M2882" si="44">+IF(OR(L2819=73,L2819=74,L2819=75),75,IF(L2819="80",80,IF(L2819="51",51,IF(L2819="502",502,IF(L2819="510",510,IF(L2819="512",512,L2819))))))</f>
        <v/>
      </c>
    </row>
    <row r="2820" spans="12:13" hidden="1" x14ac:dyDescent="0.25">
      <c r="L2820" s="145" t="str">
        <f>IF(A2820="","",IFERROR(VLOOKUP(B2820,IPQlickTabla!$B:$J,9,FALSE),IF(B2820="80 - Produccion-Mezcla Grasa","80",IF(B2820="51 - Purga-Purga de sebo","51",IF(B2820="502 - Fermentacion PCL","502",IF(B2820="510 - Fermentacion","510","512"))))))</f>
        <v/>
      </c>
      <c r="M2820" s="107" t="str">
        <f t="shared" si="44"/>
        <v/>
      </c>
    </row>
    <row r="2821" spans="12:13" hidden="1" x14ac:dyDescent="0.25">
      <c r="L2821" s="145" t="str">
        <f>IF(A2821="","",IFERROR(VLOOKUP(B2821,IPQlickTabla!$B:$J,9,FALSE),IF(B2821="80 - Produccion-Mezcla Grasa","80",IF(B2821="51 - Purga-Purga de sebo","51",IF(B2821="502 - Fermentacion PCL","502",IF(B2821="510 - Fermentacion","510","512"))))))</f>
        <v/>
      </c>
      <c r="M2821" s="107" t="str">
        <f t="shared" si="44"/>
        <v/>
      </c>
    </row>
    <row r="2822" spans="12:13" hidden="1" x14ac:dyDescent="0.25">
      <c r="L2822" s="145" t="str">
        <f>IF(A2822="","",IFERROR(VLOOKUP(B2822,IPQlickTabla!$B:$J,9,FALSE),IF(B2822="80 - Produccion-Mezcla Grasa","80",IF(B2822="51 - Purga-Purga de sebo","51",IF(B2822="502 - Fermentacion PCL","502",IF(B2822="510 - Fermentacion","510","512"))))))</f>
        <v/>
      </c>
      <c r="M2822" s="107" t="str">
        <f t="shared" si="44"/>
        <v/>
      </c>
    </row>
    <row r="2823" spans="12:13" hidden="1" x14ac:dyDescent="0.25">
      <c r="L2823" s="145" t="str">
        <f>IF(A2823="","",IFERROR(VLOOKUP(B2823,IPQlickTabla!$B:$J,9,FALSE),IF(B2823="80 - Produccion-Mezcla Grasa","80",IF(B2823="51 - Purga-Purga de sebo","51",IF(B2823="502 - Fermentacion PCL","502",IF(B2823="510 - Fermentacion","510","512"))))))</f>
        <v/>
      </c>
      <c r="M2823" s="107" t="str">
        <f t="shared" si="44"/>
        <v/>
      </c>
    </row>
    <row r="2824" spans="12:13" hidden="1" x14ac:dyDescent="0.25">
      <c r="L2824" s="145" t="str">
        <f>IF(A2824="","",IFERROR(VLOOKUP(B2824,IPQlickTabla!$B:$J,9,FALSE),IF(B2824="80 - Produccion-Mezcla Grasa","80",IF(B2824="51 - Purga-Purga de sebo","51",IF(B2824="502 - Fermentacion PCL","502",IF(B2824="510 - Fermentacion","510","512"))))))</f>
        <v/>
      </c>
      <c r="M2824" s="107" t="str">
        <f t="shared" si="44"/>
        <v/>
      </c>
    </row>
    <row r="2825" spans="12:13" hidden="1" x14ac:dyDescent="0.25">
      <c r="L2825" s="145" t="str">
        <f>IF(A2825="","",IFERROR(VLOOKUP(B2825,IPQlickTabla!$B:$J,9,FALSE),IF(B2825="80 - Produccion-Mezcla Grasa","80",IF(B2825="51 - Purga-Purga de sebo","51",IF(B2825="502 - Fermentacion PCL","502",IF(B2825="510 - Fermentacion","510","512"))))))</f>
        <v/>
      </c>
      <c r="M2825" s="107" t="str">
        <f t="shared" si="44"/>
        <v/>
      </c>
    </row>
    <row r="2826" spans="12:13" hidden="1" x14ac:dyDescent="0.25">
      <c r="L2826" s="145" t="str">
        <f>IF(A2826="","",IFERROR(VLOOKUP(B2826,IPQlickTabla!$B:$J,9,FALSE),IF(B2826="80 - Produccion-Mezcla Grasa","80",IF(B2826="51 - Purga-Purga de sebo","51",IF(B2826="502 - Fermentacion PCL","502",IF(B2826="510 - Fermentacion","510","512"))))))</f>
        <v/>
      </c>
      <c r="M2826" s="107" t="str">
        <f t="shared" si="44"/>
        <v/>
      </c>
    </row>
    <row r="2827" spans="12:13" hidden="1" x14ac:dyDescent="0.25">
      <c r="L2827" s="145" t="str">
        <f>IF(A2827="","",IFERROR(VLOOKUP(B2827,IPQlickTabla!$B:$J,9,FALSE),IF(B2827="80 - Produccion-Mezcla Grasa","80",IF(B2827="51 - Purga-Purga de sebo","51",IF(B2827="502 - Fermentacion PCL","502",IF(B2827="510 - Fermentacion","510","512"))))))</f>
        <v/>
      </c>
      <c r="M2827" s="107" t="str">
        <f t="shared" si="44"/>
        <v/>
      </c>
    </row>
    <row r="2828" spans="12:13" hidden="1" x14ac:dyDescent="0.25">
      <c r="L2828" s="145" t="str">
        <f>IF(A2828="","",IFERROR(VLOOKUP(B2828,IPQlickTabla!$B:$J,9,FALSE),IF(B2828="80 - Produccion-Mezcla Grasa","80",IF(B2828="51 - Purga-Purga de sebo","51",IF(B2828="502 - Fermentacion PCL","502",IF(B2828="510 - Fermentacion","510","512"))))))</f>
        <v/>
      </c>
      <c r="M2828" s="107" t="str">
        <f t="shared" si="44"/>
        <v/>
      </c>
    </row>
    <row r="2829" spans="12:13" hidden="1" x14ac:dyDescent="0.25">
      <c r="L2829" s="145" t="str">
        <f>IF(A2829="","",IFERROR(VLOOKUP(B2829,IPQlickTabla!$B:$J,9,FALSE),IF(B2829="80 - Produccion-Mezcla Grasa","80",IF(B2829="51 - Purga-Purga de sebo","51",IF(B2829="502 - Fermentacion PCL","502",IF(B2829="510 - Fermentacion","510","512"))))))</f>
        <v/>
      </c>
      <c r="M2829" s="107" t="str">
        <f t="shared" si="44"/>
        <v/>
      </c>
    </row>
    <row r="2830" spans="12:13" hidden="1" x14ac:dyDescent="0.25">
      <c r="L2830" s="145" t="str">
        <f>IF(A2830="","",IFERROR(VLOOKUP(B2830,IPQlickTabla!$B:$J,9,FALSE),IF(B2830="80 - Produccion-Mezcla Grasa","80",IF(B2830="51 - Purga-Purga de sebo","51",IF(B2830="502 - Fermentacion PCL","502",IF(B2830="510 - Fermentacion","510","512"))))))</f>
        <v/>
      </c>
      <c r="M2830" s="107" t="str">
        <f t="shared" si="44"/>
        <v/>
      </c>
    </row>
    <row r="2831" spans="12:13" hidden="1" x14ac:dyDescent="0.25">
      <c r="L2831" s="145" t="str">
        <f>IF(A2831="","",IFERROR(VLOOKUP(B2831,IPQlickTabla!$B:$J,9,FALSE),IF(B2831="80 - Produccion-Mezcla Grasa","80",IF(B2831="51 - Purga-Purga de sebo","51",IF(B2831="502 - Fermentacion PCL","502",IF(B2831="510 - Fermentacion","510","512"))))))</f>
        <v/>
      </c>
      <c r="M2831" s="107" t="str">
        <f t="shared" si="44"/>
        <v/>
      </c>
    </row>
    <row r="2832" spans="12:13" hidden="1" x14ac:dyDescent="0.25">
      <c r="L2832" s="145" t="str">
        <f>IF(A2832="","",IFERROR(VLOOKUP(B2832,IPQlickTabla!$B:$J,9,FALSE),IF(B2832="80 - Produccion-Mezcla Grasa","80",IF(B2832="51 - Purga-Purga de sebo","51",IF(B2832="502 - Fermentacion PCL","502",IF(B2832="510 - Fermentacion","510","512"))))))</f>
        <v/>
      </c>
      <c r="M2832" s="107" t="str">
        <f t="shared" si="44"/>
        <v/>
      </c>
    </row>
    <row r="2833" spans="12:13" hidden="1" x14ac:dyDescent="0.25">
      <c r="L2833" s="145" t="str">
        <f>IF(A2833="","",IFERROR(VLOOKUP(B2833,IPQlickTabla!$B:$J,9,FALSE),IF(B2833="80 - Produccion-Mezcla Grasa","80",IF(B2833="51 - Purga-Purga de sebo","51",IF(B2833="502 - Fermentacion PCL","502",IF(B2833="510 - Fermentacion","510","512"))))))</f>
        <v/>
      </c>
      <c r="M2833" s="107" t="str">
        <f t="shared" si="44"/>
        <v/>
      </c>
    </row>
    <row r="2834" spans="12:13" hidden="1" x14ac:dyDescent="0.25">
      <c r="L2834" s="145" t="str">
        <f>IF(A2834="","",IFERROR(VLOOKUP(B2834,IPQlickTabla!$B:$J,9,FALSE),IF(B2834="80 - Produccion-Mezcla Grasa","80",IF(B2834="51 - Purga-Purga de sebo","51",IF(B2834="502 - Fermentacion PCL","502",IF(B2834="510 - Fermentacion","510","512"))))))</f>
        <v/>
      </c>
      <c r="M2834" s="107" t="str">
        <f t="shared" si="44"/>
        <v/>
      </c>
    </row>
    <row r="2835" spans="12:13" hidden="1" x14ac:dyDescent="0.25">
      <c r="L2835" s="145" t="str">
        <f>IF(A2835="","",IFERROR(VLOOKUP(B2835,IPQlickTabla!$B:$J,9,FALSE),IF(B2835="80 - Produccion-Mezcla Grasa","80",IF(B2835="51 - Purga-Purga de sebo","51",IF(B2835="502 - Fermentacion PCL","502",IF(B2835="510 - Fermentacion","510","512"))))))</f>
        <v/>
      </c>
      <c r="M2835" s="107" t="str">
        <f t="shared" si="44"/>
        <v/>
      </c>
    </row>
    <row r="2836" spans="12:13" hidden="1" x14ac:dyDescent="0.25">
      <c r="L2836" s="145" t="str">
        <f>IF(A2836="","",IFERROR(VLOOKUP(B2836,IPQlickTabla!$B:$J,9,FALSE),IF(B2836="80 - Produccion-Mezcla Grasa","80",IF(B2836="51 - Purga-Purga de sebo","51",IF(B2836="502 - Fermentacion PCL","502",IF(B2836="510 - Fermentacion","510","512"))))))</f>
        <v/>
      </c>
      <c r="M2836" s="107" t="str">
        <f t="shared" si="44"/>
        <v/>
      </c>
    </row>
    <row r="2837" spans="12:13" hidden="1" x14ac:dyDescent="0.25">
      <c r="L2837" s="145" t="str">
        <f>IF(A2837="","",IFERROR(VLOOKUP(B2837,IPQlickTabla!$B:$J,9,FALSE),IF(B2837="80 - Produccion-Mezcla Grasa","80",IF(B2837="51 - Purga-Purga de sebo","51",IF(B2837="502 - Fermentacion PCL","502",IF(B2837="510 - Fermentacion","510","512"))))))</f>
        <v/>
      </c>
      <c r="M2837" s="107" t="str">
        <f t="shared" si="44"/>
        <v/>
      </c>
    </row>
    <row r="2838" spans="12:13" hidden="1" x14ac:dyDescent="0.25">
      <c r="L2838" s="145" t="str">
        <f>IF(A2838="","",IFERROR(VLOOKUP(B2838,IPQlickTabla!$B:$J,9,FALSE),IF(B2838="80 - Produccion-Mezcla Grasa","80",IF(B2838="51 - Purga-Purga de sebo","51",IF(B2838="502 - Fermentacion PCL","502",IF(B2838="510 - Fermentacion","510","512"))))))</f>
        <v/>
      </c>
      <c r="M2838" s="107" t="str">
        <f t="shared" si="44"/>
        <v/>
      </c>
    </row>
    <row r="2839" spans="12:13" hidden="1" x14ac:dyDescent="0.25">
      <c r="L2839" s="145" t="str">
        <f>IF(A2839="","",IFERROR(VLOOKUP(B2839,IPQlickTabla!$B:$J,9,FALSE),IF(B2839="80 - Produccion-Mezcla Grasa","80",IF(B2839="51 - Purga-Purga de sebo","51",IF(B2839="502 - Fermentacion PCL","502",IF(B2839="510 - Fermentacion","510","512"))))))</f>
        <v/>
      </c>
      <c r="M2839" s="107" t="str">
        <f t="shared" si="44"/>
        <v/>
      </c>
    </row>
    <row r="2840" spans="12:13" hidden="1" x14ac:dyDescent="0.25">
      <c r="L2840" s="145" t="str">
        <f>IF(A2840="","",IFERROR(VLOOKUP(B2840,IPQlickTabla!$B:$J,9,FALSE),IF(B2840="80 - Produccion-Mezcla Grasa","80",IF(B2840="51 - Purga-Purga de sebo","51",IF(B2840="502 - Fermentacion PCL","502",IF(B2840="510 - Fermentacion","510","512"))))))</f>
        <v/>
      </c>
      <c r="M2840" s="107" t="str">
        <f t="shared" si="44"/>
        <v/>
      </c>
    </row>
    <row r="2841" spans="12:13" hidden="1" x14ac:dyDescent="0.25">
      <c r="L2841" s="145" t="str">
        <f>IF(A2841="","",IFERROR(VLOOKUP(B2841,IPQlickTabla!$B:$J,9,FALSE),IF(B2841="80 - Produccion-Mezcla Grasa","80",IF(B2841="51 - Purga-Purga de sebo","51",IF(B2841="502 - Fermentacion PCL","502",IF(B2841="510 - Fermentacion","510","512"))))))</f>
        <v/>
      </c>
      <c r="M2841" s="107" t="str">
        <f t="shared" si="44"/>
        <v/>
      </c>
    </row>
    <row r="2842" spans="12:13" hidden="1" x14ac:dyDescent="0.25">
      <c r="L2842" s="145" t="str">
        <f>IF(A2842="","",IFERROR(VLOOKUP(B2842,IPQlickTabla!$B:$J,9,FALSE),IF(B2842="80 - Produccion-Mezcla Grasa","80",IF(B2842="51 - Purga-Purga de sebo","51",IF(B2842="502 - Fermentacion PCL","502",IF(B2842="510 - Fermentacion","510","512"))))))</f>
        <v/>
      </c>
      <c r="M2842" s="107" t="str">
        <f t="shared" si="44"/>
        <v/>
      </c>
    </row>
    <row r="2843" spans="12:13" hidden="1" x14ac:dyDescent="0.25">
      <c r="L2843" s="145" t="str">
        <f>IF(A2843="","",IFERROR(VLOOKUP(B2843,IPQlickTabla!$B:$J,9,FALSE),IF(B2843="80 - Produccion-Mezcla Grasa","80",IF(B2843="51 - Purga-Purga de sebo","51",IF(B2843="502 - Fermentacion PCL","502",IF(B2843="510 - Fermentacion","510","512"))))))</f>
        <v/>
      </c>
      <c r="M2843" s="107" t="str">
        <f t="shared" si="44"/>
        <v/>
      </c>
    </row>
    <row r="2844" spans="12:13" hidden="1" x14ac:dyDescent="0.25">
      <c r="L2844" s="145" t="str">
        <f>IF(A2844="","",IFERROR(VLOOKUP(B2844,IPQlickTabla!$B:$J,9,FALSE),IF(B2844="80 - Produccion-Mezcla Grasa","80",IF(B2844="51 - Purga-Purga de sebo","51",IF(B2844="502 - Fermentacion PCL","502",IF(B2844="510 - Fermentacion","510","512"))))))</f>
        <v/>
      </c>
      <c r="M2844" s="107" t="str">
        <f t="shared" si="44"/>
        <v/>
      </c>
    </row>
    <row r="2845" spans="12:13" hidden="1" x14ac:dyDescent="0.25">
      <c r="L2845" s="145" t="str">
        <f>IF(A2845="","",IFERROR(VLOOKUP(B2845,IPQlickTabla!$B:$J,9,FALSE),IF(B2845="80 - Produccion-Mezcla Grasa","80",IF(B2845="51 - Purga-Purga de sebo","51",IF(B2845="502 - Fermentacion PCL","502",IF(B2845="510 - Fermentacion","510","512"))))))</f>
        <v/>
      </c>
      <c r="M2845" s="107" t="str">
        <f t="shared" si="44"/>
        <v/>
      </c>
    </row>
    <row r="2846" spans="12:13" hidden="1" x14ac:dyDescent="0.25">
      <c r="L2846" s="145" t="str">
        <f>IF(A2846="","",IFERROR(VLOOKUP(B2846,IPQlickTabla!$B:$J,9,FALSE),IF(B2846="80 - Produccion-Mezcla Grasa","80",IF(B2846="51 - Purga-Purga de sebo","51",IF(B2846="502 - Fermentacion PCL","502",IF(B2846="510 - Fermentacion","510","512"))))))</f>
        <v/>
      </c>
      <c r="M2846" s="107" t="str">
        <f t="shared" si="44"/>
        <v/>
      </c>
    </row>
    <row r="2847" spans="12:13" hidden="1" x14ac:dyDescent="0.25">
      <c r="L2847" s="145" t="str">
        <f>IF(A2847="","",IFERROR(VLOOKUP(B2847,IPQlickTabla!$B:$J,9,FALSE),IF(B2847="80 - Produccion-Mezcla Grasa","80",IF(B2847="51 - Purga-Purga de sebo","51",IF(B2847="502 - Fermentacion PCL","502",IF(B2847="510 - Fermentacion","510","512"))))))</f>
        <v/>
      </c>
      <c r="M2847" s="107" t="str">
        <f t="shared" si="44"/>
        <v/>
      </c>
    </row>
    <row r="2848" spans="12:13" hidden="1" x14ac:dyDescent="0.25">
      <c r="L2848" s="145" t="str">
        <f>IF(A2848="","",IFERROR(VLOOKUP(B2848,IPQlickTabla!$B:$J,9,FALSE),IF(B2848="80 - Produccion-Mezcla Grasa","80",IF(B2848="51 - Purga-Purga de sebo","51",IF(B2848="502 - Fermentacion PCL","502",IF(B2848="510 - Fermentacion","510","512"))))))</f>
        <v/>
      </c>
      <c r="M2848" s="107" t="str">
        <f t="shared" si="44"/>
        <v/>
      </c>
    </row>
    <row r="2849" spans="12:13" hidden="1" x14ac:dyDescent="0.25">
      <c r="L2849" s="145" t="str">
        <f>IF(A2849="","",IFERROR(VLOOKUP(B2849,IPQlickTabla!$B:$J,9,FALSE),IF(B2849="80 - Produccion-Mezcla Grasa","80",IF(B2849="51 - Purga-Purga de sebo","51",IF(B2849="502 - Fermentacion PCL","502",IF(B2849="510 - Fermentacion","510","512"))))))</f>
        <v/>
      </c>
      <c r="M2849" s="107" t="str">
        <f t="shared" si="44"/>
        <v/>
      </c>
    </row>
    <row r="2850" spans="12:13" hidden="1" x14ac:dyDescent="0.25">
      <c r="L2850" s="145" t="str">
        <f>IF(A2850="","",IFERROR(VLOOKUP(B2850,IPQlickTabla!$B:$J,9,FALSE),IF(B2850="80 - Produccion-Mezcla Grasa","80",IF(B2850="51 - Purga-Purga de sebo","51",IF(B2850="502 - Fermentacion PCL","502",IF(B2850="510 - Fermentacion","510","512"))))))</f>
        <v/>
      </c>
      <c r="M2850" s="107" t="str">
        <f t="shared" si="44"/>
        <v/>
      </c>
    </row>
    <row r="2851" spans="12:13" hidden="1" x14ac:dyDescent="0.25">
      <c r="L2851" s="145" t="str">
        <f>IF(A2851="","",IFERROR(VLOOKUP(B2851,IPQlickTabla!$B:$J,9,FALSE),IF(B2851="80 - Produccion-Mezcla Grasa","80",IF(B2851="51 - Purga-Purga de sebo","51",IF(B2851="502 - Fermentacion PCL","502",IF(B2851="510 - Fermentacion","510","512"))))))</f>
        <v/>
      </c>
      <c r="M2851" s="107" t="str">
        <f t="shared" si="44"/>
        <v/>
      </c>
    </row>
    <row r="2852" spans="12:13" hidden="1" x14ac:dyDescent="0.25">
      <c r="L2852" s="145" t="str">
        <f>IF(A2852="","",IFERROR(VLOOKUP(B2852,IPQlickTabla!$B:$J,9,FALSE),IF(B2852="80 - Produccion-Mezcla Grasa","80",IF(B2852="51 - Purga-Purga de sebo","51",IF(B2852="502 - Fermentacion PCL","502",IF(B2852="510 - Fermentacion","510","512"))))))</f>
        <v/>
      </c>
      <c r="M2852" s="107" t="str">
        <f t="shared" si="44"/>
        <v/>
      </c>
    </row>
    <row r="2853" spans="12:13" hidden="1" x14ac:dyDescent="0.25">
      <c r="L2853" s="145" t="str">
        <f>IF(A2853="","",IFERROR(VLOOKUP(B2853,IPQlickTabla!$B:$J,9,FALSE),IF(B2853="80 - Produccion-Mezcla Grasa","80",IF(B2853="51 - Purga-Purga de sebo","51",IF(B2853="502 - Fermentacion PCL","502",IF(B2853="510 - Fermentacion","510","512"))))))</f>
        <v/>
      </c>
      <c r="M2853" s="107" t="str">
        <f t="shared" si="44"/>
        <v/>
      </c>
    </row>
    <row r="2854" spans="12:13" hidden="1" x14ac:dyDescent="0.25">
      <c r="L2854" s="145" t="str">
        <f>IF(A2854="","",IFERROR(VLOOKUP(B2854,IPQlickTabla!$B:$J,9,FALSE),IF(B2854="80 - Produccion-Mezcla Grasa","80",IF(B2854="51 - Purga-Purga de sebo","51",IF(B2854="502 - Fermentacion PCL","502",IF(B2854="510 - Fermentacion","510","512"))))))</f>
        <v/>
      </c>
      <c r="M2854" s="107" t="str">
        <f t="shared" si="44"/>
        <v/>
      </c>
    </row>
    <row r="2855" spans="12:13" hidden="1" x14ac:dyDescent="0.25">
      <c r="L2855" s="145" t="str">
        <f>IF(A2855="","",IFERROR(VLOOKUP(B2855,IPQlickTabla!$B:$J,9,FALSE),IF(B2855="80 - Produccion-Mezcla Grasa","80",IF(B2855="51 - Purga-Purga de sebo","51",IF(B2855="502 - Fermentacion PCL","502",IF(B2855="510 - Fermentacion","510","512"))))))</f>
        <v/>
      </c>
      <c r="M2855" s="107" t="str">
        <f t="shared" si="44"/>
        <v/>
      </c>
    </row>
    <row r="2856" spans="12:13" hidden="1" x14ac:dyDescent="0.25">
      <c r="L2856" s="145" t="str">
        <f>IF(A2856="","",IFERROR(VLOOKUP(B2856,IPQlickTabla!$B:$J,9,FALSE),IF(B2856="80 - Produccion-Mezcla Grasa","80",IF(B2856="51 - Purga-Purga de sebo","51",IF(B2856="502 - Fermentacion PCL","502",IF(B2856="510 - Fermentacion","510","512"))))))</f>
        <v/>
      </c>
      <c r="M2856" s="107" t="str">
        <f t="shared" si="44"/>
        <v/>
      </c>
    </row>
    <row r="2857" spans="12:13" hidden="1" x14ac:dyDescent="0.25">
      <c r="L2857" s="145" t="str">
        <f>IF(A2857="","",IFERROR(VLOOKUP(B2857,IPQlickTabla!$B:$J,9,FALSE),IF(B2857="80 - Produccion-Mezcla Grasa","80",IF(B2857="51 - Purga-Purga de sebo","51",IF(B2857="502 - Fermentacion PCL","502",IF(B2857="510 - Fermentacion","510","512"))))))</f>
        <v/>
      </c>
      <c r="M2857" s="107" t="str">
        <f t="shared" si="44"/>
        <v/>
      </c>
    </row>
    <row r="2858" spans="12:13" hidden="1" x14ac:dyDescent="0.25">
      <c r="L2858" s="145" t="str">
        <f>IF(A2858="","",IFERROR(VLOOKUP(B2858,IPQlickTabla!$B:$J,9,FALSE),IF(B2858="80 - Produccion-Mezcla Grasa","80",IF(B2858="51 - Purga-Purga de sebo","51",IF(B2858="502 - Fermentacion PCL","502",IF(B2858="510 - Fermentacion","510","512"))))))</f>
        <v/>
      </c>
      <c r="M2858" s="107" t="str">
        <f t="shared" si="44"/>
        <v/>
      </c>
    </row>
    <row r="2859" spans="12:13" hidden="1" x14ac:dyDescent="0.25">
      <c r="L2859" s="145" t="str">
        <f>IF(A2859="","",IFERROR(VLOOKUP(B2859,IPQlickTabla!$B:$J,9,FALSE),IF(B2859="80 - Produccion-Mezcla Grasa","80",IF(B2859="51 - Purga-Purga de sebo","51",IF(B2859="502 - Fermentacion PCL","502",IF(B2859="510 - Fermentacion","510","512"))))))</f>
        <v/>
      </c>
      <c r="M2859" s="107" t="str">
        <f t="shared" si="44"/>
        <v/>
      </c>
    </row>
    <row r="2860" spans="12:13" hidden="1" x14ac:dyDescent="0.25">
      <c r="L2860" s="145" t="str">
        <f>IF(A2860="","",IFERROR(VLOOKUP(B2860,IPQlickTabla!$B:$J,9,FALSE),IF(B2860="80 - Produccion-Mezcla Grasa","80",IF(B2860="51 - Purga-Purga de sebo","51",IF(B2860="502 - Fermentacion PCL","502",IF(B2860="510 - Fermentacion","510","512"))))))</f>
        <v/>
      </c>
      <c r="M2860" s="107" t="str">
        <f t="shared" si="44"/>
        <v/>
      </c>
    </row>
    <row r="2861" spans="12:13" hidden="1" x14ac:dyDescent="0.25">
      <c r="L2861" s="145" t="str">
        <f>IF(A2861="","",IFERROR(VLOOKUP(B2861,IPQlickTabla!$B:$J,9,FALSE),IF(B2861="80 - Produccion-Mezcla Grasa","80",IF(B2861="51 - Purga-Purga de sebo","51",IF(B2861="502 - Fermentacion PCL","502",IF(B2861="510 - Fermentacion","510","512"))))))</f>
        <v/>
      </c>
      <c r="M2861" s="107" t="str">
        <f t="shared" si="44"/>
        <v/>
      </c>
    </row>
    <row r="2862" spans="12:13" hidden="1" x14ac:dyDescent="0.25">
      <c r="L2862" s="145" t="str">
        <f>IF(A2862="","",IFERROR(VLOOKUP(B2862,IPQlickTabla!$B:$J,9,FALSE),IF(B2862="80 - Produccion-Mezcla Grasa","80",IF(B2862="51 - Purga-Purga de sebo","51",IF(B2862="502 - Fermentacion PCL","502",IF(B2862="510 - Fermentacion","510","512"))))))</f>
        <v/>
      </c>
      <c r="M2862" s="107" t="str">
        <f t="shared" si="44"/>
        <v/>
      </c>
    </row>
    <row r="2863" spans="12:13" hidden="1" x14ac:dyDescent="0.25">
      <c r="L2863" s="145" t="str">
        <f>IF(A2863="","",IFERROR(VLOOKUP(B2863,IPQlickTabla!$B:$J,9,FALSE),IF(B2863="80 - Produccion-Mezcla Grasa","80",IF(B2863="51 - Purga-Purga de sebo","51",IF(B2863="502 - Fermentacion PCL","502",IF(B2863="510 - Fermentacion","510","512"))))))</f>
        <v/>
      </c>
      <c r="M2863" s="107" t="str">
        <f t="shared" si="44"/>
        <v/>
      </c>
    </row>
    <row r="2864" spans="12:13" hidden="1" x14ac:dyDescent="0.25">
      <c r="L2864" s="145" t="str">
        <f>IF(A2864="","",IFERROR(VLOOKUP(B2864,IPQlickTabla!$B:$J,9,FALSE),IF(B2864="80 - Produccion-Mezcla Grasa","80",IF(B2864="51 - Purga-Purga de sebo","51",IF(B2864="502 - Fermentacion PCL","502",IF(B2864="510 - Fermentacion","510","512"))))))</f>
        <v/>
      </c>
      <c r="M2864" s="107" t="str">
        <f t="shared" si="44"/>
        <v/>
      </c>
    </row>
    <row r="2865" spans="12:13" hidden="1" x14ac:dyDescent="0.25">
      <c r="L2865" s="145" t="str">
        <f>IF(A2865="","",IFERROR(VLOOKUP(B2865,IPQlickTabla!$B:$J,9,FALSE),IF(B2865="80 - Produccion-Mezcla Grasa","80",IF(B2865="51 - Purga-Purga de sebo","51",IF(B2865="502 - Fermentacion PCL","502",IF(B2865="510 - Fermentacion","510","512"))))))</f>
        <v/>
      </c>
      <c r="M2865" s="107" t="str">
        <f t="shared" si="44"/>
        <v/>
      </c>
    </row>
    <row r="2866" spans="12:13" hidden="1" x14ac:dyDescent="0.25">
      <c r="L2866" s="145" t="str">
        <f>IF(A2866="","",IFERROR(VLOOKUP(B2866,IPQlickTabla!$B:$J,9,FALSE),IF(B2866="80 - Produccion-Mezcla Grasa","80",IF(B2866="51 - Purga-Purga de sebo","51",IF(B2866="502 - Fermentacion PCL","502",IF(B2866="510 - Fermentacion","510","512"))))))</f>
        <v/>
      </c>
      <c r="M2866" s="107" t="str">
        <f t="shared" si="44"/>
        <v/>
      </c>
    </row>
    <row r="2867" spans="12:13" hidden="1" x14ac:dyDescent="0.25">
      <c r="L2867" s="145" t="str">
        <f>IF(A2867="","",IFERROR(VLOOKUP(B2867,IPQlickTabla!$B:$J,9,FALSE),IF(B2867="80 - Produccion-Mezcla Grasa","80",IF(B2867="51 - Purga-Purga de sebo","51",IF(B2867="502 - Fermentacion PCL","502",IF(B2867="510 - Fermentacion","510","512"))))))</f>
        <v/>
      </c>
      <c r="M2867" s="107" t="str">
        <f t="shared" si="44"/>
        <v/>
      </c>
    </row>
    <row r="2868" spans="12:13" hidden="1" x14ac:dyDescent="0.25">
      <c r="L2868" s="145" t="str">
        <f>IF(A2868="","",IFERROR(VLOOKUP(B2868,IPQlickTabla!$B:$J,9,FALSE),IF(B2868="80 - Produccion-Mezcla Grasa","80",IF(B2868="51 - Purga-Purga de sebo","51",IF(B2868="502 - Fermentacion PCL","502",IF(B2868="510 - Fermentacion","510","512"))))))</f>
        <v/>
      </c>
      <c r="M2868" s="107" t="str">
        <f t="shared" si="44"/>
        <v/>
      </c>
    </row>
    <row r="2869" spans="12:13" hidden="1" x14ac:dyDescent="0.25">
      <c r="L2869" s="145" t="str">
        <f>IF(A2869="","",IFERROR(VLOOKUP(B2869,IPQlickTabla!$B:$J,9,FALSE),IF(B2869="80 - Produccion-Mezcla Grasa","80",IF(B2869="51 - Purga-Purga de sebo","51",IF(B2869="502 - Fermentacion PCL","502",IF(B2869="510 - Fermentacion","510","512"))))))</f>
        <v/>
      </c>
      <c r="M2869" s="107" t="str">
        <f t="shared" si="44"/>
        <v/>
      </c>
    </row>
    <row r="2870" spans="12:13" hidden="1" x14ac:dyDescent="0.25">
      <c r="L2870" s="145" t="str">
        <f>IF(A2870="","",IFERROR(VLOOKUP(B2870,IPQlickTabla!$B:$J,9,FALSE),IF(B2870="80 - Produccion-Mezcla Grasa","80",IF(B2870="51 - Purga-Purga de sebo","51",IF(B2870="502 - Fermentacion PCL","502",IF(B2870="510 - Fermentacion","510","512"))))))</f>
        <v/>
      </c>
      <c r="M2870" s="107" t="str">
        <f t="shared" si="44"/>
        <v/>
      </c>
    </row>
    <row r="2871" spans="12:13" hidden="1" x14ac:dyDescent="0.25">
      <c r="L2871" s="145" t="str">
        <f>IF(A2871="","",IFERROR(VLOOKUP(B2871,IPQlickTabla!$B:$J,9,FALSE),IF(B2871="80 - Produccion-Mezcla Grasa","80",IF(B2871="51 - Purga-Purga de sebo","51",IF(B2871="502 - Fermentacion PCL","502",IF(B2871="510 - Fermentacion","510","512"))))))</f>
        <v/>
      </c>
      <c r="M2871" s="107" t="str">
        <f t="shared" si="44"/>
        <v/>
      </c>
    </row>
    <row r="2872" spans="12:13" hidden="1" x14ac:dyDescent="0.25">
      <c r="L2872" s="145" t="str">
        <f>IF(A2872="","",IFERROR(VLOOKUP(B2872,IPQlickTabla!$B:$J,9,FALSE),IF(B2872="80 - Produccion-Mezcla Grasa","80",IF(B2872="51 - Purga-Purga de sebo","51",IF(B2872="502 - Fermentacion PCL","502",IF(B2872="510 - Fermentacion","510","512"))))))</f>
        <v/>
      </c>
      <c r="M2872" s="107" t="str">
        <f t="shared" si="44"/>
        <v/>
      </c>
    </row>
    <row r="2873" spans="12:13" hidden="1" x14ac:dyDescent="0.25">
      <c r="L2873" s="145" t="str">
        <f>IF(A2873="","",IFERROR(VLOOKUP(B2873,IPQlickTabla!$B:$J,9,FALSE),IF(B2873="80 - Produccion-Mezcla Grasa","80",IF(B2873="51 - Purga-Purga de sebo","51",IF(B2873="502 - Fermentacion PCL","502",IF(B2873="510 - Fermentacion","510","512"))))))</f>
        <v/>
      </c>
      <c r="M2873" s="107" t="str">
        <f t="shared" si="44"/>
        <v/>
      </c>
    </row>
    <row r="2874" spans="12:13" hidden="1" x14ac:dyDescent="0.25">
      <c r="L2874" s="145" t="str">
        <f>IF(A2874="","",IFERROR(VLOOKUP(B2874,IPQlickTabla!$B:$J,9,FALSE),IF(B2874="80 - Produccion-Mezcla Grasa","80",IF(B2874="51 - Purga-Purga de sebo","51",IF(B2874="502 - Fermentacion PCL","502",IF(B2874="510 - Fermentacion","510","512"))))))</f>
        <v/>
      </c>
      <c r="M2874" s="107" t="str">
        <f t="shared" si="44"/>
        <v/>
      </c>
    </row>
    <row r="2875" spans="12:13" hidden="1" x14ac:dyDescent="0.25">
      <c r="L2875" s="145" t="str">
        <f>IF(A2875="","",IFERROR(VLOOKUP(B2875,IPQlickTabla!$B:$J,9,FALSE),IF(B2875="80 - Produccion-Mezcla Grasa","80",IF(B2875="51 - Purga-Purga de sebo","51",IF(B2875="502 - Fermentacion PCL","502",IF(B2875="510 - Fermentacion","510","512"))))))</f>
        <v/>
      </c>
      <c r="M2875" s="107" t="str">
        <f t="shared" si="44"/>
        <v/>
      </c>
    </row>
    <row r="2876" spans="12:13" hidden="1" x14ac:dyDescent="0.25">
      <c r="L2876" s="145" t="str">
        <f>IF(A2876="","",IFERROR(VLOOKUP(B2876,IPQlickTabla!$B:$J,9,FALSE),IF(B2876="80 - Produccion-Mezcla Grasa","80",IF(B2876="51 - Purga-Purga de sebo","51",IF(B2876="502 - Fermentacion PCL","502",IF(B2876="510 - Fermentacion","510","512"))))))</f>
        <v/>
      </c>
      <c r="M2876" s="107" t="str">
        <f t="shared" si="44"/>
        <v/>
      </c>
    </row>
    <row r="2877" spans="12:13" hidden="1" x14ac:dyDescent="0.25">
      <c r="L2877" s="145" t="str">
        <f>IF(A2877="","",IFERROR(VLOOKUP(B2877,IPQlickTabla!$B:$J,9,FALSE),IF(B2877="80 - Produccion-Mezcla Grasa","80",IF(B2877="51 - Purga-Purga de sebo","51",IF(B2877="502 - Fermentacion PCL","502",IF(B2877="510 - Fermentacion","510","512"))))))</f>
        <v/>
      </c>
      <c r="M2877" s="107" t="str">
        <f t="shared" si="44"/>
        <v/>
      </c>
    </row>
    <row r="2878" spans="12:13" hidden="1" x14ac:dyDescent="0.25">
      <c r="L2878" s="145" t="str">
        <f>IF(A2878="","",IFERROR(VLOOKUP(B2878,IPQlickTabla!$B:$J,9,FALSE),IF(B2878="80 - Produccion-Mezcla Grasa","80",IF(B2878="51 - Purga-Purga de sebo","51",IF(B2878="502 - Fermentacion PCL","502",IF(B2878="510 - Fermentacion","510","512"))))))</f>
        <v/>
      </c>
      <c r="M2878" s="107" t="str">
        <f t="shared" si="44"/>
        <v/>
      </c>
    </row>
    <row r="2879" spans="12:13" hidden="1" x14ac:dyDescent="0.25">
      <c r="L2879" s="145" t="str">
        <f>IF(A2879="","",IFERROR(VLOOKUP(B2879,IPQlickTabla!$B:$J,9,FALSE),IF(B2879="80 - Produccion-Mezcla Grasa","80",IF(B2879="51 - Purga-Purga de sebo","51",IF(B2879="502 - Fermentacion PCL","502",IF(B2879="510 - Fermentacion","510","512"))))))</f>
        <v/>
      </c>
      <c r="M2879" s="107" t="str">
        <f t="shared" si="44"/>
        <v/>
      </c>
    </row>
    <row r="2880" spans="12:13" hidden="1" x14ac:dyDescent="0.25">
      <c r="L2880" s="145" t="str">
        <f>IF(A2880="","",IFERROR(VLOOKUP(B2880,IPQlickTabla!$B:$J,9,FALSE),IF(B2880="80 - Produccion-Mezcla Grasa","80",IF(B2880="51 - Purga-Purga de sebo","51",IF(B2880="502 - Fermentacion PCL","502",IF(B2880="510 - Fermentacion","510","512"))))))</f>
        <v/>
      </c>
      <c r="M2880" s="107" t="str">
        <f t="shared" si="44"/>
        <v/>
      </c>
    </row>
    <row r="2881" spans="12:13" hidden="1" x14ac:dyDescent="0.25">
      <c r="L2881" s="145" t="str">
        <f>IF(A2881="","",IFERROR(VLOOKUP(B2881,IPQlickTabla!$B:$J,9,FALSE),IF(B2881="80 - Produccion-Mezcla Grasa","80",IF(B2881="51 - Purga-Purga de sebo","51",IF(B2881="502 - Fermentacion PCL","502",IF(B2881="510 - Fermentacion","510","512"))))))</f>
        <v/>
      </c>
      <c r="M2881" s="107" t="str">
        <f t="shared" si="44"/>
        <v/>
      </c>
    </row>
    <row r="2882" spans="12:13" hidden="1" x14ac:dyDescent="0.25">
      <c r="L2882" s="145" t="str">
        <f>IF(A2882="","",IFERROR(VLOOKUP(B2882,IPQlickTabla!$B:$J,9,FALSE),IF(B2882="80 - Produccion-Mezcla Grasa","80",IF(B2882="51 - Purga-Purga de sebo","51",IF(B2882="502 - Fermentacion PCL","502",IF(B2882="510 - Fermentacion","510","512"))))))</f>
        <v/>
      </c>
      <c r="M2882" s="107" t="str">
        <f t="shared" si="44"/>
        <v/>
      </c>
    </row>
    <row r="2883" spans="12:13" hidden="1" x14ac:dyDescent="0.25">
      <c r="L2883" s="145" t="str">
        <f>IF(A2883="","",IFERROR(VLOOKUP(B2883,IPQlickTabla!$B:$J,9,FALSE),IF(B2883="80 - Produccion-Mezcla Grasa","80",IF(B2883="51 - Purga-Purga de sebo","51",IF(B2883="502 - Fermentacion PCL","502",IF(B2883="510 - Fermentacion","510","512"))))))</f>
        <v/>
      </c>
      <c r="M2883" s="107" t="str">
        <f t="shared" ref="M2883:M2946" si="45">+IF(OR(L2883=73,L2883=74,L2883=75),75,IF(L2883="80",80,IF(L2883="51",51,IF(L2883="502",502,IF(L2883="510",510,IF(L2883="512",512,L2883))))))</f>
        <v/>
      </c>
    </row>
    <row r="2884" spans="12:13" hidden="1" x14ac:dyDescent="0.25">
      <c r="L2884" s="145" t="str">
        <f>IF(A2884="","",IFERROR(VLOOKUP(B2884,IPQlickTabla!$B:$J,9,FALSE),IF(B2884="80 - Produccion-Mezcla Grasa","80",IF(B2884="51 - Purga-Purga de sebo","51",IF(B2884="502 - Fermentacion PCL","502",IF(B2884="510 - Fermentacion","510","512"))))))</f>
        <v/>
      </c>
      <c r="M2884" s="107" t="str">
        <f t="shared" si="45"/>
        <v/>
      </c>
    </row>
    <row r="2885" spans="12:13" hidden="1" x14ac:dyDescent="0.25">
      <c r="L2885" s="145" t="str">
        <f>IF(A2885="","",IFERROR(VLOOKUP(B2885,IPQlickTabla!$B:$J,9,FALSE),IF(B2885="80 - Produccion-Mezcla Grasa","80",IF(B2885="51 - Purga-Purga de sebo","51",IF(B2885="502 - Fermentacion PCL","502",IF(B2885="510 - Fermentacion","510","512"))))))</f>
        <v/>
      </c>
      <c r="M2885" s="107" t="str">
        <f t="shared" si="45"/>
        <v/>
      </c>
    </row>
    <row r="2886" spans="12:13" hidden="1" x14ac:dyDescent="0.25">
      <c r="L2886" s="145" t="str">
        <f>IF(A2886="","",IFERROR(VLOOKUP(B2886,IPQlickTabla!$B:$J,9,FALSE),IF(B2886="80 - Produccion-Mezcla Grasa","80",IF(B2886="51 - Purga-Purga de sebo","51",IF(B2886="502 - Fermentacion PCL","502",IF(B2886="510 - Fermentacion","510","512"))))))</f>
        <v/>
      </c>
      <c r="M2886" s="107" t="str">
        <f t="shared" si="45"/>
        <v/>
      </c>
    </row>
    <row r="2887" spans="12:13" hidden="1" x14ac:dyDescent="0.25">
      <c r="L2887" s="145" t="str">
        <f>IF(A2887="","",IFERROR(VLOOKUP(B2887,IPQlickTabla!$B:$J,9,FALSE),IF(B2887="80 - Produccion-Mezcla Grasa","80",IF(B2887="51 - Purga-Purga de sebo","51",IF(B2887="502 - Fermentacion PCL","502",IF(B2887="510 - Fermentacion","510","512"))))))</f>
        <v/>
      </c>
      <c r="M2887" s="107" t="str">
        <f t="shared" si="45"/>
        <v/>
      </c>
    </row>
    <row r="2888" spans="12:13" hidden="1" x14ac:dyDescent="0.25">
      <c r="L2888" s="145" t="str">
        <f>IF(A2888="","",IFERROR(VLOOKUP(B2888,IPQlickTabla!$B:$J,9,FALSE),IF(B2888="80 - Produccion-Mezcla Grasa","80",IF(B2888="51 - Purga-Purga de sebo","51",IF(B2888="502 - Fermentacion PCL","502",IF(B2888="510 - Fermentacion","510","512"))))))</f>
        <v/>
      </c>
      <c r="M2888" s="107" t="str">
        <f t="shared" si="45"/>
        <v/>
      </c>
    </row>
    <row r="2889" spans="12:13" hidden="1" x14ac:dyDescent="0.25">
      <c r="L2889" s="145" t="str">
        <f>IF(A2889="","",IFERROR(VLOOKUP(B2889,IPQlickTabla!$B:$J,9,FALSE),IF(B2889="80 - Produccion-Mezcla Grasa","80",IF(B2889="51 - Purga-Purga de sebo","51",IF(B2889="502 - Fermentacion PCL","502",IF(B2889="510 - Fermentacion","510","512"))))))</f>
        <v/>
      </c>
      <c r="M2889" s="107" t="str">
        <f t="shared" si="45"/>
        <v/>
      </c>
    </row>
    <row r="2890" spans="12:13" hidden="1" x14ac:dyDescent="0.25">
      <c r="L2890" s="145" t="str">
        <f>IF(A2890="","",IFERROR(VLOOKUP(B2890,IPQlickTabla!$B:$J,9,FALSE),IF(B2890="80 - Produccion-Mezcla Grasa","80",IF(B2890="51 - Purga-Purga de sebo","51",IF(B2890="502 - Fermentacion PCL","502",IF(B2890="510 - Fermentacion","510","512"))))))</f>
        <v/>
      </c>
      <c r="M2890" s="107" t="str">
        <f t="shared" si="45"/>
        <v/>
      </c>
    </row>
    <row r="2891" spans="12:13" hidden="1" x14ac:dyDescent="0.25">
      <c r="L2891" s="145" t="str">
        <f>IF(A2891="","",IFERROR(VLOOKUP(B2891,IPQlickTabla!$B:$J,9,FALSE),IF(B2891="80 - Produccion-Mezcla Grasa","80",IF(B2891="51 - Purga-Purga de sebo","51",IF(B2891="502 - Fermentacion PCL","502",IF(B2891="510 - Fermentacion","510","512"))))))</f>
        <v/>
      </c>
      <c r="M2891" s="107" t="str">
        <f t="shared" si="45"/>
        <v/>
      </c>
    </row>
    <row r="2892" spans="12:13" hidden="1" x14ac:dyDescent="0.25">
      <c r="L2892" s="145" t="str">
        <f>IF(A2892="","",IFERROR(VLOOKUP(B2892,IPQlickTabla!$B:$J,9,FALSE),IF(B2892="80 - Produccion-Mezcla Grasa","80",IF(B2892="51 - Purga-Purga de sebo","51",IF(B2892="502 - Fermentacion PCL","502",IF(B2892="510 - Fermentacion","510","512"))))))</f>
        <v/>
      </c>
      <c r="M2892" s="107" t="str">
        <f t="shared" si="45"/>
        <v/>
      </c>
    </row>
    <row r="2893" spans="12:13" hidden="1" x14ac:dyDescent="0.25">
      <c r="L2893" s="145" t="str">
        <f>IF(A2893="","",IFERROR(VLOOKUP(B2893,IPQlickTabla!$B:$J,9,FALSE),IF(B2893="80 - Produccion-Mezcla Grasa","80",IF(B2893="51 - Purga-Purga de sebo","51",IF(B2893="502 - Fermentacion PCL","502",IF(B2893="510 - Fermentacion","510","512"))))))</f>
        <v/>
      </c>
      <c r="M2893" s="107" t="str">
        <f t="shared" si="45"/>
        <v/>
      </c>
    </row>
    <row r="2894" spans="12:13" hidden="1" x14ac:dyDescent="0.25">
      <c r="L2894" s="145" t="str">
        <f>IF(A2894="","",IFERROR(VLOOKUP(B2894,IPQlickTabla!$B:$J,9,FALSE),IF(B2894="80 - Produccion-Mezcla Grasa","80",IF(B2894="51 - Purga-Purga de sebo","51",IF(B2894="502 - Fermentacion PCL","502",IF(B2894="510 - Fermentacion","510","512"))))))</f>
        <v/>
      </c>
      <c r="M2894" s="107" t="str">
        <f t="shared" si="45"/>
        <v/>
      </c>
    </row>
    <row r="2895" spans="12:13" hidden="1" x14ac:dyDescent="0.25">
      <c r="L2895" s="145" t="str">
        <f>IF(A2895="","",IFERROR(VLOOKUP(B2895,IPQlickTabla!$B:$J,9,FALSE),IF(B2895="80 - Produccion-Mezcla Grasa","80",IF(B2895="51 - Purga-Purga de sebo","51",IF(B2895="502 - Fermentacion PCL","502",IF(B2895="510 - Fermentacion","510","512"))))))</f>
        <v/>
      </c>
      <c r="M2895" s="107" t="str">
        <f t="shared" si="45"/>
        <v/>
      </c>
    </row>
    <row r="2896" spans="12:13" hidden="1" x14ac:dyDescent="0.25">
      <c r="L2896" s="145" t="str">
        <f>IF(A2896="","",IFERROR(VLOOKUP(B2896,IPQlickTabla!$B:$J,9,FALSE),IF(B2896="80 - Produccion-Mezcla Grasa","80",IF(B2896="51 - Purga-Purga de sebo","51",IF(B2896="502 - Fermentacion PCL","502",IF(B2896="510 - Fermentacion","510","512"))))))</f>
        <v/>
      </c>
      <c r="M2896" s="107" t="str">
        <f t="shared" si="45"/>
        <v/>
      </c>
    </row>
    <row r="2897" spans="12:13" hidden="1" x14ac:dyDescent="0.25">
      <c r="L2897" s="145" t="str">
        <f>IF(A2897="","",IFERROR(VLOOKUP(B2897,IPQlickTabla!$B:$J,9,FALSE),IF(B2897="80 - Produccion-Mezcla Grasa","80",IF(B2897="51 - Purga-Purga de sebo","51",IF(B2897="502 - Fermentacion PCL","502",IF(B2897="510 - Fermentacion","510","512"))))))</f>
        <v/>
      </c>
      <c r="M2897" s="107" t="str">
        <f t="shared" si="45"/>
        <v/>
      </c>
    </row>
    <row r="2898" spans="12:13" hidden="1" x14ac:dyDescent="0.25">
      <c r="L2898" s="145" t="str">
        <f>IF(A2898="","",IFERROR(VLOOKUP(B2898,IPQlickTabla!$B:$J,9,FALSE),IF(B2898="80 - Produccion-Mezcla Grasa","80",IF(B2898="51 - Purga-Purga de sebo","51",IF(B2898="502 - Fermentacion PCL","502",IF(B2898="510 - Fermentacion","510","512"))))))</f>
        <v/>
      </c>
      <c r="M2898" s="107" t="str">
        <f t="shared" si="45"/>
        <v/>
      </c>
    </row>
    <row r="2899" spans="12:13" hidden="1" x14ac:dyDescent="0.25">
      <c r="L2899" s="145" t="str">
        <f>IF(A2899="","",IFERROR(VLOOKUP(B2899,IPQlickTabla!$B:$J,9,FALSE),IF(B2899="80 - Produccion-Mezcla Grasa","80",IF(B2899="51 - Purga-Purga de sebo","51",IF(B2899="502 - Fermentacion PCL","502",IF(B2899="510 - Fermentacion","510","512"))))))</f>
        <v/>
      </c>
      <c r="M2899" s="107" t="str">
        <f t="shared" si="45"/>
        <v/>
      </c>
    </row>
    <row r="2900" spans="12:13" hidden="1" x14ac:dyDescent="0.25">
      <c r="L2900" s="145" t="str">
        <f>IF(A2900="","",IFERROR(VLOOKUP(B2900,IPQlickTabla!$B:$J,9,FALSE),IF(B2900="80 - Produccion-Mezcla Grasa","80",IF(B2900="51 - Purga-Purga de sebo","51",IF(B2900="502 - Fermentacion PCL","502",IF(B2900="510 - Fermentacion","510","512"))))))</f>
        <v/>
      </c>
      <c r="M2900" s="107" t="str">
        <f t="shared" si="45"/>
        <v/>
      </c>
    </row>
    <row r="2901" spans="12:13" hidden="1" x14ac:dyDescent="0.25">
      <c r="L2901" s="145" t="str">
        <f>IF(A2901="","",IFERROR(VLOOKUP(B2901,IPQlickTabla!$B:$J,9,FALSE),IF(B2901="80 - Produccion-Mezcla Grasa","80",IF(B2901="51 - Purga-Purga de sebo","51",IF(B2901="502 - Fermentacion PCL","502",IF(B2901="510 - Fermentacion","510","512"))))))</f>
        <v/>
      </c>
      <c r="M2901" s="107" t="str">
        <f t="shared" si="45"/>
        <v/>
      </c>
    </row>
    <row r="2902" spans="12:13" hidden="1" x14ac:dyDescent="0.25">
      <c r="L2902" s="145" t="str">
        <f>IF(A2902="","",IFERROR(VLOOKUP(B2902,IPQlickTabla!$B:$J,9,FALSE),IF(B2902="80 - Produccion-Mezcla Grasa","80",IF(B2902="51 - Purga-Purga de sebo","51",IF(B2902="502 - Fermentacion PCL","502",IF(B2902="510 - Fermentacion","510","512"))))))</f>
        <v/>
      </c>
      <c r="M2902" s="107" t="str">
        <f t="shared" si="45"/>
        <v/>
      </c>
    </row>
    <row r="2903" spans="12:13" hidden="1" x14ac:dyDescent="0.25">
      <c r="L2903" s="145" t="str">
        <f>IF(A2903="","",IFERROR(VLOOKUP(B2903,IPQlickTabla!$B:$J,9,FALSE),IF(B2903="80 - Produccion-Mezcla Grasa","80",IF(B2903="51 - Purga-Purga de sebo","51",IF(B2903="502 - Fermentacion PCL","502",IF(B2903="510 - Fermentacion","510","512"))))))</f>
        <v/>
      </c>
      <c r="M2903" s="107" t="str">
        <f t="shared" si="45"/>
        <v/>
      </c>
    </row>
    <row r="2904" spans="12:13" hidden="1" x14ac:dyDescent="0.25">
      <c r="L2904" s="145" t="str">
        <f>IF(A2904="","",IFERROR(VLOOKUP(B2904,IPQlickTabla!$B:$J,9,FALSE),IF(B2904="80 - Produccion-Mezcla Grasa","80",IF(B2904="51 - Purga-Purga de sebo","51",IF(B2904="502 - Fermentacion PCL","502",IF(B2904="510 - Fermentacion","510","512"))))))</f>
        <v/>
      </c>
      <c r="M2904" s="107" t="str">
        <f t="shared" si="45"/>
        <v/>
      </c>
    </row>
    <row r="2905" spans="12:13" hidden="1" x14ac:dyDescent="0.25">
      <c r="L2905" s="145" t="str">
        <f>IF(A2905="","",IFERROR(VLOOKUP(B2905,IPQlickTabla!$B:$J,9,FALSE),IF(B2905="80 - Produccion-Mezcla Grasa","80",IF(B2905="51 - Purga-Purga de sebo","51",IF(B2905="502 - Fermentacion PCL","502",IF(B2905="510 - Fermentacion","510","512"))))))</f>
        <v/>
      </c>
      <c r="M2905" s="107" t="str">
        <f t="shared" si="45"/>
        <v/>
      </c>
    </row>
    <row r="2906" spans="12:13" hidden="1" x14ac:dyDescent="0.25">
      <c r="L2906" s="145" t="str">
        <f>IF(A2906="","",IFERROR(VLOOKUP(B2906,IPQlickTabla!$B:$J,9,FALSE),IF(B2906="80 - Produccion-Mezcla Grasa","80",IF(B2906="51 - Purga-Purga de sebo","51",IF(B2906="502 - Fermentacion PCL","502",IF(B2906="510 - Fermentacion","510","512"))))))</f>
        <v/>
      </c>
      <c r="M2906" s="107" t="str">
        <f t="shared" si="45"/>
        <v/>
      </c>
    </row>
    <row r="2907" spans="12:13" hidden="1" x14ac:dyDescent="0.25">
      <c r="L2907" s="145" t="str">
        <f>IF(A2907="","",IFERROR(VLOOKUP(B2907,IPQlickTabla!$B:$J,9,FALSE),IF(B2907="80 - Produccion-Mezcla Grasa","80",IF(B2907="51 - Purga-Purga de sebo","51",IF(B2907="502 - Fermentacion PCL","502",IF(B2907="510 - Fermentacion","510","512"))))))</f>
        <v/>
      </c>
      <c r="M2907" s="107" t="str">
        <f t="shared" si="45"/>
        <v/>
      </c>
    </row>
    <row r="2908" spans="12:13" hidden="1" x14ac:dyDescent="0.25">
      <c r="L2908" s="145" t="str">
        <f>IF(A2908="","",IFERROR(VLOOKUP(B2908,IPQlickTabla!$B:$J,9,FALSE),IF(B2908="80 - Produccion-Mezcla Grasa","80",IF(B2908="51 - Purga-Purga de sebo","51",IF(B2908="502 - Fermentacion PCL","502",IF(B2908="510 - Fermentacion","510","512"))))))</f>
        <v/>
      </c>
      <c r="M2908" s="107" t="str">
        <f t="shared" si="45"/>
        <v/>
      </c>
    </row>
    <row r="2909" spans="12:13" hidden="1" x14ac:dyDescent="0.25">
      <c r="L2909" s="145" t="str">
        <f>IF(A2909="","",IFERROR(VLOOKUP(B2909,IPQlickTabla!$B:$J,9,FALSE),IF(B2909="80 - Produccion-Mezcla Grasa","80",IF(B2909="51 - Purga-Purga de sebo","51",IF(B2909="502 - Fermentacion PCL","502",IF(B2909="510 - Fermentacion","510","512"))))))</f>
        <v/>
      </c>
      <c r="M2909" s="107" t="str">
        <f t="shared" si="45"/>
        <v/>
      </c>
    </row>
    <row r="2910" spans="12:13" hidden="1" x14ac:dyDescent="0.25">
      <c r="L2910" s="145" t="str">
        <f>IF(A2910="","",IFERROR(VLOOKUP(B2910,IPQlickTabla!$B:$J,9,FALSE),IF(B2910="80 - Produccion-Mezcla Grasa","80",IF(B2910="51 - Purga-Purga de sebo","51",IF(B2910="502 - Fermentacion PCL","502",IF(B2910="510 - Fermentacion","510","512"))))))</f>
        <v/>
      </c>
      <c r="M2910" s="107" t="str">
        <f t="shared" si="45"/>
        <v/>
      </c>
    </row>
    <row r="2911" spans="12:13" hidden="1" x14ac:dyDescent="0.25">
      <c r="L2911" s="145" t="str">
        <f>IF(A2911="","",IFERROR(VLOOKUP(B2911,IPQlickTabla!$B:$J,9,FALSE),IF(B2911="80 - Produccion-Mezcla Grasa","80",IF(B2911="51 - Purga-Purga de sebo","51",IF(B2911="502 - Fermentacion PCL","502",IF(B2911="510 - Fermentacion","510","512"))))))</f>
        <v/>
      </c>
      <c r="M2911" s="107" t="str">
        <f t="shared" si="45"/>
        <v/>
      </c>
    </row>
    <row r="2912" spans="12:13" hidden="1" x14ac:dyDescent="0.25">
      <c r="L2912" s="145" t="str">
        <f>IF(A2912="","",IFERROR(VLOOKUP(B2912,IPQlickTabla!$B:$J,9,FALSE),IF(B2912="80 - Produccion-Mezcla Grasa","80",IF(B2912="51 - Purga-Purga de sebo","51",IF(B2912="502 - Fermentacion PCL","502",IF(B2912="510 - Fermentacion","510","512"))))))</f>
        <v/>
      </c>
      <c r="M2912" s="107" t="str">
        <f t="shared" si="45"/>
        <v/>
      </c>
    </row>
    <row r="2913" spans="12:13" hidden="1" x14ac:dyDescent="0.25">
      <c r="L2913" s="145" t="str">
        <f>IF(A2913="","",IFERROR(VLOOKUP(B2913,IPQlickTabla!$B:$J,9,FALSE),IF(B2913="80 - Produccion-Mezcla Grasa","80",IF(B2913="51 - Purga-Purga de sebo","51",IF(B2913="502 - Fermentacion PCL","502",IF(B2913="510 - Fermentacion","510","512"))))))</f>
        <v/>
      </c>
      <c r="M2913" s="107" t="str">
        <f t="shared" si="45"/>
        <v/>
      </c>
    </row>
    <row r="2914" spans="12:13" hidden="1" x14ac:dyDescent="0.25">
      <c r="L2914" s="145" t="str">
        <f>IF(A2914="","",IFERROR(VLOOKUP(B2914,IPQlickTabla!$B:$J,9,FALSE),IF(B2914="80 - Produccion-Mezcla Grasa","80",IF(B2914="51 - Purga-Purga de sebo","51",IF(B2914="502 - Fermentacion PCL","502",IF(B2914="510 - Fermentacion","510","512"))))))</f>
        <v/>
      </c>
      <c r="M2914" s="107" t="str">
        <f t="shared" si="45"/>
        <v/>
      </c>
    </row>
    <row r="2915" spans="12:13" hidden="1" x14ac:dyDescent="0.25">
      <c r="L2915" s="145" t="str">
        <f>IF(A2915="","",IFERROR(VLOOKUP(B2915,IPQlickTabla!$B:$J,9,FALSE),IF(B2915="80 - Produccion-Mezcla Grasa","80",IF(B2915="51 - Purga-Purga de sebo","51",IF(B2915="502 - Fermentacion PCL","502",IF(B2915="510 - Fermentacion","510","512"))))))</f>
        <v/>
      </c>
      <c r="M2915" s="107" t="str">
        <f t="shared" si="45"/>
        <v/>
      </c>
    </row>
    <row r="2916" spans="12:13" hidden="1" x14ac:dyDescent="0.25">
      <c r="L2916" s="145" t="str">
        <f>IF(A2916="","",IFERROR(VLOOKUP(B2916,IPQlickTabla!$B:$J,9,FALSE),IF(B2916="80 - Produccion-Mezcla Grasa","80",IF(B2916="51 - Purga-Purga de sebo","51",IF(B2916="502 - Fermentacion PCL","502",IF(B2916="510 - Fermentacion","510","512"))))))</f>
        <v/>
      </c>
      <c r="M2916" s="107" t="str">
        <f t="shared" si="45"/>
        <v/>
      </c>
    </row>
    <row r="2917" spans="12:13" hidden="1" x14ac:dyDescent="0.25">
      <c r="L2917" s="145" t="str">
        <f>IF(A2917="","",IFERROR(VLOOKUP(B2917,IPQlickTabla!$B:$J,9,FALSE),IF(B2917="80 - Produccion-Mezcla Grasa","80",IF(B2917="51 - Purga-Purga de sebo","51",IF(B2917="502 - Fermentacion PCL","502",IF(B2917="510 - Fermentacion","510","512"))))))</f>
        <v/>
      </c>
      <c r="M2917" s="107" t="str">
        <f t="shared" si="45"/>
        <v/>
      </c>
    </row>
    <row r="2918" spans="12:13" hidden="1" x14ac:dyDescent="0.25">
      <c r="L2918" s="145" t="str">
        <f>IF(A2918="","",IFERROR(VLOOKUP(B2918,IPQlickTabla!$B:$J,9,FALSE),IF(B2918="80 - Produccion-Mezcla Grasa","80",IF(B2918="51 - Purga-Purga de sebo","51",IF(B2918="502 - Fermentacion PCL","502",IF(B2918="510 - Fermentacion","510","512"))))))</f>
        <v/>
      </c>
      <c r="M2918" s="107" t="str">
        <f t="shared" si="45"/>
        <v/>
      </c>
    </row>
    <row r="2919" spans="12:13" hidden="1" x14ac:dyDescent="0.25">
      <c r="L2919" s="145" t="str">
        <f>IF(A2919="","",IFERROR(VLOOKUP(B2919,IPQlickTabla!$B:$J,9,FALSE),IF(B2919="80 - Produccion-Mezcla Grasa","80",IF(B2919="51 - Purga-Purga de sebo","51",IF(B2919="502 - Fermentacion PCL","502",IF(B2919="510 - Fermentacion","510","512"))))))</f>
        <v/>
      </c>
      <c r="M2919" s="107" t="str">
        <f t="shared" si="45"/>
        <v/>
      </c>
    </row>
    <row r="2920" spans="12:13" hidden="1" x14ac:dyDescent="0.25">
      <c r="L2920" s="145" t="str">
        <f>IF(A2920="","",IFERROR(VLOOKUP(B2920,IPQlickTabla!$B:$J,9,FALSE),IF(B2920="80 - Produccion-Mezcla Grasa","80",IF(B2920="51 - Purga-Purga de sebo","51",IF(B2920="502 - Fermentacion PCL","502",IF(B2920="510 - Fermentacion","510","512"))))))</f>
        <v/>
      </c>
      <c r="M2920" s="107" t="str">
        <f t="shared" si="45"/>
        <v/>
      </c>
    </row>
    <row r="2921" spans="12:13" hidden="1" x14ac:dyDescent="0.25">
      <c r="L2921" s="145" t="str">
        <f>IF(A2921="","",IFERROR(VLOOKUP(B2921,IPQlickTabla!$B:$J,9,FALSE),IF(B2921="80 - Produccion-Mezcla Grasa","80",IF(B2921="51 - Purga-Purga de sebo","51",IF(B2921="502 - Fermentacion PCL","502",IF(B2921="510 - Fermentacion","510","512"))))))</f>
        <v/>
      </c>
      <c r="M2921" s="107" t="str">
        <f t="shared" si="45"/>
        <v/>
      </c>
    </row>
    <row r="2922" spans="12:13" hidden="1" x14ac:dyDescent="0.25">
      <c r="L2922" s="145" t="str">
        <f>IF(A2922="","",IFERROR(VLOOKUP(B2922,IPQlickTabla!$B:$J,9,FALSE),IF(B2922="80 - Produccion-Mezcla Grasa","80",IF(B2922="51 - Purga-Purga de sebo","51",IF(B2922="502 - Fermentacion PCL","502",IF(B2922="510 - Fermentacion","510","512"))))))</f>
        <v/>
      </c>
      <c r="M2922" s="107" t="str">
        <f t="shared" si="45"/>
        <v/>
      </c>
    </row>
    <row r="2923" spans="12:13" hidden="1" x14ac:dyDescent="0.25">
      <c r="L2923" s="145" t="str">
        <f>IF(A2923="","",IFERROR(VLOOKUP(B2923,IPQlickTabla!$B:$J,9,FALSE),IF(B2923="80 - Produccion-Mezcla Grasa","80",IF(B2923="51 - Purga-Purga de sebo","51",IF(B2923="502 - Fermentacion PCL","502",IF(B2923="510 - Fermentacion","510","512"))))))</f>
        <v/>
      </c>
      <c r="M2923" s="107" t="str">
        <f t="shared" si="45"/>
        <v/>
      </c>
    </row>
    <row r="2924" spans="12:13" hidden="1" x14ac:dyDescent="0.25">
      <c r="L2924" s="145" t="str">
        <f>IF(A2924="","",IFERROR(VLOOKUP(B2924,IPQlickTabla!$B:$J,9,FALSE),IF(B2924="80 - Produccion-Mezcla Grasa","80",IF(B2924="51 - Purga-Purga de sebo","51",IF(B2924="502 - Fermentacion PCL","502",IF(B2924="510 - Fermentacion","510","512"))))))</f>
        <v/>
      </c>
      <c r="M2924" s="107" t="str">
        <f t="shared" si="45"/>
        <v/>
      </c>
    </row>
    <row r="2925" spans="12:13" hidden="1" x14ac:dyDescent="0.25">
      <c r="L2925" s="145" t="str">
        <f>IF(A2925="","",IFERROR(VLOOKUP(B2925,IPQlickTabla!$B:$J,9,FALSE),IF(B2925="80 - Produccion-Mezcla Grasa","80",IF(B2925="51 - Purga-Purga de sebo","51",IF(B2925="502 - Fermentacion PCL","502",IF(B2925="510 - Fermentacion","510","512"))))))</f>
        <v/>
      </c>
      <c r="M2925" s="107" t="str">
        <f t="shared" si="45"/>
        <v/>
      </c>
    </row>
    <row r="2926" spans="12:13" hidden="1" x14ac:dyDescent="0.25">
      <c r="L2926" s="145" t="str">
        <f>IF(A2926="","",IFERROR(VLOOKUP(B2926,IPQlickTabla!$B:$J,9,FALSE),IF(B2926="80 - Produccion-Mezcla Grasa","80",IF(B2926="51 - Purga-Purga de sebo","51",IF(B2926="502 - Fermentacion PCL","502",IF(B2926="510 - Fermentacion","510","512"))))))</f>
        <v/>
      </c>
      <c r="M2926" s="107" t="str">
        <f t="shared" si="45"/>
        <v/>
      </c>
    </row>
    <row r="2927" spans="12:13" hidden="1" x14ac:dyDescent="0.25">
      <c r="L2927" s="145" t="str">
        <f>IF(A2927="","",IFERROR(VLOOKUP(B2927,IPQlickTabla!$B:$J,9,FALSE),IF(B2927="80 - Produccion-Mezcla Grasa","80",IF(B2927="51 - Purga-Purga de sebo","51",IF(B2927="502 - Fermentacion PCL","502",IF(B2927="510 - Fermentacion","510","512"))))))</f>
        <v/>
      </c>
      <c r="M2927" s="107" t="str">
        <f t="shared" si="45"/>
        <v/>
      </c>
    </row>
    <row r="2928" spans="12:13" hidden="1" x14ac:dyDescent="0.25">
      <c r="L2928" s="145" t="str">
        <f>IF(A2928="","",IFERROR(VLOOKUP(B2928,IPQlickTabla!$B:$J,9,FALSE),IF(B2928="80 - Produccion-Mezcla Grasa","80",IF(B2928="51 - Purga-Purga de sebo","51",IF(B2928="502 - Fermentacion PCL","502",IF(B2928="510 - Fermentacion","510","512"))))))</f>
        <v/>
      </c>
      <c r="M2928" s="107" t="str">
        <f t="shared" si="45"/>
        <v/>
      </c>
    </row>
    <row r="2929" spans="12:13" hidden="1" x14ac:dyDescent="0.25">
      <c r="L2929" s="145" t="str">
        <f>IF(A2929="","",IFERROR(VLOOKUP(B2929,IPQlickTabla!$B:$J,9,FALSE),IF(B2929="80 - Produccion-Mezcla Grasa","80",IF(B2929="51 - Purga-Purga de sebo","51",IF(B2929="502 - Fermentacion PCL","502",IF(B2929="510 - Fermentacion","510","512"))))))</f>
        <v/>
      </c>
      <c r="M2929" s="107" t="str">
        <f t="shared" si="45"/>
        <v/>
      </c>
    </row>
    <row r="2930" spans="12:13" hidden="1" x14ac:dyDescent="0.25">
      <c r="L2930" s="145" t="str">
        <f>IF(A2930="","",IFERROR(VLOOKUP(B2930,IPQlickTabla!$B:$J,9,FALSE),IF(B2930="80 - Produccion-Mezcla Grasa","80",IF(B2930="51 - Purga-Purga de sebo","51",IF(B2930="502 - Fermentacion PCL","502",IF(B2930="510 - Fermentacion","510","512"))))))</f>
        <v/>
      </c>
      <c r="M2930" s="107" t="str">
        <f t="shared" si="45"/>
        <v/>
      </c>
    </row>
    <row r="2931" spans="12:13" hidden="1" x14ac:dyDescent="0.25">
      <c r="L2931" s="145" t="str">
        <f>IF(A2931="","",IFERROR(VLOOKUP(B2931,IPQlickTabla!$B:$J,9,FALSE),IF(B2931="80 - Produccion-Mezcla Grasa","80",IF(B2931="51 - Purga-Purga de sebo","51",IF(B2931="502 - Fermentacion PCL","502",IF(B2931="510 - Fermentacion","510","512"))))))</f>
        <v/>
      </c>
      <c r="M2931" s="107" t="str">
        <f t="shared" si="45"/>
        <v/>
      </c>
    </row>
    <row r="2932" spans="12:13" hidden="1" x14ac:dyDescent="0.25">
      <c r="L2932" s="145" t="str">
        <f>IF(A2932="","",IFERROR(VLOOKUP(B2932,IPQlickTabla!$B:$J,9,FALSE),IF(B2932="80 - Produccion-Mezcla Grasa","80",IF(B2932="51 - Purga-Purga de sebo","51",IF(B2932="502 - Fermentacion PCL","502",IF(B2932="510 - Fermentacion","510","512"))))))</f>
        <v/>
      </c>
      <c r="M2932" s="107" t="str">
        <f t="shared" si="45"/>
        <v/>
      </c>
    </row>
    <row r="2933" spans="12:13" hidden="1" x14ac:dyDescent="0.25">
      <c r="L2933" s="145" t="str">
        <f>IF(A2933="","",IFERROR(VLOOKUP(B2933,IPQlickTabla!$B:$J,9,FALSE),IF(B2933="80 - Produccion-Mezcla Grasa","80",IF(B2933="51 - Purga-Purga de sebo","51",IF(B2933="502 - Fermentacion PCL","502",IF(B2933="510 - Fermentacion","510","512"))))))</f>
        <v/>
      </c>
      <c r="M2933" s="107" t="str">
        <f t="shared" si="45"/>
        <v/>
      </c>
    </row>
    <row r="2934" spans="12:13" hidden="1" x14ac:dyDescent="0.25">
      <c r="L2934" s="145" t="str">
        <f>IF(A2934="","",IFERROR(VLOOKUP(B2934,IPQlickTabla!$B:$J,9,FALSE),IF(B2934="80 - Produccion-Mezcla Grasa","80",IF(B2934="51 - Purga-Purga de sebo","51",IF(B2934="502 - Fermentacion PCL","502",IF(B2934="510 - Fermentacion","510","512"))))))</f>
        <v/>
      </c>
      <c r="M2934" s="107" t="str">
        <f t="shared" si="45"/>
        <v/>
      </c>
    </row>
    <row r="2935" spans="12:13" hidden="1" x14ac:dyDescent="0.25">
      <c r="L2935" s="145" t="str">
        <f>IF(A2935="","",IFERROR(VLOOKUP(B2935,IPQlickTabla!$B:$J,9,FALSE),IF(B2935="80 - Produccion-Mezcla Grasa","80",IF(B2935="51 - Purga-Purga de sebo","51",IF(B2935="502 - Fermentacion PCL","502",IF(B2935="510 - Fermentacion","510","512"))))))</f>
        <v/>
      </c>
      <c r="M2935" s="107" t="str">
        <f t="shared" si="45"/>
        <v/>
      </c>
    </row>
    <row r="2936" spans="12:13" hidden="1" x14ac:dyDescent="0.25">
      <c r="L2936" s="145" t="str">
        <f>IF(A2936="","",IFERROR(VLOOKUP(B2936,IPQlickTabla!$B:$J,9,FALSE),IF(B2936="80 - Produccion-Mezcla Grasa","80",IF(B2936="51 - Purga-Purga de sebo","51",IF(B2936="502 - Fermentacion PCL","502",IF(B2936="510 - Fermentacion","510","512"))))))</f>
        <v/>
      </c>
      <c r="M2936" s="107" t="str">
        <f t="shared" si="45"/>
        <v/>
      </c>
    </row>
    <row r="2937" spans="12:13" hidden="1" x14ac:dyDescent="0.25">
      <c r="L2937" s="145" t="str">
        <f>IF(A2937="","",IFERROR(VLOOKUP(B2937,IPQlickTabla!$B:$J,9,FALSE),IF(B2937="80 - Produccion-Mezcla Grasa","80",IF(B2937="51 - Purga-Purga de sebo","51",IF(B2937="502 - Fermentacion PCL","502",IF(B2937="510 - Fermentacion","510","512"))))))</f>
        <v/>
      </c>
      <c r="M2937" s="107" t="str">
        <f t="shared" si="45"/>
        <v/>
      </c>
    </row>
    <row r="2938" spans="12:13" hidden="1" x14ac:dyDescent="0.25">
      <c r="L2938" s="145" t="str">
        <f>IF(A2938="","",IFERROR(VLOOKUP(B2938,IPQlickTabla!$B:$J,9,FALSE),IF(B2938="80 - Produccion-Mezcla Grasa","80",IF(B2938="51 - Purga-Purga de sebo","51",IF(B2938="502 - Fermentacion PCL","502",IF(B2938="510 - Fermentacion","510","512"))))))</f>
        <v/>
      </c>
      <c r="M2938" s="107" t="str">
        <f t="shared" si="45"/>
        <v/>
      </c>
    </row>
    <row r="2939" spans="12:13" hidden="1" x14ac:dyDescent="0.25">
      <c r="L2939" s="145" t="str">
        <f>IF(A2939="","",IFERROR(VLOOKUP(B2939,IPQlickTabla!$B:$J,9,FALSE),IF(B2939="80 - Produccion-Mezcla Grasa","80",IF(B2939="51 - Purga-Purga de sebo","51",IF(B2939="502 - Fermentacion PCL","502",IF(B2939="510 - Fermentacion","510","512"))))))</f>
        <v/>
      </c>
      <c r="M2939" s="107" t="str">
        <f t="shared" si="45"/>
        <v/>
      </c>
    </row>
    <row r="2940" spans="12:13" hidden="1" x14ac:dyDescent="0.25">
      <c r="L2940" s="145" t="str">
        <f>IF(A2940="","",IFERROR(VLOOKUP(B2940,IPQlickTabla!$B:$J,9,FALSE),IF(B2940="80 - Produccion-Mezcla Grasa","80",IF(B2940="51 - Purga-Purga de sebo","51",IF(B2940="502 - Fermentacion PCL","502",IF(B2940="510 - Fermentacion","510","512"))))))</f>
        <v/>
      </c>
      <c r="M2940" s="107" t="str">
        <f t="shared" si="45"/>
        <v/>
      </c>
    </row>
    <row r="2941" spans="12:13" hidden="1" x14ac:dyDescent="0.25">
      <c r="L2941" s="145" t="str">
        <f>IF(A2941="","",IFERROR(VLOOKUP(B2941,IPQlickTabla!$B:$J,9,FALSE),IF(B2941="80 - Produccion-Mezcla Grasa","80",IF(B2941="51 - Purga-Purga de sebo","51",IF(B2941="502 - Fermentacion PCL","502",IF(B2941="510 - Fermentacion","510","512"))))))</f>
        <v/>
      </c>
      <c r="M2941" s="107" t="str">
        <f t="shared" si="45"/>
        <v/>
      </c>
    </row>
    <row r="2942" spans="12:13" hidden="1" x14ac:dyDescent="0.25">
      <c r="L2942" s="145" t="str">
        <f>IF(A2942="","",IFERROR(VLOOKUP(B2942,IPQlickTabla!$B:$J,9,FALSE),IF(B2942="80 - Produccion-Mezcla Grasa","80",IF(B2942="51 - Purga-Purga de sebo","51",IF(B2942="502 - Fermentacion PCL","502",IF(B2942="510 - Fermentacion","510","512"))))))</f>
        <v/>
      </c>
      <c r="M2942" s="107" t="str">
        <f t="shared" si="45"/>
        <v/>
      </c>
    </row>
    <row r="2943" spans="12:13" hidden="1" x14ac:dyDescent="0.25">
      <c r="L2943" s="145" t="str">
        <f>IF(A2943="","",IFERROR(VLOOKUP(B2943,IPQlickTabla!$B:$J,9,FALSE),IF(B2943="80 - Produccion-Mezcla Grasa","80",IF(B2943="51 - Purga-Purga de sebo","51",IF(B2943="502 - Fermentacion PCL","502",IF(B2943="510 - Fermentacion","510","512"))))))</f>
        <v/>
      </c>
      <c r="M2943" s="107" t="str">
        <f t="shared" si="45"/>
        <v/>
      </c>
    </row>
    <row r="2944" spans="12:13" hidden="1" x14ac:dyDescent="0.25">
      <c r="L2944" s="145" t="str">
        <f>IF(A2944="","",IFERROR(VLOOKUP(B2944,IPQlickTabla!$B:$J,9,FALSE),IF(B2944="80 - Produccion-Mezcla Grasa","80",IF(B2944="51 - Purga-Purga de sebo","51",IF(B2944="502 - Fermentacion PCL","502",IF(B2944="510 - Fermentacion","510","512"))))))</f>
        <v/>
      </c>
      <c r="M2944" s="107" t="str">
        <f t="shared" si="45"/>
        <v/>
      </c>
    </row>
    <row r="2945" spans="12:13" hidden="1" x14ac:dyDescent="0.25">
      <c r="L2945" s="145" t="str">
        <f>IF(A2945="","",IFERROR(VLOOKUP(B2945,IPQlickTabla!$B:$J,9,FALSE),IF(B2945="80 - Produccion-Mezcla Grasa","80",IF(B2945="51 - Purga-Purga de sebo","51",IF(B2945="502 - Fermentacion PCL","502",IF(B2945="510 - Fermentacion","510","512"))))))</f>
        <v/>
      </c>
      <c r="M2945" s="107" t="str">
        <f t="shared" si="45"/>
        <v/>
      </c>
    </row>
    <row r="2946" spans="12:13" hidden="1" x14ac:dyDescent="0.25">
      <c r="L2946" s="145" t="str">
        <f>IF(A2946="","",IFERROR(VLOOKUP(B2946,IPQlickTabla!$B:$J,9,FALSE),IF(B2946="80 - Produccion-Mezcla Grasa","80",IF(B2946="51 - Purga-Purga de sebo","51",IF(B2946="502 - Fermentacion PCL","502",IF(B2946="510 - Fermentacion","510","512"))))))</f>
        <v/>
      </c>
      <c r="M2946" s="107" t="str">
        <f t="shared" si="45"/>
        <v/>
      </c>
    </row>
    <row r="2947" spans="12:13" hidden="1" x14ac:dyDescent="0.25">
      <c r="L2947" s="145" t="str">
        <f>IF(A2947="","",IFERROR(VLOOKUP(B2947,IPQlickTabla!$B:$J,9,FALSE),IF(B2947="80 - Produccion-Mezcla Grasa","80",IF(B2947="51 - Purga-Purga de sebo","51",IF(B2947="502 - Fermentacion PCL","502",IF(B2947="510 - Fermentacion","510","512"))))))</f>
        <v/>
      </c>
      <c r="M2947" s="107" t="str">
        <f t="shared" ref="M2947:M3010" si="46">+IF(OR(L2947=73,L2947=74,L2947=75),75,IF(L2947="80",80,IF(L2947="51",51,IF(L2947="502",502,IF(L2947="510",510,IF(L2947="512",512,L2947))))))</f>
        <v/>
      </c>
    </row>
    <row r="2948" spans="12:13" hidden="1" x14ac:dyDescent="0.25">
      <c r="L2948" s="145" t="str">
        <f>IF(A2948="","",IFERROR(VLOOKUP(B2948,IPQlickTabla!$B:$J,9,FALSE),IF(B2948="80 - Produccion-Mezcla Grasa","80",IF(B2948="51 - Purga-Purga de sebo","51",IF(B2948="502 - Fermentacion PCL","502",IF(B2948="510 - Fermentacion","510","512"))))))</f>
        <v/>
      </c>
      <c r="M2948" s="107" t="str">
        <f t="shared" si="46"/>
        <v/>
      </c>
    </row>
    <row r="2949" spans="12:13" hidden="1" x14ac:dyDescent="0.25">
      <c r="L2949" s="145" t="str">
        <f>IF(A2949="","",IFERROR(VLOOKUP(B2949,IPQlickTabla!$B:$J,9,FALSE),IF(B2949="80 - Produccion-Mezcla Grasa","80",IF(B2949="51 - Purga-Purga de sebo","51",IF(B2949="502 - Fermentacion PCL","502",IF(B2949="510 - Fermentacion","510","512"))))))</f>
        <v/>
      </c>
      <c r="M2949" s="107" t="str">
        <f t="shared" si="46"/>
        <v/>
      </c>
    </row>
    <row r="2950" spans="12:13" hidden="1" x14ac:dyDescent="0.25">
      <c r="L2950" s="145" t="str">
        <f>IF(A2950="","",IFERROR(VLOOKUP(B2950,IPQlickTabla!$B:$J,9,FALSE),IF(B2950="80 - Produccion-Mezcla Grasa","80",IF(B2950="51 - Purga-Purga de sebo","51",IF(B2950="502 - Fermentacion PCL","502",IF(B2950="510 - Fermentacion","510","512"))))))</f>
        <v/>
      </c>
      <c r="M2950" s="107" t="str">
        <f t="shared" si="46"/>
        <v/>
      </c>
    </row>
    <row r="2951" spans="12:13" hidden="1" x14ac:dyDescent="0.25">
      <c r="L2951" s="145" t="str">
        <f>IF(A2951="","",IFERROR(VLOOKUP(B2951,IPQlickTabla!$B:$J,9,FALSE),IF(B2951="80 - Produccion-Mezcla Grasa","80",IF(B2951="51 - Purga-Purga de sebo","51",IF(B2951="502 - Fermentacion PCL","502",IF(B2951="510 - Fermentacion","510","512"))))))</f>
        <v/>
      </c>
      <c r="M2951" s="107" t="str">
        <f t="shared" si="46"/>
        <v/>
      </c>
    </row>
    <row r="2952" spans="12:13" hidden="1" x14ac:dyDescent="0.25">
      <c r="L2952" s="145" t="str">
        <f>IF(A2952="","",IFERROR(VLOOKUP(B2952,IPQlickTabla!$B:$J,9,FALSE),IF(B2952="80 - Produccion-Mezcla Grasa","80",IF(B2952="51 - Purga-Purga de sebo","51",IF(B2952="502 - Fermentacion PCL","502",IF(B2952="510 - Fermentacion","510","512"))))))</f>
        <v/>
      </c>
      <c r="M2952" s="107" t="str">
        <f t="shared" si="46"/>
        <v/>
      </c>
    </row>
    <row r="2953" spans="12:13" hidden="1" x14ac:dyDescent="0.25">
      <c r="L2953" s="145" t="str">
        <f>IF(A2953="","",IFERROR(VLOOKUP(B2953,IPQlickTabla!$B:$J,9,FALSE),IF(B2953="80 - Produccion-Mezcla Grasa","80",IF(B2953="51 - Purga-Purga de sebo","51",IF(B2953="502 - Fermentacion PCL","502",IF(B2953="510 - Fermentacion","510","512"))))))</f>
        <v/>
      </c>
      <c r="M2953" s="107" t="str">
        <f t="shared" si="46"/>
        <v/>
      </c>
    </row>
    <row r="2954" spans="12:13" hidden="1" x14ac:dyDescent="0.25">
      <c r="L2954" s="145" t="str">
        <f>IF(A2954="","",IFERROR(VLOOKUP(B2954,IPQlickTabla!$B:$J,9,FALSE),IF(B2954="80 - Produccion-Mezcla Grasa","80",IF(B2954="51 - Purga-Purga de sebo","51",IF(B2954="502 - Fermentacion PCL","502",IF(B2954="510 - Fermentacion","510","512"))))))</f>
        <v/>
      </c>
      <c r="M2954" s="107" t="str">
        <f t="shared" si="46"/>
        <v/>
      </c>
    </row>
    <row r="2955" spans="12:13" hidden="1" x14ac:dyDescent="0.25">
      <c r="L2955" s="145" t="str">
        <f>IF(A2955="","",IFERROR(VLOOKUP(B2955,IPQlickTabla!$B:$J,9,FALSE),IF(B2955="80 - Produccion-Mezcla Grasa","80",IF(B2955="51 - Purga-Purga de sebo","51",IF(B2955="502 - Fermentacion PCL","502",IF(B2955="510 - Fermentacion","510","512"))))))</f>
        <v/>
      </c>
      <c r="M2955" s="107" t="str">
        <f t="shared" si="46"/>
        <v/>
      </c>
    </row>
    <row r="2956" spans="12:13" hidden="1" x14ac:dyDescent="0.25">
      <c r="L2956" s="145" t="str">
        <f>IF(A2956="","",IFERROR(VLOOKUP(B2956,IPQlickTabla!$B:$J,9,FALSE),IF(B2956="80 - Produccion-Mezcla Grasa","80",IF(B2956="51 - Purga-Purga de sebo","51",IF(B2956="502 - Fermentacion PCL","502",IF(B2956="510 - Fermentacion","510","512"))))))</f>
        <v/>
      </c>
      <c r="M2956" s="107" t="str">
        <f t="shared" si="46"/>
        <v/>
      </c>
    </row>
    <row r="2957" spans="12:13" hidden="1" x14ac:dyDescent="0.25">
      <c r="L2957" s="145" t="str">
        <f>IF(A2957="","",IFERROR(VLOOKUP(B2957,IPQlickTabla!$B:$J,9,FALSE),IF(B2957="80 - Produccion-Mezcla Grasa","80",IF(B2957="51 - Purga-Purga de sebo","51",IF(B2957="502 - Fermentacion PCL","502",IF(B2957="510 - Fermentacion","510","512"))))))</f>
        <v/>
      </c>
      <c r="M2957" s="107" t="str">
        <f t="shared" si="46"/>
        <v/>
      </c>
    </row>
    <row r="2958" spans="12:13" hidden="1" x14ac:dyDescent="0.25">
      <c r="L2958" s="145" t="str">
        <f>IF(A2958="","",IFERROR(VLOOKUP(B2958,IPQlickTabla!$B:$J,9,FALSE),IF(B2958="80 - Produccion-Mezcla Grasa","80",IF(B2958="51 - Purga-Purga de sebo","51",IF(B2958="502 - Fermentacion PCL","502",IF(B2958="510 - Fermentacion","510","512"))))))</f>
        <v/>
      </c>
      <c r="M2958" s="107" t="str">
        <f t="shared" si="46"/>
        <v/>
      </c>
    </row>
    <row r="2959" spans="12:13" hidden="1" x14ac:dyDescent="0.25">
      <c r="L2959" s="145" t="str">
        <f>IF(A2959="","",IFERROR(VLOOKUP(B2959,IPQlickTabla!$B:$J,9,FALSE),IF(B2959="80 - Produccion-Mezcla Grasa","80",IF(B2959="51 - Purga-Purga de sebo","51",IF(B2959="502 - Fermentacion PCL","502",IF(B2959="510 - Fermentacion","510","512"))))))</f>
        <v/>
      </c>
      <c r="M2959" s="107" t="str">
        <f t="shared" si="46"/>
        <v/>
      </c>
    </row>
    <row r="2960" spans="12:13" hidden="1" x14ac:dyDescent="0.25">
      <c r="L2960" s="145" t="str">
        <f>IF(A2960="","",IFERROR(VLOOKUP(B2960,IPQlickTabla!$B:$J,9,FALSE),IF(B2960="80 - Produccion-Mezcla Grasa","80",IF(B2960="51 - Purga-Purga de sebo","51",IF(B2960="502 - Fermentacion PCL","502",IF(B2960="510 - Fermentacion","510","512"))))))</f>
        <v/>
      </c>
      <c r="M2960" s="107" t="str">
        <f t="shared" si="46"/>
        <v/>
      </c>
    </row>
    <row r="2961" spans="12:13" hidden="1" x14ac:dyDescent="0.25">
      <c r="L2961" s="145" t="str">
        <f>IF(A2961="","",IFERROR(VLOOKUP(B2961,IPQlickTabla!$B:$J,9,FALSE),IF(B2961="80 - Produccion-Mezcla Grasa","80",IF(B2961="51 - Purga-Purga de sebo","51",IF(B2961="502 - Fermentacion PCL","502",IF(B2961="510 - Fermentacion","510","512"))))))</f>
        <v/>
      </c>
      <c r="M2961" s="107" t="str">
        <f t="shared" si="46"/>
        <v/>
      </c>
    </row>
    <row r="2962" spans="12:13" hidden="1" x14ac:dyDescent="0.25">
      <c r="L2962" s="145" t="str">
        <f>IF(A2962="","",IFERROR(VLOOKUP(B2962,IPQlickTabla!$B:$J,9,FALSE),IF(B2962="80 - Produccion-Mezcla Grasa","80",IF(B2962="51 - Purga-Purga de sebo","51",IF(B2962="502 - Fermentacion PCL","502",IF(B2962="510 - Fermentacion","510","512"))))))</f>
        <v/>
      </c>
      <c r="M2962" s="107" t="str">
        <f t="shared" si="46"/>
        <v/>
      </c>
    </row>
    <row r="2963" spans="12:13" hidden="1" x14ac:dyDescent="0.25">
      <c r="L2963" s="145" t="str">
        <f>IF(A2963="","",IFERROR(VLOOKUP(B2963,IPQlickTabla!$B:$J,9,FALSE),IF(B2963="80 - Produccion-Mezcla Grasa","80",IF(B2963="51 - Purga-Purga de sebo","51",IF(B2963="502 - Fermentacion PCL","502",IF(B2963="510 - Fermentacion","510","512"))))))</f>
        <v/>
      </c>
      <c r="M2963" s="107" t="str">
        <f t="shared" si="46"/>
        <v/>
      </c>
    </row>
    <row r="2964" spans="12:13" hidden="1" x14ac:dyDescent="0.25">
      <c r="L2964" s="145" t="str">
        <f>IF(A2964="","",IFERROR(VLOOKUP(B2964,IPQlickTabla!$B:$J,9,FALSE),IF(B2964="80 - Produccion-Mezcla Grasa","80",IF(B2964="51 - Purga-Purga de sebo","51",IF(B2964="502 - Fermentacion PCL","502",IF(B2964="510 - Fermentacion","510","512"))))))</f>
        <v/>
      </c>
      <c r="M2964" s="107" t="str">
        <f t="shared" si="46"/>
        <v/>
      </c>
    </row>
    <row r="2965" spans="12:13" hidden="1" x14ac:dyDescent="0.25">
      <c r="L2965" s="145" t="str">
        <f>IF(A2965="","",IFERROR(VLOOKUP(B2965,IPQlickTabla!$B:$J,9,FALSE),IF(B2965="80 - Produccion-Mezcla Grasa","80",IF(B2965="51 - Purga-Purga de sebo","51",IF(B2965="502 - Fermentacion PCL","502",IF(B2965="510 - Fermentacion","510","512"))))))</f>
        <v/>
      </c>
      <c r="M2965" s="107" t="str">
        <f t="shared" si="46"/>
        <v/>
      </c>
    </row>
    <row r="2966" spans="12:13" hidden="1" x14ac:dyDescent="0.25">
      <c r="L2966" s="145" t="str">
        <f>IF(A2966="","",IFERROR(VLOOKUP(B2966,IPQlickTabla!$B:$J,9,FALSE),IF(B2966="80 - Produccion-Mezcla Grasa","80",IF(B2966="51 - Purga-Purga de sebo","51",IF(B2966="502 - Fermentacion PCL","502",IF(B2966="510 - Fermentacion","510","512"))))))</f>
        <v/>
      </c>
      <c r="M2966" s="107" t="str">
        <f t="shared" si="46"/>
        <v/>
      </c>
    </row>
    <row r="2967" spans="12:13" hidden="1" x14ac:dyDescent="0.25">
      <c r="L2967" s="145" t="str">
        <f>IF(A2967="","",IFERROR(VLOOKUP(B2967,IPQlickTabla!$B:$J,9,FALSE),IF(B2967="80 - Produccion-Mezcla Grasa","80",IF(B2967="51 - Purga-Purga de sebo","51",IF(B2967="502 - Fermentacion PCL","502",IF(B2967="510 - Fermentacion","510","512"))))))</f>
        <v/>
      </c>
      <c r="M2967" s="107" t="str">
        <f t="shared" si="46"/>
        <v/>
      </c>
    </row>
    <row r="2968" spans="12:13" hidden="1" x14ac:dyDescent="0.25">
      <c r="L2968" s="145" t="str">
        <f>IF(A2968="","",IFERROR(VLOOKUP(B2968,IPQlickTabla!$B:$J,9,FALSE),IF(B2968="80 - Produccion-Mezcla Grasa","80",IF(B2968="51 - Purga-Purga de sebo","51",IF(B2968="502 - Fermentacion PCL","502",IF(B2968="510 - Fermentacion","510","512"))))))</f>
        <v/>
      </c>
      <c r="M2968" s="107" t="str">
        <f t="shared" si="46"/>
        <v/>
      </c>
    </row>
    <row r="2969" spans="12:13" hidden="1" x14ac:dyDescent="0.25">
      <c r="L2969" s="145" t="str">
        <f>IF(A2969="","",IFERROR(VLOOKUP(B2969,IPQlickTabla!$B:$J,9,FALSE),IF(B2969="80 - Produccion-Mezcla Grasa","80",IF(B2969="51 - Purga-Purga de sebo","51",IF(B2969="502 - Fermentacion PCL","502",IF(B2969="510 - Fermentacion","510","512"))))))</f>
        <v/>
      </c>
      <c r="M2969" s="107" t="str">
        <f t="shared" si="46"/>
        <v/>
      </c>
    </row>
    <row r="2970" spans="12:13" hidden="1" x14ac:dyDescent="0.25">
      <c r="L2970" s="145" t="str">
        <f>IF(A2970="","",IFERROR(VLOOKUP(B2970,IPQlickTabla!$B:$J,9,FALSE),IF(B2970="80 - Produccion-Mezcla Grasa","80",IF(B2970="51 - Purga-Purga de sebo","51",IF(B2970="502 - Fermentacion PCL","502",IF(B2970="510 - Fermentacion","510","512"))))))</f>
        <v/>
      </c>
      <c r="M2970" s="107" t="str">
        <f t="shared" si="46"/>
        <v/>
      </c>
    </row>
    <row r="2971" spans="12:13" hidden="1" x14ac:dyDescent="0.25">
      <c r="L2971" s="145" t="str">
        <f>IF(A2971="","",IFERROR(VLOOKUP(B2971,IPQlickTabla!$B:$J,9,FALSE),IF(B2971="80 - Produccion-Mezcla Grasa","80",IF(B2971="51 - Purga-Purga de sebo","51",IF(B2971="502 - Fermentacion PCL","502",IF(B2971="510 - Fermentacion","510","512"))))))</f>
        <v/>
      </c>
      <c r="M2971" s="107" t="str">
        <f t="shared" si="46"/>
        <v/>
      </c>
    </row>
    <row r="2972" spans="12:13" hidden="1" x14ac:dyDescent="0.25">
      <c r="L2972" s="145" t="str">
        <f>IF(A2972="","",IFERROR(VLOOKUP(B2972,IPQlickTabla!$B:$J,9,FALSE),IF(B2972="80 - Produccion-Mezcla Grasa","80",IF(B2972="51 - Purga-Purga de sebo","51",IF(B2972="502 - Fermentacion PCL","502",IF(B2972="510 - Fermentacion","510","512"))))))</f>
        <v/>
      </c>
      <c r="M2972" s="107" t="str">
        <f t="shared" si="46"/>
        <v/>
      </c>
    </row>
    <row r="2973" spans="12:13" hidden="1" x14ac:dyDescent="0.25">
      <c r="L2973" s="145" t="str">
        <f>IF(A2973="","",IFERROR(VLOOKUP(B2973,IPQlickTabla!$B:$J,9,FALSE),IF(B2973="80 - Produccion-Mezcla Grasa","80",IF(B2973="51 - Purga-Purga de sebo","51",IF(B2973="502 - Fermentacion PCL","502",IF(B2973="510 - Fermentacion","510","512"))))))</f>
        <v/>
      </c>
      <c r="M2973" s="107" t="str">
        <f t="shared" si="46"/>
        <v/>
      </c>
    </row>
    <row r="2974" spans="12:13" hidden="1" x14ac:dyDescent="0.25">
      <c r="L2974" s="145" t="str">
        <f>IF(A2974="","",IFERROR(VLOOKUP(B2974,IPQlickTabla!$B:$J,9,FALSE),IF(B2974="80 - Produccion-Mezcla Grasa","80",IF(B2974="51 - Purga-Purga de sebo","51",IF(B2974="502 - Fermentacion PCL","502",IF(B2974="510 - Fermentacion","510","512"))))))</f>
        <v/>
      </c>
      <c r="M2974" s="107" t="str">
        <f t="shared" si="46"/>
        <v/>
      </c>
    </row>
    <row r="2975" spans="12:13" hidden="1" x14ac:dyDescent="0.25">
      <c r="L2975" s="145" t="str">
        <f>IF(A2975="","",IFERROR(VLOOKUP(B2975,IPQlickTabla!$B:$J,9,FALSE),IF(B2975="80 - Produccion-Mezcla Grasa","80",IF(B2975="51 - Purga-Purga de sebo","51",IF(B2975="502 - Fermentacion PCL","502",IF(B2975="510 - Fermentacion","510","512"))))))</f>
        <v/>
      </c>
      <c r="M2975" s="107" t="str">
        <f t="shared" si="46"/>
        <v/>
      </c>
    </row>
    <row r="2976" spans="12:13" hidden="1" x14ac:dyDescent="0.25">
      <c r="L2976" s="145" t="str">
        <f>IF(A2976="","",IFERROR(VLOOKUP(B2976,IPQlickTabla!$B:$J,9,FALSE),IF(B2976="80 - Produccion-Mezcla Grasa","80",IF(B2976="51 - Purga-Purga de sebo","51",IF(B2976="502 - Fermentacion PCL","502",IF(B2976="510 - Fermentacion","510","512"))))))</f>
        <v/>
      </c>
      <c r="M2976" s="107" t="str">
        <f t="shared" si="46"/>
        <v/>
      </c>
    </row>
    <row r="2977" spans="12:13" hidden="1" x14ac:dyDescent="0.25">
      <c r="L2977" s="145" t="str">
        <f>IF(A2977="","",IFERROR(VLOOKUP(B2977,IPQlickTabla!$B:$J,9,FALSE),IF(B2977="80 - Produccion-Mezcla Grasa","80",IF(B2977="51 - Purga-Purga de sebo","51",IF(B2977="502 - Fermentacion PCL","502",IF(B2977="510 - Fermentacion","510","512"))))))</f>
        <v/>
      </c>
      <c r="M2977" s="107" t="str">
        <f t="shared" si="46"/>
        <v/>
      </c>
    </row>
    <row r="2978" spans="12:13" hidden="1" x14ac:dyDescent="0.25">
      <c r="L2978" s="145" t="str">
        <f>IF(A2978="","",IFERROR(VLOOKUP(B2978,IPQlickTabla!$B:$J,9,FALSE),IF(B2978="80 - Produccion-Mezcla Grasa","80",IF(B2978="51 - Purga-Purga de sebo","51",IF(B2978="502 - Fermentacion PCL","502",IF(B2978="510 - Fermentacion","510","512"))))))</f>
        <v/>
      </c>
      <c r="M2978" s="107" t="str">
        <f t="shared" si="46"/>
        <v/>
      </c>
    </row>
    <row r="2979" spans="12:13" hidden="1" x14ac:dyDescent="0.25">
      <c r="L2979" s="145" t="str">
        <f>IF(A2979="","",IFERROR(VLOOKUP(B2979,IPQlickTabla!$B:$J,9,FALSE),IF(B2979="80 - Produccion-Mezcla Grasa","80",IF(B2979="51 - Purga-Purga de sebo","51",IF(B2979="502 - Fermentacion PCL","502",IF(B2979="510 - Fermentacion","510","512"))))))</f>
        <v/>
      </c>
      <c r="M2979" s="107" t="str">
        <f t="shared" si="46"/>
        <v/>
      </c>
    </row>
    <row r="2980" spans="12:13" hidden="1" x14ac:dyDescent="0.25">
      <c r="L2980" s="145" t="str">
        <f>IF(A2980="","",IFERROR(VLOOKUP(B2980,IPQlickTabla!$B:$J,9,FALSE),IF(B2980="80 - Produccion-Mezcla Grasa","80",IF(B2980="51 - Purga-Purga de sebo","51",IF(B2980="502 - Fermentacion PCL","502",IF(B2980="510 - Fermentacion","510","512"))))))</f>
        <v/>
      </c>
      <c r="M2980" s="107" t="str">
        <f t="shared" si="46"/>
        <v/>
      </c>
    </row>
    <row r="2981" spans="12:13" hidden="1" x14ac:dyDescent="0.25">
      <c r="L2981" s="145" t="str">
        <f>IF(A2981="","",IFERROR(VLOOKUP(B2981,IPQlickTabla!$B:$J,9,FALSE),IF(B2981="80 - Produccion-Mezcla Grasa","80",IF(B2981="51 - Purga-Purga de sebo","51",IF(B2981="502 - Fermentacion PCL","502",IF(B2981="510 - Fermentacion","510","512"))))))</f>
        <v/>
      </c>
      <c r="M2981" s="107" t="str">
        <f t="shared" si="46"/>
        <v/>
      </c>
    </row>
    <row r="2982" spans="12:13" hidden="1" x14ac:dyDescent="0.25">
      <c r="L2982" s="145" t="str">
        <f>IF(A2982="","",IFERROR(VLOOKUP(B2982,IPQlickTabla!$B:$J,9,FALSE),IF(B2982="80 - Produccion-Mezcla Grasa","80",IF(B2982="51 - Purga-Purga de sebo","51",IF(B2982="502 - Fermentacion PCL","502",IF(B2982="510 - Fermentacion","510","512"))))))</f>
        <v/>
      </c>
      <c r="M2982" s="107" t="str">
        <f t="shared" si="46"/>
        <v/>
      </c>
    </row>
    <row r="2983" spans="12:13" hidden="1" x14ac:dyDescent="0.25">
      <c r="L2983" s="145" t="str">
        <f>IF(A2983="","",IFERROR(VLOOKUP(B2983,IPQlickTabla!$B:$J,9,FALSE),IF(B2983="80 - Produccion-Mezcla Grasa","80",IF(B2983="51 - Purga-Purga de sebo","51",IF(B2983="502 - Fermentacion PCL","502",IF(B2983="510 - Fermentacion","510","512"))))))</f>
        <v/>
      </c>
      <c r="M2983" s="107" t="str">
        <f t="shared" si="46"/>
        <v/>
      </c>
    </row>
    <row r="2984" spans="12:13" hidden="1" x14ac:dyDescent="0.25">
      <c r="L2984" s="145" t="str">
        <f>IF(A2984="","",IFERROR(VLOOKUP(B2984,IPQlickTabla!$B:$J,9,FALSE),IF(B2984="80 - Produccion-Mezcla Grasa","80",IF(B2984="51 - Purga-Purga de sebo","51",IF(B2984="502 - Fermentacion PCL","502",IF(B2984="510 - Fermentacion","510","512"))))))</f>
        <v/>
      </c>
      <c r="M2984" s="107" t="str">
        <f t="shared" si="46"/>
        <v/>
      </c>
    </row>
    <row r="2985" spans="12:13" hidden="1" x14ac:dyDescent="0.25">
      <c r="L2985" s="145" t="str">
        <f>IF(A2985="","",IFERROR(VLOOKUP(B2985,IPQlickTabla!$B:$J,9,FALSE),IF(B2985="80 - Produccion-Mezcla Grasa","80",IF(B2985="51 - Purga-Purga de sebo","51",IF(B2985="502 - Fermentacion PCL","502",IF(B2985="510 - Fermentacion","510","512"))))))</f>
        <v/>
      </c>
      <c r="M2985" s="107" t="str">
        <f t="shared" si="46"/>
        <v/>
      </c>
    </row>
    <row r="2986" spans="12:13" hidden="1" x14ac:dyDescent="0.25">
      <c r="L2986" s="145" t="str">
        <f>IF(A2986="","",IFERROR(VLOOKUP(B2986,IPQlickTabla!$B:$J,9,FALSE),IF(B2986="80 - Produccion-Mezcla Grasa","80",IF(B2986="51 - Purga-Purga de sebo","51",IF(B2986="502 - Fermentacion PCL","502",IF(B2986="510 - Fermentacion","510","512"))))))</f>
        <v/>
      </c>
      <c r="M2986" s="107" t="str">
        <f t="shared" si="46"/>
        <v/>
      </c>
    </row>
    <row r="2987" spans="12:13" hidden="1" x14ac:dyDescent="0.25">
      <c r="L2987" s="145" t="str">
        <f>IF(A2987="","",IFERROR(VLOOKUP(B2987,IPQlickTabla!$B:$J,9,FALSE),IF(B2987="80 - Produccion-Mezcla Grasa","80",IF(B2987="51 - Purga-Purga de sebo","51",IF(B2987="502 - Fermentacion PCL","502",IF(B2987="510 - Fermentacion","510","512"))))))</f>
        <v/>
      </c>
      <c r="M2987" s="107" t="str">
        <f t="shared" si="46"/>
        <v/>
      </c>
    </row>
    <row r="2988" spans="12:13" hidden="1" x14ac:dyDescent="0.25">
      <c r="L2988" s="145" t="str">
        <f>IF(A2988="","",IFERROR(VLOOKUP(B2988,IPQlickTabla!$B:$J,9,FALSE),IF(B2988="80 - Produccion-Mezcla Grasa","80",IF(B2988="51 - Purga-Purga de sebo","51",IF(B2988="502 - Fermentacion PCL","502",IF(B2988="510 - Fermentacion","510","512"))))))</f>
        <v/>
      </c>
      <c r="M2988" s="107" t="str">
        <f t="shared" si="46"/>
        <v/>
      </c>
    </row>
    <row r="2989" spans="12:13" hidden="1" x14ac:dyDescent="0.25">
      <c r="L2989" s="145" t="str">
        <f>IF(A2989="","",IFERROR(VLOOKUP(B2989,IPQlickTabla!$B:$J,9,FALSE),IF(B2989="80 - Produccion-Mezcla Grasa","80",IF(B2989="51 - Purga-Purga de sebo","51",IF(B2989="502 - Fermentacion PCL","502",IF(B2989="510 - Fermentacion","510","512"))))))</f>
        <v/>
      </c>
      <c r="M2989" s="107" t="str">
        <f t="shared" si="46"/>
        <v/>
      </c>
    </row>
    <row r="2990" spans="12:13" hidden="1" x14ac:dyDescent="0.25">
      <c r="L2990" s="145" t="str">
        <f>IF(A2990="","",IFERROR(VLOOKUP(B2990,IPQlickTabla!$B:$J,9,FALSE),IF(B2990="80 - Produccion-Mezcla Grasa","80",IF(B2990="51 - Purga-Purga de sebo","51",IF(B2990="502 - Fermentacion PCL","502",IF(B2990="510 - Fermentacion","510","512"))))))</f>
        <v/>
      </c>
      <c r="M2990" s="107" t="str">
        <f t="shared" si="46"/>
        <v/>
      </c>
    </row>
    <row r="2991" spans="12:13" hidden="1" x14ac:dyDescent="0.25">
      <c r="L2991" s="145" t="str">
        <f>IF(A2991="","",IFERROR(VLOOKUP(B2991,IPQlickTabla!$B:$J,9,FALSE),IF(B2991="80 - Produccion-Mezcla Grasa","80",IF(B2991="51 - Purga-Purga de sebo","51",IF(B2991="502 - Fermentacion PCL","502",IF(B2991="510 - Fermentacion","510","512"))))))</f>
        <v/>
      </c>
      <c r="M2991" s="107" t="str">
        <f t="shared" si="46"/>
        <v/>
      </c>
    </row>
    <row r="2992" spans="12:13" hidden="1" x14ac:dyDescent="0.25">
      <c r="L2992" s="145" t="str">
        <f>IF(A2992="","",IFERROR(VLOOKUP(B2992,IPQlickTabla!$B:$J,9,FALSE),IF(B2992="80 - Produccion-Mezcla Grasa","80",IF(B2992="51 - Purga-Purga de sebo","51",IF(B2992="502 - Fermentacion PCL","502",IF(B2992="510 - Fermentacion","510","512"))))))</f>
        <v/>
      </c>
      <c r="M2992" s="107" t="str">
        <f t="shared" si="46"/>
        <v/>
      </c>
    </row>
    <row r="2993" spans="12:13" hidden="1" x14ac:dyDescent="0.25">
      <c r="L2993" s="145" t="str">
        <f>IF(A2993="","",IFERROR(VLOOKUP(B2993,IPQlickTabla!$B:$J,9,FALSE),IF(B2993="80 - Produccion-Mezcla Grasa","80",IF(B2993="51 - Purga-Purga de sebo","51",IF(B2993="502 - Fermentacion PCL","502",IF(B2993="510 - Fermentacion","510","512"))))))</f>
        <v/>
      </c>
      <c r="M2993" s="107" t="str">
        <f t="shared" si="46"/>
        <v/>
      </c>
    </row>
    <row r="2994" spans="12:13" hidden="1" x14ac:dyDescent="0.25">
      <c r="L2994" s="145" t="str">
        <f>IF(A2994="","",IFERROR(VLOOKUP(B2994,IPQlickTabla!$B:$J,9,FALSE),IF(B2994="80 - Produccion-Mezcla Grasa","80",IF(B2994="51 - Purga-Purga de sebo","51",IF(B2994="502 - Fermentacion PCL","502",IF(B2994="510 - Fermentacion","510","512"))))))</f>
        <v/>
      </c>
      <c r="M2994" s="107" t="str">
        <f t="shared" si="46"/>
        <v/>
      </c>
    </row>
    <row r="2995" spans="12:13" hidden="1" x14ac:dyDescent="0.25">
      <c r="L2995" s="145" t="str">
        <f>IF(A2995="","",IFERROR(VLOOKUP(B2995,IPQlickTabla!$B:$J,9,FALSE),IF(B2995="80 - Produccion-Mezcla Grasa","80",IF(B2995="51 - Purga-Purga de sebo","51",IF(B2995="502 - Fermentacion PCL","502",IF(B2995="510 - Fermentacion","510","512"))))))</f>
        <v/>
      </c>
      <c r="M2995" s="107" t="str">
        <f t="shared" si="46"/>
        <v/>
      </c>
    </row>
    <row r="2996" spans="12:13" hidden="1" x14ac:dyDescent="0.25">
      <c r="L2996" s="145" t="str">
        <f>IF(A2996="","",IFERROR(VLOOKUP(B2996,IPQlickTabla!$B:$J,9,FALSE),IF(B2996="80 - Produccion-Mezcla Grasa","80",IF(B2996="51 - Purga-Purga de sebo","51",IF(B2996="502 - Fermentacion PCL","502",IF(B2996="510 - Fermentacion","510","512"))))))</f>
        <v/>
      </c>
      <c r="M2996" s="107" t="str">
        <f t="shared" si="46"/>
        <v/>
      </c>
    </row>
    <row r="2997" spans="12:13" hidden="1" x14ac:dyDescent="0.25">
      <c r="L2997" s="145" t="str">
        <f>IF(A2997="","",IFERROR(VLOOKUP(B2997,IPQlickTabla!$B:$J,9,FALSE),IF(B2997="80 - Produccion-Mezcla Grasa","80",IF(B2997="51 - Purga-Purga de sebo","51",IF(B2997="502 - Fermentacion PCL","502",IF(B2997="510 - Fermentacion","510","512"))))))</f>
        <v/>
      </c>
      <c r="M2997" s="107" t="str">
        <f t="shared" si="46"/>
        <v/>
      </c>
    </row>
    <row r="2998" spans="12:13" hidden="1" x14ac:dyDescent="0.25">
      <c r="L2998" s="145" t="str">
        <f>IF(A2998="","",IFERROR(VLOOKUP(B2998,IPQlickTabla!$B:$J,9,FALSE),IF(B2998="80 - Produccion-Mezcla Grasa","80",IF(B2998="51 - Purga-Purga de sebo","51",IF(B2998="502 - Fermentacion PCL","502",IF(B2998="510 - Fermentacion","510","512"))))))</f>
        <v/>
      </c>
      <c r="M2998" s="107" t="str">
        <f t="shared" si="46"/>
        <v/>
      </c>
    </row>
    <row r="2999" spans="12:13" hidden="1" x14ac:dyDescent="0.25">
      <c r="L2999" s="145" t="str">
        <f>IF(A2999="","",IFERROR(VLOOKUP(B2999,IPQlickTabla!$B:$J,9,FALSE),IF(B2999="80 - Produccion-Mezcla Grasa","80",IF(B2999="51 - Purga-Purga de sebo","51",IF(B2999="502 - Fermentacion PCL","502",IF(B2999="510 - Fermentacion","510","512"))))))</f>
        <v/>
      </c>
      <c r="M2999" s="107" t="str">
        <f t="shared" si="46"/>
        <v/>
      </c>
    </row>
    <row r="3000" spans="12:13" hidden="1" x14ac:dyDescent="0.25">
      <c r="L3000" s="145" t="str">
        <f>IF(A3000="","",IFERROR(VLOOKUP(B3000,IPQlickTabla!$B:$J,9,FALSE),IF(B3000="80 - Produccion-Mezcla Grasa","80",IF(B3000="51 - Purga-Purga de sebo","51",IF(B3000="502 - Fermentacion PCL","502",IF(B3000="510 - Fermentacion","510","512"))))))</f>
        <v/>
      </c>
      <c r="M3000" s="107" t="str">
        <f t="shared" si="46"/>
        <v/>
      </c>
    </row>
    <row r="3001" spans="12:13" hidden="1" x14ac:dyDescent="0.25">
      <c r="L3001" s="145" t="str">
        <f>IF(A3001="","",IFERROR(VLOOKUP(B3001,IPQlickTabla!$B:$J,9,FALSE),IF(B3001="80 - Produccion-Mezcla Grasa","80",IF(B3001="51 - Purga-Purga de sebo","51",IF(B3001="502 - Fermentacion PCL","502",IF(B3001="510 - Fermentacion","510","512"))))))</f>
        <v/>
      </c>
      <c r="M3001" s="107" t="str">
        <f t="shared" si="46"/>
        <v/>
      </c>
    </row>
    <row r="3002" spans="12:13" hidden="1" x14ac:dyDescent="0.25">
      <c r="L3002" s="145" t="str">
        <f>IF(A3002="","",IFERROR(VLOOKUP(B3002,IPQlickTabla!$B:$J,9,FALSE),IF(B3002="80 - Produccion-Mezcla Grasa","80",IF(B3002="51 - Purga-Purga de sebo","51",IF(B3002="502 - Fermentacion PCL","502",IF(B3002="510 - Fermentacion","510","512"))))))</f>
        <v/>
      </c>
      <c r="M3002" s="107" t="str">
        <f t="shared" si="46"/>
        <v/>
      </c>
    </row>
    <row r="3003" spans="12:13" hidden="1" x14ac:dyDescent="0.25">
      <c r="L3003" s="145" t="str">
        <f>IF(A3003="","",IFERROR(VLOOKUP(B3003,IPQlickTabla!$B:$J,9,FALSE),IF(B3003="80 - Produccion-Mezcla Grasa","80",IF(B3003="51 - Purga-Purga de sebo","51",IF(B3003="502 - Fermentacion PCL","502",IF(B3003="510 - Fermentacion","510","512"))))))</f>
        <v/>
      </c>
      <c r="M3003" s="107" t="str">
        <f t="shared" si="46"/>
        <v/>
      </c>
    </row>
    <row r="3004" spans="12:13" hidden="1" x14ac:dyDescent="0.25">
      <c r="L3004" s="145" t="str">
        <f>IF(A3004="","",IFERROR(VLOOKUP(B3004,IPQlickTabla!$B:$J,9,FALSE),IF(B3004="80 - Produccion-Mezcla Grasa","80",IF(B3004="51 - Purga-Purga de sebo","51",IF(B3004="502 - Fermentacion PCL","502",IF(B3004="510 - Fermentacion","510","512"))))))</f>
        <v/>
      </c>
      <c r="M3004" s="107" t="str">
        <f t="shared" si="46"/>
        <v/>
      </c>
    </row>
    <row r="3005" spans="12:13" hidden="1" x14ac:dyDescent="0.25">
      <c r="L3005" s="145" t="str">
        <f>IF(A3005="","",IFERROR(VLOOKUP(B3005,IPQlickTabla!$B:$J,9,FALSE),IF(B3005="80 - Produccion-Mezcla Grasa","80",IF(B3005="51 - Purga-Purga de sebo","51",IF(B3005="502 - Fermentacion PCL","502",IF(B3005="510 - Fermentacion","510","512"))))))</f>
        <v/>
      </c>
      <c r="M3005" s="107" t="str">
        <f t="shared" si="46"/>
        <v/>
      </c>
    </row>
    <row r="3006" spans="12:13" hidden="1" x14ac:dyDescent="0.25">
      <c r="L3006" s="145" t="str">
        <f>IF(A3006="","",IFERROR(VLOOKUP(B3006,IPQlickTabla!$B:$J,9,FALSE),IF(B3006="80 - Produccion-Mezcla Grasa","80",IF(B3006="51 - Purga-Purga de sebo","51",IF(B3006="502 - Fermentacion PCL","502",IF(B3006="510 - Fermentacion","510","512"))))))</f>
        <v/>
      </c>
      <c r="M3006" s="107" t="str">
        <f t="shared" si="46"/>
        <v/>
      </c>
    </row>
    <row r="3007" spans="12:13" hidden="1" x14ac:dyDescent="0.25">
      <c r="L3007" s="145" t="str">
        <f>IF(A3007="","",IFERROR(VLOOKUP(B3007,IPQlickTabla!$B:$J,9,FALSE),IF(B3007="80 - Produccion-Mezcla Grasa","80",IF(B3007="51 - Purga-Purga de sebo","51",IF(B3007="502 - Fermentacion PCL","502",IF(B3007="510 - Fermentacion","510","512"))))))</f>
        <v/>
      </c>
      <c r="M3007" s="107" t="str">
        <f t="shared" si="46"/>
        <v/>
      </c>
    </row>
    <row r="3008" spans="12:13" hidden="1" x14ac:dyDescent="0.25">
      <c r="L3008" s="145" t="str">
        <f>IF(A3008="","",IFERROR(VLOOKUP(B3008,IPQlickTabla!$B:$J,9,FALSE),IF(B3008="80 - Produccion-Mezcla Grasa","80",IF(B3008="51 - Purga-Purga de sebo","51",IF(B3008="502 - Fermentacion PCL","502",IF(B3008="510 - Fermentacion","510","512"))))))</f>
        <v/>
      </c>
      <c r="M3008" s="107" t="str">
        <f t="shared" si="46"/>
        <v/>
      </c>
    </row>
    <row r="3009" spans="12:13" hidden="1" x14ac:dyDescent="0.25">
      <c r="L3009" s="145" t="str">
        <f>IF(A3009="","",IFERROR(VLOOKUP(B3009,IPQlickTabla!$B:$J,9,FALSE),IF(B3009="80 - Produccion-Mezcla Grasa","80",IF(B3009="51 - Purga-Purga de sebo","51",IF(B3009="502 - Fermentacion PCL","502",IF(B3009="510 - Fermentacion","510","512"))))))</f>
        <v/>
      </c>
      <c r="M3009" s="107" t="str">
        <f t="shared" si="46"/>
        <v/>
      </c>
    </row>
    <row r="3010" spans="12:13" hidden="1" x14ac:dyDescent="0.25">
      <c r="L3010" s="145" t="str">
        <f>IF(A3010="","",IFERROR(VLOOKUP(B3010,IPQlickTabla!$B:$J,9,FALSE),IF(B3010="80 - Produccion-Mezcla Grasa","80",IF(B3010="51 - Purga-Purga de sebo","51",IF(B3010="502 - Fermentacion PCL","502",IF(B3010="510 - Fermentacion","510","512"))))))</f>
        <v/>
      </c>
      <c r="M3010" s="107" t="str">
        <f t="shared" si="46"/>
        <v/>
      </c>
    </row>
    <row r="3011" spans="12:13" hidden="1" x14ac:dyDescent="0.25">
      <c r="L3011" s="145" t="str">
        <f>IF(A3011="","",IFERROR(VLOOKUP(B3011,IPQlickTabla!$B:$J,9,FALSE),IF(B3011="80 - Produccion-Mezcla Grasa","80",IF(B3011="51 - Purga-Purga de sebo","51",IF(B3011="502 - Fermentacion PCL","502",IF(B3011="510 - Fermentacion","510","512"))))))</f>
        <v/>
      </c>
      <c r="M3011" s="107" t="str">
        <f t="shared" ref="M3011:M3074" si="47">+IF(OR(L3011=73,L3011=74,L3011=75),75,IF(L3011="80",80,IF(L3011="51",51,IF(L3011="502",502,IF(L3011="510",510,IF(L3011="512",512,L3011))))))</f>
        <v/>
      </c>
    </row>
    <row r="3012" spans="12:13" hidden="1" x14ac:dyDescent="0.25">
      <c r="L3012" s="145" t="str">
        <f>IF(A3012="","",IFERROR(VLOOKUP(B3012,IPQlickTabla!$B:$J,9,FALSE),IF(B3012="80 - Produccion-Mezcla Grasa","80",IF(B3012="51 - Purga-Purga de sebo","51",IF(B3012="502 - Fermentacion PCL","502",IF(B3012="510 - Fermentacion","510","512"))))))</f>
        <v/>
      </c>
      <c r="M3012" s="107" t="str">
        <f t="shared" si="47"/>
        <v/>
      </c>
    </row>
    <row r="3013" spans="12:13" hidden="1" x14ac:dyDescent="0.25">
      <c r="L3013" s="145" t="str">
        <f>IF(A3013="","",IFERROR(VLOOKUP(B3013,IPQlickTabla!$B:$J,9,FALSE),IF(B3013="80 - Produccion-Mezcla Grasa","80",IF(B3013="51 - Purga-Purga de sebo","51",IF(B3013="502 - Fermentacion PCL","502",IF(B3013="510 - Fermentacion","510","512"))))))</f>
        <v/>
      </c>
      <c r="M3013" s="107" t="str">
        <f t="shared" si="47"/>
        <v/>
      </c>
    </row>
    <row r="3014" spans="12:13" hidden="1" x14ac:dyDescent="0.25">
      <c r="L3014" s="145" t="str">
        <f>IF(A3014="","",IFERROR(VLOOKUP(B3014,IPQlickTabla!$B:$J,9,FALSE),IF(B3014="80 - Produccion-Mezcla Grasa","80",IF(B3014="51 - Purga-Purga de sebo","51",IF(B3014="502 - Fermentacion PCL","502",IF(B3014="510 - Fermentacion","510","512"))))))</f>
        <v/>
      </c>
      <c r="M3014" s="107" t="str">
        <f t="shared" si="47"/>
        <v/>
      </c>
    </row>
    <row r="3015" spans="12:13" hidden="1" x14ac:dyDescent="0.25">
      <c r="L3015" s="145" t="str">
        <f>IF(A3015="","",IFERROR(VLOOKUP(B3015,IPQlickTabla!$B:$J,9,FALSE),IF(B3015="80 - Produccion-Mezcla Grasa","80",IF(B3015="51 - Purga-Purga de sebo","51",IF(B3015="502 - Fermentacion PCL","502",IF(B3015="510 - Fermentacion","510","512"))))))</f>
        <v/>
      </c>
      <c r="M3015" s="107" t="str">
        <f t="shared" si="47"/>
        <v/>
      </c>
    </row>
    <row r="3016" spans="12:13" hidden="1" x14ac:dyDescent="0.25">
      <c r="L3016" s="145" t="str">
        <f>IF(A3016="","",IFERROR(VLOOKUP(B3016,IPQlickTabla!$B:$J,9,FALSE),IF(B3016="80 - Produccion-Mezcla Grasa","80",IF(B3016="51 - Purga-Purga de sebo","51",IF(B3016="502 - Fermentacion PCL","502",IF(B3016="510 - Fermentacion","510","512"))))))</f>
        <v/>
      </c>
      <c r="M3016" s="107" t="str">
        <f t="shared" si="47"/>
        <v/>
      </c>
    </row>
    <row r="3017" spans="12:13" hidden="1" x14ac:dyDescent="0.25">
      <c r="L3017" s="145" t="str">
        <f>IF(A3017="","",IFERROR(VLOOKUP(B3017,IPQlickTabla!$B:$J,9,FALSE),IF(B3017="80 - Produccion-Mezcla Grasa","80",IF(B3017="51 - Purga-Purga de sebo","51",IF(B3017="502 - Fermentacion PCL","502",IF(B3017="510 - Fermentacion","510","512"))))))</f>
        <v/>
      </c>
      <c r="M3017" s="107" t="str">
        <f t="shared" si="47"/>
        <v/>
      </c>
    </row>
    <row r="3018" spans="12:13" hidden="1" x14ac:dyDescent="0.25">
      <c r="L3018" s="145" t="str">
        <f>IF(A3018="","",IFERROR(VLOOKUP(B3018,IPQlickTabla!$B:$J,9,FALSE),IF(B3018="80 - Produccion-Mezcla Grasa","80",IF(B3018="51 - Purga-Purga de sebo","51",IF(B3018="502 - Fermentacion PCL","502",IF(B3018="510 - Fermentacion","510","512"))))))</f>
        <v/>
      </c>
      <c r="M3018" s="107" t="str">
        <f t="shared" si="47"/>
        <v/>
      </c>
    </row>
    <row r="3019" spans="12:13" hidden="1" x14ac:dyDescent="0.25">
      <c r="L3019" s="145" t="str">
        <f>IF(A3019="","",IFERROR(VLOOKUP(B3019,IPQlickTabla!$B:$J,9,FALSE),IF(B3019="80 - Produccion-Mezcla Grasa","80",IF(B3019="51 - Purga-Purga de sebo","51",IF(B3019="502 - Fermentacion PCL","502",IF(B3019="510 - Fermentacion","510","512"))))))</f>
        <v/>
      </c>
      <c r="M3019" s="107" t="str">
        <f t="shared" si="47"/>
        <v/>
      </c>
    </row>
    <row r="3020" spans="12:13" hidden="1" x14ac:dyDescent="0.25">
      <c r="L3020" s="145" t="str">
        <f>IF(A3020="","",IFERROR(VLOOKUP(B3020,IPQlickTabla!$B:$J,9,FALSE),IF(B3020="80 - Produccion-Mezcla Grasa","80",IF(B3020="51 - Purga-Purga de sebo","51",IF(B3020="502 - Fermentacion PCL","502",IF(B3020="510 - Fermentacion","510","512"))))))</f>
        <v/>
      </c>
      <c r="M3020" s="107" t="str">
        <f t="shared" si="47"/>
        <v/>
      </c>
    </row>
    <row r="3021" spans="12:13" hidden="1" x14ac:dyDescent="0.25">
      <c r="L3021" s="145" t="str">
        <f>IF(A3021="","",IFERROR(VLOOKUP(B3021,IPQlickTabla!$B:$J,9,FALSE),IF(B3021="80 - Produccion-Mezcla Grasa","80",IF(B3021="51 - Purga-Purga de sebo","51",IF(B3021="502 - Fermentacion PCL","502",IF(B3021="510 - Fermentacion","510","512"))))))</f>
        <v/>
      </c>
      <c r="M3021" s="107" t="str">
        <f t="shared" si="47"/>
        <v/>
      </c>
    </row>
    <row r="3022" spans="12:13" hidden="1" x14ac:dyDescent="0.25">
      <c r="L3022" s="145" t="str">
        <f>IF(A3022="","",IFERROR(VLOOKUP(B3022,IPQlickTabla!$B:$J,9,FALSE),IF(B3022="80 - Produccion-Mezcla Grasa","80",IF(B3022="51 - Purga-Purga de sebo","51",IF(B3022="502 - Fermentacion PCL","502",IF(B3022="510 - Fermentacion","510","512"))))))</f>
        <v/>
      </c>
      <c r="M3022" s="107" t="str">
        <f t="shared" si="47"/>
        <v/>
      </c>
    </row>
    <row r="3023" spans="12:13" hidden="1" x14ac:dyDescent="0.25">
      <c r="L3023" s="145" t="str">
        <f>IF(A3023="","",IFERROR(VLOOKUP(B3023,IPQlickTabla!$B:$J,9,FALSE),IF(B3023="80 - Produccion-Mezcla Grasa","80",IF(B3023="51 - Purga-Purga de sebo","51",IF(B3023="502 - Fermentacion PCL","502",IF(B3023="510 - Fermentacion","510","512"))))))</f>
        <v/>
      </c>
      <c r="M3023" s="107" t="str">
        <f t="shared" si="47"/>
        <v/>
      </c>
    </row>
    <row r="3024" spans="12:13" hidden="1" x14ac:dyDescent="0.25">
      <c r="L3024" s="145" t="str">
        <f>IF(A3024="","",IFERROR(VLOOKUP(B3024,IPQlickTabla!$B:$J,9,FALSE),IF(B3024="80 - Produccion-Mezcla Grasa","80",IF(B3024="51 - Purga-Purga de sebo","51",IF(B3024="502 - Fermentacion PCL","502",IF(B3024="510 - Fermentacion","510","512"))))))</f>
        <v/>
      </c>
      <c r="M3024" s="107" t="str">
        <f t="shared" si="47"/>
        <v/>
      </c>
    </row>
    <row r="3025" spans="12:13" hidden="1" x14ac:dyDescent="0.25">
      <c r="L3025" s="145" t="str">
        <f>IF(A3025="","",IFERROR(VLOOKUP(B3025,IPQlickTabla!$B:$J,9,FALSE),IF(B3025="80 - Produccion-Mezcla Grasa","80",IF(B3025="51 - Purga-Purga de sebo","51",IF(B3025="502 - Fermentacion PCL","502",IF(B3025="510 - Fermentacion","510","512"))))))</f>
        <v/>
      </c>
      <c r="M3025" s="107" t="str">
        <f t="shared" si="47"/>
        <v/>
      </c>
    </row>
    <row r="3026" spans="12:13" hidden="1" x14ac:dyDescent="0.25">
      <c r="L3026" s="145" t="str">
        <f>IF(A3026="","",IFERROR(VLOOKUP(B3026,IPQlickTabla!$B:$J,9,FALSE),IF(B3026="80 - Produccion-Mezcla Grasa","80",IF(B3026="51 - Purga-Purga de sebo","51",IF(B3026="502 - Fermentacion PCL","502",IF(B3026="510 - Fermentacion","510","512"))))))</f>
        <v/>
      </c>
      <c r="M3026" s="107" t="str">
        <f t="shared" si="47"/>
        <v/>
      </c>
    </row>
    <row r="3027" spans="12:13" hidden="1" x14ac:dyDescent="0.25">
      <c r="L3027" s="145" t="str">
        <f>IF(A3027="","",IFERROR(VLOOKUP(B3027,IPQlickTabla!$B:$J,9,FALSE),IF(B3027="80 - Produccion-Mezcla Grasa","80",IF(B3027="51 - Purga-Purga de sebo","51",IF(B3027="502 - Fermentacion PCL","502",IF(B3027="510 - Fermentacion","510","512"))))))</f>
        <v/>
      </c>
      <c r="M3027" s="107" t="str">
        <f t="shared" si="47"/>
        <v/>
      </c>
    </row>
    <row r="3028" spans="12:13" hidden="1" x14ac:dyDescent="0.25">
      <c r="L3028" s="145" t="str">
        <f>IF(A3028="","",IFERROR(VLOOKUP(B3028,IPQlickTabla!$B:$J,9,FALSE),IF(B3028="80 - Produccion-Mezcla Grasa","80",IF(B3028="51 - Purga-Purga de sebo","51",IF(B3028="502 - Fermentacion PCL","502",IF(B3028="510 - Fermentacion","510","512"))))))</f>
        <v/>
      </c>
      <c r="M3028" s="107" t="str">
        <f t="shared" si="47"/>
        <v/>
      </c>
    </row>
    <row r="3029" spans="12:13" hidden="1" x14ac:dyDescent="0.25">
      <c r="L3029" s="145" t="str">
        <f>IF(A3029="","",IFERROR(VLOOKUP(B3029,IPQlickTabla!$B:$J,9,FALSE),IF(B3029="80 - Produccion-Mezcla Grasa","80",IF(B3029="51 - Purga-Purga de sebo","51",IF(B3029="502 - Fermentacion PCL","502",IF(B3029="510 - Fermentacion","510","512"))))))</f>
        <v/>
      </c>
      <c r="M3029" s="107" t="str">
        <f t="shared" si="47"/>
        <v/>
      </c>
    </row>
    <row r="3030" spans="12:13" hidden="1" x14ac:dyDescent="0.25">
      <c r="L3030" s="145" t="str">
        <f>IF(A3030="","",IFERROR(VLOOKUP(B3030,IPQlickTabla!$B:$J,9,FALSE),IF(B3030="80 - Produccion-Mezcla Grasa","80",IF(B3030="51 - Purga-Purga de sebo","51",IF(B3030="502 - Fermentacion PCL","502",IF(B3030="510 - Fermentacion","510","512"))))))</f>
        <v/>
      </c>
      <c r="M3030" s="107" t="str">
        <f t="shared" si="47"/>
        <v/>
      </c>
    </row>
    <row r="3031" spans="12:13" hidden="1" x14ac:dyDescent="0.25">
      <c r="L3031" s="145" t="str">
        <f>IF(A3031="","",IFERROR(VLOOKUP(B3031,IPQlickTabla!$B:$J,9,FALSE),IF(B3031="80 - Produccion-Mezcla Grasa","80",IF(B3031="51 - Purga-Purga de sebo","51",IF(B3031="502 - Fermentacion PCL","502",IF(B3031="510 - Fermentacion","510","512"))))))</f>
        <v/>
      </c>
      <c r="M3031" s="107" t="str">
        <f t="shared" si="47"/>
        <v/>
      </c>
    </row>
    <row r="3032" spans="12:13" hidden="1" x14ac:dyDescent="0.25">
      <c r="L3032" s="145" t="str">
        <f>IF(A3032="","",IFERROR(VLOOKUP(B3032,IPQlickTabla!$B:$J,9,FALSE),IF(B3032="80 - Produccion-Mezcla Grasa","80",IF(B3032="51 - Purga-Purga de sebo","51",IF(B3032="502 - Fermentacion PCL","502",IF(B3032="510 - Fermentacion","510","512"))))))</f>
        <v/>
      </c>
      <c r="M3032" s="107" t="str">
        <f t="shared" si="47"/>
        <v/>
      </c>
    </row>
    <row r="3033" spans="12:13" hidden="1" x14ac:dyDescent="0.25">
      <c r="L3033" s="145" t="str">
        <f>IF(A3033="","",IFERROR(VLOOKUP(B3033,IPQlickTabla!$B:$J,9,FALSE),IF(B3033="80 - Produccion-Mezcla Grasa","80",IF(B3033="51 - Purga-Purga de sebo","51",IF(B3033="502 - Fermentacion PCL","502",IF(B3033="510 - Fermentacion","510","512"))))))</f>
        <v/>
      </c>
      <c r="M3033" s="107" t="str">
        <f t="shared" si="47"/>
        <v/>
      </c>
    </row>
    <row r="3034" spans="12:13" hidden="1" x14ac:dyDescent="0.25">
      <c r="L3034" s="145" t="str">
        <f>IF(A3034="","",IFERROR(VLOOKUP(B3034,IPQlickTabla!$B:$J,9,FALSE),IF(B3034="80 - Produccion-Mezcla Grasa","80",IF(B3034="51 - Purga-Purga de sebo","51",IF(B3034="502 - Fermentacion PCL","502",IF(B3034="510 - Fermentacion","510","512"))))))</f>
        <v/>
      </c>
      <c r="M3034" s="107" t="str">
        <f t="shared" si="47"/>
        <v/>
      </c>
    </row>
    <row r="3035" spans="12:13" hidden="1" x14ac:dyDescent="0.25">
      <c r="L3035" s="145" t="str">
        <f>IF(A3035="","",IFERROR(VLOOKUP(B3035,IPQlickTabla!$B:$J,9,FALSE),IF(B3035="80 - Produccion-Mezcla Grasa","80",IF(B3035="51 - Purga-Purga de sebo","51",IF(B3035="502 - Fermentacion PCL","502",IF(B3035="510 - Fermentacion","510","512"))))))</f>
        <v/>
      </c>
      <c r="M3035" s="107" t="str">
        <f t="shared" si="47"/>
        <v/>
      </c>
    </row>
    <row r="3036" spans="12:13" hidden="1" x14ac:dyDescent="0.25">
      <c r="L3036" s="145" t="str">
        <f>IF(A3036="","",IFERROR(VLOOKUP(B3036,IPQlickTabla!$B:$J,9,FALSE),IF(B3036="80 - Produccion-Mezcla Grasa","80",IF(B3036="51 - Purga-Purga de sebo","51",IF(B3036="502 - Fermentacion PCL","502",IF(B3036="510 - Fermentacion","510","512"))))))</f>
        <v/>
      </c>
      <c r="M3036" s="107" t="str">
        <f t="shared" si="47"/>
        <v/>
      </c>
    </row>
    <row r="3037" spans="12:13" hidden="1" x14ac:dyDescent="0.25">
      <c r="L3037" s="145" t="str">
        <f>IF(A3037="","",IFERROR(VLOOKUP(B3037,IPQlickTabla!$B:$J,9,FALSE),IF(B3037="80 - Produccion-Mezcla Grasa","80",IF(B3037="51 - Purga-Purga de sebo","51",IF(B3037="502 - Fermentacion PCL","502",IF(B3037="510 - Fermentacion","510","512"))))))</f>
        <v/>
      </c>
      <c r="M3037" s="107" t="str">
        <f t="shared" si="47"/>
        <v/>
      </c>
    </row>
    <row r="3038" spans="12:13" hidden="1" x14ac:dyDescent="0.25">
      <c r="L3038" s="145" t="str">
        <f>IF(A3038="","",IFERROR(VLOOKUP(B3038,IPQlickTabla!$B:$J,9,FALSE),IF(B3038="80 - Produccion-Mezcla Grasa","80",IF(B3038="51 - Purga-Purga de sebo","51",IF(B3038="502 - Fermentacion PCL","502",IF(B3038="510 - Fermentacion","510","512"))))))</f>
        <v/>
      </c>
      <c r="M3038" s="107" t="str">
        <f t="shared" si="47"/>
        <v/>
      </c>
    </row>
    <row r="3039" spans="12:13" hidden="1" x14ac:dyDescent="0.25">
      <c r="L3039" s="145" t="str">
        <f>IF(A3039="","",IFERROR(VLOOKUP(B3039,IPQlickTabla!$B:$J,9,FALSE),IF(B3039="80 - Produccion-Mezcla Grasa","80",IF(B3039="51 - Purga-Purga de sebo","51",IF(B3039="502 - Fermentacion PCL","502",IF(B3039="510 - Fermentacion","510","512"))))))</f>
        <v/>
      </c>
      <c r="M3039" s="107" t="str">
        <f t="shared" si="47"/>
        <v/>
      </c>
    </row>
    <row r="3040" spans="12:13" hidden="1" x14ac:dyDescent="0.25">
      <c r="L3040" s="145" t="str">
        <f>IF(A3040="","",IFERROR(VLOOKUP(B3040,IPQlickTabla!$B:$J,9,FALSE),IF(B3040="80 - Produccion-Mezcla Grasa","80",IF(B3040="51 - Purga-Purga de sebo","51",IF(B3040="502 - Fermentacion PCL","502",IF(B3040="510 - Fermentacion","510","512"))))))</f>
        <v/>
      </c>
      <c r="M3040" s="107" t="str">
        <f t="shared" si="47"/>
        <v/>
      </c>
    </row>
    <row r="3041" spans="12:13" hidden="1" x14ac:dyDescent="0.25">
      <c r="L3041" s="145" t="str">
        <f>IF(A3041="","",IFERROR(VLOOKUP(B3041,IPQlickTabla!$B:$J,9,FALSE),IF(B3041="80 - Produccion-Mezcla Grasa","80",IF(B3041="51 - Purga-Purga de sebo","51",IF(B3041="502 - Fermentacion PCL","502",IF(B3041="510 - Fermentacion","510","512"))))))</f>
        <v/>
      </c>
      <c r="M3041" s="107" t="str">
        <f t="shared" si="47"/>
        <v/>
      </c>
    </row>
    <row r="3042" spans="12:13" hidden="1" x14ac:dyDescent="0.25">
      <c r="L3042" s="145" t="str">
        <f>IF(A3042="","",IFERROR(VLOOKUP(B3042,IPQlickTabla!$B:$J,9,FALSE),IF(B3042="80 - Produccion-Mezcla Grasa","80",IF(B3042="51 - Purga-Purga de sebo","51",IF(B3042="502 - Fermentacion PCL","502",IF(B3042="510 - Fermentacion","510","512"))))))</f>
        <v/>
      </c>
      <c r="M3042" s="107" t="str">
        <f t="shared" si="47"/>
        <v/>
      </c>
    </row>
    <row r="3043" spans="12:13" hidden="1" x14ac:dyDescent="0.25">
      <c r="L3043" s="145" t="str">
        <f>IF(A3043="","",IFERROR(VLOOKUP(B3043,IPQlickTabla!$B:$J,9,FALSE),IF(B3043="80 - Produccion-Mezcla Grasa","80",IF(B3043="51 - Purga-Purga de sebo","51",IF(B3043="502 - Fermentacion PCL","502",IF(B3043="510 - Fermentacion","510","512"))))))</f>
        <v/>
      </c>
      <c r="M3043" s="107" t="str">
        <f t="shared" si="47"/>
        <v/>
      </c>
    </row>
    <row r="3044" spans="12:13" hidden="1" x14ac:dyDescent="0.25">
      <c r="L3044" s="145" t="str">
        <f>IF(A3044="","",IFERROR(VLOOKUP(B3044,IPQlickTabla!$B:$J,9,FALSE),IF(B3044="80 - Produccion-Mezcla Grasa","80",IF(B3044="51 - Purga-Purga de sebo","51",IF(B3044="502 - Fermentacion PCL","502",IF(B3044="510 - Fermentacion","510","512"))))))</f>
        <v/>
      </c>
      <c r="M3044" s="107" t="str">
        <f t="shared" si="47"/>
        <v/>
      </c>
    </row>
    <row r="3045" spans="12:13" hidden="1" x14ac:dyDescent="0.25">
      <c r="L3045" s="145" t="str">
        <f>IF(A3045="","",IFERROR(VLOOKUP(B3045,IPQlickTabla!$B:$J,9,FALSE),IF(B3045="80 - Produccion-Mezcla Grasa","80",IF(B3045="51 - Purga-Purga de sebo","51",IF(B3045="502 - Fermentacion PCL","502",IF(B3045="510 - Fermentacion","510","512"))))))</f>
        <v/>
      </c>
      <c r="M3045" s="107" t="str">
        <f t="shared" si="47"/>
        <v/>
      </c>
    </row>
    <row r="3046" spans="12:13" hidden="1" x14ac:dyDescent="0.25">
      <c r="L3046" s="145" t="str">
        <f>IF(A3046="","",IFERROR(VLOOKUP(B3046,IPQlickTabla!$B:$J,9,FALSE),IF(B3046="80 - Produccion-Mezcla Grasa","80",IF(B3046="51 - Purga-Purga de sebo","51",IF(B3046="502 - Fermentacion PCL","502",IF(B3046="510 - Fermentacion","510","512"))))))</f>
        <v/>
      </c>
      <c r="M3046" s="107" t="str">
        <f t="shared" si="47"/>
        <v/>
      </c>
    </row>
    <row r="3047" spans="12:13" hidden="1" x14ac:dyDescent="0.25">
      <c r="L3047" s="145" t="str">
        <f>IF(A3047="","",IFERROR(VLOOKUP(B3047,IPQlickTabla!$B:$J,9,FALSE),IF(B3047="80 - Produccion-Mezcla Grasa","80",IF(B3047="51 - Purga-Purga de sebo","51",IF(B3047="502 - Fermentacion PCL","502",IF(B3047="510 - Fermentacion","510","512"))))))</f>
        <v/>
      </c>
      <c r="M3047" s="107" t="str">
        <f t="shared" si="47"/>
        <v/>
      </c>
    </row>
    <row r="3048" spans="12:13" hidden="1" x14ac:dyDescent="0.25">
      <c r="L3048" s="145" t="str">
        <f>IF(A3048="","",IFERROR(VLOOKUP(B3048,IPQlickTabla!$B:$J,9,FALSE),IF(B3048="80 - Produccion-Mezcla Grasa","80",IF(B3048="51 - Purga-Purga de sebo","51",IF(B3048="502 - Fermentacion PCL","502",IF(B3048="510 - Fermentacion","510","512"))))))</f>
        <v/>
      </c>
      <c r="M3048" s="107" t="str">
        <f t="shared" si="47"/>
        <v/>
      </c>
    </row>
    <row r="3049" spans="12:13" hidden="1" x14ac:dyDescent="0.25">
      <c r="L3049" s="145" t="str">
        <f>IF(A3049="","",IFERROR(VLOOKUP(B3049,IPQlickTabla!$B:$J,9,FALSE),IF(B3049="80 - Produccion-Mezcla Grasa","80",IF(B3049="51 - Purga-Purga de sebo","51",IF(B3049="502 - Fermentacion PCL","502",IF(B3049="510 - Fermentacion","510","512"))))))</f>
        <v/>
      </c>
      <c r="M3049" s="107" t="str">
        <f t="shared" si="47"/>
        <v/>
      </c>
    </row>
    <row r="3050" spans="12:13" hidden="1" x14ac:dyDescent="0.25">
      <c r="L3050" s="145" t="str">
        <f>IF(A3050="","",IFERROR(VLOOKUP(B3050,IPQlickTabla!$B:$J,9,FALSE),IF(B3050="80 - Produccion-Mezcla Grasa","80",IF(B3050="51 - Purga-Purga de sebo","51",IF(B3050="502 - Fermentacion PCL","502",IF(B3050="510 - Fermentacion","510","512"))))))</f>
        <v/>
      </c>
      <c r="M3050" s="107" t="str">
        <f t="shared" si="47"/>
        <v/>
      </c>
    </row>
    <row r="3051" spans="12:13" hidden="1" x14ac:dyDescent="0.25">
      <c r="L3051" s="145" t="str">
        <f>IF(A3051="","",IFERROR(VLOOKUP(B3051,IPQlickTabla!$B:$J,9,FALSE),IF(B3051="80 - Produccion-Mezcla Grasa","80",IF(B3051="51 - Purga-Purga de sebo","51",IF(B3051="502 - Fermentacion PCL","502",IF(B3051="510 - Fermentacion","510","512"))))))</f>
        <v/>
      </c>
      <c r="M3051" s="107" t="str">
        <f t="shared" si="47"/>
        <v/>
      </c>
    </row>
    <row r="3052" spans="12:13" hidden="1" x14ac:dyDescent="0.25">
      <c r="L3052" s="145" t="str">
        <f>IF(A3052="","",IFERROR(VLOOKUP(B3052,IPQlickTabla!$B:$J,9,FALSE),IF(B3052="80 - Produccion-Mezcla Grasa","80",IF(B3052="51 - Purga-Purga de sebo","51",IF(B3052="502 - Fermentacion PCL","502",IF(B3052="510 - Fermentacion","510","512"))))))</f>
        <v/>
      </c>
      <c r="M3052" s="107" t="str">
        <f t="shared" si="47"/>
        <v/>
      </c>
    </row>
    <row r="3053" spans="12:13" hidden="1" x14ac:dyDescent="0.25">
      <c r="L3053" s="145" t="str">
        <f>IF(A3053="","",IFERROR(VLOOKUP(B3053,IPQlickTabla!$B:$J,9,FALSE),IF(B3053="80 - Produccion-Mezcla Grasa","80",IF(B3053="51 - Purga-Purga de sebo","51",IF(B3053="502 - Fermentacion PCL","502",IF(B3053="510 - Fermentacion","510","512"))))))</f>
        <v/>
      </c>
      <c r="M3053" s="107" t="str">
        <f t="shared" si="47"/>
        <v/>
      </c>
    </row>
    <row r="3054" spans="12:13" hidden="1" x14ac:dyDescent="0.25">
      <c r="L3054" s="145" t="str">
        <f>IF(A3054="","",IFERROR(VLOOKUP(B3054,IPQlickTabla!$B:$J,9,FALSE),IF(B3054="80 - Produccion-Mezcla Grasa","80",IF(B3054="51 - Purga-Purga de sebo","51",IF(B3054="502 - Fermentacion PCL","502",IF(B3054="510 - Fermentacion","510","512"))))))</f>
        <v/>
      </c>
      <c r="M3054" s="107" t="str">
        <f t="shared" si="47"/>
        <v/>
      </c>
    </row>
    <row r="3055" spans="12:13" hidden="1" x14ac:dyDescent="0.25">
      <c r="L3055" s="145" t="str">
        <f>IF(A3055="","",IFERROR(VLOOKUP(B3055,IPQlickTabla!$B:$J,9,FALSE),IF(B3055="80 - Produccion-Mezcla Grasa","80",IF(B3055="51 - Purga-Purga de sebo","51",IF(B3055="502 - Fermentacion PCL","502",IF(B3055="510 - Fermentacion","510","512"))))))</f>
        <v/>
      </c>
      <c r="M3055" s="107" t="str">
        <f t="shared" si="47"/>
        <v/>
      </c>
    </row>
    <row r="3056" spans="12:13" hidden="1" x14ac:dyDescent="0.25">
      <c r="L3056" s="145" t="str">
        <f>IF(A3056="","",IFERROR(VLOOKUP(B3056,IPQlickTabla!$B:$J,9,FALSE),IF(B3056="80 - Produccion-Mezcla Grasa","80",IF(B3056="51 - Purga-Purga de sebo","51",IF(B3056="502 - Fermentacion PCL","502",IF(B3056="510 - Fermentacion","510","512"))))))</f>
        <v/>
      </c>
      <c r="M3056" s="107" t="str">
        <f t="shared" si="47"/>
        <v/>
      </c>
    </row>
    <row r="3057" spans="12:13" hidden="1" x14ac:dyDescent="0.25">
      <c r="L3057" s="145" t="str">
        <f>IF(A3057="","",IFERROR(VLOOKUP(B3057,IPQlickTabla!$B:$J,9,FALSE),IF(B3057="80 - Produccion-Mezcla Grasa","80",IF(B3057="51 - Purga-Purga de sebo","51",IF(B3057="502 - Fermentacion PCL","502",IF(B3057="510 - Fermentacion","510","512"))))))</f>
        <v/>
      </c>
      <c r="M3057" s="107" t="str">
        <f t="shared" si="47"/>
        <v/>
      </c>
    </row>
    <row r="3058" spans="12:13" hidden="1" x14ac:dyDescent="0.25">
      <c r="L3058" s="145" t="str">
        <f>IF(A3058="","",IFERROR(VLOOKUP(B3058,IPQlickTabla!$B:$J,9,FALSE),IF(B3058="80 - Produccion-Mezcla Grasa","80",IF(B3058="51 - Purga-Purga de sebo","51",IF(B3058="502 - Fermentacion PCL","502",IF(B3058="510 - Fermentacion","510","512"))))))</f>
        <v/>
      </c>
      <c r="M3058" s="107" t="str">
        <f t="shared" si="47"/>
        <v/>
      </c>
    </row>
    <row r="3059" spans="12:13" hidden="1" x14ac:dyDescent="0.25">
      <c r="L3059" s="145" t="str">
        <f>IF(A3059="","",IFERROR(VLOOKUP(B3059,IPQlickTabla!$B:$J,9,FALSE),IF(B3059="80 - Produccion-Mezcla Grasa","80",IF(B3059="51 - Purga-Purga de sebo","51",IF(B3059="502 - Fermentacion PCL","502",IF(B3059="510 - Fermentacion","510","512"))))))</f>
        <v/>
      </c>
      <c r="M3059" s="107" t="str">
        <f t="shared" si="47"/>
        <v/>
      </c>
    </row>
    <row r="3060" spans="12:13" hidden="1" x14ac:dyDescent="0.25">
      <c r="L3060" s="145" t="str">
        <f>IF(A3060="","",IFERROR(VLOOKUP(B3060,IPQlickTabla!$B:$J,9,FALSE),IF(B3060="80 - Produccion-Mezcla Grasa","80",IF(B3060="51 - Purga-Purga de sebo","51",IF(B3060="502 - Fermentacion PCL","502",IF(B3060="510 - Fermentacion","510","512"))))))</f>
        <v/>
      </c>
      <c r="M3060" s="107" t="str">
        <f t="shared" si="47"/>
        <v/>
      </c>
    </row>
    <row r="3061" spans="12:13" hidden="1" x14ac:dyDescent="0.25">
      <c r="L3061" s="145" t="str">
        <f>IF(A3061="","",IFERROR(VLOOKUP(B3061,IPQlickTabla!$B:$J,9,FALSE),IF(B3061="80 - Produccion-Mezcla Grasa","80",IF(B3061="51 - Purga-Purga de sebo","51",IF(B3061="502 - Fermentacion PCL","502",IF(B3061="510 - Fermentacion","510","512"))))))</f>
        <v/>
      </c>
      <c r="M3061" s="107" t="str">
        <f t="shared" si="47"/>
        <v/>
      </c>
    </row>
    <row r="3062" spans="12:13" hidden="1" x14ac:dyDescent="0.25">
      <c r="L3062" s="145" t="str">
        <f>IF(A3062="","",IFERROR(VLOOKUP(B3062,IPQlickTabla!$B:$J,9,FALSE),IF(B3062="80 - Produccion-Mezcla Grasa","80",IF(B3062="51 - Purga-Purga de sebo","51",IF(B3062="502 - Fermentacion PCL","502",IF(B3062="510 - Fermentacion","510","512"))))))</f>
        <v/>
      </c>
      <c r="M3062" s="107" t="str">
        <f t="shared" si="47"/>
        <v/>
      </c>
    </row>
    <row r="3063" spans="12:13" hidden="1" x14ac:dyDescent="0.25">
      <c r="L3063" s="145" t="str">
        <f>IF(A3063="","",IFERROR(VLOOKUP(B3063,IPQlickTabla!$B:$J,9,FALSE),IF(B3063="80 - Produccion-Mezcla Grasa","80",IF(B3063="51 - Purga-Purga de sebo","51",IF(B3063="502 - Fermentacion PCL","502",IF(B3063="510 - Fermentacion","510","512"))))))</f>
        <v/>
      </c>
      <c r="M3063" s="107" t="str">
        <f t="shared" si="47"/>
        <v/>
      </c>
    </row>
    <row r="3064" spans="12:13" hidden="1" x14ac:dyDescent="0.25">
      <c r="L3064" s="145" t="str">
        <f>IF(A3064="","",IFERROR(VLOOKUP(B3064,IPQlickTabla!$B:$J,9,FALSE),IF(B3064="80 - Produccion-Mezcla Grasa","80",IF(B3064="51 - Purga-Purga de sebo","51",IF(B3064="502 - Fermentacion PCL","502",IF(B3064="510 - Fermentacion","510","512"))))))</f>
        <v/>
      </c>
      <c r="M3064" s="107" t="str">
        <f t="shared" si="47"/>
        <v/>
      </c>
    </row>
    <row r="3065" spans="12:13" hidden="1" x14ac:dyDescent="0.25">
      <c r="L3065" s="145" t="str">
        <f>IF(A3065="","",IFERROR(VLOOKUP(B3065,IPQlickTabla!$B:$J,9,FALSE),IF(B3065="80 - Produccion-Mezcla Grasa","80",IF(B3065="51 - Purga-Purga de sebo","51",IF(B3065="502 - Fermentacion PCL","502",IF(B3065="510 - Fermentacion","510","512"))))))</f>
        <v/>
      </c>
      <c r="M3065" s="107" t="str">
        <f t="shared" si="47"/>
        <v/>
      </c>
    </row>
    <row r="3066" spans="12:13" hidden="1" x14ac:dyDescent="0.25">
      <c r="L3066" s="145" t="str">
        <f>IF(A3066="","",IFERROR(VLOOKUP(B3066,IPQlickTabla!$B:$J,9,FALSE),IF(B3066="80 - Produccion-Mezcla Grasa","80",IF(B3066="51 - Purga-Purga de sebo","51",IF(B3066="502 - Fermentacion PCL","502",IF(B3066="510 - Fermentacion","510","512"))))))</f>
        <v/>
      </c>
      <c r="M3066" s="107" t="str">
        <f t="shared" si="47"/>
        <v/>
      </c>
    </row>
    <row r="3067" spans="12:13" hidden="1" x14ac:dyDescent="0.25">
      <c r="L3067" s="145" t="str">
        <f>IF(A3067="","",IFERROR(VLOOKUP(B3067,IPQlickTabla!$B:$J,9,FALSE),IF(B3067="80 - Produccion-Mezcla Grasa","80",IF(B3067="51 - Purga-Purga de sebo","51",IF(B3067="502 - Fermentacion PCL","502",IF(B3067="510 - Fermentacion","510","512"))))))</f>
        <v/>
      </c>
      <c r="M3067" s="107" t="str">
        <f t="shared" si="47"/>
        <v/>
      </c>
    </row>
    <row r="3068" spans="12:13" hidden="1" x14ac:dyDescent="0.25">
      <c r="L3068" s="145" t="str">
        <f>IF(A3068="","",IFERROR(VLOOKUP(B3068,IPQlickTabla!$B:$J,9,FALSE),IF(B3068="80 - Produccion-Mezcla Grasa","80",IF(B3068="51 - Purga-Purga de sebo","51",IF(B3068="502 - Fermentacion PCL","502",IF(B3068="510 - Fermentacion","510","512"))))))</f>
        <v/>
      </c>
      <c r="M3068" s="107" t="str">
        <f t="shared" si="47"/>
        <v/>
      </c>
    </row>
    <row r="3069" spans="12:13" hidden="1" x14ac:dyDescent="0.25">
      <c r="L3069" s="145" t="str">
        <f>IF(A3069="","",IFERROR(VLOOKUP(B3069,IPQlickTabla!$B:$J,9,FALSE),IF(B3069="80 - Produccion-Mezcla Grasa","80",IF(B3069="51 - Purga-Purga de sebo","51",IF(B3069="502 - Fermentacion PCL","502",IF(B3069="510 - Fermentacion","510","512"))))))</f>
        <v/>
      </c>
      <c r="M3069" s="107" t="str">
        <f t="shared" si="47"/>
        <v/>
      </c>
    </row>
    <row r="3070" spans="12:13" hidden="1" x14ac:dyDescent="0.25">
      <c r="L3070" s="145" t="str">
        <f>IF(A3070="","",IFERROR(VLOOKUP(B3070,IPQlickTabla!$B:$J,9,FALSE),IF(B3070="80 - Produccion-Mezcla Grasa","80",IF(B3070="51 - Purga-Purga de sebo","51",IF(B3070="502 - Fermentacion PCL","502",IF(B3070="510 - Fermentacion","510","512"))))))</f>
        <v/>
      </c>
      <c r="M3070" s="107" t="str">
        <f t="shared" si="47"/>
        <v/>
      </c>
    </row>
    <row r="3071" spans="12:13" hidden="1" x14ac:dyDescent="0.25">
      <c r="L3071" s="145" t="str">
        <f>IF(A3071="","",IFERROR(VLOOKUP(B3071,IPQlickTabla!$B:$J,9,FALSE),IF(B3071="80 - Produccion-Mezcla Grasa","80",IF(B3071="51 - Purga-Purga de sebo","51",IF(B3071="502 - Fermentacion PCL","502",IF(B3071="510 - Fermentacion","510","512"))))))</f>
        <v/>
      </c>
      <c r="M3071" s="107" t="str">
        <f t="shared" si="47"/>
        <v/>
      </c>
    </row>
    <row r="3072" spans="12:13" hidden="1" x14ac:dyDescent="0.25">
      <c r="L3072" s="145" t="str">
        <f>IF(A3072="","",IFERROR(VLOOKUP(B3072,IPQlickTabla!$B:$J,9,FALSE),IF(B3072="80 - Produccion-Mezcla Grasa","80",IF(B3072="51 - Purga-Purga de sebo","51",IF(B3072="502 - Fermentacion PCL","502",IF(B3072="510 - Fermentacion","510","512"))))))</f>
        <v/>
      </c>
      <c r="M3072" s="107" t="str">
        <f t="shared" si="47"/>
        <v/>
      </c>
    </row>
    <row r="3073" spans="12:13" hidden="1" x14ac:dyDescent="0.25">
      <c r="L3073" s="145" t="str">
        <f>IF(A3073="","",IFERROR(VLOOKUP(B3073,IPQlickTabla!$B:$J,9,FALSE),IF(B3073="80 - Produccion-Mezcla Grasa","80",IF(B3073="51 - Purga-Purga de sebo","51",IF(B3073="502 - Fermentacion PCL","502",IF(B3073="510 - Fermentacion","510","512"))))))</f>
        <v/>
      </c>
      <c r="M3073" s="107" t="str">
        <f t="shared" si="47"/>
        <v/>
      </c>
    </row>
    <row r="3074" spans="12:13" hidden="1" x14ac:dyDescent="0.25">
      <c r="L3074" s="145" t="str">
        <f>IF(A3074="","",IFERROR(VLOOKUP(B3074,IPQlickTabla!$B:$J,9,FALSE),IF(B3074="80 - Produccion-Mezcla Grasa","80",IF(B3074="51 - Purga-Purga de sebo","51",IF(B3074="502 - Fermentacion PCL","502",IF(B3074="510 - Fermentacion","510","512"))))))</f>
        <v/>
      </c>
      <c r="M3074" s="107" t="str">
        <f t="shared" si="47"/>
        <v/>
      </c>
    </row>
    <row r="3075" spans="12:13" hidden="1" x14ac:dyDescent="0.25">
      <c r="L3075" s="145" t="str">
        <f>IF(A3075="","",IFERROR(VLOOKUP(B3075,IPQlickTabla!$B:$J,9,FALSE),IF(B3075="80 - Produccion-Mezcla Grasa","80",IF(B3075="51 - Purga-Purga de sebo","51",IF(B3075="502 - Fermentacion PCL","502",IF(B3075="510 - Fermentacion","510","512"))))))</f>
        <v/>
      </c>
      <c r="M3075" s="107" t="str">
        <f t="shared" ref="M3075:M3138" si="48">+IF(OR(L3075=73,L3075=74,L3075=75),75,IF(L3075="80",80,IF(L3075="51",51,IF(L3075="502",502,IF(L3075="510",510,IF(L3075="512",512,L3075))))))</f>
        <v/>
      </c>
    </row>
    <row r="3076" spans="12:13" hidden="1" x14ac:dyDescent="0.25">
      <c r="L3076" s="145" t="str">
        <f>IF(A3076="","",IFERROR(VLOOKUP(B3076,IPQlickTabla!$B:$J,9,FALSE),IF(B3076="80 - Produccion-Mezcla Grasa","80",IF(B3076="51 - Purga-Purga de sebo","51",IF(B3076="502 - Fermentacion PCL","502",IF(B3076="510 - Fermentacion","510","512"))))))</f>
        <v/>
      </c>
      <c r="M3076" s="107" t="str">
        <f t="shared" si="48"/>
        <v/>
      </c>
    </row>
    <row r="3077" spans="12:13" hidden="1" x14ac:dyDescent="0.25">
      <c r="L3077" s="145" t="str">
        <f>IF(A3077="","",IFERROR(VLOOKUP(B3077,IPQlickTabla!$B:$J,9,FALSE),IF(B3077="80 - Produccion-Mezcla Grasa","80",IF(B3077="51 - Purga-Purga de sebo","51",IF(B3077="502 - Fermentacion PCL","502",IF(B3077="510 - Fermentacion","510","512"))))))</f>
        <v/>
      </c>
      <c r="M3077" s="107" t="str">
        <f t="shared" si="48"/>
        <v/>
      </c>
    </row>
    <row r="3078" spans="12:13" hidden="1" x14ac:dyDescent="0.25">
      <c r="L3078" s="145" t="str">
        <f>IF(A3078="","",IFERROR(VLOOKUP(B3078,IPQlickTabla!$B:$J,9,FALSE),IF(B3078="80 - Produccion-Mezcla Grasa","80",IF(B3078="51 - Purga-Purga de sebo","51",IF(B3078="502 - Fermentacion PCL","502",IF(B3078="510 - Fermentacion","510","512"))))))</f>
        <v/>
      </c>
      <c r="M3078" s="107" t="str">
        <f t="shared" si="48"/>
        <v/>
      </c>
    </row>
    <row r="3079" spans="12:13" hidden="1" x14ac:dyDescent="0.25">
      <c r="L3079" s="145" t="str">
        <f>IF(A3079="","",IFERROR(VLOOKUP(B3079,IPQlickTabla!$B:$J,9,FALSE),IF(B3079="80 - Produccion-Mezcla Grasa","80",IF(B3079="51 - Purga-Purga de sebo","51",IF(B3079="502 - Fermentacion PCL","502",IF(B3079="510 - Fermentacion","510","512"))))))</f>
        <v/>
      </c>
      <c r="M3079" s="107" t="str">
        <f t="shared" si="48"/>
        <v/>
      </c>
    </row>
    <row r="3080" spans="12:13" hidden="1" x14ac:dyDescent="0.25">
      <c r="L3080" s="145" t="str">
        <f>IF(A3080="","",IFERROR(VLOOKUP(B3080,IPQlickTabla!$B:$J,9,FALSE),IF(B3080="80 - Produccion-Mezcla Grasa","80",IF(B3080="51 - Purga-Purga de sebo","51",IF(B3080="502 - Fermentacion PCL","502",IF(B3080="510 - Fermentacion","510","512"))))))</f>
        <v/>
      </c>
      <c r="M3080" s="107" t="str">
        <f t="shared" si="48"/>
        <v/>
      </c>
    </row>
    <row r="3081" spans="12:13" hidden="1" x14ac:dyDescent="0.25">
      <c r="L3081" s="145" t="str">
        <f>IF(A3081="","",IFERROR(VLOOKUP(B3081,IPQlickTabla!$B:$J,9,FALSE),IF(B3081="80 - Produccion-Mezcla Grasa","80",IF(B3081="51 - Purga-Purga de sebo","51",IF(B3081="502 - Fermentacion PCL","502",IF(B3081="510 - Fermentacion","510","512"))))))</f>
        <v/>
      </c>
      <c r="M3081" s="107" t="str">
        <f t="shared" si="48"/>
        <v/>
      </c>
    </row>
    <row r="3082" spans="12:13" hidden="1" x14ac:dyDescent="0.25">
      <c r="L3082" s="145" t="str">
        <f>IF(A3082="","",IFERROR(VLOOKUP(B3082,IPQlickTabla!$B:$J,9,FALSE),IF(B3082="80 - Produccion-Mezcla Grasa","80",IF(B3082="51 - Purga-Purga de sebo","51",IF(B3082="502 - Fermentacion PCL","502",IF(B3082="510 - Fermentacion","510","512"))))))</f>
        <v/>
      </c>
      <c r="M3082" s="107" t="str">
        <f t="shared" si="48"/>
        <v/>
      </c>
    </row>
    <row r="3083" spans="12:13" hidden="1" x14ac:dyDescent="0.25">
      <c r="L3083" s="145" t="str">
        <f>IF(A3083="","",IFERROR(VLOOKUP(B3083,IPQlickTabla!$B:$J,9,FALSE),IF(B3083="80 - Produccion-Mezcla Grasa","80",IF(B3083="51 - Purga-Purga de sebo","51",IF(B3083="502 - Fermentacion PCL","502",IF(B3083="510 - Fermentacion","510","512"))))))</f>
        <v/>
      </c>
      <c r="M3083" s="107" t="str">
        <f t="shared" si="48"/>
        <v/>
      </c>
    </row>
    <row r="3084" spans="12:13" hidden="1" x14ac:dyDescent="0.25">
      <c r="L3084" s="145" t="str">
        <f>IF(A3084="","",IFERROR(VLOOKUP(B3084,IPQlickTabla!$B:$J,9,FALSE),IF(B3084="80 - Produccion-Mezcla Grasa","80",IF(B3084="51 - Purga-Purga de sebo","51",IF(B3084="502 - Fermentacion PCL","502",IF(B3084="510 - Fermentacion","510","512"))))))</f>
        <v/>
      </c>
      <c r="M3084" s="107" t="str">
        <f t="shared" si="48"/>
        <v/>
      </c>
    </row>
    <row r="3085" spans="12:13" hidden="1" x14ac:dyDescent="0.25">
      <c r="L3085" s="145" t="str">
        <f>IF(A3085="","",IFERROR(VLOOKUP(B3085,IPQlickTabla!$B:$J,9,FALSE),IF(B3085="80 - Produccion-Mezcla Grasa","80",IF(B3085="51 - Purga-Purga de sebo","51",IF(B3085="502 - Fermentacion PCL","502",IF(B3085="510 - Fermentacion","510","512"))))))</f>
        <v/>
      </c>
      <c r="M3085" s="107" t="str">
        <f t="shared" si="48"/>
        <v/>
      </c>
    </row>
    <row r="3086" spans="12:13" hidden="1" x14ac:dyDescent="0.25">
      <c r="L3086" s="145" t="str">
        <f>IF(A3086="","",IFERROR(VLOOKUP(B3086,IPQlickTabla!$B:$J,9,FALSE),IF(B3086="80 - Produccion-Mezcla Grasa","80",IF(B3086="51 - Purga-Purga de sebo","51",IF(B3086="502 - Fermentacion PCL","502",IF(B3086="510 - Fermentacion","510","512"))))))</f>
        <v/>
      </c>
      <c r="M3086" s="107" t="str">
        <f t="shared" si="48"/>
        <v/>
      </c>
    </row>
    <row r="3087" spans="12:13" hidden="1" x14ac:dyDescent="0.25">
      <c r="L3087" s="145" t="str">
        <f>IF(A3087="","",IFERROR(VLOOKUP(B3087,IPQlickTabla!$B:$J,9,FALSE),IF(B3087="80 - Produccion-Mezcla Grasa","80",IF(B3087="51 - Purga-Purga de sebo","51",IF(B3087="502 - Fermentacion PCL","502",IF(B3087="510 - Fermentacion","510","512"))))))</f>
        <v/>
      </c>
      <c r="M3087" s="107" t="str">
        <f t="shared" si="48"/>
        <v/>
      </c>
    </row>
    <row r="3088" spans="12:13" hidden="1" x14ac:dyDescent="0.25">
      <c r="L3088" s="145" t="str">
        <f>IF(A3088="","",IFERROR(VLOOKUP(B3088,IPQlickTabla!$B:$J,9,FALSE),IF(B3088="80 - Produccion-Mezcla Grasa","80",IF(B3088="51 - Purga-Purga de sebo","51",IF(B3088="502 - Fermentacion PCL","502",IF(B3088="510 - Fermentacion","510","512"))))))</f>
        <v/>
      </c>
      <c r="M3088" s="107" t="str">
        <f t="shared" si="48"/>
        <v/>
      </c>
    </row>
    <row r="3089" spans="12:13" hidden="1" x14ac:dyDescent="0.25">
      <c r="L3089" s="145" t="str">
        <f>IF(A3089="","",IFERROR(VLOOKUP(B3089,IPQlickTabla!$B:$J,9,FALSE),IF(B3089="80 - Produccion-Mezcla Grasa","80",IF(B3089="51 - Purga-Purga de sebo","51",IF(B3089="502 - Fermentacion PCL","502",IF(B3089="510 - Fermentacion","510","512"))))))</f>
        <v/>
      </c>
      <c r="M3089" s="107" t="str">
        <f t="shared" si="48"/>
        <v/>
      </c>
    </row>
    <row r="3090" spans="12:13" hidden="1" x14ac:dyDescent="0.25">
      <c r="L3090" s="145" t="str">
        <f>IF(A3090="","",IFERROR(VLOOKUP(B3090,IPQlickTabla!$B:$J,9,FALSE),IF(B3090="80 - Produccion-Mezcla Grasa","80",IF(B3090="51 - Purga-Purga de sebo","51",IF(B3090="502 - Fermentacion PCL","502",IF(B3090="510 - Fermentacion","510","512"))))))</f>
        <v/>
      </c>
      <c r="M3090" s="107" t="str">
        <f t="shared" si="48"/>
        <v/>
      </c>
    </row>
    <row r="3091" spans="12:13" hidden="1" x14ac:dyDescent="0.25">
      <c r="L3091" s="145" t="str">
        <f>IF(A3091="","",IFERROR(VLOOKUP(B3091,IPQlickTabla!$B:$J,9,FALSE),IF(B3091="80 - Produccion-Mezcla Grasa","80",IF(B3091="51 - Purga-Purga de sebo","51",IF(B3091="502 - Fermentacion PCL","502",IF(B3091="510 - Fermentacion","510","512"))))))</f>
        <v/>
      </c>
      <c r="M3091" s="107" t="str">
        <f t="shared" si="48"/>
        <v/>
      </c>
    </row>
    <row r="3092" spans="12:13" hidden="1" x14ac:dyDescent="0.25">
      <c r="L3092" s="145" t="str">
        <f>IF(A3092="","",IFERROR(VLOOKUP(B3092,IPQlickTabla!$B:$J,9,FALSE),IF(B3092="80 - Produccion-Mezcla Grasa","80",IF(B3092="51 - Purga-Purga de sebo","51",IF(B3092="502 - Fermentacion PCL","502",IF(B3092="510 - Fermentacion","510","512"))))))</f>
        <v/>
      </c>
      <c r="M3092" s="107" t="str">
        <f t="shared" si="48"/>
        <v/>
      </c>
    </row>
    <row r="3093" spans="12:13" hidden="1" x14ac:dyDescent="0.25">
      <c r="L3093" s="145" t="str">
        <f>IF(A3093="","",IFERROR(VLOOKUP(B3093,IPQlickTabla!$B:$J,9,FALSE),IF(B3093="80 - Produccion-Mezcla Grasa","80",IF(B3093="51 - Purga-Purga de sebo","51",IF(B3093="502 - Fermentacion PCL","502",IF(B3093="510 - Fermentacion","510","512"))))))</f>
        <v/>
      </c>
      <c r="M3093" s="107" t="str">
        <f t="shared" si="48"/>
        <v/>
      </c>
    </row>
    <row r="3094" spans="12:13" hidden="1" x14ac:dyDescent="0.25">
      <c r="L3094" s="145" t="str">
        <f>IF(A3094="","",IFERROR(VLOOKUP(B3094,IPQlickTabla!$B:$J,9,FALSE),IF(B3094="80 - Produccion-Mezcla Grasa","80",IF(B3094="51 - Purga-Purga de sebo","51",IF(B3094="502 - Fermentacion PCL","502",IF(B3094="510 - Fermentacion","510","512"))))))</f>
        <v/>
      </c>
      <c r="M3094" s="107" t="str">
        <f t="shared" si="48"/>
        <v/>
      </c>
    </row>
    <row r="3095" spans="12:13" hidden="1" x14ac:dyDescent="0.25">
      <c r="L3095" s="145" t="str">
        <f>IF(A3095="","",IFERROR(VLOOKUP(B3095,IPQlickTabla!$B:$J,9,FALSE),IF(B3095="80 - Produccion-Mezcla Grasa","80",IF(B3095="51 - Purga-Purga de sebo","51",IF(B3095="502 - Fermentacion PCL","502",IF(B3095="510 - Fermentacion","510","512"))))))</f>
        <v/>
      </c>
      <c r="M3095" s="107" t="str">
        <f t="shared" si="48"/>
        <v/>
      </c>
    </row>
    <row r="3096" spans="12:13" hidden="1" x14ac:dyDescent="0.25">
      <c r="L3096" s="145" t="str">
        <f>IF(A3096="","",IFERROR(VLOOKUP(B3096,IPQlickTabla!$B:$J,9,FALSE),IF(B3096="80 - Produccion-Mezcla Grasa","80",IF(B3096="51 - Purga-Purga de sebo","51",IF(B3096="502 - Fermentacion PCL","502",IF(B3096="510 - Fermentacion","510","512"))))))</f>
        <v/>
      </c>
      <c r="M3096" s="107" t="str">
        <f t="shared" si="48"/>
        <v/>
      </c>
    </row>
    <row r="3097" spans="12:13" hidden="1" x14ac:dyDescent="0.25">
      <c r="L3097" s="145" t="str">
        <f>IF(A3097="","",IFERROR(VLOOKUP(B3097,IPQlickTabla!$B:$J,9,FALSE),IF(B3097="80 - Produccion-Mezcla Grasa","80",IF(B3097="51 - Purga-Purga de sebo","51",IF(B3097="502 - Fermentacion PCL","502",IF(B3097="510 - Fermentacion","510","512"))))))</f>
        <v/>
      </c>
      <c r="M3097" s="107" t="str">
        <f t="shared" si="48"/>
        <v/>
      </c>
    </row>
    <row r="3098" spans="12:13" hidden="1" x14ac:dyDescent="0.25">
      <c r="L3098" s="145" t="str">
        <f>IF(A3098="","",IFERROR(VLOOKUP(B3098,IPQlickTabla!$B:$J,9,FALSE),IF(B3098="80 - Produccion-Mezcla Grasa","80",IF(B3098="51 - Purga-Purga de sebo","51",IF(B3098="502 - Fermentacion PCL","502",IF(B3098="510 - Fermentacion","510","512"))))))</f>
        <v/>
      </c>
      <c r="M3098" s="107" t="str">
        <f t="shared" si="48"/>
        <v/>
      </c>
    </row>
    <row r="3099" spans="12:13" hidden="1" x14ac:dyDescent="0.25">
      <c r="L3099" s="145" t="str">
        <f>IF(A3099="","",IFERROR(VLOOKUP(B3099,IPQlickTabla!$B:$J,9,FALSE),IF(B3099="80 - Produccion-Mezcla Grasa","80",IF(B3099="51 - Purga-Purga de sebo","51",IF(B3099="502 - Fermentacion PCL","502",IF(B3099="510 - Fermentacion","510","512"))))))</f>
        <v/>
      </c>
      <c r="M3099" s="107" t="str">
        <f t="shared" si="48"/>
        <v/>
      </c>
    </row>
    <row r="3100" spans="12:13" hidden="1" x14ac:dyDescent="0.25">
      <c r="L3100" s="145" t="str">
        <f>IF(A3100="","",IFERROR(VLOOKUP(B3100,IPQlickTabla!$B:$J,9,FALSE),IF(B3100="80 - Produccion-Mezcla Grasa","80",IF(B3100="51 - Purga-Purga de sebo","51",IF(B3100="502 - Fermentacion PCL","502",IF(B3100="510 - Fermentacion","510","512"))))))</f>
        <v/>
      </c>
      <c r="M3100" s="107" t="str">
        <f t="shared" si="48"/>
        <v/>
      </c>
    </row>
    <row r="3101" spans="12:13" hidden="1" x14ac:dyDescent="0.25">
      <c r="L3101" s="145" t="str">
        <f>IF(A3101="","",IFERROR(VLOOKUP(B3101,IPQlickTabla!$B:$J,9,FALSE),IF(B3101="80 - Produccion-Mezcla Grasa","80",IF(B3101="51 - Purga-Purga de sebo","51",IF(B3101="502 - Fermentacion PCL","502",IF(B3101="510 - Fermentacion","510","512"))))))</f>
        <v/>
      </c>
      <c r="M3101" s="107" t="str">
        <f t="shared" si="48"/>
        <v/>
      </c>
    </row>
    <row r="3102" spans="12:13" hidden="1" x14ac:dyDescent="0.25">
      <c r="L3102" s="145" t="str">
        <f>IF(A3102="","",IFERROR(VLOOKUP(B3102,IPQlickTabla!$B:$J,9,FALSE),IF(B3102="80 - Produccion-Mezcla Grasa","80",IF(B3102="51 - Purga-Purga de sebo","51",IF(B3102="502 - Fermentacion PCL","502",IF(B3102="510 - Fermentacion","510","512"))))))</f>
        <v/>
      </c>
      <c r="M3102" s="107" t="str">
        <f t="shared" si="48"/>
        <v/>
      </c>
    </row>
    <row r="3103" spans="12:13" hidden="1" x14ac:dyDescent="0.25">
      <c r="L3103" s="145" t="str">
        <f>IF(A3103="","",IFERROR(VLOOKUP(B3103,IPQlickTabla!$B:$J,9,FALSE),IF(B3103="80 - Produccion-Mezcla Grasa","80",IF(B3103="51 - Purga-Purga de sebo","51",IF(B3103="502 - Fermentacion PCL","502",IF(B3103="510 - Fermentacion","510","512"))))))</f>
        <v/>
      </c>
      <c r="M3103" s="107" t="str">
        <f t="shared" si="48"/>
        <v/>
      </c>
    </row>
    <row r="3104" spans="12:13" hidden="1" x14ac:dyDescent="0.25">
      <c r="L3104" s="145" t="str">
        <f>IF(A3104="","",IFERROR(VLOOKUP(B3104,IPQlickTabla!$B:$J,9,FALSE),IF(B3104="80 - Produccion-Mezcla Grasa","80",IF(B3104="51 - Purga-Purga de sebo","51",IF(B3104="502 - Fermentacion PCL","502",IF(B3104="510 - Fermentacion","510","512"))))))</f>
        <v/>
      </c>
      <c r="M3104" s="107" t="str">
        <f t="shared" si="48"/>
        <v/>
      </c>
    </row>
    <row r="3105" spans="12:13" hidden="1" x14ac:dyDescent="0.25">
      <c r="L3105" s="145" t="str">
        <f>IF(A3105="","",IFERROR(VLOOKUP(B3105,IPQlickTabla!$B:$J,9,FALSE),IF(B3105="80 - Produccion-Mezcla Grasa","80",IF(B3105="51 - Purga-Purga de sebo","51",IF(B3105="502 - Fermentacion PCL","502",IF(B3105="510 - Fermentacion","510","512"))))))</f>
        <v/>
      </c>
      <c r="M3105" s="107" t="str">
        <f t="shared" si="48"/>
        <v/>
      </c>
    </row>
    <row r="3106" spans="12:13" hidden="1" x14ac:dyDescent="0.25">
      <c r="L3106" s="145" t="str">
        <f>IF(A3106="","",IFERROR(VLOOKUP(B3106,IPQlickTabla!$B:$J,9,FALSE),IF(B3106="80 - Produccion-Mezcla Grasa","80",IF(B3106="51 - Purga-Purga de sebo","51",IF(B3106="502 - Fermentacion PCL","502",IF(B3106="510 - Fermentacion","510","512"))))))</f>
        <v/>
      </c>
      <c r="M3106" s="107" t="str">
        <f t="shared" si="48"/>
        <v/>
      </c>
    </row>
    <row r="3107" spans="12:13" hidden="1" x14ac:dyDescent="0.25">
      <c r="L3107" s="145" t="str">
        <f>IF(A3107="","",IFERROR(VLOOKUP(B3107,IPQlickTabla!$B:$J,9,FALSE),IF(B3107="80 - Produccion-Mezcla Grasa","80",IF(B3107="51 - Purga-Purga de sebo","51",IF(B3107="502 - Fermentacion PCL","502",IF(B3107="510 - Fermentacion","510","512"))))))</f>
        <v/>
      </c>
      <c r="M3107" s="107" t="str">
        <f t="shared" si="48"/>
        <v/>
      </c>
    </row>
    <row r="3108" spans="12:13" hidden="1" x14ac:dyDescent="0.25">
      <c r="L3108" s="145" t="str">
        <f>IF(A3108="","",IFERROR(VLOOKUP(B3108,IPQlickTabla!$B:$J,9,FALSE),IF(B3108="80 - Produccion-Mezcla Grasa","80",IF(B3108="51 - Purga-Purga de sebo","51",IF(B3108="502 - Fermentacion PCL","502",IF(B3108="510 - Fermentacion","510","512"))))))</f>
        <v/>
      </c>
      <c r="M3108" s="107" t="str">
        <f t="shared" si="48"/>
        <v/>
      </c>
    </row>
    <row r="3109" spans="12:13" hidden="1" x14ac:dyDescent="0.25">
      <c r="L3109" s="145" t="str">
        <f>IF(A3109="","",IFERROR(VLOOKUP(B3109,IPQlickTabla!$B:$J,9,FALSE),IF(B3109="80 - Produccion-Mezcla Grasa","80",IF(B3109="51 - Purga-Purga de sebo","51",IF(B3109="502 - Fermentacion PCL","502",IF(B3109="510 - Fermentacion","510","512"))))))</f>
        <v/>
      </c>
      <c r="M3109" s="107" t="str">
        <f t="shared" si="48"/>
        <v/>
      </c>
    </row>
    <row r="3110" spans="12:13" hidden="1" x14ac:dyDescent="0.25">
      <c r="L3110" s="145" t="str">
        <f>IF(A3110="","",IFERROR(VLOOKUP(B3110,IPQlickTabla!$B:$J,9,FALSE),IF(B3110="80 - Produccion-Mezcla Grasa","80",IF(B3110="51 - Purga-Purga de sebo","51",IF(B3110="502 - Fermentacion PCL","502",IF(B3110="510 - Fermentacion","510","512"))))))</f>
        <v/>
      </c>
      <c r="M3110" s="107" t="str">
        <f t="shared" si="48"/>
        <v/>
      </c>
    </row>
    <row r="3111" spans="12:13" hidden="1" x14ac:dyDescent="0.25">
      <c r="L3111" s="145" t="str">
        <f>IF(A3111="","",IFERROR(VLOOKUP(B3111,IPQlickTabla!$B:$J,9,FALSE),IF(B3111="80 - Produccion-Mezcla Grasa","80",IF(B3111="51 - Purga-Purga de sebo","51",IF(B3111="502 - Fermentacion PCL","502",IF(B3111="510 - Fermentacion","510","512"))))))</f>
        <v/>
      </c>
      <c r="M3111" s="107" t="str">
        <f t="shared" si="48"/>
        <v/>
      </c>
    </row>
    <row r="3112" spans="12:13" hidden="1" x14ac:dyDescent="0.25">
      <c r="L3112" s="145" t="str">
        <f>IF(A3112="","",IFERROR(VLOOKUP(B3112,IPQlickTabla!$B:$J,9,FALSE),IF(B3112="80 - Produccion-Mezcla Grasa","80",IF(B3112="51 - Purga-Purga de sebo","51",IF(B3112="502 - Fermentacion PCL","502",IF(B3112="510 - Fermentacion","510","512"))))))</f>
        <v/>
      </c>
      <c r="M3112" s="107" t="str">
        <f t="shared" si="48"/>
        <v/>
      </c>
    </row>
    <row r="3113" spans="12:13" hidden="1" x14ac:dyDescent="0.25">
      <c r="L3113" s="145" t="str">
        <f>IF(A3113="","",IFERROR(VLOOKUP(B3113,IPQlickTabla!$B:$J,9,FALSE),IF(B3113="80 - Produccion-Mezcla Grasa","80",IF(B3113="51 - Purga-Purga de sebo","51",IF(B3113="502 - Fermentacion PCL","502",IF(B3113="510 - Fermentacion","510","512"))))))</f>
        <v/>
      </c>
      <c r="M3113" s="107" t="str">
        <f t="shared" si="48"/>
        <v/>
      </c>
    </row>
    <row r="3114" spans="12:13" hidden="1" x14ac:dyDescent="0.25">
      <c r="L3114" s="145" t="str">
        <f>IF(A3114="","",IFERROR(VLOOKUP(B3114,IPQlickTabla!$B:$J,9,FALSE),IF(B3114="80 - Produccion-Mezcla Grasa","80",IF(B3114="51 - Purga-Purga de sebo","51",IF(B3114="502 - Fermentacion PCL","502",IF(B3114="510 - Fermentacion","510","512"))))))</f>
        <v/>
      </c>
      <c r="M3114" s="107" t="str">
        <f t="shared" si="48"/>
        <v/>
      </c>
    </row>
    <row r="3115" spans="12:13" hidden="1" x14ac:dyDescent="0.25">
      <c r="L3115" s="145" t="str">
        <f>IF(A3115="","",IFERROR(VLOOKUP(B3115,IPQlickTabla!$B:$J,9,FALSE),IF(B3115="80 - Produccion-Mezcla Grasa","80",IF(B3115="51 - Purga-Purga de sebo","51",IF(B3115="502 - Fermentacion PCL","502",IF(B3115="510 - Fermentacion","510","512"))))))</f>
        <v/>
      </c>
      <c r="M3115" s="107" t="str">
        <f t="shared" si="48"/>
        <v/>
      </c>
    </row>
    <row r="3116" spans="12:13" hidden="1" x14ac:dyDescent="0.25">
      <c r="L3116" s="145" t="str">
        <f>IF(A3116="","",IFERROR(VLOOKUP(B3116,IPQlickTabla!$B:$J,9,FALSE),IF(B3116="80 - Produccion-Mezcla Grasa","80",IF(B3116="51 - Purga-Purga de sebo","51",IF(B3116="502 - Fermentacion PCL","502",IF(B3116="510 - Fermentacion","510","512"))))))</f>
        <v/>
      </c>
      <c r="M3116" s="107" t="str">
        <f t="shared" si="48"/>
        <v/>
      </c>
    </row>
    <row r="3117" spans="12:13" hidden="1" x14ac:dyDescent="0.25">
      <c r="L3117" s="145" t="str">
        <f>IF(A3117="","",IFERROR(VLOOKUP(B3117,IPQlickTabla!$B:$J,9,FALSE),IF(B3117="80 - Produccion-Mezcla Grasa","80",IF(B3117="51 - Purga-Purga de sebo","51",IF(B3117="502 - Fermentacion PCL","502",IF(B3117="510 - Fermentacion","510","512"))))))</f>
        <v/>
      </c>
      <c r="M3117" s="107" t="str">
        <f t="shared" si="48"/>
        <v/>
      </c>
    </row>
    <row r="3118" spans="12:13" hidden="1" x14ac:dyDescent="0.25">
      <c r="L3118" s="145" t="str">
        <f>IF(A3118="","",IFERROR(VLOOKUP(B3118,IPQlickTabla!$B:$J,9,FALSE),IF(B3118="80 - Produccion-Mezcla Grasa","80",IF(B3118="51 - Purga-Purga de sebo","51",IF(B3118="502 - Fermentacion PCL","502",IF(B3118="510 - Fermentacion","510","512"))))))</f>
        <v/>
      </c>
      <c r="M3118" s="107" t="str">
        <f t="shared" si="48"/>
        <v/>
      </c>
    </row>
    <row r="3119" spans="12:13" hidden="1" x14ac:dyDescent="0.25">
      <c r="L3119" s="145" t="str">
        <f>IF(A3119="","",IFERROR(VLOOKUP(B3119,IPQlickTabla!$B:$J,9,FALSE),IF(B3119="80 - Produccion-Mezcla Grasa","80",IF(B3119="51 - Purga-Purga de sebo","51",IF(B3119="502 - Fermentacion PCL","502",IF(B3119="510 - Fermentacion","510","512"))))))</f>
        <v/>
      </c>
      <c r="M3119" s="107" t="str">
        <f t="shared" si="48"/>
        <v/>
      </c>
    </row>
    <row r="3120" spans="12:13" hidden="1" x14ac:dyDescent="0.25">
      <c r="L3120" s="145" t="str">
        <f>IF(A3120="","",IFERROR(VLOOKUP(B3120,IPQlickTabla!$B:$J,9,FALSE),IF(B3120="80 - Produccion-Mezcla Grasa","80",IF(B3120="51 - Purga-Purga de sebo","51",IF(B3120="502 - Fermentacion PCL","502",IF(B3120="510 - Fermentacion","510","512"))))))</f>
        <v/>
      </c>
      <c r="M3120" s="107" t="str">
        <f t="shared" si="48"/>
        <v/>
      </c>
    </row>
    <row r="3121" spans="12:13" hidden="1" x14ac:dyDescent="0.25">
      <c r="L3121" s="145" t="str">
        <f>IF(A3121="","",IFERROR(VLOOKUP(B3121,IPQlickTabla!$B:$J,9,FALSE),IF(B3121="80 - Produccion-Mezcla Grasa","80",IF(B3121="51 - Purga-Purga de sebo","51",IF(B3121="502 - Fermentacion PCL","502",IF(B3121="510 - Fermentacion","510","512"))))))</f>
        <v/>
      </c>
      <c r="M3121" s="107" t="str">
        <f t="shared" si="48"/>
        <v/>
      </c>
    </row>
    <row r="3122" spans="12:13" hidden="1" x14ac:dyDescent="0.25">
      <c r="L3122" s="145" t="str">
        <f>IF(A3122="","",IFERROR(VLOOKUP(B3122,IPQlickTabla!$B:$J,9,FALSE),IF(B3122="80 - Produccion-Mezcla Grasa","80",IF(B3122="51 - Purga-Purga de sebo","51",IF(B3122="502 - Fermentacion PCL","502",IF(B3122="510 - Fermentacion","510","512"))))))</f>
        <v/>
      </c>
      <c r="M3122" s="107" t="str">
        <f t="shared" si="48"/>
        <v/>
      </c>
    </row>
    <row r="3123" spans="12:13" hidden="1" x14ac:dyDescent="0.25">
      <c r="L3123" s="145" t="str">
        <f>IF(A3123="","",IFERROR(VLOOKUP(B3123,IPQlickTabla!$B:$J,9,FALSE),IF(B3123="80 - Produccion-Mezcla Grasa","80",IF(B3123="51 - Purga-Purga de sebo","51",IF(B3123="502 - Fermentacion PCL","502",IF(B3123="510 - Fermentacion","510","512"))))))</f>
        <v/>
      </c>
      <c r="M3123" s="107" t="str">
        <f t="shared" si="48"/>
        <v/>
      </c>
    </row>
    <row r="3124" spans="12:13" hidden="1" x14ac:dyDescent="0.25">
      <c r="L3124" s="145" t="str">
        <f>IF(A3124="","",IFERROR(VLOOKUP(B3124,IPQlickTabla!$B:$J,9,FALSE),IF(B3124="80 - Produccion-Mezcla Grasa","80",IF(B3124="51 - Purga-Purga de sebo","51",IF(B3124="502 - Fermentacion PCL","502",IF(B3124="510 - Fermentacion","510","512"))))))</f>
        <v/>
      </c>
      <c r="M3124" s="107" t="str">
        <f t="shared" si="48"/>
        <v/>
      </c>
    </row>
    <row r="3125" spans="12:13" hidden="1" x14ac:dyDescent="0.25">
      <c r="L3125" s="145" t="str">
        <f>IF(A3125="","",IFERROR(VLOOKUP(B3125,IPQlickTabla!$B:$J,9,FALSE),IF(B3125="80 - Produccion-Mezcla Grasa","80",IF(B3125="51 - Purga-Purga de sebo","51",IF(B3125="502 - Fermentacion PCL","502",IF(B3125="510 - Fermentacion","510","512"))))))</f>
        <v/>
      </c>
      <c r="M3125" s="107" t="str">
        <f t="shared" si="48"/>
        <v/>
      </c>
    </row>
    <row r="3126" spans="12:13" hidden="1" x14ac:dyDescent="0.25">
      <c r="L3126" s="145" t="str">
        <f>IF(A3126="","",IFERROR(VLOOKUP(B3126,IPQlickTabla!$B:$J,9,FALSE),IF(B3126="80 - Produccion-Mezcla Grasa","80",IF(B3126="51 - Purga-Purga de sebo","51",IF(B3126="502 - Fermentacion PCL","502",IF(B3126="510 - Fermentacion","510","512"))))))</f>
        <v/>
      </c>
      <c r="M3126" s="107" t="str">
        <f t="shared" si="48"/>
        <v/>
      </c>
    </row>
    <row r="3127" spans="12:13" hidden="1" x14ac:dyDescent="0.25">
      <c r="L3127" s="145" t="str">
        <f>IF(A3127="","",IFERROR(VLOOKUP(B3127,IPQlickTabla!$B:$J,9,FALSE),IF(B3127="80 - Produccion-Mezcla Grasa","80",IF(B3127="51 - Purga-Purga de sebo","51",IF(B3127="502 - Fermentacion PCL","502",IF(B3127="510 - Fermentacion","510","512"))))))</f>
        <v/>
      </c>
      <c r="M3127" s="107" t="str">
        <f t="shared" si="48"/>
        <v/>
      </c>
    </row>
    <row r="3128" spans="12:13" hidden="1" x14ac:dyDescent="0.25">
      <c r="L3128" s="145" t="str">
        <f>IF(A3128="","",IFERROR(VLOOKUP(B3128,IPQlickTabla!$B:$J,9,FALSE),IF(B3128="80 - Produccion-Mezcla Grasa","80",IF(B3128="51 - Purga-Purga de sebo","51",IF(B3128="502 - Fermentacion PCL","502",IF(B3128="510 - Fermentacion","510","512"))))))</f>
        <v/>
      </c>
      <c r="M3128" s="107" t="str">
        <f t="shared" si="48"/>
        <v/>
      </c>
    </row>
    <row r="3129" spans="12:13" hidden="1" x14ac:dyDescent="0.25">
      <c r="L3129" s="145" t="str">
        <f>IF(A3129="","",IFERROR(VLOOKUP(B3129,IPQlickTabla!$B:$J,9,FALSE),IF(B3129="80 - Produccion-Mezcla Grasa","80",IF(B3129="51 - Purga-Purga de sebo","51",IF(B3129="502 - Fermentacion PCL","502",IF(B3129="510 - Fermentacion","510","512"))))))</f>
        <v/>
      </c>
      <c r="M3129" s="107" t="str">
        <f t="shared" si="48"/>
        <v/>
      </c>
    </row>
    <row r="3130" spans="12:13" hidden="1" x14ac:dyDescent="0.25">
      <c r="L3130" s="145" t="str">
        <f>IF(A3130="","",IFERROR(VLOOKUP(B3130,IPQlickTabla!$B:$J,9,FALSE),IF(B3130="80 - Produccion-Mezcla Grasa","80",IF(B3130="51 - Purga-Purga de sebo","51",IF(B3130="502 - Fermentacion PCL","502",IF(B3130="510 - Fermentacion","510","512"))))))</f>
        <v/>
      </c>
      <c r="M3130" s="107" t="str">
        <f t="shared" si="48"/>
        <v/>
      </c>
    </row>
    <row r="3131" spans="12:13" hidden="1" x14ac:dyDescent="0.25">
      <c r="L3131" s="145" t="str">
        <f>IF(A3131="","",IFERROR(VLOOKUP(B3131,IPQlickTabla!$B:$J,9,FALSE),IF(B3131="80 - Produccion-Mezcla Grasa","80",IF(B3131="51 - Purga-Purga de sebo","51",IF(B3131="502 - Fermentacion PCL","502",IF(B3131="510 - Fermentacion","510","512"))))))</f>
        <v/>
      </c>
      <c r="M3131" s="107" t="str">
        <f t="shared" si="48"/>
        <v/>
      </c>
    </row>
    <row r="3132" spans="12:13" hidden="1" x14ac:dyDescent="0.25">
      <c r="L3132" s="145" t="str">
        <f>IF(A3132="","",IFERROR(VLOOKUP(B3132,IPQlickTabla!$B:$J,9,FALSE),IF(B3132="80 - Produccion-Mezcla Grasa","80",IF(B3132="51 - Purga-Purga de sebo","51",IF(B3132="502 - Fermentacion PCL","502",IF(B3132="510 - Fermentacion","510","512"))))))</f>
        <v/>
      </c>
      <c r="M3132" s="107" t="str">
        <f t="shared" si="48"/>
        <v/>
      </c>
    </row>
    <row r="3133" spans="12:13" hidden="1" x14ac:dyDescent="0.25">
      <c r="L3133" s="145" t="str">
        <f>IF(A3133="","",IFERROR(VLOOKUP(B3133,IPQlickTabla!$B:$J,9,FALSE),IF(B3133="80 - Produccion-Mezcla Grasa","80",IF(B3133="51 - Purga-Purga de sebo","51",IF(B3133="502 - Fermentacion PCL","502",IF(B3133="510 - Fermentacion","510","512"))))))</f>
        <v/>
      </c>
      <c r="M3133" s="107" t="str">
        <f t="shared" si="48"/>
        <v/>
      </c>
    </row>
    <row r="3134" spans="12:13" hidden="1" x14ac:dyDescent="0.25">
      <c r="L3134" s="145" t="str">
        <f>IF(A3134="","",IFERROR(VLOOKUP(B3134,IPQlickTabla!$B:$J,9,FALSE),IF(B3134="80 - Produccion-Mezcla Grasa","80",IF(B3134="51 - Purga-Purga de sebo","51",IF(B3134="502 - Fermentacion PCL","502",IF(B3134="510 - Fermentacion","510","512"))))))</f>
        <v/>
      </c>
      <c r="M3134" s="107" t="str">
        <f t="shared" si="48"/>
        <v/>
      </c>
    </row>
    <row r="3135" spans="12:13" hidden="1" x14ac:dyDescent="0.25">
      <c r="L3135" s="145" t="str">
        <f>IF(A3135="","",IFERROR(VLOOKUP(B3135,IPQlickTabla!$B:$J,9,FALSE),IF(B3135="80 - Produccion-Mezcla Grasa","80",IF(B3135="51 - Purga-Purga de sebo","51",IF(B3135="502 - Fermentacion PCL","502",IF(B3135="510 - Fermentacion","510","512"))))))</f>
        <v/>
      </c>
      <c r="M3135" s="107" t="str">
        <f t="shared" si="48"/>
        <v/>
      </c>
    </row>
    <row r="3136" spans="12:13" hidden="1" x14ac:dyDescent="0.25">
      <c r="L3136" s="145" t="str">
        <f>IF(A3136="","",IFERROR(VLOOKUP(B3136,IPQlickTabla!$B:$J,9,FALSE),IF(B3136="80 - Produccion-Mezcla Grasa","80",IF(B3136="51 - Purga-Purga de sebo","51",IF(B3136="502 - Fermentacion PCL","502",IF(B3136="510 - Fermentacion","510","512"))))))</f>
        <v/>
      </c>
      <c r="M3136" s="107" t="str">
        <f t="shared" si="48"/>
        <v/>
      </c>
    </row>
    <row r="3137" spans="12:13" hidden="1" x14ac:dyDescent="0.25">
      <c r="L3137" s="145" t="str">
        <f>IF(A3137="","",IFERROR(VLOOKUP(B3137,IPQlickTabla!$B:$J,9,FALSE),IF(B3137="80 - Produccion-Mezcla Grasa","80",IF(B3137="51 - Purga-Purga de sebo","51",IF(B3137="502 - Fermentacion PCL","502",IF(B3137="510 - Fermentacion","510","512"))))))</f>
        <v/>
      </c>
      <c r="M3137" s="107" t="str">
        <f t="shared" si="48"/>
        <v/>
      </c>
    </row>
    <row r="3138" spans="12:13" hidden="1" x14ac:dyDescent="0.25">
      <c r="L3138" s="145" t="str">
        <f>IF(A3138="","",IFERROR(VLOOKUP(B3138,IPQlickTabla!$B:$J,9,FALSE),IF(B3138="80 - Produccion-Mezcla Grasa","80",IF(B3138="51 - Purga-Purga de sebo","51",IF(B3138="502 - Fermentacion PCL","502",IF(B3138="510 - Fermentacion","510","512"))))))</f>
        <v/>
      </c>
      <c r="M3138" s="107" t="str">
        <f t="shared" si="48"/>
        <v/>
      </c>
    </row>
    <row r="3139" spans="12:13" hidden="1" x14ac:dyDescent="0.25">
      <c r="L3139" s="145" t="str">
        <f>IF(A3139="","",IFERROR(VLOOKUP(B3139,IPQlickTabla!$B:$J,9,FALSE),IF(B3139="80 - Produccion-Mezcla Grasa","80",IF(B3139="51 - Purga-Purga de sebo","51",IF(B3139="502 - Fermentacion PCL","502",IF(B3139="510 - Fermentacion","510","512"))))))</f>
        <v/>
      </c>
      <c r="M3139" s="107" t="str">
        <f t="shared" ref="M3139:M3202" si="49">+IF(OR(L3139=73,L3139=74,L3139=75),75,IF(L3139="80",80,IF(L3139="51",51,IF(L3139="502",502,IF(L3139="510",510,IF(L3139="512",512,L3139))))))</f>
        <v/>
      </c>
    </row>
    <row r="3140" spans="12:13" hidden="1" x14ac:dyDescent="0.25">
      <c r="L3140" s="145" t="str">
        <f>IF(A3140="","",IFERROR(VLOOKUP(B3140,IPQlickTabla!$B:$J,9,FALSE),IF(B3140="80 - Produccion-Mezcla Grasa","80",IF(B3140="51 - Purga-Purga de sebo","51",IF(B3140="502 - Fermentacion PCL","502",IF(B3140="510 - Fermentacion","510","512"))))))</f>
        <v/>
      </c>
      <c r="M3140" s="107" t="str">
        <f t="shared" si="49"/>
        <v/>
      </c>
    </row>
    <row r="3141" spans="12:13" hidden="1" x14ac:dyDescent="0.25">
      <c r="L3141" s="145" t="str">
        <f>IF(A3141="","",IFERROR(VLOOKUP(B3141,IPQlickTabla!$B:$J,9,FALSE),IF(B3141="80 - Produccion-Mezcla Grasa","80",IF(B3141="51 - Purga-Purga de sebo","51",IF(B3141="502 - Fermentacion PCL","502",IF(B3141="510 - Fermentacion","510","512"))))))</f>
        <v/>
      </c>
      <c r="M3141" s="107" t="str">
        <f t="shared" si="49"/>
        <v/>
      </c>
    </row>
    <row r="3142" spans="12:13" hidden="1" x14ac:dyDescent="0.25">
      <c r="L3142" s="145" t="str">
        <f>IF(A3142="","",IFERROR(VLOOKUP(B3142,IPQlickTabla!$B:$J,9,FALSE),IF(B3142="80 - Produccion-Mezcla Grasa","80",IF(B3142="51 - Purga-Purga de sebo","51",IF(B3142="502 - Fermentacion PCL","502",IF(B3142="510 - Fermentacion","510","512"))))))</f>
        <v/>
      </c>
      <c r="M3142" s="107" t="str">
        <f t="shared" si="49"/>
        <v/>
      </c>
    </row>
    <row r="3143" spans="12:13" hidden="1" x14ac:dyDescent="0.25">
      <c r="L3143" s="145" t="str">
        <f>IF(A3143="","",IFERROR(VLOOKUP(B3143,IPQlickTabla!$B:$J,9,FALSE),IF(B3143="80 - Produccion-Mezcla Grasa","80",IF(B3143="51 - Purga-Purga de sebo","51",IF(B3143="502 - Fermentacion PCL","502",IF(B3143="510 - Fermentacion","510","512"))))))</f>
        <v/>
      </c>
      <c r="M3143" s="107" t="str">
        <f t="shared" si="49"/>
        <v/>
      </c>
    </row>
    <row r="3144" spans="12:13" hidden="1" x14ac:dyDescent="0.25">
      <c r="L3144" s="145" t="str">
        <f>IF(A3144="","",IFERROR(VLOOKUP(B3144,IPQlickTabla!$B:$J,9,FALSE),IF(B3144="80 - Produccion-Mezcla Grasa","80",IF(B3144="51 - Purga-Purga de sebo","51",IF(B3144="502 - Fermentacion PCL","502",IF(B3144="510 - Fermentacion","510","512"))))))</f>
        <v/>
      </c>
      <c r="M3144" s="107" t="str">
        <f t="shared" si="49"/>
        <v/>
      </c>
    </row>
    <row r="3145" spans="12:13" hidden="1" x14ac:dyDescent="0.25">
      <c r="L3145" s="145" t="str">
        <f>IF(A3145="","",IFERROR(VLOOKUP(B3145,IPQlickTabla!$B:$J,9,FALSE),IF(B3145="80 - Produccion-Mezcla Grasa","80",IF(B3145="51 - Purga-Purga de sebo","51",IF(B3145="502 - Fermentacion PCL","502",IF(B3145="510 - Fermentacion","510","512"))))))</f>
        <v/>
      </c>
      <c r="M3145" s="107" t="str">
        <f t="shared" si="49"/>
        <v/>
      </c>
    </row>
    <row r="3146" spans="12:13" hidden="1" x14ac:dyDescent="0.25">
      <c r="L3146" s="145" t="str">
        <f>IF(A3146="","",IFERROR(VLOOKUP(B3146,IPQlickTabla!$B:$J,9,FALSE),IF(B3146="80 - Produccion-Mezcla Grasa","80",IF(B3146="51 - Purga-Purga de sebo","51",IF(B3146="502 - Fermentacion PCL","502",IF(B3146="510 - Fermentacion","510","512"))))))</f>
        <v/>
      </c>
      <c r="M3146" s="107" t="str">
        <f t="shared" si="49"/>
        <v/>
      </c>
    </row>
    <row r="3147" spans="12:13" hidden="1" x14ac:dyDescent="0.25">
      <c r="L3147" s="145" t="str">
        <f>IF(A3147="","",IFERROR(VLOOKUP(B3147,IPQlickTabla!$B:$J,9,FALSE),IF(B3147="80 - Produccion-Mezcla Grasa","80",IF(B3147="51 - Purga-Purga de sebo","51",IF(B3147="502 - Fermentacion PCL","502",IF(B3147="510 - Fermentacion","510","512"))))))</f>
        <v/>
      </c>
      <c r="M3147" s="107" t="str">
        <f t="shared" si="49"/>
        <v/>
      </c>
    </row>
    <row r="3148" spans="12:13" hidden="1" x14ac:dyDescent="0.25">
      <c r="L3148" s="145" t="str">
        <f>IF(A3148="","",IFERROR(VLOOKUP(B3148,IPQlickTabla!$B:$J,9,FALSE),IF(B3148="80 - Produccion-Mezcla Grasa","80",IF(B3148="51 - Purga-Purga de sebo","51",IF(B3148="502 - Fermentacion PCL","502",IF(B3148="510 - Fermentacion","510","512"))))))</f>
        <v/>
      </c>
      <c r="M3148" s="107" t="str">
        <f t="shared" si="49"/>
        <v/>
      </c>
    </row>
    <row r="3149" spans="12:13" hidden="1" x14ac:dyDescent="0.25">
      <c r="L3149" s="145" t="str">
        <f>IF(A3149="","",IFERROR(VLOOKUP(B3149,IPQlickTabla!$B:$J,9,FALSE),IF(B3149="80 - Produccion-Mezcla Grasa","80",IF(B3149="51 - Purga-Purga de sebo","51",IF(B3149="502 - Fermentacion PCL","502",IF(B3149="510 - Fermentacion","510","512"))))))</f>
        <v/>
      </c>
      <c r="M3149" s="107" t="str">
        <f t="shared" si="49"/>
        <v/>
      </c>
    </row>
    <row r="3150" spans="12:13" hidden="1" x14ac:dyDescent="0.25">
      <c r="L3150" s="145" t="str">
        <f>IF(A3150="","",IFERROR(VLOOKUP(B3150,IPQlickTabla!$B:$J,9,FALSE),IF(B3150="80 - Produccion-Mezcla Grasa","80",IF(B3150="51 - Purga-Purga de sebo","51",IF(B3150="502 - Fermentacion PCL","502",IF(B3150="510 - Fermentacion","510","512"))))))</f>
        <v/>
      </c>
      <c r="M3150" s="107" t="str">
        <f t="shared" si="49"/>
        <v/>
      </c>
    </row>
    <row r="3151" spans="12:13" hidden="1" x14ac:dyDescent="0.25">
      <c r="L3151" s="145" t="str">
        <f>IF(A3151="","",IFERROR(VLOOKUP(B3151,IPQlickTabla!$B:$J,9,FALSE),IF(B3151="80 - Produccion-Mezcla Grasa","80",IF(B3151="51 - Purga-Purga de sebo","51",IF(B3151="502 - Fermentacion PCL","502",IF(B3151="510 - Fermentacion","510","512"))))))</f>
        <v/>
      </c>
      <c r="M3151" s="107" t="str">
        <f t="shared" si="49"/>
        <v/>
      </c>
    </row>
    <row r="3152" spans="12:13" hidden="1" x14ac:dyDescent="0.25">
      <c r="L3152" s="145" t="str">
        <f>IF(A3152="","",IFERROR(VLOOKUP(B3152,IPQlickTabla!$B:$J,9,FALSE),IF(B3152="80 - Produccion-Mezcla Grasa","80",IF(B3152="51 - Purga-Purga de sebo","51",IF(B3152="502 - Fermentacion PCL","502",IF(B3152="510 - Fermentacion","510","512"))))))</f>
        <v/>
      </c>
      <c r="M3152" s="107" t="str">
        <f t="shared" si="49"/>
        <v/>
      </c>
    </row>
    <row r="3153" spans="12:13" hidden="1" x14ac:dyDescent="0.25">
      <c r="L3153" s="145" t="str">
        <f>IF(A3153="","",IFERROR(VLOOKUP(B3153,IPQlickTabla!$B:$J,9,FALSE),IF(B3153="80 - Produccion-Mezcla Grasa","80",IF(B3153="51 - Purga-Purga de sebo","51",IF(B3153="502 - Fermentacion PCL","502",IF(B3153="510 - Fermentacion","510","512"))))))</f>
        <v/>
      </c>
      <c r="M3153" s="107" t="str">
        <f t="shared" si="49"/>
        <v/>
      </c>
    </row>
    <row r="3154" spans="12:13" hidden="1" x14ac:dyDescent="0.25">
      <c r="L3154" s="145" t="str">
        <f>IF(A3154="","",IFERROR(VLOOKUP(B3154,IPQlickTabla!$B:$J,9,FALSE),IF(B3154="80 - Produccion-Mezcla Grasa","80",IF(B3154="51 - Purga-Purga de sebo","51",IF(B3154="502 - Fermentacion PCL","502",IF(B3154="510 - Fermentacion","510","512"))))))</f>
        <v/>
      </c>
      <c r="M3154" s="107" t="str">
        <f t="shared" si="49"/>
        <v/>
      </c>
    </row>
    <row r="3155" spans="12:13" hidden="1" x14ac:dyDescent="0.25">
      <c r="L3155" s="145" t="str">
        <f>IF(A3155="","",IFERROR(VLOOKUP(B3155,IPQlickTabla!$B:$J,9,FALSE),IF(B3155="80 - Produccion-Mezcla Grasa","80",IF(B3155="51 - Purga-Purga de sebo","51",IF(B3155="502 - Fermentacion PCL","502",IF(B3155="510 - Fermentacion","510","512"))))))</f>
        <v/>
      </c>
      <c r="M3155" s="107" t="str">
        <f t="shared" si="49"/>
        <v/>
      </c>
    </row>
    <row r="3156" spans="12:13" hidden="1" x14ac:dyDescent="0.25">
      <c r="L3156" s="145" t="str">
        <f>IF(A3156="","",IFERROR(VLOOKUP(B3156,IPQlickTabla!$B:$J,9,FALSE),IF(B3156="80 - Produccion-Mezcla Grasa","80",IF(B3156="51 - Purga-Purga de sebo","51",IF(B3156="502 - Fermentacion PCL","502",IF(B3156="510 - Fermentacion","510","512"))))))</f>
        <v/>
      </c>
      <c r="M3156" s="107" t="str">
        <f t="shared" si="49"/>
        <v/>
      </c>
    </row>
    <row r="3157" spans="12:13" hidden="1" x14ac:dyDescent="0.25">
      <c r="L3157" s="145" t="str">
        <f>IF(A3157="","",IFERROR(VLOOKUP(B3157,IPQlickTabla!$B:$J,9,FALSE),IF(B3157="80 - Produccion-Mezcla Grasa","80",IF(B3157="51 - Purga-Purga de sebo","51",IF(B3157="502 - Fermentacion PCL","502",IF(B3157="510 - Fermentacion","510","512"))))))</f>
        <v/>
      </c>
      <c r="M3157" s="107" t="str">
        <f t="shared" si="49"/>
        <v/>
      </c>
    </row>
    <row r="3158" spans="12:13" hidden="1" x14ac:dyDescent="0.25">
      <c r="L3158" s="145" t="str">
        <f>IF(A3158="","",IFERROR(VLOOKUP(B3158,IPQlickTabla!$B:$J,9,FALSE),IF(B3158="80 - Produccion-Mezcla Grasa","80",IF(B3158="51 - Purga-Purga de sebo","51",IF(B3158="502 - Fermentacion PCL","502",IF(B3158="510 - Fermentacion","510","512"))))))</f>
        <v/>
      </c>
      <c r="M3158" s="107" t="str">
        <f t="shared" si="49"/>
        <v/>
      </c>
    </row>
    <row r="3159" spans="12:13" hidden="1" x14ac:dyDescent="0.25">
      <c r="L3159" s="145" t="str">
        <f>IF(A3159="","",IFERROR(VLOOKUP(B3159,IPQlickTabla!$B:$J,9,FALSE),IF(B3159="80 - Produccion-Mezcla Grasa","80",IF(B3159="51 - Purga-Purga de sebo","51",IF(B3159="502 - Fermentacion PCL","502",IF(B3159="510 - Fermentacion","510","512"))))))</f>
        <v/>
      </c>
      <c r="M3159" s="107" t="str">
        <f t="shared" si="49"/>
        <v/>
      </c>
    </row>
    <row r="3160" spans="12:13" hidden="1" x14ac:dyDescent="0.25">
      <c r="L3160" s="145" t="str">
        <f>IF(A3160="","",IFERROR(VLOOKUP(B3160,IPQlickTabla!$B:$J,9,FALSE),IF(B3160="80 - Produccion-Mezcla Grasa","80",IF(B3160="51 - Purga-Purga de sebo","51",IF(B3160="502 - Fermentacion PCL","502",IF(B3160="510 - Fermentacion","510","512"))))))</f>
        <v/>
      </c>
      <c r="M3160" s="107" t="str">
        <f t="shared" si="49"/>
        <v/>
      </c>
    </row>
    <row r="3161" spans="12:13" hidden="1" x14ac:dyDescent="0.25">
      <c r="L3161" s="145" t="str">
        <f>IF(A3161="","",IFERROR(VLOOKUP(B3161,IPQlickTabla!$B:$J,9,FALSE),IF(B3161="80 - Produccion-Mezcla Grasa","80",IF(B3161="51 - Purga-Purga de sebo","51",IF(B3161="502 - Fermentacion PCL","502",IF(B3161="510 - Fermentacion","510","512"))))))</f>
        <v/>
      </c>
      <c r="M3161" s="107" t="str">
        <f t="shared" si="49"/>
        <v/>
      </c>
    </row>
    <row r="3162" spans="12:13" hidden="1" x14ac:dyDescent="0.25">
      <c r="L3162" s="145" t="str">
        <f>IF(A3162="","",IFERROR(VLOOKUP(B3162,IPQlickTabla!$B:$J,9,FALSE),IF(B3162="80 - Produccion-Mezcla Grasa","80",IF(B3162="51 - Purga-Purga de sebo","51",IF(B3162="502 - Fermentacion PCL","502",IF(B3162="510 - Fermentacion","510","512"))))))</f>
        <v/>
      </c>
      <c r="M3162" s="107" t="str">
        <f t="shared" si="49"/>
        <v/>
      </c>
    </row>
    <row r="3163" spans="12:13" hidden="1" x14ac:dyDescent="0.25">
      <c r="L3163" s="145" t="str">
        <f>IF(A3163="","",IFERROR(VLOOKUP(B3163,IPQlickTabla!$B:$J,9,FALSE),IF(B3163="80 - Produccion-Mezcla Grasa","80",IF(B3163="51 - Purga-Purga de sebo","51",IF(B3163="502 - Fermentacion PCL","502",IF(B3163="510 - Fermentacion","510","512"))))))</f>
        <v/>
      </c>
      <c r="M3163" s="107" t="str">
        <f t="shared" si="49"/>
        <v/>
      </c>
    </row>
    <row r="3164" spans="12:13" hidden="1" x14ac:dyDescent="0.25">
      <c r="L3164" s="145" t="str">
        <f>IF(A3164="","",IFERROR(VLOOKUP(B3164,IPQlickTabla!$B:$J,9,FALSE),IF(B3164="80 - Produccion-Mezcla Grasa","80",IF(B3164="51 - Purga-Purga de sebo","51",IF(B3164="502 - Fermentacion PCL","502",IF(B3164="510 - Fermentacion","510","512"))))))</f>
        <v/>
      </c>
      <c r="M3164" s="107" t="str">
        <f t="shared" si="49"/>
        <v/>
      </c>
    </row>
    <row r="3165" spans="12:13" hidden="1" x14ac:dyDescent="0.25">
      <c r="L3165" s="145" t="str">
        <f>IF(A3165="","",IFERROR(VLOOKUP(B3165,IPQlickTabla!$B:$J,9,FALSE),IF(B3165="80 - Produccion-Mezcla Grasa","80",IF(B3165="51 - Purga-Purga de sebo","51",IF(B3165="502 - Fermentacion PCL","502",IF(B3165="510 - Fermentacion","510","512"))))))</f>
        <v/>
      </c>
      <c r="M3165" s="107" t="str">
        <f t="shared" si="49"/>
        <v/>
      </c>
    </row>
    <row r="3166" spans="12:13" hidden="1" x14ac:dyDescent="0.25">
      <c r="L3166" s="145" t="str">
        <f>IF(A3166="","",IFERROR(VLOOKUP(B3166,IPQlickTabla!$B:$J,9,FALSE),IF(B3166="80 - Produccion-Mezcla Grasa","80",IF(B3166="51 - Purga-Purga de sebo","51",IF(B3166="502 - Fermentacion PCL","502",IF(B3166="510 - Fermentacion","510","512"))))))</f>
        <v/>
      </c>
      <c r="M3166" s="107" t="str">
        <f t="shared" si="49"/>
        <v/>
      </c>
    </row>
    <row r="3167" spans="12:13" hidden="1" x14ac:dyDescent="0.25">
      <c r="L3167" s="145" t="str">
        <f>IF(A3167="","",IFERROR(VLOOKUP(B3167,IPQlickTabla!$B:$J,9,FALSE),IF(B3167="80 - Produccion-Mezcla Grasa","80",IF(B3167="51 - Purga-Purga de sebo","51",IF(B3167="502 - Fermentacion PCL","502",IF(B3167="510 - Fermentacion","510","512"))))))</f>
        <v/>
      </c>
      <c r="M3167" s="107" t="str">
        <f t="shared" si="49"/>
        <v/>
      </c>
    </row>
    <row r="3168" spans="12:13" hidden="1" x14ac:dyDescent="0.25">
      <c r="L3168" s="145" t="str">
        <f>IF(A3168="","",IFERROR(VLOOKUP(B3168,IPQlickTabla!$B:$J,9,FALSE),IF(B3168="80 - Produccion-Mezcla Grasa","80",IF(B3168="51 - Purga-Purga de sebo","51",IF(B3168="502 - Fermentacion PCL","502",IF(B3168="510 - Fermentacion","510","512"))))))</f>
        <v/>
      </c>
      <c r="M3168" s="107" t="str">
        <f t="shared" si="49"/>
        <v/>
      </c>
    </row>
    <row r="3169" spans="12:13" hidden="1" x14ac:dyDescent="0.25">
      <c r="L3169" s="145" t="str">
        <f>IF(A3169="","",IFERROR(VLOOKUP(B3169,IPQlickTabla!$B:$J,9,FALSE),IF(B3169="80 - Produccion-Mezcla Grasa","80",IF(B3169="51 - Purga-Purga de sebo","51",IF(B3169="502 - Fermentacion PCL","502",IF(B3169="510 - Fermentacion","510","512"))))))</f>
        <v/>
      </c>
      <c r="M3169" s="107" t="str">
        <f t="shared" si="49"/>
        <v/>
      </c>
    </row>
    <row r="3170" spans="12:13" hidden="1" x14ac:dyDescent="0.25">
      <c r="L3170" s="145" t="str">
        <f>IF(A3170="","",IFERROR(VLOOKUP(B3170,IPQlickTabla!$B:$J,9,FALSE),IF(B3170="80 - Produccion-Mezcla Grasa","80",IF(B3170="51 - Purga-Purga de sebo","51",IF(B3170="502 - Fermentacion PCL","502",IF(B3170="510 - Fermentacion","510","512"))))))</f>
        <v/>
      </c>
      <c r="M3170" s="107" t="str">
        <f t="shared" si="49"/>
        <v/>
      </c>
    </row>
    <row r="3171" spans="12:13" hidden="1" x14ac:dyDescent="0.25">
      <c r="L3171" s="145" t="str">
        <f>IF(A3171="","",IFERROR(VLOOKUP(B3171,IPQlickTabla!$B:$J,9,FALSE),IF(B3171="80 - Produccion-Mezcla Grasa","80",IF(B3171="51 - Purga-Purga de sebo","51",IF(B3171="502 - Fermentacion PCL","502",IF(B3171="510 - Fermentacion","510","512"))))))</f>
        <v/>
      </c>
      <c r="M3171" s="107" t="str">
        <f t="shared" si="49"/>
        <v/>
      </c>
    </row>
    <row r="3172" spans="12:13" hidden="1" x14ac:dyDescent="0.25">
      <c r="L3172" s="145" t="str">
        <f>IF(A3172="","",IFERROR(VLOOKUP(B3172,IPQlickTabla!$B:$J,9,FALSE),IF(B3172="80 - Produccion-Mezcla Grasa","80",IF(B3172="51 - Purga-Purga de sebo","51",IF(B3172="502 - Fermentacion PCL","502",IF(B3172="510 - Fermentacion","510","512"))))))</f>
        <v/>
      </c>
      <c r="M3172" s="107" t="str">
        <f t="shared" si="49"/>
        <v/>
      </c>
    </row>
    <row r="3173" spans="12:13" hidden="1" x14ac:dyDescent="0.25">
      <c r="L3173" s="145" t="str">
        <f>IF(A3173="","",IFERROR(VLOOKUP(B3173,IPQlickTabla!$B:$J,9,FALSE),IF(B3173="80 - Produccion-Mezcla Grasa","80",IF(B3173="51 - Purga-Purga de sebo","51",IF(B3173="502 - Fermentacion PCL","502",IF(B3173="510 - Fermentacion","510","512"))))))</f>
        <v/>
      </c>
      <c r="M3173" s="107" t="str">
        <f t="shared" si="49"/>
        <v/>
      </c>
    </row>
    <row r="3174" spans="12:13" hidden="1" x14ac:dyDescent="0.25">
      <c r="L3174" s="145" t="str">
        <f>IF(A3174="","",IFERROR(VLOOKUP(B3174,IPQlickTabla!$B:$J,9,FALSE),IF(B3174="80 - Produccion-Mezcla Grasa","80",IF(B3174="51 - Purga-Purga de sebo","51",IF(B3174="502 - Fermentacion PCL","502",IF(B3174="510 - Fermentacion","510","512"))))))</f>
        <v/>
      </c>
      <c r="M3174" s="107" t="str">
        <f t="shared" si="49"/>
        <v/>
      </c>
    </row>
    <row r="3175" spans="12:13" hidden="1" x14ac:dyDescent="0.25">
      <c r="L3175" s="145" t="str">
        <f>IF(A3175="","",IFERROR(VLOOKUP(B3175,IPQlickTabla!$B:$J,9,FALSE),IF(B3175="80 - Produccion-Mezcla Grasa","80",IF(B3175="51 - Purga-Purga de sebo","51",IF(B3175="502 - Fermentacion PCL","502",IF(B3175="510 - Fermentacion","510","512"))))))</f>
        <v/>
      </c>
      <c r="M3175" s="107" t="str">
        <f t="shared" si="49"/>
        <v/>
      </c>
    </row>
    <row r="3176" spans="12:13" hidden="1" x14ac:dyDescent="0.25">
      <c r="L3176" s="145" t="str">
        <f>IF(A3176="","",IFERROR(VLOOKUP(B3176,IPQlickTabla!$B:$J,9,FALSE),IF(B3176="80 - Produccion-Mezcla Grasa","80",IF(B3176="51 - Purga-Purga de sebo","51",IF(B3176="502 - Fermentacion PCL","502",IF(B3176="510 - Fermentacion","510","512"))))))</f>
        <v/>
      </c>
      <c r="M3176" s="107" t="str">
        <f t="shared" si="49"/>
        <v/>
      </c>
    </row>
    <row r="3177" spans="12:13" hidden="1" x14ac:dyDescent="0.25">
      <c r="L3177" s="145" t="str">
        <f>IF(A3177="","",IFERROR(VLOOKUP(B3177,IPQlickTabla!$B:$J,9,FALSE),IF(B3177="80 - Produccion-Mezcla Grasa","80",IF(B3177="51 - Purga-Purga de sebo","51",IF(B3177="502 - Fermentacion PCL","502",IF(B3177="510 - Fermentacion","510","512"))))))</f>
        <v/>
      </c>
      <c r="M3177" s="107" t="str">
        <f t="shared" si="49"/>
        <v/>
      </c>
    </row>
    <row r="3178" spans="12:13" hidden="1" x14ac:dyDescent="0.25">
      <c r="L3178" s="145" t="str">
        <f>IF(A3178="","",IFERROR(VLOOKUP(B3178,IPQlickTabla!$B:$J,9,FALSE),IF(B3178="80 - Produccion-Mezcla Grasa","80",IF(B3178="51 - Purga-Purga de sebo","51",IF(B3178="502 - Fermentacion PCL","502",IF(B3178="510 - Fermentacion","510","512"))))))</f>
        <v/>
      </c>
      <c r="M3178" s="107" t="str">
        <f t="shared" si="49"/>
        <v/>
      </c>
    </row>
    <row r="3179" spans="12:13" hidden="1" x14ac:dyDescent="0.25">
      <c r="L3179" s="145" t="str">
        <f>IF(A3179="","",IFERROR(VLOOKUP(B3179,IPQlickTabla!$B:$J,9,FALSE),IF(B3179="80 - Produccion-Mezcla Grasa","80",IF(B3179="51 - Purga-Purga de sebo","51",IF(B3179="502 - Fermentacion PCL","502",IF(B3179="510 - Fermentacion","510","512"))))))</f>
        <v/>
      </c>
      <c r="M3179" s="107" t="str">
        <f t="shared" si="49"/>
        <v/>
      </c>
    </row>
    <row r="3180" spans="12:13" hidden="1" x14ac:dyDescent="0.25">
      <c r="L3180" s="145" t="str">
        <f>IF(A3180="","",IFERROR(VLOOKUP(B3180,IPQlickTabla!$B:$J,9,FALSE),IF(B3180="80 - Produccion-Mezcla Grasa","80",IF(B3180="51 - Purga-Purga de sebo","51",IF(B3180="502 - Fermentacion PCL","502",IF(B3180="510 - Fermentacion","510","512"))))))</f>
        <v/>
      </c>
      <c r="M3180" s="107" t="str">
        <f t="shared" si="49"/>
        <v/>
      </c>
    </row>
    <row r="3181" spans="12:13" hidden="1" x14ac:dyDescent="0.25">
      <c r="L3181" s="145" t="str">
        <f>IF(A3181="","",IFERROR(VLOOKUP(B3181,IPQlickTabla!$B:$J,9,FALSE),IF(B3181="80 - Produccion-Mezcla Grasa","80",IF(B3181="51 - Purga-Purga de sebo","51",IF(B3181="502 - Fermentacion PCL","502",IF(B3181="510 - Fermentacion","510","512"))))))</f>
        <v/>
      </c>
      <c r="M3181" s="107" t="str">
        <f t="shared" si="49"/>
        <v/>
      </c>
    </row>
    <row r="3182" spans="12:13" hidden="1" x14ac:dyDescent="0.25">
      <c r="L3182" s="145" t="str">
        <f>IF(A3182="","",IFERROR(VLOOKUP(B3182,IPQlickTabla!$B:$J,9,FALSE),IF(B3182="80 - Produccion-Mezcla Grasa","80",IF(B3182="51 - Purga-Purga de sebo","51",IF(B3182="502 - Fermentacion PCL","502",IF(B3182="510 - Fermentacion","510","512"))))))</f>
        <v/>
      </c>
      <c r="M3182" s="107" t="str">
        <f t="shared" si="49"/>
        <v/>
      </c>
    </row>
    <row r="3183" spans="12:13" hidden="1" x14ac:dyDescent="0.25">
      <c r="L3183" s="145" t="str">
        <f>IF(A3183="","",IFERROR(VLOOKUP(B3183,IPQlickTabla!$B:$J,9,FALSE),IF(B3183="80 - Produccion-Mezcla Grasa","80",IF(B3183="51 - Purga-Purga de sebo","51",IF(B3183="502 - Fermentacion PCL","502",IF(B3183="510 - Fermentacion","510","512"))))))</f>
        <v/>
      </c>
      <c r="M3183" s="107" t="str">
        <f t="shared" si="49"/>
        <v/>
      </c>
    </row>
    <row r="3184" spans="12:13" hidden="1" x14ac:dyDescent="0.25">
      <c r="L3184" s="145" t="str">
        <f>IF(A3184="","",IFERROR(VLOOKUP(B3184,IPQlickTabla!$B:$J,9,FALSE),IF(B3184="80 - Produccion-Mezcla Grasa","80",IF(B3184="51 - Purga-Purga de sebo","51",IF(B3184="502 - Fermentacion PCL","502",IF(B3184="510 - Fermentacion","510","512"))))))</f>
        <v/>
      </c>
      <c r="M3184" s="107" t="str">
        <f t="shared" si="49"/>
        <v/>
      </c>
    </row>
    <row r="3185" spans="12:13" hidden="1" x14ac:dyDescent="0.25">
      <c r="L3185" s="145" t="str">
        <f>IF(A3185="","",IFERROR(VLOOKUP(B3185,IPQlickTabla!$B:$J,9,FALSE),IF(B3185="80 - Produccion-Mezcla Grasa","80",IF(B3185="51 - Purga-Purga de sebo","51",IF(B3185="502 - Fermentacion PCL","502",IF(B3185="510 - Fermentacion","510","512"))))))</f>
        <v/>
      </c>
      <c r="M3185" s="107" t="str">
        <f t="shared" si="49"/>
        <v/>
      </c>
    </row>
    <row r="3186" spans="12:13" hidden="1" x14ac:dyDescent="0.25">
      <c r="L3186" s="145" t="str">
        <f>IF(A3186="","",IFERROR(VLOOKUP(B3186,IPQlickTabla!$B:$J,9,FALSE),IF(B3186="80 - Produccion-Mezcla Grasa","80",IF(B3186="51 - Purga-Purga de sebo","51",IF(B3186="502 - Fermentacion PCL","502",IF(B3186="510 - Fermentacion","510","512"))))))</f>
        <v/>
      </c>
      <c r="M3186" s="107" t="str">
        <f t="shared" si="49"/>
        <v/>
      </c>
    </row>
    <row r="3187" spans="12:13" hidden="1" x14ac:dyDescent="0.25">
      <c r="L3187" s="145" t="str">
        <f>IF(A3187="","",IFERROR(VLOOKUP(B3187,IPQlickTabla!$B:$J,9,FALSE),IF(B3187="80 - Produccion-Mezcla Grasa","80",IF(B3187="51 - Purga-Purga de sebo","51",IF(B3187="502 - Fermentacion PCL","502",IF(B3187="510 - Fermentacion","510","512"))))))</f>
        <v/>
      </c>
      <c r="M3187" s="107" t="str">
        <f t="shared" si="49"/>
        <v/>
      </c>
    </row>
    <row r="3188" spans="12:13" hidden="1" x14ac:dyDescent="0.25">
      <c r="L3188" s="145" t="str">
        <f>IF(A3188="","",IFERROR(VLOOKUP(B3188,IPQlickTabla!$B:$J,9,FALSE),IF(B3188="80 - Produccion-Mezcla Grasa","80",IF(B3188="51 - Purga-Purga de sebo","51",IF(B3188="502 - Fermentacion PCL","502",IF(B3188="510 - Fermentacion","510","512"))))))</f>
        <v/>
      </c>
      <c r="M3188" s="107" t="str">
        <f t="shared" si="49"/>
        <v/>
      </c>
    </row>
    <row r="3189" spans="12:13" hidden="1" x14ac:dyDescent="0.25">
      <c r="L3189" s="145" t="str">
        <f>IF(A3189="","",IFERROR(VLOOKUP(B3189,IPQlickTabla!$B:$J,9,FALSE),IF(B3189="80 - Produccion-Mezcla Grasa","80",IF(B3189="51 - Purga-Purga de sebo","51",IF(B3189="502 - Fermentacion PCL","502",IF(B3189="510 - Fermentacion","510","512"))))))</f>
        <v/>
      </c>
      <c r="M3189" s="107" t="str">
        <f t="shared" si="49"/>
        <v/>
      </c>
    </row>
    <row r="3190" spans="12:13" hidden="1" x14ac:dyDescent="0.25">
      <c r="L3190" s="145" t="str">
        <f>IF(A3190="","",IFERROR(VLOOKUP(B3190,IPQlickTabla!$B:$J,9,FALSE),IF(B3190="80 - Produccion-Mezcla Grasa","80",IF(B3190="51 - Purga-Purga de sebo","51",IF(B3190="502 - Fermentacion PCL","502",IF(B3190="510 - Fermentacion","510","512"))))))</f>
        <v/>
      </c>
      <c r="M3190" s="107" t="str">
        <f t="shared" si="49"/>
        <v/>
      </c>
    </row>
    <row r="3191" spans="12:13" hidden="1" x14ac:dyDescent="0.25">
      <c r="L3191" s="145" t="str">
        <f>IF(A3191="","",IFERROR(VLOOKUP(B3191,IPQlickTabla!$B:$J,9,FALSE),IF(B3191="80 - Produccion-Mezcla Grasa","80",IF(B3191="51 - Purga-Purga de sebo","51",IF(B3191="502 - Fermentacion PCL","502",IF(B3191="510 - Fermentacion","510","512"))))))</f>
        <v/>
      </c>
      <c r="M3191" s="107" t="str">
        <f t="shared" si="49"/>
        <v/>
      </c>
    </row>
    <row r="3192" spans="12:13" hidden="1" x14ac:dyDescent="0.25">
      <c r="L3192" s="145" t="str">
        <f>IF(A3192="","",IFERROR(VLOOKUP(B3192,IPQlickTabla!$B:$J,9,FALSE),IF(B3192="80 - Produccion-Mezcla Grasa","80",IF(B3192="51 - Purga-Purga de sebo","51",IF(B3192="502 - Fermentacion PCL","502",IF(B3192="510 - Fermentacion","510","512"))))))</f>
        <v/>
      </c>
      <c r="M3192" s="107" t="str">
        <f t="shared" si="49"/>
        <v/>
      </c>
    </row>
    <row r="3193" spans="12:13" hidden="1" x14ac:dyDescent="0.25">
      <c r="L3193" s="145" t="str">
        <f>IF(A3193="","",IFERROR(VLOOKUP(B3193,IPQlickTabla!$B:$J,9,FALSE),IF(B3193="80 - Produccion-Mezcla Grasa","80",IF(B3193="51 - Purga-Purga de sebo","51",IF(B3193="502 - Fermentacion PCL","502",IF(B3193="510 - Fermentacion","510","512"))))))</f>
        <v/>
      </c>
      <c r="M3193" s="107" t="str">
        <f t="shared" si="49"/>
        <v/>
      </c>
    </row>
    <row r="3194" spans="12:13" hidden="1" x14ac:dyDescent="0.25">
      <c r="L3194" s="145" t="str">
        <f>IF(A3194="","",IFERROR(VLOOKUP(B3194,IPQlickTabla!$B:$J,9,FALSE),IF(B3194="80 - Produccion-Mezcla Grasa","80",IF(B3194="51 - Purga-Purga de sebo","51",IF(B3194="502 - Fermentacion PCL","502",IF(B3194="510 - Fermentacion","510","512"))))))</f>
        <v/>
      </c>
      <c r="M3194" s="107" t="str">
        <f t="shared" si="49"/>
        <v/>
      </c>
    </row>
    <row r="3195" spans="12:13" hidden="1" x14ac:dyDescent="0.25">
      <c r="L3195" s="145" t="str">
        <f>IF(A3195="","",IFERROR(VLOOKUP(B3195,IPQlickTabla!$B:$J,9,FALSE),IF(B3195="80 - Produccion-Mezcla Grasa","80",IF(B3195="51 - Purga-Purga de sebo","51",IF(B3195="502 - Fermentacion PCL","502",IF(B3195="510 - Fermentacion","510","512"))))))</f>
        <v/>
      </c>
      <c r="M3195" s="107" t="str">
        <f t="shared" si="49"/>
        <v/>
      </c>
    </row>
    <row r="3196" spans="12:13" hidden="1" x14ac:dyDescent="0.25">
      <c r="L3196" s="145" t="str">
        <f>IF(A3196="","",IFERROR(VLOOKUP(B3196,IPQlickTabla!$B:$J,9,FALSE),IF(B3196="80 - Produccion-Mezcla Grasa","80",IF(B3196="51 - Purga-Purga de sebo","51",IF(B3196="502 - Fermentacion PCL","502",IF(B3196="510 - Fermentacion","510","512"))))))</f>
        <v/>
      </c>
      <c r="M3196" s="107" t="str">
        <f t="shared" si="49"/>
        <v/>
      </c>
    </row>
    <row r="3197" spans="12:13" hidden="1" x14ac:dyDescent="0.25">
      <c r="L3197" s="145" t="str">
        <f>IF(A3197="","",IFERROR(VLOOKUP(B3197,IPQlickTabla!$B:$J,9,FALSE),IF(B3197="80 - Produccion-Mezcla Grasa","80",IF(B3197="51 - Purga-Purga de sebo","51",IF(B3197="502 - Fermentacion PCL","502",IF(B3197="510 - Fermentacion","510","512"))))))</f>
        <v/>
      </c>
      <c r="M3197" s="107" t="str">
        <f t="shared" si="49"/>
        <v/>
      </c>
    </row>
    <row r="3198" spans="12:13" hidden="1" x14ac:dyDescent="0.25">
      <c r="L3198" s="145" t="str">
        <f>IF(A3198="","",IFERROR(VLOOKUP(B3198,IPQlickTabla!$B:$J,9,FALSE),IF(B3198="80 - Produccion-Mezcla Grasa","80",IF(B3198="51 - Purga-Purga de sebo","51",IF(B3198="502 - Fermentacion PCL","502",IF(B3198="510 - Fermentacion","510","512"))))))</f>
        <v/>
      </c>
      <c r="M3198" s="107" t="str">
        <f t="shared" si="49"/>
        <v/>
      </c>
    </row>
    <row r="3199" spans="12:13" hidden="1" x14ac:dyDescent="0.25">
      <c r="L3199" s="145" t="str">
        <f>IF(A3199="","",IFERROR(VLOOKUP(B3199,IPQlickTabla!$B:$J,9,FALSE),IF(B3199="80 - Produccion-Mezcla Grasa","80",IF(B3199="51 - Purga-Purga de sebo","51",IF(B3199="502 - Fermentacion PCL","502",IF(B3199="510 - Fermentacion","510","512"))))))</f>
        <v/>
      </c>
      <c r="M3199" s="107" t="str">
        <f t="shared" si="49"/>
        <v/>
      </c>
    </row>
    <row r="3200" spans="12:13" hidden="1" x14ac:dyDescent="0.25">
      <c r="L3200" s="145" t="str">
        <f>IF(A3200="","",IFERROR(VLOOKUP(B3200,IPQlickTabla!$B:$J,9,FALSE),IF(B3200="80 - Produccion-Mezcla Grasa","80",IF(B3200="51 - Purga-Purga de sebo","51",IF(B3200="502 - Fermentacion PCL","502",IF(B3200="510 - Fermentacion","510","512"))))))</f>
        <v/>
      </c>
      <c r="M3200" s="107" t="str">
        <f t="shared" si="49"/>
        <v/>
      </c>
    </row>
    <row r="3201" spans="12:13" hidden="1" x14ac:dyDescent="0.25">
      <c r="L3201" s="145" t="str">
        <f>IF(A3201="","",IFERROR(VLOOKUP(B3201,IPQlickTabla!$B:$J,9,FALSE),IF(B3201="80 - Produccion-Mezcla Grasa","80",IF(B3201="51 - Purga-Purga de sebo","51",IF(B3201="502 - Fermentacion PCL","502",IF(B3201="510 - Fermentacion","510","512"))))))</f>
        <v/>
      </c>
      <c r="M3201" s="107" t="str">
        <f t="shared" si="49"/>
        <v/>
      </c>
    </row>
    <row r="3202" spans="12:13" hidden="1" x14ac:dyDescent="0.25">
      <c r="L3202" s="145" t="str">
        <f>IF(A3202="","",IFERROR(VLOOKUP(B3202,IPQlickTabla!$B:$J,9,FALSE),IF(B3202="80 - Produccion-Mezcla Grasa","80",IF(B3202="51 - Purga-Purga de sebo","51",IF(B3202="502 - Fermentacion PCL","502",IF(B3202="510 - Fermentacion","510","512"))))))</f>
        <v/>
      </c>
      <c r="M3202" s="107" t="str">
        <f t="shared" si="49"/>
        <v/>
      </c>
    </row>
    <row r="3203" spans="12:13" hidden="1" x14ac:dyDescent="0.25">
      <c r="L3203" s="145" t="str">
        <f>IF(A3203="","",IFERROR(VLOOKUP(B3203,IPQlickTabla!$B:$J,9,FALSE),IF(B3203="80 - Produccion-Mezcla Grasa","80",IF(B3203="51 - Purga-Purga de sebo","51",IF(B3203="502 - Fermentacion PCL","502",IF(B3203="510 - Fermentacion","510","512"))))))</f>
        <v/>
      </c>
      <c r="M3203" s="107" t="str">
        <f t="shared" ref="M3203:M3266" si="50">+IF(OR(L3203=73,L3203=74,L3203=75),75,IF(L3203="80",80,IF(L3203="51",51,IF(L3203="502",502,IF(L3203="510",510,IF(L3203="512",512,L3203))))))</f>
        <v/>
      </c>
    </row>
    <row r="3204" spans="12:13" hidden="1" x14ac:dyDescent="0.25">
      <c r="L3204" s="145" t="str">
        <f>IF(A3204="","",IFERROR(VLOOKUP(B3204,IPQlickTabla!$B:$J,9,FALSE),IF(B3204="80 - Produccion-Mezcla Grasa","80",IF(B3204="51 - Purga-Purga de sebo","51",IF(B3204="502 - Fermentacion PCL","502",IF(B3204="510 - Fermentacion","510","512"))))))</f>
        <v/>
      </c>
      <c r="M3204" s="107" t="str">
        <f t="shared" si="50"/>
        <v/>
      </c>
    </row>
    <row r="3205" spans="12:13" hidden="1" x14ac:dyDescent="0.25">
      <c r="L3205" s="145" t="str">
        <f>IF(A3205="","",IFERROR(VLOOKUP(B3205,IPQlickTabla!$B:$J,9,FALSE),IF(B3205="80 - Produccion-Mezcla Grasa","80",IF(B3205="51 - Purga-Purga de sebo","51",IF(B3205="502 - Fermentacion PCL","502",IF(B3205="510 - Fermentacion","510","512"))))))</f>
        <v/>
      </c>
      <c r="M3205" s="107" t="str">
        <f t="shared" si="50"/>
        <v/>
      </c>
    </row>
    <row r="3206" spans="12:13" hidden="1" x14ac:dyDescent="0.25">
      <c r="L3206" s="145" t="str">
        <f>IF(A3206="","",IFERROR(VLOOKUP(B3206,IPQlickTabla!$B:$J,9,FALSE),IF(B3206="80 - Produccion-Mezcla Grasa","80",IF(B3206="51 - Purga-Purga de sebo","51",IF(B3206="502 - Fermentacion PCL","502",IF(B3206="510 - Fermentacion","510","512"))))))</f>
        <v/>
      </c>
      <c r="M3206" s="107" t="str">
        <f t="shared" si="50"/>
        <v/>
      </c>
    </row>
    <row r="3207" spans="12:13" hidden="1" x14ac:dyDescent="0.25">
      <c r="L3207" s="145" t="str">
        <f>IF(A3207="","",IFERROR(VLOOKUP(B3207,IPQlickTabla!$B:$J,9,FALSE),IF(B3207="80 - Produccion-Mezcla Grasa","80",IF(B3207="51 - Purga-Purga de sebo","51",IF(B3207="502 - Fermentacion PCL","502",IF(B3207="510 - Fermentacion","510","512"))))))</f>
        <v/>
      </c>
      <c r="M3207" s="107" t="str">
        <f t="shared" si="50"/>
        <v/>
      </c>
    </row>
    <row r="3208" spans="12:13" hidden="1" x14ac:dyDescent="0.25">
      <c r="L3208" s="145" t="str">
        <f>IF(A3208="","",IFERROR(VLOOKUP(B3208,IPQlickTabla!$B:$J,9,FALSE),IF(B3208="80 - Produccion-Mezcla Grasa","80",IF(B3208="51 - Purga-Purga de sebo","51",IF(B3208="502 - Fermentacion PCL","502",IF(B3208="510 - Fermentacion","510","512"))))))</f>
        <v/>
      </c>
      <c r="M3208" s="107" t="str">
        <f t="shared" si="50"/>
        <v/>
      </c>
    </row>
    <row r="3209" spans="12:13" hidden="1" x14ac:dyDescent="0.25">
      <c r="L3209" s="145" t="str">
        <f>IF(A3209="","",IFERROR(VLOOKUP(B3209,IPQlickTabla!$B:$J,9,FALSE),IF(B3209="80 - Produccion-Mezcla Grasa","80",IF(B3209="51 - Purga-Purga de sebo","51",IF(B3209="502 - Fermentacion PCL","502",IF(B3209="510 - Fermentacion","510","512"))))))</f>
        <v/>
      </c>
      <c r="M3209" s="107" t="str">
        <f t="shared" si="50"/>
        <v/>
      </c>
    </row>
    <row r="3210" spans="12:13" hidden="1" x14ac:dyDescent="0.25">
      <c r="L3210" s="145" t="str">
        <f>IF(A3210="","",IFERROR(VLOOKUP(B3210,IPQlickTabla!$B:$J,9,FALSE),IF(B3210="80 - Produccion-Mezcla Grasa","80",IF(B3210="51 - Purga-Purga de sebo","51",IF(B3210="502 - Fermentacion PCL","502",IF(B3210="510 - Fermentacion","510","512"))))))</f>
        <v/>
      </c>
      <c r="M3210" s="107" t="str">
        <f t="shared" si="50"/>
        <v/>
      </c>
    </row>
    <row r="3211" spans="12:13" hidden="1" x14ac:dyDescent="0.25">
      <c r="L3211" s="145" t="str">
        <f>IF(A3211="","",IFERROR(VLOOKUP(B3211,IPQlickTabla!$B:$J,9,FALSE),IF(B3211="80 - Produccion-Mezcla Grasa","80",IF(B3211="51 - Purga-Purga de sebo","51",IF(B3211="502 - Fermentacion PCL","502",IF(B3211="510 - Fermentacion","510","512"))))))</f>
        <v/>
      </c>
      <c r="M3211" s="107" t="str">
        <f t="shared" si="50"/>
        <v/>
      </c>
    </row>
    <row r="3212" spans="12:13" hidden="1" x14ac:dyDescent="0.25">
      <c r="L3212" s="145" t="str">
        <f>IF(A3212="","",IFERROR(VLOOKUP(B3212,IPQlickTabla!$B:$J,9,FALSE),IF(B3212="80 - Produccion-Mezcla Grasa","80",IF(B3212="51 - Purga-Purga de sebo","51",IF(B3212="502 - Fermentacion PCL","502",IF(B3212="510 - Fermentacion","510","512"))))))</f>
        <v/>
      </c>
      <c r="M3212" s="107" t="str">
        <f t="shared" si="50"/>
        <v/>
      </c>
    </row>
    <row r="3213" spans="12:13" hidden="1" x14ac:dyDescent="0.25">
      <c r="L3213" s="145" t="str">
        <f>IF(A3213="","",IFERROR(VLOOKUP(B3213,IPQlickTabla!$B:$J,9,FALSE),IF(B3213="80 - Produccion-Mezcla Grasa","80",IF(B3213="51 - Purga-Purga de sebo","51",IF(B3213="502 - Fermentacion PCL","502",IF(B3213="510 - Fermentacion","510","512"))))))</f>
        <v/>
      </c>
      <c r="M3213" s="107" t="str">
        <f t="shared" si="50"/>
        <v/>
      </c>
    </row>
    <row r="3214" spans="12:13" hidden="1" x14ac:dyDescent="0.25">
      <c r="L3214" s="145" t="str">
        <f>IF(A3214="","",IFERROR(VLOOKUP(B3214,IPQlickTabla!$B:$J,9,FALSE),IF(B3214="80 - Produccion-Mezcla Grasa","80",IF(B3214="51 - Purga-Purga de sebo","51",IF(B3214="502 - Fermentacion PCL","502",IF(B3214="510 - Fermentacion","510","512"))))))</f>
        <v/>
      </c>
      <c r="M3214" s="107" t="str">
        <f t="shared" si="50"/>
        <v/>
      </c>
    </row>
    <row r="3215" spans="12:13" hidden="1" x14ac:dyDescent="0.25">
      <c r="L3215" s="145" t="str">
        <f>IF(A3215="","",IFERROR(VLOOKUP(B3215,IPQlickTabla!$B:$J,9,FALSE),IF(B3215="80 - Produccion-Mezcla Grasa","80",IF(B3215="51 - Purga-Purga de sebo","51",IF(B3215="502 - Fermentacion PCL","502",IF(B3215="510 - Fermentacion","510","512"))))))</f>
        <v/>
      </c>
      <c r="M3215" s="107" t="str">
        <f t="shared" si="50"/>
        <v/>
      </c>
    </row>
    <row r="3216" spans="12:13" hidden="1" x14ac:dyDescent="0.25">
      <c r="L3216" s="145" t="str">
        <f>IF(A3216="","",IFERROR(VLOOKUP(B3216,IPQlickTabla!$B:$J,9,FALSE),IF(B3216="80 - Produccion-Mezcla Grasa","80",IF(B3216="51 - Purga-Purga de sebo","51",IF(B3216="502 - Fermentacion PCL","502",IF(B3216="510 - Fermentacion","510","512"))))))</f>
        <v/>
      </c>
      <c r="M3216" s="107" t="str">
        <f t="shared" si="50"/>
        <v/>
      </c>
    </row>
    <row r="3217" spans="12:13" hidden="1" x14ac:dyDescent="0.25">
      <c r="L3217" s="145" t="str">
        <f>IF(A3217="","",IFERROR(VLOOKUP(B3217,IPQlickTabla!$B:$J,9,FALSE),IF(B3217="80 - Produccion-Mezcla Grasa","80",IF(B3217="51 - Purga-Purga de sebo","51",IF(B3217="502 - Fermentacion PCL","502",IF(B3217="510 - Fermentacion","510","512"))))))</f>
        <v/>
      </c>
      <c r="M3217" s="107" t="str">
        <f t="shared" si="50"/>
        <v/>
      </c>
    </row>
    <row r="3218" spans="12:13" hidden="1" x14ac:dyDescent="0.25">
      <c r="L3218" s="145" t="str">
        <f>IF(A3218="","",IFERROR(VLOOKUP(B3218,IPQlickTabla!$B:$J,9,FALSE),IF(B3218="80 - Produccion-Mezcla Grasa","80",IF(B3218="51 - Purga-Purga de sebo","51",IF(B3218="502 - Fermentacion PCL","502",IF(B3218="510 - Fermentacion","510","512"))))))</f>
        <v/>
      </c>
      <c r="M3218" s="107" t="str">
        <f t="shared" si="50"/>
        <v/>
      </c>
    </row>
    <row r="3219" spans="12:13" hidden="1" x14ac:dyDescent="0.25">
      <c r="L3219" s="145" t="str">
        <f>IF(A3219="","",IFERROR(VLOOKUP(B3219,IPQlickTabla!$B:$J,9,FALSE),IF(B3219="80 - Produccion-Mezcla Grasa","80",IF(B3219="51 - Purga-Purga de sebo","51",IF(B3219="502 - Fermentacion PCL","502",IF(B3219="510 - Fermentacion","510","512"))))))</f>
        <v/>
      </c>
      <c r="M3219" s="107" t="str">
        <f t="shared" si="50"/>
        <v/>
      </c>
    </row>
    <row r="3220" spans="12:13" hidden="1" x14ac:dyDescent="0.25">
      <c r="L3220" s="145" t="str">
        <f>IF(A3220="","",IFERROR(VLOOKUP(B3220,IPQlickTabla!$B:$J,9,FALSE),IF(B3220="80 - Produccion-Mezcla Grasa","80",IF(B3220="51 - Purga-Purga de sebo","51",IF(B3220="502 - Fermentacion PCL","502",IF(B3220="510 - Fermentacion","510","512"))))))</f>
        <v/>
      </c>
      <c r="M3220" s="107" t="str">
        <f t="shared" si="50"/>
        <v/>
      </c>
    </row>
    <row r="3221" spans="12:13" hidden="1" x14ac:dyDescent="0.25">
      <c r="L3221" s="145" t="str">
        <f>IF(A3221="","",IFERROR(VLOOKUP(B3221,IPQlickTabla!$B:$J,9,FALSE),IF(B3221="80 - Produccion-Mezcla Grasa","80",IF(B3221="51 - Purga-Purga de sebo","51",IF(B3221="502 - Fermentacion PCL","502",IF(B3221="510 - Fermentacion","510","512"))))))</f>
        <v/>
      </c>
      <c r="M3221" s="107" t="str">
        <f t="shared" si="50"/>
        <v/>
      </c>
    </row>
    <row r="3222" spans="12:13" hidden="1" x14ac:dyDescent="0.25">
      <c r="L3222" s="145" t="str">
        <f>IF(A3222="","",IFERROR(VLOOKUP(B3222,IPQlickTabla!$B:$J,9,FALSE),IF(B3222="80 - Produccion-Mezcla Grasa","80",IF(B3222="51 - Purga-Purga de sebo","51",IF(B3222="502 - Fermentacion PCL","502",IF(B3222="510 - Fermentacion","510","512"))))))</f>
        <v/>
      </c>
      <c r="M3222" s="107" t="str">
        <f t="shared" si="50"/>
        <v/>
      </c>
    </row>
    <row r="3223" spans="12:13" hidden="1" x14ac:dyDescent="0.25">
      <c r="L3223" s="145" t="str">
        <f>IF(A3223="","",IFERROR(VLOOKUP(B3223,IPQlickTabla!$B:$J,9,FALSE),IF(B3223="80 - Produccion-Mezcla Grasa","80",IF(B3223="51 - Purga-Purga de sebo","51",IF(B3223="502 - Fermentacion PCL","502",IF(B3223="510 - Fermentacion","510","512"))))))</f>
        <v/>
      </c>
      <c r="M3223" s="107" t="str">
        <f t="shared" si="50"/>
        <v/>
      </c>
    </row>
    <row r="3224" spans="12:13" hidden="1" x14ac:dyDescent="0.25">
      <c r="L3224" s="145" t="str">
        <f>IF(A3224="","",IFERROR(VLOOKUP(B3224,IPQlickTabla!$B:$J,9,FALSE),IF(B3224="80 - Produccion-Mezcla Grasa","80",IF(B3224="51 - Purga-Purga de sebo","51",IF(B3224="502 - Fermentacion PCL","502",IF(B3224="510 - Fermentacion","510","512"))))))</f>
        <v/>
      </c>
      <c r="M3224" s="107" t="str">
        <f t="shared" si="50"/>
        <v/>
      </c>
    </row>
    <row r="3225" spans="12:13" hidden="1" x14ac:dyDescent="0.25">
      <c r="L3225" s="145" t="str">
        <f>IF(A3225="","",IFERROR(VLOOKUP(B3225,IPQlickTabla!$B:$J,9,FALSE),IF(B3225="80 - Produccion-Mezcla Grasa","80",IF(B3225="51 - Purga-Purga de sebo","51",IF(B3225="502 - Fermentacion PCL","502",IF(B3225="510 - Fermentacion","510","512"))))))</f>
        <v/>
      </c>
      <c r="M3225" s="107" t="str">
        <f t="shared" si="50"/>
        <v/>
      </c>
    </row>
    <row r="3226" spans="12:13" hidden="1" x14ac:dyDescent="0.25">
      <c r="L3226" s="145" t="str">
        <f>IF(A3226="","",IFERROR(VLOOKUP(B3226,IPQlickTabla!$B:$J,9,FALSE),IF(B3226="80 - Produccion-Mezcla Grasa","80",IF(B3226="51 - Purga-Purga de sebo","51",IF(B3226="502 - Fermentacion PCL","502",IF(B3226="510 - Fermentacion","510","512"))))))</f>
        <v/>
      </c>
      <c r="M3226" s="107" t="str">
        <f t="shared" si="50"/>
        <v/>
      </c>
    </row>
    <row r="3227" spans="12:13" hidden="1" x14ac:dyDescent="0.25">
      <c r="L3227" s="145" t="str">
        <f>IF(A3227="","",IFERROR(VLOOKUP(B3227,IPQlickTabla!$B:$J,9,FALSE),IF(B3227="80 - Produccion-Mezcla Grasa","80",IF(B3227="51 - Purga-Purga de sebo","51",IF(B3227="502 - Fermentacion PCL","502",IF(B3227="510 - Fermentacion","510","512"))))))</f>
        <v/>
      </c>
      <c r="M3227" s="107" t="str">
        <f t="shared" si="50"/>
        <v/>
      </c>
    </row>
    <row r="3228" spans="12:13" hidden="1" x14ac:dyDescent="0.25">
      <c r="L3228" s="145" t="str">
        <f>IF(A3228="","",IFERROR(VLOOKUP(B3228,IPQlickTabla!$B:$J,9,FALSE),IF(B3228="80 - Produccion-Mezcla Grasa","80",IF(B3228="51 - Purga-Purga de sebo","51",IF(B3228="502 - Fermentacion PCL","502",IF(B3228="510 - Fermentacion","510","512"))))))</f>
        <v/>
      </c>
      <c r="M3228" s="107" t="str">
        <f t="shared" si="50"/>
        <v/>
      </c>
    </row>
    <row r="3229" spans="12:13" hidden="1" x14ac:dyDescent="0.25">
      <c r="L3229" s="145" t="str">
        <f>IF(A3229="","",IFERROR(VLOOKUP(B3229,IPQlickTabla!$B:$J,9,FALSE),IF(B3229="80 - Produccion-Mezcla Grasa","80",IF(B3229="51 - Purga-Purga de sebo","51",IF(B3229="502 - Fermentacion PCL","502",IF(B3229="510 - Fermentacion","510","512"))))))</f>
        <v/>
      </c>
      <c r="M3229" s="107" t="str">
        <f t="shared" si="50"/>
        <v/>
      </c>
    </row>
    <row r="3230" spans="12:13" hidden="1" x14ac:dyDescent="0.25">
      <c r="L3230" s="145" t="str">
        <f>IF(A3230="","",IFERROR(VLOOKUP(B3230,IPQlickTabla!$B:$J,9,FALSE),IF(B3230="80 - Produccion-Mezcla Grasa","80",IF(B3230="51 - Purga-Purga de sebo","51",IF(B3230="502 - Fermentacion PCL","502",IF(B3230="510 - Fermentacion","510","512"))))))</f>
        <v/>
      </c>
      <c r="M3230" s="107" t="str">
        <f t="shared" si="50"/>
        <v/>
      </c>
    </row>
    <row r="3231" spans="12:13" hidden="1" x14ac:dyDescent="0.25">
      <c r="L3231" s="145" t="str">
        <f>IF(A3231="","",IFERROR(VLOOKUP(B3231,IPQlickTabla!$B:$J,9,FALSE),IF(B3231="80 - Produccion-Mezcla Grasa","80",IF(B3231="51 - Purga-Purga de sebo","51",IF(B3231="502 - Fermentacion PCL","502",IF(B3231="510 - Fermentacion","510","512"))))))</f>
        <v/>
      </c>
      <c r="M3231" s="107" t="str">
        <f t="shared" si="50"/>
        <v/>
      </c>
    </row>
    <row r="3232" spans="12:13" hidden="1" x14ac:dyDescent="0.25">
      <c r="L3232" s="145" t="str">
        <f>IF(A3232="","",IFERROR(VLOOKUP(B3232,IPQlickTabla!$B:$J,9,FALSE),IF(B3232="80 - Produccion-Mezcla Grasa","80",IF(B3232="51 - Purga-Purga de sebo","51",IF(B3232="502 - Fermentacion PCL","502",IF(B3232="510 - Fermentacion","510","512"))))))</f>
        <v/>
      </c>
      <c r="M3232" s="107" t="str">
        <f t="shared" si="50"/>
        <v/>
      </c>
    </row>
    <row r="3233" spans="12:13" hidden="1" x14ac:dyDescent="0.25">
      <c r="L3233" s="145" t="str">
        <f>IF(A3233="","",IFERROR(VLOOKUP(B3233,IPQlickTabla!$B:$J,9,FALSE),IF(B3233="80 - Produccion-Mezcla Grasa","80",IF(B3233="51 - Purga-Purga de sebo","51",IF(B3233="502 - Fermentacion PCL","502",IF(B3233="510 - Fermentacion","510","512"))))))</f>
        <v/>
      </c>
      <c r="M3233" s="107" t="str">
        <f t="shared" si="50"/>
        <v/>
      </c>
    </row>
    <row r="3234" spans="12:13" hidden="1" x14ac:dyDescent="0.25">
      <c r="L3234" s="145" t="str">
        <f>IF(A3234="","",IFERROR(VLOOKUP(B3234,IPQlickTabla!$B:$J,9,FALSE),IF(B3234="80 - Produccion-Mezcla Grasa","80",IF(B3234="51 - Purga-Purga de sebo","51",IF(B3234="502 - Fermentacion PCL","502",IF(B3234="510 - Fermentacion","510","512"))))))</f>
        <v/>
      </c>
      <c r="M3234" s="107" t="str">
        <f t="shared" si="50"/>
        <v/>
      </c>
    </row>
    <row r="3235" spans="12:13" hidden="1" x14ac:dyDescent="0.25">
      <c r="L3235" s="145" t="str">
        <f>IF(A3235="","",IFERROR(VLOOKUP(B3235,IPQlickTabla!$B:$J,9,FALSE),IF(B3235="80 - Produccion-Mezcla Grasa","80",IF(B3235="51 - Purga-Purga de sebo","51",IF(B3235="502 - Fermentacion PCL","502",IF(B3235="510 - Fermentacion","510","512"))))))</f>
        <v/>
      </c>
      <c r="M3235" s="107" t="str">
        <f t="shared" si="50"/>
        <v/>
      </c>
    </row>
    <row r="3236" spans="12:13" hidden="1" x14ac:dyDescent="0.25">
      <c r="L3236" s="145" t="str">
        <f>IF(A3236="","",IFERROR(VLOOKUP(B3236,IPQlickTabla!$B:$J,9,FALSE),IF(B3236="80 - Produccion-Mezcla Grasa","80",IF(B3236="51 - Purga-Purga de sebo","51",IF(B3236="502 - Fermentacion PCL","502",IF(B3236="510 - Fermentacion","510","512"))))))</f>
        <v/>
      </c>
      <c r="M3236" s="107" t="str">
        <f t="shared" si="50"/>
        <v/>
      </c>
    </row>
    <row r="3237" spans="12:13" hidden="1" x14ac:dyDescent="0.25">
      <c r="L3237" s="145" t="str">
        <f>IF(A3237="","",IFERROR(VLOOKUP(B3237,IPQlickTabla!$B:$J,9,FALSE),IF(B3237="80 - Produccion-Mezcla Grasa","80",IF(B3237="51 - Purga-Purga de sebo","51",IF(B3237="502 - Fermentacion PCL","502",IF(B3237="510 - Fermentacion","510","512"))))))</f>
        <v/>
      </c>
      <c r="M3237" s="107" t="str">
        <f t="shared" si="50"/>
        <v/>
      </c>
    </row>
    <row r="3238" spans="12:13" hidden="1" x14ac:dyDescent="0.25">
      <c r="L3238" s="145" t="str">
        <f>IF(A3238="","",IFERROR(VLOOKUP(B3238,IPQlickTabla!$B:$J,9,FALSE),IF(B3238="80 - Produccion-Mezcla Grasa","80",IF(B3238="51 - Purga-Purga de sebo","51",IF(B3238="502 - Fermentacion PCL","502",IF(B3238="510 - Fermentacion","510","512"))))))</f>
        <v/>
      </c>
      <c r="M3238" s="107" t="str">
        <f t="shared" si="50"/>
        <v/>
      </c>
    </row>
    <row r="3239" spans="12:13" hidden="1" x14ac:dyDescent="0.25">
      <c r="L3239" s="145" t="str">
        <f>IF(A3239="","",IFERROR(VLOOKUP(B3239,IPQlickTabla!$B:$J,9,FALSE),IF(B3239="80 - Produccion-Mezcla Grasa","80",IF(B3239="51 - Purga-Purga de sebo","51",IF(B3239="502 - Fermentacion PCL","502",IF(B3239="510 - Fermentacion","510","512"))))))</f>
        <v/>
      </c>
      <c r="M3239" s="107" t="str">
        <f t="shared" si="50"/>
        <v/>
      </c>
    </row>
    <row r="3240" spans="12:13" hidden="1" x14ac:dyDescent="0.25">
      <c r="L3240" s="145" t="str">
        <f>IF(A3240="","",IFERROR(VLOOKUP(B3240,IPQlickTabla!$B:$J,9,FALSE),IF(B3240="80 - Produccion-Mezcla Grasa","80",IF(B3240="51 - Purga-Purga de sebo","51",IF(B3240="502 - Fermentacion PCL","502",IF(B3240="510 - Fermentacion","510","512"))))))</f>
        <v/>
      </c>
      <c r="M3240" s="107" t="str">
        <f t="shared" si="50"/>
        <v/>
      </c>
    </row>
    <row r="3241" spans="12:13" hidden="1" x14ac:dyDescent="0.25">
      <c r="L3241" s="145" t="str">
        <f>IF(A3241="","",IFERROR(VLOOKUP(B3241,IPQlickTabla!$B:$J,9,FALSE),IF(B3241="80 - Produccion-Mezcla Grasa","80",IF(B3241="51 - Purga-Purga de sebo","51",IF(B3241="502 - Fermentacion PCL","502",IF(B3241="510 - Fermentacion","510","512"))))))</f>
        <v/>
      </c>
      <c r="M3241" s="107" t="str">
        <f t="shared" si="50"/>
        <v/>
      </c>
    </row>
    <row r="3242" spans="12:13" hidden="1" x14ac:dyDescent="0.25">
      <c r="L3242" s="145" t="str">
        <f>IF(A3242="","",IFERROR(VLOOKUP(B3242,IPQlickTabla!$B:$J,9,FALSE),IF(B3242="80 - Produccion-Mezcla Grasa","80",IF(B3242="51 - Purga-Purga de sebo","51",IF(B3242="502 - Fermentacion PCL","502",IF(B3242="510 - Fermentacion","510","512"))))))</f>
        <v/>
      </c>
      <c r="M3242" s="107" t="str">
        <f t="shared" si="50"/>
        <v/>
      </c>
    </row>
    <row r="3243" spans="12:13" hidden="1" x14ac:dyDescent="0.25">
      <c r="L3243" s="145" t="str">
        <f>IF(A3243="","",IFERROR(VLOOKUP(B3243,IPQlickTabla!$B:$J,9,FALSE),IF(B3243="80 - Produccion-Mezcla Grasa","80",IF(B3243="51 - Purga-Purga de sebo","51",IF(B3243="502 - Fermentacion PCL","502",IF(B3243="510 - Fermentacion","510","512"))))))</f>
        <v/>
      </c>
      <c r="M3243" s="107" t="str">
        <f t="shared" si="50"/>
        <v/>
      </c>
    </row>
    <row r="3244" spans="12:13" hidden="1" x14ac:dyDescent="0.25">
      <c r="L3244" s="145" t="str">
        <f>IF(A3244="","",IFERROR(VLOOKUP(B3244,IPQlickTabla!$B:$J,9,FALSE),IF(B3244="80 - Produccion-Mezcla Grasa","80",IF(B3244="51 - Purga-Purga de sebo","51",IF(B3244="502 - Fermentacion PCL","502",IF(B3244="510 - Fermentacion","510","512"))))))</f>
        <v/>
      </c>
      <c r="M3244" s="107" t="str">
        <f t="shared" si="50"/>
        <v/>
      </c>
    </row>
    <row r="3245" spans="12:13" hidden="1" x14ac:dyDescent="0.25">
      <c r="L3245" s="145" t="str">
        <f>IF(A3245="","",IFERROR(VLOOKUP(B3245,IPQlickTabla!$B:$J,9,FALSE),IF(B3245="80 - Produccion-Mezcla Grasa","80",IF(B3245="51 - Purga-Purga de sebo","51",IF(B3245="502 - Fermentacion PCL","502",IF(B3245="510 - Fermentacion","510","512"))))))</f>
        <v/>
      </c>
      <c r="M3245" s="107" t="str">
        <f t="shared" si="50"/>
        <v/>
      </c>
    </row>
    <row r="3246" spans="12:13" hidden="1" x14ac:dyDescent="0.25">
      <c r="L3246" s="145" t="str">
        <f>IF(A3246="","",IFERROR(VLOOKUP(B3246,IPQlickTabla!$B:$J,9,FALSE),IF(B3246="80 - Produccion-Mezcla Grasa","80",IF(B3246="51 - Purga-Purga de sebo","51",IF(B3246="502 - Fermentacion PCL","502",IF(B3246="510 - Fermentacion","510","512"))))))</f>
        <v/>
      </c>
      <c r="M3246" s="107" t="str">
        <f t="shared" si="50"/>
        <v/>
      </c>
    </row>
    <row r="3247" spans="12:13" hidden="1" x14ac:dyDescent="0.25">
      <c r="L3247" s="145" t="str">
        <f>IF(A3247="","",IFERROR(VLOOKUP(B3247,IPQlickTabla!$B:$J,9,FALSE),IF(B3247="80 - Produccion-Mezcla Grasa","80",IF(B3247="51 - Purga-Purga de sebo","51",IF(B3247="502 - Fermentacion PCL","502",IF(B3247="510 - Fermentacion","510","512"))))))</f>
        <v/>
      </c>
      <c r="M3247" s="107" t="str">
        <f t="shared" si="50"/>
        <v/>
      </c>
    </row>
    <row r="3248" spans="12:13" hidden="1" x14ac:dyDescent="0.25">
      <c r="L3248" s="145" t="str">
        <f>IF(A3248="","",IFERROR(VLOOKUP(B3248,IPQlickTabla!$B:$J,9,FALSE),IF(B3248="80 - Produccion-Mezcla Grasa","80",IF(B3248="51 - Purga-Purga de sebo","51",IF(B3248="502 - Fermentacion PCL","502",IF(B3248="510 - Fermentacion","510","512"))))))</f>
        <v/>
      </c>
      <c r="M3248" s="107" t="str">
        <f t="shared" si="50"/>
        <v/>
      </c>
    </row>
    <row r="3249" spans="12:13" hidden="1" x14ac:dyDescent="0.25">
      <c r="L3249" s="145" t="str">
        <f>IF(A3249="","",IFERROR(VLOOKUP(B3249,IPQlickTabla!$B:$J,9,FALSE),IF(B3249="80 - Produccion-Mezcla Grasa","80",IF(B3249="51 - Purga-Purga de sebo","51",IF(B3249="502 - Fermentacion PCL","502",IF(B3249="510 - Fermentacion","510","512"))))))</f>
        <v/>
      </c>
      <c r="M3249" s="107" t="str">
        <f t="shared" si="50"/>
        <v/>
      </c>
    </row>
    <row r="3250" spans="12:13" hidden="1" x14ac:dyDescent="0.25">
      <c r="L3250" s="145" t="str">
        <f>IF(A3250="","",IFERROR(VLOOKUP(B3250,IPQlickTabla!$B:$J,9,FALSE),IF(B3250="80 - Produccion-Mezcla Grasa","80",IF(B3250="51 - Purga-Purga de sebo","51",IF(B3250="502 - Fermentacion PCL","502",IF(B3250="510 - Fermentacion","510","512"))))))</f>
        <v/>
      </c>
      <c r="M3250" s="107" t="str">
        <f t="shared" si="50"/>
        <v/>
      </c>
    </row>
    <row r="3251" spans="12:13" hidden="1" x14ac:dyDescent="0.25">
      <c r="L3251" s="145" t="str">
        <f>IF(A3251="","",IFERROR(VLOOKUP(B3251,IPQlickTabla!$B:$J,9,FALSE),IF(B3251="80 - Produccion-Mezcla Grasa","80",IF(B3251="51 - Purga-Purga de sebo","51",IF(B3251="502 - Fermentacion PCL","502",IF(B3251="510 - Fermentacion","510","512"))))))</f>
        <v/>
      </c>
      <c r="M3251" s="107" t="str">
        <f t="shared" si="50"/>
        <v/>
      </c>
    </row>
    <row r="3252" spans="12:13" hidden="1" x14ac:dyDescent="0.25">
      <c r="L3252" s="145" t="str">
        <f>IF(A3252="","",IFERROR(VLOOKUP(B3252,IPQlickTabla!$B:$J,9,FALSE),IF(B3252="80 - Produccion-Mezcla Grasa","80",IF(B3252="51 - Purga-Purga de sebo","51",IF(B3252="502 - Fermentacion PCL","502",IF(B3252="510 - Fermentacion","510","512"))))))</f>
        <v/>
      </c>
      <c r="M3252" s="107" t="str">
        <f t="shared" si="50"/>
        <v/>
      </c>
    </row>
    <row r="3253" spans="12:13" hidden="1" x14ac:dyDescent="0.25">
      <c r="L3253" s="145" t="str">
        <f>IF(A3253="","",IFERROR(VLOOKUP(B3253,IPQlickTabla!$B:$J,9,FALSE),IF(B3253="80 - Produccion-Mezcla Grasa","80",IF(B3253="51 - Purga-Purga de sebo","51",IF(B3253="502 - Fermentacion PCL","502",IF(B3253="510 - Fermentacion","510","512"))))))</f>
        <v/>
      </c>
      <c r="M3253" s="107" t="str">
        <f t="shared" si="50"/>
        <v/>
      </c>
    </row>
    <row r="3254" spans="12:13" hidden="1" x14ac:dyDescent="0.25">
      <c r="L3254" s="145" t="str">
        <f>IF(A3254="","",IFERROR(VLOOKUP(B3254,IPQlickTabla!$B:$J,9,FALSE),IF(B3254="80 - Produccion-Mezcla Grasa","80",IF(B3254="51 - Purga-Purga de sebo","51",IF(B3254="502 - Fermentacion PCL","502",IF(B3254="510 - Fermentacion","510","512"))))))</f>
        <v/>
      </c>
      <c r="M3254" s="107" t="str">
        <f t="shared" si="50"/>
        <v/>
      </c>
    </row>
    <row r="3255" spans="12:13" hidden="1" x14ac:dyDescent="0.25">
      <c r="L3255" s="145" t="str">
        <f>IF(A3255="","",IFERROR(VLOOKUP(B3255,IPQlickTabla!$B:$J,9,FALSE),IF(B3255="80 - Produccion-Mezcla Grasa","80",IF(B3255="51 - Purga-Purga de sebo","51",IF(B3255="502 - Fermentacion PCL","502",IF(B3255="510 - Fermentacion","510","512"))))))</f>
        <v/>
      </c>
      <c r="M3255" s="107" t="str">
        <f t="shared" si="50"/>
        <v/>
      </c>
    </row>
    <row r="3256" spans="12:13" hidden="1" x14ac:dyDescent="0.25">
      <c r="L3256" s="145" t="str">
        <f>IF(A3256="","",IFERROR(VLOOKUP(B3256,IPQlickTabla!$B:$J,9,FALSE),IF(B3256="80 - Produccion-Mezcla Grasa","80",IF(B3256="51 - Purga-Purga de sebo","51",IF(B3256="502 - Fermentacion PCL","502",IF(B3256="510 - Fermentacion","510","512"))))))</f>
        <v/>
      </c>
      <c r="M3256" s="107" t="str">
        <f t="shared" si="50"/>
        <v/>
      </c>
    </row>
    <row r="3257" spans="12:13" hidden="1" x14ac:dyDescent="0.25">
      <c r="L3257" s="145" t="str">
        <f>IF(A3257="","",IFERROR(VLOOKUP(B3257,IPQlickTabla!$B:$J,9,FALSE),IF(B3257="80 - Produccion-Mezcla Grasa","80",IF(B3257="51 - Purga-Purga de sebo","51",IF(B3257="502 - Fermentacion PCL","502",IF(B3257="510 - Fermentacion","510","512"))))))</f>
        <v/>
      </c>
      <c r="M3257" s="107" t="str">
        <f t="shared" si="50"/>
        <v/>
      </c>
    </row>
    <row r="3258" spans="12:13" hidden="1" x14ac:dyDescent="0.25">
      <c r="L3258" s="145" t="str">
        <f>IF(A3258="","",IFERROR(VLOOKUP(B3258,IPQlickTabla!$B:$J,9,FALSE),IF(B3258="80 - Produccion-Mezcla Grasa","80",IF(B3258="51 - Purga-Purga de sebo","51",IF(B3258="502 - Fermentacion PCL","502",IF(B3258="510 - Fermentacion","510","512"))))))</f>
        <v/>
      </c>
      <c r="M3258" s="107" t="str">
        <f t="shared" si="50"/>
        <v/>
      </c>
    </row>
    <row r="3259" spans="12:13" hidden="1" x14ac:dyDescent="0.25">
      <c r="L3259" s="145" t="str">
        <f>IF(A3259="","",IFERROR(VLOOKUP(B3259,IPQlickTabla!$B:$J,9,FALSE),IF(B3259="80 - Produccion-Mezcla Grasa","80",IF(B3259="51 - Purga-Purga de sebo","51",IF(B3259="502 - Fermentacion PCL","502",IF(B3259="510 - Fermentacion","510","512"))))))</f>
        <v/>
      </c>
      <c r="M3259" s="107" t="str">
        <f t="shared" si="50"/>
        <v/>
      </c>
    </row>
    <row r="3260" spans="12:13" hidden="1" x14ac:dyDescent="0.25">
      <c r="L3260" s="145" t="str">
        <f>IF(A3260="","",IFERROR(VLOOKUP(B3260,IPQlickTabla!$B:$J,9,FALSE),IF(B3260="80 - Produccion-Mezcla Grasa","80",IF(B3260="51 - Purga-Purga de sebo","51",IF(B3260="502 - Fermentacion PCL","502",IF(B3260="510 - Fermentacion","510","512"))))))</f>
        <v/>
      </c>
      <c r="M3260" s="107" t="str">
        <f t="shared" si="50"/>
        <v/>
      </c>
    </row>
    <row r="3261" spans="12:13" hidden="1" x14ac:dyDescent="0.25">
      <c r="L3261" s="145" t="str">
        <f>IF(A3261="","",IFERROR(VLOOKUP(B3261,IPQlickTabla!$B:$J,9,FALSE),IF(B3261="80 - Produccion-Mezcla Grasa","80",IF(B3261="51 - Purga-Purga de sebo","51",IF(B3261="502 - Fermentacion PCL","502",IF(B3261="510 - Fermentacion","510","512"))))))</f>
        <v/>
      </c>
      <c r="M3261" s="107" t="str">
        <f t="shared" si="50"/>
        <v/>
      </c>
    </row>
    <row r="3262" spans="12:13" hidden="1" x14ac:dyDescent="0.25">
      <c r="L3262" s="145" t="str">
        <f>IF(A3262="","",IFERROR(VLOOKUP(B3262,IPQlickTabla!$B:$J,9,FALSE),IF(B3262="80 - Produccion-Mezcla Grasa","80",IF(B3262="51 - Purga-Purga de sebo","51",IF(B3262="502 - Fermentacion PCL","502",IF(B3262="510 - Fermentacion","510","512"))))))</f>
        <v/>
      </c>
      <c r="M3262" s="107" t="str">
        <f t="shared" si="50"/>
        <v/>
      </c>
    </row>
    <row r="3263" spans="12:13" hidden="1" x14ac:dyDescent="0.25">
      <c r="L3263" s="145" t="str">
        <f>IF(A3263="","",IFERROR(VLOOKUP(B3263,IPQlickTabla!$B:$J,9,FALSE),IF(B3263="80 - Produccion-Mezcla Grasa","80",IF(B3263="51 - Purga-Purga de sebo","51",IF(B3263="502 - Fermentacion PCL","502",IF(B3263="510 - Fermentacion","510","512"))))))</f>
        <v/>
      </c>
      <c r="M3263" s="107" t="str">
        <f t="shared" si="50"/>
        <v/>
      </c>
    </row>
    <row r="3264" spans="12:13" hidden="1" x14ac:dyDescent="0.25">
      <c r="L3264" s="145" t="str">
        <f>IF(A3264="","",IFERROR(VLOOKUP(B3264,IPQlickTabla!$B:$J,9,FALSE),IF(B3264="80 - Produccion-Mezcla Grasa","80",IF(B3264="51 - Purga-Purga de sebo","51",IF(B3264="502 - Fermentacion PCL","502",IF(B3264="510 - Fermentacion","510","512"))))))</f>
        <v/>
      </c>
      <c r="M3264" s="107" t="str">
        <f t="shared" si="50"/>
        <v/>
      </c>
    </row>
    <row r="3265" spans="12:13" hidden="1" x14ac:dyDescent="0.25">
      <c r="L3265" s="145" t="str">
        <f>IF(A3265="","",IFERROR(VLOOKUP(B3265,IPQlickTabla!$B:$J,9,FALSE),IF(B3265="80 - Produccion-Mezcla Grasa","80",IF(B3265="51 - Purga-Purga de sebo","51",IF(B3265="502 - Fermentacion PCL","502",IF(B3265="510 - Fermentacion","510","512"))))))</f>
        <v/>
      </c>
      <c r="M3265" s="107" t="str">
        <f t="shared" si="50"/>
        <v/>
      </c>
    </row>
    <row r="3266" spans="12:13" hidden="1" x14ac:dyDescent="0.25">
      <c r="L3266" s="145" t="str">
        <f>IF(A3266="","",IFERROR(VLOOKUP(B3266,IPQlickTabla!$B:$J,9,FALSE),IF(B3266="80 - Produccion-Mezcla Grasa","80",IF(B3266="51 - Purga-Purga de sebo","51",IF(B3266="502 - Fermentacion PCL","502",IF(B3266="510 - Fermentacion","510","512"))))))</f>
        <v/>
      </c>
      <c r="M3266" s="107" t="str">
        <f t="shared" si="50"/>
        <v/>
      </c>
    </row>
    <row r="3267" spans="12:13" hidden="1" x14ac:dyDescent="0.25">
      <c r="L3267" s="145" t="str">
        <f>IF(A3267="","",IFERROR(VLOOKUP(B3267,IPQlickTabla!$B:$J,9,FALSE),IF(B3267="80 - Produccion-Mezcla Grasa","80",IF(B3267="51 - Purga-Purga de sebo","51",IF(B3267="502 - Fermentacion PCL","502",IF(B3267="510 - Fermentacion","510","512"))))))</f>
        <v/>
      </c>
      <c r="M3267" s="107" t="str">
        <f t="shared" ref="M3267:M3330" si="51">+IF(OR(L3267=73,L3267=74,L3267=75),75,IF(L3267="80",80,IF(L3267="51",51,IF(L3267="502",502,IF(L3267="510",510,IF(L3267="512",512,L3267))))))</f>
        <v/>
      </c>
    </row>
    <row r="3268" spans="12:13" hidden="1" x14ac:dyDescent="0.25">
      <c r="L3268" s="145" t="str">
        <f>IF(A3268="","",IFERROR(VLOOKUP(B3268,IPQlickTabla!$B:$J,9,FALSE),IF(B3268="80 - Produccion-Mezcla Grasa","80",IF(B3268="51 - Purga-Purga de sebo","51",IF(B3268="502 - Fermentacion PCL","502",IF(B3268="510 - Fermentacion","510","512"))))))</f>
        <v/>
      </c>
      <c r="M3268" s="107" t="str">
        <f t="shared" si="51"/>
        <v/>
      </c>
    </row>
    <row r="3269" spans="12:13" hidden="1" x14ac:dyDescent="0.25">
      <c r="L3269" s="145" t="str">
        <f>IF(A3269="","",IFERROR(VLOOKUP(B3269,IPQlickTabla!$B:$J,9,FALSE),IF(B3269="80 - Produccion-Mezcla Grasa","80",IF(B3269="51 - Purga-Purga de sebo","51",IF(B3269="502 - Fermentacion PCL","502",IF(B3269="510 - Fermentacion","510","512"))))))</f>
        <v/>
      </c>
      <c r="M3269" s="107" t="str">
        <f t="shared" si="51"/>
        <v/>
      </c>
    </row>
    <row r="3270" spans="12:13" hidden="1" x14ac:dyDescent="0.25">
      <c r="L3270" s="145" t="str">
        <f>IF(A3270="","",IFERROR(VLOOKUP(B3270,IPQlickTabla!$B:$J,9,FALSE),IF(B3270="80 - Produccion-Mezcla Grasa","80",IF(B3270="51 - Purga-Purga de sebo","51",IF(B3270="502 - Fermentacion PCL","502",IF(B3270="510 - Fermentacion","510","512"))))))</f>
        <v/>
      </c>
      <c r="M3270" s="107" t="str">
        <f t="shared" si="51"/>
        <v/>
      </c>
    </row>
    <row r="3271" spans="12:13" hidden="1" x14ac:dyDescent="0.25">
      <c r="L3271" s="145" t="str">
        <f>IF(A3271="","",IFERROR(VLOOKUP(B3271,IPQlickTabla!$B:$J,9,FALSE),IF(B3271="80 - Produccion-Mezcla Grasa","80",IF(B3271="51 - Purga-Purga de sebo","51",IF(B3271="502 - Fermentacion PCL","502",IF(B3271="510 - Fermentacion","510","512"))))))</f>
        <v/>
      </c>
      <c r="M3271" s="107" t="str">
        <f t="shared" si="51"/>
        <v/>
      </c>
    </row>
    <row r="3272" spans="12:13" hidden="1" x14ac:dyDescent="0.25">
      <c r="L3272" s="145" t="str">
        <f>IF(A3272="","",IFERROR(VLOOKUP(B3272,IPQlickTabla!$B:$J,9,FALSE),IF(B3272="80 - Produccion-Mezcla Grasa","80",IF(B3272="51 - Purga-Purga de sebo","51",IF(B3272="502 - Fermentacion PCL","502",IF(B3272="510 - Fermentacion","510","512"))))))</f>
        <v/>
      </c>
      <c r="M3272" s="107" t="str">
        <f t="shared" si="51"/>
        <v/>
      </c>
    </row>
    <row r="3273" spans="12:13" hidden="1" x14ac:dyDescent="0.25">
      <c r="L3273" s="145" t="str">
        <f>IF(A3273="","",IFERROR(VLOOKUP(B3273,IPQlickTabla!$B:$J,9,FALSE),IF(B3273="80 - Produccion-Mezcla Grasa","80",IF(B3273="51 - Purga-Purga de sebo","51",IF(B3273="502 - Fermentacion PCL","502",IF(B3273="510 - Fermentacion","510","512"))))))</f>
        <v/>
      </c>
      <c r="M3273" s="107" t="str">
        <f t="shared" si="51"/>
        <v/>
      </c>
    </row>
    <row r="3274" spans="12:13" hidden="1" x14ac:dyDescent="0.25">
      <c r="L3274" s="145" t="str">
        <f>IF(A3274="","",IFERROR(VLOOKUP(B3274,IPQlickTabla!$B:$J,9,FALSE),IF(B3274="80 - Produccion-Mezcla Grasa","80",IF(B3274="51 - Purga-Purga de sebo","51",IF(B3274="502 - Fermentacion PCL","502",IF(B3274="510 - Fermentacion","510","512"))))))</f>
        <v/>
      </c>
      <c r="M3274" s="107" t="str">
        <f t="shared" si="51"/>
        <v/>
      </c>
    </row>
    <row r="3275" spans="12:13" hidden="1" x14ac:dyDescent="0.25">
      <c r="L3275" s="145" t="str">
        <f>IF(A3275="","",IFERROR(VLOOKUP(B3275,IPQlickTabla!$B:$J,9,FALSE),IF(B3275="80 - Produccion-Mezcla Grasa","80",IF(B3275="51 - Purga-Purga de sebo","51",IF(B3275="502 - Fermentacion PCL","502",IF(B3275="510 - Fermentacion","510","512"))))))</f>
        <v/>
      </c>
      <c r="M3275" s="107" t="str">
        <f t="shared" si="51"/>
        <v/>
      </c>
    </row>
    <row r="3276" spans="12:13" hidden="1" x14ac:dyDescent="0.25">
      <c r="L3276" s="145" t="str">
        <f>IF(A3276="","",IFERROR(VLOOKUP(B3276,IPQlickTabla!$B:$J,9,FALSE),IF(B3276="80 - Produccion-Mezcla Grasa","80",IF(B3276="51 - Purga-Purga de sebo","51",IF(B3276="502 - Fermentacion PCL","502",IF(B3276="510 - Fermentacion","510","512"))))))</f>
        <v/>
      </c>
      <c r="M3276" s="107" t="str">
        <f t="shared" si="51"/>
        <v/>
      </c>
    </row>
    <row r="3277" spans="12:13" hidden="1" x14ac:dyDescent="0.25">
      <c r="L3277" s="145" t="str">
        <f>IF(A3277="","",IFERROR(VLOOKUP(B3277,IPQlickTabla!$B:$J,9,FALSE),IF(B3277="80 - Produccion-Mezcla Grasa","80",IF(B3277="51 - Purga-Purga de sebo","51",IF(B3277="502 - Fermentacion PCL","502",IF(B3277="510 - Fermentacion","510","512"))))))</f>
        <v/>
      </c>
      <c r="M3277" s="107" t="str">
        <f t="shared" si="51"/>
        <v/>
      </c>
    </row>
    <row r="3278" spans="12:13" hidden="1" x14ac:dyDescent="0.25">
      <c r="L3278" s="145" t="str">
        <f>IF(A3278="","",IFERROR(VLOOKUP(B3278,IPQlickTabla!$B:$J,9,FALSE),IF(B3278="80 - Produccion-Mezcla Grasa","80",IF(B3278="51 - Purga-Purga de sebo","51",IF(B3278="502 - Fermentacion PCL","502",IF(B3278="510 - Fermentacion","510","512"))))))</f>
        <v/>
      </c>
      <c r="M3278" s="107" t="str">
        <f t="shared" si="51"/>
        <v/>
      </c>
    </row>
    <row r="3279" spans="12:13" hidden="1" x14ac:dyDescent="0.25">
      <c r="L3279" s="145" t="str">
        <f>IF(A3279="","",IFERROR(VLOOKUP(B3279,IPQlickTabla!$B:$J,9,FALSE),IF(B3279="80 - Produccion-Mezcla Grasa","80",IF(B3279="51 - Purga-Purga de sebo","51",IF(B3279="502 - Fermentacion PCL","502",IF(B3279="510 - Fermentacion","510","512"))))))</f>
        <v/>
      </c>
      <c r="M3279" s="107" t="str">
        <f t="shared" si="51"/>
        <v/>
      </c>
    </row>
    <row r="3280" spans="12:13" hidden="1" x14ac:dyDescent="0.25">
      <c r="L3280" s="145" t="str">
        <f>IF(A3280="","",IFERROR(VLOOKUP(B3280,IPQlickTabla!$B:$J,9,FALSE),IF(B3280="80 - Produccion-Mezcla Grasa","80",IF(B3280="51 - Purga-Purga de sebo","51",IF(B3280="502 - Fermentacion PCL","502",IF(B3280="510 - Fermentacion","510","512"))))))</f>
        <v/>
      </c>
      <c r="M3280" s="107" t="str">
        <f t="shared" si="51"/>
        <v/>
      </c>
    </row>
    <row r="3281" spans="12:13" hidden="1" x14ac:dyDescent="0.25">
      <c r="L3281" s="145" t="str">
        <f>IF(A3281="","",IFERROR(VLOOKUP(B3281,IPQlickTabla!$B:$J,9,FALSE),IF(B3281="80 - Produccion-Mezcla Grasa","80",IF(B3281="51 - Purga-Purga de sebo","51",IF(B3281="502 - Fermentacion PCL","502",IF(B3281="510 - Fermentacion","510","512"))))))</f>
        <v/>
      </c>
      <c r="M3281" s="107" t="str">
        <f t="shared" si="51"/>
        <v/>
      </c>
    </row>
    <row r="3282" spans="12:13" hidden="1" x14ac:dyDescent="0.25">
      <c r="L3282" s="145" t="str">
        <f>IF(A3282="","",IFERROR(VLOOKUP(B3282,IPQlickTabla!$B:$J,9,FALSE),IF(B3282="80 - Produccion-Mezcla Grasa","80",IF(B3282="51 - Purga-Purga de sebo","51",IF(B3282="502 - Fermentacion PCL","502",IF(B3282="510 - Fermentacion","510","512"))))))</f>
        <v/>
      </c>
      <c r="M3282" s="107" t="str">
        <f t="shared" si="51"/>
        <v/>
      </c>
    </row>
    <row r="3283" spans="12:13" hidden="1" x14ac:dyDescent="0.25">
      <c r="L3283" s="145" t="str">
        <f>IF(A3283="","",IFERROR(VLOOKUP(B3283,IPQlickTabla!$B:$J,9,FALSE),IF(B3283="80 - Produccion-Mezcla Grasa","80",IF(B3283="51 - Purga-Purga de sebo","51",IF(B3283="502 - Fermentacion PCL","502",IF(B3283="510 - Fermentacion","510","512"))))))</f>
        <v/>
      </c>
      <c r="M3283" s="107" t="str">
        <f t="shared" si="51"/>
        <v/>
      </c>
    </row>
    <row r="3284" spans="12:13" hidden="1" x14ac:dyDescent="0.25">
      <c r="L3284" s="145" t="str">
        <f>IF(A3284="","",IFERROR(VLOOKUP(B3284,IPQlickTabla!$B:$J,9,FALSE),IF(B3284="80 - Produccion-Mezcla Grasa","80",IF(B3284="51 - Purga-Purga de sebo","51",IF(B3284="502 - Fermentacion PCL","502",IF(B3284="510 - Fermentacion","510","512"))))))</f>
        <v/>
      </c>
      <c r="M3284" s="107" t="str">
        <f t="shared" si="51"/>
        <v/>
      </c>
    </row>
    <row r="3285" spans="12:13" hidden="1" x14ac:dyDescent="0.25">
      <c r="L3285" s="145" t="str">
        <f>IF(A3285="","",IFERROR(VLOOKUP(B3285,IPQlickTabla!$B:$J,9,FALSE),IF(B3285="80 - Produccion-Mezcla Grasa","80",IF(B3285="51 - Purga-Purga de sebo","51",IF(B3285="502 - Fermentacion PCL","502",IF(B3285="510 - Fermentacion","510","512"))))))</f>
        <v/>
      </c>
      <c r="M3285" s="107" t="str">
        <f t="shared" si="51"/>
        <v/>
      </c>
    </row>
    <row r="3286" spans="12:13" hidden="1" x14ac:dyDescent="0.25">
      <c r="L3286" s="145" t="str">
        <f>IF(A3286="","",IFERROR(VLOOKUP(B3286,IPQlickTabla!$B:$J,9,FALSE),IF(B3286="80 - Produccion-Mezcla Grasa","80",IF(B3286="51 - Purga-Purga de sebo","51",IF(B3286="502 - Fermentacion PCL","502",IF(B3286="510 - Fermentacion","510","512"))))))</f>
        <v/>
      </c>
      <c r="M3286" s="107" t="str">
        <f t="shared" si="51"/>
        <v/>
      </c>
    </row>
    <row r="3287" spans="12:13" hidden="1" x14ac:dyDescent="0.25">
      <c r="L3287" s="145" t="str">
        <f>IF(A3287="","",IFERROR(VLOOKUP(B3287,IPQlickTabla!$B:$J,9,FALSE),IF(B3287="80 - Produccion-Mezcla Grasa","80",IF(B3287="51 - Purga-Purga de sebo","51",IF(B3287="502 - Fermentacion PCL","502",IF(B3287="510 - Fermentacion","510","512"))))))</f>
        <v/>
      </c>
      <c r="M3287" s="107" t="str">
        <f t="shared" si="51"/>
        <v/>
      </c>
    </row>
    <row r="3288" spans="12:13" hidden="1" x14ac:dyDescent="0.25">
      <c r="L3288" s="145" t="str">
        <f>IF(A3288="","",IFERROR(VLOOKUP(B3288,IPQlickTabla!$B:$J,9,FALSE),IF(B3288="80 - Produccion-Mezcla Grasa","80",IF(B3288="51 - Purga-Purga de sebo","51",IF(B3288="502 - Fermentacion PCL","502",IF(B3288="510 - Fermentacion","510","512"))))))</f>
        <v/>
      </c>
      <c r="M3288" s="107" t="str">
        <f t="shared" si="51"/>
        <v/>
      </c>
    </row>
    <row r="3289" spans="12:13" hidden="1" x14ac:dyDescent="0.25">
      <c r="L3289" s="145" t="str">
        <f>IF(A3289="","",IFERROR(VLOOKUP(B3289,IPQlickTabla!$B:$J,9,FALSE),IF(B3289="80 - Produccion-Mezcla Grasa","80",IF(B3289="51 - Purga-Purga de sebo","51",IF(B3289="502 - Fermentacion PCL","502",IF(B3289="510 - Fermentacion","510","512"))))))</f>
        <v/>
      </c>
      <c r="M3289" s="107" t="str">
        <f t="shared" si="51"/>
        <v/>
      </c>
    </row>
    <row r="3290" spans="12:13" hidden="1" x14ac:dyDescent="0.25">
      <c r="L3290" s="145" t="str">
        <f>IF(A3290="","",IFERROR(VLOOKUP(B3290,IPQlickTabla!$B:$J,9,FALSE),IF(B3290="80 - Produccion-Mezcla Grasa","80",IF(B3290="51 - Purga-Purga de sebo","51",IF(B3290="502 - Fermentacion PCL","502",IF(B3290="510 - Fermentacion","510","512"))))))</f>
        <v/>
      </c>
      <c r="M3290" s="107" t="str">
        <f t="shared" si="51"/>
        <v/>
      </c>
    </row>
    <row r="3291" spans="12:13" hidden="1" x14ac:dyDescent="0.25">
      <c r="L3291" s="145" t="str">
        <f>IF(A3291="","",IFERROR(VLOOKUP(B3291,IPQlickTabla!$B:$J,9,FALSE),IF(B3291="80 - Produccion-Mezcla Grasa","80",IF(B3291="51 - Purga-Purga de sebo","51",IF(B3291="502 - Fermentacion PCL","502",IF(B3291="510 - Fermentacion","510","512"))))))</f>
        <v/>
      </c>
      <c r="M3291" s="107" t="str">
        <f t="shared" si="51"/>
        <v/>
      </c>
    </row>
    <row r="3292" spans="12:13" hidden="1" x14ac:dyDescent="0.25">
      <c r="L3292" s="145" t="str">
        <f>IF(A3292="","",IFERROR(VLOOKUP(B3292,IPQlickTabla!$B:$J,9,FALSE),IF(B3292="80 - Produccion-Mezcla Grasa","80",IF(B3292="51 - Purga-Purga de sebo","51",IF(B3292="502 - Fermentacion PCL","502",IF(B3292="510 - Fermentacion","510","512"))))))</f>
        <v/>
      </c>
      <c r="M3292" s="107" t="str">
        <f t="shared" si="51"/>
        <v/>
      </c>
    </row>
    <row r="3293" spans="12:13" hidden="1" x14ac:dyDescent="0.25">
      <c r="L3293" s="145" t="str">
        <f>IF(A3293="","",IFERROR(VLOOKUP(B3293,IPQlickTabla!$B:$J,9,FALSE),IF(B3293="80 - Produccion-Mezcla Grasa","80",IF(B3293="51 - Purga-Purga de sebo","51",IF(B3293="502 - Fermentacion PCL","502",IF(B3293="510 - Fermentacion","510","512"))))))</f>
        <v/>
      </c>
      <c r="M3293" s="107" t="str">
        <f t="shared" si="51"/>
        <v/>
      </c>
    </row>
    <row r="3294" spans="12:13" hidden="1" x14ac:dyDescent="0.25">
      <c r="L3294" s="145" t="str">
        <f>IF(A3294="","",IFERROR(VLOOKUP(B3294,IPQlickTabla!$B:$J,9,FALSE),IF(B3294="80 - Produccion-Mezcla Grasa","80",IF(B3294="51 - Purga-Purga de sebo","51",IF(B3294="502 - Fermentacion PCL","502",IF(B3294="510 - Fermentacion","510","512"))))))</f>
        <v/>
      </c>
      <c r="M3294" s="107" t="str">
        <f t="shared" si="51"/>
        <v/>
      </c>
    </row>
    <row r="3295" spans="12:13" hidden="1" x14ac:dyDescent="0.25">
      <c r="L3295" s="145" t="str">
        <f>IF(A3295="","",IFERROR(VLOOKUP(B3295,IPQlickTabla!$B:$J,9,FALSE),IF(B3295="80 - Produccion-Mezcla Grasa","80",IF(B3295="51 - Purga-Purga de sebo","51",IF(B3295="502 - Fermentacion PCL","502",IF(B3295="510 - Fermentacion","510","512"))))))</f>
        <v/>
      </c>
      <c r="M3295" s="107" t="str">
        <f t="shared" si="51"/>
        <v/>
      </c>
    </row>
    <row r="3296" spans="12:13" hidden="1" x14ac:dyDescent="0.25">
      <c r="L3296" s="145" t="str">
        <f>IF(A3296="","",IFERROR(VLOOKUP(B3296,IPQlickTabla!$B:$J,9,FALSE),IF(B3296="80 - Produccion-Mezcla Grasa","80",IF(B3296="51 - Purga-Purga de sebo","51",IF(B3296="502 - Fermentacion PCL","502",IF(B3296="510 - Fermentacion","510","512"))))))</f>
        <v/>
      </c>
      <c r="M3296" s="107" t="str">
        <f t="shared" si="51"/>
        <v/>
      </c>
    </row>
    <row r="3297" spans="12:13" hidden="1" x14ac:dyDescent="0.25">
      <c r="L3297" s="145" t="str">
        <f>IF(A3297="","",IFERROR(VLOOKUP(B3297,IPQlickTabla!$B:$J,9,FALSE),IF(B3297="80 - Produccion-Mezcla Grasa","80",IF(B3297="51 - Purga-Purga de sebo","51",IF(B3297="502 - Fermentacion PCL","502",IF(B3297="510 - Fermentacion","510","512"))))))</f>
        <v/>
      </c>
      <c r="M3297" s="107" t="str">
        <f t="shared" si="51"/>
        <v/>
      </c>
    </row>
    <row r="3298" spans="12:13" hidden="1" x14ac:dyDescent="0.25">
      <c r="L3298" s="145" t="str">
        <f>IF(A3298="","",IFERROR(VLOOKUP(B3298,IPQlickTabla!$B:$J,9,FALSE),IF(B3298="80 - Produccion-Mezcla Grasa","80",IF(B3298="51 - Purga-Purga de sebo","51",IF(B3298="502 - Fermentacion PCL","502",IF(B3298="510 - Fermentacion","510","512"))))))</f>
        <v/>
      </c>
      <c r="M3298" s="107" t="str">
        <f t="shared" si="51"/>
        <v/>
      </c>
    </row>
    <row r="3299" spans="12:13" hidden="1" x14ac:dyDescent="0.25">
      <c r="L3299" s="145" t="str">
        <f>IF(A3299="","",IFERROR(VLOOKUP(B3299,IPQlickTabla!$B:$J,9,FALSE),IF(B3299="80 - Produccion-Mezcla Grasa","80",IF(B3299="51 - Purga-Purga de sebo","51",IF(B3299="502 - Fermentacion PCL","502",IF(B3299="510 - Fermentacion","510","512"))))))</f>
        <v/>
      </c>
      <c r="M3299" s="107" t="str">
        <f t="shared" si="51"/>
        <v/>
      </c>
    </row>
    <row r="3300" spans="12:13" hidden="1" x14ac:dyDescent="0.25">
      <c r="L3300" s="145" t="str">
        <f>IF(A3300="","",IFERROR(VLOOKUP(B3300,IPQlickTabla!$B:$J,9,FALSE),IF(B3300="80 - Produccion-Mezcla Grasa","80",IF(B3300="51 - Purga-Purga de sebo","51",IF(B3300="502 - Fermentacion PCL","502",IF(B3300="510 - Fermentacion","510","512"))))))</f>
        <v/>
      </c>
      <c r="M3300" s="107" t="str">
        <f t="shared" si="51"/>
        <v/>
      </c>
    </row>
    <row r="3301" spans="12:13" hidden="1" x14ac:dyDescent="0.25">
      <c r="L3301" s="145" t="str">
        <f>IF(A3301="","",IFERROR(VLOOKUP(B3301,IPQlickTabla!$B:$J,9,FALSE),IF(B3301="80 - Produccion-Mezcla Grasa","80",IF(B3301="51 - Purga-Purga de sebo","51",IF(B3301="502 - Fermentacion PCL","502",IF(B3301="510 - Fermentacion","510","512"))))))</f>
        <v/>
      </c>
      <c r="M3301" s="107" t="str">
        <f t="shared" si="51"/>
        <v/>
      </c>
    </row>
    <row r="3302" spans="12:13" hidden="1" x14ac:dyDescent="0.25">
      <c r="L3302" s="145" t="str">
        <f>IF(A3302="","",IFERROR(VLOOKUP(B3302,IPQlickTabla!$B:$J,9,FALSE),IF(B3302="80 - Produccion-Mezcla Grasa","80",IF(B3302="51 - Purga-Purga de sebo","51",IF(B3302="502 - Fermentacion PCL","502",IF(B3302="510 - Fermentacion","510","512"))))))</f>
        <v/>
      </c>
      <c r="M3302" s="107" t="str">
        <f t="shared" si="51"/>
        <v/>
      </c>
    </row>
    <row r="3303" spans="12:13" hidden="1" x14ac:dyDescent="0.25">
      <c r="L3303" s="145" t="str">
        <f>IF(A3303="","",IFERROR(VLOOKUP(B3303,IPQlickTabla!$B:$J,9,FALSE),IF(B3303="80 - Produccion-Mezcla Grasa","80",IF(B3303="51 - Purga-Purga de sebo","51",IF(B3303="502 - Fermentacion PCL","502",IF(B3303="510 - Fermentacion","510","512"))))))</f>
        <v/>
      </c>
      <c r="M3303" s="107" t="str">
        <f t="shared" si="51"/>
        <v/>
      </c>
    </row>
    <row r="3304" spans="12:13" hidden="1" x14ac:dyDescent="0.25">
      <c r="L3304" s="145" t="str">
        <f>IF(A3304="","",IFERROR(VLOOKUP(B3304,IPQlickTabla!$B:$J,9,FALSE),IF(B3304="80 - Produccion-Mezcla Grasa","80",IF(B3304="51 - Purga-Purga de sebo","51",IF(B3304="502 - Fermentacion PCL","502",IF(B3304="510 - Fermentacion","510","512"))))))</f>
        <v/>
      </c>
      <c r="M3304" s="107" t="str">
        <f t="shared" si="51"/>
        <v/>
      </c>
    </row>
    <row r="3305" spans="12:13" hidden="1" x14ac:dyDescent="0.25">
      <c r="L3305" s="145" t="str">
        <f>IF(A3305="","",IFERROR(VLOOKUP(B3305,IPQlickTabla!$B:$J,9,FALSE),IF(B3305="80 - Produccion-Mezcla Grasa","80",IF(B3305="51 - Purga-Purga de sebo","51",IF(B3305="502 - Fermentacion PCL","502",IF(B3305="510 - Fermentacion","510","512"))))))</f>
        <v/>
      </c>
      <c r="M3305" s="107" t="str">
        <f t="shared" si="51"/>
        <v/>
      </c>
    </row>
    <row r="3306" spans="12:13" hidden="1" x14ac:dyDescent="0.25">
      <c r="L3306" s="145" t="str">
        <f>IF(A3306="","",IFERROR(VLOOKUP(B3306,IPQlickTabla!$B:$J,9,FALSE),IF(B3306="80 - Produccion-Mezcla Grasa","80",IF(B3306="51 - Purga-Purga de sebo","51",IF(B3306="502 - Fermentacion PCL","502",IF(B3306="510 - Fermentacion","510","512"))))))</f>
        <v/>
      </c>
      <c r="M3306" s="107" t="str">
        <f t="shared" si="51"/>
        <v/>
      </c>
    </row>
    <row r="3307" spans="12:13" hidden="1" x14ac:dyDescent="0.25">
      <c r="L3307" s="145" t="str">
        <f>IF(A3307="","",IFERROR(VLOOKUP(B3307,IPQlickTabla!$B:$J,9,FALSE),IF(B3307="80 - Produccion-Mezcla Grasa","80",IF(B3307="51 - Purga-Purga de sebo","51",IF(B3307="502 - Fermentacion PCL","502",IF(B3307="510 - Fermentacion","510","512"))))))</f>
        <v/>
      </c>
      <c r="M3307" s="107" t="str">
        <f t="shared" si="51"/>
        <v/>
      </c>
    </row>
    <row r="3308" spans="12:13" hidden="1" x14ac:dyDescent="0.25">
      <c r="L3308" s="145" t="str">
        <f>IF(A3308="","",IFERROR(VLOOKUP(B3308,IPQlickTabla!$B:$J,9,FALSE),IF(B3308="80 - Produccion-Mezcla Grasa","80",IF(B3308="51 - Purga-Purga de sebo","51",IF(B3308="502 - Fermentacion PCL","502",IF(B3308="510 - Fermentacion","510","512"))))))</f>
        <v/>
      </c>
      <c r="M3308" s="107" t="str">
        <f t="shared" si="51"/>
        <v/>
      </c>
    </row>
    <row r="3309" spans="12:13" hidden="1" x14ac:dyDescent="0.25">
      <c r="L3309" s="145" t="str">
        <f>IF(A3309="","",IFERROR(VLOOKUP(B3309,IPQlickTabla!$B:$J,9,FALSE),IF(B3309="80 - Produccion-Mezcla Grasa","80",IF(B3309="51 - Purga-Purga de sebo","51",IF(B3309="502 - Fermentacion PCL","502",IF(B3309="510 - Fermentacion","510","512"))))))</f>
        <v/>
      </c>
      <c r="M3309" s="107" t="str">
        <f t="shared" si="51"/>
        <v/>
      </c>
    </row>
    <row r="3310" spans="12:13" hidden="1" x14ac:dyDescent="0.25">
      <c r="L3310" s="145" t="str">
        <f>IF(A3310="","",IFERROR(VLOOKUP(B3310,IPQlickTabla!$B:$J,9,FALSE),IF(B3310="80 - Produccion-Mezcla Grasa","80",IF(B3310="51 - Purga-Purga de sebo","51",IF(B3310="502 - Fermentacion PCL","502",IF(B3310="510 - Fermentacion","510","512"))))))</f>
        <v/>
      </c>
      <c r="M3310" s="107" t="str">
        <f t="shared" si="51"/>
        <v/>
      </c>
    </row>
    <row r="3311" spans="12:13" hidden="1" x14ac:dyDescent="0.25">
      <c r="L3311" s="145" t="str">
        <f>IF(A3311="","",IFERROR(VLOOKUP(B3311,IPQlickTabla!$B:$J,9,FALSE),IF(B3311="80 - Produccion-Mezcla Grasa","80",IF(B3311="51 - Purga-Purga de sebo","51",IF(B3311="502 - Fermentacion PCL","502",IF(B3311="510 - Fermentacion","510","512"))))))</f>
        <v/>
      </c>
      <c r="M3311" s="107" t="str">
        <f t="shared" si="51"/>
        <v/>
      </c>
    </row>
    <row r="3312" spans="12:13" hidden="1" x14ac:dyDescent="0.25">
      <c r="L3312" s="145" t="str">
        <f>IF(A3312="","",IFERROR(VLOOKUP(B3312,IPQlickTabla!$B:$J,9,FALSE),IF(B3312="80 - Produccion-Mezcla Grasa","80",IF(B3312="51 - Purga-Purga de sebo","51",IF(B3312="502 - Fermentacion PCL","502",IF(B3312="510 - Fermentacion","510","512"))))))</f>
        <v/>
      </c>
      <c r="M3312" s="107" t="str">
        <f t="shared" si="51"/>
        <v/>
      </c>
    </row>
    <row r="3313" spans="12:13" hidden="1" x14ac:dyDescent="0.25">
      <c r="L3313" s="145" t="str">
        <f>IF(A3313="","",IFERROR(VLOOKUP(B3313,IPQlickTabla!$B:$J,9,FALSE),IF(B3313="80 - Produccion-Mezcla Grasa","80",IF(B3313="51 - Purga-Purga de sebo","51",IF(B3313="502 - Fermentacion PCL","502",IF(B3313="510 - Fermentacion","510","512"))))))</f>
        <v/>
      </c>
      <c r="M3313" s="107" t="str">
        <f t="shared" si="51"/>
        <v/>
      </c>
    </row>
    <row r="3314" spans="12:13" hidden="1" x14ac:dyDescent="0.25">
      <c r="L3314" s="145" t="str">
        <f>IF(A3314="","",IFERROR(VLOOKUP(B3314,IPQlickTabla!$B:$J,9,FALSE),IF(B3314="80 - Produccion-Mezcla Grasa","80",IF(B3314="51 - Purga-Purga de sebo","51",IF(B3314="502 - Fermentacion PCL","502",IF(B3314="510 - Fermentacion","510","512"))))))</f>
        <v/>
      </c>
      <c r="M3314" s="107" t="str">
        <f t="shared" si="51"/>
        <v/>
      </c>
    </row>
    <row r="3315" spans="12:13" hidden="1" x14ac:dyDescent="0.25">
      <c r="L3315" s="145" t="str">
        <f>IF(A3315="","",IFERROR(VLOOKUP(B3315,IPQlickTabla!$B:$J,9,FALSE),IF(B3315="80 - Produccion-Mezcla Grasa","80",IF(B3315="51 - Purga-Purga de sebo","51",IF(B3315="502 - Fermentacion PCL","502",IF(B3315="510 - Fermentacion","510","512"))))))</f>
        <v/>
      </c>
      <c r="M3315" s="107" t="str">
        <f t="shared" si="51"/>
        <v/>
      </c>
    </row>
    <row r="3316" spans="12:13" hidden="1" x14ac:dyDescent="0.25">
      <c r="L3316" s="145" t="str">
        <f>IF(A3316="","",IFERROR(VLOOKUP(B3316,IPQlickTabla!$B:$J,9,FALSE),IF(B3316="80 - Produccion-Mezcla Grasa","80",IF(B3316="51 - Purga-Purga de sebo","51",IF(B3316="502 - Fermentacion PCL","502",IF(B3316="510 - Fermentacion","510","512"))))))</f>
        <v/>
      </c>
      <c r="M3316" s="107" t="str">
        <f t="shared" si="51"/>
        <v/>
      </c>
    </row>
    <row r="3317" spans="12:13" hidden="1" x14ac:dyDescent="0.25">
      <c r="L3317" s="145" t="str">
        <f>IF(A3317="","",IFERROR(VLOOKUP(B3317,IPQlickTabla!$B:$J,9,FALSE),IF(B3317="80 - Produccion-Mezcla Grasa","80",IF(B3317="51 - Purga-Purga de sebo","51",IF(B3317="502 - Fermentacion PCL","502",IF(B3317="510 - Fermentacion","510","512"))))))</f>
        <v/>
      </c>
      <c r="M3317" s="107" t="str">
        <f t="shared" si="51"/>
        <v/>
      </c>
    </row>
    <row r="3318" spans="12:13" hidden="1" x14ac:dyDescent="0.25">
      <c r="L3318" s="145" t="str">
        <f>IF(A3318="","",IFERROR(VLOOKUP(B3318,IPQlickTabla!$B:$J,9,FALSE),IF(B3318="80 - Produccion-Mezcla Grasa","80",IF(B3318="51 - Purga-Purga de sebo","51",IF(B3318="502 - Fermentacion PCL","502",IF(B3318="510 - Fermentacion","510","512"))))))</f>
        <v/>
      </c>
      <c r="M3318" s="107" t="str">
        <f t="shared" si="51"/>
        <v/>
      </c>
    </row>
    <row r="3319" spans="12:13" hidden="1" x14ac:dyDescent="0.25">
      <c r="L3319" s="145" t="str">
        <f>IF(A3319="","",IFERROR(VLOOKUP(B3319,IPQlickTabla!$B:$J,9,FALSE),IF(B3319="80 - Produccion-Mezcla Grasa","80",IF(B3319="51 - Purga-Purga de sebo","51",IF(B3319="502 - Fermentacion PCL","502",IF(B3319="510 - Fermentacion","510","512"))))))</f>
        <v/>
      </c>
      <c r="M3319" s="107" t="str">
        <f t="shared" si="51"/>
        <v/>
      </c>
    </row>
    <row r="3320" spans="12:13" hidden="1" x14ac:dyDescent="0.25">
      <c r="L3320" s="145" t="str">
        <f>IF(A3320="","",IFERROR(VLOOKUP(B3320,IPQlickTabla!$B:$J,9,FALSE),IF(B3320="80 - Produccion-Mezcla Grasa","80",IF(B3320="51 - Purga-Purga de sebo","51",IF(B3320="502 - Fermentacion PCL","502",IF(B3320="510 - Fermentacion","510","512"))))))</f>
        <v/>
      </c>
      <c r="M3320" s="107" t="str">
        <f t="shared" si="51"/>
        <v/>
      </c>
    </row>
    <row r="3321" spans="12:13" hidden="1" x14ac:dyDescent="0.25">
      <c r="L3321" s="145" t="str">
        <f>IF(A3321="","",IFERROR(VLOOKUP(B3321,IPQlickTabla!$B:$J,9,FALSE),IF(B3321="80 - Produccion-Mezcla Grasa","80",IF(B3321="51 - Purga-Purga de sebo","51",IF(B3321="502 - Fermentacion PCL","502",IF(B3321="510 - Fermentacion","510","512"))))))</f>
        <v/>
      </c>
      <c r="M3321" s="107" t="str">
        <f t="shared" si="51"/>
        <v/>
      </c>
    </row>
    <row r="3322" spans="12:13" hidden="1" x14ac:dyDescent="0.25">
      <c r="L3322" s="145" t="str">
        <f>IF(A3322="","",IFERROR(VLOOKUP(B3322,IPQlickTabla!$B:$J,9,FALSE),IF(B3322="80 - Produccion-Mezcla Grasa","80",IF(B3322="51 - Purga-Purga de sebo","51",IF(B3322="502 - Fermentacion PCL","502",IF(B3322="510 - Fermentacion","510","512"))))))</f>
        <v/>
      </c>
      <c r="M3322" s="107" t="str">
        <f t="shared" si="51"/>
        <v/>
      </c>
    </row>
    <row r="3323" spans="12:13" hidden="1" x14ac:dyDescent="0.25">
      <c r="L3323" s="145" t="str">
        <f>IF(A3323="","",IFERROR(VLOOKUP(B3323,IPQlickTabla!$B:$J,9,FALSE),IF(B3323="80 - Produccion-Mezcla Grasa","80",IF(B3323="51 - Purga-Purga de sebo","51",IF(B3323="502 - Fermentacion PCL","502",IF(B3323="510 - Fermentacion","510","512"))))))</f>
        <v/>
      </c>
      <c r="M3323" s="107" t="str">
        <f t="shared" si="51"/>
        <v/>
      </c>
    </row>
    <row r="3324" spans="12:13" hidden="1" x14ac:dyDescent="0.25">
      <c r="L3324" s="145" t="str">
        <f>IF(A3324="","",IFERROR(VLOOKUP(B3324,IPQlickTabla!$B:$J,9,FALSE),IF(B3324="80 - Produccion-Mezcla Grasa","80",IF(B3324="51 - Purga-Purga de sebo","51",IF(B3324="502 - Fermentacion PCL","502",IF(B3324="510 - Fermentacion","510","512"))))))</f>
        <v/>
      </c>
      <c r="M3324" s="107" t="str">
        <f t="shared" si="51"/>
        <v/>
      </c>
    </row>
    <row r="3325" spans="12:13" hidden="1" x14ac:dyDescent="0.25">
      <c r="L3325" s="145" t="str">
        <f>IF(A3325="","",IFERROR(VLOOKUP(B3325,IPQlickTabla!$B:$J,9,FALSE),IF(B3325="80 - Produccion-Mezcla Grasa","80",IF(B3325="51 - Purga-Purga de sebo","51",IF(B3325="502 - Fermentacion PCL","502",IF(B3325="510 - Fermentacion","510","512"))))))</f>
        <v/>
      </c>
      <c r="M3325" s="107" t="str">
        <f t="shared" si="51"/>
        <v/>
      </c>
    </row>
    <row r="3326" spans="12:13" hidden="1" x14ac:dyDescent="0.25">
      <c r="L3326" s="145" t="str">
        <f>IF(A3326="","",IFERROR(VLOOKUP(B3326,IPQlickTabla!$B:$J,9,FALSE),IF(B3326="80 - Produccion-Mezcla Grasa","80",IF(B3326="51 - Purga-Purga de sebo","51",IF(B3326="502 - Fermentacion PCL","502",IF(B3326="510 - Fermentacion","510","512"))))))</f>
        <v/>
      </c>
      <c r="M3326" s="107" t="str">
        <f t="shared" si="51"/>
        <v/>
      </c>
    </row>
    <row r="3327" spans="12:13" hidden="1" x14ac:dyDescent="0.25">
      <c r="L3327" s="145" t="str">
        <f>IF(A3327="","",IFERROR(VLOOKUP(B3327,IPQlickTabla!$B:$J,9,FALSE),IF(B3327="80 - Produccion-Mezcla Grasa","80",IF(B3327="51 - Purga-Purga de sebo","51",IF(B3327="502 - Fermentacion PCL","502",IF(B3327="510 - Fermentacion","510","512"))))))</f>
        <v/>
      </c>
      <c r="M3327" s="107" t="str">
        <f t="shared" si="51"/>
        <v/>
      </c>
    </row>
    <row r="3328" spans="12:13" hidden="1" x14ac:dyDescent="0.25">
      <c r="L3328" s="145" t="str">
        <f>IF(A3328="","",IFERROR(VLOOKUP(B3328,IPQlickTabla!$B:$J,9,FALSE),IF(B3328="80 - Produccion-Mezcla Grasa","80",IF(B3328="51 - Purga-Purga de sebo","51",IF(B3328="502 - Fermentacion PCL","502",IF(B3328="510 - Fermentacion","510","512"))))))</f>
        <v/>
      </c>
      <c r="M3328" s="107" t="str">
        <f t="shared" si="51"/>
        <v/>
      </c>
    </row>
    <row r="3329" spans="12:13" hidden="1" x14ac:dyDescent="0.25">
      <c r="L3329" s="145" t="str">
        <f>IF(A3329="","",IFERROR(VLOOKUP(B3329,IPQlickTabla!$B:$J,9,FALSE),IF(B3329="80 - Produccion-Mezcla Grasa","80",IF(B3329="51 - Purga-Purga de sebo","51",IF(B3329="502 - Fermentacion PCL","502",IF(B3329="510 - Fermentacion","510","512"))))))</f>
        <v/>
      </c>
      <c r="M3329" s="107" t="str">
        <f t="shared" si="51"/>
        <v/>
      </c>
    </row>
    <row r="3330" spans="12:13" hidden="1" x14ac:dyDescent="0.25">
      <c r="L3330" s="145" t="str">
        <f>IF(A3330="","",IFERROR(VLOOKUP(B3330,IPQlickTabla!$B:$J,9,FALSE),IF(B3330="80 - Produccion-Mezcla Grasa","80",IF(B3330="51 - Purga-Purga de sebo","51",IF(B3330="502 - Fermentacion PCL","502",IF(B3330="510 - Fermentacion","510","512"))))))</f>
        <v/>
      </c>
      <c r="M3330" s="107" t="str">
        <f t="shared" si="51"/>
        <v/>
      </c>
    </row>
    <row r="3331" spans="12:13" hidden="1" x14ac:dyDescent="0.25">
      <c r="L3331" s="145" t="str">
        <f>IF(A3331="","",IFERROR(VLOOKUP(B3331,IPQlickTabla!$B:$J,9,FALSE),IF(B3331="80 - Produccion-Mezcla Grasa","80",IF(B3331="51 - Purga-Purga de sebo","51",IF(B3331="502 - Fermentacion PCL","502",IF(B3331="510 - Fermentacion","510","512"))))))</f>
        <v/>
      </c>
      <c r="M3331" s="107" t="str">
        <f t="shared" ref="M3331:M3394" si="52">+IF(OR(L3331=73,L3331=74,L3331=75),75,IF(L3331="80",80,IF(L3331="51",51,IF(L3331="502",502,IF(L3331="510",510,IF(L3331="512",512,L3331))))))</f>
        <v/>
      </c>
    </row>
    <row r="3332" spans="12:13" hidden="1" x14ac:dyDescent="0.25">
      <c r="L3332" s="145" t="str">
        <f>IF(A3332="","",IFERROR(VLOOKUP(B3332,IPQlickTabla!$B:$J,9,FALSE),IF(B3332="80 - Produccion-Mezcla Grasa","80",IF(B3332="51 - Purga-Purga de sebo","51",IF(B3332="502 - Fermentacion PCL","502",IF(B3332="510 - Fermentacion","510","512"))))))</f>
        <v/>
      </c>
      <c r="M3332" s="107" t="str">
        <f t="shared" si="52"/>
        <v/>
      </c>
    </row>
    <row r="3333" spans="12:13" hidden="1" x14ac:dyDescent="0.25">
      <c r="L3333" s="145" t="str">
        <f>IF(A3333="","",IFERROR(VLOOKUP(B3333,IPQlickTabla!$B:$J,9,FALSE),IF(B3333="80 - Produccion-Mezcla Grasa","80",IF(B3333="51 - Purga-Purga de sebo","51",IF(B3333="502 - Fermentacion PCL","502",IF(B3333="510 - Fermentacion","510","512"))))))</f>
        <v/>
      </c>
      <c r="M3333" s="107" t="str">
        <f t="shared" si="52"/>
        <v/>
      </c>
    </row>
    <row r="3334" spans="12:13" hidden="1" x14ac:dyDescent="0.25">
      <c r="L3334" s="145" t="str">
        <f>IF(A3334="","",IFERROR(VLOOKUP(B3334,IPQlickTabla!$B:$J,9,FALSE),IF(B3334="80 - Produccion-Mezcla Grasa","80",IF(B3334="51 - Purga-Purga de sebo","51",IF(B3334="502 - Fermentacion PCL","502",IF(B3334="510 - Fermentacion","510","512"))))))</f>
        <v/>
      </c>
      <c r="M3334" s="107" t="str">
        <f t="shared" si="52"/>
        <v/>
      </c>
    </row>
    <row r="3335" spans="12:13" hidden="1" x14ac:dyDescent="0.25">
      <c r="L3335" s="145" t="str">
        <f>IF(A3335="","",IFERROR(VLOOKUP(B3335,IPQlickTabla!$B:$J,9,FALSE),IF(B3335="80 - Produccion-Mezcla Grasa","80",IF(B3335="51 - Purga-Purga de sebo","51",IF(B3335="502 - Fermentacion PCL","502",IF(B3335="510 - Fermentacion","510","512"))))))</f>
        <v/>
      </c>
      <c r="M3335" s="107" t="str">
        <f t="shared" si="52"/>
        <v/>
      </c>
    </row>
    <row r="3336" spans="12:13" hidden="1" x14ac:dyDescent="0.25">
      <c r="L3336" s="145" t="str">
        <f>IF(A3336="","",IFERROR(VLOOKUP(B3336,IPQlickTabla!$B:$J,9,FALSE),IF(B3336="80 - Produccion-Mezcla Grasa","80",IF(B3336="51 - Purga-Purga de sebo","51",IF(B3336="502 - Fermentacion PCL","502",IF(B3336="510 - Fermentacion","510","512"))))))</f>
        <v/>
      </c>
      <c r="M3336" s="107" t="str">
        <f t="shared" si="52"/>
        <v/>
      </c>
    </row>
    <row r="3337" spans="12:13" hidden="1" x14ac:dyDescent="0.25">
      <c r="L3337" s="145" t="str">
        <f>IF(A3337="","",IFERROR(VLOOKUP(B3337,IPQlickTabla!$B:$J,9,FALSE),IF(B3337="80 - Produccion-Mezcla Grasa","80",IF(B3337="51 - Purga-Purga de sebo","51",IF(B3337="502 - Fermentacion PCL","502",IF(B3337="510 - Fermentacion","510","512"))))))</f>
        <v/>
      </c>
      <c r="M3337" s="107" t="str">
        <f t="shared" si="52"/>
        <v/>
      </c>
    </row>
    <row r="3338" spans="12:13" hidden="1" x14ac:dyDescent="0.25">
      <c r="L3338" s="145" t="str">
        <f>IF(A3338="","",IFERROR(VLOOKUP(B3338,IPQlickTabla!$B:$J,9,FALSE),IF(B3338="80 - Produccion-Mezcla Grasa","80",IF(B3338="51 - Purga-Purga de sebo","51",IF(B3338="502 - Fermentacion PCL","502",IF(B3338="510 - Fermentacion","510","512"))))))</f>
        <v/>
      </c>
      <c r="M3338" s="107" t="str">
        <f t="shared" si="52"/>
        <v/>
      </c>
    </row>
    <row r="3339" spans="12:13" hidden="1" x14ac:dyDescent="0.25">
      <c r="L3339" s="145" t="str">
        <f>IF(A3339="","",IFERROR(VLOOKUP(B3339,IPQlickTabla!$B:$J,9,FALSE),IF(B3339="80 - Produccion-Mezcla Grasa","80",IF(B3339="51 - Purga-Purga de sebo","51",IF(B3339="502 - Fermentacion PCL","502",IF(B3339="510 - Fermentacion","510","512"))))))</f>
        <v/>
      </c>
      <c r="M3339" s="107" t="str">
        <f t="shared" si="52"/>
        <v/>
      </c>
    </row>
    <row r="3340" spans="12:13" hidden="1" x14ac:dyDescent="0.25">
      <c r="L3340" s="145" t="str">
        <f>IF(A3340="","",IFERROR(VLOOKUP(B3340,IPQlickTabla!$B:$J,9,FALSE),IF(B3340="80 - Produccion-Mezcla Grasa","80",IF(B3340="51 - Purga-Purga de sebo","51",IF(B3340="502 - Fermentacion PCL","502",IF(B3340="510 - Fermentacion","510","512"))))))</f>
        <v/>
      </c>
      <c r="M3340" s="107" t="str">
        <f t="shared" si="52"/>
        <v/>
      </c>
    </row>
    <row r="3341" spans="12:13" hidden="1" x14ac:dyDescent="0.25">
      <c r="L3341" s="145" t="str">
        <f>IF(A3341="","",IFERROR(VLOOKUP(B3341,IPQlickTabla!$B:$J,9,FALSE),IF(B3341="80 - Produccion-Mezcla Grasa","80",IF(B3341="51 - Purga-Purga de sebo","51",IF(B3341="502 - Fermentacion PCL","502",IF(B3341="510 - Fermentacion","510","512"))))))</f>
        <v/>
      </c>
      <c r="M3341" s="107" t="str">
        <f t="shared" si="52"/>
        <v/>
      </c>
    </row>
    <row r="3342" spans="12:13" hidden="1" x14ac:dyDescent="0.25">
      <c r="L3342" s="145" t="str">
        <f>IF(A3342="","",IFERROR(VLOOKUP(B3342,IPQlickTabla!$B:$J,9,FALSE),IF(B3342="80 - Produccion-Mezcla Grasa","80",IF(B3342="51 - Purga-Purga de sebo","51",IF(B3342="502 - Fermentacion PCL","502",IF(B3342="510 - Fermentacion","510","512"))))))</f>
        <v/>
      </c>
      <c r="M3342" s="107" t="str">
        <f t="shared" si="52"/>
        <v/>
      </c>
    </row>
    <row r="3343" spans="12:13" hidden="1" x14ac:dyDescent="0.25">
      <c r="L3343" s="145" t="str">
        <f>IF(A3343="","",IFERROR(VLOOKUP(B3343,IPQlickTabla!$B:$J,9,FALSE),IF(B3343="80 - Produccion-Mezcla Grasa","80",IF(B3343="51 - Purga-Purga de sebo","51",IF(B3343="502 - Fermentacion PCL","502",IF(B3343="510 - Fermentacion","510","512"))))))</f>
        <v/>
      </c>
      <c r="M3343" s="107" t="str">
        <f t="shared" si="52"/>
        <v/>
      </c>
    </row>
    <row r="3344" spans="12:13" hidden="1" x14ac:dyDescent="0.25">
      <c r="L3344" s="145" t="str">
        <f>IF(A3344="","",IFERROR(VLOOKUP(B3344,IPQlickTabla!$B:$J,9,FALSE),IF(B3344="80 - Produccion-Mezcla Grasa","80",IF(B3344="51 - Purga-Purga de sebo","51",IF(B3344="502 - Fermentacion PCL","502",IF(B3344="510 - Fermentacion","510","512"))))))</f>
        <v/>
      </c>
      <c r="M3344" s="107" t="str">
        <f t="shared" si="52"/>
        <v/>
      </c>
    </row>
    <row r="3345" spans="12:13" hidden="1" x14ac:dyDescent="0.25">
      <c r="L3345" s="145" t="str">
        <f>IF(A3345="","",IFERROR(VLOOKUP(B3345,IPQlickTabla!$B:$J,9,FALSE),IF(B3345="80 - Produccion-Mezcla Grasa","80",IF(B3345="51 - Purga-Purga de sebo","51",IF(B3345="502 - Fermentacion PCL","502",IF(B3345="510 - Fermentacion","510","512"))))))</f>
        <v/>
      </c>
      <c r="M3345" s="107" t="str">
        <f t="shared" si="52"/>
        <v/>
      </c>
    </row>
    <row r="3346" spans="12:13" hidden="1" x14ac:dyDescent="0.25">
      <c r="L3346" s="145" t="str">
        <f>IF(A3346="","",IFERROR(VLOOKUP(B3346,IPQlickTabla!$B:$J,9,FALSE),IF(B3346="80 - Produccion-Mezcla Grasa","80",IF(B3346="51 - Purga-Purga de sebo","51",IF(B3346="502 - Fermentacion PCL","502",IF(B3346="510 - Fermentacion","510","512"))))))</f>
        <v/>
      </c>
      <c r="M3346" s="107" t="str">
        <f t="shared" si="52"/>
        <v/>
      </c>
    </row>
    <row r="3347" spans="12:13" hidden="1" x14ac:dyDescent="0.25">
      <c r="L3347" s="145" t="str">
        <f>IF(A3347="","",IFERROR(VLOOKUP(B3347,IPQlickTabla!$B:$J,9,FALSE),IF(B3347="80 - Produccion-Mezcla Grasa","80",IF(B3347="51 - Purga-Purga de sebo","51",IF(B3347="502 - Fermentacion PCL","502",IF(B3347="510 - Fermentacion","510","512"))))))</f>
        <v/>
      </c>
      <c r="M3347" s="107" t="str">
        <f t="shared" si="52"/>
        <v/>
      </c>
    </row>
    <row r="3348" spans="12:13" hidden="1" x14ac:dyDescent="0.25">
      <c r="L3348" s="145" t="str">
        <f>IF(A3348="","",IFERROR(VLOOKUP(B3348,IPQlickTabla!$B:$J,9,FALSE),IF(B3348="80 - Produccion-Mezcla Grasa","80",IF(B3348="51 - Purga-Purga de sebo","51",IF(B3348="502 - Fermentacion PCL","502",IF(B3348="510 - Fermentacion","510","512"))))))</f>
        <v/>
      </c>
      <c r="M3348" s="107" t="str">
        <f t="shared" si="52"/>
        <v/>
      </c>
    </row>
    <row r="3349" spans="12:13" hidden="1" x14ac:dyDescent="0.25">
      <c r="L3349" s="145" t="str">
        <f>IF(A3349="","",IFERROR(VLOOKUP(B3349,IPQlickTabla!$B:$J,9,FALSE),IF(B3349="80 - Produccion-Mezcla Grasa","80",IF(B3349="51 - Purga-Purga de sebo","51",IF(B3349="502 - Fermentacion PCL","502",IF(B3349="510 - Fermentacion","510","512"))))))</f>
        <v/>
      </c>
      <c r="M3349" s="107" t="str">
        <f t="shared" si="52"/>
        <v/>
      </c>
    </row>
    <row r="3350" spans="12:13" hidden="1" x14ac:dyDescent="0.25">
      <c r="L3350" s="145" t="str">
        <f>IF(A3350="","",IFERROR(VLOOKUP(B3350,IPQlickTabla!$B:$J,9,FALSE),IF(B3350="80 - Produccion-Mezcla Grasa","80",IF(B3350="51 - Purga-Purga de sebo","51",IF(B3350="502 - Fermentacion PCL","502",IF(B3350="510 - Fermentacion","510","512"))))))</f>
        <v/>
      </c>
      <c r="M3350" s="107" t="str">
        <f t="shared" si="52"/>
        <v/>
      </c>
    </row>
    <row r="3351" spans="12:13" hidden="1" x14ac:dyDescent="0.25">
      <c r="L3351" s="145" t="str">
        <f>IF(A3351="","",IFERROR(VLOOKUP(B3351,IPQlickTabla!$B:$J,9,FALSE),IF(B3351="80 - Produccion-Mezcla Grasa","80",IF(B3351="51 - Purga-Purga de sebo","51",IF(B3351="502 - Fermentacion PCL","502",IF(B3351="510 - Fermentacion","510","512"))))))</f>
        <v/>
      </c>
      <c r="M3351" s="107" t="str">
        <f t="shared" si="52"/>
        <v/>
      </c>
    </row>
    <row r="3352" spans="12:13" hidden="1" x14ac:dyDescent="0.25">
      <c r="L3352" s="145" t="str">
        <f>IF(A3352="","",IFERROR(VLOOKUP(B3352,IPQlickTabla!$B:$J,9,FALSE),IF(B3352="80 - Produccion-Mezcla Grasa","80",IF(B3352="51 - Purga-Purga de sebo","51",IF(B3352="502 - Fermentacion PCL","502",IF(B3352="510 - Fermentacion","510","512"))))))</f>
        <v/>
      </c>
      <c r="M3352" s="107" t="str">
        <f t="shared" si="52"/>
        <v/>
      </c>
    </row>
    <row r="3353" spans="12:13" hidden="1" x14ac:dyDescent="0.25">
      <c r="L3353" s="145" t="str">
        <f>IF(A3353="","",IFERROR(VLOOKUP(B3353,IPQlickTabla!$B:$J,9,FALSE),IF(B3353="80 - Produccion-Mezcla Grasa","80",IF(B3353="51 - Purga-Purga de sebo","51",IF(B3353="502 - Fermentacion PCL","502",IF(B3353="510 - Fermentacion","510","512"))))))</f>
        <v/>
      </c>
      <c r="M3353" s="107" t="str">
        <f t="shared" si="52"/>
        <v/>
      </c>
    </row>
    <row r="3354" spans="12:13" hidden="1" x14ac:dyDescent="0.25">
      <c r="L3354" s="145" t="str">
        <f>IF(A3354="","",IFERROR(VLOOKUP(B3354,IPQlickTabla!$B:$J,9,FALSE),IF(B3354="80 - Produccion-Mezcla Grasa","80",IF(B3354="51 - Purga-Purga de sebo","51",IF(B3354="502 - Fermentacion PCL","502",IF(B3354="510 - Fermentacion","510","512"))))))</f>
        <v/>
      </c>
      <c r="M3354" s="107" t="str">
        <f t="shared" si="52"/>
        <v/>
      </c>
    </row>
    <row r="3355" spans="12:13" hidden="1" x14ac:dyDescent="0.25">
      <c r="L3355" s="145" t="str">
        <f>IF(A3355="","",IFERROR(VLOOKUP(B3355,IPQlickTabla!$B:$J,9,FALSE),IF(B3355="80 - Produccion-Mezcla Grasa","80",IF(B3355="51 - Purga-Purga de sebo","51",IF(B3355="502 - Fermentacion PCL","502",IF(B3355="510 - Fermentacion","510","512"))))))</f>
        <v/>
      </c>
      <c r="M3355" s="107" t="str">
        <f t="shared" si="52"/>
        <v/>
      </c>
    </row>
    <row r="3356" spans="12:13" hidden="1" x14ac:dyDescent="0.25">
      <c r="L3356" s="145" t="str">
        <f>IF(A3356="","",IFERROR(VLOOKUP(B3356,IPQlickTabla!$B:$J,9,FALSE),IF(B3356="80 - Produccion-Mezcla Grasa","80",IF(B3356="51 - Purga-Purga de sebo","51",IF(B3356="502 - Fermentacion PCL","502",IF(B3356="510 - Fermentacion","510","512"))))))</f>
        <v/>
      </c>
      <c r="M3356" s="107" t="str">
        <f t="shared" si="52"/>
        <v/>
      </c>
    </row>
    <row r="3357" spans="12:13" hidden="1" x14ac:dyDescent="0.25">
      <c r="L3357" s="145" t="str">
        <f>IF(A3357="","",IFERROR(VLOOKUP(B3357,IPQlickTabla!$B:$J,9,FALSE),IF(B3357="80 - Produccion-Mezcla Grasa","80",IF(B3357="51 - Purga-Purga de sebo","51",IF(B3357="502 - Fermentacion PCL","502",IF(B3357="510 - Fermentacion","510","512"))))))</f>
        <v/>
      </c>
      <c r="M3357" s="107" t="str">
        <f t="shared" si="52"/>
        <v/>
      </c>
    </row>
    <row r="3358" spans="12:13" hidden="1" x14ac:dyDescent="0.25">
      <c r="L3358" s="145" t="str">
        <f>IF(A3358="","",IFERROR(VLOOKUP(B3358,IPQlickTabla!$B:$J,9,FALSE),IF(B3358="80 - Produccion-Mezcla Grasa","80",IF(B3358="51 - Purga-Purga de sebo","51",IF(B3358="502 - Fermentacion PCL","502",IF(B3358="510 - Fermentacion","510","512"))))))</f>
        <v/>
      </c>
      <c r="M3358" s="107" t="str">
        <f t="shared" si="52"/>
        <v/>
      </c>
    </row>
    <row r="3359" spans="12:13" hidden="1" x14ac:dyDescent="0.25">
      <c r="L3359" s="145" t="str">
        <f>IF(A3359="","",IFERROR(VLOOKUP(B3359,IPQlickTabla!$B:$J,9,FALSE),IF(B3359="80 - Produccion-Mezcla Grasa","80",IF(B3359="51 - Purga-Purga de sebo","51",IF(B3359="502 - Fermentacion PCL","502",IF(B3359="510 - Fermentacion","510","512"))))))</f>
        <v/>
      </c>
      <c r="M3359" s="107" t="str">
        <f t="shared" si="52"/>
        <v/>
      </c>
    </row>
    <row r="3360" spans="12:13" hidden="1" x14ac:dyDescent="0.25">
      <c r="L3360" s="145" t="str">
        <f>IF(A3360="","",IFERROR(VLOOKUP(B3360,IPQlickTabla!$B:$J,9,FALSE),IF(B3360="80 - Produccion-Mezcla Grasa","80",IF(B3360="51 - Purga-Purga de sebo","51",IF(B3360="502 - Fermentacion PCL","502",IF(B3360="510 - Fermentacion","510","512"))))))</f>
        <v/>
      </c>
      <c r="M3360" s="107" t="str">
        <f t="shared" si="52"/>
        <v/>
      </c>
    </row>
    <row r="3361" spans="12:13" hidden="1" x14ac:dyDescent="0.25">
      <c r="L3361" s="145" t="str">
        <f>IF(A3361="","",IFERROR(VLOOKUP(B3361,IPQlickTabla!$B:$J,9,FALSE),IF(B3361="80 - Produccion-Mezcla Grasa","80",IF(B3361="51 - Purga-Purga de sebo","51",IF(B3361="502 - Fermentacion PCL","502",IF(B3361="510 - Fermentacion","510","512"))))))</f>
        <v/>
      </c>
      <c r="M3361" s="107" t="str">
        <f t="shared" si="52"/>
        <v/>
      </c>
    </row>
    <row r="3362" spans="12:13" hidden="1" x14ac:dyDescent="0.25">
      <c r="L3362" s="145" t="str">
        <f>IF(A3362="","",IFERROR(VLOOKUP(B3362,IPQlickTabla!$B:$J,9,FALSE),IF(B3362="80 - Produccion-Mezcla Grasa","80",IF(B3362="51 - Purga-Purga de sebo","51",IF(B3362="502 - Fermentacion PCL","502",IF(B3362="510 - Fermentacion","510","512"))))))</f>
        <v/>
      </c>
      <c r="M3362" s="107" t="str">
        <f t="shared" si="52"/>
        <v/>
      </c>
    </row>
    <row r="3363" spans="12:13" hidden="1" x14ac:dyDescent="0.25">
      <c r="L3363" s="145" t="str">
        <f>IF(A3363="","",IFERROR(VLOOKUP(B3363,IPQlickTabla!$B:$J,9,FALSE),IF(B3363="80 - Produccion-Mezcla Grasa","80",IF(B3363="51 - Purga-Purga de sebo","51",IF(B3363="502 - Fermentacion PCL","502",IF(B3363="510 - Fermentacion","510","512"))))))</f>
        <v/>
      </c>
      <c r="M3363" s="107" t="str">
        <f t="shared" si="52"/>
        <v/>
      </c>
    </row>
    <row r="3364" spans="12:13" hidden="1" x14ac:dyDescent="0.25">
      <c r="L3364" s="145" t="str">
        <f>IF(A3364="","",IFERROR(VLOOKUP(B3364,IPQlickTabla!$B:$J,9,FALSE),IF(B3364="80 - Produccion-Mezcla Grasa","80",IF(B3364="51 - Purga-Purga de sebo","51",IF(B3364="502 - Fermentacion PCL","502",IF(B3364="510 - Fermentacion","510","512"))))))</f>
        <v/>
      </c>
      <c r="M3364" s="107" t="str">
        <f t="shared" si="52"/>
        <v/>
      </c>
    </row>
    <row r="3365" spans="12:13" hidden="1" x14ac:dyDescent="0.25">
      <c r="L3365" s="145" t="str">
        <f>IF(A3365="","",IFERROR(VLOOKUP(B3365,IPQlickTabla!$B:$J,9,FALSE),IF(B3365="80 - Produccion-Mezcla Grasa","80",IF(B3365="51 - Purga-Purga de sebo","51",IF(B3365="502 - Fermentacion PCL","502",IF(B3365="510 - Fermentacion","510","512"))))))</f>
        <v/>
      </c>
      <c r="M3365" s="107" t="str">
        <f t="shared" si="52"/>
        <v/>
      </c>
    </row>
    <row r="3366" spans="12:13" hidden="1" x14ac:dyDescent="0.25">
      <c r="L3366" s="145" t="str">
        <f>IF(A3366="","",IFERROR(VLOOKUP(B3366,IPQlickTabla!$B:$J,9,FALSE),IF(B3366="80 - Produccion-Mezcla Grasa","80",IF(B3366="51 - Purga-Purga de sebo","51",IF(B3366="502 - Fermentacion PCL","502",IF(B3366="510 - Fermentacion","510","512"))))))</f>
        <v/>
      </c>
      <c r="M3366" s="107" t="str">
        <f t="shared" si="52"/>
        <v/>
      </c>
    </row>
    <row r="3367" spans="12:13" hidden="1" x14ac:dyDescent="0.25">
      <c r="L3367" s="145" t="str">
        <f>IF(A3367="","",IFERROR(VLOOKUP(B3367,IPQlickTabla!$B:$J,9,FALSE),IF(B3367="80 - Produccion-Mezcla Grasa","80",IF(B3367="51 - Purga-Purga de sebo","51",IF(B3367="502 - Fermentacion PCL","502",IF(B3367="510 - Fermentacion","510","512"))))))</f>
        <v/>
      </c>
      <c r="M3367" s="107" t="str">
        <f t="shared" si="52"/>
        <v/>
      </c>
    </row>
    <row r="3368" spans="12:13" hidden="1" x14ac:dyDescent="0.25">
      <c r="L3368" s="145" t="str">
        <f>IF(A3368="","",IFERROR(VLOOKUP(B3368,IPQlickTabla!$B:$J,9,FALSE),IF(B3368="80 - Produccion-Mezcla Grasa","80",IF(B3368="51 - Purga-Purga de sebo","51",IF(B3368="502 - Fermentacion PCL","502",IF(B3368="510 - Fermentacion","510","512"))))))</f>
        <v/>
      </c>
      <c r="M3368" s="107" t="str">
        <f t="shared" si="52"/>
        <v/>
      </c>
    </row>
    <row r="3369" spans="12:13" hidden="1" x14ac:dyDescent="0.25">
      <c r="L3369" s="145" t="str">
        <f>IF(A3369="","",IFERROR(VLOOKUP(B3369,IPQlickTabla!$B:$J,9,FALSE),IF(B3369="80 - Produccion-Mezcla Grasa","80",IF(B3369="51 - Purga-Purga de sebo","51",IF(B3369="502 - Fermentacion PCL","502",IF(B3369="510 - Fermentacion","510","512"))))))</f>
        <v/>
      </c>
      <c r="M3369" s="107" t="str">
        <f t="shared" si="52"/>
        <v/>
      </c>
    </row>
    <row r="3370" spans="12:13" hidden="1" x14ac:dyDescent="0.25">
      <c r="L3370" s="145" t="str">
        <f>IF(A3370="","",IFERROR(VLOOKUP(B3370,IPQlickTabla!$B:$J,9,FALSE),IF(B3370="80 - Produccion-Mezcla Grasa","80",IF(B3370="51 - Purga-Purga de sebo","51",IF(B3370="502 - Fermentacion PCL","502",IF(B3370="510 - Fermentacion","510","512"))))))</f>
        <v/>
      </c>
      <c r="M3370" s="107" t="str">
        <f t="shared" si="52"/>
        <v/>
      </c>
    </row>
    <row r="3371" spans="12:13" hidden="1" x14ac:dyDescent="0.25">
      <c r="L3371" s="145" t="str">
        <f>IF(A3371="","",IFERROR(VLOOKUP(B3371,IPQlickTabla!$B:$J,9,FALSE),IF(B3371="80 - Produccion-Mezcla Grasa","80",IF(B3371="51 - Purga-Purga de sebo","51",IF(B3371="502 - Fermentacion PCL","502",IF(B3371="510 - Fermentacion","510","512"))))))</f>
        <v/>
      </c>
      <c r="M3371" s="107" t="str">
        <f t="shared" si="52"/>
        <v/>
      </c>
    </row>
    <row r="3372" spans="12:13" hidden="1" x14ac:dyDescent="0.25">
      <c r="L3372" s="145" t="str">
        <f>IF(A3372="","",IFERROR(VLOOKUP(B3372,IPQlickTabla!$B:$J,9,FALSE),IF(B3372="80 - Produccion-Mezcla Grasa","80",IF(B3372="51 - Purga-Purga de sebo","51",IF(B3372="502 - Fermentacion PCL","502",IF(B3372="510 - Fermentacion","510","512"))))))</f>
        <v/>
      </c>
      <c r="M3372" s="107" t="str">
        <f t="shared" si="52"/>
        <v/>
      </c>
    </row>
    <row r="3373" spans="12:13" hidden="1" x14ac:dyDescent="0.25">
      <c r="L3373" s="145" t="str">
        <f>IF(A3373="","",IFERROR(VLOOKUP(B3373,IPQlickTabla!$B:$J,9,FALSE),IF(B3373="80 - Produccion-Mezcla Grasa","80",IF(B3373="51 - Purga-Purga de sebo","51",IF(B3373="502 - Fermentacion PCL","502",IF(B3373="510 - Fermentacion","510","512"))))))</f>
        <v/>
      </c>
      <c r="M3373" s="107" t="str">
        <f t="shared" si="52"/>
        <v/>
      </c>
    </row>
    <row r="3374" spans="12:13" hidden="1" x14ac:dyDescent="0.25">
      <c r="L3374" s="145" t="str">
        <f>IF(A3374="","",IFERROR(VLOOKUP(B3374,IPQlickTabla!$B:$J,9,FALSE),IF(B3374="80 - Produccion-Mezcla Grasa","80",IF(B3374="51 - Purga-Purga de sebo","51",IF(B3374="502 - Fermentacion PCL","502",IF(B3374="510 - Fermentacion","510","512"))))))</f>
        <v/>
      </c>
      <c r="M3374" s="107" t="str">
        <f t="shared" si="52"/>
        <v/>
      </c>
    </row>
    <row r="3375" spans="12:13" hidden="1" x14ac:dyDescent="0.25">
      <c r="L3375" s="145" t="str">
        <f>IF(A3375="","",IFERROR(VLOOKUP(B3375,IPQlickTabla!$B:$J,9,FALSE),IF(B3375="80 - Produccion-Mezcla Grasa","80",IF(B3375="51 - Purga-Purga de sebo","51",IF(B3375="502 - Fermentacion PCL","502",IF(B3375="510 - Fermentacion","510","512"))))))</f>
        <v/>
      </c>
      <c r="M3375" s="107" t="str">
        <f t="shared" si="52"/>
        <v/>
      </c>
    </row>
    <row r="3376" spans="12:13" hidden="1" x14ac:dyDescent="0.25">
      <c r="L3376" s="145" t="str">
        <f>IF(A3376="","",IFERROR(VLOOKUP(B3376,IPQlickTabla!$B:$J,9,FALSE),IF(B3376="80 - Produccion-Mezcla Grasa","80",IF(B3376="51 - Purga-Purga de sebo","51",IF(B3376="502 - Fermentacion PCL","502",IF(B3376="510 - Fermentacion","510","512"))))))</f>
        <v/>
      </c>
      <c r="M3376" s="107" t="str">
        <f t="shared" si="52"/>
        <v/>
      </c>
    </row>
    <row r="3377" spans="12:13" hidden="1" x14ac:dyDescent="0.25">
      <c r="L3377" s="145" t="str">
        <f>IF(A3377="","",IFERROR(VLOOKUP(B3377,IPQlickTabla!$B:$J,9,FALSE),IF(B3377="80 - Produccion-Mezcla Grasa","80",IF(B3377="51 - Purga-Purga de sebo","51",IF(B3377="502 - Fermentacion PCL","502",IF(B3377="510 - Fermentacion","510","512"))))))</f>
        <v/>
      </c>
      <c r="M3377" s="107" t="str">
        <f t="shared" si="52"/>
        <v/>
      </c>
    </row>
    <row r="3378" spans="12:13" hidden="1" x14ac:dyDescent="0.25">
      <c r="L3378" s="145" t="str">
        <f>IF(A3378="","",IFERROR(VLOOKUP(B3378,IPQlickTabla!$B:$J,9,FALSE),IF(B3378="80 - Produccion-Mezcla Grasa","80",IF(B3378="51 - Purga-Purga de sebo","51",IF(B3378="502 - Fermentacion PCL","502",IF(B3378="510 - Fermentacion","510","512"))))))</f>
        <v/>
      </c>
      <c r="M3378" s="107" t="str">
        <f t="shared" si="52"/>
        <v/>
      </c>
    </row>
    <row r="3379" spans="12:13" hidden="1" x14ac:dyDescent="0.25">
      <c r="L3379" s="145" t="str">
        <f>IF(A3379="","",IFERROR(VLOOKUP(B3379,IPQlickTabla!$B:$J,9,FALSE),IF(B3379="80 - Produccion-Mezcla Grasa","80",IF(B3379="51 - Purga-Purga de sebo","51",IF(B3379="502 - Fermentacion PCL","502",IF(B3379="510 - Fermentacion","510","512"))))))</f>
        <v/>
      </c>
      <c r="M3379" s="107" t="str">
        <f t="shared" si="52"/>
        <v/>
      </c>
    </row>
    <row r="3380" spans="12:13" hidden="1" x14ac:dyDescent="0.25">
      <c r="L3380" s="145" t="str">
        <f>IF(A3380="","",IFERROR(VLOOKUP(B3380,IPQlickTabla!$B:$J,9,FALSE),IF(B3380="80 - Produccion-Mezcla Grasa","80",IF(B3380="51 - Purga-Purga de sebo","51",IF(B3380="502 - Fermentacion PCL","502",IF(B3380="510 - Fermentacion","510","512"))))))</f>
        <v/>
      </c>
      <c r="M3380" s="107" t="str">
        <f t="shared" si="52"/>
        <v/>
      </c>
    </row>
    <row r="3381" spans="12:13" hidden="1" x14ac:dyDescent="0.25">
      <c r="L3381" s="145" t="str">
        <f>IF(A3381="","",IFERROR(VLOOKUP(B3381,IPQlickTabla!$B:$J,9,FALSE),IF(B3381="80 - Produccion-Mezcla Grasa","80",IF(B3381="51 - Purga-Purga de sebo","51",IF(B3381="502 - Fermentacion PCL","502",IF(B3381="510 - Fermentacion","510","512"))))))</f>
        <v/>
      </c>
      <c r="M3381" s="107" t="str">
        <f t="shared" si="52"/>
        <v/>
      </c>
    </row>
    <row r="3382" spans="12:13" hidden="1" x14ac:dyDescent="0.25">
      <c r="L3382" s="145" t="str">
        <f>IF(A3382="","",IFERROR(VLOOKUP(B3382,IPQlickTabla!$B:$J,9,FALSE),IF(B3382="80 - Produccion-Mezcla Grasa","80",IF(B3382="51 - Purga-Purga de sebo","51",IF(B3382="502 - Fermentacion PCL","502",IF(B3382="510 - Fermentacion","510","512"))))))</f>
        <v/>
      </c>
      <c r="M3382" s="107" t="str">
        <f t="shared" si="52"/>
        <v/>
      </c>
    </row>
    <row r="3383" spans="12:13" hidden="1" x14ac:dyDescent="0.25">
      <c r="L3383" s="145" t="str">
        <f>IF(A3383="","",IFERROR(VLOOKUP(B3383,IPQlickTabla!$B:$J,9,FALSE),IF(B3383="80 - Produccion-Mezcla Grasa","80",IF(B3383="51 - Purga-Purga de sebo","51",IF(B3383="502 - Fermentacion PCL","502",IF(B3383="510 - Fermentacion","510","512"))))))</f>
        <v/>
      </c>
      <c r="M3383" s="107" t="str">
        <f t="shared" si="52"/>
        <v/>
      </c>
    </row>
    <row r="3384" spans="12:13" hidden="1" x14ac:dyDescent="0.25">
      <c r="L3384" s="145" t="str">
        <f>IF(A3384="","",IFERROR(VLOOKUP(B3384,IPQlickTabla!$B:$J,9,FALSE),IF(B3384="80 - Produccion-Mezcla Grasa","80",IF(B3384="51 - Purga-Purga de sebo","51",IF(B3384="502 - Fermentacion PCL","502",IF(B3384="510 - Fermentacion","510","512"))))))</f>
        <v/>
      </c>
      <c r="M3384" s="107" t="str">
        <f t="shared" si="52"/>
        <v/>
      </c>
    </row>
    <row r="3385" spans="12:13" hidden="1" x14ac:dyDescent="0.25">
      <c r="L3385" s="145" t="str">
        <f>IF(A3385="","",IFERROR(VLOOKUP(B3385,IPQlickTabla!$B:$J,9,FALSE),IF(B3385="80 - Produccion-Mezcla Grasa","80",IF(B3385="51 - Purga-Purga de sebo","51",IF(B3385="502 - Fermentacion PCL","502",IF(B3385="510 - Fermentacion","510","512"))))))</f>
        <v/>
      </c>
      <c r="M3385" s="107" t="str">
        <f t="shared" si="52"/>
        <v/>
      </c>
    </row>
    <row r="3386" spans="12:13" hidden="1" x14ac:dyDescent="0.25">
      <c r="L3386" s="145" t="str">
        <f>IF(A3386="","",IFERROR(VLOOKUP(B3386,IPQlickTabla!$B:$J,9,FALSE),IF(B3386="80 - Produccion-Mezcla Grasa","80",IF(B3386="51 - Purga-Purga de sebo","51",IF(B3386="502 - Fermentacion PCL","502",IF(B3386="510 - Fermentacion","510","512"))))))</f>
        <v/>
      </c>
      <c r="M3386" s="107" t="str">
        <f t="shared" si="52"/>
        <v/>
      </c>
    </row>
    <row r="3387" spans="12:13" hidden="1" x14ac:dyDescent="0.25">
      <c r="L3387" s="145" t="str">
        <f>IF(A3387="","",IFERROR(VLOOKUP(B3387,IPQlickTabla!$B:$J,9,FALSE),IF(B3387="80 - Produccion-Mezcla Grasa","80",IF(B3387="51 - Purga-Purga de sebo","51",IF(B3387="502 - Fermentacion PCL","502",IF(B3387="510 - Fermentacion","510","512"))))))</f>
        <v/>
      </c>
      <c r="M3387" s="107" t="str">
        <f t="shared" si="52"/>
        <v/>
      </c>
    </row>
    <row r="3388" spans="12:13" hidden="1" x14ac:dyDescent="0.25">
      <c r="L3388" s="145" t="str">
        <f>IF(A3388="","",IFERROR(VLOOKUP(B3388,IPQlickTabla!$B:$J,9,FALSE),IF(B3388="80 - Produccion-Mezcla Grasa","80",IF(B3388="51 - Purga-Purga de sebo","51",IF(B3388="502 - Fermentacion PCL","502",IF(B3388="510 - Fermentacion","510","512"))))))</f>
        <v/>
      </c>
      <c r="M3388" s="107" t="str">
        <f t="shared" si="52"/>
        <v/>
      </c>
    </row>
    <row r="3389" spans="12:13" hidden="1" x14ac:dyDescent="0.25">
      <c r="L3389" s="145" t="str">
        <f>IF(A3389="","",IFERROR(VLOOKUP(B3389,IPQlickTabla!$B:$J,9,FALSE),IF(B3389="80 - Produccion-Mezcla Grasa","80",IF(B3389="51 - Purga-Purga de sebo","51",IF(B3389="502 - Fermentacion PCL","502",IF(B3389="510 - Fermentacion","510","512"))))))</f>
        <v/>
      </c>
      <c r="M3389" s="107" t="str">
        <f t="shared" si="52"/>
        <v/>
      </c>
    </row>
    <row r="3390" spans="12:13" hidden="1" x14ac:dyDescent="0.25">
      <c r="L3390" s="145" t="str">
        <f>IF(A3390="","",IFERROR(VLOOKUP(B3390,IPQlickTabla!$B:$J,9,FALSE),IF(B3390="80 - Produccion-Mezcla Grasa","80",IF(B3390="51 - Purga-Purga de sebo","51",IF(B3390="502 - Fermentacion PCL","502",IF(B3390="510 - Fermentacion","510","512"))))))</f>
        <v/>
      </c>
      <c r="M3390" s="107" t="str">
        <f t="shared" si="52"/>
        <v/>
      </c>
    </row>
    <row r="3391" spans="12:13" hidden="1" x14ac:dyDescent="0.25">
      <c r="L3391" s="145" t="str">
        <f>IF(A3391="","",IFERROR(VLOOKUP(B3391,IPQlickTabla!$B:$J,9,FALSE),IF(B3391="80 - Produccion-Mezcla Grasa","80",IF(B3391="51 - Purga-Purga de sebo","51",IF(B3391="502 - Fermentacion PCL","502",IF(B3391="510 - Fermentacion","510","512"))))))</f>
        <v/>
      </c>
      <c r="M3391" s="107" t="str">
        <f t="shared" si="52"/>
        <v/>
      </c>
    </row>
    <row r="3392" spans="12:13" hidden="1" x14ac:dyDescent="0.25">
      <c r="L3392" s="145" t="str">
        <f>IF(A3392="","",IFERROR(VLOOKUP(B3392,IPQlickTabla!$B:$J,9,FALSE),IF(B3392="80 - Produccion-Mezcla Grasa","80",IF(B3392="51 - Purga-Purga de sebo","51",IF(B3392="502 - Fermentacion PCL","502",IF(B3392="510 - Fermentacion","510","512"))))))</f>
        <v/>
      </c>
      <c r="M3392" s="107" t="str">
        <f t="shared" si="52"/>
        <v/>
      </c>
    </row>
    <row r="3393" spans="12:13" hidden="1" x14ac:dyDescent="0.25">
      <c r="L3393" s="145" t="str">
        <f>IF(A3393="","",IFERROR(VLOOKUP(B3393,IPQlickTabla!$B:$J,9,FALSE),IF(B3393="80 - Produccion-Mezcla Grasa","80",IF(B3393="51 - Purga-Purga de sebo","51",IF(B3393="502 - Fermentacion PCL","502",IF(B3393="510 - Fermentacion","510","512"))))))</f>
        <v/>
      </c>
      <c r="M3393" s="107" t="str">
        <f t="shared" si="52"/>
        <v/>
      </c>
    </row>
    <row r="3394" spans="12:13" hidden="1" x14ac:dyDescent="0.25">
      <c r="L3394" s="145" t="str">
        <f>IF(A3394="","",IFERROR(VLOOKUP(B3394,IPQlickTabla!$B:$J,9,FALSE),IF(B3394="80 - Produccion-Mezcla Grasa","80",IF(B3394="51 - Purga-Purga de sebo","51",IF(B3394="502 - Fermentacion PCL","502",IF(B3394="510 - Fermentacion","510","512"))))))</f>
        <v/>
      </c>
      <c r="M3394" s="107" t="str">
        <f t="shared" si="52"/>
        <v/>
      </c>
    </row>
    <row r="3395" spans="12:13" hidden="1" x14ac:dyDescent="0.25">
      <c r="L3395" s="145" t="str">
        <f>IF(A3395="","",IFERROR(VLOOKUP(B3395,IPQlickTabla!$B:$J,9,FALSE),IF(B3395="80 - Produccion-Mezcla Grasa","80",IF(B3395="51 - Purga-Purga de sebo","51",IF(B3395="502 - Fermentacion PCL","502",IF(B3395="510 - Fermentacion","510","512"))))))</f>
        <v/>
      </c>
      <c r="M3395" s="107" t="str">
        <f t="shared" ref="M3395:M3458" si="53">+IF(OR(L3395=73,L3395=74,L3395=75),75,IF(L3395="80",80,IF(L3395="51",51,IF(L3395="502",502,IF(L3395="510",510,IF(L3395="512",512,L3395))))))</f>
        <v/>
      </c>
    </row>
    <row r="3396" spans="12:13" hidden="1" x14ac:dyDescent="0.25">
      <c r="L3396" s="145" t="str">
        <f>IF(A3396="","",IFERROR(VLOOKUP(B3396,IPQlickTabla!$B:$J,9,FALSE),IF(B3396="80 - Produccion-Mezcla Grasa","80",IF(B3396="51 - Purga-Purga de sebo","51",IF(B3396="502 - Fermentacion PCL","502",IF(B3396="510 - Fermentacion","510","512"))))))</f>
        <v/>
      </c>
      <c r="M3396" s="107" t="str">
        <f t="shared" si="53"/>
        <v/>
      </c>
    </row>
    <row r="3397" spans="12:13" hidden="1" x14ac:dyDescent="0.25">
      <c r="L3397" s="145" t="str">
        <f>IF(A3397="","",IFERROR(VLOOKUP(B3397,IPQlickTabla!$B:$J,9,FALSE),IF(B3397="80 - Produccion-Mezcla Grasa","80",IF(B3397="51 - Purga-Purga de sebo","51",IF(B3397="502 - Fermentacion PCL","502",IF(B3397="510 - Fermentacion","510","512"))))))</f>
        <v/>
      </c>
      <c r="M3397" s="107" t="str">
        <f t="shared" si="53"/>
        <v/>
      </c>
    </row>
    <row r="3398" spans="12:13" hidden="1" x14ac:dyDescent="0.25">
      <c r="L3398" s="145" t="str">
        <f>IF(A3398="","",IFERROR(VLOOKUP(B3398,IPQlickTabla!$B:$J,9,FALSE),IF(B3398="80 - Produccion-Mezcla Grasa","80",IF(B3398="51 - Purga-Purga de sebo","51",IF(B3398="502 - Fermentacion PCL","502",IF(B3398="510 - Fermentacion","510","512"))))))</f>
        <v/>
      </c>
      <c r="M3398" s="107" t="str">
        <f t="shared" si="53"/>
        <v/>
      </c>
    </row>
    <row r="3399" spans="12:13" hidden="1" x14ac:dyDescent="0.25">
      <c r="L3399" s="145" t="str">
        <f>IF(A3399="","",IFERROR(VLOOKUP(B3399,IPQlickTabla!$B:$J,9,FALSE),IF(B3399="80 - Produccion-Mezcla Grasa","80",IF(B3399="51 - Purga-Purga de sebo","51",IF(B3399="502 - Fermentacion PCL","502",IF(B3399="510 - Fermentacion","510","512"))))))</f>
        <v/>
      </c>
      <c r="M3399" s="107" t="str">
        <f t="shared" si="53"/>
        <v/>
      </c>
    </row>
    <row r="3400" spans="12:13" hidden="1" x14ac:dyDescent="0.25">
      <c r="L3400" s="145" t="str">
        <f>IF(A3400="","",IFERROR(VLOOKUP(B3400,IPQlickTabla!$B:$J,9,FALSE),IF(B3400="80 - Produccion-Mezcla Grasa","80",IF(B3400="51 - Purga-Purga de sebo","51",IF(B3400="502 - Fermentacion PCL","502",IF(B3400="510 - Fermentacion","510","512"))))))</f>
        <v/>
      </c>
      <c r="M3400" s="107" t="str">
        <f t="shared" si="53"/>
        <v/>
      </c>
    </row>
    <row r="3401" spans="12:13" hidden="1" x14ac:dyDescent="0.25">
      <c r="L3401" s="145" t="str">
        <f>IF(A3401="","",IFERROR(VLOOKUP(B3401,IPQlickTabla!$B:$J,9,FALSE),IF(B3401="80 - Produccion-Mezcla Grasa","80",IF(B3401="51 - Purga-Purga de sebo","51",IF(B3401="502 - Fermentacion PCL","502",IF(B3401="510 - Fermentacion","510","512"))))))</f>
        <v/>
      </c>
      <c r="M3401" s="107" t="str">
        <f t="shared" si="53"/>
        <v/>
      </c>
    </row>
    <row r="3402" spans="12:13" hidden="1" x14ac:dyDescent="0.25">
      <c r="L3402" s="145" t="str">
        <f>IF(A3402="","",IFERROR(VLOOKUP(B3402,IPQlickTabla!$B:$J,9,FALSE),IF(B3402="80 - Produccion-Mezcla Grasa","80",IF(B3402="51 - Purga-Purga de sebo","51",IF(B3402="502 - Fermentacion PCL","502",IF(B3402="510 - Fermentacion","510","512"))))))</f>
        <v/>
      </c>
      <c r="M3402" s="107" t="str">
        <f t="shared" si="53"/>
        <v/>
      </c>
    </row>
    <row r="3403" spans="12:13" hidden="1" x14ac:dyDescent="0.25">
      <c r="L3403" s="145" t="str">
        <f>IF(A3403="","",IFERROR(VLOOKUP(B3403,IPQlickTabla!$B:$J,9,FALSE),IF(B3403="80 - Produccion-Mezcla Grasa","80",IF(B3403="51 - Purga-Purga de sebo","51",IF(B3403="502 - Fermentacion PCL","502",IF(B3403="510 - Fermentacion","510","512"))))))</f>
        <v/>
      </c>
      <c r="M3403" s="107" t="str">
        <f t="shared" si="53"/>
        <v/>
      </c>
    </row>
    <row r="3404" spans="12:13" hidden="1" x14ac:dyDescent="0.25">
      <c r="L3404" s="145" t="str">
        <f>IF(A3404="","",IFERROR(VLOOKUP(B3404,IPQlickTabla!$B:$J,9,FALSE),IF(B3404="80 - Produccion-Mezcla Grasa","80",IF(B3404="51 - Purga-Purga de sebo","51",IF(B3404="502 - Fermentacion PCL","502",IF(B3404="510 - Fermentacion","510","512"))))))</f>
        <v/>
      </c>
      <c r="M3404" s="107" t="str">
        <f t="shared" si="53"/>
        <v/>
      </c>
    </row>
    <row r="3405" spans="12:13" hidden="1" x14ac:dyDescent="0.25">
      <c r="L3405" s="145" t="str">
        <f>IF(A3405="","",IFERROR(VLOOKUP(B3405,IPQlickTabla!$B:$J,9,FALSE),IF(B3405="80 - Produccion-Mezcla Grasa","80",IF(B3405="51 - Purga-Purga de sebo","51",IF(B3405="502 - Fermentacion PCL","502",IF(B3405="510 - Fermentacion","510","512"))))))</f>
        <v/>
      </c>
      <c r="M3405" s="107" t="str">
        <f t="shared" si="53"/>
        <v/>
      </c>
    </row>
    <row r="3406" spans="12:13" hidden="1" x14ac:dyDescent="0.25">
      <c r="L3406" s="145" t="str">
        <f>IF(A3406="","",IFERROR(VLOOKUP(B3406,IPQlickTabla!$B:$J,9,FALSE),IF(B3406="80 - Produccion-Mezcla Grasa","80",IF(B3406="51 - Purga-Purga de sebo","51",IF(B3406="502 - Fermentacion PCL","502",IF(B3406="510 - Fermentacion","510","512"))))))</f>
        <v/>
      </c>
      <c r="M3406" s="107" t="str">
        <f t="shared" si="53"/>
        <v/>
      </c>
    </row>
    <row r="3407" spans="12:13" hidden="1" x14ac:dyDescent="0.25">
      <c r="L3407" s="145" t="str">
        <f>IF(A3407="","",IFERROR(VLOOKUP(B3407,IPQlickTabla!$B:$J,9,FALSE),IF(B3407="80 - Produccion-Mezcla Grasa","80",IF(B3407="51 - Purga-Purga de sebo","51",IF(B3407="502 - Fermentacion PCL","502",IF(B3407="510 - Fermentacion","510","512"))))))</f>
        <v/>
      </c>
      <c r="M3407" s="107" t="str">
        <f t="shared" si="53"/>
        <v/>
      </c>
    </row>
    <row r="3408" spans="12:13" hidden="1" x14ac:dyDescent="0.25">
      <c r="L3408" s="145" t="str">
        <f>IF(A3408="","",IFERROR(VLOOKUP(B3408,IPQlickTabla!$B:$J,9,FALSE),IF(B3408="80 - Produccion-Mezcla Grasa","80",IF(B3408="51 - Purga-Purga de sebo","51",IF(B3408="502 - Fermentacion PCL","502",IF(B3408="510 - Fermentacion","510","512"))))))</f>
        <v/>
      </c>
      <c r="M3408" s="107" t="str">
        <f t="shared" si="53"/>
        <v/>
      </c>
    </row>
    <row r="3409" spans="12:13" hidden="1" x14ac:dyDescent="0.25">
      <c r="L3409" s="145" t="str">
        <f>IF(A3409="","",IFERROR(VLOOKUP(B3409,IPQlickTabla!$B:$J,9,FALSE),IF(B3409="80 - Produccion-Mezcla Grasa","80",IF(B3409="51 - Purga-Purga de sebo","51",IF(B3409="502 - Fermentacion PCL","502",IF(B3409="510 - Fermentacion","510","512"))))))</f>
        <v/>
      </c>
      <c r="M3409" s="107" t="str">
        <f t="shared" si="53"/>
        <v/>
      </c>
    </row>
    <row r="3410" spans="12:13" hidden="1" x14ac:dyDescent="0.25">
      <c r="L3410" s="145" t="str">
        <f>IF(A3410="","",IFERROR(VLOOKUP(B3410,IPQlickTabla!$B:$J,9,FALSE),IF(B3410="80 - Produccion-Mezcla Grasa","80",IF(B3410="51 - Purga-Purga de sebo","51",IF(B3410="502 - Fermentacion PCL","502",IF(B3410="510 - Fermentacion","510","512"))))))</f>
        <v/>
      </c>
      <c r="M3410" s="107" t="str">
        <f t="shared" si="53"/>
        <v/>
      </c>
    </row>
    <row r="3411" spans="12:13" hidden="1" x14ac:dyDescent="0.25">
      <c r="L3411" s="145" t="str">
        <f>IF(A3411="","",IFERROR(VLOOKUP(B3411,IPQlickTabla!$B:$J,9,FALSE),IF(B3411="80 - Produccion-Mezcla Grasa","80",IF(B3411="51 - Purga-Purga de sebo","51",IF(B3411="502 - Fermentacion PCL","502",IF(B3411="510 - Fermentacion","510","512"))))))</f>
        <v/>
      </c>
      <c r="M3411" s="107" t="str">
        <f t="shared" si="53"/>
        <v/>
      </c>
    </row>
    <row r="3412" spans="12:13" hidden="1" x14ac:dyDescent="0.25">
      <c r="L3412" s="145" t="str">
        <f>IF(A3412="","",IFERROR(VLOOKUP(B3412,IPQlickTabla!$B:$J,9,FALSE),IF(B3412="80 - Produccion-Mezcla Grasa","80",IF(B3412="51 - Purga-Purga de sebo","51",IF(B3412="502 - Fermentacion PCL","502",IF(B3412="510 - Fermentacion","510","512"))))))</f>
        <v/>
      </c>
      <c r="M3412" s="107" t="str">
        <f t="shared" si="53"/>
        <v/>
      </c>
    </row>
    <row r="3413" spans="12:13" hidden="1" x14ac:dyDescent="0.25">
      <c r="L3413" s="145" t="str">
        <f>IF(A3413="","",IFERROR(VLOOKUP(B3413,IPQlickTabla!$B:$J,9,FALSE),IF(B3413="80 - Produccion-Mezcla Grasa","80",IF(B3413="51 - Purga-Purga de sebo","51",IF(B3413="502 - Fermentacion PCL","502",IF(B3413="510 - Fermentacion","510","512"))))))</f>
        <v/>
      </c>
      <c r="M3413" s="107" t="str">
        <f t="shared" si="53"/>
        <v/>
      </c>
    </row>
    <row r="3414" spans="12:13" hidden="1" x14ac:dyDescent="0.25">
      <c r="L3414" s="145" t="str">
        <f>IF(A3414="","",IFERROR(VLOOKUP(B3414,IPQlickTabla!$B:$J,9,FALSE),IF(B3414="80 - Produccion-Mezcla Grasa","80",IF(B3414="51 - Purga-Purga de sebo","51",IF(B3414="502 - Fermentacion PCL","502",IF(B3414="510 - Fermentacion","510","512"))))))</f>
        <v/>
      </c>
      <c r="M3414" s="107" t="str">
        <f t="shared" si="53"/>
        <v/>
      </c>
    </row>
    <row r="3415" spans="12:13" hidden="1" x14ac:dyDescent="0.25">
      <c r="L3415" s="145" t="str">
        <f>IF(A3415="","",IFERROR(VLOOKUP(B3415,IPQlickTabla!$B:$J,9,FALSE),IF(B3415="80 - Produccion-Mezcla Grasa","80",IF(B3415="51 - Purga-Purga de sebo","51",IF(B3415="502 - Fermentacion PCL","502",IF(B3415="510 - Fermentacion","510","512"))))))</f>
        <v/>
      </c>
      <c r="M3415" s="107" t="str">
        <f t="shared" si="53"/>
        <v/>
      </c>
    </row>
    <row r="3416" spans="12:13" hidden="1" x14ac:dyDescent="0.25">
      <c r="L3416" s="145" t="str">
        <f>IF(A3416="","",IFERROR(VLOOKUP(B3416,IPQlickTabla!$B:$J,9,FALSE),IF(B3416="80 - Produccion-Mezcla Grasa","80",IF(B3416="51 - Purga-Purga de sebo","51",IF(B3416="502 - Fermentacion PCL","502",IF(B3416="510 - Fermentacion","510","512"))))))</f>
        <v/>
      </c>
      <c r="M3416" s="107" t="str">
        <f t="shared" si="53"/>
        <v/>
      </c>
    </row>
    <row r="3417" spans="12:13" hidden="1" x14ac:dyDescent="0.25">
      <c r="L3417" s="145" t="str">
        <f>IF(A3417="","",IFERROR(VLOOKUP(B3417,IPQlickTabla!$B:$J,9,FALSE),IF(B3417="80 - Produccion-Mezcla Grasa","80",IF(B3417="51 - Purga-Purga de sebo","51",IF(B3417="502 - Fermentacion PCL","502",IF(B3417="510 - Fermentacion","510","512"))))))</f>
        <v/>
      </c>
      <c r="M3417" s="107" t="str">
        <f t="shared" si="53"/>
        <v/>
      </c>
    </row>
    <row r="3418" spans="12:13" hidden="1" x14ac:dyDescent="0.25">
      <c r="L3418" s="145" t="str">
        <f>IF(A3418="","",IFERROR(VLOOKUP(B3418,IPQlickTabla!$B:$J,9,FALSE),IF(B3418="80 - Produccion-Mezcla Grasa","80",IF(B3418="51 - Purga-Purga de sebo","51",IF(B3418="502 - Fermentacion PCL","502",IF(B3418="510 - Fermentacion","510","512"))))))</f>
        <v/>
      </c>
      <c r="M3418" s="107" t="str">
        <f t="shared" si="53"/>
        <v/>
      </c>
    </row>
    <row r="3419" spans="12:13" hidden="1" x14ac:dyDescent="0.25">
      <c r="L3419" s="145" t="str">
        <f>IF(A3419="","",IFERROR(VLOOKUP(B3419,IPQlickTabla!$B:$J,9,FALSE),IF(B3419="80 - Produccion-Mezcla Grasa","80",IF(B3419="51 - Purga-Purga de sebo","51",IF(B3419="502 - Fermentacion PCL","502",IF(B3419="510 - Fermentacion","510","512"))))))</f>
        <v/>
      </c>
      <c r="M3419" s="107" t="str">
        <f t="shared" si="53"/>
        <v/>
      </c>
    </row>
    <row r="3420" spans="12:13" hidden="1" x14ac:dyDescent="0.25">
      <c r="L3420" s="145" t="str">
        <f>IF(A3420="","",IFERROR(VLOOKUP(B3420,IPQlickTabla!$B:$J,9,FALSE),IF(B3420="80 - Produccion-Mezcla Grasa","80",IF(B3420="51 - Purga-Purga de sebo","51",IF(B3420="502 - Fermentacion PCL","502",IF(B3420="510 - Fermentacion","510","512"))))))</f>
        <v/>
      </c>
      <c r="M3420" s="107" t="str">
        <f t="shared" si="53"/>
        <v/>
      </c>
    </row>
    <row r="3421" spans="12:13" hidden="1" x14ac:dyDescent="0.25">
      <c r="L3421" s="145" t="str">
        <f>IF(A3421="","",IFERROR(VLOOKUP(B3421,IPQlickTabla!$B:$J,9,FALSE),IF(B3421="80 - Produccion-Mezcla Grasa","80",IF(B3421="51 - Purga-Purga de sebo","51",IF(B3421="502 - Fermentacion PCL","502",IF(B3421="510 - Fermentacion","510","512"))))))</f>
        <v/>
      </c>
      <c r="M3421" s="107" t="str">
        <f t="shared" si="53"/>
        <v/>
      </c>
    </row>
    <row r="3422" spans="12:13" hidden="1" x14ac:dyDescent="0.25">
      <c r="L3422" s="145" t="str">
        <f>IF(A3422="","",IFERROR(VLOOKUP(B3422,IPQlickTabla!$B:$J,9,FALSE),IF(B3422="80 - Produccion-Mezcla Grasa","80",IF(B3422="51 - Purga-Purga de sebo","51",IF(B3422="502 - Fermentacion PCL","502",IF(B3422="510 - Fermentacion","510","512"))))))</f>
        <v/>
      </c>
      <c r="M3422" s="107" t="str">
        <f t="shared" si="53"/>
        <v/>
      </c>
    </row>
    <row r="3423" spans="12:13" hidden="1" x14ac:dyDescent="0.25">
      <c r="L3423" s="145" t="str">
        <f>IF(A3423="","",IFERROR(VLOOKUP(B3423,IPQlickTabla!$B:$J,9,FALSE),IF(B3423="80 - Produccion-Mezcla Grasa","80",IF(B3423="51 - Purga-Purga de sebo","51",IF(B3423="502 - Fermentacion PCL","502",IF(B3423="510 - Fermentacion","510","512"))))))</f>
        <v/>
      </c>
      <c r="M3423" s="107" t="str">
        <f t="shared" si="53"/>
        <v/>
      </c>
    </row>
    <row r="3424" spans="12:13" hidden="1" x14ac:dyDescent="0.25">
      <c r="L3424" s="145" t="str">
        <f>IF(A3424="","",IFERROR(VLOOKUP(B3424,IPQlickTabla!$B:$J,9,FALSE),IF(B3424="80 - Produccion-Mezcla Grasa","80",IF(B3424="51 - Purga-Purga de sebo","51",IF(B3424="502 - Fermentacion PCL","502",IF(B3424="510 - Fermentacion","510","512"))))))</f>
        <v/>
      </c>
      <c r="M3424" s="107" t="str">
        <f t="shared" si="53"/>
        <v/>
      </c>
    </row>
    <row r="3425" spans="12:13" hidden="1" x14ac:dyDescent="0.25">
      <c r="L3425" s="145" t="str">
        <f>IF(A3425="","",IFERROR(VLOOKUP(B3425,IPQlickTabla!$B:$J,9,FALSE),IF(B3425="80 - Produccion-Mezcla Grasa","80",IF(B3425="51 - Purga-Purga de sebo","51",IF(B3425="502 - Fermentacion PCL","502",IF(B3425="510 - Fermentacion","510","512"))))))</f>
        <v/>
      </c>
      <c r="M3425" s="107" t="str">
        <f t="shared" si="53"/>
        <v/>
      </c>
    </row>
    <row r="3426" spans="12:13" hidden="1" x14ac:dyDescent="0.25">
      <c r="L3426" s="145" t="str">
        <f>IF(A3426="","",IFERROR(VLOOKUP(B3426,IPQlickTabla!$B:$J,9,FALSE),IF(B3426="80 - Produccion-Mezcla Grasa","80",IF(B3426="51 - Purga-Purga de sebo","51",IF(B3426="502 - Fermentacion PCL","502",IF(B3426="510 - Fermentacion","510","512"))))))</f>
        <v/>
      </c>
      <c r="M3426" s="107" t="str">
        <f t="shared" si="53"/>
        <v/>
      </c>
    </row>
    <row r="3427" spans="12:13" hidden="1" x14ac:dyDescent="0.25">
      <c r="L3427" s="145" t="str">
        <f>IF(A3427="","",IFERROR(VLOOKUP(B3427,IPQlickTabla!$B:$J,9,FALSE),IF(B3427="80 - Produccion-Mezcla Grasa","80",IF(B3427="51 - Purga-Purga de sebo","51",IF(B3427="502 - Fermentacion PCL","502",IF(B3427="510 - Fermentacion","510","512"))))))</f>
        <v/>
      </c>
      <c r="M3427" s="107" t="str">
        <f t="shared" si="53"/>
        <v/>
      </c>
    </row>
    <row r="3428" spans="12:13" hidden="1" x14ac:dyDescent="0.25">
      <c r="L3428" s="145" t="str">
        <f>IF(A3428="","",IFERROR(VLOOKUP(B3428,IPQlickTabla!$B:$J,9,FALSE),IF(B3428="80 - Produccion-Mezcla Grasa","80",IF(B3428="51 - Purga-Purga de sebo","51",IF(B3428="502 - Fermentacion PCL","502",IF(B3428="510 - Fermentacion","510","512"))))))</f>
        <v/>
      </c>
      <c r="M3428" s="107" t="str">
        <f t="shared" si="53"/>
        <v/>
      </c>
    </row>
    <row r="3429" spans="12:13" hidden="1" x14ac:dyDescent="0.25">
      <c r="L3429" s="145" t="str">
        <f>IF(A3429="","",IFERROR(VLOOKUP(B3429,IPQlickTabla!$B:$J,9,FALSE),IF(B3429="80 - Produccion-Mezcla Grasa","80",IF(B3429="51 - Purga-Purga de sebo","51",IF(B3429="502 - Fermentacion PCL","502",IF(B3429="510 - Fermentacion","510","512"))))))</f>
        <v/>
      </c>
      <c r="M3429" s="107" t="str">
        <f t="shared" si="53"/>
        <v/>
      </c>
    </row>
    <row r="3430" spans="12:13" hidden="1" x14ac:dyDescent="0.25">
      <c r="L3430" s="145" t="str">
        <f>IF(A3430="","",IFERROR(VLOOKUP(B3430,IPQlickTabla!$B:$J,9,FALSE),IF(B3430="80 - Produccion-Mezcla Grasa","80",IF(B3430="51 - Purga-Purga de sebo","51",IF(B3430="502 - Fermentacion PCL","502",IF(B3430="510 - Fermentacion","510","512"))))))</f>
        <v/>
      </c>
      <c r="M3430" s="107" t="str">
        <f t="shared" si="53"/>
        <v/>
      </c>
    </row>
    <row r="3431" spans="12:13" hidden="1" x14ac:dyDescent="0.25">
      <c r="L3431" s="145" t="str">
        <f>IF(A3431="","",IFERROR(VLOOKUP(B3431,IPQlickTabla!$B:$J,9,FALSE),IF(B3431="80 - Produccion-Mezcla Grasa","80",IF(B3431="51 - Purga-Purga de sebo","51",IF(B3431="502 - Fermentacion PCL","502",IF(B3431="510 - Fermentacion","510","512"))))))</f>
        <v/>
      </c>
      <c r="M3431" s="107" t="str">
        <f t="shared" si="53"/>
        <v/>
      </c>
    </row>
    <row r="3432" spans="12:13" hidden="1" x14ac:dyDescent="0.25">
      <c r="L3432" s="145" t="str">
        <f>IF(A3432="","",IFERROR(VLOOKUP(B3432,IPQlickTabla!$B:$J,9,FALSE),IF(B3432="80 - Produccion-Mezcla Grasa","80",IF(B3432="51 - Purga-Purga de sebo","51",IF(B3432="502 - Fermentacion PCL","502",IF(B3432="510 - Fermentacion","510","512"))))))</f>
        <v/>
      </c>
      <c r="M3432" s="107" t="str">
        <f t="shared" si="53"/>
        <v/>
      </c>
    </row>
    <row r="3433" spans="12:13" hidden="1" x14ac:dyDescent="0.25">
      <c r="L3433" s="145" t="str">
        <f>IF(A3433="","",IFERROR(VLOOKUP(B3433,IPQlickTabla!$B:$J,9,FALSE),IF(B3433="80 - Produccion-Mezcla Grasa","80",IF(B3433="51 - Purga-Purga de sebo","51",IF(B3433="502 - Fermentacion PCL","502",IF(B3433="510 - Fermentacion","510","512"))))))</f>
        <v/>
      </c>
      <c r="M3433" s="107" t="str">
        <f t="shared" si="53"/>
        <v/>
      </c>
    </row>
    <row r="3434" spans="12:13" hidden="1" x14ac:dyDescent="0.25">
      <c r="L3434" s="145" t="str">
        <f>IF(A3434="","",IFERROR(VLOOKUP(B3434,IPQlickTabla!$B:$J,9,FALSE),IF(B3434="80 - Produccion-Mezcla Grasa","80",IF(B3434="51 - Purga-Purga de sebo","51",IF(B3434="502 - Fermentacion PCL","502",IF(B3434="510 - Fermentacion","510","512"))))))</f>
        <v/>
      </c>
      <c r="M3434" s="107" t="str">
        <f t="shared" si="53"/>
        <v/>
      </c>
    </row>
    <row r="3435" spans="12:13" hidden="1" x14ac:dyDescent="0.25">
      <c r="L3435" s="145" t="str">
        <f>IF(A3435="","",IFERROR(VLOOKUP(B3435,IPQlickTabla!$B:$J,9,FALSE),IF(B3435="80 - Produccion-Mezcla Grasa","80",IF(B3435="51 - Purga-Purga de sebo","51",IF(B3435="502 - Fermentacion PCL","502",IF(B3435="510 - Fermentacion","510","512"))))))</f>
        <v/>
      </c>
      <c r="M3435" s="107" t="str">
        <f t="shared" si="53"/>
        <v/>
      </c>
    </row>
    <row r="3436" spans="12:13" hidden="1" x14ac:dyDescent="0.25">
      <c r="L3436" s="145" t="str">
        <f>IF(A3436="","",IFERROR(VLOOKUP(B3436,IPQlickTabla!$B:$J,9,FALSE),IF(B3436="80 - Produccion-Mezcla Grasa","80",IF(B3436="51 - Purga-Purga de sebo","51",IF(B3436="502 - Fermentacion PCL","502",IF(B3436="510 - Fermentacion","510","512"))))))</f>
        <v/>
      </c>
      <c r="M3436" s="107" t="str">
        <f t="shared" si="53"/>
        <v/>
      </c>
    </row>
    <row r="3437" spans="12:13" hidden="1" x14ac:dyDescent="0.25">
      <c r="L3437" s="145" t="str">
        <f>IF(A3437="","",IFERROR(VLOOKUP(B3437,IPQlickTabla!$B:$J,9,FALSE),IF(B3437="80 - Produccion-Mezcla Grasa","80",IF(B3437="51 - Purga-Purga de sebo","51",IF(B3437="502 - Fermentacion PCL","502",IF(B3437="510 - Fermentacion","510","512"))))))</f>
        <v/>
      </c>
      <c r="M3437" s="107" t="str">
        <f t="shared" si="53"/>
        <v/>
      </c>
    </row>
    <row r="3438" spans="12:13" hidden="1" x14ac:dyDescent="0.25">
      <c r="L3438" s="145" t="str">
        <f>IF(A3438="","",IFERROR(VLOOKUP(B3438,IPQlickTabla!$B:$J,9,FALSE),IF(B3438="80 - Produccion-Mezcla Grasa","80",IF(B3438="51 - Purga-Purga de sebo","51",IF(B3438="502 - Fermentacion PCL","502",IF(B3438="510 - Fermentacion","510","512"))))))</f>
        <v/>
      </c>
      <c r="M3438" s="107" t="str">
        <f t="shared" si="53"/>
        <v/>
      </c>
    </row>
    <row r="3439" spans="12:13" hidden="1" x14ac:dyDescent="0.25">
      <c r="L3439" s="145" t="str">
        <f>IF(A3439="","",IFERROR(VLOOKUP(B3439,IPQlickTabla!$B:$J,9,FALSE),IF(B3439="80 - Produccion-Mezcla Grasa","80",IF(B3439="51 - Purga-Purga de sebo","51",IF(B3439="502 - Fermentacion PCL","502",IF(B3439="510 - Fermentacion","510","512"))))))</f>
        <v/>
      </c>
      <c r="M3439" s="107" t="str">
        <f t="shared" si="53"/>
        <v/>
      </c>
    </row>
    <row r="3440" spans="12:13" hidden="1" x14ac:dyDescent="0.25">
      <c r="L3440" s="145" t="str">
        <f>IF(A3440="","",IFERROR(VLOOKUP(B3440,IPQlickTabla!$B:$J,9,FALSE),IF(B3440="80 - Produccion-Mezcla Grasa","80",IF(B3440="51 - Purga-Purga de sebo","51",IF(B3440="502 - Fermentacion PCL","502",IF(B3440="510 - Fermentacion","510","512"))))))</f>
        <v/>
      </c>
      <c r="M3440" s="107" t="str">
        <f t="shared" si="53"/>
        <v/>
      </c>
    </row>
    <row r="3441" spans="12:13" hidden="1" x14ac:dyDescent="0.25">
      <c r="L3441" s="145" t="str">
        <f>IF(A3441="","",IFERROR(VLOOKUP(B3441,IPQlickTabla!$B:$J,9,FALSE),IF(B3441="80 - Produccion-Mezcla Grasa","80",IF(B3441="51 - Purga-Purga de sebo","51",IF(B3441="502 - Fermentacion PCL","502",IF(B3441="510 - Fermentacion","510","512"))))))</f>
        <v/>
      </c>
      <c r="M3441" s="107" t="str">
        <f t="shared" si="53"/>
        <v/>
      </c>
    </row>
    <row r="3442" spans="12:13" hidden="1" x14ac:dyDescent="0.25">
      <c r="L3442" s="145" t="str">
        <f>IF(A3442="","",IFERROR(VLOOKUP(B3442,IPQlickTabla!$B:$J,9,FALSE),IF(B3442="80 - Produccion-Mezcla Grasa","80",IF(B3442="51 - Purga-Purga de sebo","51",IF(B3442="502 - Fermentacion PCL","502",IF(B3442="510 - Fermentacion","510","512"))))))</f>
        <v/>
      </c>
      <c r="M3442" s="107" t="str">
        <f t="shared" si="53"/>
        <v/>
      </c>
    </row>
    <row r="3443" spans="12:13" hidden="1" x14ac:dyDescent="0.25">
      <c r="L3443" s="145" t="str">
        <f>IF(A3443="","",IFERROR(VLOOKUP(B3443,IPQlickTabla!$B:$J,9,FALSE),IF(B3443="80 - Produccion-Mezcla Grasa","80",IF(B3443="51 - Purga-Purga de sebo","51",IF(B3443="502 - Fermentacion PCL","502",IF(B3443="510 - Fermentacion","510","512"))))))</f>
        <v/>
      </c>
      <c r="M3443" s="107" t="str">
        <f t="shared" si="53"/>
        <v/>
      </c>
    </row>
    <row r="3444" spans="12:13" hidden="1" x14ac:dyDescent="0.25">
      <c r="L3444" s="145" t="str">
        <f>IF(A3444="","",IFERROR(VLOOKUP(B3444,IPQlickTabla!$B:$J,9,FALSE),IF(B3444="80 - Produccion-Mezcla Grasa","80",IF(B3444="51 - Purga-Purga de sebo","51",IF(B3444="502 - Fermentacion PCL","502",IF(B3444="510 - Fermentacion","510","512"))))))</f>
        <v/>
      </c>
      <c r="M3444" s="107" t="str">
        <f t="shared" si="53"/>
        <v/>
      </c>
    </row>
    <row r="3445" spans="12:13" hidden="1" x14ac:dyDescent="0.25">
      <c r="L3445" s="145" t="str">
        <f>IF(A3445="","",IFERROR(VLOOKUP(B3445,IPQlickTabla!$B:$J,9,FALSE),IF(B3445="80 - Produccion-Mezcla Grasa","80",IF(B3445="51 - Purga-Purga de sebo","51",IF(B3445="502 - Fermentacion PCL","502",IF(B3445="510 - Fermentacion","510","512"))))))</f>
        <v/>
      </c>
      <c r="M3445" s="107" t="str">
        <f t="shared" si="53"/>
        <v/>
      </c>
    </row>
    <row r="3446" spans="12:13" hidden="1" x14ac:dyDescent="0.25">
      <c r="L3446" s="145" t="str">
        <f>IF(A3446="","",IFERROR(VLOOKUP(B3446,IPQlickTabla!$B:$J,9,FALSE),IF(B3446="80 - Produccion-Mezcla Grasa","80",IF(B3446="51 - Purga-Purga de sebo","51",IF(B3446="502 - Fermentacion PCL","502",IF(B3446="510 - Fermentacion","510","512"))))))</f>
        <v/>
      </c>
      <c r="M3446" s="107" t="str">
        <f t="shared" si="53"/>
        <v/>
      </c>
    </row>
    <row r="3447" spans="12:13" hidden="1" x14ac:dyDescent="0.25">
      <c r="L3447" s="145" t="str">
        <f>IF(A3447="","",IFERROR(VLOOKUP(B3447,IPQlickTabla!$B:$J,9,FALSE),IF(B3447="80 - Produccion-Mezcla Grasa","80",IF(B3447="51 - Purga-Purga de sebo","51",IF(B3447="502 - Fermentacion PCL","502",IF(B3447="510 - Fermentacion","510","512"))))))</f>
        <v/>
      </c>
      <c r="M3447" s="107" t="str">
        <f t="shared" si="53"/>
        <v/>
      </c>
    </row>
    <row r="3448" spans="12:13" hidden="1" x14ac:dyDescent="0.25">
      <c r="L3448" s="145" t="str">
        <f>IF(A3448="","",IFERROR(VLOOKUP(B3448,IPQlickTabla!$B:$J,9,FALSE),IF(B3448="80 - Produccion-Mezcla Grasa","80",IF(B3448="51 - Purga-Purga de sebo","51",IF(B3448="502 - Fermentacion PCL","502",IF(B3448="510 - Fermentacion","510","512"))))))</f>
        <v/>
      </c>
      <c r="M3448" s="107" t="str">
        <f t="shared" si="53"/>
        <v/>
      </c>
    </row>
    <row r="3449" spans="12:13" hidden="1" x14ac:dyDescent="0.25">
      <c r="L3449" s="145" t="str">
        <f>IF(A3449="","",IFERROR(VLOOKUP(B3449,IPQlickTabla!$B:$J,9,FALSE),IF(B3449="80 - Produccion-Mezcla Grasa","80",IF(B3449="51 - Purga-Purga de sebo","51",IF(B3449="502 - Fermentacion PCL","502",IF(B3449="510 - Fermentacion","510","512"))))))</f>
        <v/>
      </c>
      <c r="M3449" s="107" t="str">
        <f t="shared" si="53"/>
        <v/>
      </c>
    </row>
    <row r="3450" spans="12:13" hidden="1" x14ac:dyDescent="0.25">
      <c r="L3450" s="145" t="str">
        <f>IF(A3450="","",IFERROR(VLOOKUP(B3450,IPQlickTabla!$B:$J,9,FALSE),IF(B3450="80 - Produccion-Mezcla Grasa","80",IF(B3450="51 - Purga-Purga de sebo","51",IF(B3450="502 - Fermentacion PCL","502",IF(B3450="510 - Fermentacion","510","512"))))))</f>
        <v/>
      </c>
      <c r="M3450" s="107" t="str">
        <f t="shared" si="53"/>
        <v/>
      </c>
    </row>
    <row r="3451" spans="12:13" hidden="1" x14ac:dyDescent="0.25">
      <c r="L3451" s="145" t="str">
        <f>IF(A3451="","",IFERROR(VLOOKUP(B3451,IPQlickTabla!$B:$J,9,FALSE),IF(B3451="80 - Produccion-Mezcla Grasa","80",IF(B3451="51 - Purga-Purga de sebo","51",IF(B3451="502 - Fermentacion PCL","502",IF(B3451="510 - Fermentacion","510","512"))))))</f>
        <v/>
      </c>
      <c r="M3451" s="107" t="str">
        <f t="shared" si="53"/>
        <v/>
      </c>
    </row>
    <row r="3452" spans="12:13" hidden="1" x14ac:dyDescent="0.25">
      <c r="L3452" s="145" t="str">
        <f>IF(A3452="","",IFERROR(VLOOKUP(B3452,IPQlickTabla!$B:$J,9,FALSE),IF(B3452="80 - Produccion-Mezcla Grasa","80",IF(B3452="51 - Purga-Purga de sebo","51",IF(B3452="502 - Fermentacion PCL","502",IF(B3452="510 - Fermentacion","510","512"))))))</f>
        <v/>
      </c>
      <c r="M3452" s="107" t="str">
        <f t="shared" si="53"/>
        <v/>
      </c>
    </row>
    <row r="3453" spans="12:13" hidden="1" x14ac:dyDescent="0.25">
      <c r="L3453" s="145" t="str">
        <f>IF(A3453="","",IFERROR(VLOOKUP(B3453,IPQlickTabla!$B:$J,9,FALSE),IF(B3453="80 - Produccion-Mezcla Grasa","80",IF(B3453="51 - Purga-Purga de sebo","51",IF(B3453="502 - Fermentacion PCL","502",IF(B3453="510 - Fermentacion","510","512"))))))</f>
        <v/>
      </c>
      <c r="M3453" s="107" t="str">
        <f t="shared" si="53"/>
        <v/>
      </c>
    </row>
    <row r="3454" spans="12:13" hidden="1" x14ac:dyDescent="0.25">
      <c r="L3454" s="145" t="str">
        <f>IF(A3454="","",IFERROR(VLOOKUP(B3454,IPQlickTabla!$B:$J,9,FALSE),IF(B3454="80 - Produccion-Mezcla Grasa","80",IF(B3454="51 - Purga-Purga de sebo","51",IF(B3454="502 - Fermentacion PCL","502",IF(B3454="510 - Fermentacion","510","512"))))))</f>
        <v/>
      </c>
      <c r="M3454" s="107" t="str">
        <f t="shared" si="53"/>
        <v/>
      </c>
    </row>
    <row r="3455" spans="12:13" hidden="1" x14ac:dyDescent="0.25">
      <c r="L3455" s="145" t="str">
        <f>IF(A3455="","",IFERROR(VLOOKUP(B3455,IPQlickTabla!$B:$J,9,FALSE),IF(B3455="80 - Produccion-Mezcla Grasa","80",IF(B3455="51 - Purga-Purga de sebo","51",IF(B3455="502 - Fermentacion PCL","502",IF(B3455="510 - Fermentacion","510","512"))))))</f>
        <v/>
      </c>
      <c r="M3455" s="107" t="str">
        <f t="shared" si="53"/>
        <v/>
      </c>
    </row>
    <row r="3456" spans="12:13" hidden="1" x14ac:dyDescent="0.25">
      <c r="L3456" s="145" t="str">
        <f>IF(A3456="","",IFERROR(VLOOKUP(B3456,IPQlickTabla!$B:$J,9,FALSE),IF(B3456="80 - Produccion-Mezcla Grasa","80",IF(B3456="51 - Purga-Purga de sebo","51",IF(B3456="502 - Fermentacion PCL","502",IF(B3456="510 - Fermentacion","510","512"))))))</f>
        <v/>
      </c>
      <c r="M3456" s="107" t="str">
        <f t="shared" si="53"/>
        <v/>
      </c>
    </row>
    <row r="3457" spans="12:13" hidden="1" x14ac:dyDescent="0.25">
      <c r="L3457" s="145" t="str">
        <f>IF(A3457="","",IFERROR(VLOOKUP(B3457,IPQlickTabla!$B:$J,9,FALSE),IF(B3457="80 - Produccion-Mezcla Grasa","80",IF(B3457="51 - Purga-Purga de sebo","51",IF(B3457="502 - Fermentacion PCL","502",IF(B3457="510 - Fermentacion","510","512"))))))</f>
        <v/>
      </c>
      <c r="M3457" s="107" t="str">
        <f t="shared" si="53"/>
        <v/>
      </c>
    </row>
    <row r="3458" spans="12:13" hidden="1" x14ac:dyDescent="0.25">
      <c r="L3458" s="145" t="str">
        <f>IF(A3458="","",IFERROR(VLOOKUP(B3458,IPQlickTabla!$B:$J,9,FALSE),IF(B3458="80 - Produccion-Mezcla Grasa","80",IF(B3458="51 - Purga-Purga de sebo","51",IF(B3458="502 - Fermentacion PCL","502",IF(B3458="510 - Fermentacion","510","512"))))))</f>
        <v/>
      </c>
      <c r="M3458" s="107" t="str">
        <f t="shared" si="53"/>
        <v/>
      </c>
    </row>
    <row r="3459" spans="12:13" hidden="1" x14ac:dyDescent="0.25">
      <c r="L3459" s="145" t="str">
        <f>IF(A3459="","",IFERROR(VLOOKUP(B3459,IPQlickTabla!$B:$J,9,FALSE),IF(B3459="80 - Produccion-Mezcla Grasa","80",IF(B3459="51 - Purga-Purga de sebo","51",IF(B3459="502 - Fermentacion PCL","502",IF(B3459="510 - Fermentacion","510","512"))))))</f>
        <v/>
      </c>
      <c r="M3459" s="107" t="str">
        <f t="shared" ref="M3459:M3522" si="54">+IF(OR(L3459=73,L3459=74,L3459=75),75,IF(L3459="80",80,IF(L3459="51",51,IF(L3459="502",502,IF(L3459="510",510,IF(L3459="512",512,L3459))))))</f>
        <v/>
      </c>
    </row>
    <row r="3460" spans="12:13" hidden="1" x14ac:dyDescent="0.25">
      <c r="L3460" s="145" t="str">
        <f>IF(A3460="","",IFERROR(VLOOKUP(B3460,IPQlickTabla!$B:$J,9,FALSE),IF(B3460="80 - Produccion-Mezcla Grasa","80",IF(B3460="51 - Purga-Purga de sebo","51",IF(B3460="502 - Fermentacion PCL","502",IF(B3460="510 - Fermentacion","510","512"))))))</f>
        <v/>
      </c>
      <c r="M3460" s="107" t="str">
        <f t="shared" si="54"/>
        <v/>
      </c>
    </row>
    <row r="3461" spans="12:13" hidden="1" x14ac:dyDescent="0.25">
      <c r="L3461" s="145" t="str">
        <f>IF(A3461="","",IFERROR(VLOOKUP(B3461,IPQlickTabla!$B:$J,9,FALSE),IF(B3461="80 - Produccion-Mezcla Grasa","80",IF(B3461="51 - Purga-Purga de sebo","51",IF(B3461="502 - Fermentacion PCL","502",IF(B3461="510 - Fermentacion","510","512"))))))</f>
        <v/>
      </c>
      <c r="M3461" s="107" t="str">
        <f t="shared" si="54"/>
        <v/>
      </c>
    </row>
    <row r="3462" spans="12:13" hidden="1" x14ac:dyDescent="0.25">
      <c r="L3462" s="145" t="str">
        <f>IF(A3462="","",IFERROR(VLOOKUP(B3462,IPQlickTabla!$B:$J,9,FALSE),IF(B3462="80 - Produccion-Mezcla Grasa","80",IF(B3462="51 - Purga-Purga de sebo","51",IF(B3462="502 - Fermentacion PCL","502",IF(B3462="510 - Fermentacion","510","512"))))))</f>
        <v/>
      </c>
      <c r="M3462" s="107" t="str">
        <f t="shared" si="54"/>
        <v/>
      </c>
    </row>
    <row r="3463" spans="12:13" hidden="1" x14ac:dyDescent="0.25">
      <c r="L3463" s="145" t="str">
        <f>IF(A3463="","",IFERROR(VLOOKUP(B3463,IPQlickTabla!$B:$J,9,FALSE),IF(B3463="80 - Produccion-Mezcla Grasa","80",IF(B3463="51 - Purga-Purga de sebo","51",IF(B3463="502 - Fermentacion PCL","502",IF(B3463="510 - Fermentacion","510","512"))))))</f>
        <v/>
      </c>
      <c r="M3463" s="107" t="str">
        <f t="shared" si="54"/>
        <v/>
      </c>
    </row>
    <row r="3464" spans="12:13" hidden="1" x14ac:dyDescent="0.25">
      <c r="L3464" s="145" t="str">
        <f>IF(A3464="","",IFERROR(VLOOKUP(B3464,IPQlickTabla!$B:$J,9,FALSE),IF(B3464="80 - Produccion-Mezcla Grasa","80",IF(B3464="51 - Purga-Purga de sebo","51",IF(B3464="502 - Fermentacion PCL","502",IF(B3464="510 - Fermentacion","510","512"))))))</f>
        <v/>
      </c>
      <c r="M3464" s="107" t="str">
        <f t="shared" si="54"/>
        <v/>
      </c>
    </row>
    <row r="3465" spans="12:13" hidden="1" x14ac:dyDescent="0.25">
      <c r="L3465" s="145" t="str">
        <f>IF(A3465="","",IFERROR(VLOOKUP(B3465,IPQlickTabla!$B:$J,9,FALSE),IF(B3465="80 - Produccion-Mezcla Grasa","80",IF(B3465="51 - Purga-Purga de sebo","51",IF(B3465="502 - Fermentacion PCL","502",IF(B3465="510 - Fermentacion","510","512"))))))</f>
        <v/>
      </c>
      <c r="M3465" s="107" t="str">
        <f t="shared" si="54"/>
        <v/>
      </c>
    </row>
    <row r="3466" spans="12:13" hidden="1" x14ac:dyDescent="0.25">
      <c r="L3466" s="145" t="str">
        <f>IF(A3466="","",IFERROR(VLOOKUP(B3466,IPQlickTabla!$B:$J,9,FALSE),IF(B3466="80 - Produccion-Mezcla Grasa","80",IF(B3466="51 - Purga-Purga de sebo","51",IF(B3466="502 - Fermentacion PCL","502",IF(B3466="510 - Fermentacion","510","512"))))))</f>
        <v/>
      </c>
      <c r="M3466" s="107" t="str">
        <f t="shared" si="54"/>
        <v/>
      </c>
    </row>
    <row r="3467" spans="12:13" hidden="1" x14ac:dyDescent="0.25">
      <c r="L3467" s="145" t="str">
        <f>IF(A3467="","",IFERROR(VLOOKUP(B3467,IPQlickTabla!$B:$J,9,FALSE),IF(B3467="80 - Produccion-Mezcla Grasa","80",IF(B3467="51 - Purga-Purga de sebo","51",IF(B3467="502 - Fermentacion PCL","502",IF(B3467="510 - Fermentacion","510","512"))))))</f>
        <v/>
      </c>
      <c r="M3467" s="107" t="str">
        <f t="shared" si="54"/>
        <v/>
      </c>
    </row>
    <row r="3468" spans="12:13" hidden="1" x14ac:dyDescent="0.25">
      <c r="L3468" s="145" t="str">
        <f>IF(A3468="","",IFERROR(VLOOKUP(B3468,IPQlickTabla!$B:$J,9,FALSE),IF(B3468="80 - Produccion-Mezcla Grasa","80",IF(B3468="51 - Purga-Purga de sebo","51",IF(B3468="502 - Fermentacion PCL","502",IF(B3468="510 - Fermentacion","510","512"))))))</f>
        <v/>
      </c>
      <c r="M3468" s="107" t="str">
        <f t="shared" si="54"/>
        <v/>
      </c>
    </row>
    <row r="3469" spans="12:13" hidden="1" x14ac:dyDescent="0.25">
      <c r="L3469" s="145" t="str">
        <f>IF(A3469="","",IFERROR(VLOOKUP(B3469,IPQlickTabla!$B:$J,9,FALSE),IF(B3469="80 - Produccion-Mezcla Grasa","80",IF(B3469="51 - Purga-Purga de sebo","51",IF(B3469="502 - Fermentacion PCL","502",IF(B3469="510 - Fermentacion","510","512"))))))</f>
        <v/>
      </c>
      <c r="M3469" s="107" t="str">
        <f t="shared" si="54"/>
        <v/>
      </c>
    </row>
    <row r="3470" spans="12:13" hidden="1" x14ac:dyDescent="0.25">
      <c r="L3470" s="145" t="str">
        <f>IF(A3470="","",IFERROR(VLOOKUP(B3470,IPQlickTabla!$B:$J,9,FALSE),IF(B3470="80 - Produccion-Mezcla Grasa","80",IF(B3470="51 - Purga-Purga de sebo","51",IF(B3470="502 - Fermentacion PCL","502",IF(B3470="510 - Fermentacion","510","512"))))))</f>
        <v/>
      </c>
      <c r="M3470" s="107" t="str">
        <f t="shared" si="54"/>
        <v/>
      </c>
    </row>
    <row r="3471" spans="12:13" hidden="1" x14ac:dyDescent="0.25">
      <c r="L3471" s="145" t="str">
        <f>IF(A3471="","",IFERROR(VLOOKUP(B3471,IPQlickTabla!$B:$J,9,FALSE),IF(B3471="80 - Produccion-Mezcla Grasa","80",IF(B3471="51 - Purga-Purga de sebo","51",IF(B3471="502 - Fermentacion PCL","502",IF(B3471="510 - Fermentacion","510","512"))))))</f>
        <v/>
      </c>
      <c r="M3471" s="107" t="str">
        <f t="shared" si="54"/>
        <v/>
      </c>
    </row>
    <row r="3472" spans="12:13" hidden="1" x14ac:dyDescent="0.25">
      <c r="L3472" s="145" t="str">
        <f>IF(A3472="","",IFERROR(VLOOKUP(B3472,IPQlickTabla!$B:$J,9,FALSE),IF(B3472="80 - Produccion-Mezcla Grasa","80",IF(B3472="51 - Purga-Purga de sebo","51",IF(B3472="502 - Fermentacion PCL","502",IF(B3472="510 - Fermentacion","510","512"))))))</f>
        <v/>
      </c>
      <c r="M3472" s="107" t="str">
        <f t="shared" si="54"/>
        <v/>
      </c>
    </row>
    <row r="3473" spans="12:13" hidden="1" x14ac:dyDescent="0.25">
      <c r="L3473" s="145" t="str">
        <f>IF(A3473="","",IFERROR(VLOOKUP(B3473,IPQlickTabla!$B:$J,9,FALSE),IF(B3473="80 - Produccion-Mezcla Grasa","80",IF(B3473="51 - Purga-Purga de sebo","51",IF(B3473="502 - Fermentacion PCL","502",IF(B3473="510 - Fermentacion","510","512"))))))</f>
        <v/>
      </c>
      <c r="M3473" s="107" t="str">
        <f t="shared" si="54"/>
        <v/>
      </c>
    </row>
    <row r="3474" spans="12:13" hidden="1" x14ac:dyDescent="0.25">
      <c r="L3474" s="145" t="str">
        <f>IF(A3474="","",IFERROR(VLOOKUP(B3474,IPQlickTabla!$B:$J,9,FALSE),IF(B3474="80 - Produccion-Mezcla Grasa","80",IF(B3474="51 - Purga-Purga de sebo","51",IF(B3474="502 - Fermentacion PCL","502",IF(B3474="510 - Fermentacion","510","512"))))))</f>
        <v/>
      </c>
      <c r="M3474" s="107" t="str">
        <f t="shared" si="54"/>
        <v/>
      </c>
    </row>
    <row r="3475" spans="12:13" hidden="1" x14ac:dyDescent="0.25">
      <c r="L3475" s="145" t="str">
        <f>IF(A3475="","",IFERROR(VLOOKUP(B3475,IPQlickTabla!$B:$J,9,FALSE),IF(B3475="80 - Produccion-Mezcla Grasa","80",IF(B3475="51 - Purga-Purga de sebo","51",IF(B3475="502 - Fermentacion PCL","502",IF(B3475="510 - Fermentacion","510","512"))))))</f>
        <v/>
      </c>
      <c r="M3475" s="107" t="str">
        <f t="shared" si="54"/>
        <v/>
      </c>
    </row>
    <row r="3476" spans="12:13" hidden="1" x14ac:dyDescent="0.25">
      <c r="L3476" s="145" t="str">
        <f>IF(A3476="","",IFERROR(VLOOKUP(B3476,IPQlickTabla!$B:$J,9,FALSE),IF(B3476="80 - Produccion-Mezcla Grasa","80",IF(B3476="51 - Purga-Purga de sebo","51",IF(B3476="502 - Fermentacion PCL","502",IF(B3476="510 - Fermentacion","510","512"))))))</f>
        <v/>
      </c>
      <c r="M3476" s="107" t="str">
        <f t="shared" si="54"/>
        <v/>
      </c>
    </row>
    <row r="3477" spans="12:13" hidden="1" x14ac:dyDescent="0.25">
      <c r="L3477" s="145" t="str">
        <f>IF(A3477="","",IFERROR(VLOOKUP(B3477,IPQlickTabla!$B:$J,9,FALSE),IF(B3477="80 - Produccion-Mezcla Grasa","80",IF(B3477="51 - Purga-Purga de sebo","51",IF(B3477="502 - Fermentacion PCL","502",IF(B3477="510 - Fermentacion","510","512"))))))</f>
        <v/>
      </c>
      <c r="M3477" s="107" t="str">
        <f t="shared" si="54"/>
        <v/>
      </c>
    </row>
    <row r="3478" spans="12:13" hidden="1" x14ac:dyDescent="0.25">
      <c r="L3478" s="145" t="str">
        <f>IF(A3478="","",IFERROR(VLOOKUP(B3478,IPQlickTabla!$B:$J,9,FALSE),IF(B3478="80 - Produccion-Mezcla Grasa","80",IF(B3478="51 - Purga-Purga de sebo","51",IF(B3478="502 - Fermentacion PCL","502",IF(B3478="510 - Fermentacion","510","512"))))))</f>
        <v/>
      </c>
      <c r="M3478" s="107" t="str">
        <f t="shared" si="54"/>
        <v/>
      </c>
    </row>
    <row r="3479" spans="12:13" hidden="1" x14ac:dyDescent="0.25">
      <c r="L3479" s="145" t="str">
        <f>IF(A3479="","",IFERROR(VLOOKUP(B3479,IPQlickTabla!$B:$J,9,FALSE),IF(B3479="80 - Produccion-Mezcla Grasa","80",IF(B3479="51 - Purga-Purga de sebo","51",IF(B3479="502 - Fermentacion PCL","502",IF(B3479="510 - Fermentacion","510","512"))))))</f>
        <v/>
      </c>
      <c r="M3479" s="107" t="str">
        <f t="shared" si="54"/>
        <v/>
      </c>
    </row>
    <row r="3480" spans="12:13" hidden="1" x14ac:dyDescent="0.25">
      <c r="L3480" s="145" t="str">
        <f>IF(A3480="","",IFERROR(VLOOKUP(B3480,IPQlickTabla!$B:$J,9,FALSE),IF(B3480="80 - Produccion-Mezcla Grasa","80",IF(B3480="51 - Purga-Purga de sebo","51",IF(B3480="502 - Fermentacion PCL","502",IF(B3480="510 - Fermentacion","510","512"))))))</f>
        <v/>
      </c>
      <c r="M3480" s="107" t="str">
        <f t="shared" si="54"/>
        <v/>
      </c>
    </row>
    <row r="3481" spans="12:13" hidden="1" x14ac:dyDescent="0.25">
      <c r="L3481" s="145" t="str">
        <f>IF(A3481="","",IFERROR(VLOOKUP(B3481,IPQlickTabla!$B:$J,9,FALSE),IF(B3481="80 - Produccion-Mezcla Grasa","80",IF(B3481="51 - Purga-Purga de sebo","51",IF(B3481="502 - Fermentacion PCL","502",IF(B3481="510 - Fermentacion","510","512"))))))</f>
        <v/>
      </c>
      <c r="M3481" s="107" t="str">
        <f t="shared" si="54"/>
        <v/>
      </c>
    </row>
    <row r="3482" spans="12:13" hidden="1" x14ac:dyDescent="0.25">
      <c r="L3482" s="145" t="str">
        <f>IF(A3482="","",IFERROR(VLOOKUP(B3482,IPQlickTabla!$B:$J,9,FALSE),IF(B3482="80 - Produccion-Mezcla Grasa","80",IF(B3482="51 - Purga-Purga de sebo","51",IF(B3482="502 - Fermentacion PCL","502",IF(B3482="510 - Fermentacion","510","512"))))))</f>
        <v/>
      </c>
      <c r="M3482" s="107" t="str">
        <f t="shared" si="54"/>
        <v/>
      </c>
    </row>
    <row r="3483" spans="12:13" hidden="1" x14ac:dyDescent="0.25">
      <c r="L3483" s="145" t="str">
        <f>IF(A3483="","",IFERROR(VLOOKUP(B3483,IPQlickTabla!$B:$J,9,FALSE),IF(B3483="80 - Produccion-Mezcla Grasa","80",IF(B3483="51 - Purga-Purga de sebo","51",IF(B3483="502 - Fermentacion PCL","502",IF(B3483="510 - Fermentacion","510","512"))))))</f>
        <v/>
      </c>
      <c r="M3483" s="107" t="str">
        <f t="shared" si="54"/>
        <v/>
      </c>
    </row>
    <row r="3484" spans="12:13" hidden="1" x14ac:dyDescent="0.25">
      <c r="L3484" s="145" t="str">
        <f>IF(A3484="","",IFERROR(VLOOKUP(B3484,IPQlickTabla!$B:$J,9,FALSE),IF(B3484="80 - Produccion-Mezcla Grasa","80",IF(B3484="51 - Purga-Purga de sebo","51",IF(B3484="502 - Fermentacion PCL","502",IF(B3484="510 - Fermentacion","510","512"))))))</f>
        <v/>
      </c>
      <c r="M3484" s="107" t="str">
        <f t="shared" si="54"/>
        <v/>
      </c>
    </row>
    <row r="3485" spans="12:13" hidden="1" x14ac:dyDescent="0.25">
      <c r="L3485" s="145" t="str">
        <f>IF(A3485="","",IFERROR(VLOOKUP(B3485,IPQlickTabla!$B:$J,9,FALSE),IF(B3485="80 - Produccion-Mezcla Grasa","80",IF(B3485="51 - Purga-Purga de sebo","51",IF(B3485="502 - Fermentacion PCL","502",IF(B3485="510 - Fermentacion","510","512"))))))</f>
        <v/>
      </c>
      <c r="M3485" s="107" t="str">
        <f t="shared" si="54"/>
        <v/>
      </c>
    </row>
    <row r="3486" spans="12:13" hidden="1" x14ac:dyDescent="0.25">
      <c r="L3486" s="145" t="str">
        <f>IF(A3486="","",IFERROR(VLOOKUP(B3486,IPQlickTabla!$B:$J,9,FALSE),IF(B3486="80 - Produccion-Mezcla Grasa","80",IF(B3486="51 - Purga-Purga de sebo","51",IF(B3486="502 - Fermentacion PCL","502",IF(B3486="510 - Fermentacion","510","512"))))))</f>
        <v/>
      </c>
      <c r="M3486" s="107" t="str">
        <f t="shared" si="54"/>
        <v/>
      </c>
    </row>
    <row r="3487" spans="12:13" hidden="1" x14ac:dyDescent="0.25">
      <c r="L3487" s="145" t="str">
        <f>IF(A3487="","",IFERROR(VLOOKUP(B3487,IPQlickTabla!$B:$J,9,FALSE),IF(B3487="80 - Produccion-Mezcla Grasa","80",IF(B3487="51 - Purga-Purga de sebo","51",IF(B3487="502 - Fermentacion PCL","502",IF(B3487="510 - Fermentacion","510","512"))))))</f>
        <v/>
      </c>
      <c r="M3487" s="107" t="str">
        <f t="shared" si="54"/>
        <v/>
      </c>
    </row>
    <row r="3488" spans="12:13" hidden="1" x14ac:dyDescent="0.25">
      <c r="L3488" s="145" t="str">
        <f>IF(A3488="","",IFERROR(VLOOKUP(B3488,IPQlickTabla!$B:$J,9,FALSE),IF(B3488="80 - Produccion-Mezcla Grasa","80",IF(B3488="51 - Purga-Purga de sebo","51",IF(B3488="502 - Fermentacion PCL","502",IF(B3488="510 - Fermentacion","510","512"))))))</f>
        <v/>
      </c>
      <c r="M3488" s="107" t="str">
        <f t="shared" si="54"/>
        <v/>
      </c>
    </row>
    <row r="3489" spans="12:13" hidden="1" x14ac:dyDescent="0.25">
      <c r="L3489" s="145" t="str">
        <f>IF(A3489="","",IFERROR(VLOOKUP(B3489,IPQlickTabla!$B:$J,9,FALSE),IF(B3489="80 - Produccion-Mezcla Grasa","80",IF(B3489="51 - Purga-Purga de sebo","51",IF(B3489="502 - Fermentacion PCL","502",IF(B3489="510 - Fermentacion","510","512"))))))</f>
        <v/>
      </c>
      <c r="M3489" s="107" t="str">
        <f t="shared" si="54"/>
        <v/>
      </c>
    </row>
    <row r="3490" spans="12:13" hidden="1" x14ac:dyDescent="0.25">
      <c r="L3490" s="145" t="str">
        <f>IF(A3490="","",IFERROR(VLOOKUP(B3490,IPQlickTabla!$B:$J,9,FALSE),IF(B3490="80 - Produccion-Mezcla Grasa","80",IF(B3490="51 - Purga-Purga de sebo","51",IF(B3490="502 - Fermentacion PCL","502",IF(B3490="510 - Fermentacion","510","512"))))))</f>
        <v/>
      </c>
      <c r="M3490" s="107" t="str">
        <f t="shared" si="54"/>
        <v/>
      </c>
    </row>
    <row r="3491" spans="12:13" hidden="1" x14ac:dyDescent="0.25">
      <c r="L3491" s="145" t="str">
        <f>IF(A3491="","",IFERROR(VLOOKUP(B3491,IPQlickTabla!$B:$J,9,FALSE),IF(B3491="80 - Produccion-Mezcla Grasa","80",IF(B3491="51 - Purga-Purga de sebo","51",IF(B3491="502 - Fermentacion PCL","502",IF(B3491="510 - Fermentacion","510","512"))))))</f>
        <v/>
      </c>
      <c r="M3491" s="107" t="str">
        <f t="shared" si="54"/>
        <v/>
      </c>
    </row>
    <row r="3492" spans="12:13" hidden="1" x14ac:dyDescent="0.25">
      <c r="L3492" s="145" t="str">
        <f>IF(A3492="","",IFERROR(VLOOKUP(B3492,IPQlickTabla!$B:$J,9,FALSE),IF(B3492="80 - Produccion-Mezcla Grasa","80",IF(B3492="51 - Purga-Purga de sebo","51",IF(B3492="502 - Fermentacion PCL","502",IF(B3492="510 - Fermentacion","510","512"))))))</f>
        <v/>
      </c>
      <c r="M3492" s="107" t="str">
        <f t="shared" si="54"/>
        <v/>
      </c>
    </row>
    <row r="3493" spans="12:13" hidden="1" x14ac:dyDescent="0.25">
      <c r="L3493" s="145" t="str">
        <f>IF(A3493="","",IFERROR(VLOOKUP(B3493,IPQlickTabla!$B:$J,9,FALSE),IF(B3493="80 - Produccion-Mezcla Grasa","80",IF(B3493="51 - Purga-Purga de sebo","51",IF(B3493="502 - Fermentacion PCL","502",IF(B3493="510 - Fermentacion","510","512"))))))</f>
        <v/>
      </c>
      <c r="M3493" s="107" t="str">
        <f t="shared" si="54"/>
        <v/>
      </c>
    </row>
    <row r="3494" spans="12:13" hidden="1" x14ac:dyDescent="0.25">
      <c r="L3494" s="145" t="str">
        <f>IF(A3494="","",IFERROR(VLOOKUP(B3494,IPQlickTabla!$B:$J,9,FALSE),IF(B3494="80 - Produccion-Mezcla Grasa","80",IF(B3494="51 - Purga-Purga de sebo","51",IF(B3494="502 - Fermentacion PCL","502",IF(B3494="510 - Fermentacion","510","512"))))))</f>
        <v/>
      </c>
      <c r="M3494" s="107" t="str">
        <f t="shared" si="54"/>
        <v/>
      </c>
    </row>
    <row r="3495" spans="12:13" hidden="1" x14ac:dyDescent="0.25">
      <c r="L3495" s="145" t="str">
        <f>IF(A3495="","",IFERROR(VLOOKUP(B3495,IPQlickTabla!$B:$J,9,FALSE),IF(B3495="80 - Produccion-Mezcla Grasa","80",IF(B3495="51 - Purga-Purga de sebo","51",IF(B3495="502 - Fermentacion PCL","502",IF(B3495="510 - Fermentacion","510","512"))))))</f>
        <v/>
      </c>
      <c r="M3495" s="107" t="str">
        <f t="shared" si="54"/>
        <v/>
      </c>
    </row>
    <row r="3496" spans="12:13" hidden="1" x14ac:dyDescent="0.25">
      <c r="L3496" s="145" t="str">
        <f>IF(A3496="","",IFERROR(VLOOKUP(B3496,IPQlickTabla!$B:$J,9,FALSE),IF(B3496="80 - Produccion-Mezcla Grasa","80",IF(B3496="51 - Purga-Purga de sebo","51",IF(B3496="502 - Fermentacion PCL","502",IF(B3496="510 - Fermentacion","510","512"))))))</f>
        <v/>
      </c>
      <c r="M3496" s="107" t="str">
        <f t="shared" si="54"/>
        <v/>
      </c>
    </row>
    <row r="3497" spans="12:13" hidden="1" x14ac:dyDescent="0.25">
      <c r="L3497" s="145" t="str">
        <f>IF(A3497="","",IFERROR(VLOOKUP(B3497,IPQlickTabla!$B:$J,9,FALSE),IF(B3497="80 - Produccion-Mezcla Grasa","80",IF(B3497="51 - Purga-Purga de sebo","51",IF(B3497="502 - Fermentacion PCL","502",IF(B3497="510 - Fermentacion","510","512"))))))</f>
        <v/>
      </c>
      <c r="M3497" s="107" t="str">
        <f t="shared" si="54"/>
        <v/>
      </c>
    </row>
    <row r="3498" spans="12:13" hidden="1" x14ac:dyDescent="0.25">
      <c r="L3498" s="145" t="str">
        <f>IF(A3498="","",IFERROR(VLOOKUP(B3498,IPQlickTabla!$B:$J,9,FALSE),IF(B3498="80 - Produccion-Mezcla Grasa","80",IF(B3498="51 - Purga-Purga de sebo","51",IF(B3498="502 - Fermentacion PCL","502",IF(B3498="510 - Fermentacion","510","512"))))))</f>
        <v/>
      </c>
      <c r="M3498" s="107" t="str">
        <f t="shared" si="54"/>
        <v/>
      </c>
    </row>
    <row r="3499" spans="12:13" hidden="1" x14ac:dyDescent="0.25">
      <c r="L3499" s="145" t="str">
        <f>IF(A3499="","",IFERROR(VLOOKUP(B3499,IPQlickTabla!$B:$J,9,FALSE),IF(B3499="80 - Produccion-Mezcla Grasa","80",IF(B3499="51 - Purga-Purga de sebo","51",IF(B3499="502 - Fermentacion PCL","502",IF(B3499="510 - Fermentacion","510","512"))))))</f>
        <v/>
      </c>
      <c r="M3499" s="107" t="str">
        <f t="shared" si="54"/>
        <v/>
      </c>
    </row>
    <row r="3500" spans="12:13" hidden="1" x14ac:dyDescent="0.25">
      <c r="L3500" s="145" t="str">
        <f>IF(A3500="","",IFERROR(VLOOKUP(B3500,IPQlickTabla!$B:$J,9,FALSE),IF(B3500="80 - Produccion-Mezcla Grasa","80",IF(B3500="51 - Purga-Purga de sebo","51",IF(B3500="502 - Fermentacion PCL","502",IF(B3500="510 - Fermentacion","510","512"))))))</f>
        <v/>
      </c>
      <c r="M3500" s="107" t="str">
        <f t="shared" si="54"/>
        <v/>
      </c>
    </row>
    <row r="3501" spans="12:13" hidden="1" x14ac:dyDescent="0.25">
      <c r="L3501" s="145" t="str">
        <f>IF(A3501="","",IFERROR(VLOOKUP(B3501,IPQlickTabla!$B:$J,9,FALSE),IF(B3501="80 - Produccion-Mezcla Grasa","80",IF(B3501="51 - Purga-Purga de sebo","51",IF(B3501="502 - Fermentacion PCL","502",IF(B3501="510 - Fermentacion","510","512"))))))</f>
        <v/>
      </c>
      <c r="M3501" s="107" t="str">
        <f t="shared" si="54"/>
        <v/>
      </c>
    </row>
    <row r="3502" spans="12:13" hidden="1" x14ac:dyDescent="0.25">
      <c r="L3502" s="145" t="str">
        <f>IF(A3502="","",IFERROR(VLOOKUP(B3502,IPQlickTabla!$B:$J,9,FALSE),IF(B3502="80 - Produccion-Mezcla Grasa","80",IF(B3502="51 - Purga-Purga de sebo","51",IF(B3502="502 - Fermentacion PCL","502",IF(B3502="510 - Fermentacion","510","512"))))))</f>
        <v/>
      </c>
      <c r="M3502" s="107" t="str">
        <f t="shared" si="54"/>
        <v/>
      </c>
    </row>
    <row r="3503" spans="12:13" hidden="1" x14ac:dyDescent="0.25">
      <c r="L3503" s="145" t="str">
        <f>IF(A3503="","",IFERROR(VLOOKUP(B3503,IPQlickTabla!$B:$J,9,FALSE),IF(B3503="80 - Produccion-Mezcla Grasa","80",IF(B3503="51 - Purga-Purga de sebo","51",IF(B3503="502 - Fermentacion PCL","502",IF(B3503="510 - Fermentacion","510","512"))))))</f>
        <v/>
      </c>
      <c r="M3503" s="107" t="str">
        <f t="shared" si="54"/>
        <v/>
      </c>
    </row>
    <row r="3504" spans="12:13" hidden="1" x14ac:dyDescent="0.25">
      <c r="L3504" s="145" t="str">
        <f>IF(A3504="","",IFERROR(VLOOKUP(B3504,IPQlickTabla!$B:$J,9,FALSE),IF(B3504="80 - Produccion-Mezcla Grasa","80",IF(B3504="51 - Purga-Purga de sebo","51",IF(B3504="502 - Fermentacion PCL","502",IF(B3504="510 - Fermentacion","510","512"))))))</f>
        <v/>
      </c>
      <c r="M3504" s="107" t="str">
        <f t="shared" si="54"/>
        <v/>
      </c>
    </row>
    <row r="3505" spans="12:13" hidden="1" x14ac:dyDescent="0.25">
      <c r="L3505" s="145" t="str">
        <f>IF(A3505="","",IFERROR(VLOOKUP(B3505,IPQlickTabla!$B:$J,9,FALSE),IF(B3505="80 - Produccion-Mezcla Grasa","80",IF(B3505="51 - Purga-Purga de sebo","51",IF(B3505="502 - Fermentacion PCL","502",IF(B3505="510 - Fermentacion","510","512"))))))</f>
        <v/>
      </c>
      <c r="M3505" s="107" t="str">
        <f t="shared" si="54"/>
        <v/>
      </c>
    </row>
    <row r="3506" spans="12:13" hidden="1" x14ac:dyDescent="0.25">
      <c r="L3506" s="145" t="str">
        <f>IF(A3506="","",IFERROR(VLOOKUP(B3506,IPQlickTabla!$B:$J,9,FALSE),IF(B3506="80 - Produccion-Mezcla Grasa","80",IF(B3506="51 - Purga-Purga de sebo","51",IF(B3506="502 - Fermentacion PCL","502",IF(B3506="510 - Fermentacion","510","512"))))))</f>
        <v/>
      </c>
      <c r="M3506" s="107" t="str">
        <f t="shared" si="54"/>
        <v/>
      </c>
    </row>
    <row r="3507" spans="12:13" hidden="1" x14ac:dyDescent="0.25">
      <c r="L3507" s="145" t="str">
        <f>IF(A3507="","",IFERROR(VLOOKUP(B3507,IPQlickTabla!$B:$J,9,FALSE),IF(B3507="80 - Produccion-Mezcla Grasa","80",IF(B3507="51 - Purga-Purga de sebo","51",IF(B3507="502 - Fermentacion PCL","502",IF(B3507="510 - Fermentacion","510","512"))))))</f>
        <v/>
      </c>
      <c r="M3507" s="107" t="str">
        <f t="shared" si="54"/>
        <v/>
      </c>
    </row>
    <row r="3508" spans="12:13" hidden="1" x14ac:dyDescent="0.25">
      <c r="L3508" s="145" t="str">
        <f>IF(A3508="","",IFERROR(VLOOKUP(B3508,IPQlickTabla!$B:$J,9,FALSE),IF(B3508="80 - Produccion-Mezcla Grasa","80",IF(B3508="51 - Purga-Purga de sebo","51",IF(B3508="502 - Fermentacion PCL","502",IF(B3508="510 - Fermentacion","510","512"))))))</f>
        <v/>
      </c>
      <c r="M3508" s="107" t="str">
        <f t="shared" si="54"/>
        <v/>
      </c>
    </row>
    <row r="3509" spans="12:13" hidden="1" x14ac:dyDescent="0.25">
      <c r="L3509" s="145" t="str">
        <f>IF(A3509="","",IFERROR(VLOOKUP(B3509,IPQlickTabla!$B:$J,9,FALSE),IF(B3509="80 - Produccion-Mezcla Grasa","80",IF(B3509="51 - Purga-Purga de sebo","51",IF(B3509="502 - Fermentacion PCL","502",IF(B3509="510 - Fermentacion","510","512"))))))</f>
        <v/>
      </c>
      <c r="M3509" s="107" t="str">
        <f t="shared" si="54"/>
        <v/>
      </c>
    </row>
    <row r="3510" spans="12:13" hidden="1" x14ac:dyDescent="0.25">
      <c r="L3510" s="145" t="str">
        <f>IF(A3510="","",IFERROR(VLOOKUP(B3510,IPQlickTabla!$B:$J,9,FALSE),IF(B3510="80 - Produccion-Mezcla Grasa","80",IF(B3510="51 - Purga-Purga de sebo","51",IF(B3510="502 - Fermentacion PCL","502",IF(B3510="510 - Fermentacion","510","512"))))))</f>
        <v/>
      </c>
      <c r="M3510" s="107" t="str">
        <f t="shared" si="54"/>
        <v/>
      </c>
    </row>
    <row r="3511" spans="12:13" hidden="1" x14ac:dyDescent="0.25">
      <c r="L3511" s="145" t="str">
        <f>IF(A3511="","",IFERROR(VLOOKUP(B3511,IPQlickTabla!$B:$J,9,FALSE),IF(B3511="80 - Produccion-Mezcla Grasa","80",IF(B3511="51 - Purga-Purga de sebo","51",IF(B3511="502 - Fermentacion PCL","502",IF(B3511="510 - Fermentacion","510","512"))))))</f>
        <v/>
      </c>
      <c r="M3511" s="107" t="str">
        <f t="shared" si="54"/>
        <v/>
      </c>
    </row>
    <row r="3512" spans="12:13" hidden="1" x14ac:dyDescent="0.25">
      <c r="L3512" s="145" t="str">
        <f>IF(A3512="","",IFERROR(VLOOKUP(B3512,IPQlickTabla!$B:$J,9,FALSE),IF(B3512="80 - Produccion-Mezcla Grasa","80",IF(B3512="51 - Purga-Purga de sebo","51",IF(B3512="502 - Fermentacion PCL","502",IF(B3512="510 - Fermentacion","510","512"))))))</f>
        <v/>
      </c>
      <c r="M3512" s="107" t="str">
        <f t="shared" si="54"/>
        <v/>
      </c>
    </row>
    <row r="3513" spans="12:13" hidden="1" x14ac:dyDescent="0.25">
      <c r="L3513" s="145" t="str">
        <f>IF(A3513="","",IFERROR(VLOOKUP(B3513,IPQlickTabla!$B:$J,9,FALSE),IF(B3513="80 - Produccion-Mezcla Grasa","80",IF(B3513="51 - Purga-Purga de sebo","51",IF(B3513="502 - Fermentacion PCL","502",IF(B3513="510 - Fermentacion","510","512"))))))</f>
        <v/>
      </c>
      <c r="M3513" s="107" t="str">
        <f t="shared" si="54"/>
        <v/>
      </c>
    </row>
    <row r="3514" spans="12:13" hidden="1" x14ac:dyDescent="0.25">
      <c r="L3514" s="145" t="str">
        <f>IF(A3514="","",IFERROR(VLOOKUP(B3514,IPQlickTabla!$B:$J,9,FALSE),IF(B3514="80 - Produccion-Mezcla Grasa","80",IF(B3514="51 - Purga-Purga de sebo","51",IF(B3514="502 - Fermentacion PCL","502",IF(B3514="510 - Fermentacion","510","512"))))))</f>
        <v/>
      </c>
      <c r="M3514" s="107" t="str">
        <f t="shared" si="54"/>
        <v/>
      </c>
    </row>
    <row r="3515" spans="12:13" hidden="1" x14ac:dyDescent="0.25">
      <c r="L3515" s="145" t="str">
        <f>IF(A3515="","",IFERROR(VLOOKUP(B3515,IPQlickTabla!$B:$J,9,FALSE),IF(B3515="80 - Produccion-Mezcla Grasa","80",IF(B3515="51 - Purga-Purga de sebo","51",IF(B3515="502 - Fermentacion PCL","502",IF(B3515="510 - Fermentacion","510","512"))))))</f>
        <v/>
      </c>
      <c r="M3515" s="107" t="str">
        <f t="shared" si="54"/>
        <v/>
      </c>
    </row>
    <row r="3516" spans="12:13" hidden="1" x14ac:dyDescent="0.25">
      <c r="L3516" s="145" t="str">
        <f>IF(A3516="","",IFERROR(VLOOKUP(B3516,IPQlickTabla!$B:$J,9,FALSE),IF(B3516="80 - Produccion-Mezcla Grasa","80",IF(B3516="51 - Purga-Purga de sebo","51",IF(B3516="502 - Fermentacion PCL","502",IF(B3516="510 - Fermentacion","510","512"))))))</f>
        <v/>
      </c>
      <c r="M3516" s="107" t="str">
        <f t="shared" si="54"/>
        <v/>
      </c>
    </row>
    <row r="3517" spans="12:13" hidden="1" x14ac:dyDescent="0.25">
      <c r="L3517" s="145" t="str">
        <f>IF(A3517="","",IFERROR(VLOOKUP(B3517,IPQlickTabla!$B:$J,9,FALSE),IF(B3517="80 - Produccion-Mezcla Grasa","80",IF(B3517="51 - Purga-Purga de sebo","51",IF(B3517="502 - Fermentacion PCL","502",IF(B3517="510 - Fermentacion","510","512"))))))</f>
        <v/>
      </c>
      <c r="M3517" s="107" t="str">
        <f t="shared" si="54"/>
        <v/>
      </c>
    </row>
    <row r="3518" spans="12:13" hidden="1" x14ac:dyDescent="0.25">
      <c r="L3518" s="145" t="str">
        <f>IF(A3518="","",IFERROR(VLOOKUP(B3518,IPQlickTabla!$B:$J,9,FALSE),IF(B3518="80 - Produccion-Mezcla Grasa","80",IF(B3518="51 - Purga-Purga de sebo","51",IF(B3518="502 - Fermentacion PCL","502",IF(B3518="510 - Fermentacion","510","512"))))))</f>
        <v/>
      </c>
      <c r="M3518" s="107" t="str">
        <f t="shared" si="54"/>
        <v/>
      </c>
    </row>
    <row r="3519" spans="12:13" hidden="1" x14ac:dyDescent="0.25">
      <c r="L3519" s="145" t="str">
        <f>IF(A3519="","",IFERROR(VLOOKUP(B3519,IPQlickTabla!$B:$J,9,FALSE),IF(B3519="80 - Produccion-Mezcla Grasa","80",IF(B3519="51 - Purga-Purga de sebo","51",IF(B3519="502 - Fermentacion PCL","502",IF(B3519="510 - Fermentacion","510","512"))))))</f>
        <v/>
      </c>
      <c r="M3519" s="107" t="str">
        <f t="shared" si="54"/>
        <v/>
      </c>
    </row>
    <row r="3520" spans="12:13" hidden="1" x14ac:dyDescent="0.25">
      <c r="L3520" s="145" t="str">
        <f>IF(A3520="","",IFERROR(VLOOKUP(B3520,IPQlickTabla!$B:$J,9,FALSE),IF(B3520="80 - Produccion-Mezcla Grasa","80",IF(B3520="51 - Purga-Purga de sebo","51",IF(B3520="502 - Fermentacion PCL","502",IF(B3520="510 - Fermentacion","510","512"))))))</f>
        <v/>
      </c>
      <c r="M3520" s="107" t="str">
        <f t="shared" si="54"/>
        <v/>
      </c>
    </row>
    <row r="3521" spans="12:13" hidden="1" x14ac:dyDescent="0.25">
      <c r="L3521" s="145" t="str">
        <f>IF(A3521="","",IFERROR(VLOOKUP(B3521,IPQlickTabla!$B:$J,9,FALSE),IF(B3521="80 - Produccion-Mezcla Grasa","80",IF(B3521="51 - Purga-Purga de sebo","51",IF(B3521="502 - Fermentacion PCL","502",IF(B3521="510 - Fermentacion","510","512"))))))</f>
        <v/>
      </c>
      <c r="M3521" s="107" t="str">
        <f t="shared" si="54"/>
        <v/>
      </c>
    </row>
    <row r="3522" spans="12:13" hidden="1" x14ac:dyDescent="0.25">
      <c r="L3522" s="145" t="str">
        <f>IF(A3522="","",IFERROR(VLOOKUP(B3522,IPQlickTabla!$B:$J,9,FALSE),IF(B3522="80 - Produccion-Mezcla Grasa","80",IF(B3522="51 - Purga-Purga de sebo","51",IF(B3522="502 - Fermentacion PCL","502",IF(B3522="510 - Fermentacion","510","512"))))))</f>
        <v/>
      </c>
      <c r="M3522" s="107" t="str">
        <f t="shared" si="54"/>
        <v/>
      </c>
    </row>
    <row r="3523" spans="12:13" hidden="1" x14ac:dyDescent="0.25">
      <c r="L3523" s="145" t="str">
        <f>IF(A3523="","",IFERROR(VLOOKUP(B3523,IPQlickTabla!$B:$J,9,FALSE),IF(B3523="80 - Produccion-Mezcla Grasa","80",IF(B3523="51 - Purga-Purga de sebo","51",IF(B3523="502 - Fermentacion PCL","502",IF(B3523="510 - Fermentacion","510","512"))))))</f>
        <v/>
      </c>
      <c r="M3523" s="107" t="str">
        <f t="shared" ref="M3523:M3586" si="55">+IF(OR(L3523=73,L3523=74,L3523=75),75,IF(L3523="80",80,IF(L3523="51",51,IF(L3523="502",502,IF(L3523="510",510,IF(L3523="512",512,L3523))))))</f>
        <v/>
      </c>
    </row>
    <row r="3524" spans="12:13" hidden="1" x14ac:dyDescent="0.25">
      <c r="L3524" s="145" t="str">
        <f>IF(A3524="","",IFERROR(VLOOKUP(B3524,IPQlickTabla!$B:$J,9,FALSE),IF(B3524="80 - Produccion-Mezcla Grasa","80",IF(B3524="51 - Purga-Purga de sebo","51",IF(B3524="502 - Fermentacion PCL","502",IF(B3524="510 - Fermentacion","510","512"))))))</f>
        <v/>
      </c>
      <c r="M3524" s="107" t="str">
        <f t="shared" si="55"/>
        <v/>
      </c>
    </row>
    <row r="3525" spans="12:13" hidden="1" x14ac:dyDescent="0.25">
      <c r="L3525" s="145" t="str">
        <f>IF(A3525="","",IFERROR(VLOOKUP(B3525,IPQlickTabla!$B:$J,9,FALSE),IF(B3525="80 - Produccion-Mezcla Grasa","80",IF(B3525="51 - Purga-Purga de sebo","51",IF(B3525="502 - Fermentacion PCL","502",IF(B3525="510 - Fermentacion","510","512"))))))</f>
        <v/>
      </c>
      <c r="M3525" s="107" t="str">
        <f t="shared" si="55"/>
        <v/>
      </c>
    </row>
    <row r="3526" spans="12:13" hidden="1" x14ac:dyDescent="0.25">
      <c r="L3526" s="145" t="str">
        <f>IF(A3526="","",IFERROR(VLOOKUP(B3526,IPQlickTabla!$B:$J,9,FALSE),IF(B3526="80 - Produccion-Mezcla Grasa","80",IF(B3526="51 - Purga-Purga de sebo","51",IF(B3526="502 - Fermentacion PCL","502",IF(B3526="510 - Fermentacion","510","512"))))))</f>
        <v/>
      </c>
      <c r="M3526" s="107" t="str">
        <f t="shared" si="55"/>
        <v/>
      </c>
    </row>
    <row r="3527" spans="12:13" hidden="1" x14ac:dyDescent="0.25">
      <c r="L3527" s="145" t="str">
        <f>IF(A3527="","",IFERROR(VLOOKUP(B3527,IPQlickTabla!$B:$J,9,FALSE),IF(B3527="80 - Produccion-Mezcla Grasa","80",IF(B3527="51 - Purga-Purga de sebo","51",IF(B3527="502 - Fermentacion PCL","502",IF(B3527="510 - Fermentacion","510","512"))))))</f>
        <v/>
      </c>
      <c r="M3527" s="107" t="str">
        <f t="shared" si="55"/>
        <v/>
      </c>
    </row>
    <row r="3528" spans="12:13" hidden="1" x14ac:dyDescent="0.25">
      <c r="L3528" s="145" t="str">
        <f>IF(A3528="","",IFERROR(VLOOKUP(B3528,IPQlickTabla!$B:$J,9,FALSE),IF(B3528="80 - Produccion-Mezcla Grasa","80",IF(B3528="51 - Purga-Purga de sebo","51",IF(B3528="502 - Fermentacion PCL","502",IF(B3528="510 - Fermentacion","510","512"))))))</f>
        <v/>
      </c>
      <c r="M3528" s="107" t="str">
        <f t="shared" si="55"/>
        <v/>
      </c>
    </row>
    <row r="3529" spans="12:13" hidden="1" x14ac:dyDescent="0.25">
      <c r="L3529" s="145" t="str">
        <f>IF(A3529="","",IFERROR(VLOOKUP(B3529,IPQlickTabla!$B:$J,9,FALSE),IF(B3529="80 - Produccion-Mezcla Grasa","80",IF(B3529="51 - Purga-Purga de sebo","51",IF(B3529="502 - Fermentacion PCL","502",IF(B3529="510 - Fermentacion","510","512"))))))</f>
        <v/>
      </c>
      <c r="M3529" s="107" t="str">
        <f t="shared" si="55"/>
        <v/>
      </c>
    </row>
    <row r="3530" spans="12:13" hidden="1" x14ac:dyDescent="0.25">
      <c r="L3530" s="145" t="str">
        <f>IF(A3530="","",IFERROR(VLOOKUP(B3530,IPQlickTabla!$B:$J,9,FALSE),IF(B3530="80 - Produccion-Mezcla Grasa","80",IF(B3530="51 - Purga-Purga de sebo","51",IF(B3530="502 - Fermentacion PCL","502",IF(B3530="510 - Fermentacion","510","512"))))))</f>
        <v/>
      </c>
      <c r="M3530" s="107" t="str">
        <f t="shared" si="55"/>
        <v/>
      </c>
    </row>
    <row r="3531" spans="12:13" hidden="1" x14ac:dyDescent="0.25">
      <c r="L3531" s="145" t="str">
        <f>IF(A3531="","",IFERROR(VLOOKUP(B3531,IPQlickTabla!$B:$J,9,FALSE),IF(B3531="80 - Produccion-Mezcla Grasa","80",IF(B3531="51 - Purga-Purga de sebo","51",IF(B3531="502 - Fermentacion PCL","502",IF(B3531="510 - Fermentacion","510","512"))))))</f>
        <v/>
      </c>
      <c r="M3531" s="107" t="str">
        <f t="shared" si="55"/>
        <v/>
      </c>
    </row>
    <row r="3532" spans="12:13" hidden="1" x14ac:dyDescent="0.25">
      <c r="L3532" s="145" t="str">
        <f>IF(A3532="","",IFERROR(VLOOKUP(B3532,IPQlickTabla!$B:$J,9,FALSE),IF(B3532="80 - Produccion-Mezcla Grasa","80",IF(B3532="51 - Purga-Purga de sebo","51",IF(B3532="502 - Fermentacion PCL","502",IF(B3532="510 - Fermentacion","510","512"))))))</f>
        <v/>
      </c>
      <c r="M3532" s="107" t="str">
        <f t="shared" si="55"/>
        <v/>
      </c>
    </row>
    <row r="3533" spans="12:13" hidden="1" x14ac:dyDescent="0.25">
      <c r="L3533" s="145" t="str">
        <f>IF(A3533="","",IFERROR(VLOOKUP(B3533,IPQlickTabla!$B:$J,9,FALSE),IF(B3533="80 - Produccion-Mezcla Grasa","80",IF(B3533="51 - Purga-Purga de sebo","51",IF(B3533="502 - Fermentacion PCL","502",IF(B3533="510 - Fermentacion","510","512"))))))</f>
        <v/>
      </c>
      <c r="M3533" s="107" t="str">
        <f t="shared" si="55"/>
        <v/>
      </c>
    </row>
    <row r="3534" spans="12:13" hidden="1" x14ac:dyDescent="0.25">
      <c r="L3534" s="145" t="str">
        <f>IF(A3534="","",IFERROR(VLOOKUP(B3534,IPQlickTabla!$B:$J,9,FALSE),IF(B3534="80 - Produccion-Mezcla Grasa","80",IF(B3534="51 - Purga-Purga de sebo","51",IF(B3534="502 - Fermentacion PCL","502",IF(B3534="510 - Fermentacion","510","512"))))))</f>
        <v/>
      </c>
      <c r="M3534" s="107" t="str">
        <f t="shared" si="55"/>
        <v/>
      </c>
    </row>
    <row r="3535" spans="12:13" hidden="1" x14ac:dyDescent="0.25">
      <c r="L3535" s="145" t="str">
        <f>IF(A3535="","",IFERROR(VLOOKUP(B3535,IPQlickTabla!$B:$J,9,FALSE),IF(B3535="80 - Produccion-Mezcla Grasa","80",IF(B3535="51 - Purga-Purga de sebo","51",IF(B3535="502 - Fermentacion PCL","502",IF(B3535="510 - Fermentacion","510","512"))))))</f>
        <v/>
      </c>
      <c r="M3535" s="107" t="str">
        <f t="shared" si="55"/>
        <v/>
      </c>
    </row>
    <row r="3536" spans="12:13" hidden="1" x14ac:dyDescent="0.25">
      <c r="L3536" s="145" t="str">
        <f>IF(A3536="","",IFERROR(VLOOKUP(B3536,IPQlickTabla!$B:$J,9,FALSE),IF(B3536="80 - Produccion-Mezcla Grasa","80",IF(B3536="51 - Purga-Purga de sebo","51",IF(B3536="502 - Fermentacion PCL","502",IF(B3536="510 - Fermentacion","510","512"))))))</f>
        <v/>
      </c>
      <c r="M3536" s="107" t="str">
        <f t="shared" si="55"/>
        <v/>
      </c>
    </row>
    <row r="3537" spans="12:13" hidden="1" x14ac:dyDescent="0.25">
      <c r="L3537" s="145" t="str">
        <f>IF(A3537="","",IFERROR(VLOOKUP(B3537,IPQlickTabla!$B:$J,9,FALSE),IF(B3537="80 - Produccion-Mezcla Grasa","80",IF(B3537="51 - Purga-Purga de sebo","51",IF(B3537="502 - Fermentacion PCL","502",IF(B3537="510 - Fermentacion","510","512"))))))</f>
        <v/>
      </c>
      <c r="M3537" s="107" t="str">
        <f t="shared" si="55"/>
        <v/>
      </c>
    </row>
    <row r="3538" spans="12:13" hidden="1" x14ac:dyDescent="0.25">
      <c r="L3538" s="145" t="str">
        <f>IF(A3538="","",IFERROR(VLOOKUP(B3538,IPQlickTabla!$B:$J,9,FALSE),IF(B3538="80 - Produccion-Mezcla Grasa","80",IF(B3538="51 - Purga-Purga de sebo","51",IF(B3538="502 - Fermentacion PCL","502",IF(B3538="510 - Fermentacion","510","512"))))))</f>
        <v/>
      </c>
      <c r="M3538" s="107" t="str">
        <f t="shared" si="55"/>
        <v/>
      </c>
    </row>
    <row r="3539" spans="12:13" hidden="1" x14ac:dyDescent="0.25">
      <c r="L3539" s="145" t="str">
        <f>IF(A3539="","",IFERROR(VLOOKUP(B3539,IPQlickTabla!$B:$J,9,FALSE),IF(B3539="80 - Produccion-Mezcla Grasa","80",IF(B3539="51 - Purga-Purga de sebo","51",IF(B3539="502 - Fermentacion PCL","502",IF(B3539="510 - Fermentacion","510","512"))))))</f>
        <v/>
      </c>
      <c r="M3539" s="107" t="str">
        <f t="shared" si="55"/>
        <v/>
      </c>
    </row>
    <row r="3540" spans="12:13" hidden="1" x14ac:dyDescent="0.25">
      <c r="L3540" s="145" t="str">
        <f>IF(A3540="","",IFERROR(VLOOKUP(B3540,IPQlickTabla!$B:$J,9,FALSE),IF(B3540="80 - Produccion-Mezcla Grasa","80",IF(B3540="51 - Purga-Purga de sebo","51",IF(B3540="502 - Fermentacion PCL","502",IF(B3540="510 - Fermentacion","510","512"))))))</f>
        <v/>
      </c>
      <c r="M3540" s="107" t="str">
        <f t="shared" si="55"/>
        <v/>
      </c>
    </row>
    <row r="3541" spans="12:13" hidden="1" x14ac:dyDescent="0.25">
      <c r="L3541" s="145" t="str">
        <f>IF(A3541="","",IFERROR(VLOOKUP(B3541,IPQlickTabla!$B:$J,9,FALSE),IF(B3541="80 - Produccion-Mezcla Grasa","80",IF(B3541="51 - Purga-Purga de sebo","51",IF(B3541="502 - Fermentacion PCL","502",IF(B3541="510 - Fermentacion","510","512"))))))</f>
        <v/>
      </c>
      <c r="M3541" s="107" t="str">
        <f t="shared" si="55"/>
        <v/>
      </c>
    </row>
    <row r="3542" spans="12:13" hidden="1" x14ac:dyDescent="0.25">
      <c r="L3542" s="145" t="str">
        <f>IF(A3542="","",IFERROR(VLOOKUP(B3542,IPQlickTabla!$B:$J,9,FALSE),IF(B3542="80 - Produccion-Mezcla Grasa","80",IF(B3542="51 - Purga-Purga de sebo","51",IF(B3542="502 - Fermentacion PCL","502",IF(B3542="510 - Fermentacion","510","512"))))))</f>
        <v/>
      </c>
      <c r="M3542" s="107" t="str">
        <f t="shared" si="55"/>
        <v/>
      </c>
    </row>
    <row r="3543" spans="12:13" hidden="1" x14ac:dyDescent="0.25">
      <c r="L3543" s="145" t="str">
        <f>IF(A3543="","",IFERROR(VLOOKUP(B3543,IPQlickTabla!$B:$J,9,FALSE),IF(B3543="80 - Produccion-Mezcla Grasa","80",IF(B3543="51 - Purga-Purga de sebo","51",IF(B3543="502 - Fermentacion PCL","502",IF(B3543="510 - Fermentacion","510","512"))))))</f>
        <v/>
      </c>
      <c r="M3543" s="107" t="str">
        <f t="shared" si="55"/>
        <v/>
      </c>
    </row>
    <row r="3544" spans="12:13" hidden="1" x14ac:dyDescent="0.25">
      <c r="L3544" s="145" t="str">
        <f>IF(A3544="","",IFERROR(VLOOKUP(B3544,IPQlickTabla!$B:$J,9,FALSE),IF(B3544="80 - Produccion-Mezcla Grasa","80",IF(B3544="51 - Purga-Purga de sebo","51",IF(B3544="502 - Fermentacion PCL","502",IF(B3544="510 - Fermentacion","510","512"))))))</f>
        <v/>
      </c>
      <c r="M3544" s="107" t="str">
        <f t="shared" si="55"/>
        <v/>
      </c>
    </row>
    <row r="3545" spans="12:13" hidden="1" x14ac:dyDescent="0.25">
      <c r="L3545" s="145" t="str">
        <f>IF(A3545="","",IFERROR(VLOOKUP(B3545,IPQlickTabla!$B:$J,9,FALSE),IF(B3545="80 - Produccion-Mezcla Grasa","80",IF(B3545="51 - Purga-Purga de sebo","51",IF(B3545="502 - Fermentacion PCL","502",IF(B3545="510 - Fermentacion","510","512"))))))</f>
        <v/>
      </c>
      <c r="M3545" s="107" t="str">
        <f t="shared" si="55"/>
        <v/>
      </c>
    </row>
    <row r="3546" spans="12:13" hidden="1" x14ac:dyDescent="0.25">
      <c r="L3546" s="145" t="str">
        <f>IF(A3546="","",IFERROR(VLOOKUP(B3546,IPQlickTabla!$B:$J,9,FALSE),IF(B3546="80 - Produccion-Mezcla Grasa","80",IF(B3546="51 - Purga-Purga de sebo","51",IF(B3546="502 - Fermentacion PCL","502",IF(B3546="510 - Fermentacion","510","512"))))))</f>
        <v/>
      </c>
      <c r="M3546" s="107" t="str">
        <f t="shared" si="55"/>
        <v/>
      </c>
    </row>
    <row r="3547" spans="12:13" hidden="1" x14ac:dyDescent="0.25">
      <c r="L3547" s="145" t="str">
        <f>IF(A3547="","",IFERROR(VLOOKUP(B3547,IPQlickTabla!$B:$J,9,FALSE),IF(B3547="80 - Produccion-Mezcla Grasa","80",IF(B3547="51 - Purga-Purga de sebo","51",IF(B3547="502 - Fermentacion PCL","502",IF(B3547="510 - Fermentacion","510","512"))))))</f>
        <v/>
      </c>
      <c r="M3547" s="107" t="str">
        <f t="shared" si="55"/>
        <v/>
      </c>
    </row>
    <row r="3548" spans="12:13" hidden="1" x14ac:dyDescent="0.25">
      <c r="L3548" s="145" t="str">
        <f>IF(A3548="","",IFERROR(VLOOKUP(B3548,IPQlickTabla!$B:$J,9,FALSE),IF(B3548="80 - Produccion-Mezcla Grasa","80",IF(B3548="51 - Purga-Purga de sebo","51",IF(B3548="502 - Fermentacion PCL","502",IF(B3548="510 - Fermentacion","510","512"))))))</f>
        <v/>
      </c>
      <c r="M3548" s="107" t="str">
        <f t="shared" si="55"/>
        <v/>
      </c>
    </row>
    <row r="3549" spans="12:13" hidden="1" x14ac:dyDescent="0.25">
      <c r="L3549" s="145" t="str">
        <f>IF(A3549="","",IFERROR(VLOOKUP(B3549,IPQlickTabla!$B:$J,9,FALSE),IF(B3549="80 - Produccion-Mezcla Grasa","80",IF(B3549="51 - Purga-Purga de sebo","51",IF(B3549="502 - Fermentacion PCL","502",IF(B3549="510 - Fermentacion","510","512"))))))</f>
        <v/>
      </c>
      <c r="M3549" s="107" t="str">
        <f t="shared" si="55"/>
        <v/>
      </c>
    </row>
    <row r="3550" spans="12:13" hidden="1" x14ac:dyDescent="0.25">
      <c r="L3550" s="145" t="str">
        <f>IF(A3550="","",IFERROR(VLOOKUP(B3550,IPQlickTabla!$B:$J,9,FALSE),IF(B3550="80 - Produccion-Mezcla Grasa","80",IF(B3550="51 - Purga-Purga de sebo","51",IF(B3550="502 - Fermentacion PCL","502",IF(B3550="510 - Fermentacion","510","512"))))))</f>
        <v/>
      </c>
      <c r="M3550" s="107" t="str">
        <f t="shared" si="55"/>
        <v/>
      </c>
    </row>
    <row r="3551" spans="12:13" hidden="1" x14ac:dyDescent="0.25">
      <c r="L3551" s="145" t="str">
        <f>IF(A3551="","",IFERROR(VLOOKUP(B3551,IPQlickTabla!$B:$J,9,FALSE),IF(B3551="80 - Produccion-Mezcla Grasa","80",IF(B3551="51 - Purga-Purga de sebo","51",IF(B3551="502 - Fermentacion PCL","502",IF(B3551="510 - Fermentacion","510","512"))))))</f>
        <v/>
      </c>
      <c r="M3551" s="107" t="str">
        <f t="shared" si="55"/>
        <v/>
      </c>
    </row>
    <row r="3552" spans="12:13" hidden="1" x14ac:dyDescent="0.25">
      <c r="L3552" s="145" t="str">
        <f>IF(A3552="","",IFERROR(VLOOKUP(B3552,IPQlickTabla!$B:$J,9,FALSE),IF(B3552="80 - Produccion-Mezcla Grasa","80",IF(B3552="51 - Purga-Purga de sebo","51",IF(B3552="502 - Fermentacion PCL","502",IF(B3552="510 - Fermentacion","510","512"))))))</f>
        <v/>
      </c>
      <c r="M3552" s="107" t="str">
        <f t="shared" si="55"/>
        <v/>
      </c>
    </row>
    <row r="3553" spans="12:13" hidden="1" x14ac:dyDescent="0.25">
      <c r="L3553" s="145" t="str">
        <f>IF(A3553="","",IFERROR(VLOOKUP(B3553,IPQlickTabla!$B:$J,9,FALSE),IF(B3553="80 - Produccion-Mezcla Grasa","80",IF(B3553="51 - Purga-Purga de sebo","51",IF(B3553="502 - Fermentacion PCL","502",IF(B3553="510 - Fermentacion","510","512"))))))</f>
        <v/>
      </c>
      <c r="M3553" s="107" t="str">
        <f t="shared" si="55"/>
        <v/>
      </c>
    </row>
    <row r="3554" spans="12:13" hidden="1" x14ac:dyDescent="0.25">
      <c r="L3554" s="145" t="str">
        <f>IF(A3554="","",IFERROR(VLOOKUP(B3554,IPQlickTabla!$B:$J,9,FALSE),IF(B3554="80 - Produccion-Mezcla Grasa","80",IF(B3554="51 - Purga-Purga de sebo","51",IF(B3554="502 - Fermentacion PCL","502",IF(B3554="510 - Fermentacion","510","512"))))))</f>
        <v/>
      </c>
      <c r="M3554" s="107" t="str">
        <f t="shared" si="55"/>
        <v/>
      </c>
    </row>
    <row r="3555" spans="12:13" hidden="1" x14ac:dyDescent="0.25">
      <c r="L3555" s="145" t="str">
        <f>IF(A3555="","",IFERROR(VLOOKUP(B3555,IPQlickTabla!$B:$J,9,FALSE),IF(B3555="80 - Produccion-Mezcla Grasa","80",IF(B3555="51 - Purga-Purga de sebo","51",IF(B3555="502 - Fermentacion PCL","502",IF(B3555="510 - Fermentacion","510","512"))))))</f>
        <v/>
      </c>
      <c r="M3555" s="107" t="str">
        <f t="shared" si="55"/>
        <v/>
      </c>
    </row>
    <row r="3556" spans="12:13" hidden="1" x14ac:dyDescent="0.25">
      <c r="L3556" s="145" t="str">
        <f>IF(A3556="","",IFERROR(VLOOKUP(B3556,IPQlickTabla!$B:$J,9,FALSE),IF(B3556="80 - Produccion-Mezcla Grasa","80",IF(B3556="51 - Purga-Purga de sebo","51",IF(B3556="502 - Fermentacion PCL","502",IF(B3556="510 - Fermentacion","510","512"))))))</f>
        <v/>
      </c>
      <c r="M3556" s="107" t="str">
        <f t="shared" si="55"/>
        <v/>
      </c>
    </row>
    <row r="3557" spans="12:13" hidden="1" x14ac:dyDescent="0.25">
      <c r="L3557" s="145" t="str">
        <f>IF(A3557="","",IFERROR(VLOOKUP(B3557,IPQlickTabla!$B:$J,9,FALSE),IF(B3557="80 - Produccion-Mezcla Grasa","80",IF(B3557="51 - Purga-Purga de sebo","51",IF(B3557="502 - Fermentacion PCL","502",IF(B3557="510 - Fermentacion","510","512"))))))</f>
        <v/>
      </c>
      <c r="M3557" s="107" t="str">
        <f t="shared" si="55"/>
        <v/>
      </c>
    </row>
    <row r="3558" spans="12:13" hidden="1" x14ac:dyDescent="0.25">
      <c r="L3558" s="145" t="str">
        <f>IF(A3558="","",IFERROR(VLOOKUP(B3558,IPQlickTabla!$B:$J,9,FALSE),IF(B3558="80 - Produccion-Mezcla Grasa","80",IF(B3558="51 - Purga-Purga de sebo","51",IF(B3558="502 - Fermentacion PCL","502",IF(B3558="510 - Fermentacion","510","512"))))))</f>
        <v/>
      </c>
      <c r="M3558" s="107" t="str">
        <f t="shared" si="55"/>
        <v/>
      </c>
    </row>
    <row r="3559" spans="12:13" hidden="1" x14ac:dyDescent="0.25">
      <c r="L3559" s="145" t="str">
        <f>IF(A3559="","",IFERROR(VLOOKUP(B3559,IPQlickTabla!$B:$J,9,FALSE),IF(B3559="80 - Produccion-Mezcla Grasa","80",IF(B3559="51 - Purga-Purga de sebo","51",IF(B3559="502 - Fermentacion PCL","502",IF(B3559="510 - Fermentacion","510","512"))))))</f>
        <v/>
      </c>
      <c r="M3559" s="107" t="str">
        <f t="shared" si="55"/>
        <v/>
      </c>
    </row>
    <row r="3560" spans="12:13" hidden="1" x14ac:dyDescent="0.25">
      <c r="L3560" s="145" t="str">
        <f>IF(A3560="","",IFERROR(VLOOKUP(B3560,IPQlickTabla!$B:$J,9,FALSE),IF(B3560="80 - Produccion-Mezcla Grasa","80",IF(B3560="51 - Purga-Purga de sebo","51",IF(B3560="502 - Fermentacion PCL","502",IF(B3560="510 - Fermentacion","510","512"))))))</f>
        <v/>
      </c>
      <c r="M3560" s="107" t="str">
        <f t="shared" si="55"/>
        <v/>
      </c>
    </row>
    <row r="3561" spans="12:13" hidden="1" x14ac:dyDescent="0.25">
      <c r="L3561" s="145" t="str">
        <f>IF(A3561="","",IFERROR(VLOOKUP(B3561,IPQlickTabla!$B:$J,9,FALSE),IF(B3561="80 - Produccion-Mezcla Grasa","80",IF(B3561="51 - Purga-Purga de sebo","51",IF(B3561="502 - Fermentacion PCL","502",IF(B3561="510 - Fermentacion","510","512"))))))</f>
        <v/>
      </c>
      <c r="M3561" s="107" t="str">
        <f t="shared" si="55"/>
        <v/>
      </c>
    </row>
    <row r="3562" spans="12:13" hidden="1" x14ac:dyDescent="0.25">
      <c r="L3562" s="145" t="str">
        <f>IF(A3562="","",IFERROR(VLOOKUP(B3562,IPQlickTabla!$B:$J,9,FALSE),IF(B3562="80 - Produccion-Mezcla Grasa","80",IF(B3562="51 - Purga-Purga de sebo","51",IF(B3562="502 - Fermentacion PCL","502",IF(B3562="510 - Fermentacion","510","512"))))))</f>
        <v/>
      </c>
      <c r="M3562" s="107" t="str">
        <f t="shared" si="55"/>
        <v/>
      </c>
    </row>
    <row r="3563" spans="12:13" hidden="1" x14ac:dyDescent="0.25">
      <c r="L3563" s="145" t="str">
        <f>IF(A3563="","",IFERROR(VLOOKUP(B3563,IPQlickTabla!$B:$J,9,FALSE),IF(B3563="80 - Produccion-Mezcla Grasa","80",IF(B3563="51 - Purga-Purga de sebo","51",IF(B3563="502 - Fermentacion PCL","502",IF(B3563="510 - Fermentacion","510","512"))))))</f>
        <v/>
      </c>
      <c r="M3563" s="107" t="str">
        <f t="shared" si="55"/>
        <v/>
      </c>
    </row>
    <row r="3564" spans="12:13" hidden="1" x14ac:dyDescent="0.25">
      <c r="L3564" s="145" t="str">
        <f>IF(A3564="","",IFERROR(VLOOKUP(B3564,IPQlickTabla!$B:$J,9,FALSE),IF(B3564="80 - Produccion-Mezcla Grasa","80",IF(B3564="51 - Purga-Purga de sebo","51",IF(B3564="502 - Fermentacion PCL","502",IF(B3564="510 - Fermentacion","510","512"))))))</f>
        <v/>
      </c>
      <c r="M3564" s="107" t="str">
        <f t="shared" si="55"/>
        <v/>
      </c>
    </row>
    <row r="3565" spans="12:13" hidden="1" x14ac:dyDescent="0.25">
      <c r="L3565" s="145" t="str">
        <f>IF(A3565="","",IFERROR(VLOOKUP(B3565,IPQlickTabla!$B:$J,9,FALSE),IF(B3565="80 - Produccion-Mezcla Grasa","80",IF(B3565="51 - Purga-Purga de sebo","51",IF(B3565="502 - Fermentacion PCL","502",IF(B3565="510 - Fermentacion","510","512"))))))</f>
        <v/>
      </c>
      <c r="M3565" s="107" t="str">
        <f t="shared" si="55"/>
        <v/>
      </c>
    </row>
    <row r="3566" spans="12:13" hidden="1" x14ac:dyDescent="0.25">
      <c r="L3566" s="145" t="str">
        <f>IF(A3566="","",IFERROR(VLOOKUP(B3566,IPQlickTabla!$B:$J,9,FALSE),IF(B3566="80 - Produccion-Mezcla Grasa","80",IF(B3566="51 - Purga-Purga de sebo","51",IF(B3566="502 - Fermentacion PCL","502",IF(B3566="510 - Fermentacion","510","512"))))))</f>
        <v/>
      </c>
      <c r="M3566" s="107" t="str">
        <f t="shared" si="55"/>
        <v/>
      </c>
    </row>
    <row r="3567" spans="12:13" hidden="1" x14ac:dyDescent="0.25">
      <c r="L3567" s="145" t="str">
        <f>IF(A3567="","",IFERROR(VLOOKUP(B3567,IPQlickTabla!$B:$J,9,FALSE),IF(B3567="80 - Produccion-Mezcla Grasa","80",IF(B3567="51 - Purga-Purga de sebo","51",IF(B3567="502 - Fermentacion PCL","502",IF(B3567="510 - Fermentacion","510","512"))))))</f>
        <v/>
      </c>
      <c r="M3567" s="107" t="str">
        <f t="shared" si="55"/>
        <v/>
      </c>
    </row>
    <row r="3568" spans="12:13" hidden="1" x14ac:dyDescent="0.25">
      <c r="L3568" s="145" t="str">
        <f>IF(A3568="","",IFERROR(VLOOKUP(B3568,IPQlickTabla!$B:$J,9,FALSE),IF(B3568="80 - Produccion-Mezcla Grasa","80",IF(B3568="51 - Purga-Purga de sebo","51",IF(B3568="502 - Fermentacion PCL","502",IF(B3568="510 - Fermentacion","510","512"))))))</f>
        <v/>
      </c>
      <c r="M3568" s="107" t="str">
        <f t="shared" si="55"/>
        <v/>
      </c>
    </row>
    <row r="3569" spans="12:13" hidden="1" x14ac:dyDescent="0.25">
      <c r="L3569" s="145" t="str">
        <f>IF(A3569="","",IFERROR(VLOOKUP(B3569,IPQlickTabla!$B:$J,9,FALSE),IF(B3569="80 - Produccion-Mezcla Grasa","80",IF(B3569="51 - Purga-Purga de sebo","51",IF(B3569="502 - Fermentacion PCL","502",IF(B3569="510 - Fermentacion","510","512"))))))</f>
        <v/>
      </c>
      <c r="M3569" s="107" t="str">
        <f t="shared" si="55"/>
        <v/>
      </c>
    </row>
    <row r="3570" spans="12:13" hidden="1" x14ac:dyDescent="0.25">
      <c r="L3570" s="145" t="str">
        <f>IF(A3570="","",IFERROR(VLOOKUP(B3570,IPQlickTabla!$B:$J,9,FALSE),IF(B3570="80 - Produccion-Mezcla Grasa","80",IF(B3570="51 - Purga-Purga de sebo","51",IF(B3570="502 - Fermentacion PCL","502",IF(B3570="510 - Fermentacion","510","512"))))))</f>
        <v/>
      </c>
      <c r="M3570" s="107" t="str">
        <f t="shared" si="55"/>
        <v/>
      </c>
    </row>
    <row r="3571" spans="12:13" hidden="1" x14ac:dyDescent="0.25">
      <c r="L3571" s="145" t="str">
        <f>IF(A3571="","",IFERROR(VLOOKUP(B3571,IPQlickTabla!$B:$J,9,FALSE),IF(B3571="80 - Produccion-Mezcla Grasa","80",IF(B3571="51 - Purga-Purga de sebo","51",IF(B3571="502 - Fermentacion PCL","502",IF(B3571="510 - Fermentacion","510","512"))))))</f>
        <v/>
      </c>
      <c r="M3571" s="107" t="str">
        <f t="shared" si="55"/>
        <v/>
      </c>
    </row>
    <row r="3572" spans="12:13" hidden="1" x14ac:dyDescent="0.25">
      <c r="L3572" s="145" t="str">
        <f>IF(A3572="","",IFERROR(VLOOKUP(B3572,IPQlickTabla!$B:$J,9,FALSE),IF(B3572="80 - Produccion-Mezcla Grasa","80",IF(B3572="51 - Purga-Purga de sebo","51",IF(B3572="502 - Fermentacion PCL","502",IF(B3572="510 - Fermentacion","510","512"))))))</f>
        <v/>
      </c>
      <c r="M3572" s="107" t="str">
        <f t="shared" si="55"/>
        <v/>
      </c>
    </row>
    <row r="3573" spans="12:13" hidden="1" x14ac:dyDescent="0.25">
      <c r="L3573" s="145" t="str">
        <f>IF(A3573="","",IFERROR(VLOOKUP(B3573,IPQlickTabla!$B:$J,9,FALSE),IF(B3573="80 - Produccion-Mezcla Grasa","80",IF(B3573="51 - Purga-Purga de sebo","51",IF(B3573="502 - Fermentacion PCL","502",IF(B3573="510 - Fermentacion","510","512"))))))</f>
        <v/>
      </c>
      <c r="M3573" s="107" t="str">
        <f t="shared" si="55"/>
        <v/>
      </c>
    </row>
    <row r="3574" spans="12:13" hidden="1" x14ac:dyDescent="0.25">
      <c r="L3574" s="145" t="str">
        <f>IF(A3574="","",IFERROR(VLOOKUP(B3574,IPQlickTabla!$B:$J,9,FALSE),IF(B3574="80 - Produccion-Mezcla Grasa","80",IF(B3574="51 - Purga-Purga de sebo","51",IF(B3574="502 - Fermentacion PCL","502",IF(B3574="510 - Fermentacion","510","512"))))))</f>
        <v/>
      </c>
      <c r="M3574" s="107" t="str">
        <f t="shared" si="55"/>
        <v/>
      </c>
    </row>
    <row r="3575" spans="12:13" hidden="1" x14ac:dyDescent="0.25">
      <c r="L3575" s="145" t="str">
        <f>IF(A3575="","",IFERROR(VLOOKUP(B3575,IPQlickTabla!$B:$J,9,FALSE),IF(B3575="80 - Produccion-Mezcla Grasa","80",IF(B3575="51 - Purga-Purga de sebo","51",IF(B3575="502 - Fermentacion PCL","502",IF(B3575="510 - Fermentacion","510","512"))))))</f>
        <v/>
      </c>
      <c r="M3575" s="107" t="str">
        <f t="shared" si="55"/>
        <v/>
      </c>
    </row>
    <row r="3576" spans="12:13" hidden="1" x14ac:dyDescent="0.25">
      <c r="L3576" s="145" t="str">
        <f>IF(A3576="","",IFERROR(VLOOKUP(B3576,IPQlickTabla!$B:$J,9,FALSE),IF(B3576="80 - Produccion-Mezcla Grasa","80",IF(B3576="51 - Purga-Purga de sebo","51",IF(B3576="502 - Fermentacion PCL","502",IF(B3576="510 - Fermentacion","510","512"))))))</f>
        <v/>
      </c>
      <c r="M3576" s="107" t="str">
        <f t="shared" si="55"/>
        <v/>
      </c>
    </row>
    <row r="3577" spans="12:13" hidden="1" x14ac:dyDescent="0.25">
      <c r="L3577" s="145" t="str">
        <f>IF(A3577="","",IFERROR(VLOOKUP(B3577,IPQlickTabla!$B:$J,9,FALSE),IF(B3577="80 - Produccion-Mezcla Grasa","80",IF(B3577="51 - Purga-Purga de sebo","51",IF(B3577="502 - Fermentacion PCL","502",IF(B3577="510 - Fermentacion","510","512"))))))</f>
        <v/>
      </c>
      <c r="M3577" s="107" t="str">
        <f t="shared" si="55"/>
        <v/>
      </c>
    </row>
    <row r="3578" spans="12:13" hidden="1" x14ac:dyDescent="0.25">
      <c r="L3578" s="145" t="str">
        <f>IF(A3578="","",IFERROR(VLOOKUP(B3578,IPQlickTabla!$B:$J,9,FALSE),IF(B3578="80 - Produccion-Mezcla Grasa","80",IF(B3578="51 - Purga-Purga de sebo","51",IF(B3578="502 - Fermentacion PCL","502",IF(B3578="510 - Fermentacion","510","512"))))))</f>
        <v/>
      </c>
      <c r="M3578" s="107" t="str">
        <f t="shared" si="55"/>
        <v/>
      </c>
    </row>
    <row r="3579" spans="12:13" hidden="1" x14ac:dyDescent="0.25">
      <c r="L3579" s="145" t="str">
        <f>IF(A3579="","",IFERROR(VLOOKUP(B3579,IPQlickTabla!$B:$J,9,FALSE),IF(B3579="80 - Produccion-Mezcla Grasa","80",IF(B3579="51 - Purga-Purga de sebo","51",IF(B3579="502 - Fermentacion PCL","502",IF(B3579="510 - Fermentacion","510","512"))))))</f>
        <v/>
      </c>
      <c r="M3579" s="107" t="str">
        <f t="shared" si="55"/>
        <v/>
      </c>
    </row>
    <row r="3580" spans="12:13" hidden="1" x14ac:dyDescent="0.25">
      <c r="L3580" s="145" t="str">
        <f>IF(A3580="","",IFERROR(VLOOKUP(B3580,IPQlickTabla!$B:$J,9,FALSE),IF(B3580="80 - Produccion-Mezcla Grasa","80",IF(B3580="51 - Purga-Purga de sebo","51",IF(B3580="502 - Fermentacion PCL","502",IF(B3580="510 - Fermentacion","510","512"))))))</f>
        <v/>
      </c>
      <c r="M3580" s="107" t="str">
        <f t="shared" si="55"/>
        <v/>
      </c>
    </row>
    <row r="3581" spans="12:13" hidden="1" x14ac:dyDescent="0.25">
      <c r="L3581" s="145" t="str">
        <f>IF(A3581="","",IFERROR(VLOOKUP(B3581,IPQlickTabla!$B:$J,9,FALSE),IF(B3581="80 - Produccion-Mezcla Grasa","80",IF(B3581="51 - Purga-Purga de sebo","51",IF(B3581="502 - Fermentacion PCL","502",IF(B3581="510 - Fermentacion","510","512"))))))</f>
        <v/>
      </c>
      <c r="M3581" s="107" t="str">
        <f t="shared" si="55"/>
        <v/>
      </c>
    </row>
    <row r="3582" spans="12:13" hidden="1" x14ac:dyDescent="0.25">
      <c r="L3582" s="145" t="str">
        <f>IF(A3582="","",IFERROR(VLOOKUP(B3582,IPQlickTabla!$B:$J,9,FALSE),IF(B3582="80 - Produccion-Mezcla Grasa","80",IF(B3582="51 - Purga-Purga de sebo","51",IF(B3582="502 - Fermentacion PCL","502",IF(B3582="510 - Fermentacion","510","512"))))))</f>
        <v/>
      </c>
      <c r="M3582" s="107" t="str">
        <f t="shared" si="55"/>
        <v/>
      </c>
    </row>
    <row r="3583" spans="12:13" hidden="1" x14ac:dyDescent="0.25">
      <c r="L3583" s="145" t="str">
        <f>IF(A3583="","",IFERROR(VLOOKUP(B3583,IPQlickTabla!$B:$J,9,FALSE),IF(B3583="80 - Produccion-Mezcla Grasa","80",IF(B3583="51 - Purga-Purga de sebo","51",IF(B3583="502 - Fermentacion PCL","502",IF(B3583="510 - Fermentacion","510","512"))))))</f>
        <v/>
      </c>
      <c r="M3583" s="107" t="str">
        <f t="shared" si="55"/>
        <v/>
      </c>
    </row>
    <row r="3584" spans="12:13" hidden="1" x14ac:dyDescent="0.25">
      <c r="L3584" s="145" t="str">
        <f>IF(A3584="","",IFERROR(VLOOKUP(B3584,IPQlickTabla!$B:$J,9,FALSE),IF(B3584="80 - Produccion-Mezcla Grasa","80",IF(B3584="51 - Purga-Purga de sebo","51",IF(B3584="502 - Fermentacion PCL","502",IF(B3584="510 - Fermentacion","510","512"))))))</f>
        <v/>
      </c>
      <c r="M3584" s="107" t="str">
        <f t="shared" si="55"/>
        <v/>
      </c>
    </row>
    <row r="3585" spans="12:13" hidden="1" x14ac:dyDescent="0.25">
      <c r="L3585" s="145" t="str">
        <f>IF(A3585="","",IFERROR(VLOOKUP(B3585,IPQlickTabla!$B:$J,9,FALSE),IF(B3585="80 - Produccion-Mezcla Grasa","80",IF(B3585="51 - Purga-Purga de sebo","51",IF(B3585="502 - Fermentacion PCL","502",IF(B3585="510 - Fermentacion","510","512"))))))</f>
        <v/>
      </c>
      <c r="M3585" s="107" t="str">
        <f t="shared" si="55"/>
        <v/>
      </c>
    </row>
    <row r="3586" spans="12:13" hidden="1" x14ac:dyDescent="0.25">
      <c r="L3586" s="145" t="str">
        <f>IF(A3586="","",IFERROR(VLOOKUP(B3586,IPQlickTabla!$B:$J,9,FALSE),IF(B3586="80 - Produccion-Mezcla Grasa","80",IF(B3586="51 - Purga-Purga de sebo","51",IF(B3586="502 - Fermentacion PCL","502",IF(B3586="510 - Fermentacion","510","512"))))))</f>
        <v/>
      </c>
      <c r="M3586" s="107" t="str">
        <f t="shared" si="55"/>
        <v/>
      </c>
    </row>
    <row r="3587" spans="12:13" hidden="1" x14ac:dyDescent="0.25">
      <c r="L3587" s="145" t="str">
        <f>IF(A3587="","",IFERROR(VLOOKUP(B3587,IPQlickTabla!$B:$J,9,FALSE),IF(B3587="80 - Produccion-Mezcla Grasa","80",IF(B3587="51 - Purga-Purga de sebo","51",IF(B3587="502 - Fermentacion PCL","502",IF(B3587="510 - Fermentacion","510","512"))))))</f>
        <v/>
      </c>
      <c r="M3587" s="107" t="str">
        <f t="shared" ref="M3587:M3650" si="56">+IF(OR(L3587=73,L3587=74,L3587=75),75,IF(L3587="80",80,IF(L3587="51",51,IF(L3587="502",502,IF(L3587="510",510,IF(L3587="512",512,L3587))))))</f>
        <v/>
      </c>
    </row>
    <row r="3588" spans="12:13" hidden="1" x14ac:dyDescent="0.25">
      <c r="L3588" s="145" t="str">
        <f>IF(A3588="","",IFERROR(VLOOKUP(B3588,IPQlickTabla!$B:$J,9,FALSE),IF(B3588="80 - Produccion-Mezcla Grasa","80",IF(B3588="51 - Purga-Purga de sebo","51",IF(B3588="502 - Fermentacion PCL","502",IF(B3588="510 - Fermentacion","510","512"))))))</f>
        <v/>
      </c>
      <c r="M3588" s="107" t="str">
        <f t="shared" si="56"/>
        <v/>
      </c>
    </row>
    <row r="3589" spans="12:13" hidden="1" x14ac:dyDescent="0.25">
      <c r="L3589" s="145" t="str">
        <f>IF(A3589="","",IFERROR(VLOOKUP(B3589,IPQlickTabla!$B:$J,9,FALSE),IF(B3589="80 - Produccion-Mezcla Grasa","80",IF(B3589="51 - Purga-Purga de sebo","51",IF(B3589="502 - Fermentacion PCL","502",IF(B3589="510 - Fermentacion","510","512"))))))</f>
        <v/>
      </c>
      <c r="M3589" s="107" t="str">
        <f t="shared" si="56"/>
        <v/>
      </c>
    </row>
    <row r="3590" spans="12:13" hidden="1" x14ac:dyDescent="0.25">
      <c r="L3590" s="145" t="str">
        <f>IF(A3590="","",IFERROR(VLOOKUP(B3590,IPQlickTabla!$B:$J,9,FALSE),IF(B3590="80 - Produccion-Mezcla Grasa","80",IF(B3590="51 - Purga-Purga de sebo","51",IF(B3590="502 - Fermentacion PCL","502",IF(B3590="510 - Fermentacion","510","512"))))))</f>
        <v/>
      </c>
      <c r="M3590" s="107" t="str">
        <f t="shared" si="56"/>
        <v/>
      </c>
    </row>
    <row r="3591" spans="12:13" hidden="1" x14ac:dyDescent="0.25">
      <c r="L3591" s="145" t="str">
        <f>IF(A3591="","",IFERROR(VLOOKUP(B3591,IPQlickTabla!$B:$J,9,FALSE),IF(B3591="80 - Produccion-Mezcla Grasa","80",IF(B3591="51 - Purga-Purga de sebo","51",IF(B3591="502 - Fermentacion PCL","502",IF(B3591="510 - Fermentacion","510","512"))))))</f>
        <v/>
      </c>
      <c r="M3591" s="107" t="str">
        <f t="shared" si="56"/>
        <v/>
      </c>
    </row>
    <row r="3592" spans="12:13" hidden="1" x14ac:dyDescent="0.25">
      <c r="L3592" s="145" t="str">
        <f>IF(A3592="","",IFERROR(VLOOKUP(B3592,IPQlickTabla!$B:$J,9,FALSE),IF(B3592="80 - Produccion-Mezcla Grasa","80",IF(B3592="51 - Purga-Purga de sebo","51",IF(B3592="502 - Fermentacion PCL","502",IF(B3592="510 - Fermentacion","510","512"))))))</f>
        <v/>
      </c>
      <c r="M3592" s="107" t="str">
        <f t="shared" si="56"/>
        <v/>
      </c>
    </row>
    <row r="3593" spans="12:13" hidden="1" x14ac:dyDescent="0.25">
      <c r="L3593" s="145" t="str">
        <f>IF(A3593="","",IFERROR(VLOOKUP(B3593,IPQlickTabla!$B:$J,9,FALSE),IF(B3593="80 - Produccion-Mezcla Grasa","80",IF(B3593="51 - Purga-Purga de sebo","51",IF(B3593="502 - Fermentacion PCL","502",IF(B3593="510 - Fermentacion","510","512"))))))</f>
        <v/>
      </c>
      <c r="M3593" s="107" t="str">
        <f t="shared" si="56"/>
        <v/>
      </c>
    </row>
    <row r="3594" spans="12:13" hidden="1" x14ac:dyDescent="0.25">
      <c r="L3594" s="145" t="str">
        <f>IF(A3594="","",IFERROR(VLOOKUP(B3594,IPQlickTabla!$B:$J,9,FALSE),IF(B3594="80 - Produccion-Mezcla Grasa","80",IF(B3594="51 - Purga-Purga de sebo","51",IF(B3594="502 - Fermentacion PCL","502",IF(B3594="510 - Fermentacion","510","512"))))))</f>
        <v/>
      </c>
      <c r="M3594" s="107" t="str">
        <f t="shared" si="56"/>
        <v/>
      </c>
    </row>
    <row r="3595" spans="12:13" hidden="1" x14ac:dyDescent="0.25">
      <c r="L3595" s="145" t="str">
        <f>IF(A3595="","",IFERROR(VLOOKUP(B3595,IPQlickTabla!$B:$J,9,FALSE),IF(B3595="80 - Produccion-Mezcla Grasa","80",IF(B3595="51 - Purga-Purga de sebo","51",IF(B3595="502 - Fermentacion PCL","502",IF(B3595="510 - Fermentacion","510","512"))))))</f>
        <v/>
      </c>
      <c r="M3595" s="107" t="str">
        <f t="shared" si="56"/>
        <v/>
      </c>
    </row>
    <row r="3596" spans="12:13" hidden="1" x14ac:dyDescent="0.25">
      <c r="L3596" s="145" t="str">
        <f>IF(A3596="","",IFERROR(VLOOKUP(B3596,IPQlickTabla!$B:$J,9,FALSE),IF(B3596="80 - Produccion-Mezcla Grasa","80",IF(B3596="51 - Purga-Purga de sebo","51",IF(B3596="502 - Fermentacion PCL","502",IF(B3596="510 - Fermentacion","510","512"))))))</f>
        <v/>
      </c>
      <c r="M3596" s="107" t="str">
        <f t="shared" si="56"/>
        <v/>
      </c>
    </row>
    <row r="3597" spans="12:13" hidden="1" x14ac:dyDescent="0.25">
      <c r="L3597" s="145" t="str">
        <f>IF(A3597="","",IFERROR(VLOOKUP(B3597,IPQlickTabla!$B:$J,9,FALSE),IF(B3597="80 - Produccion-Mezcla Grasa","80",IF(B3597="51 - Purga-Purga de sebo","51",IF(B3597="502 - Fermentacion PCL","502",IF(B3597="510 - Fermentacion","510","512"))))))</f>
        <v/>
      </c>
      <c r="M3597" s="107" t="str">
        <f t="shared" si="56"/>
        <v/>
      </c>
    </row>
    <row r="3598" spans="12:13" hidden="1" x14ac:dyDescent="0.25">
      <c r="L3598" s="145" t="str">
        <f>IF(A3598="","",IFERROR(VLOOKUP(B3598,IPQlickTabla!$B:$J,9,FALSE),IF(B3598="80 - Produccion-Mezcla Grasa","80",IF(B3598="51 - Purga-Purga de sebo","51",IF(B3598="502 - Fermentacion PCL","502",IF(B3598="510 - Fermentacion","510","512"))))))</f>
        <v/>
      </c>
      <c r="M3598" s="107" t="str">
        <f t="shared" si="56"/>
        <v/>
      </c>
    </row>
    <row r="3599" spans="12:13" hidden="1" x14ac:dyDescent="0.25">
      <c r="L3599" s="145" t="str">
        <f>IF(A3599="","",IFERROR(VLOOKUP(B3599,IPQlickTabla!$B:$J,9,FALSE),IF(B3599="80 - Produccion-Mezcla Grasa","80",IF(B3599="51 - Purga-Purga de sebo","51",IF(B3599="502 - Fermentacion PCL","502",IF(B3599="510 - Fermentacion","510","512"))))))</f>
        <v/>
      </c>
      <c r="M3599" s="107" t="str">
        <f t="shared" si="56"/>
        <v/>
      </c>
    </row>
    <row r="3600" spans="12:13" hidden="1" x14ac:dyDescent="0.25">
      <c r="L3600" s="145" t="str">
        <f>IF(A3600="","",IFERROR(VLOOKUP(B3600,IPQlickTabla!$B:$J,9,FALSE),IF(B3600="80 - Produccion-Mezcla Grasa","80",IF(B3600="51 - Purga-Purga de sebo","51",IF(B3600="502 - Fermentacion PCL","502",IF(B3600="510 - Fermentacion","510","512"))))))</f>
        <v/>
      </c>
      <c r="M3600" s="107" t="str">
        <f t="shared" si="56"/>
        <v/>
      </c>
    </row>
    <row r="3601" spans="12:13" hidden="1" x14ac:dyDescent="0.25">
      <c r="L3601" s="145" t="str">
        <f>IF(A3601="","",IFERROR(VLOOKUP(B3601,IPQlickTabla!$B:$J,9,FALSE),IF(B3601="80 - Produccion-Mezcla Grasa","80",IF(B3601="51 - Purga-Purga de sebo","51",IF(B3601="502 - Fermentacion PCL","502",IF(B3601="510 - Fermentacion","510","512"))))))</f>
        <v/>
      </c>
      <c r="M3601" s="107" t="str">
        <f t="shared" si="56"/>
        <v/>
      </c>
    </row>
    <row r="3602" spans="12:13" hidden="1" x14ac:dyDescent="0.25">
      <c r="L3602" s="145" t="str">
        <f>IF(A3602="","",IFERROR(VLOOKUP(B3602,IPQlickTabla!$B:$J,9,FALSE),IF(B3602="80 - Produccion-Mezcla Grasa","80",IF(B3602="51 - Purga-Purga de sebo","51",IF(B3602="502 - Fermentacion PCL","502",IF(B3602="510 - Fermentacion","510","512"))))))</f>
        <v/>
      </c>
      <c r="M3602" s="107" t="str">
        <f t="shared" si="56"/>
        <v/>
      </c>
    </row>
    <row r="3603" spans="12:13" hidden="1" x14ac:dyDescent="0.25">
      <c r="L3603" s="145" t="str">
        <f>IF(A3603="","",IFERROR(VLOOKUP(B3603,IPQlickTabla!$B:$J,9,FALSE),IF(B3603="80 - Produccion-Mezcla Grasa","80",IF(B3603="51 - Purga-Purga de sebo","51",IF(B3603="502 - Fermentacion PCL","502",IF(B3603="510 - Fermentacion","510","512"))))))</f>
        <v/>
      </c>
      <c r="M3603" s="107" t="str">
        <f t="shared" si="56"/>
        <v/>
      </c>
    </row>
    <row r="3604" spans="12:13" hidden="1" x14ac:dyDescent="0.25">
      <c r="L3604" s="145" t="str">
        <f>IF(A3604="","",IFERROR(VLOOKUP(B3604,IPQlickTabla!$B:$J,9,FALSE),IF(B3604="80 - Produccion-Mezcla Grasa","80",IF(B3604="51 - Purga-Purga de sebo","51",IF(B3604="502 - Fermentacion PCL","502",IF(B3604="510 - Fermentacion","510","512"))))))</f>
        <v/>
      </c>
      <c r="M3604" s="107" t="str">
        <f t="shared" si="56"/>
        <v/>
      </c>
    </row>
    <row r="3605" spans="12:13" hidden="1" x14ac:dyDescent="0.25">
      <c r="L3605" s="145" t="str">
        <f>IF(A3605="","",IFERROR(VLOOKUP(B3605,IPQlickTabla!$B:$J,9,FALSE),IF(B3605="80 - Produccion-Mezcla Grasa","80",IF(B3605="51 - Purga-Purga de sebo","51",IF(B3605="502 - Fermentacion PCL","502",IF(B3605="510 - Fermentacion","510","512"))))))</f>
        <v/>
      </c>
      <c r="M3605" s="107" t="str">
        <f t="shared" si="56"/>
        <v/>
      </c>
    </row>
    <row r="3606" spans="12:13" hidden="1" x14ac:dyDescent="0.25">
      <c r="L3606" s="145" t="str">
        <f>IF(A3606="","",IFERROR(VLOOKUP(B3606,IPQlickTabla!$B:$J,9,FALSE),IF(B3606="80 - Produccion-Mezcla Grasa","80",IF(B3606="51 - Purga-Purga de sebo","51",IF(B3606="502 - Fermentacion PCL","502",IF(B3606="510 - Fermentacion","510","512"))))))</f>
        <v/>
      </c>
      <c r="M3606" s="107" t="str">
        <f t="shared" si="56"/>
        <v/>
      </c>
    </row>
    <row r="3607" spans="12:13" hidden="1" x14ac:dyDescent="0.25">
      <c r="L3607" s="145" t="str">
        <f>IF(A3607="","",IFERROR(VLOOKUP(B3607,IPQlickTabla!$B:$J,9,FALSE),IF(B3607="80 - Produccion-Mezcla Grasa","80",IF(B3607="51 - Purga-Purga de sebo","51",IF(B3607="502 - Fermentacion PCL","502",IF(B3607="510 - Fermentacion","510","512"))))))</f>
        <v/>
      </c>
      <c r="M3607" s="107" t="str">
        <f t="shared" si="56"/>
        <v/>
      </c>
    </row>
    <row r="3608" spans="12:13" hidden="1" x14ac:dyDescent="0.25">
      <c r="L3608" s="145" t="str">
        <f>IF(A3608="","",IFERROR(VLOOKUP(B3608,IPQlickTabla!$B:$J,9,FALSE),IF(B3608="80 - Produccion-Mezcla Grasa","80",IF(B3608="51 - Purga-Purga de sebo","51",IF(B3608="502 - Fermentacion PCL","502",IF(B3608="510 - Fermentacion","510","512"))))))</f>
        <v/>
      </c>
      <c r="M3608" s="107" t="str">
        <f t="shared" si="56"/>
        <v/>
      </c>
    </row>
    <row r="3609" spans="12:13" hidden="1" x14ac:dyDescent="0.25">
      <c r="L3609" s="145" t="str">
        <f>IF(A3609="","",IFERROR(VLOOKUP(B3609,IPQlickTabla!$B:$J,9,FALSE),IF(B3609="80 - Produccion-Mezcla Grasa","80",IF(B3609="51 - Purga-Purga de sebo","51",IF(B3609="502 - Fermentacion PCL","502",IF(B3609="510 - Fermentacion","510","512"))))))</f>
        <v/>
      </c>
      <c r="M3609" s="107" t="str">
        <f t="shared" si="56"/>
        <v/>
      </c>
    </row>
    <row r="3610" spans="12:13" hidden="1" x14ac:dyDescent="0.25">
      <c r="L3610" s="145" t="str">
        <f>IF(A3610="","",IFERROR(VLOOKUP(B3610,IPQlickTabla!$B:$J,9,FALSE),IF(B3610="80 - Produccion-Mezcla Grasa","80",IF(B3610="51 - Purga-Purga de sebo","51",IF(B3610="502 - Fermentacion PCL","502",IF(B3610="510 - Fermentacion","510","512"))))))</f>
        <v/>
      </c>
      <c r="M3610" s="107" t="str">
        <f t="shared" si="56"/>
        <v/>
      </c>
    </row>
    <row r="3611" spans="12:13" hidden="1" x14ac:dyDescent="0.25">
      <c r="L3611" s="145" t="str">
        <f>IF(A3611="","",IFERROR(VLOOKUP(B3611,IPQlickTabla!$B:$J,9,FALSE),IF(B3611="80 - Produccion-Mezcla Grasa","80",IF(B3611="51 - Purga-Purga de sebo","51",IF(B3611="502 - Fermentacion PCL","502",IF(B3611="510 - Fermentacion","510","512"))))))</f>
        <v/>
      </c>
      <c r="M3611" s="107" t="str">
        <f t="shared" si="56"/>
        <v/>
      </c>
    </row>
    <row r="3612" spans="12:13" hidden="1" x14ac:dyDescent="0.25">
      <c r="L3612" s="145" t="str">
        <f>IF(A3612="","",IFERROR(VLOOKUP(B3612,IPQlickTabla!$B:$J,9,FALSE),IF(B3612="80 - Produccion-Mezcla Grasa","80",IF(B3612="51 - Purga-Purga de sebo","51",IF(B3612="502 - Fermentacion PCL","502",IF(B3612="510 - Fermentacion","510","512"))))))</f>
        <v/>
      </c>
      <c r="M3612" s="107" t="str">
        <f t="shared" si="56"/>
        <v/>
      </c>
    </row>
    <row r="3613" spans="12:13" hidden="1" x14ac:dyDescent="0.25">
      <c r="L3613" s="145" t="str">
        <f>IF(A3613="","",IFERROR(VLOOKUP(B3613,IPQlickTabla!$B:$J,9,FALSE),IF(B3613="80 - Produccion-Mezcla Grasa","80",IF(B3613="51 - Purga-Purga de sebo","51",IF(B3613="502 - Fermentacion PCL","502",IF(B3613="510 - Fermentacion","510","512"))))))</f>
        <v/>
      </c>
      <c r="M3613" s="107" t="str">
        <f t="shared" si="56"/>
        <v/>
      </c>
    </row>
    <row r="3614" spans="12:13" hidden="1" x14ac:dyDescent="0.25">
      <c r="L3614" s="145" t="str">
        <f>IF(A3614="","",IFERROR(VLOOKUP(B3614,IPQlickTabla!$B:$J,9,FALSE),IF(B3614="80 - Produccion-Mezcla Grasa","80",IF(B3614="51 - Purga-Purga de sebo","51",IF(B3614="502 - Fermentacion PCL","502",IF(B3614="510 - Fermentacion","510","512"))))))</f>
        <v/>
      </c>
      <c r="M3614" s="107" t="str">
        <f t="shared" si="56"/>
        <v/>
      </c>
    </row>
    <row r="3615" spans="12:13" hidden="1" x14ac:dyDescent="0.25">
      <c r="L3615" s="145" t="str">
        <f>IF(A3615="","",IFERROR(VLOOKUP(B3615,IPQlickTabla!$B:$J,9,FALSE),IF(B3615="80 - Produccion-Mezcla Grasa","80",IF(B3615="51 - Purga-Purga de sebo","51",IF(B3615="502 - Fermentacion PCL","502",IF(B3615="510 - Fermentacion","510","512"))))))</f>
        <v/>
      </c>
      <c r="M3615" s="107" t="str">
        <f t="shared" si="56"/>
        <v/>
      </c>
    </row>
    <row r="3616" spans="12:13" hidden="1" x14ac:dyDescent="0.25">
      <c r="L3616" s="145" t="str">
        <f>IF(A3616="","",IFERROR(VLOOKUP(B3616,IPQlickTabla!$B:$J,9,FALSE),IF(B3616="80 - Produccion-Mezcla Grasa","80",IF(B3616="51 - Purga-Purga de sebo","51",IF(B3616="502 - Fermentacion PCL","502",IF(B3616="510 - Fermentacion","510","512"))))))</f>
        <v/>
      </c>
      <c r="M3616" s="107" t="str">
        <f t="shared" si="56"/>
        <v/>
      </c>
    </row>
    <row r="3617" spans="12:13" hidden="1" x14ac:dyDescent="0.25">
      <c r="L3617" s="145" t="str">
        <f>IF(A3617="","",IFERROR(VLOOKUP(B3617,IPQlickTabla!$B:$J,9,FALSE),IF(B3617="80 - Produccion-Mezcla Grasa","80",IF(B3617="51 - Purga-Purga de sebo","51",IF(B3617="502 - Fermentacion PCL","502",IF(B3617="510 - Fermentacion","510","512"))))))</f>
        <v/>
      </c>
      <c r="M3617" s="107" t="str">
        <f t="shared" si="56"/>
        <v/>
      </c>
    </row>
    <row r="3618" spans="12:13" hidden="1" x14ac:dyDescent="0.25">
      <c r="L3618" s="145" t="str">
        <f>IF(A3618="","",IFERROR(VLOOKUP(B3618,IPQlickTabla!$B:$J,9,FALSE),IF(B3618="80 - Produccion-Mezcla Grasa","80",IF(B3618="51 - Purga-Purga de sebo","51",IF(B3618="502 - Fermentacion PCL","502",IF(B3618="510 - Fermentacion","510","512"))))))</f>
        <v/>
      </c>
      <c r="M3618" s="107" t="str">
        <f t="shared" si="56"/>
        <v/>
      </c>
    </row>
    <row r="3619" spans="12:13" hidden="1" x14ac:dyDescent="0.25">
      <c r="L3619" s="145" t="str">
        <f>IF(A3619="","",IFERROR(VLOOKUP(B3619,IPQlickTabla!$B:$J,9,FALSE),IF(B3619="80 - Produccion-Mezcla Grasa","80",IF(B3619="51 - Purga-Purga de sebo","51",IF(B3619="502 - Fermentacion PCL","502",IF(B3619="510 - Fermentacion","510","512"))))))</f>
        <v/>
      </c>
      <c r="M3619" s="107" t="str">
        <f t="shared" si="56"/>
        <v/>
      </c>
    </row>
    <row r="3620" spans="12:13" hidden="1" x14ac:dyDescent="0.25">
      <c r="L3620" s="145" t="str">
        <f>IF(A3620="","",IFERROR(VLOOKUP(B3620,IPQlickTabla!$B:$J,9,FALSE),IF(B3620="80 - Produccion-Mezcla Grasa","80",IF(B3620="51 - Purga-Purga de sebo","51",IF(B3620="502 - Fermentacion PCL","502",IF(B3620="510 - Fermentacion","510","512"))))))</f>
        <v/>
      </c>
      <c r="M3620" s="107" t="str">
        <f t="shared" si="56"/>
        <v/>
      </c>
    </row>
    <row r="3621" spans="12:13" hidden="1" x14ac:dyDescent="0.25">
      <c r="L3621" s="145" t="str">
        <f>IF(A3621="","",IFERROR(VLOOKUP(B3621,IPQlickTabla!$B:$J,9,FALSE),IF(B3621="80 - Produccion-Mezcla Grasa","80",IF(B3621="51 - Purga-Purga de sebo","51",IF(B3621="502 - Fermentacion PCL","502",IF(B3621="510 - Fermentacion","510","512"))))))</f>
        <v/>
      </c>
      <c r="M3621" s="107" t="str">
        <f t="shared" si="56"/>
        <v/>
      </c>
    </row>
    <row r="3622" spans="12:13" hidden="1" x14ac:dyDescent="0.25">
      <c r="L3622" s="145" t="str">
        <f>IF(A3622="","",IFERROR(VLOOKUP(B3622,IPQlickTabla!$B:$J,9,FALSE),IF(B3622="80 - Produccion-Mezcla Grasa","80",IF(B3622="51 - Purga-Purga de sebo","51",IF(B3622="502 - Fermentacion PCL","502",IF(B3622="510 - Fermentacion","510","512"))))))</f>
        <v/>
      </c>
      <c r="M3622" s="107" t="str">
        <f t="shared" si="56"/>
        <v/>
      </c>
    </row>
    <row r="3623" spans="12:13" hidden="1" x14ac:dyDescent="0.25">
      <c r="L3623" s="145" t="str">
        <f>IF(A3623="","",IFERROR(VLOOKUP(B3623,IPQlickTabla!$B:$J,9,FALSE),IF(B3623="80 - Produccion-Mezcla Grasa","80",IF(B3623="51 - Purga-Purga de sebo","51",IF(B3623="502 - Fermentacion PCL","502",IF(B3623="510 - Fermentacion","510","512"))))))</f>
        <v/>
      </c>
      <c r="M3623" s="107" t="str">
        <f t="shared" si="56"/>
        <v/>
      </c>
    </row>
    <row r="3624" spans="12:13" hidden="1" x14ac:dyDescent="0.25">
      <c r="L3624" s="145" t="str">
        <f>IF(A3624="","",IFERROR(VLOOKUP(B3624,IPQlickTabla!$B:$J,9,FALSE),IF(B3624="80 - Produccion-Mezcla Grasa","80",IF(B3624="51 - Purga-Purga de sebo","51",IF(B3624="502 - Fermentacion PCL","502",IF(B3624="510 - Fermentacion","510","512"))))))</f>
        <v/>
      </c>
      <c r="M3624" s="107" t="str">
        <f t="shared" si="56"/>
        <v/>
      </c>
    </row>
    <row r="3625" spans="12:13" hidden="1" x14ac:dyDescent="0.25">
      <c r="L3625" s="145" t="str">
        <f>IF(A3625="","",IFERROR(VLOOKUP(B3625,IPQlickTabla!$B:$J,9,FALSE),IF(B3625="80 - Produccion-Mezcla Grasa","80",IF(B3625="51 - Purga-Purga de sebo","51",IF(B3625="502 - Fermentacion PCL","502",IF(B3625="510 - Fermentacion","510","512"))))))</f>
        <v/>
      </c>
      <c r="M3625" s="107" t="str">
        <f t="shared" si="56"/>
        <v/>
      </c>
    </row>
    <row r="3626" spans="12:13" hidden="1" x14ac:dyDescent="0.25">
      <c r="L3626" s="145" t="str">
        <f>IF(A3626="","",IFERROR(VLOOKUP(B3626,IPQlickTabla!$B:$J,9,FALSE),IF(B3626="80 - Produccion-Mezcla Grasa","80",IF(B3626="51 - Purga-Purga de sebo","51",IF(B3626="502 - Fermentacion PCL","502",IF(B3626="510 - Fermentacion","510","512"))))))</f>
        <v/>
      </c>
      <c r="M3626" s="107" t="str">
        <f t="shared" si="56"/>
        <v/>
      </c>
    </row>
    <row r="3627" spans="12:13" hidden="1" x14ac:dyDescent="0.25">
      <c r="L3627" s="145" t="str">
        <f>IF(A3627="","",IFERROR(VLOOKUP(B3627,IPQlickTabla!$B:$J,9,FALSE),IF(B3627="80 - Produccion-Mezcla Grasa","80",IF(B3627="51 - Purga-Purga de sebo","51",IF(B3627="502 - Fermentacion PCL","502",IF(B3627="510 - Fermentacion","510","512"))))))</f>
        <v/>
      </c>
      <c r="M3627" s="107" t="str">
        <f t="shared" si="56"/>
        <v/>
      </c>
    </row>
    <row r="3628" spans="12:13" hidden="1" x14ac:dyDescent="0.25">
      <c r="L3628" s="145" t="str">
        <f>IF(A3628="","",IFERROR(VLOOKUP(B3628,IPQlickTabla!$B:$J,9,FALSE),IF(B3628="80 - Produccion-Mezcla Grasa","80",IF(B3628="51 - Purga-Purga de sebo","51",IF(B3628="502 - Fermentacion PCL","502",IF(B3628="510 - Fermentacion","510","512"))))))</f>
        <v/>
      </c>
      <c r="M3628" s="107" t="str">
        <f t="shared" si="56"/>
        <v/>
      </c>
    </row>
    <row r="3629" spans="12:13" hidden="1" x14ac:dyDescent="0.25">
      <c r="L3629" s="145" t="str">
        <f>IF(A3629="","",IFERROR(VLOOKUP(B3629,IPQlickTabla!$B:$J,9,FALSE),IF(B3629="80 - Produccion-Mezcla Grasa","80",IF(B3629="51 - Purga-Purga de sebo","51",IF(B3629="502 - Fermentacion PCL","502",IF(B3629="510 - Fermentacion","510","512"))))))</f>
        <v/>
      </c>
      <c r="M3629" s="107" t="str">
        <f t="shared" si="56"/>
        <v/>
      </c>
    </row>
    <row r="3630" spans="12:13" hidden="1" x14ac:dyDescent="0.25">
      <c r="L3630" s="145" t="str">
        <f>IF(A3630="","",IFERROR(VLOOKUP(B3630,IPQlickTabla!$B:$J,9,FALSE),IF(B3630="80 - Produccion-Mezcla Grasa","80",IF(B3630="51 - Purga-Purga de sebo","51",IF(B3630="502 - Fermentacion PCL","502",IF(B3630="510 - Fermentacion","510","512"))))))</f>
        <v/>
      </c>
      <c r="M3630" s="107" t="str">
        <f t="shared" si="56"/>
        <v/>
      </c>
    </row>
    <row r="3631" spans="12:13" hidden="1" x14ac:dyDescent="0.25">
      <c r="L3631" s="145" t="str">
        <f>IF(A3631="","",IFERROR(VLOOKUP(B3631,IPQlickTabla!$B:$J,9,FALSE),IF(B3631="80 - Produccion-Mezcla Grasa","80",IF(B3631="51 - Purga-Purga de sebo","51",IF(B3631="502 - Fermentacion PCL","502",IF(B3631="510 - Fermentacion","510","512"))))))</f>
        <v/>
      </c>
      <c r="M3631" s="107" t="str">
        <f t="shared" si="56"/>
        <v/>
      </c>
    </row>
    <row r="3632" spans="12:13" hidden="1" x14ac:dyDescent="0.25">
      <c r="L3632" s="145" t="str">
        <f>IF(A3632="","",IFERROR(VLOOKUP(B3632,IPQlickTabla!$B:$J,9,FALSE),IF(B3632="80 - Produccion-Mezcla Grasa","80",IF(B3632="51 - Purga-Purga de sebo","51",IF(B3632="502 - Fermentacion PCL","502",IF(B3632="510 - Fermentacion","510","512"))))))</f>
        <v/>
      </c>
      <c r="M3632" s="107" t="str">
        <f t="shared" si="56"/>
        <v/>
      </c>
    </row>
    <row r="3633" spans="12:13" hidden="1" x14ac:dyDescent="0.25">
      <c r="L3633" s="145" t="str">
        <f>IF(A3633="","",IFERROR(VLOOKUP(B3633,IPQlickTabla!$B:$J,9,FALSE),IF(B3633="80 - Produccion-Mezcla Grasa","80",IF(B3633="51 - Purga-Purga de sebo","51",IF(B3633="502 - Fermentacion PCL","502",IF(B3633="510 - Fermentacion","510","512"))))))</f>
        <v/>
      </c>
      <c r="M3633" s="107" t="str">
        <f t="shared" si="56"/>
        <v/>
      </c>
    </row>
    <row r="3634" spans="12:13" hidden="1" x14ac:dyDescent="0.25">
      <c r="L3634" s="145" t="str">
        <f>IF(A3634="","",IFERROR(VLOOKUP(B3634,IPQlickTabla!$B:$J,9,FALSE),IF(B3634="80 - Produccion-Mezcla Grasa","80",IF(B3634="51 - Purga-Purga de sebo","51",IF(B3634="502 - Fermentacion PCL","502",IF(B3634="510 - Fermentacion","510","512"))))))</f>
        <v/>
      </c>
      <c r="M3634" s="107" t="str">
        <f t="shared" si="56"/>
        <v/>
      </c>
    </row>
    <row r="3635" spans="12:13" hidden="1" x14ac:dyDescent="0.25">
      <c r="L3635" s="145" t="str">
        <f>IF(A3635="","",IFERROR(VLOOKUP(B3635,IPQlickTabla!$B:$J,9,FALSE),IF(B3635="80 - Produccion-Mezcla Grasa","80",IF(B3635="51 - Purga-Purga de sebo","51",IF(B3635="502 - Fermentacion PCL","502",IF(B3635="510 - Fermentacion","510","512"))))))</f>
        <v/>
      </c>
      <c r="M3635" s="107" t="str">
        <f t="shared" si="56"/>
        <v/>
      </c>
    </row>
    <row r="3636" spans="12:13" hidden="1" x14ac:dyDescent="0.25">
      <c r="L3636" s="145" t="str">
        <f>IF(A3636="","",IFERROR(VLOOKUP(B3636,IPQlickTabla!$B:$J,9,FALSE),IF(B3636="80 - Produccion-Mezcla Grasa","80",IF(B3636="51 - Purga-Purga de sebo","51",IF(B3636="502 - Fermentacion PCL","502",IF(B3636="510 - Fermentacion","510","512"))))))</f>
        <v/>
      </c>
      <c r="M3636" s="107" t="str">
        <f t="shared" si="56"/>
        <v/>
      </c>
    </row>
    <row r="3637" spans="12:13" hidden="1" x14ac:dyDescent="0.25">
      <c r="L3637" s="145" t="str">
        <f>IF(A3637="","",IFERROR(VLOOKUP(B3637,IPQlickTabla!$B:$J,9,FALSE),IF(B3637="80 - Produccion-Mezcla Grasa","80",IF(B3637="51 - Purga-Purga de sebo","51",IF(B3637="502 - Fermentacion PCL","502",IF(B3637="510 - Fermentacion","510","512"))))))</f>
        <v/>
      </c>
      <c r="M3637" s="107" t="str">
        <f t="shared" si="56"/>
        <v/>
      </c>
    </row>
    <row r="3638" spans="12:13" hidden="1" x14ac:dyDescent="0.25">
      <c r="L3638" s="145" t="str">
        <f>IF(A3638="","",IFERROR(VLOOKUP(B3638,IPQlickTabla!$B:$J,9,FALSE),IF(B3638="80 - Produccion-Mezcla Grasa","80",IF(B3638="51 - Purga-Purga de sebo","51",IF(B3638="502 - Fermentacion PCL","502",IF(B3638="510 - Fermentacion","510","512"))))))</f>
        <v/>
      </c>
      <c r="M3638" s="107" t="str">
        <f t="shared" si="56"/>
        <v/>
      </c>
    </row>
    <row r="3639" spans="12:13" hidden="1" x14ac:dyDescent="0.25">
      <c r="L3639" s="145" t="str">
        <f>IF(A3639="","",IFERROR(VLOOKUP(B3639,IPQlickTabla!$B:$J,9,FALSE),IF(B3639="80 - Produccion-Mezcla Grasa","80",IF(B3639="51 - Purga-Purga de sebo","51",IF(B3639="502 - Fermentacion PCL","502",IF(B3639="510 - Fermentacion","510","512"))))))</f>
        <v/>
      </c>
      <c r="M3639" s="107" t="str">
        <f t="shared" si="56"/>
        <v/>
      </c>
    </row>
    <row r="3640" spans="12:13" hidden="1" x14ac:dyDescent="0.25">
      <c r="L3640" s="145" t="str">
        <f>IF(A3640="","",IFERROR(VLOOKUP(B3640,IPQlickTabla!$B:$J,9,FALSE),IF(B3640="80 - Produccion-Mezcla Grasa","80",IF(B3640="51 - Purga-Purga de sebo","51",IF(B3640="502 - Fermentacion PCL","502",IF(B3640="510 - Fermentacion","510","512"))))))</f>
        <v/>
      </c>
      <c r="M3640" s="107" t="str">
        <f t="shared" si="56"/>
        <v/>
      </c>
    </row>
    <row r="3641" spans="12:13" hidden="1" x14ac:dyDescent="0.25">
      <c r="L3641" s="145" t="str">
        <f>IF(A3641="","",IFERROR(VLOOKUP(B3641,IPQlickTabla!$B:$J,9,FALSE),IF(B3641="80 - Produccion-Mezcla Grasa","80",IF(B3641="51 - Purga-Purga de sebo","51",IF(B3641="502 - Fermentacion PCL","502",IF(B3641="510 - Fermentacion","510","512"))))))</f>
        <v/>
      </c>
      <c r="M3641" s="107" t="str">
        <f t="shared" si="56"/>
        <v/>
      </c>
    </row>
    <row r="3642" spans="12:13" hidden="1" x14ac:dyDescent="0.25">
      <c r="L3642" s="145" t="str">
        <f>IF(A3642="","",IFERROR(VLOOKUP(B3642,IPQlickTabla!$B:$J,9,FALSE),IF(B3642="80 - Produccion-Mezcla Grasa","80",IF(B3642="51 - Purga-Purga de sebo","51",IF(B3642="502 - Fermentacion PCL","502",IF(B3642="510 - Fermentacion","510","512"))))))</f>
        <v/>
      </c>
      <c r="M3642" s="107" t="str">
        <f t="shared" si="56"/>
        <v/>
      </c>
    </row>
    <row r="3643" spans="12:13" hidden="1" x14ac:dyDescent="0.25">
      <c r="L3643" s="145" t="str">
        <f>IF(A3643="","",IFERROR(VLOOKUP(B3643,IPQlickTabla!$B:$J,9,FALSE),IF(B3643="80 - Produccion-Mezcla Grasa","80",IF(B3643="51 - Purga-Purga de sebo","51",IF(B3643="502 - Fermentacion PCL","502",IF(B3643="510 - Fermentacion","510","512"))))))</f>
        <v/>
      </c>
      <c r="M3643" s="107" t="str">
        <f t="shared" si="56"/>
        <v/>
      </c>
    </row>
    <row r="3644" spans="12:13" hidden="1" x14ac:dyDescent="0.25">
      <c r="L3644" s="145" t="str">
        <f>IF(A3644="","",IFERROR(VLOOKUP(B3644,IPQlickTabla!$B:$J,9,FALSE),IF(B3644="80 - Produccion-Mezcla Grasa","80",IF(B3644="51 - Purga-Purga de sebo","51",IF(B3644="502 - Fermentacion PCL","502",IF(B3644="510 - Fermentacion","510","512"))))))</f>
        <v/>
      </c>
      <c r="M3644" s="107" t="str">
        <f t="shared" si="56"/>
        <v/>
      </c>
    </row>
    <row r="3645" spans="12:13" hidden="1" x14ac:dyDescent="0.25">
      <c r="L3645" s="145" t="str">
        <f>IF(A3645="","",IFERROR(VLOOKUP(B3645,IPQlickTabla!$B:$J,9,FALSE),IF(B3645="80 - Produccion-Mezcla Grasa","80",IF(B3645="51 - Purga-Purga de sebo","51",IF(B3645="502 - Fermentacion PCL","502",IF(B3645="510 - Fermentacion","510","512"))))))</f>
        <v/>
      </c>
      <c r="M3645" s="107" t="str">
        <f t="shared" si="56"/>
        <v/>
      </c>
    </row>
    <row r="3646" spans="12:13" hidden="1" x14ac:dyDescent="0.25">
      <c r="L3646" s="145" t="str">
        <f>IF(A3646="","",IFERROR(VLOOKUP(B3646,IPQlickTabla!$B:$J,9,FALSE),IF(B3646="80 - Produccion-Mezcla Grasa","80",IF(B3646="51 - Purga-Purga de sebo","51",IF(B3646="502 - Fermentacion PCL","502",IF(B3646="510 - Fermentacion","510","512"))))))</f>
        <v/>
      </c>
      <c r="M3646" s="107" t="str">
        <f t="shared" si="56"/>
        <v/>
      </c>
    </row>
    <row r="3647" spans="12:13" hidden="1" x14ac:dyDescent="0.25">
      <c r="L3647" s="145" t="str">
        <f>IF(A3647="","",IFERROR(VLOOKUP(B3647,IPQlickTabla!$B:$J,9,FALSE),IF(B3647="80 - Produccion-Mezcla Grasa","80",IF(B3647="51 - Purga-Purga de sebo","51",IF(B3647="502 - Fermentacion PCL","502",IF(B3647="510 - Fermentacion","510","512"))))))</f>
        <v/>
      </c>
      <c r="M3647" s="107" t="str">
        <f t="shared" si="56"/>
        <v/>
      </c>
    </row>
    <row r="3648" spans="12:13" hidden="1" x14ac:dyDescent="0.25">
      <c r="L3648" s="145" t="str">
        <f>IF(A3648="","",IFERROR(VLOOKUP(B3648,IPQlickTabla!$B:$J,9,FALSE),IF(B3648="80 - Produccion-Mezcla Grasa","80",IF(B3648="51 - Purga-Purga de sebo","51",IF(B3648="502 - Fermentacion PCL","502",IF(B3648="510 - Fermentacion","510","512"))))))</f>
        <v/>
      </c>
      <c r="M3648" s="107" t="str">
        <f t="shared" si="56"/>
        <v/>
      </c>
    </row>
    <row r="3649" spans="12:13" hidden="1" x14ac:dyDescent="0.25">
      <c r="L3649" s="145" t="str">
        <f>IF(A3649="","",IFERROR(VLOOKUP(B3649,IPQlickTabla!$B:$J,9,FALSE),IF(B3649="80 - Produccion-Mezcla Grasa","80",IF(B3649="51 - Purga-Purga de sebo","51",IF(B3649="502 - Fermentacion PCL","502",IF(B3649="510 - Fermentacion","510","512"))))))</f>
        <v/>
      </c>
      <c r="M3649" s="107" t="str">
        <f t="shared" si="56"/>
        <v/>
      </c>
    </row>
    <row r="3650" spans="12:13" hidden="1" x14ac:dyDescent="0.25">
      <c r="L3650" s="145" t="str">
        <f>IF(A3650="","",IFERROR(VLOOKUP(B3650,IPQlickTabla!$B:$J,9,FALSE),IF(B3650="80 - Produccion-Mezcla Grasa","80",IF(B3650="51 - Purga-Purga de sebo","51",IF(B3650="502 - Fermentacion PCL","502",IF(B3650="510 - Fermentacion","510","512"))))))</f>
        <v/>
      </c>
      <c r="M3650" s="107" t="str">
        <f t="shared" si="56"/>
        <v/>
      </c>
    </row>
    <row r="3651" spans="12:13" hidden="1" x14ac:dyDescent="0.25">
      <c r="L3651" s="145" t="str">
        <f>IF(A3651="","",IFERROR(VLOOKUP(B3651,IPQlickTabla!$B:$J,9,FALSE),IF(B3651="80 - Produccion-Mezcla Grasa","80",IF(B3651="51 - Purga-Purga de sebo","51",IF(B3651="502 - Fermentacion PCL","502",IF(B3651="510 - Fermentacion","510","512"))))))</f>
        <v/>
      </c>
      <c r="M3651" s="107" t="str">
        <f t="shared" ref="M3651:M3714" si="57">+IF(OR(L3651=73,L3651=74,L3651=75),75,IF(L3651="80",80,IF(L3651="51",51,IF(L3651="502",502,IF(L3651="510",510,IF(L3651="512",512,L3651))))))</f>
        <v/>
      </c>
    </row>
    <row r="3652" spans="12:13" hidden="1" x14ac:dyDescent="0.25">
      <c r="L3652" s="145" t="str">
        <f>IF(A3652="","",IFERROR(VLOOKUP(B3652,IPQlickTabla!$B:$J,9,FALSE),IF(B3652="80 - Produccion-Mezcla Grasa","80",IF(B3652="51 - Purga-Purga de sebo","51",IF(B3652="502 - Fermentacion PCL","502",IF(B3652="510 - Fermentacion","510","512"))))))</f>
        <v/>
      </c>
      <c r="M3652" s="107" t="str">
        <f t="shared" si="57"/>
        <v/>
      </c>
    </row>
    <row r="3653" spans="12:13" hidden="1" x14ac:dyDescent="0.25">
      <c r="L3653" s="145" t="str">
        <f>IF(A3653="","",IFERROR(VLOOKUP(B3653,IPQlickTabla!$B:$J,9,FALSE),IF(B3653="80 - Produccion-Mezcla Grasa","80",IF(B3653="51 - Purga-Purga de sebo","51",IF(B3653="502 - Fermentacion PCL","502",IF(B3653="510 - Fermentacion","510","512"))))))</f>
        <v/>
      </c>
      <c r="M3653" s="107" t="str">
        <f t="shared" si="57"/>
        <v/>
      </c>
    </row>
    <row r="3654" spans="12:13" hidden="1" x14ac:dyDescent="0.25">
      <c r="L3654" s="145" t="str">
        <f>IF(A3654="","",IFERROR(VLOOKUP(B3654,IPQlickTabla!$B:$J,9,FALSE),IF(B3654="80 - Produccion-Mezcla Grasa","80",IF(B3654="51 - Purga-Purga de sebo","51",IF(B3654="502 - Fermentacion PCL","502",IF(B3654="510 - Fermentacion","510","512"))))))</f>
        <v/>
      </c>
      <c r="M3654" s="107" t="str">
        <f t="shared" si="57"/>
        <v/>
      </c>
    </row>
    <row r="3655" spans="12:13" hidden="1" x14ac:dyDescent="0.25">
      <c r="L3655" s="145" t="str">
        <f>IF(A3655="","",IFERROR(VLOOKUP(B3655,IPQlickTabla!$B:$J,9,FALSE),IF(B3655="80 - Produccion-Mezcla Grasa","80",IF(B3655="51 - Purga-Purga de sebo","51",IF(B3655="502 - Fermentacion PCL","502",IF(B3655="510 - Fermentacion","510","512"))))))</f>
        <v/>
      </c>
      <c r="M3655" s="107" t="str">
        <f t="shared" si="57"/>
        <v/>
      </c>
    </row>
    <row r="3656" spans="12:13" hidden="1" x14ac:dyDescent="0.25">
      <c r="L3656" s="145" t="str">
        <f>IF(A3656="","",IFERROR(VLOOKUP(B3656,IPQlickTabla!$B:$J,9,FALSE),IF(B3656="80 - Produccion-Mezcla Grasa","80",IF(B3656="51 - Purga-Purga de sebo","51",IF(B3656="502 - Fermentacion PCL","502",IF(B3656="510 - Fermentacion","510","512"))))))</f>
        <v/>
      </c>
      <c r="M3656" s="107" t="str">
        <f t="shared" si="57"/>
        <v/>
      </c>
    </row>
    <row r="3657" spans="12:13" hidden="1" x14ac:dyDescent="0.25">
      <c r="L3657" s="145" t="str">
        <f>IF(A3657="","",IFERROR(VLOOKUP(B3657,IPQlickTabla!$B:$J,9,FALSE),IF(B3657="80 - Produccion-Mezcla Grasa","80",IF(B3657="51 - Purga-Purga de sebo","51",IF(B3657="502 - Fermentacion PCL","502",IF(B3657="510 - Fermentacion","510","512"))))))</f>
        <v/>
      </c>
      <c r="M3657" s="107" t="str">
        <f t="shared" si="57"/>
        <v/>
      </c>
    </row>
    <row r="3658" spans="12:13" hidden="1" x14ac:dyDescent="0.25">
      <c r="L3658" s="145" t="str">
        <f>IF(A3658="","",IFERROR(VLOOKUP(B3658,IPQlickTabla!$B:$J,9,FALSE),IF(B3658="80 - Produccion-Mezcla Grasa","80",IF(B3658="51 - Purga-Purga de sebo","51",IF(B3658="502 - Fermentacion PCL","502",IF(B3658="510 - Fermentacion","510","512"))))))</f>
        <v/>
      </c>
      <c r="M3658" s="107" t="str">
        <f t="shared" si="57"/>
        <v/>
      </c>
    </row>
    <row r="3659" spans="12:13" hidden="1" x14ac:dyDescent="0.25">
      <c r="L3659" s="145" t="str">
        <f>IF(A3659="","",IFERROR(VLOOKUP(B3659,IPQlickTabla!$B:$J,9,FALSE),IF(B3659="80 - Produccion-Mezcla Grasa","80",IF(B3659="51 - Purga-Purga de sebo","51",IF(B3659="502 - Fermentacion PCL","502",IF(B3659="510 - Fermentacion","510","512"))))))</f>
        <v/>
      </c>
      <c r="M3659" s="107" t="str">
        <f t="shared" si="57"/>
        <v/>
      </c>
    </row>
    <row r="3660" spans="12:13" hidden="1" x14ac:dyDescent="0.25">
      <c r="L3660" s="145" t="str">
        <f>IF(A3660="","",IFERROR(VLOOKUP(B3660,IPQlickTabla!$B:$J,9,FALSE),IF(B3660="80 - Produccion-Mezcla Grasa","80",IF(B3660="51 - Purga-Purga de sebo","51",IF(B3660="502 - Fermentacion PCL","502",IF(B3660="510 - Fermentacion","510","512"))))))</f>
        <v/>
      </c>
      <c r="M3660" s="107" t="str">
        <f t="shared" si="57"/>
        <v/>
      </c>
    </row>
    <row r="3661" spans="12:13" hidden="1" x14ac:dyDescent="0.25">
      <c r="L3661" s="145" t="str">
        <f>IF(A3661="","",IFERROR(VLOOKUP(B3661,IPQlickTabla!$B:$J,9,FALSE),IF(B3661="80 - Produccion-Mezcla Grasa","80",IF(B3661="51 - Purga-Purga de sebo","51",IF(B3661="502 - Fermentacion PCL","502",IF(B3661="510 - Fermentacion","510","512"))))))</f>
        <v/>
      </c>
      <c r="M3661" s="107" t="str">
        <f t="shared" si="57"/>
        <v/>
      </c>
    </row>
    <row r="3662" spans="12:13" hidden="1" x14ac:dyDescent="0.25">
      <c r="L3662" s="145" t="str">
        <f>IF(A3662="","",IFERROR(VLOOKUP(B3662,IPQlickTabla!$B:$J,9,FALSE),IF(B3662="80 - Produccion-Mezcla Grasa","80",IF(B3662="51 - Purga-Purga de sebo","51",IF(B3662="502 - Fermentacion PCL","502",IF(B3662="510 - Fermentacion","510","512"))))))</f>
        <v/>
      </c>
      <c r="M3662" s="107" t="str">
        <f t="shared" si="57"/>
        <v/>
      </c>
    </row>
    <row r="3663" spans="12:13" hidden="1" x14ac:dyDescent="0.25">
      <c r="L3663" s="145" t="str">
        <f>IF(A3663="","",IFERROR(VLOOKUP(B3663,IPQlickTabla!$B:$J,9,FALSE),IF(B3663="80 - Produccion-Mezcla Grasa","80",IF(B3663="51 - Purga-Purga de sebo","51",IF(B3663="502 - Fermentacion PCL","502",IF(B3663="510 - Fermentacion","510","512"))))))</f>
        <v/>
      </c>
      <c r="M3663" s="107" t="str">
        <f t="shared" si="57"/>
        <v/>
      </c>
    </row>
    <row r="3664" spans="12:13" hidden="1" x14ac:dyDescent="0.25">
      <c r="L3664" s="145" t="str">
        <f>IF(A3664="","",IFERROR(VLOOKUP(B3664,IPQlickTabla!$B:$J,9,FALSE),IF(B3664="80 - Produccion-Mezcla Grasa","80",IF(B3664="51 - Purga-Purga de sebo","51",IF(B3664="502 - Fermentacion PCL","502",IF(B3664="510 - Fermentacion","510","512"))))))</f>
        <v/>
      </c>
      <c r="M3664" s="107" t="str">
        <f t="shared" si="57"/>
        <v/>
      </c>
    </row>
    <row r="3665" spans="12:13" hidden="1" x14ac:dyDescent="0.25">
      <c r="L3665" s="145" t="str">
        <f>IF(A3665="","",IFERROR(VLOOKUP(B3665,IPQlickTabla!$B:$J,9,FALSE),IF(B3665="80 - Produccion-Mezcla Grasa","80",IF(B3665="51 - Purga-Purga de sebo","51",IF(B3665="502 - Fermentacion PCL","502",IF(B3665="510 - Fermentacion","510","512"))))))</f>
        <v/>
      </c>
      <c r="M3665" s="107" t="str">
        <f t="shared" si="57"/>
        <v/>
      </c>
    </row>
    <row r="3666" spans="12:13" hidden="1" x14ac:dyDescent="0.25">
      <c r="L3666" s="145" t="str">
        <f>IF(A3666="","",IFERROR(VLOOKUP(B3666,IPQlickTabla!$B:$J,9,FALSE),IF(B3666="80 - Produccion-Mezcla Grasa","80",IF(B3666="51 - Purga-Purga de sebo","51",IF(B3666="502 - Fermentacion PCL","502",IF(B3666="510 - Fermentacion","510","512"))))))</f>
        <v/>
      </c>
      <c r="M3666" s="107" t="str">
        <f t="shared" si="57"/>
        <v/>
      </c>
    </row>
    <row r="3667" spans="12:13" hidden="1" x14ac:dyDescent="0.25">
      <c r="L3667" s="145" t="str">
        <f>IF(A3667="","",IFERROR(VLOOKUP(B3667,IPQlickTabla!$B:$J,9,FALSE),IF(B3667="80 - Produccion-Mezcla Grasa","80",IF(B3667="51 - Purga-Purga de sebo","51",IF(B3667="502 - Fermentacion PCL","502",IF(B3667="510 - Fermentacion","510","512"))))))</f>
        <v/>
      </c>
      <c r="M3667" s="107" t="str">
        <f t="shared" si="57"/>
        <v/>
      </c>
    </row>
    <row r="3668" spans="12:13" hidden="1" x14ac:dyDescent="0.25">
      <c r="L3668" s="145" t="str">
        <f>IF(A3668="","",IFERROR(VLOOKUP(B3668,IPQlickTabla!$B:$J,9,FALSE),IF(B3668="80 - Produccion-Mezcla Grasa","80",IF(B3668="51 - Purga-Purga de sebo","51",IF(B3668="502 - Fermentacion PCL","502",IF(B3668="510 - Fermentacion","510","512"))))))</f>
        <v/>
      </c>
      <c r="M3668" s="107" t="str">
        <f t="shared" si="57"/>
        <v/>
      </c>
    </row>
    <row r="3669" spans="12:13" hidden="1" x14ac:dyDescent="0.25">
      <c r="L3669" s="145" t="str">
        <f>IF(A3669="","",IFERROR(VLOOKUP(B3669,IPQlickTabla!$B:$J,9,FALSE),IF(B3669="80 - Produccion-Mezcla Grasa","80",IF(B3669="51 - Purga-Purga de sebo","51",IF(B3669="502 - Fermentacion PCL","502",IF(B3669="510 - Fermentacion","510","512"))))))</f>
        <v/>
      </c>
      <c r="M3669" s="107" t="str">
        <f t="shared" si="57"/>
        <v/>
      </c>
    </row>
    <row r="3670" spans="12:13" hidden="1" x14ac:dyDescent="0.25">
      <c r="L3670" s="145" t="str">
        <f>IF(A3670="","",IFERROR(VLOOKUP(B3670,IPQlickTabla!$B:$J,9,FALSE),IF(B3670="80 - Produccion-Mezcla Grasa","80",IF(B3670="51 - Purga-Purga de sebo","51",IF(B3670="502 - Fermentacion PCL","502",IF(B3670="510 - Fermentacion","510","512"))))))</f>
        <v/>
      </c>
      <c r="M3670" s="107" t="str">
        <f t="shared" si="57"/>
        <v/>
      </c>
    </row>
    <row r="3671" spans="12:13" hidden="1" x14ac:dyDescent="0.25">
      <c r="L3671" s="145" t="str">
        <f>IF(A3671="","",IFERROR(VLOOKUP(B3671,IPQlickTabla!$B:$J,9,FALSE),IF(B3671="80 - Produccion-Mezcla Grasa","80",IF(B3671="51 - Purga-Purga de sebo","51",IF(B3671="502 - Fermentacion PCL","502",IF(B3671="510 - Fermentacion","510","512"))))))</f>
        <v/>
      </c>
      <c r="M3671" s="107" t="str">
        <f t="shared" si="57"/>
        <v/>
      </c>
    </row>
    <row r="3672" spans="12:13" hidden="1" x14ac:dyDescent="0.25">
      <c r="L3672" s="145" t="str">
        <f>IF(A3672="","",IFERROR(VLOOKUP(B3672,IPQlickTabla!$B:$J,9,FALSE),IF(B3672="80 - Produccion-Mezcla Grasa","80",IF(B3672="51 - Purga-Purga de sebo","51",IF(B3672="502 - Fermentacion PCL","502",IF(B3672="510 - Fermentacion","510","512"))))))</f>
        <v/>
      </c>
      <c r="M3672" s="107" t="str">
        <f t="shared" si="57"/>
        <v/>
      </c>
    </row>
    <row r="3673" spans="12:13" hidden="1" x14ac:dyDescent="0.25">
      <c r="L3673" s="145" t="str">
        <f>IF(A3673="","",IFERROR(VLOOKUP(B3673,IPQlickTabla!$B:$J,9,FALSE),IF(B3673="80 - Produccion-Mezcla Grasa","80",IF(B3673="51 - Purga-Purga de sebo","51",IF(B3673="502 - Fermentacion PCL","502",IF(B3673="510 - Fermentacion","510","512"))))))</f>
        <v/>
      </c>
      <c r="M3673" s="107" t="str">
        <f t="shared" si="57"/>
        <v/>
      </c>
    </row>
    <row r="3674" spans="12:13" hidden="1" x14ac:dyDescent="0.25">
      <c r="L3674" s="145" t="str">
        <f>IF(A3674="","",IFERROR(VLOOKUP(B3674,IPQlickTabla!$B:$J,9,FALSE),IF(B3674="80 - Produccion-Mezcla Grasa","80",IF(B3674="51 - Purga-Purga de sebo","51",IF(B3674="502 - Fermentacion PCL","502",IF(B3674="510 - Fermentacion","510","512"))))))</f>
        <v/>
      </c>
      <c r="M3674" s="107" t="str">
        <f t="shared" si="57"/>
        <v/>
      </c>
    </row>
    <row r="3675" spans="12:13" hidden="1" x14ac:dyDescent="0.25">
      <c r="L3675" s="145" t="str">
        <f>IF(A3675="","",IFERROR(VLOOKUP(B3675,IPQlickTabla!$B:$J,9,FALSE),IF(B3675="80 - Produccion-Mezcla Grasa","80",IF(B3675="51 - Purga-Purga de sebo","51",IF(B3675="502 - Fermentacion PCL","502",IF(B3675="510 - Fermentacion","510","512"))))))</f>
        <v/>
      </c>
      <c r="M3675" s="107" t="str">
        <f t="shared" si="57"/>
        <v/>
      </c>
    </row>
    <row r="3676" spans="12:13" hidden="1" x14ac:dyDescent="0.25">
      <c r="L3676" s="145" t="str">
        <f>IF(A3676="","",IFERROR(VLOOKUP(B3676,IPQlickTabla!$B:$J,9,FALSE),IF(B3676="80 - Produccion-Mezcla Grasa","80",IF(B3676="51 - Purga-Purga de sebo","51",IF(B3676="502 - Fermentacion PCL","502",IF(B3676="510 - Fermentacion","510","512"))))))</f>
        <v/>
      </c>
      <c r="M3676" s="107" t="str">
        <f t="shared" si="57"/>
        <v/>
      </c>
    </row>
    <row r="3677" spans="12:13" hidden="1" x14ac:dyDescent="0.25">
      <c r="L3677" s="145" t="str">
        <f>IF(A3677="","",IFERROR(VLOOKUP(B3677,IPQlickTabla!$B:$J,9,FALSE),IF(B3677="80 - Produccion-Mezcla Grasa","80",IF(B3677="51 - Purga-Purga de sebo","51",IF(B3677="502 - Fermentacion PCL","502",IF(B3677="510 - Fermentacion","510","512"))))))</f>
        <v/>
      </c>
      <c r="M3677" s="107" t="str">
        <f t="shared" si="57"/>
        <v/>
      </c>
    </row>
    <row r="3678" spans="12:13" hidden="1" x14ac:dyDescent="0.25">
      <c r="L3678" s="145" t="str">
        <f>IF(A3678="","",IFERROR(VLOOKUP(B3678,IPQlickTabla!$B:$J,9,FALSE),IF(B3678="80 - Produccion-Mezcla Grasa","80",IF(B3678="51 - Purga-Purga de sebo","51",IF(B3678="502 - Fermentacion PCL","502",IF(B3678="510 - Fermentacion","510","512"))))))</f>
        <v/>
      </c>
      <c r="M3678" s="107" t="str">
        <f t="shared" si="57"/>
        <v/>
      </c>
    </row>
    <row r="3679" spans="12:13" hidden="1" x14ac:dyDescent="0.25">
      <c r="L3679" s="145" t="str">
        <f>IF(A3679="","",IFERROR(VLOOKUP(B3679,IPQlickTabla!$B:$J,9,FALSE),IF(B3679="80 - Produccion-Mezcla Grasa","80",IF(B3679="51 - Purga-Purga de sebo","51",IF(B3679="502 - Fermentacion PCL","502",IF(B3679="510 - Fermentacion","510","512"))))))</f>
        <v/>
      </c>
      <c r="M3679" s="107" t="str">
        <f t="shared" si="57"/>
        <v/>
      </c>
    </row>
    <row r="3680" spans="12:13" hidden="1" x14ac:dyDescent="0.25">
      <c r="L3680" s="145" t="str">
        <f>IF(A3680="","",IFERROR(VLOOKUP(B3680,IPQlickTabla!$B:$J,9,FALSE),IF(B3680="80 - Produccion-Mezcla Grasa","80",IF(B3680="51 - Purga-Purga de sebo","51",IF(B3680="502 - Fermentacion PCL","502",IF(B3680="510 - Fermentacion","510","512"))))))</f>
        <v/>
      </c>
      <c r="M3680" s="107" t="str">
        <f t="shared" si="57"/>
        <v/>
      </c>
    </row>
    <row r="3681" spans="12:13" hidden="1" x14ac:dyDescent="0.25">
      <c r="L3681" s="145" t="str">
        <f>IF(A3681="","",IFERROR(VLOOKUP(B3681,IPQlickTabla!$B:$J,9,FALSE),IF(B3681="80 - Produccion-Mezcla Grasa","80",IF(B3681="51 - Purga-Purga de sebo","51",IF(B3681="502 - Fermentacion PCL","502",IF(B3681="510 - Fermentacion","510","512"))))))</f>
        <v/>
      </c>
      <c r="M3681" s="107" t="str">
        <f t="shared" si="57"/>
        <v/>
      </c>
    </row>
    <row r="3682" spans="12:13" hidden="1" x14ac:dyDescent="0.25">
      <c r="L3682" s="145" t="str">
        <f>IF(A3682="","",IFERROR(VLOOKUP(B3682,IPQlickTabla!$B:$J,9,FALSE),IF(B3682="80 - Produccion-Mezcla Grasa","80",IF(B3682="51 - Purga-Purga de sebo","51",IF(B3682="502 - Fermentacion PCL","502",IF(B3682="510 - Fermentacion","510","512"))))))</f>
        <v/>
      </c>
      <c r="M3682" s="107" t="str">
        <f t="shared" si="57"/>
        <v/>
      </c>
    </row>
    <row r="3683" spans="12:13" hidden="1" x14ac:dyDescent="0.25">
      <c r="L3683" s="145" t="str">
        <f>IF(A3683="","",IFERROR(VLOOKUP(B3683,IPQlickTabla!$B:$J,9,FALSE),IF(B3683="80 - Produccion-Mezcla Grasa","80",IF(B3683="51 - Purga-Purga de sebo","51",IF(B3683="502 - Fermentacion PCL","502",IF(B3683="510 - Fermentacion","510","512"))))))</f>
        <v/>
      </c>
      <c r="M3683" s="107" t="str">
        <f t="shared" si="57"/>
        <v/>
      </c>
    </row>
    <row r="3684" spans="12:13" hidden="1" x14ac:dyDescent="0.25">
      <c r="L3684" s="145" t="str">
        <f>IF(A3684="","",IFERROR(VLOOKUP(B3684,IPQlickTabla!$B:$J,9,FALSE),IF(B3684="80 - Produccion-Mezcla Grasa","80",IF(B3684="51 - Purga-Purga de sebo","51",IF(B3684="502 - Fermentacion PCL","502",IF(B3684="510 - Fermentacion","510","512"))))))</f>
        <v/>
      </c>
      <c r="M3684" s="107" t="str">
        <f t="shared" si="57"/>
        <v/>
      </c>
    </row>
    <row r="3685" spans="12:13" hidden="1" x14ac:dyDescent="0.25">
      <c r="L3685" s="145" t="str">
        <f>IF(A3685="","",IFERROR(VLOOKUP(B3685,IPQlickTabla!$B:$J,9,FALSE),IF(B3685="80 - Produccion-Mezcla Grasa","80",IF(B3685="51 - Purga-Purga de sebo","51",IF(B3685="502 - Fermentacion PCL","502",IF(B3685="510 - Fermentacion","510","512"))))))</f>
        <v/>
      </c>
      <c r="M3685" s="107" t="str">
        <f t="shared" si="57"/>
        <v/>
      </c>
    </row>
    <row r="3686" spans="12:13" hidden="1" x14ac:dyDescent="0.25">
      <c r="L3686" s="145" t="str">
        <f>IF(A3686="","",IFERROR(VLOOKUP(B3686,IPQlickTabla!$B:$J,9,FALSE),IF(B3686="80 - Produccion-Mezcla Grasa","80",IF(B3686="51 - Purga-Purga de sebo","51",IF(B3686="502 - Fermentacion PCL","502",IF(B3686="510 - Fermentacion","510","512"))))))</f>
        <v/>
      </c>
      <c r="M3686" s="107" t="str">
        <f t="shared" si="57"/>
        <v/>
      </c>
    </row>
    <row r="3687" spans="12:13" hidden="1" x14ac:dyDescent="0.25">
      <c r="L3687" s="145" t="str">
        <f>IF(A3687="","",IFERROR(VLOOKUP(B3687,IPQlickTabla!$B:$J,9,FALSE),IF(B3687="80 - Produccion-Mezcla Grasa","80",IF(B3687="51 - Purga-Purga de sebo","51",IF(B3687="502 - Fermentacion PCL","502",IF(B3687="510 - Fermentacion","510","512"))))))</f>
        <v/>
      </c>
      <c r="M3687" s="107" t="str">
        <f t="shared" si="57"/>
        <v/>
      </c>
    </row>
    <row r="3688" spans="12:13" hidden="1" x14ac:dyDescent="0.25">
      <c r="L3688" s="145" t="str">
        <f>IF(A3688="","",IFERROR(VLOOKUP(B3688,IPQlickTabla!$B:$J,9,FALSE),IF(B3688="80 - Produccion-Mezcla Grasa","80",IF(B3688="51 - Purga-Purga de sebo","51",IF(B3688="502 - Fermentacion PCL","502",IF(B3688="510 - Fermentacion","510","512"))))))</f>
        <v/>
      </c>
      <c r="M3688" s="107" t="str">
        <f t="shared" si="57"/>
        <v/>
      </c>
    </row>
    <row r="3689" spans="12:13" hidden="1" x14ac:dyDescent="0.25">
      <c r="L3689" s="145" t="str">
        <f>IF(A3689="","",IFERROR(VLOOKUP(B3689,IPQlickTabla!$B:$J,9,FALSE),IF(B3689="80 - Produccion-Mezcla Grasa","80",IF(B3689="51 - Purga-Purga de sebo","51",IF(B3689="502 - Fermentacion PCL","502",IF(B3689="510 - Fermentacion","510","512"))))))</f>
        <v/>
      </c>
      <c r="M3689" s="107" t="str">
        <f t="shared" si="57"/>
        <v/>
      </c>
    </row>
    <row r="3690" spans="12:13" hidden="1" x14ac:dyDescent="0.25">
      <c r="L3690" s="145" t="str">
        <f>IF(A3690="","",IFERROR(VLOOKUP(B3690,IPQlickTabla!$B:$J,9,FALSE),IF(B3690="80 - Produccion-Mezcla Grasa","80",IF(B3690="51 - Purga-Purga de sebo","51",IF(B3690="502 - Fermentacion PCL","502",IF(B3690="510 - Fermentacion","510","512"))))))</f>
        <v/>
      </c>
      <c r="M3690" s="107" t="str">
        <f t="shared" si="57"/>
        <v/>
      </c>
    </row>
    <row r="3691" spans="12:13" hidden="1" x14ac:dyDescent="0.25">
      <c r="L3691" s="145" t="str">
        <f>IF(A3691="","",IFERROR(VLOOKUP(B3691,IPQlickTabla!$B:$J,9,FALSE),IF(B3691="80 - Produccion-Mezcla Grasa","80",IF(B3691="51 - Purga-Purga de sebo","51",IF(B3691="502 - Fermentacion PCL","502",IF(B3691="510 - Fermentacion","510","512"))))))</f>
        <v/>
      </c>
      <c r="M3691" s="107" t="str">
        <f t="shared" si="57"/>
        <v/>
      </c>
    </row>
    <row r="3692" spans="12:13" hidden="1" x14ac:dyDescent="0.25">
      <c r="L3692" s="145" t="str">
        <f>IF(A3692="","",IFERROR(VLOOKUP(B3692,IPQlickTabla!$B:$J,9,FALSE),IF(B3692="80 - Produccion-Mezcla Grasa","80",IF(B3692="51 - Purga-Purga de sebo","51",IF(B3692="502 - Fermentacion PCL","502",IF(B3692="510 - Fermentacion","510","512"))))))</f>
        <v/>
      </c>
      <c r="M3692" s="107" t="str">
        <f t="shared" si="57"/>
        <v/>
      </c>
    </row>
    <row r="3693" spans="12:13" hidden="1" x14ac:dyDescent="0.25">
      <c r="L3693" s="145" t="str">
        <f>IF(A3693="","",IFERROR(VLOOKUP(B3693,IPQlickTabla!$B:$J,9,FALSE),IF(B3693="80 - Produccion-Mezcla Grasa","80",IF(B3693="51 - Purga-Purga de sebo","51",IF(B3693="502 - Fermentacion PCL","502",IF(B3693="510 - Fermentacion","510","512"))))))</f>
        <v/>
      </c>
      <c r="M3693" s="107" t="str">
        <f t="shared" si="57"/>
        <v/>
      </c>
    </row>
    <row r="3694" spans="12:13" hidden="1" x14ac:dyDescent="0.25">
      <c r="L3694" s="145" t="str">
        <f>IF(A3694="","",IFERROR(VLOOKUP(B3694,IPQlickTabla!$B:$J,9,FALSE),IF(B3694="80 - Produccion-Mezcla Grasa","80",IF(B3694="51 - Purga-Purga de sebo","51",IF(B3694="502 - Fermentacion PCL","502",IF(B3694="510 - Fermentacion","510","512"))))))</f>
        <v/>
      </c>
      <c r="M3694" s="107" t="str">
        <f t="shared" si="57"/>
        <v/>
      </c>
    </row>
    <row r="3695" spans="12:13" hidden="1" x14ac:dyDescent="0.25">
      <c r="L3695" s="145" t="str">
        <f>IF(A3695="","",IFERROR(VLOOKUP(B3695,IPQlickTabla!$B:$J,9,FALSE),IF(B3695="80 - Produccion-Mezcla Grasa","80",IF(B3695="51 - Purga-Purga de sebo","51",IF(B3695="502 - Fermentacion PCL","502",IF(B3695="510 - Fermentacion","510","512"))))))</f>
        <v/>
      </c>
      <c r="M3695" s="107" t="str">
        <f t="shared" si="57"/>
        <v/>
      </c>
    </row>
    <row r="3696" spans="12:13" hidden="1" x14ac:dyDescent="0.25">
      <c r="L3696" s="145" t="str">
        <f>IF(A3696="","",IFERROR(VLOOKUP(B3696,IPQlickTabla!$B:$J,9,FALSE),IF(B3696="80 - Produccion-Mezcla Grasa","80",IF(B3696="51 - Purga-Purga de sebo","51",IF(B3696="502 - Fermentacion PCL","502",IF(B3696="510 - Fermentacion","510","512"))))))</f>
        <v/>
      </c>
      <c r="M3696" s="107" t="str">
        <f t="shared" si="57"/>
        <v/>
      </c>
    </row>
    <row r="3697" spans="12:13" hidden="1" x14ac:dyDescent="0.25">
      <c r="L3697" s="145" t="str">
        <f>IF(A3697="","",IFERROR(VLOOKUP(B3697,IPQlickTabla!$B:$J,9,FALSE),IF(B3697="80 - Produccion-Mezcla Grasa","80",IF(B3697="51 - Purga-Purga de sebo","51",IF(B3697="502 - Fermentacion PCL","502",IF(B3697="510 - Fermentacion","510","512"))))))</f>
        <v/>
      </c>
      <c r="M3697" s="107" t="str">
        <f t="shared" si="57"/>
        <v/>
      </c>
    </row>
    <row r="3698" spans="12:13" hidden="1" x14ac:dyDescent="0.25">
      <c r="L3698" s="145" t="str">
        <f>IF(A3698="","",IFERROR(VLOOKUP(B3698,IPQlickTabla!$B:$J,9,FALSE),IF(B3698="80 - Produccion-Mezcla Grasa","80",IF(B3698="51 - Purga-Purga de sebo","51",IF(B3698="502 - Fermentacion PCL","502",IF(B3698="510 - Fermentacion","510","512"))))))</f>
        <v/>
      </c>
      <c r="M3698" s="107" t="str">
        <f t="shared" si="57"/>
        <v/>
      </c>
    </row>
    <row r="3699" spans="12:13" hidden="1" x14ac:dyDescent="0.25">
      <c r="L3699" s="145" t="str">
        <f>IF(A3699="","",IFERROR(VLOOKUP(B3699,IPQlickTabla!$B:$J,9,FALSE),IF(B3699="80 - Produccion-Mezcla Grasa","80",IF(B3699="51 - Purga-Purga de sebo","51",IF(B3699="502 - Fermentacion PCL","502",IF(B3699="510 - Fermentacion","510","512"))))))</f>
        <v/>
      </c>
      <c r="M3699" s="107" t="str">
        <f t="shared" si="57"/>
        <v/>
      </c>
    </row>
    <row r="3700" spans="12:13" hidden="1" x14ac:dyDescent="0.25">
      <c r="L3700" s="145" t="str">
        <f>IF(A3700="","",IFERROR(VLOOKUP(B3700,IPQlickTabla!$B:$J,9,FALSE),IF(B3700="80 - Produccion-Mezcla Grasa","80",IF(B3700="51 - Purga-Purga de sebo","51",IF(B3700="502 - Fermentacion PCL","502",IF(B3700="510 - Fermentacion","510","512"))))))</f>
        <v/>
      </c>
      <c r="M3700" s="107" t="str">
        <f t="shared" si="57"/>
        <v/>
      </c>
    </row>
    <row r="3701" spans="12:13" hidden="1" x14ac:dyDescent="0.25">
      <c r="L3701" s="145" t="str">
        <f>IF(A3701="","",IFERROR(VLOOKUP(B3701,IPQlickTabla!$B:$J,9,FALSE),IF(B3701="80 - Produccion-Mezcla Grasa","80",IF(B3701="51 - Purga-Purga de sebo","51",IF(B3701="502 - Fermentacion PCL","502",IF(B3701="510 - Fermentacion","510","512"))))))</f>
        <v/>
      </c>
      <c r="M3701" s="107" t="str">
        <f t="shared" si="57"/>
        <v/>
      </c>
    </row>
    <row r="3702" spans="12:13" hidden="1" x14ac:dyDescent="0.25">
      <c r="L3702" s="145" t="str">
        <f>IF(A3702="","",IFERROR(VLOOKUP(B3702,IPQlickTabla!$B:$J,9,FALSE),IF(B3702="80 - Produccion-Mezcla Grasa","80",IF(B3702="51 - Purga-Purga de sebo","51",IF(B3702="502 - Fermentacion PCL","502",IF(B3702="510 - Fermentacion","510","512"))))))</f>
        <v/>
      </c>
      <c r="M3702" s="107" t="str">
        <f t="shared" si="57"/>
        <v/>
      </c>
    </row>
    <row r="3703" spans="12:13" hidden="1" x14ac:dyDescent="0.25">
      <c r="L3703" s="145" t="str">
        <f>IF(A3703="","",IFERROR(VLOOKUP(B3703,IPQlickTabla!$B:$J,9,FALSE),IF(B3703="80 - Produccion-Mezcla Grasa","80",IF(B3703="51 - Purga-Purga de sebo","51",IF(B3703="502 - Fermentacion PCL","502",IF(B3703="510 - Fermentacion","510","512"))))))</f>
        <v/>
      </c>
      <c r="M3703" s="107" t="str">
        <f t="shared" si="57"/>
        <v/>
      </c>
    </row>
    <row r="3704" spans="12:13" hidden="1" x14ac:dyDescent="0.25">
      <c r="L3704" s="145" t="str">
        <f>IF(A3704="","",IFERROR(VLOOKUP(B3704,IPQlickTabla!$B:$J,9,FALSE),IF(B3704="80 - Produccion-Mezcla Grasa","80",IF(B3704="51 - Purga-Purga de sebo","51",IF(B3704="502 - Fermentacion PCL","502",IF(B3704="510 - Fermentacion","510","512"))))))</f>
        <v/>
      </c>
      <c r="M3704" s="107" t="str">
        <f t="shared" si="57"/>
        <v/>
      </c>
    </row>
    <row r="3705" spans="12:13" hidden="1" x14ac:dyDescent="0.25">
      <c r="L3705" s="145" t="str">
        <f>IF(A3705="","",IFERROR(VLOOKUP(B3705,IPQlickTabla!$B:$J,9,FALSE),IF(B3705="80 - Produccion-Mezcla Grasa","80",IF(B3705="51 - Purga-Purga de sebo","51",IF(B3705="502 - Fermentacion PCL","502",IF(B3705="510 - Fermentacion","510","512"))))))</f>
        <v/>
      </c>
      <c r="M3705" s="107" t="str">
        <f t="shared" si="57"/>
        <v/>
      </c>
    </row>
    <row r="3706" spans="12:13" hidden="1" x14ac:dyDescent="0.25">
      <c r="L3706" s="145" t="str">
        <f>IF(A3706="","",IFERROR(VLOOKUP(B3706,IPQlickTabla!$B:$J,9,FALSE),IF(B3706="80 - Produccion-Mezcla Grasa","80",IF(B3706="51 - Purga-Purga de sebo","51",IF(B3706="502 - Fermentacion PCL","502",IF(B3706="510 - Fermentacion","510","512"))))))</f>
        <v/>
      </c>
      <c r="M3706" s="107" t="str">
        <f t="shared" si="57"/>
        <v/>
      </c>
    </row>
    <row r="3707" spans="12:13" hidden="1" x14ac:dyDescent="0.25">
      <c r="L3707" s="145" t="str">
        <f>IF(A3707="","",IFERROR(VLOOKUP(B3707,IPQlickTabla!$B:$J,9,FALSE),IF(B3707="80 - Produccion-Mezcla Grasa","80",IF(B3707="51 - Purga-Purga de sebo","51",IF(B3707="502 - Fermentacion PCL","502",IF(B3707="510 - Fermentacion","510","512"))))))</f>
        <v/>
      </c>
      <c r="M3707" s="107" t="str">
        <f t="shared" si="57"/>
        <v/>
      </c>
    </row>
    <row r="3708" spans="12:13" hidden="1" x14ac:dyDescent="0.25">
      <c r="L3708" s="145" t="str">
        <f>IF(A3708="","",IFERROR(VLOOKUP(B3708,IPQlickTabla!$B:$J,9,FALSE),IF(B3708="80 - Produccion-Mezcla Grasa","80",IF(B3708="51 - Purga-Purga de sebo","51",IF(B3708="502 - Fermentacion PCL","502",IF(B3708="510 - Fermentacion","510","512"))))))</f>
        <v/>
      </c>
      <c r="M3708" s="107" t="str">
        <f t="shared" si="57"/>
        <v/>
      </c>
    </row>
    <row r="3709" spans="12:13" hidden="1" x14ac:dyDescent="0.25">
      <c r="L3709" s="145" t="str">
        <f>IF(A3709="","",IFERROR(VLOOKUP(B3709,IPQlickTabla!$B:$J,9,FALSE),IF(B3709="80 - Produccion-Mezcla Grasa","80",IF(B3709="51 - Purga-Purga de sebo","51",IF(B3709="502 - Fermentacion PCL","502",IF(B3709="510 - Fermentacion","510","512"))))))</f>
        <v/>
      </c>
      <c r="M3709" s="107" t="str">
        <f t="shared" si="57"/>
        <v/>
      </c>
    </row>
    <row r="3710" spans="12:13" hidden="1" x14ac:dyDescent="0.25">
      <c r="L3710" s="145" t="str">
        <f>IF(A3710="","",IFERROR(VLOOKUP(B3710,IPQlickTabla!$B:$J,9,FALSE),IF(B3710="80 - Produccion-Mezcla Grasa","80",IF(B3710="51 - Purga-Purga de sebo","51",IF(B3710="502 - Fermentacion PCL","502",IF(B3710="510 - Fermentacion","510","512"))))))</f>
        <v/>
      </c>
      <c r="M3710" s="107" t="str">
        <f t="shared" si="57"/>
        <v/>
      </c>
    </row>
    <row r="3711" spans="12:13" hidden="1" x14ac:dyDescent="0.25">
      <c r="L3711" s="145" t="str">
        <f>IF(A3711="","",IFERROR(VLOOKUP(B3711,IPQlickTabla!$B:$J,9,FALSE),IF(B3711="80 - Produccion-Mezcla Grasa","80",IF(B3711="51 - Purga-Purga de sebo","51",IF(B3711="502 - Fermentacion PCL","502",IF(B3711="510 - Fermentacion","510","512"))))))</f>
        <v/>
      </c>
      <c r="M3711" s="107" t="str">
        <f t="shared" si="57"/>
        <v/>
      </c>
    </row>
    <row r="3712" spans="12:13" hidden="1" x14ac:dyDescent="0.25">
      <c r="L3712" s="145" t="str">
        <f>IF(A3712="","",IFERROR(VLOOKUP(B3712,IPQlickTabla!$B:$J,9,FALSE),IF(B3712="80 - Produccion-Mezcla Grasa","80",IF(B3712="51 - Purga-Purga de sebo","51",IF(B3712="502 - Fermentacion PCL","502",IF(B3712="510 - Fermentacion","510","512"))))))</f>
        <v/>
      </c>
      <c r="M3712" s="107" t="str">
        <f t="shared" si="57"/>
        <v/>
      </c>
    </row>
    <row r="3713" spans="12:13" hidden="1" x14ac:dyDescent="0.25">
      <c r="L3713" s="145" t="str">
        <f>IF(A3713="","",IFERROR(VLOOKUP(B3713,IPQlickTabla!$B:$J,9,FALSE),IF(B3713="80 - Produccion-Mezcla Grasa","80",IF(B3713="51 - Purga-Purga de sebo","51",IF(B3713="502 - Fermentacion PCL","502",IF(B3713="510 - Fermentacion","510","512"))))))</f>
        <v/>
      </c>
      <c r="M3713" s="107" t="str">
        <f t="shared" si="57"/>
        <v/>
      </c>
    </row>
    <row r="3714" spans="12:13" hidden="1" x14ac:dyDescent="0.25">
      <c r="L3714" s="145" t="str">
        <f>IF(A3714="","",IFERROR(VLOOKUP(B3714,IPQlickTabla!$B:$J,9,FALSE),IF(B3714="80 - Produccion-Mezcla Grasa","80",IF(B3714="51 - Purga-Purga de sebo","51",IF(B3714="502 - Fermentacion PCL","502",IF(B3714="510 - Fermentacion","510","512"))))))</f>
        <v/>
      </c>
      <c r="M3714" s="107" t="str">
        <f t="shared" si="57"/>
        <v/>
      </c>
    </row>
    <row r="3715" spans="12:13" hidden="1" x14ac:dyDescent="0.25">
      <c r="L3715" s="145" t="str">
        <f>IF(A3715="","",IFERROR(VLOOKUP(B3715,IPQlickTabla!$B:$J,9,FALSE),IF(B3715="80 - Produccion-Mezcla Grasa","80",IF(B3715="51 - Purga-Purga de sebo","51",IF(B3715="502 - Fermentacion PCL","502",IF(B3715="510 - Fermentacion","510","512"))))))</f>
        <v/>
      </c>
      <c r="M3715" s="107" t="str">
        <f t="shared" ref="M3715:M3778" si="58">+IF(OR(L3715=73,L3715=74,L3715=75),75,IF(L3715="80",80,IF(L3715="51",51,IF(L3715="502",502,IF(L3715="510",510,IF(L3715="512",512,L3715))))))</f>
        <v/>
      </c>
    </row>
    <row r="3716" spans="12:13" hidden="1" x14ac:dyDescent="0.25">
      <c r="L3716" s="145" t="str">
        <f>IF(A3716="","",IFERROR(VLOOKUP(B3716,IPQlickTabla!$B:$J,9,FALSE),IF(B3716="80 - Produccion-Mezcla Grasa","80",IF(B3716="51 - Purga-Purga de sebo","51",IF(B3716="502 - Fermentacion PCL","502",IF(B3716="510 - Fermentacion","510","512"))))))</f>
        <v/>
      </c>
      <c r="M3716" s="107" t="str">
        <f t="shared" si="58"/>
        <v/>
      </c>
    </row>
    <row r="3717" spans="12:13" hidden="1" x14ac:dyDescent="0.25">
      <c r="L3717" s="145" t="str">
        <f>IF(A3717="","",IFERROR(VLOOKUP(B3717,IPQlickTabla!$B:$J,9,FALSE),IF(B3717="80 - Produccion-Mezcla Grasa","80",IF(B3717="51 - Purga-Purga de sebo","51",IF(B3717="502 - Fermentacion PCL","502",IF(B3717="510 - Fermentacion","510","512"))))))</f>
        <v/>
      </c>
      <c r="M3717" s="107" t="str">
        <f t="shared" si="58"/>
        <v/>
      </c>
    </row>
    <row r="3718" spans="12:13" hidden="1" x14ac:dyDescent="0.25">
      <c r="L3718" s="145" t="str">
        <f>IF(A3718="","",IFERROR(VLOOKUP(B3718,IPQlickTabla!$B:$J,9,FALSE),IF(B3718="80 - Produccion-Mezcla Grasa","80",IF(B3718="51 - Purga-Purga de sebo","51",IF(B3718="502 - Fermentacion PCL","502",IF(B3718="510 - Fermentacion","510","512"))))))</f>
        <v/>
      </c>
      <c r="M3718" s="107" t="str">
        <f t="shared" si="58"/>
        <v/>
      </c>
    </row>
    <row r="3719" spans="12:13" hidden="1" x14ac:dyDescent="0.25">
      <c r="L3719" s="145" t="str">
        <f>IF(A3719="","",IFERROR(VLOOKUP(B3719,IPQlickTabla!$B:$J,9,FALSE),IF(B3719="80 - Produccion-Mezcla Grasa","80",IF(B3719="51 - Purga-Purga de sebo","51",IF(B3719="502 - Fermentacion PCL","502",IF(B3719="510 - Fermentacion","510","512"))))))</f>
        <v/>
      </c>
      <c r="M3719" s="107" t="str">
        <f t="shared" si="58"/>
        <v/>
      </c>
    </row>
    <row r="3720" spans="12:13" hidden="1" x14ac:dyDescent="0.25">
      <c r="L3720" s="145" t="str">
        <f>IF(A3720="","",IFERROR(VLOOKUP(B3720,IPQlickTabla!$B:$J,9,FALSE),IF(B3720="80 - Produccion-Mezcla Grasa","80",IF(B3720="51 - Purga-Purga de sebo","51",IF(B3720="502 - Fermentacion PCL","502",IF(B3720="510 - Fermentacion","510","512"))))))</f>
        <v/>
      </c>
      <c r="M3720" s="107" t="str">
        <f t="shared" si="58"/>
        <v/>
      </c>
    </row>
    <row r="3721" spans="12:13" hidden="1" x14ac:dyDescent="0.25">
      <c r="L3721" s="145" t="str">
        <f>IF(A3721="","",IFERROR(VLOOKUP(B3721,IPQlickTabla!$B:$J,9,FALSE),IF(B3721="80 - Produccion-Mezcla Grasa","80",IF(B3721="51 - Purga-Purga de sebo","51",IF(B3721="502 - Fermentacion PCL","502",IF(B3721="510 - Fermentacion","510","512"))))))</f>
        <v/>
      </c>
      <c r="M3721" s="107" t="str">
        <f t="shared" si="58"/>
        <v/>
      </c>
    </row>
    <row r="3722" spans="12:13" hidden="1" x14ac:dyDescent="0.25">
      <c r="L3722" s="145" t="str">
        <f>IF(A3722="","",IFERROR(VLOOKUP(B3722,IPQlickTabla!$B:$J,9,FALSE),IF(B3722="80 - Produccion-Mezcla Grasa","80",IF(B3722="51 - Purga-Purga de sebo","51",IF(B3722="502 - Fermentacion PCL","502",IF(B3722="510 - Fermentacion","510","512"))))))</f>
        <v/>
      </c>
      <c r="M3722" s="107" t="str">
        <f t="shared" si="58"/>
        <v/>
      </c>
    </row>
    <row r="3723" spans="12:13" hidden="1" x14ac:dyDescent="0.25">
      <c r="L3723" s="145" t="str">
        <f>IF(A3723="","",IFERROR(VLOOKUP(B3723,IPQlickTabla!$B:$J,9,FALSE),IF(B3723="80 - Produccion-Mezcla Grasa","80",IF(B3723="51 - Purga-Purga de sebo","51",IF(B3723="502 - Fermentacion PCL","502",IF(B3723="510 - Fermentacion","510","512"))))))</f>
        <v/>
      </c>
      <c r="M3723" s="107" t="str">
        <f t="shared" si="58"/>
        <v/>
      </c>
    </row>
    <row r="3724" spans="12:13" hidden="1" x14ac:dyDescent="0.25">
      <c r="L3724" s="145" t="str">
        <f>IF(A3724="","",IFERROR(VLOOKUP(B3724,IPQlickTabla!$B:$J,9,FALSE),IF(B3724="80 - Produccion-Mezcla Grasa","80",IF(B3724="51 - Purga-Purga de sebo","51",IF(B3724="502 - Fermentacion PCL","502",IF(B3724="510 - Fermentacion","510","512"))))))</f>
        <v/>
      </c>
      <c r="M3724" s="107" t="str">
        <f t="shared" si="58"/>
        <v/>
      </c>
    </row>
    <row r="3725" spans="12:13" hidden="1" x14ac:dyDescent="0.25">
      <c r="L3725" s="145" t="str">
        <f>IF(A3725="","",IFERROR(VLOOKUP(B3725,IPQlickTabla!$B:$J,9,FALSE),IF(B3725="80 - Produccion-Mezcla Grasa","80",IF(B3725="51 - Purga-Purga de sebo","51",IF(B3725="502 - Fermentacion PCL","502",IF(B3725="510 - Fermentacion","510","512"))))))</f>
        <v/>
      </c>
      <c r="M3725" s="107" t="str">
        <f t="shared" si="58"/>
        <v/>
      </c>
    </row>
    <row r="3726" spans="12:13" hidden="1" x14ac:dyDescent="0.25">
      <c r="L3726" s="145" t="str">
        <f>IF(A3726="","",IFERROR(VLOOKUP(B3726,IPQlickTabla!$B:$J,9,FALSE),IF(B3726="80 - Produccion-Mezcla Grasa","80",IF(B3726="51 - Purga-Purga de sebo","51",IF(B3726="502 - Fermentacion PCL","502",IF(B3726="510 - Fermentacion","510","512"))))))</f>
        <v/>
      </c>
      <c r="M3726" s="107" t="str">
        <f t="shared" si="58"/>
        <v/>
      </c>
    </row>
    <row r="3727" spans="12:13" hidden="1" x14ac:dyDescent="0.25">
      <c r="L3727" s="145" t="str">
        <f>IF(A3727="","",IFERROR(VLOOKUP(B3727,IPQlickTabla!$B:$J,9,FALSE),IF(B3727="80 - Produccion-Mezcla Grasa","80",IF(B3727="51 - Purga-Purga de sebo","51",IF(B3727="502 - Fermentacion PCL","502",IF(B3727="510 - Fermentacion","510","512"))))))</f>
        <v/>
      </c>
      <c r="M3727" s="107" t="str">
        <f t="shared" si="58"/>
        <v/>
      </c>
    </row>
    <row r="3728" spans="12:13" hidden="1" x14ac:dyDescent="0.25">
      <c r="L3728" s="145" t="str">
        <f>IF(A3728="","",IFERROR(VLOOKUP(B3728,IPQlickTabla!$B:$J,9,FALSE),IF(B3728="80 - Produccion-Mezcla Grasa","80",IF(B3728="51 - Purga-Purga de sebo","51",IF(B3728="502 - Fermentacion PCL","502",IF(B3728="510 - Fermentacion","510","512"))))))</f>
        <v/>
      </c>
      <c r="M3728" s="107" t="str">
        <f t="shared" si="58"/>
        <v/>
      </c>
    </row>
    <row r="3729" spans="12:13" hidden="1" x14ac:dyDescent="0.25">
      <c r="L3729" s="145" t="str">
        <f>IF(A3729="","",IFERROR(VLOOKUP(B3729,IPQlickTabla!$B:$J,9,FALSE),IF(B3729="80 - Produccion-Mezcla Grasa","80",IF(B3729="51 - Purga-Purga de sebo","51",IF(B3729="502 - Fermentacion PCL","502",IF(B3729="510 - Fermentacion","510","512"))))))</f>
        <v/>
      </c>
      <c r="M3729" s="107" t="str">
        <f t="shared" si="58"/>
        <v/>
      </c>
    </row>
    <row r="3730" spans="12:13" hidden="1" x14ac:dyDescent="0.25">
      <c r="L3730" s="145" t="str">
        <f>IF(A3730="","",IFERROR(VLOOKUP(B3730,IPQlickTabla!$B:$J,9,FALSE),IF(B3730="80 - Produccion-Mezcla Grasa","80",IF(B3730="51 - Purga-Purga de sebo","51",IF(B3730="502 - Fermentacion PCL","502",IF(B3730="510 - Fermentacion","510","512"))))))</f>
        <v/>
      </c>
      <c r="M3730" s="107" t="str">
        <f t="shared" si="58"/>
        <v/>
      </c>
    </row>
    <row r="3731" spans="12:13" hidden="1" x14ac:dyDescent="0.25">
      <c r="L3731" s="145" t="str">
        <f>IF(A3731="","",IFERROR(VLOOKUP(B3731,IPQlickTabla!$B:$J,9,FALSE),IF(B3731="80 - Produccion-Mezcla Grasa","80",IF(B3731="51 - Purga-Purga de sebo","51",IF(B3731="502 - Fermentacion PCL","502",IF(B3731="510 - Fermentacion","510","512"))))))</f>
        <v/>
      </c>
      <c r="M3731" s="107" t="str">
        <f t="shared" si="58"/>
        <v/>
      </c>
    </row>
    <row r="3732" spans="12:13" hidden="1" x14ac:dyDescent="0.25">
      <c r="L3732" s="145" t="str">
        <f>IF(A3732="","",IFERROR(VLOOKUP(B3732,IPQlickTabla!$B:$J,9,FALSE),IF(B3732="80 - Produccion-Mezcla Grasa","80",IF(B3732="51 - Purga-Purga de sebo","51",IF(B3732="502 - Fermentacion PCL","502",IF(B3732="510 - Fermentacion","510","512"))))))</f>
        <v/>
      </c>
      <c r="M3732" s="107" t="str">
        <f t="shared" si="58"/>
        <v/>
      </c>
    </row>
    <row r="3733" spans="12:13" hidden="1" x14ac:dyDescent="0.25">
      <c r="L3733" s="145" t="str">
        <f>IF(A3733="","",IFERROR(VLOOKUP(B3733,IPQlickTabla!$B:$J,9,FALSE),IF(B3733="80 - Produccion-Mezcla Grasa","80",IF(B3733="51 - Purga-Purga de sebo","51",IF(B3733="502 - Fermentacion PCL","502",IF(B3733="510 - Fermentacion","510","512"))))))</f>
        <v/>
      </c>
      <c r="M3733" s="107" t="str">
        <f t="shared" si="58"/>
        <v/>
      </c>
    </row>
    <row r="3734" spans="12:13" hidden="1" x14ac:dyDescent="0.25">
      <c r="L3734" s="145" t="str">
        <f>IF(A3734="","",IFERROR(VLOOKUP(B3734,IPQlickTabla!$B:$J,9,FALSE),IF(B3734="80 - Produccion-Mezcla Grasa","80",IF(B3734="51 - Purga-Purga de sebo","51",IF(B3734="502 - Fermentacion PCL","502",IF(B3734="510 - Fermentacion","510","512"))))))</f>
        <v/>
      </c>
      <c r="M3734" s="107" t="str">
        <f t="shared" si="58"/>
        <v/>
      </c>
    </row>
    <row r="3735" spans="12:13" hidden="1" x14ac:dyDescent="0.25">
      <c r="L3735" s="145" t="str">
        <f>IF(A3735="","",IFERROR(VLOOKUP(B3735,IPQlickTabla!$B:$J,9,FALSE),IF(B3735="80 - Produccion-Mezcla Grasa","80",IF(B3735="51 - Purga-Purga de sebo","51",IF(B3735="502 - Fermentacion PCL","502",IF(B3735="510 - Fermentacion","510","512"))))))</f>
        <v/>
      </c>
      <c r="M3735" s="107" t="str">
        <f t="shared" si="58"/>
        <v/>
      </c>
    </row>
    <row r="3736" spans="12:13" hidden="1" x14ac:dyDescent="0.25">
      <c r="L3736" s="145" t="str">
        <f>IF(A3736="","",IFERROR(VLOOKUP(B3736,IPQlickTabla!$B:$J,9,FALSE),IF(B3736="80 - Produccion-Mezcla Grasa","80",IF(B3736="51 - Purga-Purga de sebo","51",IF(B3736="502 - Fermentacion PCL","502",IF(B3736="510 - Fermentacion","510","512"))))))</f>
        <v/>
      </c>
      <c r="M3736" s="107" t="str">
        <f t="shared" si="58"/>
        <v/>
      </c>
    </row>
    <row r="3737" spans="12:13" hidden="1" x14ac:dyDescent="0.25">
      <c r="L3737" s="145" t="str">
        <f>IF(A3737="","",IFERROR(VLOOKUP(B3737,IPQlickTabla!$B:$J,9,FALSE),IF(B3737="80 - Produccion-Mezcla Grasa","80",IF(B3737="51 - Purga-Purga de sebo","51",IF(B3737="502 - Fermentacion PCL","502",IF(B3737="510 - Fermentacion","510","512"))))))</f>
        <v/>
      </c>
      <c r="M3737" s="107" t="str">
        <f t="shared" si="58"/>
        <v/>
      </c>
    </row>
    <row r="3738" spans="12:13" hidden="1" x14ac:dyDescent="0.25">
      <c r="L3738" s="145" t="str">
        <f>IF(A3738="","",IFERROR(VLOOKUP(B3738,IPQlickTabla!$B:$J,9,FALSE),IF(B3738="80 - Produccion-Mezcla Grasa","80",IF(B3738="51 - Purga-Purga de sebo","51",IF(B3738="502 - Fermentacion PCL","502",IF(B3738="510 - Fermentacion","510","512"))))))</f>
        <v/>
      </c>
      <c r="M3738" s="107" t="str">
        <f t="shared" si="58"/>
        <v/>
      </c>
    </row>
    <row r="3739" spans="12:13" hidden="1" x14ac:dyDescent="0.25">
      <c r="L3739" s="145" t="str">
        <f>IF(A3739="","",IFERROR(VLOOKUP(B3739,IPQlickTabla!$B:$J,9,FALSE),IF(B3739="80 - Produccion-Mezcla Grasa","80",IF(B3739="51 - Purga-Purga de sebo","51",IF(B3739="502 - Fermentacion PCL","502",IF(B3739="510 - Fermentacion","510","512"))))))</f>
        <v/>
      </c>
      <c r="M3739" s="107" t="str">
        <f t="shared" si="58"/>
        <v/>
      </c>
    </row>
    <row r="3740" spans="12:13" hidden="1" x14ac:dyDescent="0.25">
      <c r="L3740" s="145" t="str">
        <f>IF(A3740="","",IFERROR(VLOOKUP(B3740,IPQlickTabla!$B:$J,9,FALSE),IF(B3740="80 - Produccion-Mezcla Grasa","80",IF(B3740="51 - Purga-Purga de sebo","51",IF(B3740="502 - Fermentacion PCL","502",IF(B3740="510 - Fermentacion","510","512"))))))</f>
        <v/>
      </c>
      <c r="M3740" s="107" t="str">
        <f t="shared" si="58"/>
        <v/>
      </c>
    </row>
    <row r="3741" spans="12:13" hidden="1" x14ac:dyDescent="0.25">
      <c r="L3741" s="145" t="str">
        <f>IF(A3741="","",IFERROR(VLOOKUP(B3741,IPQlickTabla!$B:$J,9,FALSE),IF(B3741="80 - Produccion-Mezcla Grasa","80",IF(B3741="51 - Purga-Purga de sebo","51",IF(B3741="502 - Fermentacion PCL","502",IF(B3741="510 - Fermentacion","510","512"))))))</f>
        <v/>
      </c>
      <c r="M3741" s="107" t="str">
        <f t="shared" si="58"/>
        <v/>
      </c>
    </row>
    <row r="3742" spans="12:13" hidden="1" x14ac:dyDescent="0.25">
      <c r="L3742" s="145" t="str">
        <f>IF(A3742="","",IFERROR(VLOOKUP(B3742,IPQlickTabla!$B:$J,9,FALSE),IF(B3742="80 - Produccion-Mezcla Grasa","80",IF(B3742="51 - Purga-Purga de sebo","51",IF(B3742="502 - Fermentacion PCL","502",IF(B3742="510 - Fermentacion","510","512"))))))</f>
        <v/>
      </c>
      <c r="M3742" s="107" t="str">
        <f t="shared" si="58"/>
        <v/>
      </c>
    </row>
    <row r="3743" spans="12:13" hidden="1" x14ac:dyDescent="0.25">
      <c r="L3743" s="145" t="str">
        <f>IF(A3743="","",IFERROR(VLOOKUP(B3743,IPQlickTabla!$B:$J,9,FALSE),IF(B3743="80 - Produccion-Mezcla Grasa","80",IF(B3743="51 - Purga-Purga de sebo","51",IF(B3743="502 - Fermentacion PCL","502",IF(B3743="510 - Fermentacion","510","512"))))))</f>
        <v/>
      </c>
      <c r="M3743" s="107" t="str">
        <f t="shared" si="58"/>
        <v/>
      </c>
    </row>
    <row r="3744" spans="12:13" hidden="1" x14ac:dyDescent="0.25">
      <c r="L3744" s="145" t="str">
        <f>IF(A3744="","",IFERROR(VLOOKUP(B3744,IPQlickTabla!$B:$J,9,FALSE),IF(B3744="80 - Produccion-Mezcla Grasa","80",IF(B3744="51 - Purga-Purga de sebo","51",IF(B3744="502 - Fermentacion PCL","502",IF(B3744="510 - Fermentacion","510","512"))))))</f>
        <v/>
      </c>
      <c r="M3744" s="107" t="str">
        <f t="shared" si="58"/>
        <v/>
      </c>
    </row>
    <row r="3745" spans="12:13" hidden="1" x14ac:dyDescent="0.25">
      <c r="L3745" s="145" t="str">
        <f>IF(A3745="","",IFERROR(VLOOKUP(B3745,IPQlickTabla!$B:$J,9,FALSE),IF(B3745="80 - Produccion-Mezcla Grasa","80",IF(B3745="51 - Purga-Purga de sebo","51",IF(B3745="502 - Fermentacion PCL","502",IF(B3745="510 - Fermentacion","510","512"))))))</f>
        <v/>
      </c>
      <c r="M3745" s="107" t="str">
        <f t="shared" si="58"/>
        <v/>
      </c>
    </row>
    <row r="3746" spans="12:13" hidden="1" x14ac:dyDescent="0.25">
      <c r="L3746" s="145" t="str">
        <f>IF(A3746="","",IFERROR(VLOOKUP(B3746,IPQlickTabla!$B:$J,9,FALSE),IF(B3746="80 - Produccion-Mezcla Grasa","80",IF(B3746="51 - Purga-Purga de sebo","51",IF(B3746="502 - Fermentacion PCL","502",IF(B3746="510 - Fermentacion","510","512"))))))</f>
        <v/>
      </c>
      <c r="M3746" s="107" t="str">
        <f t="shared" si="58"/>
        <v/>
      </c>
    </row>
    <row r="3747" spans="12:13" hidden="1" x14ac:dyDescent="0.25">
      <c r="L3747" s="145" t="str">
        <f>IF(A3747="","",IFERROR(VLOOKUP(B3747,IPQlickTabla!$B:$J,9,FALSE),IF(B3747="80 - Produccion-Mezcla Grasa","80",IF(B3747="51 - Purga-Purga de sebo","51",IF(B3747="502 - Fermentacion PCL","502",IF(B3747="510 - Fermentacion","510","512"))))))</f>
        <v/>
      </c>
      <c r="M3747" s="107" t="str">
        <f t="shared" si="58"/>
        <v/>
      </c>
    </row>
    <row r="3748" spans="12:13" hidden="1" x14ac:dyDescent="0.25">
      <c r="L3748" s="145" t="str">
        <f>IF(A3748="","",IFERROR(VLOOKUP(B3748,IPQlickTabla!$B:$J,9,FALSE),IF(B3748="80 - Produccion-Mezcla Grasa","80",IF(B3748="51 - Purga-Purga de sebo","51",IF(B3748="502 - Fermentacion PCL","502",IF(B3748="510 - Fermentacion","510","512"))))))</f>
        <v/>
      </c>
      <c r="M3748" s="107" t="str">
        <f t="shared" si="58"/>
        <v/>
      </c>
    </row>
    <row r="3749" spans="12:13" hidden="1" x14ac:dyDescent="0.25">
      <c r="L3749" s="145" t="str">
        <f>IF(A3749="","",IFERROR(VLOOKUP(B3749,IPQlickTabla!$B:$J,9,FALSE),IF(B3749="80 - Produccion-Mezcla Grasa","80",IF(B3749="51 - Purga-Purga de sebo","51",IF(B3749="502 - Fermentacion PCL","502",IF(B3749="510 - Fermentacion","510","512"))))))</f>
        <v/>
      </c>
      <c r="M3749" s="107" t="str">
        <f t="shared" si="58"/>
        <v/>
      </c>
    </row>
    <row r="3750" spans="12:13" hidden="1" x14ac:dyDescent="0.25">
      <c r="L3750" s="145" t="str">
        <f>IF(A3750="","",IFERROR(VLOOKUP(B3750,IPQlickTabla!$B:$J,9,FALSE),IF(B3750="80 - Produccion-Mezcla Grasa","80",IF(B3750="51 - Purga-Purga de sebo","51",IF(B3750="502 - Fermentacion PCL","502",IF(B3750="510 - Fermentacion","510","512"))))))</f>
        <v/>
      </c>
      <c r="M3750" s="107" t="str">
        <f t="shared" si="58"/>
        <v/>
      </c>
    </row>
    <row r="3751" spans="12:13" hidden="1" x14ac:dyDescent="0.25">
      <c r="L3751" s="145" t="str">
        <f>IF(A3751="","",IFERROR(VLOOKUP(B3751,IPQlickTabla!$B:$J,9,FALSE),IF(B3751="80 - Produccion-Mezcla Grasa","80",IF(B3751="51 - Purga-Purga de sebo","51",IF(B3751="502 - Fermentacion PCL","502",IF(B3751="510 - Fermentacion","510","512"))))))</f>
        <v/>
      </c>
      <c r="M3751" s="107" t="str">
        <f t="shared" si="58"/>
        <v/>
      </c>
    </row>
    <row r="3752" spans="12:13" hidden="1" x14ac:dyDescent="0.25">
      <c r="L3752" s="145" t="str">
        <f>IF(A3752="","",IFERROR(VLOOKUP(B3752,IPQlickTabla!$B:$J,9,FALSE),IF(B3752="80 - Produccion-Mezcla Grasa","80",IF(B3752="51 - Purga-Purga de sebo","51",IF(B3752="502 - Fermentacion PCL","502",IF(B3752="510 - Fermentacion","510","512"))))))</f>
        <v/>
      </c>
      <c r="M3752" s="107" t="str">
        <f t="shared" si="58"/>
        <v/>
      </c>
    </row>
    <row r="3753" spans="12:13" hidden="1" x14ac:dyDescent="0.25">
      <c r="L3753" s="145" t="str">
        <f>IF(A3753="","",IFERROR(VLOOKUP(B3753,IPQlickTabla!$B:$J,9,FALSE),IF(B3753="80 - Produccion-Mezcla Grasa","80",IF(B3753="51 - Purga-Purga de sebo","51",IF(B3753="502 - Fermentacion PCL","502",IF(B3753="510 - Fermentacion","510","512"))))))</f>
        <v/>
      </c>
      <c r="M3753" s="107" t="str">
        <f t="shared" si="58"/>
        <v/>
      </c>
    </row>
    <row r="3754" spans="12:13" hidden="1" x14ac:dyDescent="0.25">
      <c r="L3754" s="145" t="str">
        <f>IF(A3754="","",IFERROR(VLOOKUP(B3754,IPQlickTabla!$B:$J,9,FALSE),IF(B3754="80 - Produccion-Mezcla Grasa","80",IF(B3754="51 - Purga-Purga de sebo","51",IF(B3754="502 - Fermentacion PCL","502",IF(B3754="510 - Fermentacion","510","512"))))))</f>
        <v/>
      </c>
      <c r="M3754" s="107" t="str">
        <f t="shared" si="58"/>
        <v/>
      </c>
    </row>
    <row r="3755" spans="12:13" hidden="1" x14ac:dyDescent="0.25">
      <c r="L3755" s="145" t="str">
        <f>IF(A3755="","",IFERROR(VLOOKUP(B3755,IPQlickTabla!$B:$J,9,FALSE),IF(B3755="80 - Produccion-Mezcla Grasa","80",IF(B3755="51 - Purga-Purga de sebo","51",IF(B3755="502 - Fermentacion PCL","502",IF(B3755="510 - Fermentacion","510","512"))))))</f>
        <v/>
      </c>
      <c r="M3755" s="107" t="str">
        <f t="shared" si="58"/>
        <v/>
      </c>
    </row>
    <row r="3756" spans="12:13" hidden="1" x14ac:dyDescent="0.25">
      <c r="L3756" s="145" t="str">
        <f>IF(A3756="","",IFERROR(VLOOKUP(B3756,IPQlickTabla!$B:$J,9,FALSE),IF(B3756="80 - Produccion-Mezcla Grasa","80",IF(B3756="51 - Purga-Purga de sebo","51",IF(B3756="502 - Fermentacion PCL","502",IF(B3756="510 - Fermentacion","510","512"))))))</f>
        <v/>
      </c>
      <c r="M3756" s="107" t="str">
        <f t="shared" si="58"/>
        <v/>
      </c>
    </row>
    <row r="3757" spans="12:13" hidden="1" x14ac:dyDescent="0.25">
      <c r="L3757" s="145" t="str">
        <f>IF(A3757="","",IFERROR(VLOOKUP(B3757,IPQlickTabla!$B:$J,9,FALSE),IF(B3757="80 - Produccion-Mezcla Grasa","80",IF(B3757="51 - Purga-Purga de sebo","51",IF(B3757="502 - Fermentacion PCL","502",IF(B3757="510 - Fermentacion","510","512"))))))</f>
        <v/>
      </c>
      <c r="M3757" s="107" t="str">
        <f t="shared" si="58"/>
        <v/>
      </c>
    </row>
    <row r="3758" spans="12:13" hidden="1" x14ac:dyDescent="0.25">
      <c r="L3758" s="145" t="str">
        <f>IF(A3758="","",IFERROR(VLOOKUP(B3758,IPQlickTabla!$B:$J,9,FALSE),IF(B3758="80 - Produccion-Mezcla Grasa","80",IF(B3758="51 - Purga-Purga de sebo","51",IF(B3758="502 - Fermentacion PCL","502",IF(B3758="510 - Fermentacion","510","512"))))))</f>
        <v/>
      </c>
      <c r="M3758" s="107" t="str">
        <f t="shared" si="58"/>
        <v/>
      </c>
    </row>
    <row r="3759" spans="12:13" hidden="1" x14ac:dyDescent="0.25">
      <c r="L3759" s="145" t="str">
        <f>IF(A3759="","",IFERROR(VLOOKUP(B3759,IPQlickTabla!$B:$J,9,FALSE),IF(B3759="80 - Produccion-Mezcla Grasa","80",IF(B3759="51 - Purga-Purga de sebo","51",IF(B3759="502 - Fermentacion PCL","502",IF(B3759="510 - Fermentacion","510","512"))))))</f>
        <v/>
      </c>
      <c r="M3759" s="107" t="str">
        <f t="shared" si="58"/>
        <v/>
      </c>
    </row>
    <row r="3760" spans="12:13" hidden="1" x14ac:dyDescent="0.25">
      <c r="L3760" s="145" t="str">
        <f>IF(A3760="","",IFERROR(VLOOKUP(B3760,IPQlickTabla!$B:$J,9,FALSE),IF(B3760="80 - Produccion-Mezcla Grasa","80",IF(B3760="51 - Purga-Purga de sebo","51",IF(B3760="502 - Fermentacion PCL","502",IF(B3760="510 - Fermentacion","510","512"))))))</f>
        <v/>
      </c>
      <c r="M3760" s="107" t="str">
        <f t="shared" si="58"/>
        <v/>
      </c>
    </row>
    <row r="3761" spans="12:13" hidden="1" x14ac:dyDescent="0.25">
      <c r="L3761" s="145" t="str">
        <f>IF(A3761="","",IFERROR(VLOOKUP(B3761,IPQlickTabla!$B:$J,9,FALSE),IF(B3761="80 - Produccion-Mezcla Grasa","80",IF(B3761="51 - Purga-Purga de sebo","51",IF(B3761="502 - Fermentacion PCL","502",IF(B3761="510 - Fermentacion","510","512"))))))</f>
        <v/>
      </c>
      <c r="M3761" s="107" t="str">
        <f t="shared" si="58"/>
        <v/>
      </c>
    </row>
    <row r="3762" spans="12:13" hidden="1" x14ac:dyDescent="0.25">
      <c r="L3762" s="145" t="str">
        <f>IF(A3762="","",IFERROR(VLOOKUP(B3762,IPQlickTabla!$B:$J,9,FALSE),IF(B3762="80 - Produccion-Mezcla Grasa","80",IF(B3762="51 - Purga-Purga de sebo","51",IF(B3762="502 - Fermentacion PCL","502",IF(B3762="510 - Fermentacion","510","512"))))))</f>
        <v/>
      </c>
      <c r="M3762" s="107" t="str">
        <f t="shared" si="58"/>
        <v/>
      </c>
    </row>
    <row r="3763" spans="12:13" hidden="1" x14ac:dyDescent="0.25">
      <c r="L3763" s="145" t="str">
        <f>IF(A3763="","",IFERROR(VLOOKUP(B3763,IPQlickTabla!$B:$J,9,FALSE),IF(B3763="80 - Produccion-Mezcla Grasa","80",IF(B3763="51 - Purga-Purga de sebo","51",IF(B3763="502 - Fermentacion PCL","502",IF(B3763="510 - Fermentacion","510","512"))))))</f>
        <v/>
      </c>
      <c r="M3763" s="107" t="str">
        <f t="shared" si="58"/>
        <v/>
      </c>
    </row>
    <row r="3764" spans="12:13" hidden="1" x14ac:dyDescent="0.25">
      <c r="L3764" s="145" t="str">
        <f>IF(A3764="","",IFERROR(VLOOKUP(B3764,IPQlickTabla!$B:$J,9,FALSE),IF(B3764="80 - Produccion-Mezcla Grasa","80",IF(B3764="51 - Purga-Purga de sebo","51",IF(B3764="502 - Fermentacion PCL","502",IF(B3764="510 - Fermentacion","510","512"))))))</f>
        <v/>
      </c>
      <c r="M3764" s="107" t="str">
        <f t="shared" si="58"/>
        <v/>
      </c>
    </row>
    <row r="3765" spans="12:13" hidden="1" x14ac:dyDescent="0.25">
      <c r="L3765" s="145" t="str">
        <f>IF(A3765="","",IFERROR(VLOOKUP(B3765,IPQlickTabla!$B:$J,9,FALSE),IF(B3765="80 - Produccion-Mezcla Grasa","80",IF(B3765="51 - Purga-Purga de sebo","51",IF(B3765="502 - Fermentacion PCL","502",IF(B3765="510 - Fermentacion","510","512"))))))</f>
        <v/>
      </c>
      <c r="M3765" s="107" t="str">
        <f t="shared" si="58"/>
        <v/>
      </c>
    </row>
    <row r="3766" spans="12:13" hidden="1" x14ac:dyDescent="0.25">
      <c r="L3766" s="145" t="str">
        <f>IF(A3766="","",IFERROR(VLOOKUP(B3766,IPQlickTabla!$B:$J,9,FALSE),IF(B3766="80 - Produccion-Mezcla Grasa","80",IF(B3766="51 - Purga-Purga de sebo","51",IF(B3766="502 - Fermentacion PCL","502",IF(B3766="510 - Fermentacion","510","512"))))))</f>
        <v/>
      </c>
      <c r="M3766" s="107" t="str">
        <f t="shared" si="58"/>
        <v/>
      </c>
    </row>
    <row r="3767" spans="12:13" hidden="1" x14ac:dyDescent="0.25">
      <c r="L3767" s="145" t="str">
        <f>IF(A3767="","",IFERROR(VLOOKUP(B3767,IPQlickTabla!$B:$J,9,FALSE),IF(B3767="80 - Produccion-Mezcla Grasa","80",IF(B3767="51 - Purga-Purga de sebo","51",IF(B3767="502 - Fermentacion PCL","502",IF(B3767="510 - Fermentacion","510","512"))))))</f>
        <v/>
      </c>
      <c r="M3767" s="107" t="str">
        <f t="shared" si="58"/>
        <v/>
      </c>
    </row>
    <row r="3768" spans="12:13" hidden="1" x14ac:dyDescent="0.25">
      <c r="L3768" s="145" t="str">
        <f>IF(A3768="","",IFERROR(VLOOKUP(B3768,IPQlickTabla!$B:$J,9,FALSE),IF(B3768="80 - Produccion-Mezcla Grasa","80",IF(B3768="51 - Purga-Purga de sebo","51",IF(B3768="502 - Fermentacion PCL","502",IF(B3768="510 - Fermentacion","510","512"))))))</f>
        <v/>
      </c>
      <c r="M3768" s="107" t="str">
        <f t="shared" si="58"/>
        <v/>
      </c>
    </row>
    <row r="3769" spans="12:13" hidden="1" x14ac:dyDescent="0.25">
      <c r="L3769" s="145" t="str">
        <f>IF(A3769="","",IFERROR(VLOOKUP(B3769,IPQlickTabla!$B:$J,9,FALSE),IF(B3769="80 - Produccion-Mezcla Grasa","80",IF(B3769="51 - Purga-Purga de sebo","51",IF(B3769="502 - Fermentacion PCL","502",IF(B3769="510 - Fermentacion","510","512"))))))</f>
        <v/>
      </c>
      <c r="M3769" s="107" t="str">
        <f t="shared" si="58"/>
        <v/>
      </c>
    </row>
    <row r="3770" spans="12:13" hidden="1" x14ac:dyDescent="0.25">
      <c r="L3770" s="145" t="str">
        <f>IF(A3770="","",IFERROR(VLOOKUP(B3770,IPQlickTabla!$B:$J,9,FALSE),IF(B3770="80 - Produccion-Mezcla Grasa","80",IF(B3770="51 - Purga-Purga de sebo","51",IF(B3770="502 - Fermentacion PCL","502",IF(B3770="510 - Fermentacion","510","512"))))))</f>
        <v/>
      </c>
      <c r="M3770" s="107" t="str">
        <f t="shared" si="58"/>
        <v/>
      </c>
    </row>
    <row r="3771" spans="12:13" hidden="1" x14ac:dyDescent="0.25">
      <c r="L3771" s="145" t="str">
        <f>IF(A3771="","",IFERROR(VLOOKUP(B3771,IPQlickTabla!$B:$J,9,FALSE),IF(B3771="80 - Produccion-Mezcla Grasa","80",IF(B3771="51 - Purga-Purga de sebo","51",IF(B3771="502 - Fermentacion PCL","502",IF(B3771="510 - Fermentacion","510","512"))))))</f>
        <v/>
      </c>
      <c r="M3771" s="107" t="str">
        <f t="shared" si="58"/>
        <v/>
      </c>
    </row>
    <row r="3772" spans="12:13" hidden="1" x14ac:dyDescent="0.25">
      <c r="L3772" s="145" t="str">
        <f>IF(A3772="","",IFERROR(VLOOKUP(B3772,IPQlickTabla!$B:$J,9,FALSE),IF(B3772="80 - Produccion-Mezcla Grasa","80",IF(B3772="51 - Purga-Purga de sebo","51",IF(B3772="502 - Fermentacion PCL","502",IF(B3772="510 - Fermentacion","510","512"))))))</f>
        <v/>
      </c>
      <c r="M3772" s="107" t="str">
        <f t="shared" si="58"/>
        <v/>
      </c>
    </row>
    <row r="3773" spans="12:13" hidden="1" x14ac:dyDescent="0.25">
      <c r="L3773" s="145" t="str">
        <f>IF(A3773="","",IFERROR(VLOOKUP(B3773,IPQlickTabla!$B:$J,9,FALSE),IF(B3773="80 - Produccion-Mezcla Grasa","80",IF(B3773="51 - Purga-Purga de sebo","51",IF(B3773="502 - Fermentacion PCL","502",IF(B3773="510 - Fermentacion","510","512"))))))</f>
        <v/>
      </c>
      <c r="M3773" s="107" t="str">
        <f t="shared" si="58"/>
        <v/>
      </c>
    </row>
    <row r="3774" spans="12:13" hidden="1" x14ac:dyDescent="0.25">
      <c r="L3774" s="145" t="str">
        <f>IF(A3774="","",IFERROR(VLOOKUP(B3774,IPQlickTabla!$B:$J,9,FALSE),IF(B3774="80 - Produccion-Mezcla Grasa","80",IF(B3774="51 - Purga-Purga de sebo","51",IF(B3774="502 - Fermentacion PCL","502",IF(B3774="510 - Fermentacion","510","512"))))))</f>
        <v/>
      </c>
      <c r="M3774" s="107" t="str">
        <f t="shared" si="58"/>
        <v/>
      </c>
    </row>
    <row r="3775" spans="12:13" hidden="1" x14ac:dyDescent="0.25">
      <c r="L3775" s="145" t="str">
        <f>IF(A3775="","",IFERROR(VLOOKUP(B3775,IPQlickTabla!$B:$J,9,FALSE),IF(B3775="80 - Produccion-Mezcla Grasa","80",IF(B3775="51 - Purga-Purga de sebo","51",IF(B3775="502 - Fermentacion PCL","502",IF(B3775="510 - Fermentacion","510","512"))))))</f>
        <v/>
      </c>
      <c r="M3775" s="107" t="str">
        <f t="shared" si="58"/>
        <v/>
      </c>
    </row>
    <row r="3776" spans="12:13" hidden="1" x14ac:dyDescent="0.25">
      <c r="L3776" s="145" t="str">
        <f>IF(A3776="","",IFERROR(VLOOKUP(B3776,IPQlickTabla!$B:$J,9,FALSE),IF(B3776="80 - Produccion-Mezcla Grasa","80",IF(B3776="51 - Purga-Purga de sebo","51",IF(B3776="502 - Fermentacion PCL","502",IF(B3776="510 - Fermentacion","510","512"))))))</f>
        <v/>
      </c>
      <c r="M3776" s="107" t="str">
        <f t="shared" si="58"/>
        <v/>
      </c>
    </row>
    <row r="3777" spans="12:13" hidden="1" x14ac:dyDescent="0.25">
      <c r="L3777" s="145" t="str">
        <f>IF(A3777="","",IFERROR(VLOOKUP(B3777,IPQlickTabla!$B:$J,9,FALSE),IF(B3777="80 - Produccion-Mezcla Grasa","80",IF(B3777="51 - Purga-Purga de sebo","51",IF(B3777="502 - Fermentacion PCL","502",IF(B3777="510 - Fermentacion","510","512"))))))</f>
        <v/>
      </c>
      <c r="M3777" s="107" t="str">
        <f t="shared" si="58"/>
        <v/>
      </c>
    </row>
    <row r="3778" spans="12:13" hidden="1" x14ac:dyDescent="0.25">
      <c r="L3778" s="145" t="str">
        <f>IF(A3778="","",IFERROR(VLOOKUP(B3778,IPQlickTabla!$B:$J,9,FALSE),IF(B3778="80 - Produccion-Mezcla Grasa","80",IF(B3778="51 - Purga-Purga de sebo","51",IF(B3778="502 - Fermentacion PCL","502",IF(B3778="510 - Fermentacion","510","512"))))))</f>
        <v/>
      </c>
      <c r="M3778" s="107" t="str">
        <f t="shared" si="58"/>
        <v/>
      </c>
    </row>
    <row r="3779" spans="12:13" hidden="1" x14ac:dyDescent="0.25">
      <c r="L3779" s="145" t="str">
        <f>IF(A3779="","",IFERROR(VLOOKUP(B3779,IPQlickTabla!$B:$J,9,FALSE),IF(B3779="80 - Produccion-Mezcla Grasa","80",IF(B3779="51 - Purga-Purga de sebo","51",IF(B3779="502 - Fermentacion PCL","502",IF(B3779="510 - Fermentacion","510","512"))))))</f>
        <v/>
      </c>
      <c r="M3779" s="107" t="str">
        <f t="shared" ref="M3779:M3842" si="59">+IF(OR(L3779=73,L3779=74,L3779=75),75,IF(L3779="80",80,IF(L3779="51",51,IF(L3779="502",502,IF(L3779="510",510,IF(L3779="512",512,L3779))))))</f>
        <v/>
      </c>
    </row>
    <row r="3780" spans="12:13" hidden="1" x14ac:dyDescent="0.25">
      <c r="L3780" s="145" t="str">
        <f>IF(A3780="","",IFERROR(VLOOKUP(B3780,IPQlickTabla!$B:$J,9,FALSE),IF(B3780="80 - Produccion-Mezcla Grasa","80",IF(B3780="51 - Purga-Purga de sebo","51",IF(B3780="502 - Fermentacion PCL","502",IF(B3780="510 - Fermentacion","510","512"))))))</f>
        <v/>
      </c>
      <c r="M3780" s="107" t="str">
        <f t="shared" si="59"/>
        <v/>
      </c>
    </row>
    <row r="3781" spans="12:13" hidden="1" x14ac:dyDescent="0.25">
      <c r="L3781" s="145" t="str">
        <f>IF(A3781="","",IFERROR(VLOOKUP(B3781,IPQlickTabla!$B:$J,9,FALSE),IF(B3781="80 - Produccion-Mezcla Grasa","80",IF(B3781="51 - Purga-Purga de sebo","51",IF(B3781="502 - Fermentacion PCL","502",IF(B3781="510 - Fermentacion","510","512"))))))</f>
        <v/>
      </c>
      <c r="M3781" s="107" t="str">
        <f t="shared" si="59"/>
        <v/>
      </c>
    </row>
    <row r="3782" spans="12:13" hidden="1" x14ac:dyDescent="0.25">
      <c r="L3782" s="145" t="str">
        <f>IF(A3782="","",IFERROR(VLOOKUP(B3782,IPQlickTabla!$B:$J,9,FALSE),IF(B3782="80 - Produccion-Mezcla Grasa","80",IF(B3782="51 - Purga-Purga de sebo","51",IF(B3782="502 - Fermentacion PCL","502",IF(B3782="510 - Fermentacion","510","512"))))))</f>
        <v/>
      </c>
      <c r="M3782" s="107" t="str">
        <f t="shared" si="59"/>
        <v/>
      </c>
    </row>
    <row r="3783" spans="12:13" hidden="1" x14ac:dyDescent="0.25">
      <c r="L3783" s="145" t="str">
        <f>IF(A3783="","",IFERROR(VLOOKUP(B3783,IPQlickTabla!$B:$J,9,FALSE),IF(B3783="80 - Produccion-Mezcla Grasa","80",IF(B3783="51 - Purga-Purga de sebo","51",IF(B3783="502 - Fermentacion PCL","502",IF(B3783="510 - Fermentacion","510","512"))))))</f>
        <v/>
      </c>
      <c r="M3783" s="107" t="str">
        <f t="shared" si="59"/>
        <v/>
      </c>
    </row>
    <row r="3784" spans="12:13" hidden="1" x14ac:dyDescent="0.25">
      <c r="L3784" s="145" t="str">
        <f>IF(A3784="","",IFERROR(VLOOKUP(B3784,IPQlickTabla!$B:$J,9,FALSE),IF(B3784="80 - Produccion-Mezcla Grasa","80",IF(B3784="51 - Purga-Purga de sebo","51",IF(B3784="502 - Fermentacion PCL","502",IF(B3784="510 - Fermentacion","510","512"))))))</f>
        <v/>
      </c>
      <c r="M3784" s="107" t="str">
        <f t="shared" si="59"/>
        <v/>
      </c>
    </row>
    <row r="3785" spans="12:13" hidden="1" x14ac:dyDescent="0.25">
      <c r="L3785" s="145" t="str">
        <f>IF(A3785="","",IFERROR(VLOOKUP(B3785,IPQlickTabla!$B:$J,9,FALSE),IF(B3785="80 - Produccion-Mezcla Grasa","80",IF(B3785="51 - Purga-Purga de sebo","51",IF(B3785="502 - Fermentacion PCL","502",IF(B3785="510 - Fermentacion","510","512"))))))</f>
        <v/>
      </c>
      <c r="M3785" s="107" t="str">
        <f t="shared" si="59"/>
        <v/>
      </c>
    </row>
    <row r="3786" spans="12:13" hidden="1" x14ac:dyDescent="0.25">
      <c r="L3786" s="145" t="str">
        <f>IF(A3786="","",IFERROR(VLOOKUP(B3786,IPQlickTabla!$B:$J,9,FALSE),IF(B3786="80 - Produccion-Mezcla Grasa","80",IF(B3786="51 - Purga-Purga de sebo","51",IF(B3786="502 - Fermentacion PCL","502",IF(B3786="510 - Fermentacion","510","512"))))))</f>
        <v/>
      </c>
      <c r="M3786" s="107" t="str">
        <f t="shared" si="59"/>
        <v/>
      </c>
    </row>
    <row r="3787" spans="12:13" hidden="1" x14ac:dyDescent="0.25">
      <c r="L3787" s="145" t="str">
        <f>IF(A3787="","",IFERROR(VLOOKUP(B3787,IPQlickTabla!$B:$J,9,FALSE),IF(B3787="80 - Produccion-Mezcla Grasa","80",IF(B3787="51 - Purga-Purga de sebo","51",IF(B3787="502 - Fermentacion PCL","502",IF(B3787="510 - Fermentacion","510","512"))))))</f>
        <v/>
      </c>
      <c r="M3787" s="107" t="str">
        <f t="shared" si="59"/>
        <v/>
      </c>
    </row>
    <row r="3788" spans="12:13" hidden="1" x14ac:dyDescent="0.25">
      <c r="L3788" s="145" t="str">
        <f>IF(A3788="","",IFERROR(VLOOKUP(B3788,IPQlickTabla!$B:$J,9,FALSE),IF(B3788="80 - Produccion-Mezcla Grasa","80",IF(B3788="51 - Purga-Purga de sebo","51",IF(B3788="502 - Fermentacion PCL","502",IF(B3788="510 - Fermentacion","510","512"))))))</f>
        <v/>
      </c>
      <c r="M3788" s="107" t="str">
        <f t="shared" si="59"/>
        <v/>
      </c>
    </row>
    <row r="3789" spans="12:13" hidden="1" x14ac:dyDescent="0.25">
      <c r="L3789" s="145" t="str">
        <f>IF(A3789="","",IFERROR(VLOOKUP(B3789,IPQlickTabla!$B:$J,9,FALSE),IF(B3789="80 - Produccion-Mezcla Grasa","80",IF(B3789="51 - Purga-Purga de sebo","51",IF(B3789="502 - Fermentacion PCL","502",IF(B3789="510 - Fermentacion","510","512"))))))</f>
        <v/>
      </c>
      <c r="M3789" s="107" t="str">
        <f t="shared" si="59"/>
        <v/>
      </c>
    </row>
    <row r="3790" spans="12:13" hidden="1" x14ac:dyDescent="0.25">
      <c r="L3790" s="145" t="str">
        <f>IF(A3790="","",IFERROR(VLOOKUP(B3790,IPQlickTabla!$B:$J,9,FALSE),IF(B3790="80 - Produccion-Mezcla Grasa","80",IF(B3790="51 - Purga-Purga de sebo","51",IF(B3790="502 - Fermentacion PCL","502",IF(B3790="510 - Fermentacion","510","512"))))))</f>
        <v/>
      </c>
      <c r="M3790" s="107" t="str">
        <f t="shared" si="59"/>
        <v/>
      </c>
    </row>
    <row r="3791" spans="12:13" hidden="1" x14ac:dyDescent="0.25">
      <c r="L3791" s="145" t="str">
        <f>IF(A3791="","",IFERROR(VLOOKUP(B3791,IPQlickTabla!$B:$J,9,FALSE),IF(B3791="80 - Produccion-Mezcla Grasa","80",IF(B3791="51 - Purga-Purga de sebo","51",IF(B3791="502 - Fermentacion PCL","502",IF(B3791="510 - Fermentacion","510","512"))))))</f>
        <v/>
      </c>
      <c r="M3791" s="107" t="str">
        <f t="shared" si="59"/>
        <v/>
      </c>
    </row>
    <row r="3792" spans="12:13" hidden="1" x14ac:dyDescent="0.25">
      <c r="L3792" s="145" t="str">
        <f>IF(A3792="","",IFERROR(VLOOKUP(B3792,IPQlickTabla!$B:$J,9,FALSE),IF(B3792="80 - Produccion-Mezcla Grasa","80",IF(B3792="51 - Purga-Purga de sebo","51",IF(B3792="502 - Fermentacion PCL","502",IF(B3792="510 - Fermentacion","510","512"))))))</f>
        <v/>
      </c>
      <c r="M3792" s="107" t="str">
        <f t="shared" si="59"/>
        <v/>
      </c>
    </row>
    <row r="3793" spans="12:13" hidden="1" x14ac:dyDescent="0.25">
      <c r="L3793" s="145" t="str">
        <f>IF(A3793="","",IFERROR(VLOOKUP(B3793,IPQlickTabla!$B:$J,9,FALSE),IF(B3793="80 - Produccion-Mezcla Grasa","80",IF(B3793="51 - Purga-Purga de sebo","51",IF(B3793="502 - Fermentacion PCL","502",IF(B3793="510 - Fermentacion","510","512"))))))</f>
        <v/>
      </c>
      <c r="M3793" s="107" t="str">
        <f t="shared" si="59"/>
        <v/>
      </c>
    </row>
    <row r="3794" spans="12:13" hidden="1" x14ac:dyDescent="0.25">
      <c r="L3794" s="145" t="str">
        <f>IF(A3794="","",IFERROR(VLOOKUP(B3794,IPQlickTabla!$B:$J,9,FALSE),IF(B3794="80 - Produccion-Mezcla Grasa","80",IF(B3794="51 - Purga-Purga de sebo","51",IF(B3794="502 - Fermentacion PCL","502",IF(B3794="510 - Fermentacion","510","512"))))))</f>
        <v/>
      </c>
      <c r="M3794" s="107" t="str">
        <f t="shared" si="59"/>
        <v/>
      </c>
    </row>
    <row r="3795" spans="12:13" hidden="1" x14ac:dyDescent="0.25">
      <c r="L3795" s="145" t="str">
        <f>IF(A3795="","",IFERROR(VLOOKUP(B3795,IPQlickTabla!$B:$J,9,FALSE),IF(B3795="80 - Produccion-Mezcla Grasa","80",IF(B3795="51 - Purga-Purga de sebo","51",IF(B3795="502 - Fermentacion PCL","502",IF(B3795="510 - Fermentacion","510","512"))))))</f>
        <v/>
      </c>
      <c r="M3795" s="107" t="str">
        <f t="shared" si="59"/>
        <v/>
      </c>
    </row>
    <row r="3796" spans="12:13" hidden="1" x14ac:dyDescent="0.25">
      <c r="L3796" s="145" t="str">
        <f>IF(A3796="","",IFERROR(VLOOKUP(B3796,IPQlickTabla!$B:$J,9,FALSE),IF(B3796="80 - Produccion-Mezcla Grasa","80",IF(B3796="51 - Purga-Purga de sebo","51",IF(B3796="502 - Fermentacion PCL","502",IF(B3796="510 - Fermentacion","510","512"))))))</f>
        <v/>
      </c>
      <c r="M3796" s="107" t="str">
        <f t="shared" si="59"/>
        <v/>
      </c>
    </row>
    <row r="3797" spans="12:13" hidden="1" x14ac:dyDescent="0.25">
      <c r="L3797" s="145" t="str">
        <f>IF(A3797="","",IFERROR(VLOOKUP(B3797,IPQlickTabla!$B:$J,9,FALSE),IF(B3797="80 - Produccion-Mezcla Grasa","80",IF(B3797="51 - Purga-Purga de sebo","51",IF(B3797="502 - Fermentacion PCL","502",IF(B3797="510 - Fermentacion","510","512"))))))</f>
        <v/>
      </c>
      <c r="M3797" s="107" t="str">
        <f t="shared" si="59"/>
        <v/>
      </c>
    </row>
    <row r="3798" spans="12:13" hidden="1" x14ac:dyDescent="0.25">
      <c r="L3798" s="145" t="str">
        <f>IF(A3798="","",IFERROR(VLOOKUP(B3798,IPQlickTabla!$B:$J,9,FALSE),IF(B3798="80 - Produccion-Mezcla Grasa","80",IF(B3798="51 - Purga-Purga de sebo","51",IF(B3798="502 - Fermentacion PCL","502",IF(B3798="510 - Fermentacion","510","512"))))))</f>
        <v/>
      </c>
      <c r="M3798" s="107" t="str">
        <f t="shared" si="59"/>
        <v/>
      </c>
    </row>
    <row r="3799" spans="12:13" hidden="1" x14ac:dyDescent="0.25">
      <c r="L3799" s="145" t="str">
        <f>IF(A3799="","",IFERROR(VLOOKUP(B3799,IPQlickTabla!$B:$J,9,FALSE),IF(B3799="80 - Produccion-Mezcla Grasa","80",IF(B3799="51 - Purga-Purga de sebo","51",IF(B3799="502 - Fermentacion PCL","502",IF(B3799="510 - Fermentacion","510","512"))))))</f>
        <v/>
      </c>
      <c r="M3799" s="107" t="str">
        <f t="shared" si="59"/>
        <v/>
      </c>
    </row>
    <row r="3800" spans="12:13" hidden="1" x14ac:dyDescent="0.25">
      <c r="L3800" s="145" t="str">
        <f>IF(A3800="","",IFERROR(VLOOKUP(B3800,IPQlickTabla!$B:$J,9,FALSE),IF(B3800="80 - Produccion-Mezcla Grasa","80",IF(B3800="51 - Purga-Purga de sebo","51",IF(B3800="502 - Fermentacion PCL","502",IF(B3800="510 - Fermentacion","510","512"))))))</f>
        <v/>
      </c>
      <c r="M3800" s="107" t="str">
        <f t="shared" si="59"/>
        <v/>
      </c>
    </row>
    <row r="3801" spans="12:13" hidden="1" x14ac:dyDescent="0.25">
      <c r="L3801" s="145" t="str">
        <f>IF(A3801="","",IFERROR(VLOOKUP(B3801,IPQlickTabla!$B:$J,9,FALSE),IF(B3801="80 - Produccion-Mezcla Grasa","80",IF(B3801="51 - Purga-Purga de sebo","51",IF(B3801="502 - Fermentacion PCL","502",IF(B3801="510 - Fermentacion","510","512"))))))</f>
        <v/>
      </c>
      <c r="M3801" s="107" t="str">
        <f t="shared" si="59"/>
        <v/>
      </c>
    </row>
    <row r="3802" spans="12:13" hidden="1" x14ac:dyDescent="0.25">
      <c r="L3802" s="145" t="str">
        <f>IF(A3802="","",IFERROR(VLOOKUP(B3802,IPQlickTabla!$B:$J,9,FALSE),IF(B3802="80 - Produccion-Mezcla Grasa","80",IF(B3802="51 - Purga-Purga de sebo","51",IF(B3802="502 - Fermentacion PCL","502",IF(B3802="510 - Fermentacion","510","512"))))))</f>
        <v/>
      </c>
      <c r="M3802" s="107" t="str">
        <f t="shared" si="59"/>
        <v/>
      </c>
    </row>
    <row r="3803" spans="12:13" hidden="1" x14ac:dyDescent="0.25">
      <c r="L3803" s="145" t="str">
        <f>IF(A3803="","",IFERROR(VLOOKUP(B3803,IPQlickTabla!$B:$J,9,FALSE),IF(B3803="80 - Produccion-Mezcla Grasa","80",IF(B3803="51 - Purga-Purga de sebo","51",IF(B3803="502 - Fermentacion PCL","502",IF(B3803="510 - Fermentacion","510","512"))))))</f>
        <v/>
      </c>
      <c r="M3803" s="107" t="str">
        <f t="shared" si="59"/>
        <v/>
      </c>
    </row>
    <row r="3804" spans="12:13" hidden="1" x14ac:dyDescent="0.25">
      <c r="L3804" s="145" t="str">
        <f>IF(A3804="","",IFERROR(VLOOKUP(B3804,IPQlickTabla!$B:$J,9,FALSE),IF(B3804="80 - Produccion-Mezcla Grasa","80",IF(B3804="51 - Purga-Purga de sebo","51",IF(B3804="502 - Fermentacion PCL","502",IF(B3804="510 - Fermentacion","510","512"))))))</f>
        <v/>
      </c>
      <c r="M3804" s="107" t="str">
        <f t="shared" si="59"/>
        <v/>
      </c>
    </row>
    <row r="3805" spans="12:13" hidden="1" x14ac:dyDescent="0.25">
      <c r="L3805" s="145" t="str">
        <f>IF(A3805="","",IFERROR(VLOOKUP(B3805,IPQlickTabla!$B:$J,9,FALSE),IF(B3805="80 - Produccion-Mezcla Grasa","80",IF(B3805="51 - Purga-Purga de sebo","51",IF(B3805="502 - Fermentacion PCL","502",IF(B3805="510 - Fermentacion","510","512"))))))</f>
        <v/>
      </c>
      <c r="M3805" s="107" t="str">
        <f t="shared" si="59"/>
        <v/>
      </c>
    </row>
    <row r="3806" spans="12:13" hidden="1" x14ac:dyDescent="0.25">
      <c r="L3806" s="145" t="str">
        <f>IF(A3806="","",IFERROR(VLOOKUP(B3806,IPQlickTabla!$B:$J,9,FALSE),IF(B3806="80 - Produccion-Mezcla Grasa","80",IF(B3806="51 - Purga-Purga de sebo","51",IF(B3806="502 - Fermentacion PCL","502",IF(B3806="510 - Fermentacion","510","512"))))))</f>
        <v/>
      </c>
      <c r="M3806" s="107" t="str">
        <f t="shared" si="59"/>
        <v/>
      </c>
    </row>
    <row r="3807" spans="12:13" hidden="1" x14ac:dyDescent="0.25">
      <c r="L3807" s="145" t="str">
        <f>IF(A3807="","",IFERROR(VLOOKUP(B3807,IPQlickTabla!$B:$J,9,FALSE),IF(B3807="80 - Produccion-Mezcla Grasa","80",IF(B3807="51 - Purga-Purga de sebo","51",IF(B3807="502 - Fermentacion PCL","502",IF(B3807="510 - Fermentacion","510","512"))))))</f>
        <v/>
      </c>
      <c r="M3807" s="107" t="str">
        <f t="shared" si="59"/>
        <v/>
      </c>
    </row>
    <row r="3808" spans="12:13" hidden="1" x14ac:dyDescent="0.25">
      <c r="L3808" s="145" t="str">
        <f>IF(A3808="","",IFERROR(VLOOKUP(B3808,IPQlickTabla!$B:$J,9,FALSE),IF(B3808="80 - Produccion-Mezcla Grasa","80",IF(B3808="51 - Purga-Purga de sebo","51",IF(B3808="502 - Fermentacion PCL","502",IF(B3808="510 - Fermentacion","510","512"))))))</f>
        <v/>
      </c>
      <c r="M3808" s="107" t="str">
        <f t="shared" si="59"/>
        <v/>
      </c>
    </row>
    <row r="3809" spans="12:13" hidden="1" x14ac:dyDescent="0.25">
      <c r="L3809" s="145" t="str">
        <f>IF(A3809="","",IFERROR(VLOOKUP(B3809,IPQlickTabla!$B:$J,9,FALSE),IF(B3809="80 - Produccion-Mezcla Grasa","80",IF(B3809="51 - Purga-Purga de sebo","51",IF(B3809="502 - Fermentacion PCL","502",IF(B3809="510 - Fermentacion","510","512"))))))</f>
        <v/>
      </c>
      <c r="M3809" s="107" t="str">
        <f t="shared" si="59"/>
        <v/>
      </c>
    </row>
    <row r="3810" spans="12:13" hidden="1" x14ac:dyDescent="0.25">
      <c r="L3810" s="145" t="str">
        <f>IF(A3810="","",IFERROR(VLOOKUP(B3810,IPQlickTabla!$B:$J,9,FALSE),IF(B3810="80 - Produccion-Mezcla Grasa","80",IF(B3810="51 - Purga-Purga de sebo","51",IF(B3810="502 - Fermentacion PCL","502",IF(B3810="510 - Fermentacion","510","512"))))))</f>
        <v/>
      </c>
      <c r="M3810" s="107" t="str">
        <f t="shared" si="59"/>
        <v/>
      </c>
    </row>
    <row r="3811" spans="12:13" hidden="1" x14ac:dyDescent="0.25">
      <c r="L3811" s="145" t="str">
        <f>IF(A3811="","",IFERROR(VLOOKUP(B3811,IPQlickTabla!$B:$J,9,FALSE),IF(B3811="80 - Produccion-Mezcla Grasa","80",IF(B3811="51 - Purga-Purga de sebo","51",IF(B3811="502 - Fermentacion PCL","502",IF(B3811="510 - Fermentacion","510","512"))))))</f>
        <v/>
      </c>
      <c r="M3811" s="107" t="str">
        <f t="shared" si="59"/>
        <v/>
      </c>
    </row>
    <row r="3812" spans="12:13" hidden="1" x14ac:dyDescent="0.25">
      <c r="L3812" s="145" t="str">
        <f>IF(A3812="","",IFERROR(VLOOKUP(B3812,IPQlickTabla!$B:$J,9,FALSE),IF(B3812="80 - Produccion-Mezcla Grasa","80",IF(B3812="51 - Purga-Purga de sebo","51",IF(B3812="502 - Fermentacion PCL","502",IF(B3812="510 - Fermentacion","510","512"))))))</f>
        <v/>
      </c>
      <c r="M3812" s="107" t="str">
        <f t="shared" si="59"/>
        <v/>
      </c>
    </row>
    <row r="3813" spans="12:13" hidden="1" x14ac:dyDescent="0.25">
      <c r="L3813" s="145" t="str">
        <f>IF(A3813="","",IFERROR(VLOOKUP(B3813,IPQlickTabla!$B:$J,9,FALSE),IF(B3813="80 - Produccion-Mezcla Grasa","80",IF(B3813="51 - Purga-Purga de sebo","51",IF(B3813="502 - Fermentacion PCL","502",IF(B3813="510 - Fermentacion","510","512"))))))</f>
        <v/>
      </c>
      <c r="M3813" s="107" t="str">
        <f t="shared" si="59"/>
        <v/>
      </c>
    </row>
    <row r="3814" spans="12:13" hidden="1" x14ac:dyDescent="0.25">
      <c r="L3814" s="145" t="str">
        <f>IF(A3814="","",IFERROR(VLOOKUP(B3814,IPQlickTabla!$B:$J,9,FALSE),IF(B3814="80 - Produccion-Mezcla Grasa","80",IF(B3814="51 - Purga-Purga de sebo","51",IF(B3814="502 - Fermentacion PCL","502",IF(B3814="510 - Fermentacion","510","512"))))))</f>
        <v/>
      </c>
      <c r="M3814" s="107" t="str">
        <f t="shared" si="59"/>
        <v/>
      </c>
    </row>
    <row r="3815" spans="12:13" hidden="1" x14ac:dyDescent="0.25">
      <c r="L3815" s="145" t="str">
        <f>IF(A3815="","",IFERROR(VLOOKUP(B3815,IPQlickTabla!$B:$J,9,FALSE),IF(B3815="80 - Produccion-Mezcla Grasa","80",IF(B3815="51 - Purga-Purga de sebo","51",IF(B3815="502 - Fermentacion PCL","502",IF(B3815="510 - Fermentacion","510","512"))))))</f>
        <v/>
      </c>
      <c r="M3815" s="107" t="str">
        <f t="shared" si="59"/>
        <v/>
      </c>
    </row>
    <row r="3816" spans="12:13" hidden="1" x14ac:dyDescent="0.25">
      <c r="L3816" s="145" t="str">
        <f>IF(A3816="","",IFERROR(VLOOKUP(B3816,IPQlickTabla!$B:$J,9,FALSE),IF(B3816="80 - Produccion-Mezcla Grasa","80",IF(B3816="51 - Purga-Purga de sebo","51",IF(B3816="502 - Fermentacion PCL","502",IF(B3816="510 - Fermentacion","510","512"))))))</f>
        <v/>
      </c>
      <c r="M3816" s="107" t="str">
        <f t="shared" si="59"/>
        <v/>
      </c>
    </row>
    <row r="3817" spans="12:13" hidden="1" x14ac:dyDescent="0.25">
      <c r="L3817" s="145" t="str">
        <f>IF(A3817="","",IFERROR(VLOOKUP(B3817,IPQlickTabla!$B:$J,9,FALSE),IF(B3817="80 - Produccion-Mezcla Grasa","80",IF(B3817="51 - Purga-Purga de sebo","51",IF(B3817="502 - Fermentacion PCL","502",IF(B3817="510 - Fermentacion","510","512"))))))</f>
        <v/>
      </c>
      <c r="M3817" s="107" t="str">
        <f t="shared" si="59"/>
        <v/>
      </c>
    </row>
    <row r="3818" spans="12:13" hidden="1" x14ac:dyDescent="0.25">
      <c r="L3818" s="145" t="str">
        <f>IF(A3818="","",IFERROR(VLOOKUP(B3818,IPQlickTabla!$B:$J,9,FALSE),IF(B3818="80 - Produccion-Mezcla Grasa","80",IF(B3818="51 - Purga-Purga de sebo","51",IF(B3818="502 - Fermentacion PCL","502",IF(B3818="510 - Fermentacion","510","512"))))))</f>
        <v/>
      </c>
      <c r="M3818" s="107" t="str">
        <f t="shared" si="59"/>
        <v/>
      </c>
    </row>
    <row r="3819" spans="12:13" hidden="1" x14ac:dyDescent="0.25">
      <c r="L3819" s="145" t="str">
        <f>IF(A3819="","",IFERROR(VLOOKUP(B3819,IPQlickTabla!$B:$J,9,FALSE),IF(B3819="80 - Produccion-Mezcla Grasa","80",IF(B3819="51 - Purga-Purga de sebo","51",IF(B3819="502 - Fermentacion PCL","502",IF(B3819="510 - Fermentacion","510","512"))))))</f>
        <v/>
      </c>
      <c r="M3819" s="107" t="str">
        <f t="shared" si="59"/>
        <v/>
      </c>
    </row>
    <row r="3820" spans="12:13" hidden="1" x14ac:dyDescent="0.25">
      <c r="L3820" s="145" t="str">
        <f>IF(A3820="","",IFERROR(VLOOKUP(B3820,IPQlickTabla!$B:$J,9,FALSE),IF(B3820="80 - Produccion-Mezcla Grasa","80",IF(B3820="51 - Purga-Purga de sebo","51",IF(B3820="502 - Fermentacion PCL","502",IF(B3820="510 - Fermentacion","510","512"))))))</f>
        <v/>
      </c>
      <c r="M3820" s="107" t="str">
        <f t="shared" si="59"/>
        <v/>
      </c>
    </row>
    <row r="3821" spans="12:13" hidden="1" x14ac:dyDescent="0.25">
      <c r="L3821" s="145" t="str">
        <f>IF(A3821="","",IFERROR(VLOOKUP(B3821,IPQlickTabla!$B:$J,9,FALSE),IF(B3821="80 - Produccion-Mezcla Grasa","80",IF(B3821="51 - Purga-Purga de sebo","51",IF(B3821="502 - Fermentacion PCL","502",IF(B3821="510 - Fermentacion","510","512"))))))</f>
        <v/>
      </c>
      <c r="M3821" s="107" t="str">
        <f t="shared" si="59"/>
        <v/>
      </c>
    </row>
    <row r="3822" spans="12:13" hidden="1" x14ac:dyDescent="0.25">
      <c r="L3822" s="145" t="str">
        <f>IF(A3822="","",IFERROR(VLOOKUP(B3822,IPQlickTabla!$B:$J,9,FALSE),IF(B3822="80 - Produccion-Mezcla Grasa","80",IF(B3822="51 - Purga-Purga de sebo","51",IF(B3822="502 - Fermentacion PCL","502",IF(B3822="510 - Fermentacion","510","512"))))))</f>
        <v/>
      </c>
      <c r="M3822" s="107" t="str">
        <f t="shared" si="59"/>
        <v/>
      </c>
    </row>
    <row r="3823" spans="12:13" hidden="1" x14ac:dyDescent="0.25">
      <c r="L3823" s="145" t="str">
        <f>IF(A3823="","",IFERROR(VLOOKUP(B3823,IPQlickTabla!$B:$J,9,FALSE),IF(B3823="80 - Produccion-Mezcla Grasa","80",IF(B3823="51 - Purga-Purga de sebo","51",IF(B3823="502 - Fermentacion PCL","502",IF(B3823="510 - Fermentacion","510","512"))))))</f>
        <v/>
      </c>
      <c r="M3823" s="107" t="str">
        <f t="shared" si="59"/>
        <v/>
      </c>
    </row>
    <row r="3824" spans="12:13" hidden="1" x14ac:dyDescent="0.25">
      <c r="L3824" s="145" t="str">
        <f>IF(A3824="","",IFERROR(VLOOKUP(B3824,IPQlickTabla!$B:$J,9,FALSE),IF(B3824="80 - Produccion-Mezcla Grasa","80",IF(B3824="51 - Purga-Purga de sebo","51",IF(B3824="502 - Fermentacion PCL","502",IF(B3824="510 - Fermentacion","510","512"))))))</f>
        <v/>
      </c>
      <c r="M3824" s="107" t="str">
        <f t="shared" si="59"/>
        <v/>
      </c>
    </row>
    <row r="3825" spans="12:13" hidden="1" x14ac:dyDescent="0.25">
      <c r="L3825" s="145" t="str">
        <f>IF(A3825="","",IFERROR(VLOOKUP(B3825,IPQlickTabla!$B:$J,9,FALSE),IF(B3825="80 - Produccion-Mezcla Grasa","80",IF(B3825="51 - Purga-Purga de sebo","51",IF(B3825="502 - Fermentacion PCL","502",IF(B3825="510 - Fermentacion","510","512"))))))</f>
        <v/>
      </c>
      <c r="M3825" s="107" t="str">
        <f t="shared" si="59"/>
        <v/>
      </c>
    </row>
    <row r="3826" spans="12:13" hidden="1" x14ac:dyDescent="0.25">
      <c r="L3826" s="145" t="str">
        <f>IF(A3826="","",IFERROR(VLOOKUP(B3826,IPQlickTabla!$B:$J,9,FALSE),IF(B3826="80 - Produccion-Mezcla Grasa","80",IF(B3826="51 - Purga-Purga de sebo","51",IF(B3826="502 - Fermentacion PCL","502",IF(B3826="510 - Fermentacion","510","512"))))))</f>
        <v/>
      </c>
      <c r="M3826" s="107" t="str">
        <f t="shared" si="59"/>
        <v/>
      </c>
    </row>
    <row r="3827" spans="12:13" hidden="1" x14ac:dyDescent="0.25">
      <c r="L3827" s="145" t="str">
        <f>IF(A3827="","",IFERROR(VLOOKUP(B3827,IPQlickTabla!$B:$J,9,FALSE),IF(B3827="80 - Produccion-Mezcla Grasa","80",IF(B3827="51 - Purga-Purga de sebo","51",IF(B3827="502 - Fermentacion PCL","502",IF(B3827="510 - Fermentacion","510","512"))))))</f>
        <v/>
      </c>
      <c r="M3827" s="107" t="str">
        <f t="shared" si="59"/>
        <v/>
      </c>
    </row>
    <row r="3828" spans="12:13" hidden="1" x14ac:dyDescent="0.25">
      <c r="L3828" s="145" t="str">
        <f>IF(A3828="","",IFERROR(VLOOKUP(B3828,IPQlickTabla!$B:$J,9,FALSE),IF(B3828="80 - Produccion-Mezcla Grasa","80",IF(B3828="51 - Purga-Purga de sebo","51",IF(B3828="502 - Fermentacion PCL","502",IF(B3828="510 - Fermentacion","510","512"))))))</f>
        <v/>
      </c>
      <c r="M3828" s="107" t="str">
        <f t="shared" si="59"/>
        <v/>
      </c>
    </row>
    <row r="3829" spans="12:13" hidden="1" x14ac:dyDescent="0.25">
      <c r="L3829" s="145" t="str">
        <f>IF(A3829="","",IFERROR(VLOOKUP(B3829,IPQlickTabla!$B:$J,9,FALSE),IF(B3829="80 - Produccion-Mezcla Grasa","80",IF(B3829="51 - Purga-Purga de sebo","51",IF(B3829="502 - Fermentacion PCL","502",IF(B3829="510 - Fermentacion","510","512"))))))</f>
        <v/>
      </c>
      <c r="M3829" s="107" t="str">
        <f t="shared" si="59"/>
        <v/>
      </c>
    </row>
    <row r="3830" spans="12:13" hidden="1" x14ac:dyDescent="0.25">
      <c r="L3830" s="145" t="str">
        <f>IF(A3830="","",IFERROR(VLOOKUP(B3830,IPQlickTabla!$B:$J,9,FALSE),IF(B3830="80 - Produccion-Mezcla Grasa","80",IF(B3830="51 - Purga-Purga de sebo","51",IF(B3830="502 - Fermentacion PCL","502",IF(B3830="510 - Fermentacion","510","512"))))))</f>
        <v/>
      </c>
      <c r="M3830" s="107" t="str">
        <f t="shared" si="59"/>
        <v/>
      </c>
    </row>
    <row r="3831" spans="12:13" hidden="1" x14ac:dyDescent="0.25">
      <c r="L3831" s="145" t="str">
        <f>IF(A3831="","",IFERROR(VLOOKUP(B3831,IPQlickTabla!$B:$J,9,FALSE),IF(B3831="80 - Produccion-Mezcla Grasa","80",IF(B3831="51 - Purga-Purga de sebo","51",IF(B3831="502 - Fermentacion PCL","502",IF(B3831="510 - Fermentacion","510","512"))))))</f>
        <v/>
      </c>
      <c r="M3831" s="107" t="str">
        <f t="shared" si="59"/>
        <v/>
      </c>
    </row>
    <row r="3832" spans="12:13" hidden="1" x14ac:dyDescent="0.25">
      <c r="L3832" s="145" t="str">
        <f>IF(A3832="","",IFERROR(VLOOKUP(B3832,IPQlickTabla!$B:$J,9,FALSE),IF(B3832="80 - Produccion-Mezcla Grasa","80",IF(B3832="51 - Purga-Purga de sebo","51",IF(B3832="502 - Fermentacion PCL","502",IF(B3832="510 - Fermentacion","510","512"))))))</f>
        <v/>
      </c>
      <c r="M3832" s="107" t="str">
        <f t="shared" si="59"/>
        <v/>
      </c>
    </row>
    <row r="3833" spans="12:13" hidden="1" x14ac:dyDescent="0.25">
      <c r="L3833" s="145" t="str">
        <f>IF(A3833="","",IFERROR(VLOOKUP(B3833,IPQlickTabla!$B:$J,9,FALSE),IF(B3833="80 - Produccion-Mezcla Grasa","80",IF(B3833="51 - Purga-Purga de sebo","51",IF(B3833="502 - Fermentacion PCL","502",IF(B3833="510 - Fermentacion","510","512"))))))</f>
        <v/>
      </c>
      <c r="M3833" s="107" t="str">
        <f t="shared" si="59"/>
        <v/>
      </c>
    </row>
    <row r="3834" spans="12:13" hidden="1" x14ac:dyDescent="0.25">
      <c r="L3834" s="145" t="str">
        <f>IF(A3834="","",IFERROR(VLOOKUP(B3834,IPQlickTabla!$B:$J,9,FALSE),IF(B3834="80 - Produccion-Mezcla Grasa","80",IF(B3834="51 - Purga-Purga de sebo","51",IF(B3834="502 - Fermentacion PCL","502",IF(B3834="510 - Fermentacion","510","512"))))))</f>
        <v/>
      </c>
      <c r="M3834" s="107" t="str">
        <f t="shared" si="59"/>
        <v/>
      </c>
    </row>
    <row r="3835" spans="12:13" hidden="1" x14ac:dyDescent="0.25">
      <c r="L3835" s="145" t="str">
        <f>IF(A3835="","",IFERROR(VLOOKUP(B3835,IPQlickTabla!$B:$J,9,FALSE),IF(B3835="80 - Produccion-Mezcla Grasa","80",IF(B3835="51 - Purga-Purga de sebo","51",IF(B3835="502 - Fermentacion PCL","502",IF(B3835="510 - Fermentacion","510","512"))))))</f>
        <v/>
      </c>
      <c r="M3835" s="107" t="str">
        <f t="shared" si="59"/>
        <v/>
      </c>
    </row>
    <row r="3836" spans="12:13" hidden="1" x14ac:dyDescent="0.25">
      <c r="L3836" s="145" t="str">
        <f>IF(A3836="","",IFERROR(VLOOKUP(B3836,IPQlickTabla!$B:$J,9,FALSE),IF(B3836="80 - Produccion-Mezcla Grasa","80",IF(B3836="51 - Purga-Purga de sebo","51",IF(B3836="502 - Fermentacion PCL","502",IF(B3836="510 - Fermentacion","510","512"))))))</f>
        <v/>
      </c>
      <c r="M3836" s="107" t="str">
        <f t="shared" si="59"/>
        <v/>
      </c>
    </row>
    <row r="3837" spans="12:13" hidden="1" x14ac:dyDescent="0.25">
      <c r="L3837" s="145" t="str">
        <f>IF(A3837="","",IFERROR(VLOOKUP(B3837,IPQlickTabla!$B:$J,9,FALSE),IF(B3837="80 - Produccion-Mezcla Grasa","80",IF(B3837="51 - Purga-Purga de sebo","51",IF(B3837="502 - Fermentacion PCL","502",IF(B3837="510 - Fermentacion","510","512"))))))</f>
        <v/>
      </c>
      <c r="M3837" s="107" t="str">
        <f t="shared" si="59"/>
        <v/>
      </c>
    </row>
    <row r="3838" spans="12:13" hidden="1" x14ac:dyDescent="0.25">
      <c r="L3838" s="145" t="str">
        <f>IF(A3838="","",IFERROR(VLOOKUP(B3838,IPQlickTabla!$B:$J,9,FALSE),IF(B3838="80 - Produccion-Mezcla Grasa","80",IF(B3838="51 - Purga-Purga de sebo","51",IF(B3838="502 - Fermentacion PCL","502",IF(B3838="510 - Fermentacion","510","512"))))))</f>
        <v/>
      </c>
      <c r="M3838" s="107" t="str">
        <f t="shared" si="59"/>
        <v/>
      </c>
    </row>
    <row r="3839" spans="12:13" hidden="1" x14ac:dyDescent="0.25">
      <c r="L3839" s="145" t="str">
        <f>IF(A3839="","",IFERROR(VLOOKUP(B3839,IPQlickTabla!$B:$J,9,FALSE),IF(B3839="80 - Produccion-Mezcla Grasa","80",IF(B3839="51 - Purga-Purga de sebo","51",IF(B3839="502 - Fermentacion PCL","502",IF(B3839="510 - Fermentacion","510","512"))))))</f>
        <v/>
      </c>
      <c r="M3839" s="107" t="str">
        <f t="shared" si="59"/>
        <v/>
      </c>
    </row>
    <row r="3840" spans="12:13" hidden="1" x14ac:dyDescent="0.25">
      <c r="L3840" s="145" t="str">
        <f>IF(A3840="","",IFERROR(VLOOKUP(B3840,IPQlickTabla!$B:$J,9,FALSE),IF(B3840="80 - Produccion-Mezcla Grasa","80",IF(B3840="51 - Purga-Purga de sebo","51",IF(B3840="502 - Fermentacion PCL","502",IF(B3840="510 - Fermentacion","510","512"))))))</f>
        <v/>
      </c>
      <c r="M3840" s="107" t="str">
        <f t="shared" si="59"/>
        <v/>
      </c>
    </row>
    <row r="3841" spans="12:13" hidden="1" x14ac:dyDescent="0.25">
      <c r="L3841" s="145" t="str">
        <f>IF(A3841="","",IFERROR(VLOOKUP(B3841,IPQlickTabla!$B:$J,9,FALSE),IF(B3841="80 - Produccion-Mezcla Grasa","80",IF(B3841="51 - Purga-Purga de sebo","51",IF(B3841="502 - Fermentacion PCL","502",IF(B3841="510 - Fermentacion","510","512"))))))</f>
        <v/>
      </c>
      <c r="M3841" s="107" t="str">
        <f t="shared" si="59"/>
        <v/>
      </c>
    </row>
    <row r="3842" spans="12:13" hidden="1" x14ac:dyDescent="0.25">
      <c r="L3842" s="145" t="str">
        <f>IF(A3842="","",IFERROR(VLOOKUP(B3842,IPQlickTabla!$B:$J,9,FALSE),IF(B3842="80 - Produccion-Mezcla Grasa","80",IF(B3842="51 - Purga-Purga de sebo","51",IF(B3842="502 - Fermentacion PCL","502",IF(B3842="510 - Fermentacion","510","512"))))))</f>
        <v/>
      </c>
      <c r="M3842" s="107" t="str">
        <f t="shared" si="59"/>
        <v/>
      </c>
    </row>
    <row r="3843" spans="12:13" hidden="1" x14ac:dyDescent="0.25">
      <c r="L3843" s="145" t="str">
        <f>IF(A3843="","",IFERROR(VLOOKUP(B3843,IPQlickTabla!$B:$J,9,FALSE),IF(B3843="80 - Produccion-Mezcla Grasa","80",IF(B3843="51 - Purga-Purga de sebo","51",IF(B3843="502 - Fermentacion PCL","502",IF(B3843="510 - Fermentacion","510","512"))))))</f>
        <v/>
      </c>
      <c r="M3843" s="107" t="str">
        <f t="shared" ref="M3843:M3906" si="60">+IF(OR(L3843=73,L3843=74,L3843=75),75,IF(L3843="80",80,IF(L3843="51",51,IF(L3843="502",502,IF(L3843="510",510,IF(L3843="512",512,L3843))))))</f>
        <v/>
      </c>
    </row>
    <row r="3844" spans="12:13" hidden="1" x14ac:dyDescent="0.25">
      <c r="L3844" s="145" t="str">
        <f>IF(A3844="","",IFERROR(VLOOKUP(B3844,IPQlickTabla!$B:$J,9,FALSE),IF(B3844="80 - Produccion-Mezcla Grasa","80",IF(B3844="51 - Purga-Purga de sebo","51",IF(B3844="502 - Fermentacion PCL","502",IF(B3844="510 - Fermentacion","510","512"))))))</f>
        <v/>
      </c>
      <c r="M3844" s="107" t="str">
        <f t="shared" si="60"/>
        <v/>
      </c>
    </row>
    <row r="3845" spans="12:13" hidden="1" x14ac:dyDescent="0.25">
      <c r="L3845" s="145" t="str">
        <f>IF(A3845="","",IFERROR(VLOOKUP(B3845,IPQlickTabla!$B:$J,9,FALSE),IF(B3845="80 - Produccion-Mezcla Grasa","80",IF(B3845="51 - Purga-Purga de sebo","51",IF(B3845="502 - Fermentacion PCL","502",IF(B3845="510 - Fermentacion","510","512"))))))</f>
        <v/>
      </c>
      <c r="M3845" s="107" t="str">
        <f t="shared" si="60"/>
        <v/>
      </c>
    </row>
    <row r="3846" spans="12:13" hidden="1" x14ac:dyDescent="0.25">
      <c r="L3846" s="145" t="str">
        <f>IF(A3846="","",IFERROR(VLOOKUP(B3846,IPQlickTabla!$B:$J,9,FALSE),IF(B3846="80 - Produccion-Mezcla Grasa","80",IF(B3846="51 - Purga-Purga de sebo","51",IF(B3846="502 - Fermentacion PCL","502",IF(B3846="510 - Fermentacion","510","512"))))))</f>
        <v/>
      </c>
      <c r="M3846" s="107" t="str">
        <f t="shared" si="60"/>
        <v/>
      </c>
    </row>
    <row r="3847" spans="12:13" hidden="1" x14ac:dyDescent="0.25">
      <c r="L3847" s="145" t="str">
        <f>IF(A3847="","",IFERROR(VLOOKUP(B3847,IPQlickTabla!$B:$J,9,FALSE),IF(B3847="80 - Produccion-Mezcla Grasa","80",IF(B3847="51 - Purga-Purga de sebo","51",IF(B3847="502 - Fermentacion PCL","502",IF(B3847="510 - Fermentacion","510","512"))))))</f>
        <v/>
      </c>
      <c r="M3847" s="107" t="str">
        <f t="shared" si="60"/>
        <v/>
      </c>
    </row>
    <row r="3848" spans="12:13" hidden="1" x14ac:dyDescent="0.25">
      <c r="L3848" s="145" t="str">
        <f>IF(A3848="","",IFERROR(VLOOKUP(B3848,IPQlickTabla!$B:$J,9,FALSE),IF(B3848="80 - Produccion-Mezcla Grasa","80",IF(B3848="51 - Purga-Purga de sebo","51",IF(B3848="502 - Fermentacion PCL","502",IF(B3848="510 - Fermentacion","510","512"))))))</f>
        <v/>
      </c>
      <c r="M3848" s="107" t="str">
        <f t="shared" si="60"/>
        <v/>
      </c>
    </row>
    <row r="3849" spans="12:13" hidden="1" x14ac:dyDescent="0.25">
      <c r="L3849" s="145" t="str">
        <f>IF(A3849="","",IFERROR(VLOOKUP(B3849,IPQlickTabla!$B:$J,9,FALSE),IF(B3849="80 - Produccion-Mezcla Grasa","80",IF(B3849="51 - Purga-Purga de sebo","51",IF(B3849="502 - Fermentacion PCL","502",IF(B3849="510 - Fermentacion","510","512"))))))</f>
        <v/>
      </c>
      <c r="M3849" s="107" t="str">
        <f t="shared" si="60"/>
        <v/>
      </c>
    </row>
    <row r="3850" spans="12:13" hidden="1" x14ac:dyDescent="0.25">
      <c r="L3850" s="145" t="str">
        <f>IF(A3850="","",IFERROR(VLOOKUP(B3850,IPQlickTabla!$B:$J,9,FALSE),IF(B3850="80 - Produccion-Mezcla Grasa","80",IF(B3850="51 - Purga-Purga de sebo","51",IF(B3850="502 - Fermentacion PCL","502",IF(B3850="510 - Fermentacion","510","512"))))))</f>
        <v/>
      </c>
      <c r="M3850" s="107" t="str">
        <f t="shared" si="60"/>
        <v/>
      </c>
    </row>
    <row r="3851" spans="12:13" hidden="1" x14ac:dyDescent="0.25">
      <c r="L3851" s="145" t="str">
        <f>IF(A3851="","",IFERROR(VLOOKUP(B3851,IPQlickTabla!$B:$J,9,FALSE),IF(B3851="80 - Produccion-Mezcla Grasa","80",IF(B3851="51 - Purga-Purga de sebo","51",IF(B3851="502 - Fermentacion PCL","502",IF(B3851="510 - Fermentacion","510","512"))))))</f>
        <v/>
      </c>
      <c r="M3851" s="107" t="str">
        <f t="shared" si="60"/>
        <v/>
      </c>
    </row>
    <row r="3852" spans="12:13" hidden="1" x14ac:dyDescent="0.25">
      <c r="L3852" s="145" t="str">
        <f>IF(A3852="","",IFERROR(VLOOKUP(B3852,IPQlickTabla!$B:$J,9,FALSE),IF(B3852="80 - Produccion-Mezcla Grasa","80",IF(B3852="51 - Purga-Purga de sebo","51",IF(B3852="502 - Fermentacion PCL","502",IF(B3852="510 - Fermentacion","510","512"))))))</f>
        <v/>
      </c>
      <c r="M3852" s="107" t="str">
        <f t="shared" si="60"/>
        <v/>
      </c>
    </row>
    <row r="3853" spans="12:13" hidden="1" x14ac:dyDescent="0.25">
      <c r="L3853" s="145" t="str">
        <f>IF(A3853="","",IFERROR(VLOOKUP(B3853,IPQlickTabla!$B:$J,9,FALSE),IF(B3853="80 - Produccion-Mezcla Grasa","80",IF(B3853="51 - Purga-Purga de sebo","51",IF(B3853="502 - Fermentacion PCL","502",IF(B3853="510 - Fermentacion","510","512"))))))</f>
        <v/>
      </c>
      <c r="M3853" s="107" t="str">
        <f t="shared" si="60"/>
        <v/>
      </c>
    </row>
    <row r="3854" spans="12:13" hidden="1" x14ac:dyDescent="0.25">
      <c r="L3854" s="145" t="str">
        <f>IF(A3854="","",IFERROR(VLOOKUP(B3854,IPQlickTabla!$B:$J,9,FALSE),IF(B3854="80 - Produccion-Mezcla Grasa","80",IF(B3854="51 - Purga-Purga de sebo","51",IF(B3854="502 - Fermentacion PCL","502",IF(B3854="510 - Fermentacion","510","512"))))))</f>
        <v/>
      </c>
      <c r="M3854" s="107" t="str">
        <f t="shared" si="60"/>
        <v/>
      </c>
    </row>
    <row r="3855" spans="12:13" hidden="1" x14ac:dyDescent="0.25">
      <c r="L3855" s="145" t="str">
        <f>IF(A3855="","",IFERROR(VLOOKUP(B3855,IPQlickTabla!$B:$J,9,FALSE),IF(B3855="80 - Produccion-Mezcla Grasa","80",IF(B3855="51 - Purga-Purga de sebo","51",IF(B3855="502 - Fermentacion PCL","502",IF(B3855="510 - Fermentacion","510","512"))))))</f>
        <v/>
      </c>
      <c r="M3855" s="107" t="str">
        <f t="shared" si="60"/>
        <v/>
      </c>
    </row>
    <row r="3856" spans="12:13" hidden="1" x14ac:dyDescent="0.25">
      <c r="L3856" s="145" t="str">
        <f>IF(A3856="","",IFERROR(VLOOKUP(B3856,IPQlickTabla!$B:$J,9,FALSE),IF(B3856="80 - Produccion-Mezcla Grasa","80",IF(B3856="51 - Purga-Purga de sebo","51",IF(B3856="502 - Fermentacion PCL","502",IF(B3856="510 - Fermentacion","510","512"))))))</f>
        <v/>
      </c>
      <c r="M3856" s="107" t="str">
        <f t="shared" si="60"/>
        <v/>
      </c>
    </row>
    <row r="3857" spans="12:13" hidden="1" x14ac:dyDescent="0.25">
      <c r="L3857" s="145" t="str">
        <f>IF(A3857="","",IFERROR(VLOOKUP(B3857,IPQlickTabla!$B:$J,9,FALSE),IF(B3857="80 - Produccion-Mezcla Grasa","80",IF(B3857="51 - Purga-Purga de sebo","51",IF(B3857="502 - Fermentacion PCL","502",IF(B3857="510 - Fermentacion","510","512"))))))</f>
        <v/>
      </c>
      <c r="M3857" s="107" t="str">
        <f t="shared" si="60"/>
        <v/>
      </c>
    </row>
    <row r="3858" spans="12:13" hidden="1" x14ac:dyDescent="0.25">
      <c r="L3858" s="145" t="str">
        <f>IF(A3858="","",IFERROR(VLOOKUP(B3858,IPQlickTabla!$B:$J,9,FALSE),IF(B3858="80 - Produccion-Mezcla Grasa","80",IF(B3858="51 - Purga-Purga de sebo","51",IF(B3858="502 - Fermentacion PCL","502",IF(B3858="510 - Fermentacion","510","512"))))))</f>
        <v/>
      </c>
      <c r="M3858" s="107" t="str">
        <f t="shared" si="60"/>
        <v/>
      </c>
    </row>
    <row r="3859" spans="12:13" hidden="1" x14ac:dyDescent="0.25">
      <c r="L3859" s="145" t="str">
        <f>IF(A3859="","",IFERROR(VLOOKUP(B3859,IPQlickTabla!$B:$J,9,FALSE),IF(B3859="80 - Produccion-Mezcla Grasa","80",IF(B3859="51 - Purga-Purga de sebo","51",IF(B3859="502 - Fermentacion PCL","502",IF(B3859="510 - Fermentacion","510","512"))))))</f>
        <v/>
      </c>
      <c r="M3859" s="107" t="str">
        <f t="shared" si="60"/>
        <v/>
      </c>
    </row>
    <row r="3860" spans="12:13" hidden="1" x14ac:dyDescent="0.25">
      <c r="L3860" s="145" t="str">
        <f>IF(A3860="","",IFERROR(VLOOKUP(B3860,IPQlickTabla!$B:$J,9,FALSE),IF(B3860="80 - Produccion-Mezcla Grasa","80",IF(B3860="51 - Purga-Purga de sebo","51",IF(B3860="502 - Fermentacion PCL","502",IF(B3860="510 - Fermentacion","510","512"))))))</f>
        <v/>
      </c>
      <c r="M3860" s="107" t="str">
        <f t="shared" si="60"/>
        <v/>
      </c>
    </row>
    <row r="3861" spans="12:13" hidden="1" x14ac:dyDescent="0.25">
      <c r="L3861" s="145" t="str">
        <f>IF(A3861="","",IFERROR(VLOOKUP(B3861,IPQlickTabla!$B:$J,9,FALSE),IF(B3861="80 - Produccion-Mezcla Grasa","80",IF(B3861="51 - Purga-Purga de sebo","51",IF(B3861="502 - Fermentacion PCL","502",IF(B3861="510 - Fermentacion","510","512"))))))</f>
        <v/>
      </c>
      <c r="M3861" s="107" t="str">
        <f t="shared" si="60"/>
        <v/>
      </c>
    </row>
    <row r="3862" spans="12:13" hidden="1" x14ac:dyDescent="0.25">
      <c r="L3862" s="145" t="str">
        <f>IF(A3862="","",IFERROR(VLOOKUP(B3862,IPQlickTabla!$B:$J,9,FALSE),IF(B3862="80 - Produccion-Mezcla Grasa","80",IF(B3862="51 - Purga-Purga de sebo","51",IF(B3862="502 - Fermentacion PCL","502",IF(B3862="510 - Fermentacion","510","512"))))))</f>
        <v/>
      </c>
      <c r="M3862" s="107" t="str">
        <f t="shared" si="60"/>
        <v/>
      </c>
    </row>
    <row r="3863" spans="12:13" hidden="1" x14ac:dyDescent="0.25">
      <c r="L3863" s="145" t="str">
        <f>IF(A3863="","",IFERROR(VLOOKUP(B3863,IPQlickTabla!$B:$J,9,FALSE),IF(B3863="80 - Produccion-Mezcla Grasa","80",IF(B3863="51 - Purga-Purga de sebo","51",IF(B3863="502 - Fermentacion PCL","502",IF(B3863="510 - Fermentacion","510","512"))))))</f>
        <v/>
      </c>
      <c r="M3863" s="107" t="str">
        <f t="shared" si="60"/>
        <v/>
      </c>
    </row>
    <row r="3864" spans="12:13" hidden="1" x14ac:dyDescent="0.25">
      <c r="L3864" s="145" t="str">
        <f>IF(A3864="","",IFERROR(VLOOKUP(B3864,IPQlickTabla!$B:$J,9,FALSE),IF(B3864="80 - Produccion-Mezcla Grasa","80",IF(B3864="51 - Purga-Purga de sebo","51",IF(B3864="502 - Fermentacion PCL","502",IF(B3864="510 - Fermentacion","510","512"))))))</f>
        <v/>
      </c>
      <c r="M3864" s="107" t="str">
        <f t="shared" si="60"/>
        <v/>
      </c>
    </row>
    <row r="3865" spans="12:13" hidden="1" x14ac:dyDescent="0.25">
      <c r="L3865" s="145" t="str">
        <f>IF(A3865="","",IFERROR(VLOOKUP(B3865,IPQlickTabla!$B:$J,9,FALSE),IF(B3865="80 - Produccion-Mezcla Grasa","80",IF(B3865="51 - Purga-Purga de sebo","51",IF(B3865="502 - Fermentacion PCL","502",IF(B3865="510 - Fermentacion","510","512"))))))</f>
        <v/>
      </c>
      <c r="M3865" s="107" t="str">
        <f t="shared" si="60"/>
        <v/>
      </c>
    </row>
    <row r="3866" spans="12:13" hidden="1" x14ac:dyDescent="0.25">
      <c r="L3866" s="145" t="str">
        <f>IF(A3866="","",IFERROR(VLOOKUP(B3866,IPQlickTabla!$B:$J,9,FALSE),IF(B3866="80 - Produccion-Mezcla Grasa","80",IF(B3866="51 - Purga-Purga de sebo","51",IF(B3866="502 - Fermentacion PCL","502",IF(B3866="510 - Fermentacion","510","512"))))))</f>
        <v/>
      </c>
      <c r="M3866" s="107" t="str">
        <f t="shared" si="60"/>
        <v/>
      </c>
    </row>
    <row r="3867" spans="12:13" hidden="1" x14ac:dyDescent="0.25">
      <c r="L3867" s="145" t="str">
        <f>IF(A3867="","",IFERROR(VLOOKUP(B3867,IPQlickTabla!$B:$J,9,FALSE),IF(B3867="80 - Produccion-Mezcla Grasa","80",IF(B3867="51 - Purga-Purga de sebo","51",IF(B3867="502 - Fermentacion PCL","502",IF(B3867="510 - Fermentacion","510","512"))))))</f>
        <v/>
      </c>
      <c r="M3867" s="107" t="str">
        <f t="shared" si="60"/>
        <v/>
      </c>
    </row>
    <row r="3868" spans="12:13" hidden="1" x14ac:dyDescent="0.25">
      <c r="L3868" s="145" t="str">
        <f>IF(A3868="","",IFERROR(VLOOKUP(B3868,IPQlickTabla!$B:$J,9,FALSE),IF(B3868="80 - Produccion-Mezcla Grasa","80",IF(B3868="51 - Purga-Purga de sebo","51",IF(B3868="502 - Fermentacion PCL","502",IF(B3868="510 - Fermentacion","510","512"))))))</f>
        <v/>
      </c>
      <c r="M3868" s="107" t="str">
        <f t="shared" si="60"/>
        <v/>
      </c>
    </row>
    <row r="3869" spans="12:13" hidden="1" x14ac:dyDescent="0.25">
      <c r="L3869" s="145" t="str">
        <f>IF(A3869="","",IFERROR(VLOOKUP(B3869,IPQlickTabla!$B:$J,9,FALSE),IF(B3869="80 - Produccion-Mezcla Grasa","80",IF(B3869="51 - Purga-Purga de sebo","51",IF(B3869="502 - Fermentacion PCL","502",IF(B3869="510 - Fermentacion","510","512"))))))</f>
        <v/>
      </c>
      <c r="M3869" s="107" t="str">
        <f t="shared" si="60"/>
        <v/>
      </c>
    </row>
    <row r="3870" spans="12:13" hidden="1" x14ac:dyDescent="0.25">
      <c r="L3870" s="145" t="str">
        <f>IF(A3870="","",IFERROR(VLOOKUP(B3870,IPQlickTabla!$B:$J,9,FALSE),IF(B3870="80 - Produccion-Mezcla Grasa","80",IF(B3870="51 - Purga-Purga de sebo","51",IF(B3870="502 - Fermentacion PCL","502",IF(B3870="510 - Fermentacion","510","512"))))))</f>
        <v/>
      </c>
      <c r="M3870" s="107" t="str">
        <f t="shared" si="60"/>
        <v/>
      </c>
    </row>
    <row r="3871" spans="12:13" hidden="1" x14ac:dyDescent="0.25">
      <c r="L3871" s="145" t="str">
        <f>IF(A3871="","",IFERROR(VLOOKUP(B3871,IPQlickTabla!$B:$J,9,FALSE),IF(B3871="80 - Produccion-Mezcla Grasa","80",IF(B3871="51 - Purga-Purga de sebo","51",IF(B3871="502 - Fermentacion PCL","502",IF(B3871="510 - Fermentacion","510","512"))))))</f>
        <v/>
      </c>
      <c r="M3871" s="107" t="str">
        <f t="shared" si="60"/>
        <v/>
      </c>
    </row>
    <row r="3872" spans="12:13" hidden="1" x14ac:dyDescent="0.25">
      <c r="L3872" s="145" t="str">
        <f>IF(A3872="","",IFERROR(VLOOKUP(B3872,IPQlickTabla!$B:$J,9,FALSE),IF(B3872="80 - Produccion-Mezcla Grasa","80",IF(B3872="51 - Purga-Purga de sebo","51",IF(B3872="502 - Fermentacion PCL","502",IF(B3872="510 - Fermentacion","510","512"))))))</f>
        <v/>
      </c>
      <c r="M3872" s="107" t="str">
        <f t="shared" si="60"/>
        <v/>
      </c>
    </row>
    <row r="3873" spans="12:13" hidden="1" x14ac:dyDescent="0.25">
      <c r="L3873" s="145" t="str">
        <f>IF(A3873="","",IFERROR(VLOOKUP(B3873,IPQlickTabla!$B:$J,9,FALSE),IF(B3873="80 - Produccion-Mezcla Grasa","80",IF(B3873="51 - Purga-Purga de sebo","51",IF(B3873="502 - Fermentacion PCL","502",IF(B3873="510 - Fermentacion","510","512"))))))</f>
        <v/>
      </c>
      <c r="M3873" s="107" t="str">
        <f t="shared" si="60"/>
        <v/>
      </c>
    </row>
    <row r="3874" spans="12:13" hidden="1" x14ac:dyDescent="0.25">
      <c r="L3874" s="145" t="str">
        <f>IF(A3874="","",IFERROR(VLOOKUP(B3874,IPQlickTabla!$B:$J,9,FALSE),IF(B3874="80 - Produccion-Mezcla Grasa","80",IF(B3874="51 - Purga-Purga de sebo","51",IF(B3874="502 - Fermentacion PCL","502",IF(B3874="510 - Fermentacion","510","512"))))))</f>
        <v/>
      </c>
      <c r="M3874" s="107" t="str">
        <f t="shared" si="60"/>
        <v/>
      </c>
    </row>
    <row r="3875" spans="12:13" hidden="1" x14ac:dyDescent="0.25">
      <c r="L3875" s="145" t="str">
        <f>IF(A3875="","",IFERROR(VLOOKUP(B3875,IPQlickTabla!$B:$J,9,FALSE),IF(B3875="80 - Produccion-Mezcla Grasa","80",IF(B3875="51 - Purga-Purga de sebo","51",IF(B3875="502 - Fermentacion PCL","502",IF(B3875="510 - Fermentacion","510","512"))))))</f>
        <v/>
      </c>
      <c r="M3875" s="107" t="str">
        <f t="shared" si="60"/>
        <v/>
      </c>
    </row>
    <row r="3876" spans="12:13" hidden="1" x14ac:dyDescent="0.25">
      <c r="L3876" s="145" t="str">
        <f>IF(A3876="","",IFERROR(VLOOKUP(B3876,IPQlickTabla!$B:$J,9,FALSE),IF(B3876="80 - Produccion-Mezcla Grasa","80",IF(B3876="51 - Purga-Purga de sebo","51",IF(B3876="502 - Fermentacion PCL","502",IF(B3876="510 - Fermentacion","510","512"))))))</f>
        <v/>
      </c>
      <c r="M3876" s="107" t="str">
        <f t="shared" si="60"/>
        <v/>
      </c>
    </row>
    <row r="3877" spans="12:13" hidden="1" x14ac:dyDescent="0.25">
      <c r="L3877" s="145" t="str">
        <f>IF(A3877="","",IFERROR(VLOOKUP(B3877,IPQlickTabla!$B:$J,9,FALSE),IF(B3877="80 - Produccion-Mezcla Grasa","80",IF(B3877="51 - Purga-Purga de sebo","51",IF(B3877="502 - Fermentacion PCL","502",IF(B3877="510 - Fermentacion","510","512"))))))</f>
        <v/>
      </c>
      <c r="M3877" s="107" t="str">
        <f t="shared" si="60"/>
        <v/>
      </c>
    </row>
    <row r="3878" spans="12:13" hidden="1" x14ac:dyDescent="0.25">
      <c r="L3878" s="145" t="str">
        <f>IF(A3878="","",IFERROR(VLOOKUP(B3878,IPQlickTabla!$B:$J,9,FALSE),IF(B3878="80 - Produccion-Mezcla Grasa","80",IF(B3878="51 - Purga-Purga de sebo","51",IF(B3878="502 - Fermentacion PCL","502",IF(B3878="510 - Fermentacion","510","512"))))))</f>
        <v/>
      </c>
      <c r="M3878" s="107" t="str">
        <f t="shared" si="60"/>
        <v/>
      </c>
    </row>
    <row r="3879" spans="12:13" hidden="1" x14ac:dyDescent="0.25">
      <c r="L3879" s="145" t="str">
        <f>IF(A3879="","",IFERROR(VLOOKUP(B3879,IPQlickTabla!$B:$J,9,FALSE),IF(B3879="80 - Produccion-Mezcla Grasa","80",IF(B3879="51 - Purga-Purga de sebo","51",IF(B3879="502 - Fermentacion PCL","502",IF(B3879="510 - Fermentacion","510","512"))))))</f>
        <v/>
      </c>
      <c r="M3879" s="107" t="str">
        <f t="shared" si="60"/>
        <v/>
      </c>
    </row>
    <row r="3880" spans="12:13" hidden="1" x14ac:dyDescent="0.25">
      <c r="L3880" s="145" t="str">
        <f>IF(A3880="","",IFERROR(VLOOKUP(B3880,IPQlickTabla!$B:$J,9,FALSE),IF(B3880="80 - Produccion-Mezcla Grasa","80",IF(B3880="51 - Purga-Purga de sebo","51",IF(B3880="502 - Fermentacion PCL","502",IF(B3880="510 - Fermentacion","510","512"))))))</f>
        <v/>
      </c>
      <c r="M3880" s="107" t="str">
        <f t="shared" si="60"/>
        <v/>
      </c>
    </row>
    <row r="3881" spans="12:13" hidden="1" x14ac:dyDescent="0.25">
      <c r="L3881" s="145" t="str">
        <f>IF(A3881="","",IFERROR(VLOOKUP(B3881,IPQlickTabla!$B:$J,9,FALSE),IF(B3881="80 - Produccion-Mezcla Grasa","80",IF(B3881="51 - Purga-Purga de sebo","51",IF(B3881="502 - Fermentacion PCL","502",IF(B3881="510 - Fermentacion","510","512"))))))</f>
        <v/>
      </c>
      <c r="M3881" s="107" t="str">
        <f t="shared" si="60"/>
        <v/>
      </c>
    </row>
    <row r="3882" spans="12:13" hidden="1" x14ac:dyDescent="0.25">
      <c r="L3882" s="145" t="str">
        <f>IF(A3882="","",IFERROR(VLOOKUP(B3882,IPQlickTabla!$B:$J,9,FALSE),IF(B3882="80 - Produccion-Mezcla Grasa","80",IF(B3882="51 - Purga-Purga de sebo","51",IF(B3882="502 - Fermentacion PCL","502",IF(B3882="510 - Fermentacion","510","512"))))))</f>
        <v/>
      </c>
      <c r="M3882" s="107" t="str">
        <f t="shared" si="60"/>
        <v/>
      </c>
    </row>
    <row r="3883" spans="12:13" hidden="1" x14ac:dyDescent="0.25">
      <c r="L3883" s="145" t="str">
        <f>IF(A3883="","",IFERROR(VLOOKUP(B3883,IPQlickTabla!$B:$J,9,FALSE),IF(B3883="80 - Produccion-Mezcla Grasa","80",IF(B3883="51 - Purga-Purga de sebo","51",IF(B3883="502 - Fermentacion PCL","502",IF(B3883="510 - Fermentacion","510","512"))))))</f>
        <v/>
      </c>
      <c r="M3883" s="107" t="str">
        <f t="shared" si="60"/>
        <v/>
      </c>
    </row>
    <row r="3884" spans="12:13" hidden="1" x14ac:dyDescent="0.25">
      <c r="L3884" s="145" t="str">
        <f>IF(A3884="","",IFERROR(VLOOKUP(B3884,IPQlickTabla!$B:$J,9,FALSE),IF(B3884="80 - Produccion-Mezcla Grasa","80",IF(B3884="51 - Purga-Purga de sebo","51",IF(B3884="502 - Fermentacion PCL","502",IF(B3884="510 - Fermentacion","510","512"))))))</f>
        <v/>
      </c>
      <c r="M3884" s="107" t="str">
        <f t="shared" si="60"/>
        <v/>
      </c>
    </row>
    <row r="3885" spans="12:13" hidden="1" x14ac:dyDescent="0.25">
      <c r="L3885" s="145" t="str">
        <f>IF(A3885="","",IFERROR(VLOOKUP(B3885,IPQlickTabla!$B:$J,9,FALSE),IF(B3885="80 - Produccion-Mezcla Grasa","80",IF(B3885="51 - Purga-Purga de sebo","51",IF(B3885="502 - Fermentacion PCL","502",IF(B3885="510 - Fermentacion","510","512"))))))</f>
        <v/>
      </c>
      <c r="M3885" s="107" t="str">
        <f t="shared" si="60"/>
        <v/>
      </c>
    </row>
    <row r="3886" spans="12:13" hidden="1" x14ac:dyDescent="0.25">
      <c r="L3886" s="145" t="str">
        <f>IF(A3886="","",IFERROR(VLOOKUP(B3886,IPQlickTabla!$B:$J,9,FALSE),IF(B3886="80 - Produccion-Mezcla Grasa","80",IF(B3886="51 - Purga-Purga de sebo","51",IF(B3886="502 - Fermentacion PCL","502",IF(B3886="510 - Fermentacion","510","512"))))))</f>
        <v/>
      </c>
      <c r="M3886" s="107" t="str">
        <f t="shared" si="60"/>
        <v/>
      </c>
    </row>
    <row r="3887" spans="12:13" hidden="1" x14ac:dyDescent="0.25">
      <c r="L3887" s="145" t="str">
        <f>IF(A3887="","",IFERROR(VLOOKUP(B3887,IPQlickTabla!$B:$J,9,FALSE),IF(B3887="80 - Produccion-Mezcla Grasa","80",IF(B3887="51 - Purga-Purga de sebo","51",IF(B3887="502 - Fermentacion PCL","502",IF(B3887="510 - Fermentacion","510","512"))))))</f>
        <v/>
      </c>
      <c r="M3887" s="107" t="str">
        <f t="shared" si="60"/>
        <v/>
      </c>
    </row>
    <row r="3888" spans="12:13" hidden="1" x14ac:dyDescent="0.25">
      <c r="L3888" s="145" t="str">
        <f>IF(A3888="","",IFERROR(VLOOKUP(B3888,IPQlickTabla!$B:$J,9,FALSE),IF(B3888="80 - Produccion-Mezcla Grasa","80",IF(B3888="51 - Purga-Purga de sebo","51",IF(B3888="502 - Fermentacion PCL","502",IF(B3888="510 - Fermentacion","510","512"))))))</f>
        <v/>
      </c>
      <c r="M3888" s="107" t="str">
        <f t="shared" si="60"/>
        <v/>
      </c>
    </row>
    <row r="3889" spans="12:13" hidden="1" x14ac:dyDescent="0.25">
      <c r="L3889" s="145" t="str">
        <f>IF(A3889="","",IFERROR(VLOOKUP(B3889,IPQlickTabla!$B:$J,9,FALSE),IF(B3889="80 - Produccion-Mezcla Grasa","80",IF(B3889="51 - Purga-Purga de sebo","51",IF(B3889="502 - Fermentacion PCL","502",IF(B3889="510 - Fermentacion","510","512"))))))</f>
        <v/>
      </c>
      <c r="M3889" s="107" t="str">
        <f t="shared" si="60"/>
        <v/>
      </c>
    </row>
    <row r="3890" spans="12:13" hidden="1" x14ac:dyDescent="0.25">
      <c r="L3890" s="145" t="str">
        <f>IF(A3890="","",IFERROR(VLOOKUP(B3890,IPQlickTabla!$B:$J,9,FALSE),IF(B3890="80 - Produccion-Mezcla Grasa","80",IF(B3890="51 - Purga-Purga de sebo","51",IF(B3890="502 - Fermentacion PCL","502",IF(B3890="510 - Fermentacion","510","512"))))))</f>
        <v/>
      </c>
      <c r="M3890" s="107" t="str">
        <f t="shared" si="60"/>
        <v/>
      </c>
    </row>
    <row r="3891" spans="12:13" hidden="1" x14ac:dyDescent="0.25">
      <c r="L3891" s="145" t="str">
        <f>IF(A3891="","",IFERROR(VLOOKUP(B3891,IPQlickTabla!$B:$J,9,FALSE),IF(B3891="80 - Produccion-Mezcla Grasa","80",IF(B3891="51 - Purga-Purga de sebo","51",IF(B3891="502 - Fermentacion PCL","502",IF(B3891="510 - Fermentacion","510","512"))))))</f>
        <v/>
      </c>
      <c r="M3891" s="107" t="str">
        <f t="shared" si="60"/>
        <v/>
      </c>
    </row>
    <row r="3892" spans="12:13" hidden="1" x14ac:dyDescent="0.25">
      <c r="L3892" s="145" t="str">
        <f>IF(A3892="","",IFERROR(VLOOKUP(B3892,IPQlickTabla!$B:$J,9,FALSE),IF(B3892="80 - Produccion-Mezcla Grasa","80",IF(B3892="51 - Purga-Purga de sebo","51",IF(B3892="502 - Fermentacion PCL","502",IF(B3892="510 - Fermentacion","510","512"))))))</f>
        <v/>
      </c>
      <c r="M3892" s="107" t="str">
        <f t="shared" si="60"/>
        <v/>
      </c>
    </row>
    <row r="3893" spans="12:13" hidden="1" x14ac:dyDescent="0.25">
      <c r="L3893" s="145" t="str">
        <f>IF(A3893="","",IFERROR(VLOOKUP(B3893,IPQlickTabla!$B:$J,9,FALSE),IF(B3893="80 - Produccion-Mezcla Grasa","80",IF(B3893="51 - Purga-Purga de sebo","51",IF(B3893="502 - Fermentacion PCL","502",IF(B3893="510 - Fermentacion","510","512"))))))</f>
        <v/>
      </c>
      <c r="M3893" s="107" t="str">
        <f t="shared" si="60"/>
        <v/>
      </c>
    </row>
    <row r="3894" spans="12:13" hidden="1" x14ac:dyDescent="0.25">
      <c r="L3894" s="145" t="str">
        <f>IF(A3894="","",IFERROR(VLOOKUP(B3894,IPQlickTabla!$B:$J,9,FALSE),IF(B3894="80 - Produccion-Mezcla Grasa","80",IF(B3894="51 - Purga-Purga de sebo","51",IF(B3894="502 - Fermentacion PCL","502",IF(B3894="510 - Fermentacion","510","512"))))))</f>
        <v/>
      </c>
      <c r="M3894" s="107" t="str">
        <f t="shared" si="60"/>
        <v/>
      </c>
    </row>
    <row r="3895" spans="12:13" hidden="1" x14ac:dyDescent="0.25">
      <c r="L3895" s="145" t="str">
        <f>IF(A3895="","",IFERROR(VLOOKUP(B3895,IPQlickTabla!$B:$J,9,FALSE),IF(B3895="80 - Produccion-Mezcla Grasa","80",IF(B3895="51 - Purga-Purga de sebo","51",IF(B3895="502 - Fermentacion PCL","502",IF(B3895="510 - Fermentacion","510","512"))))))</f>
        <v/>
      </c>
      <c r="M3895" s="107" t="str">
        <f t="shared" si="60"/>
        <v/>
      </c>
    </row>
    <row r="3896" spans="12:13" hidden="1" x14ac:dyDescent="0.25">
      <c r="L3896" s="145" t="str">
        <f>IF(A3896="","",IFERROR(VLOOKUP(B3896,IPQlickTabla!$B:$J,9,FALSE),IF(B3896="80 - Produccion-Mezcla Grasa","80",IF(B3896="51 - Purga-Purga de sebo","51",IF(B3896="502 - Fermentacion PCL","502",IF(B3896="510 - Fermentacion","510","512"))))))</f>
        <v/>
      </c>
      <c r="M3896" s="107" t="str">
        <f t="shared" si="60"/>
        <v/>
      </c>
    </row>
    <row r="3897" spans="12:13" hidden="1" x14ac:dyDescent="0.25">
      <c r="L3897" s="145" t="str">
        <f>IF(A3897="","",IFERROR(VLOOKUP(B3897,IPQlickTabla!$B:$J,9,FALSE),IF(B3897="80 - Produccion-Mezcla Grasa","80",IF(B3897="51 - Purga-Purga de sebo","51",IF(B3897="502 - Fermentacion PCL","502",IF(B3897="510 - Fermentacion","510","512"))))))</f>
        <v/>
      </c>
      <c r="M3897" s="107" t="str">
        <f t="shared" si="60"/>
        <v/>
      </c>
    </row>
    <row r="3898" spans="12:13" hidden="1" x14ac:dyDescent="0.25">
      <c r="L3898" s="145" t="str">
        <f>IF(A3898="","",IFERROR(VLOOKUP(B3898,IPQlickTabla!$B:$J,9,FALSE),IF(B3898="80 - Produccion-Mezcla Grasa","80",IF(B3898="51 - Purga-Purga de sebo","51",IF(B3898="502 - Fermentacion PCL","502",IF(B3898="510 - Fermentacion","510","512"))))))</f>
        <v/>
      </c>
      <c r="M3898" s="107" t="str">
        <f t="shared" si="60"/>
        <v/>
      </c>
    </row>
    <row r="3899" spans="12:13" hidden="1" x14ac:dyDescent="0.25">
      <c r="L3899" s="145" t="str">
        <f>IF(A3899="","",IFERROR(VLOOKUP(B3899,IPQlickTabla!$B:$J,9,FALSE),IF(B3899="80 - Produccion-Mezcla Grasa","80",IF(B3899="51 - Purga-Purga de sebo","51",IF(B3899="502 - Fermentacion PCL","502",IF(B3899="510 - Fermentacion","510","512"))))))</f>
        <v/>
      </c>
      <c r="M3899" s="107" t="str">
        <f t="shared" si="60"/>
        <v/>
      </c>
    </row>
    <row r="3900" spans="12:13" hidden="1" x14ac:dyDescent="0.25">
      <c r="L3900" s="145" t="str">
        <f>IF(A3900="","",IFERROR(VLOOKUP(B3900,IPQlickTabla!$B:$J,9,FALSE),IF(B3900="80 - Produccion-Mezcla Grasa","80",IF(B3900="51 - Purga-Purga de sebo","51",IF(B3900="502 - Fermentacion PCL","502",IF(B3900="510 - Fermentacion","510","512"))))))</f>
        <v/>
      </c>
      <c r="M3900" s="107" t="str">
        <f t="shared" si="60"/>
        <v/>
      </c>
    </row>
    <row r="3901" spans="12:13" hidden="1" x14ac:dyDescent="0.25">
      <c r="L3901" s="145" t="str">
        <f>IF(A3901="","",IFERROR(VLOOKUP(B3901,IPQlickTabla!$B:$J,9,FALSE),IF(B3901="80 - Produccion-Mezcla Grasa","80",IF(B3901="51 - Purga-Purga de sebo","51",IF(B3901="502 - Fermentacion PCL","502",IF(B3901="510 - Fermentacion","510","512"))))))</f>
        <v/>
      </c>
      <c r="M3901" s="107" t="str">
        <f t="shared" si="60"/>
        <v/>
      </c>
    </row>
    <row r="3902" spans="12:13" hidden="1" x14ac:dyDescent="0.25">
      <c r="L3902" s="145" t="str">
        <f>IF(A3902="","",IFERROR(VLOOKUP(B3902,IPQlickTabla!$B:$J,9,FALSE),IF(B3902="80 - Produccion-Mezcla Grasa","80",IF(B3902="51 - Purga-Purga de sebo","51",IF(B3902="502 - Fermentacion PCL","502",IF(B3902="510 - Fermentacion","510","512"))))))</f>
        <v/>
      </c>
      <c r="M3902" s="107" t="str">
        <f t="shared" si="60"/>
        <v/>
      </c>
    </row>
    <row r="3903" spans="12:13" hidden="1" x14ac:dyDescent="0.25">
      <c r="L3903" s="145" t="str">
        <f>IF(A3903="","",IFERROR(VLOOKUP(B3903,IPQlickTabla!$B:$J,9,FALSE),IF(B3903="80 - Produccion-Mezcla Grasa","80",IF(B3903="51 - Purga-Purga de sebo","51",IF(B3903="502 - Fermentacion PCL","502",IF(B3903="510 - Fermentacion","510","512"))))))</f>
        <v/>
      </c>
      <c r="M3903" s="107" t="str">
        <f t="shared" si="60"/>
        <v/>
      </c>
    </row>
    <row r="3904" spans="12:13" hidden="1" x14ac:dyDescent="0.25">
      <c r="L3904" s="145" t="str">
        <f>IF(A3904="","",IFERROR(VLOOKUP(B3904,IPQlickTabla!$B:$J,9,FALSE),IF(B3904="80 - Produccion-Mezcla Grasa","80",IF(B3904="51 - Purga-Purga de sebo","51",IF(B3904="502 - Fermentacion PCL","502",IF(B3904="510 - Fermentacion","510","512"))))))</f>
        <v/>
      </c>
      <c r="M3904" s="107" t="str">
        <f t="shared" si="60"/>
        <v/>
      </c>
    </row>
    <row r="3905" spans="12:13" hidden="1" x14ac:dyDescent="0.25">
      <c r="L3905" s="145" t="str">
        <f>IF(A3905="","",IFERROR(VLOOKUP(B3905,IPQlickTabla!$B:$J,9,FALSE),IF(B3905="80 - Produccion-Mezcla Grasa","80",IF(B3905="51 - Purga-Purga de sebo","51",IF(B3905="502 - Fermentacion PCL","502",IF(B3905="510 - Fermentacion","510","512"))))))</f>
        <v/>
      </c>
      <c r="M3905" s="107" t="str">
        <f t="shared" si="60"/>
        <v/>
      </c>
    </row>
    <row r="3906" spans="12:13" hidden="1" x14ac:dyDescent="0.25">
      <c r="L3906" s="145" t="str">
        <f>IF(A3906="","",IFERROR(VLOOKUP(B3906,IPQlickTabla!$B:$J,9,FALSE),IF(B3906="80 - Produccion-Mezcla Grasa","80",IF(B3906="51 - Purga-Purga de sebo","51",IF(B3906="502 - Fermentacion PCL","502",IF(B3906="510 - Fermentacion","510","512"))))))</f>
        <v/>
      </c>
      <c r="M3906" s="107" t="str">
        <f t="shared" si="60"/>
        <v/>
      </c>
    </row>
    <row r="3907" spans="12:13" hidden="1" x14ac:dyDescent="0.25">
      <c r="L3907" s="145" t="str">
        <f>IF(A3907="","",IFERROR(VLOOKUP(B3907,IPQlickTabla!$B:$J,9,FALSE),IF(B3907="80 - Produccion-Mezcla Grasa","80",IF(B3907="51 - Purga-Purga de sebo","51",IF(B3907="502 - Fermentacion PCL","502",IF(B3907="510 - Fermentacion","510","512"))))))</f>
        <v/>
      </c>
      <c r="M3907" s="107" t="str">
        <f t="shared" ref="M3907:M3970" si="61">+IF(OR(L3907=73,L3907=74,L3907=75),75,IF(L3907="80",80,IF(L3907="51",51,IF(L3907="502",502,IF(L3907="510",510,IF(L3907="512",512,L3907))))))</f>
        <v/>
      </c>
    </row>
    <row r="3908" spans="12:13" hidden="1" x14ac:dyDescent="0.25">
      <c r="L3908" s="145" t="str">
        <f>IF(A3908="","",IFERROR(VLOOKUP(B3908,IPQlickTabla!$B:$J,9,FALSE),IF(B3908="80 - Produccion-Mezcla Grasa","80",IF(B3908="51 - Purga-Purga de sebo","51",IF(B3908="502 - Fermentacion PCL","502",IF(B3908="510 - Fermentacion","510","512"))))))</f>
        <v/>
      </c>
      <c r="M3908" s="107" t="str">
        <f t="shared" si="61"/>
        <v/>
      </c>
    </row>
    <row r="3909" spans="12:13" hidden="1" x14ac:dyDescent="0.25">
      <c r="L3909" s="145" t="str">
        <f>IF(A3909="","",IFERROR(VLOOKUP(B3909,IPQlickTabla!$B:$J,9,FALSE),IF(B3909="80 - Produccion-Mezcla Grasa","80",IF(B3909="51 - Purga-Purga de sebo","51",IF(B3909="502 - Fermentacion PCL","502",IF(B3909="510 - Fermentacion","510","512"))))))</f>
        <v/>
      </c>
      <c r="M3909" s="107" t="str">
        <f t="shared" si="61"/>
        <v/>
      </c>
    </row>
    <row r="3910" spans="12:13" hidden="1" x14ac:dyDescent="0.25">
      <c r="L3910" s="145" t="str">
        <f>IF(A3910="","",IFERROR(VLOOKUP(B3910,IPQlickTabla!$B:$J,9,FALSE),IF(B3910="80 - Produccion-Mezcla Grasa","80",IF(B3910="51 - Purga-Purga de sebo","51",IF(B3910="502 - Fermentacion PCL","502",IF(B3910="510 - Fermentacion","510","512"))))))</f>
        <v/>
      </c>
      <c r="M3910" s="107" t="str">
        <f t="shared" si="61"/>
        <v/>
      </c>
    </row>
    <row r="3911" spans="12:13" hidden="1" x14ac:dyDescent="0.25">
      <c r="L3911" s="145" t="str">
        <f>IF(A3911="","",IFERROR(VLOOKUP(B3911,IPQlickTabla!$B:$J,9,FALSE),IF(B3911="80 - Produccion-Mezcla Grasa","80",IF(B3911="51 - Purga-Purga de sebo","51",IF(B3911="502 - Fermentacion PCL","502",IF(B3911="510 - Fermentacion","510","512"))))))</f>
        <v/>
      </c>
      <c r="M3911" s="107" t="str">
        <f t="shared" si="61"/>
        <v/>
      </c>
    </row>
    <row r="3912" spans="12:13" hidden="1" x14ac:dyDescent="0.25">
      <c r="L3912" s="145" t="str">
        <f>IF(A3912="","",IFERROR(VLOOKUP(B3912,IPQlickTabla!$B:$J,9,FALSE),IF(B3912="80 - Produccion-Mezcla Grasa","80",IF(B3912="51 - Purga-Purga de sebo","51",IF(B3912="502 - Fermentacion PCL","502",IF(B3912="510 - Fermentacion","510","512"))))))</f>
        <v/>
      </c>
      <c r="M3912" s="107" t="str">
        <f t="shared" si="61"/>
        <v/>
      </c>
    </row>
    <row r="3913" spans="12:13" hidden="1" x14ac:dyDescent="0.25">
      <c r="L3913" s="145" t="str">
        <f>IF(A3913="","",IFERROR(VLOOKUP(B3913,IPQlickTabla!$B:$J,9,FALSE),IF(B3913="80 - Produccion-Mezcla Grasa","80",IF(B3913="51 - Purga-Purga de sebo","51",IF(B3913="502 - Fermentacion PCL","502",IF(B3913="510 - Fermentacion","510","512"))))))</f>
        <v/>
      </c>
      <c r="M3913" s="107" t="str">
        <f t="shared" si="61"/>
        <v/>
      </c>
    </row>
    <row r="3914" spans="12:13" hidden="1" x14ac:dyDescent="0.25">
      <c r="L3914" s="145" t="str">
        <f>IF(A3914="","",IFERROR(VLOOKUP(B3914,IPQlickTabla!$B:$J,9,FALSE),IF(B3914="80 - Produccion-Mezcla Grasa","80",IF(B3914="51 - Purga-Purga de sebo","51",IF(B3914="502 - Fermentacion PCL","502",IF(B3914="510 - Fermentacion","510","512"))))))</f>
        <v/>
      </c>
      <c r="M3914" s="107" t="str">
        <f t="shared" si="61"/>
        <v/>
      </c>
    </row>
    <row r="3915" spans="12:13" hidden="1" x14ac:dyDescent="0.25">
      <c r="L3915" s="145" t="str">
        <f>IF(A3915="","",IFERROR(VLOOKUP(B3915,IPQlickTabla!$B:$J,9,FALSE),IF(B3915="80 - Produccion-Mezcla Grasa","80",IF(B3915="51 - Purga-Purga de sebo","51",IF(B3915="502 - Fermentacion PCL","502",IF(B3915="510 - Fermentacion","510","512"))))))</f>
        <v/>
      </c>
      <c r="M3915" s="107" t="str">
        <f t="shared" si="61"/>
        <v/>
      </c>
    </row>
    <row r="3916" spans="12:13" hidden="1" x14ac:dyDescent="0.25">
      <c r="L3916" s="145" t="str">
        <f>IF(A3916="","",IFERROR(VLOOKUP(B3916,IPQlickTabla!$B:$J,9,FALSE),IF(B3916="80 - Produccion-Mezcla Grasa","80",IF(B3916="51 - Purga-Purga de sebo","51",IF(B3916="502 - Fermentacion PCL","502",IF(B3916="510 - Fermentacion","510","512"))))))</f>
        <v/>
      </c>
      <c r="M3916" s="107" t="str">
        <f t="shared" si="61"/>
        <v/>
      </c>
    </row>
    <row r="3917" spans="12:13" hidden="1" x14ac:dyDescent="0.25">
      <c r="L3917" s="145" t="str">
        <f>IF(A3917="","",IFERROR(VLOOKUP(B3917,IPQlickTabla!$B:$J,9,FALSE),IF(B3917="80 - Produccion-Mezcla Grasa","80",IF(B3917="51 - Purga-Purga de sebo","51",IF(B3917="502 - Fermentacion PCL","502",IF(B3917="510 - Fermentacion","510","512"))))))</f>
        <v/>
      </c>
      <c r="M3917" s="107" t="str">
        <f t="shared" si="61"/>
        <v/>
      </c>
    </row>
    <row r="3918" spans="12:13" hidden="1" x14ac:dyDescent="0.25">
      <c r="L3918" s="145" t="str">
        <f>IF(A3918="","",IFERROR(VLOOKUP(B3918,IPQlickTabla!$B:$J,9,FALSE),IF(B3918="80 - Produccion-Mezcla Grasa","80",IF(B3918="51 - Purga-Purga de sebo","51",IF(B3918="502 - Fermentacion PCL","502",IF(B3918="510 - Fermentacion","510","512"))))))</f>
        <v/>
      </c>
      <c r="M3918" s="107" t="str">
        <f t="shared" si="61"/>
        <v/>
      </c>
    </row>
    <row r="3919" spans="12:13" hidden="1" x14ac:dyDescent="0.25">
      <c r="L3919" s="145" t="str">
        <f>IF(A3919="","",IFERROR(VLOOKUP(B3919,IPQlickTabla!$B:$J,9,FALSE),IF(B3919="80 - Produccion-Mezcla Grasa","80",IF(B3919="51 - Purga-Purga de sebo","51",IF(B3919="502 - Fermentacion PCL","502",IF(B3919="510 - Fermentacion","510","512"))))))</f>
        <v/>
      </c>
      <c r="M3919" s="107" t="str">
        <f t="shared" si="61"/>
        <v/>
      </c>
    </row>
    <row r="3920" spans="12:13" hidden="1" x14ac:dyDescent="0.25">
      <c r="L3920" s="145" t="str">
        <f>IF(A3920="","",IFERROR(VLOOKUP(B3920,IPQlickTabla!$B:$J,9,FALSE),IF(B3920="80 - Produccion-Mezcla Grasa","80",IF(B3920="51 - Purga-Purga de sebo","51",IF(B3920="502 - Fermentacion PCL","502",IF(B3920="510 - Fermentacion","510","512"))))))</f>
        <v/>
      </c>
      <c r="M3920" s="107" t="str">
        <f t="shared" si="61"/>
        <v/>
      </c>
    </row>
    <row r="3921" spans="12:13" hidden="1" x14ac:dyDescent="0.25">
      <c r="L3921" s="145" t="str">
        <f>IF(A3921="","",IFERROR(VLOOKUP(B3921,IPQlickTabla!$B:$J,9,FALSE),IF(B3921="80 - Produccion-Mezcla Grasa","80",IF(B3921="51 - Purga-Purga de sebo","51",IF(B3921="502 - Fermentacion PCL","502",IF(B3921="510 - Fermentacion","510","512"))))))</f>
        <v/>
      </c>
      <c r="M3921" s="107" t="str">
        <f t="shared" si="61"/>
        <v/>
      </c>
    </row>
    <row r="3922" spans="12:13" hidden="1" x14ac:dyDescent="0.25">
      <c r="L3922" s="145" t="str">
        <f>IF(A3922="","",IFERROR(VLOOKUP(B3922,IPQlickTabla!$B:$J,9,FALSE),IF(B3922="80 - Produccion-Mezcla Grasa","80",IF(B3922="51 - Purga-Purga de sebo","51",IF(B3922="502 - Fermentacion PCL","502",IF(B3922="510 - Fermentacion","510","512"))))))</f>
        <v/>
      </c>
      <c r="M3922" s="107" t="str">
        <f t="shared" si="61"/>
        <v/>
      </c>
    </row>
    <row r="3923" spans="12:13" hidden="1" x14ac:dyDescent="0.25">
      <c r="L3923" s="145" t="str">
        <f>IF(A3923="","",IFERROR(VLOOKUP(B3923,IPQlickTabla!$B:$J,9,FALSE),IF(B3923="80 - Produccion-Mezcla Grasa","80",IF(B3923="51 - Purga-Purga de sebo","51",IF(B3923="502 - Fermentacion PCL","502",IF(B3923="510 - Fermentacion","510","512"))))))</f>
        <v/>
      </c>
      <c r="M3923" s="107" t="str">
        <f t="shared" si="61"/>
        <v/>
      </c>
    </row>
    <row r="3924" spans="12:13" hidden="1" x14ac:dyDescent="0.25">
      <c r="L3924" s="145" t="str">
        <f>IF(A3924="","",IFERROR(VLOOKUP(B3924,IPQlickTabla!$B:$J,9,FALSE),IF(B3924="80 - Produccion-Mezcla Grasa","80",IF(B3924="51 - Purga-Purga de sebo","51",IF(B3924="502 - Fermentacion PCL","502",IF(B3924="510 - Fermentacion","510","512"))))))</f>
        <v/>
      </c>
      <c r="M3924" s="107" t="str">
        <f t="shared" si="61"/>
        <v/>
      </c>
    </row>
    <row r="3925" spans="12:13" hidden="1" x14ac:dyDescent="0.25">
      <c r="L3925" s="145" t="str">
        <f>IF(A3925="","",IFERROR(VLOOKUP(B3925,IPQlickTabla!$B:$J,9,FALSE),IF(B3925="80 - Produccion-Mezcla Grasa","80",IF(B3925="51 - Purga-Purga de sebo","51",IF(B3925="502 - Fermentacion PCL","502",IF(B3925="510 - Fermentacion","510","512"))))))</f>
        <v/>
      </c>
      <c r="M3925" s="107" t="str">
        <f t="shared" si="61"/>
        <v/>
      </c>
    </row>
    <row r="3926" spans="12:13" hidden="1" x14ac:dyDescent="0.25">
      <c r="L3926" s="145" t="str">
        <f>IF(A3926="","",IFERROR(VLOOKUP(B3926,IPQlickTabla!$B:$J,9,FALSE),IF(B3926="80 - Produccion-Mezcla Grasa","80",IF(B3926="51 - Purga-Purga de sebo","51",IF(B3926="502 - Fermentacion PCL","502",IF(B3926="510 - Fermentacion","510","512"))))))</f>
        <v/>
      </c>
      <c r="M3926" s="107" t="str">
        <f t="shared" si="61"/>
        <v/>
      </c>
    </row>
    <row r="3927" spans="12:13" hidden="1" x14ac:dyDescent="0.25">
      <c r="L3927" s="145" t="str">
        <f>IF(A3927="","",IFERROR(VLOOKUP(B3927,IPQlickTabla!$B:$J,9,FALSE),IF(B3927="80 - Produccion-Mezcla Grasa","80",IF(B3927="51 - Purga-Purga de sebo","51",IF(B3927="502 - Fermentacion PCL","502",IF(B3927="510 - Fermentacion","510","512"))))))</f>
        <v/>
      </c>
      <c r="M3927" s="107" t="str">
        <f t="shared" si="61"/>
        <v/>
      </c>
    </row>
    <row r="3928" spans="12:13" hidden="1" x14ac:dyDescent="0.25">
      <c r="L3928" s="145" t="str">
        <f>IF(A3928="","",IFERROR(VLOOKUP(B3928,IPQlickTabla!$B:$J,9,FALSE),IF(B3928="80 - Produccion-Mezcla Grasa","80",IF(B3928="51 - Purga-Purga de sebo","51",IF(B3928="502 - Fermentacion PCL","502",IF(B3928="510 - Fermentacion","510","512"))))))</f>
        <v/>
      </c>
      <c r="M3928" s="107" t="str">
        <f t="shared" si="61"/>
        <v/>
      </c>
    </row>
    <row r="3929" spans="12:13" hidden="1" x14ac:dyDescent="0.25">
      <c r="L3929" s="145" t="str">
        <f>IF(A3929="","",IFERROR(VLOOKUP(B3929,IPQlickTabla!$B:$J,9,FALSE),IF(B3929="80 - Produccion-Mezcla Grasa","80",IF(B3929="51 - Purga-Purga de sebo","51",IF(B3929="502 - Fermentacion PCL","502",IF(B3929="510 - Fermentacion","510","512"))))))</f>
        <v/>
      </c>
      <c r="M3929" s="107" t="str">
        <f t="shared" si="61"/>
        <v/>
      </c>
    </row>
    <row r="3930" spans="12:13" hidden="1" x14ac:dyDescent="0.25">
      <c r="L3930" s="145" t="str">
        <f>IF(A3930="","",IFERROR(VLOOKUP(B3930,IPQlickTabla!$B:$J,9,FALSE),IF(B3930="80 - Produccion-Mezcla Grasa","80",IF(B3930="51 - Purga-Purga de sebo","51",IF(B3930="502 - Fermentacion PCL","502",IF(B3930="510 - Fermentacion","510","512"))))))</f>
        <v/>
      </c>
      <c r="M3930" s="107" t="str">
        <f t="shared" si="61"/>
        <v/>
      </c>
    </row>
    <row r="3931" spans="12:13" hidden="1" x14ac:dyDescent="0.25">
      <c r="L3931" s="145" t="str">
        <f>IF(A3931="","",IFERROR(VLOOKUP(B3931,IPQlickTabla!$B:$J,9,FALSE),IF(B3931="80 - Produccion-Mezcla Grasa","80",IF(B3931="51 - Purga-Purga de sebo","51",IF(B3931="502 - Fermentacion PCL","502",IF(B3931="510 - Fermentacion","510","512"))))))</f>
        <v/>
      </c>
      <c r="M3931" s="107" t="str">
        <f t="shared" si="61"/>
        <v/>
      </c>
    </row>
    <row r="3932" spans="12:13" hidden="1" x14ac:dyDescent="0.25">
      <c r="L3932" s="145" t="str">
        <f>IF(A3932="","",IFERROR(VLOOKUP(B3932,IPQlickTabla!$B:$J,9,FALSE),IF(B3932="80 - Produccion-Mezcla Grasa","80",IF(B3932="51 - Purga-Purga de sebo","51",IF(B3932="502 - Fermentacion PCL","502",IF(B3932="510 - Fermentacion","510","512"))))))</f>
        <v/>
      </c>
      <c r="M3932" s="107" t="str">
        <f t="shared" si="61"/>
        <v/>
      </c>
    </row>
    <row r="3933" spans="12:13" hidden="1" x14ac:dyDescent="0.25">
      <c r="L3933" s="145" t="str">
        <f>IF(A3933="","",IFERROR(VLOOKUP(B3933,IPQlickTabla!$B:$J,9,FALSE),IF(B3933="80 - Produccion-Mezcla Grasa","80",IF(B3933="51 - Purga-Purga de sebo","51",IF(B3933="502 - Fermentacion PCL","502",IF(B3933="510 - Fermentacion","510","512"))))))</f>
        <v/>
      </c>
      <c r="M3933" s="107" t="str">
        <f t="shared" si="61"/>
        <v/>
      </c>
    </row>
    <row r="3934" spans="12:13" hidden="1" x14ac:dyDescent="0.25">
      <c r="L3934" s="145" t="str">
        <f>IF(A3934="","",IFERROR(VLOOKUP(B3934,IPQlickTabla!$B:$J,9,FALSE),IF(B3934="80 - Produccion-Mezcla Grasa","80",IF(B3934="51 - Purga-Purga de sebo","51",IF(B3934="502 - Fermentacion PCL","502",IF(B3934="510 - Fermentacion","510","512"))))))</f>
        <v/>
      </c>
      <c r="M3934" s="107" t="str">
        <f t="shared" si="61"/>
        <v/>
      </c>
    </row>
    <row r="3935" spans="12:13" hidden="1" x14ac:dyDescent="0.25">
      <c r="L3935" s="145" t="str">
        <f>IF(A3935="","",IFERROR(VLOOKUP(B3935,IPQlickTabla!$B:$J,9,FALSE),IF(B3935="80 - Produccion-Mezcla Grasa","80",IF(B3935="51 - Purga-Purga de sebo","51",IF(B3935="502 - Fermentacion PCL","502",IF(B3935="510 - Fermentacion","510","512"))))))</f>
        <v/>
      </c>
      <c r="M3935" s="107" t="str">
        <f t="shared" si="61"/>
        <v/>
      </c>
    </row>
    <row r="3936" spans="12:13" hidden="1" x14ac:dyDescent="0.25">
      <c r="L3936" s="145" t="str">
        <f>IF(A3936="","",IFERROR(VLOOKUP(B3936,IPQlickTabla!$B:$J,9,FALSE),IF(B3936="80 - Produccion-Mezcla Grasa","80",IF(B3936="51 - Purga-Purga de sebo","51",IF(B3936="502 - Fermentacion PCL","502",IF(B3936="510 - Fermentacion","510","512"))))))</f>
        <v/>
      </c>
      <c r="M3936" s="107" t="str">
        <f t="shared" si="61"/>
        <v/>
      </c>
    </row>
    <row r="3937" spans="12:13" hidden="1" x14ac:dyDescent="0.25">
      <c r="L3937" s="145" t="str">
        <f>IF(A3937="","",IFERROR(VLOOKUP(B3937,IPQlickTabla!$B:$J,9,FALSE),IF(B3937="80 - Produccion-Mezcla Grasa","80",IF(B3937="51 - Purga-Purga de sebo","51",IF(B3937="502 - Fermentacion PCL","502",IF(B3937="510 - Fermentacion","510","512"))))))</f>
        <v/>
      </c>
      <c r="M3937" s="107" t="str">
        <f t="shared" si="61"/>
        <v/>
      </c>
    </row>
    <row r="3938" spans="12:13" hidden="1" x14ac:dyDescent="0.25">
      <c r="L3938" s="145" t="str">
        <f>IF(A3938="","",IFERROR(VLOOKUP(B3938,IPQlickTabla!$B:$J,9,FALSE),IF(B3938="80 - Produccion-Mezcla Grasa","80",IF(B3938="51 - Purga-Purga de sebo","51",IF(B3938="502 - Fermentacion PCL","502",IF(B3938="510 - Fermentacion","510","512"))))))</f>
        <v/>
      </c>
      <c r="M3938" s="107" t="str">
        <f t="shared" si="61"/>
        <v/>
      </c>
    </row>
    <row r="3939" spans="12:13" hidden="1" x14ac:dyDescent="0.25">
      <c r="L3939" s="145" t="str">
        <f>IF(A3939="","",IFERROR(VLOOKUP(B3939,IPQlickTabla!$B:$J,9,FALSE),IF(B3939="80 - Produccion-Mezcla Grasa","80",IF(B3939="51 - Purga-Purga de sebo","51",IF(B3939="502 - Fermentacion PCL","502",IF(B3939="510 - Fermentacion","510","512"))))))</f>
        <v/>
      </c>
      <c r="M3939" s="107" t="str">
        <f t="shared" si="61"/>
        <v/>
      </c>
    </row>
    <row r="3940" spans="12:13" hidden="1" x14ac:dyDescent="0.25">
      <c r="L3940" s="145" t="str">
        <f>IF(A3940="","",IFERROR(VLOOKUP(B3940,IPQlickTabla!$B:$J,9,FALSE),IF(B3940="80 - Produccion-Mezcla Grasa","80",IF(B3940="51 - Purga-Purga de sebo","51",IF(B3940="502 - Fermentacion PCL","502",IF(B3940="510 - Fermentacion","510","512"))))))</f>
        <v/>
      </c>
      <c r="M3940" s="107" t="str">
        <f t="shared" si="61"/>
        <v/>
      </c>
    </row>
    <row r="3941" spans="12:13" hidden="1" x14ac:dyDescent="0.25">
      <c r="L3941" s="145" t="str">
        <f>IF(A3941="","",IFERROR(VLOOKUP(B3941,IPQlickTabla!$B:$J,9,FALSE),IF(B3941="80 - Produccion-Mezcla Grasa","80",IF(B3941="51 - Purga-Purga de sebo","51",IF(B3941="502 - Fermentacion PCL","502",IF(B3941="510 - Fermentacion","510","512"))))))</f>
        <v/>
      </c>
      <c r="M3941" s="107" t="str">
        <f t="shared" si="61"/>
        <v/>
      </c>
    </row>
    <row r="3942" spans="12:13" hidden="1" x14ac:dyDescent="0.25">
      <c r="L3942" s="145" t="str">
        <f>IF(A3942="","",IFERROR(VLOOKUP(B3942,IPQlickTabla!$B:$J,9,FALSE),IF(B3942="80 - Produccion-Mezcla Grasa","80",IF(B3942="51 - Purga-Purga de sebo","51",IF(B3942="502 - Fermentacion PCL","502",IF(B3942="510 - Fermentacion","510","512"))))))</f>
        <v/>
      </c>
      <c r="M3942" s="107" t="str">
        <f t="shared" si="61"/>
        <v/>
      </c>
    </row>
    <row r="3943" spans="12:13" hidden="1" x14ac:dyDescent="0.25">
      <c r="L3943" s="145" t="str">
        <f>IF(A3943="","",IFERROR(VLOOKUP(B3943,IPQlickTabla!$B:$J,9,FALSE),IF(B3943="80 - Produccion-Mezcla Grasa","80",IF(B3943="51 - Purga-Purga de sebo","51",IF(B3943="502 - Fermentacion PCL","502",IF(B3943="510 - Fermentacion","510","512"))))))</f>
        <v/>
      </c>
      <c r="M3943" s="107" t="str">
        <f t="shared" si="61"/>
        <v/>
      </c>
    </row>
    <row r="3944" spans="12:13" hidden="1" x14ac:dyDescent="0.25">
      <c r="L3944" s="145" t="str">
        <f>IF(A3944="","",IFERROR(VLOOKUP(B3944,IPQlickTabla!$B:$J,9,FALSE),IF(B3944="80 - Produccion-Mezcla Grasa","80",IF(B3944="51 - Purga-Purga de sebo","51",IF(B3944="502 - Fermentacion PCL","502",IF(B3944="510 - Fermentacion","510","512"))))))</f>
        <v/>
      </c>
      <c r="M3944" s="107" t="str">
        <f t="shared" si="61"/>
        <v/>
      </c>
    </row>
    <row r="3945" spans="12:13" hidden="1" x14ac:dyDescent="0.25">
      <c r="L3945" s="145" t="str">
        <f>IF(A3945="","",IFERROR(VLOOKUP(B3945,IPQlickTabla!$B:$J,9,FALSE),IF(B3945="80 - Produccion-Mezcla Grasa","80",IF(B3945="51 - Purga-Purga de sebo","51",IF(B3945="502 - Fermentacion PCL","502",IF(B3945="510 - Fermentacion","510","512"))))))</f>
        <v/>
      </c>
      <c r="M3945" s="107" t="str">
        <f t="shared" si="61"/>
        <v/>
      </c>
    </row>
    <row r="3946" spans="12:13" hidden="1" x14ac:dyDescent="0.25">
      <c r="L3946" s="145" t="str">
        <f>IF(A3946="","",IFERROR(VLOOKUP(B3946,IPQlickTabla!$B:$J,9,FALSE),IF(B3946="80 - Produccion-Mezcla Grasa","80",IF(B3946="51 - Purga-Purga de sebo","51",IF(B3946="502 - Fermentacion PCL","502",IF(B3946="510 - Fermentacion","510","512"))))))</f>
        <v/>
      </c>
      <c r="M3946" s="107" t="str">
        <f t="shared" si="61"/>
        <v/>
      </c>
    </row>
    <row r="3947" spans="12:13" hidden="1" x14ac:dyDescent="0.25">
      <c r="L3947" s="145" t="str">
        <f>IF(A3947="","",IFERROR(VLOOKUP(B3947,IPQlickTabla!$B:$J,9,FALSE),IF(B3947="80 - Produccion-Mezcla Grasa","80",IF(B3947="51 - Purga-Purga de sebo","51",IF(B3947="502 - Fermentacion PCL","502",IF(B3947="510 - Fermentacion","510","512"))))))</f>
        <v/>
      </c>
      <c r="M3947" s="107" t="str">
        <f t="shared" si="61"/>
        <v/>
      </c>
    </row>
    <row r="3948" spans="12:13" hidden="1" x14ac:dyDescent="0.25">
      <c r="L3948" s="145" t="str">
        <f>IF(A3948="","",IFERROR(VLOOKUP(B3948,IPQlickTabla!$B:$J,9,FALSE),IF(B3948="80 - Produccion-Mezcla Grasa","80",IF(B3948="51 - Purga-Purga de sebo","51",IF(B3948="502 - Fermentacion PCL","502",IF(B3948="510 - Fermentacion","510","512"))))))</f>
        <v/>
      </c>
      <c r="M3948" s="107" t="str">
        <f t="shared" si="61"/>
        <v/>
      </c>
    </row>
    <row r="3949" spans="12:13" hidden="1" x14ac:dyDescent="0.25">
      <c r="L3949" s="145" t="str">
        <f>IF(A3949="","",IFERROR(VLOOKUP(B3949,IPQlickTabla!$B:$J,9,FALSE),IF(B3949="80 - Produccion-Mezcla Grasa","80",IF(B3949="51 - Purga-Purga de sebo","51",IF(B3949="502 - Fermentacion PCL","502",IF(B3949="510 - Fermentacion","510","512"))))))</f>
        <v/>
      </c>
      <c r="M3949" s="107" t="str">
        <f t="shared" si="61"/>
        <v/>
      </c>
    </row>
    <row r="3950" spans="12:13" hidden="1" x14ac:dyDescent="0.25">
      <c r="L3950" s="145" t="str">
        <f>IF(A3950="","",IFERROR(VLOOKUP(B3950,IPQlickTabla!$B:$J,9,FALSE),IF(B3950="80 - Produccion-Mezcla Grasa","80",IF(B3950="51 - Purga-Purga de sebo","51",IF(B3950="502 - Fermentacion PCL","502",IF(B3950="510 - Fermentacion","510","512"))))))</f>
        <v/>
      </c>
      <c r="M3950" s="107" t="str">
        <f t="shared" si="61"/>
        <v/>
      </c>
    </row>
    <row r="3951" spans="12:13" hidden="1" x14ac:dyDescent="0.25">
      <c r="L3951" s="145" t="str">
        <f>IF(A3951="","",IFERROR(VLOOKUP(B3951,IPQlickTabla!$B:$J,9,FALSE),IF(B3951="80 - Produccion-Mezcla Grasa","80",IF(B3951="51 - Purga-Purga de sebo","51",IF(B3951="502 - Fermentacion PCL","502",IF(B3951="510 - Fermentacion","510","512"))))))</f>
        <v/>
      </c>
      <c r="M3951" s="107" t="str">
        <f t="shared" si="61"/>
        <v/>
      </c>
    </row>
    <row r="3952" spans="12:13" hidden="1" x14ac:dyDescent="0.25">
      <c r="L3952" s="145" t="str">
        <f>IF(A3952="","",IFERROR(VLOOKUP(B3952,IPQlickTabla!$B:$J,9,FALSE),IF(B3952="80 - Produccion-Mezcla Grasa","80",IF(B3952="51 - Purga-Purga de sebo","51",IF(B3952="502 - Fermentacion PCL","502",IF(B3952="510 - Fermentacion","510","512"))))))</f>
        <v/>
      </c>
      <c r="M3952" s="107" t="str">
        <f t="shared" si="61"/>
        <v/>
      </c>
    </row>
    <row r="3953" spans="12:13" hidden="1" x14ac:dyDescent="0.25">
      <c r="L3953" s="145" t="str">
        <f>IF(A3953="","",IFERROR(VLOOKUP(B3953,IPQlickTabla!$B:$J,9,FALSE),IF(B3953="80 - Produccion-Mezcla Grasa","80",IF(B3953="51 - Purga-Purga de sebo","51",IF(B3953="502 - Fermentacion PCL","502",IF(B3953="510 - Fermentacion","510","512"))))))</f>
        <v/>
      </c>
      <c r="M3953" s="107" t="str">
        <f t="shared" si="61"/>
        <v/>
      </c>
    </row>
    <row r="3954" spans="12:13" hidden="1" x14ac:dyDescent="0.25">
      <c r="L3954" s="145" t="str">
        <f>IF(A3954="","",IFERROR(VLOOKUP(B3954,IPQlickTabla!$B:$J,9,FALSE),IF(B3954="80 - Produccion-Mezcla Grasa","80",IF(B3954="51 - Purga-Purga de sebo","51",IF(B3954="502 - Fermentacion PCL","502",IF(B3954="510 - Fermentacion","510","512"))))))</f>
        <v/>
      </c>
      <c r="M3954" s="107" t="str">
        <f t="shared" si="61"/>
        <v/>
      </c>
    </row>
    <row r="3955" spans="12:13" hidden="1" x14ac:dyDescent="0.25">
      <c r="L3955" s="145" t="str">
        <f>IF(A3955="","",IFERROR(VLOOKUP(B3955,IPQlickTabla!$B:$J,9,FALSE),IF(B3955="80 - Produccion-Mezcla Grasa","80",IF(B3955="51 - Purga-Purga de sebo","51",IF(B3955="502 - Fermentacion PCL","502",IF(B3955="510 - Fermentacion","510","512"))))))</f>
        <v/>
      </c>
      <c r="M3955" s="107" t="str">
        <f t="shared" si="61"/>
        <v/>
      </c>
    </row>
    <row r="3956" spans="12:13" hidden="1" x14ac:dyDescent="0.25">
      <c r="L3956" s="145" t="str">
        <f>IF(A3956="","",IFERROR(VLOOKUP(B3956,IPQlickTabla!$B:$J,9,FALSE),IF(B3956="80 - Produccion-Mezcla Grasa","80",IF(B3956="51 - Purga-Purga de sebo","51",IF(B3956="502 - Fermentacion PCL","502",IF(B3956="510 - Fermentacion","510","512"))))))</f>
        <v/>
      </c>
      <c r="M3956" s="107" t="str">
        <f t="shared" si="61"/>
        <v/>
      </c>
    </row>
    <row r="3957" spans="12:13" hidden="1" x14ac:dyDescent="0.25">
      <c r="L3957" s="145" t="str">
        <f>IF(A3957="","",IFERROR(VLOOKUP(B3957,IPQlickTabla!$B:$J,9,FALSE),IF(B3957="80 - Produccion-Mezcla Grasa","80",IF(B3957="51 - Purga-Purga de sebo","51",IF(B3957="502 - Fermentacion PCL","502",IF(B3957="510 - Fermentacion","510","512"))))))</f>
        <v/>
      </c>
      <c r="M3957" s="107" t="str">
        <f t="shared" si="61"/>
        <v/>
      </c>
    </row>
    <row r="3958" spans="12:13" hidden="1" x14ac:dyDescent="0.25">
      <c r="L3958" s="145" t="str">
        <f>IF(A3958="","",IFERROR(VLOOKUP(B3958,IPQlickTabla!$B:$J,9,FALSE),IF(B3958="80 - Produccion-Mezcla Grasa","80",IF(B3958="51 - Purga-Purga de sebo","51",IF(B3958="502 - Fermentacion PCL","502",IF(B3958="510 - Fermentacion","510","512"))))))</f>
        <v/>
      </c>
      <c r="M3958" s="107" t="str">
        <f t="shared" si="61"/>
        <v/>
      </c>
    </row>
    <row r="3959" spans="12:13" hidden="1" x14ac:dyDescent="0.25">
      <c r="L3959" s="145" t="str">
        <f>IF(A3959="","",IFERROR(VLOOKUP(B3959,IPQlickTabla!$B:$J,9,FALSE),IF(B3959="80 - Produccion-Mezcla Grasa","80",IF(B3959="51 - Purga-Purga de sebo","51",IF(B3959="502 - Fermentacion PCL","502",IF(B3959="510 - Fermentacion","510","512"))))))</f>
        <v/>
      </c>
      <c r="M3959" s="107" t="str">
        <f t="shared" si="61"/>
        <v/>
      </c>
    </row>
    <row r="3960" spans="12:13" hidden="1" x14ac:dyDescent="0.25">
      <c r="L3960" s="145" t="str">
        <f>IF(A3960="","",IFERROR(VLOOKUP(B3960,IPQlickTabla!$B:$J,9,FALSE),IF(B3960="80 - Produccion-Mezcla Grasa","80",IF(B3960="51 - Purga-Purga de sebo","51",IF(B3960="502 - Fermentacion PCL","502",IF(B3960="510 - Fermentacion","510","512"))))))</f>
        <v/>
      </c>
      <c r="M3960" s="107" t="str">
        <f t="shared" si="61"/>
        <v/>
      </c>
    </row>
    <row r="3961" spans="12:13" hidden="1" x14ac:dyDescent="0.25">
      <c r="L3961" s="145" t="str">
        <f>IF(A3961="","",IFERROR(VLOOKUP(B3961,IPQlickTabla!$B:$J,9,FALSE),IF(B3961="80 - Produccion-Mezcla Grasa","80",IF(B3961="51 - Purga-Purga de sebo","51",IF(B3961="502 - Fermentacion PCL","502",IF(B3961="510 - Fermentacion","510","512"))))))</f>
        <v/>
      </c>
      <c r="M3961" s="107" t="str">
        <f t="shared" si="61"/>
        <v/>
      </c>
    </row>
    <row r="3962" spans="12:13" hidden="1" x14ac:dyDescent="0.25">
      <c r="L3962" s="145" t="str">
        <f>IF(A3962="","",IFERROR(VLOOKUP(B3962,IPQlickTabla!$B:$J,9,FALSE),IF(B3962="80 - Produccion-Mezcla Grasa","80",IF(B3962="51 - Purga-Purga de sebo","51",IF(B3962="502 - Fermentacion PCL","502",IF(B3962="510 - Fermentacion","510","512"))))))</f>
        <v/>
      </c>
      <c r="M3962" s="107" t="str">
        <f t="shared" si="61"/>
        <v/>
      </c>
    </row>
    <row r="3963" spans="12:13" hidden="1" x14ac:dyDescent="0.25">
      <c r="L3963" s="145" t="str">
        <f>IF(A3963="","",IFERROR(VLOOKUP(B3963,IPQlickTabla!$B:$J,9,FALSE),IF(B3963="80 - Produccion-Mezcla Grasa","80",IF(B3963="51 - Purga-Purga de sebo","51",IF(B3963="502 - Fermentacion PCL","502",IF(B3963="510 - Fermentacion","510","512"))))))</f>
        <v/>
      </c>
      <c r="M3963" s="107" t="str">
        <f t="shared" si="61"/>
        <v/>
      </c>
    </row>
    <row r="3964" spans="12:13" hidden="1" x14ac:dyDescent="0.25">
      <c r="L3964" s="145" t="str">
        <f>IF(A3964="","",IFERROR(VLOOKUP(B3964,IPQlickTabla!$B:$J,9,FALSE),IF(B3964="80 - Produccion-Mezcla Grasa","80",IF(B3964="51 - Purga-Purga de sebo","51",IF(B3964="502 - Fermentacion PCL","502",IF(B3964="510 - Fermentacion","510","512"))))))</f>
        <v/>
      </c>
      <c r="M3964" s="107" t="str">
        <f t="shared" si="61"/>
        <v/>
      </c>
    </row>
    <row r="3965" spans="12:13" hidden="1" x14ac:dyDescent="0.25">
      <c r="L3965" s="145" t="str">
        <f>IF(A3965="","",IFERROR(VLOOKUP(B3965,IPQlickTabla!$B:$J,9,FALSE),IF(B3965="80 - Produccion-Mezcla Grasa","80",IF(B3965="51 - Purga-Purga de sebo","51",IF(B3965="502 - Fermentacion PCL","502",IF(B3965="510 - Fermentacion","510","512"))))))</f>
        <v/>
      </c>
      <c r="M3965" s="107" t="str">
        <f t="shared" si="61"/>
        <v/>
      </c>
    </row>
    <row r="3966" spans="12:13" hidden="1" x14ac:dyDescent="0.25">
      <c r="L3966" s="145" t="str">
        <f>IF(A3966="","",IFERROR(VLOOKUP(B3966,IPQlickTabla!$B:$J,9,FALSE),IF(B3966="80 - Produccion-Mezcla Grasa","80",IF(B3966="51 - Purga-Purga de sebo","51",IF(B3966="502 - Fermentacion PCL","502",IF(B3966="510 - Fermentacion","510","512"))))))</f>
        <v/>
      </c>
      <c r="M3966" s="107" t="str">
        <f t="shared" si="61"/>
        <v/>
      </c>
    </row>
    <row r="3967" spans="12:13" hidden="1" x14ac:dyDescent="0.25">
      <c r="L3967" s="145" t="str">
        <f>IF(A3967="","",IFERROR(VLOOKUP(B3967,IPQlickTabla!$B:$J,9,FALSE),IF(B3967="80 - Produccion-Mezcla Grasa","80",IF(B3967="51 - Purga-Purga de sebo","51",IF(B3967="502 - Fermentacion PCL","502",IF(B3967="510 - Fermentacion","510","512"))))))</f>
        <v/>
      </c>
      <c r="M3967" s="107" t="str">
        <f t="shared" si="61"/>
        <v/>
      </c>
    </row>
    <row r="3968" spans="12:13" hidden="1" x14ac:dyDescent="0.25">
      <c r="L3968" s="145" t="str">
        <f>IF(A3968="","",IFERROR(VLOOKUP(B3968,IPQlickTabla!$B:$J,9,FALSE),IF(B3968="80 - Produccion-Mezcla Grasa","80",IF(B3968="51 - Purga-Purga de sebo","51",IF(B3968="502 - Fermentacion PCL","502",IF(B3968="510 - Fermentacion","510","512"))))))</f>
        <v/>
      </c>
      <c r="M3968" s="107" t="str">
        <f t="shared" si="61"/>
        <v/>
      </c>
    </row>
    <row r="3969" spans="12:13" hidden="1" x14ac:dyDescent="0.25">
      <c r="L3969" s="145" t="str">
        <f>IF(A3969="","",IFERROR(VLOOKUP(B3969,IPQlickTabla!$B:$J,9,FALSE),IF(B3969="80 - Produccion-Mezcla Grasa","80",IF(B3969="51 - Purga-Purga de sebo","51",IF(B3969="502 - Fermentacion PCL","502",IF(B3969="510 - Fermentacion","510","512"))))))</f>
        <v/>
      </c>
      <c r="M3969" s="107" t="str">
        <f t="shared" si="61"/>
        <v/>
      </c>
    </row>
    <row r="3970" spans="12:13" hidden="1" x14ac:dyDescent="0.25">
      <c r="L3970" s="145" t="str">
        <f>IF(A3970="","",IFERROR(VLOOKUP(B3970,IPQlickTabla!$B:$J,9,FALSE),IF(B3970="80 - Produccion-Mezcla Grasa","80",IF(B3970="51 - Purga-Purga de sebo","51",IF(B3970="502 - Fermentacion PCL","502",IF(B3970="510 - Fermentacion","510","512"))))))</f>
        <v/>
      </c>
      <c r="M3970" s="107" t="str">
        <f t="shared" si="61"/>
        <v/>
      </c>
    </row>
    <row r="3971" spans="12:13" hidden="1" x14ac:dyDescent="0.25">
      <c r="L3971" s="145" t="str">
        <f>IF(A3971="","",IFERROR(VLOOKUP(B3971,IPQlickTabla!$B:$J,9,FALSE),IF(B3971="80 - Produccion-Mezcla Grasa","80",IF(B3971="51 - Purga-Purga de sebo","51",IF(B3971="502 - Fermentacion PCL","502",IF(B3971="510 - Fermentacion","510","512"))))))</f>
        <v/>
      </c>
      <c r="M3971" s="107" t="str">
        <f t="shared" ref="M3971:M4034" si="62">+IF(OR(L3971=73,L3971=74,L3971=75),75,IF(L3971="80",80,IF(L3971="51",51,IF(L3971="502",502,IF(L3971="510",510,IF(L3971="512",512,L3971))))))</f>
        <v/>
      </c>
    </row>
    <row r="3972" spans="12:13" hidden="1" x14ac:dyDescent="0.25">
      <c r="L3972" s="145" t="str">
        <f>IF(A3972="","",IFERROR(VLOOKUP(B3972,IPQlickTabla!$B:$J,9,FALSE),IF(B3972="80 - Produccion-Mezcla Grasa","80",IF(B3972="51 - Purga-Purga de sebo","51",IF(B3972="502 - Fermentacion PCL","502",IF(B3972="510 - Fermentacion","510","512"))))))</f>
        <v/>
      </c>
      <c r="M3972" s="107" t="str">
        <f t="shared" si="62"/>
        <v/>
      </c>
    </row>
    <row r="3973" spans="12:13" hidden="1" x14ac:dyDescent="0.25">
      <c r="L3973" s="145" t="str">
        <f>IF(A3973="","",IFERROR(VLOOKUP(B3973,IPQlickTabla!$B:$J,9,FALSE),IF(B3973="80 - Produccion-Mezcla Grasa","80",IF(B3973="51 - Purga-Purga de sebo","51",IF(B3973="502 - Fermentacion PCL","502",IF(B3973="510 - Fermentacion","510","512"))))))</f>
        <v/>
      </c>
      <c r="M3973" s="107" t="str">
        <f t="shared" si="62"/>
        <v/>
      </c>
    </row>
    <row r="3974" spans="12:13" hidden="1" x14ac:dyDescent="0.25">
      <c r="L3974" s="145" t="str">
        <f>IF(A3974="","",IFERROR(VLOOKUP(B3974,IPQlickTabla!$B:$J,9,FALSE),IF(B3974="80 - Produccion-Mezcla Grasa","80",IF(B3974="51 - Purga-Purga de sebo","51",IF(B3974="502 - Fermentacion PCL","502",IF(B3974="510 - Fermentacion","510","512"))))))</f>
        <v/>
      </c>
      <c r="M3974" s="107" t="str">
        <f t="shared" si="62"/>
        <v/>
      </c>
    </row>
    <row r="3975" spans="12:13" hidden="1" x14ac:dyDescent="0.25">
      <c r="L3975" s="145" t="str">
        <f>IF(A3975="","",IFERROR(VLOOKUP(B3975,IPQlickTabla!$B:$J,9,FALSE),IF(B3975="80 - Produccion-Mezcla Grasa","80",IF(B3975="51 - Purga-Purga de sebo","51",IF(B3975="502 - Fermentacion PCL","502",IF(B3975="510 - Fermentacion","510","512"))))))</f>
        <v/>
      </c>
      <c r="M3975" s="107" t="str">
        <f t="shared" si="62"/>
        <v/>
      </c>
    </row>
    <row r="3976" spans="12:13" hidden="1" x14ac:dyDescent="0.25">
      <c r="L3976" s="145" t="str">
        <f>IF(A3976="","",IFERROR(VLOOKUP(B3976,IPQlickTabla!$B:$J,9,FALSE),IF(B3976="80 - Produccion-Mezcla Grasa","80",IF(B3976="51 - Purga-Purga de sebo","51",IF(B3976="502 - Fermentacion PCL","502",IF(B3976="510 - Fermentacion","510","512"))))))</f>
        <v/>
      </c>
      <c r="M3976" s="107" t="str">
        <f t="shared" si="62"/>
        <v/>
      </c>
    </row>
    <row r="3977" spans="12:13" hidden="1" x14ac:dyDescent="0.25">
      <c r="L3977" s="145" t="str">
        <f>IF(A3977="","",IFERROR(VLOOKUP(B3977,IPQlickTabla!$B:$J,9,FALSE),IF(B3977="80 - Produccion-Mezcla Grasa","80",IF(B3977="51 - Purga-Purga de sebo","51",IF(B3977="502 - Fermentacion PCL","502",IF(B3977="510 - Fermentacion","510","512"))))))</f>
        <v/>
      </c>
      <c r="M3977" s="107" t="str">
        <f t="shared" si="62"/>
        <v/>
      </c>
    </row>
    <row r="3978" spans="12:13" hidden="1" x14ac:dyDescent="0.25">
      <c r="L3978" s="145" t="str">
        <f>IF(A3978="","",IFERROR(VLOOKUP(B3978,IPQlickTabla!$B:$J,9,FALSE),IF(B3978="80 - Produccion-Mezcla Grasa","80",IF(B3978="51 - Purga-Purga de sebo","51",IF(B3978="502 - Fermentacion PCL","502",IF(B3978="510 - Fermentacion","510","512"))))))</f>
        <v/>
      </c>
      <c r="M3978" s="107" t="str">
        <f t="shared" si="62"/>
        <v/>
      </c>
    </row>
    <row r="3979" spans="12:13" hidden="1" x14ac:dyDescent="0.25">
      <c r="L3979" s="145" t="str">
        <f>IF(A3979="","",IFERROR(VLOOKUP(B3979,IPQlickTabla!$B:$J,9,FALSE),IF(B3979="80 - Produccion-Mezcla Grasa","80",IF(B3979="51 - Purga-Purga de sebo","51",IF(B3979="502 - Fermentacion PCL","502",IF(B3979="510 - Fermentacion","510","512"))))))</f>
        <v/>
      </c>
      <c r="M3979" s="107" t="str">
        <f t="shared" si="62"/>
        <v/>
      </c>
    </row>
    <row r="3980" spans="12:13" hidden="1" x14ac:dyDescent="0.25">
      <c r="L3980" s="145" t="str">
        <f>IF(A3980="","",IFERROR(VLOOKUP(B3980,IPQlickTabla!$B:$J,9,FALSE),IF(B3980="80 - Produccion-Mezcla Grasa","80",IF(B3980="51 - Purga-Purga de sebo","51",IF(B3980="502 - Fermentacion PCL","502",IF(B3980="510 - Fermentacion","510","512"))))))</f>
        <v/>
      </c>
      <c r="M3980" s="107" t="str">
        <f t="shared" si="62"/>
        <v/>
      </c>
    </row>
    <row r="3981" spans="12:13" hidden="1" x14ac:dyDescent="0.25">
      <c r="L3981" s="145" t="str">
        <f>IF(A3981="","",IFERROR(VLOOKUP(B3981,IPQlickTabla!$B:$J,9,FALSE),IF(B3981="80 - Produccion-Mezcla Grasa","80",IF(B3981="51 - Purga-Purga de sebo","51",IF(B3981="502 - Fermentacion PCL","502",IF(B3981="510 - Fermentacion","510","512"))))))</f>
        <v/>
      </c>
      <c r="M3981" s="107" t="str">
        <f t="shared" si="62"/>
        <v/>
      </c>
    </row>
    <row r="3982" spans="12:13" hidden="1" x14ac:dyDescent="0.25">
      <c r="L3982" s="145" t="str">
        <f>IF(A3982="","",IFERROR(VLOOKUP(B3982,IPQlickTabla!$B:$J,9,FALSE),IF(B3982="80 - Produccion-Mezcla Grasa","80",IF(B3982="51 - Purga-Purga de sebo","51",IF(B3982="502 - Fermentacion PCL","502",IF(B3982="510 - Fermentacion","510","512"))))))</f>
        <v/>
      </c>
      <c r="M3982" s="107" t="str">
        <f t="shared" si="62"/>
        <v/>
      </c>
    </row>
    <row r="3983" spans="12:13" hidden="1" x14ac:dyDescent="0.25">
      <c r="L3983" s="145" t="str">
        <f>IF(A3983="","",IFERROR(VLOOKUP(B3983,IPQlickTabla!$B:$J,9,FALSE),IF(B3983="80 - Produccion-Mezcla Grasa","80",IF(B3983="51 - Purga-Purga de sebo","51",IF(B3983="502 - Fermentacion PCL","502",IF(B3983="510 - Fermentacion","510","512"))))))</f>
        <v/>
      </c>
      <c r="M3983" s="107" t="str">
        <f t="shared" si="62"/>
        <v/>
      </c>
    </row>
    <row r="3984" spans="12:13" hidden="1" x14ac:dyDescent="0.25">
      <c r="L3984" s="145" t="str">
        <f>IF(A3984="","",IFERROR(VLOOKUP(B3984,IPQlickTabla!$B:$J,9,FALSE),IF(B3984="80 - Produccion-Mezcla Grasa","80",IF(B3984="51 - Purga-Purga de sebo","51",IF(B3984="502 - Fermentacion PCL","502",IF(B3984="510 - Fermentacion","510","512"))))))</f>
        <v/>
      </c>
      <c r="M3984" s="107" t="str">
        <f t="shared" si="62"/>
        <v/>
      </c>
    </row>
    <row r="3985" spans="12:13" hidden="1" x14ac:dyDescent="0.25">
      <c r="L3985" s="145" t="str">
        <f>IF(A3985="","",IFERROR(VLOOKUP(B3985,IPQlickTabla!$B:$J,9,FALSE),IF(B3985="80 - Produccion-Mezcla Grasa","80",IF(B3985="51 - Purga-Purga de sebo","51",IF(B3985="502 - Fermentacion PCL","502",IF(B3985="510 - Fermentacion","510","512"))))))</f>
        <v/>
      </c>
      <c r="M3985" s="107" t="str">
        <f t="shared" si="62"/>
        <v/>
      </c>
    </row>
    <row r="3986" spans="12:13" hidden="1" x14ac:dyDescent="0.25">
      <c r="L3986" s="145" t="str">
        <f>IF(A3986="","",IFERROR(VLOOKUP(B3986,IPQlickTabla!$B:$J,9,FALSE),IF(B3986="80 - Produccion-Mezcla Grasa","80",IF(B3986="51 - Purga-Purga de sebo","51",IF(B3986="502 - Fermentacion PCL","502",IF(B3986="510 - Fermentacion","510","512"))))))</f>
        <v/>
      </c>
      <c r="M3986" s="107" t="str">
        <f t="shared" si="62"/>
        <v/>
      </c>
    </row>
    <row r="3987" spans="12:13" hidden="1" x14ac:dyDescent="0.25">
      <c r="L3987" s="145" t="str">
        <f>IF(A3987="","",IFERROR(VLOOKUP(B3987,IPQlickTabla!$B:$J,9,FALSE),IF(B3987="80 - Produccion-Mezcla Grasa","80",IF(B3987="51 - Purga-Purga de sebo","51",IF(B3987="502 - Fermentacion PCL","502",IF(B3987="510 - Fermentacion","510","512"))))))</f>
        <v/>
      </c>
      <c r="M3987" s="107" t="str">
        <f t="shared" si="62"/>
        <v/>
      </c>
    </row>
    <row r="3988" spans="12:13" hidden="1" x14ac:dyDescent="0.25">
      <c r="L3988" s="145" t="str">
        <f>IF(A3988="","",IFERROR(VLOOKUP(B3988,IPQlickTabla!$B:$J,9,FALSE),IF(B3988="80 - Produccion-Mezcla Grasa","80",IF(B3988="51 - Purga-Purga de sebo","51",IF(B3988="502 - Fermentacion PCL","502",IF(B3988="510 - Fermentacion","510","512"))))))</f>
        <v/>
      </c>
      <c r="M3988" s="107" t="str">
        <f t="shared" si="62"/>
        <v/>
      </c>
    </row>
    <row r="3989" spans="12:13" hidden="1" x14ac:dyDescent="0.25">
      <c r="L3989" s="145" t="str">
        <f>IF(A3989="","",IFERROR(VLOOKUP(B3989,IPQlickTabla!$B:$J,9,FALSE),IF(B3989="80 - Produccion-Mezcla Grasa","80",IF(B3989="51 - Purga-Purga de sebo","51",IF(B3989="502 - Fermentacion PCL","502",IF(B3989="510 - Fermentacion","510","512"))))))</f>
        <v/>
      </c>
      <c r="M3989" s="107" t="str">
        <f t="shared" si="62"/>
        <v/>
      </c>
    </row>
    <row r="3990" spans="12:13" hidden="1" x14ac:dyDescent="0.25">
      <c r="L3990" s="145" t="str">
        <f>IF(A3990="","",IFERROR(VLOOKUP(B3990,IPQlickTabla!$B:$J,9,FALSE),IF(B3990="80 - Produccion-Mezcla Grasa","80",IF(B3990="51 - Purga-Purga de sebo","51",IF(B3990="502 - Fermentacion PCL","502",IF(B3990="510 - Fermentacion","510","512"))))))</f>
        <v/>
      </c>
      <c r="M3990" s="107" t="str">
        <f t="shared" si="62"/>
        <v/>
      </c>
    </row>
    <row r="3991" spans="12:13" hidden="1" x14ac:dyDescent="0.25">
      <c r="L3991" s="145" t="str">
        <f>IF(A3991="","",IFERROR(VLOOKUP(B3991,IPQlickTabla!$B:$J,9,FALSE),IF(B3991="80 - Produccion-Mezcla Grasa","80",IF(B3991="51 - Purga-Purga de sebo","51",IF(B3991="502 - Fermentacion PCL","502",IF(B3991="510 - Fermentacion","510","512"))))))</f>
        <v/>
      </c>
      <c r="M3991" s="107" t="str">
        <f t="shared" si="62"/>
        <v/>
      </c>
    </row>
    <row r="3992" spans="12:13" hidden="1" x14ac:dyDescent="0.25">
      <c r="L3992" s="145" t="str">
        <f>IF(A3992="","",IFERROR(VLOOKUP(B3992,IPQlickTabla!$B:$J,9,FALSE),IF(B3992="80 - Produccion-Mezcla Grasa","80",IF(B3992="51 - Purga-Purga de sebo","51",IF(B3992="502 - Fermentacion PCL","502",IF(B3992="510 - Fermentacion","510","512"))))))</f>
        <v/>
      </c>
      <c r="M3992" s="107" t="str">
        <f t="shared" si="62"/>
        <v/>
      </c>
    </row>
    <row r="3993" spans="12:13" hidden="1" x14ac:dyDescent="0.25">
      <c r="L3993" s="145" t="str">
        <f>IF(A3993="","",IFERROR(VLOOKUP(B3993,IPQlickTabla!$B:$J,9,FALSE),IF(B3993="80 - Produccion-Mezcla Grasa","80",IF(B3993="51 - Purga-Purga de sebo","51",IF(B3993="502 - Fermentacion PCL","502",IF(B3993="510 - Fermentacion","510","512"))))))</f>
        <v/>
      </c>
      <c r="M3993" s="107" t="str">
        <f t="shared" si="62"/>
        <v/>
      </c>
    </row>
    <row r="3994" spans="12:13" hidden="1" x14ac:dyDescent="0.25">
      <c r="L3994" s="145" t="str">
        <f>IF(A3994="","",IFERROR(VLOOKUP(B3994,IPQlickTabla!$B:$J,9,FALSE),IF(B3994="80 - Produccion-Mezcla Grasa","80",IF(B3994="51 - Purga-Purga de sebo","51",IF(B3994="502 - Fermentacion PCL","502",IF(B3994="510 - Fermentacion","510","512"))))))</f>
        <v/>
      </c>
      <c r="M3994" s="107" t="str">
        <f t="shared" si="62"/>
        <v/>
      </c>
    </row>
    <row r="3995" spans="12:13" hidden="1" x14ac:dyDescent="0.25">
      <c r="L3995" s="145" t="str">
        <f>IF(A3995="","",IFERROR(VLOOKUP(B3995,IPQlickTabla!$B:$J,9,FALSE),IF(B3995="80 - Produccion-Mezcla Grasa","80",IF(B3995="51 - Purga-Purga de sebo","51",IF(B3995="502 - Fermentacion PCL","502",IF(B3995="510 - Fermentacion","510","512"))))))</f>
        <v/>
      </c>
      <c r="M3995" s="107" t="str">
        <f t="shared" si="62"/>
        <v/>
      </c>
    </row>
    <row r="3996" spans="12:13" hidden="1" x14ac:dyDescent="0.25">
      <c r="L3996" s="145" t="str">
        <f>IF(A3996="","",IFERROR(VLOOKUP(B3996,IPQlickTabla!$B:$J,9,FALSE),IF(B3996="80 - Produccion-Mezcla Grasa","80",IF(B3996="51 - Purga-Purga de sebo","51",IF(B3996="502 - Fermentacion PCL","502",IF(B3996="510 - Fermentacion","510","512"))))))</f>
        <v/>
      </c>
      <c r="M3996" s="107" t="str">
        <f t="shared" si="62"/>
        <v/>
      </c>
    </row>
    <row r="3997" spans="12:13" hidden="1" x14ac:dyDescent="0.25">
      <c r="L3997" s="145" t="str">
        <f>IF(A3997="","",IFERROR(VLOOKUP(B3997,IPQlickTabla!$B:$J,9,FALSE),IF(B3997="80 - Produccion-Mezcla Grasa","80",IF(B3997="51 - Purga-Purga de sebo","51",IF(B3997="502 - Fermentacion PCL","502",IF(B3997="510 - Fermentacion","510","512"))))))</f>
        <v/>
      </c>
      <c r="M3997" s="107" t="str">
        <f t="shared" si="62"/>
        <v/>
      </c>
    </row>
    <row r="3998" spans="12:13" hidden="1" x14ac:dyDescent="0.25">
      <c r="L3998" s="145" t="str">
        <f>IF(A3998="","",IFERROR(VLOOKUP(B3998,IPQlickTabla!$B:$J,9,FALSE),IF(B3998="80 - Produccion-Mezcla Grasa","80",IF(B3998="51 - Purga-Purga de sebo","51",IF(B3998="502 - Fermentacion PCL","502",IF(B3998="510 - Fermentacion","510","512"))))))</f>
        <v/>
      </c>
      <c r="M3998" s="107" t="str">
        <f t="shared" si="62"/>
        <v/>
      </c>
    </row>
    <row r="3999" spans="12:13" hidden="1" x14ac:dyDescent="0.25">
      <c r="L3999" s="145" t="str">
        <f>IF(A3999="","",IFERROR(VLOOKUP(B3999,IPQlickTabla!$B:$J,9,FALSE),IF(B3999="80 - Produccion-Mezcla Grasa","80",IF(B3999="51 - Purga-Purga de sebo","51",IF(B3999="502 - Fermentacion PCL","502",IF(B3999="510 - Fermentacion","510","512"))))))</f>
        <v/>
      </c>
      <c r="M3999" s="107" t="str">
        <f t="shared" si="62"/>
        <v/>
      </c>
    </row>
    <row r="4000" spans="12:13" hidden="1" x14ac:dyDescent="0.25">
      <c r="L4000" s="145" t="str">
        <f>IF(A4000="","",IFERROR(VLOOKUP(B4000,IPQlickTabla!$B:$J,9,FALSE),IF(B4000="80 - Produccion-Mezcla Grasa","80",IF(B4000="51 - Purga-Purga de sebo","51",IF(B4000="502 - Fermentacion PCL","502",IF(B4000="510 - Fermentacion","510","512"))))))</f>
        <v/>
      </c>
      <c r="M4000" s="107" t="str">
        <f t="shared" si="62"/>
        <v/>
      </c>
    </row>
    <row r="4001" spans="12:13" hidden="1" x14ac:dyDescent="0.25">
      <c r="L4001" s="145" t="str">
        <f>IF(A4001="","",IFERROR(VLOOKUP(B4001,IPQlickTabla!$B:$J,9,FALSE),IF(B4001="80 - Produccion-Mezcla Grasa","80",IF(B4001="51 - Purga-Purga de sebo","51",IF(B4001="502 - Fermentacion PCL","502",IF(B4001="510 - Fermentacion","510","512"))))))</f>
        <v/>
      </c>
      <c r="M4001" s="107" t="str">
        <f t="shared" si="62"/>
        <v/>
      </c>
    </row>
    <row r="4002" spans="12:13" hidden="1" x14ac:dyDescent="0.25">
      <c r="L4002" s="145" t="str">
        <f>IF(A4002="","",IFERROR(VLOOKUP(B4002,IPQlickTabla!$B:$J,9,FALSE),IF(B4002="80 - Produccion-Mezcla Grasa","80",IF(B4002="51 - Purga-Purga de sebo","51",IF(B4002="502 - Fermentacion PCL","502",IF(B4002="510 - Fermentacion","510","512"))))))</f>
        <v/>
      </c>
      <c r="M4002" s="107" t="str">
        <f t="shared" si="62"/>
        <v/>
      </c>
    </row>
    <row r="4003" spans="12:13" hidden="1" x14ac:dyDescent="0.25">
      <c r="L4003" s="145" t="str">
        <f>IF(A4003="","",IFERROR(VLOOKUP(B4003,IPQlickTabla!$B:$J,9,FALSE),IF(B4003="80 - Produccion-Mezcla Grasa","80",IF(B4003="51 - Purga-Purga de sebo","51",IF(B4003="502 - Fermentacion PCL","502",IF(B4003="510 - Fermentacion","510","512"))))))</f>
        <v/>
      </c>
      <c r="M4003" s="107" t="str">
        <f t="shared" si="62"/>
        <v/>
      </c>
    </row>
    <row r="4004" spans="12:13" hidden="1" x14ac:dyDescent="0.25">
      <c r="L4004" s="145" t="str">
        <f>IF(A4004="","",IFERROR(VLOOKUP(B4004,IPQlickTabla!$B:$J,9,FALSE),IF(B4004="80 - Produccion-Mezcla Grasa","80",IF(B4004="51 - Purga-Purga de sebo","51",IF(B4004="502 - Fermentacion PCL","502",IF(B4004="510 - Fermentacion","510","512"))))))</f>
        <v/>
      </c>
      <c r="M4004" s="107" t="str">
        <f t="shared" si="62"/>
        <v/>
      </c>
    </row>
    <row r="4005" spans="12:13" hidden="1" x14ac:dyDescent="0.25">
      <c r="L4005" s="145" t="str">
        <f>IF(A4005="","",IFERROR(VLOOKUP(B4005,IPQlickTabla!$B:$J,9,FALSE),IF(B4005="80 - Produccion-Mezcla Grasa","80",IF(B4005="51 - Purga-Purga de sebo","51",IF(B4005="502 - Fermentacion PCL","502",IF(B4005="510 - Fermentacion","510","512"))))))</f>
        <v/>
      </c>
      <c r="M4005" s="107" t="str">
        <f t="shared" si="62"/>
        <v/>
      </c>
    </row>
    <row r="4006" spans="12:13" hidden="1" x14ac:dyDescent="0.25">
      <c r="L4006" s="145" t="str">
        <f>IF(A4006="","",IFERROR(VLOOKUP(B4006,IPQlickTabla!$B:$J,9,FALSE),IF(B4006="80 - Produccion-Mezcla Grasa","80",IF(B4006="51 - Purga-Purga de sebo","51",IF(B4006="502 - Fermentacion PCL","502",IF(B4006="510 - Fermentacion","510","512"))))))</f>
        <v/>
      </c>
      <c r="M4006" s="107" t="str">
        <f t="shared" si="62"/>
        <v/>
      </c>
    </row>
    <row r="4007" spans="12:13" hidden="1" x14ac:dyDescent="0.25">
      <c r="L4007" s="145" t="str">
        <f>IF(A4007="","",IFERROR(VLOOKUP(B4007,IPQlickTabla!$B:$J,9,FALSE),IF(B4007="80 - Produccion-Mezcla Grasa","80",IF(B4007="51 - Purga-Purga de sebo","51",IF(B4007="502 - Fermentacion PCL","502",IF(B4007="510 - Fermentacion","510","512"))))))</f>
        <v/>
      </c>
      <c r="M4007" s="107" t="str">
        <f t="shared" si="62"/>
        <v/>
      </c>
    </row>
    <row r="4008" spans="12:13" hidden="1" x14ac:dyDescent="0.25">
      <c r="L4008" s="145" t="str">
        <f>IF(A4008="","",IFERROR(VLOOKUP(B4008,IPQlickTabla!$B:$J,9,FALSE),IF(B4008="80 - Produccion-Mezcla Grasa","80",IF(B4008="51 - Purga-Purga de sebo","51",IF(B4008="502 - Fermentacion PCL","502",IF(B4008="510 - Fermentacion","510","512"))))))</f>
        <v/>
      </c>
      <c r="M4008" s="107" t="str">
        <f t="shared" si="62"/>
        <v/>
      </c>
    </row>
    <row r="4009" spans="12:13" hidden="1" x14ac:dyDescent="0.25">
      <c r="L4009" s="145" t="str">
        <f>IF(A4009="","",IFERROR(VLOOKUP(B4009,IPQlickTabla!$B:$J,9,FALSE),IF(B4009="80 - Produccion-Mezcla Grasa","80",IF(B4009="51 - Purga-Purga de sebo","51",IF(B4009="502 - Fermentacion PCL","502",IF(B4009="510 - Fermentacion","510","512"))))))</f>
        <v/>
      </c>
      <c r="M4009" s="107" t="str">
        <f t="shared" si="62"/>
        <v/>
      </c>
    </row>
    <row r="4010" spans="12:13" hidden="1" x14ac:dyDescent="0.25">
      <c r="L4010" s="145" t="str">
        <f>IF(A4010="","",IFERROR(VLOOKUP(B4010,IPQlickTabla!$B:$J,9,FALSE),IF(B4010="80 - Produccion-Mezcla Grasa","80",IF(B4010="51 - Purga-Purga de sebo","51",IF(B4010="502 - Fermentacion PCL","502",IF(B4010="510 - Fermentacion","510","512"))))))</f>
        <v/>
      </c>
      <c r="M4010" s="107" t="str">
        <f t="shared" si="62"/>
        <v/>
      </c>
    </row>
    <row r="4011" spans="12:13" hidden="1" x14ac:dyDescent="0.25">
      <c r="L4011" s="145" t="str">
        <f>IF(A4011="","",IFERROR(VLOOKUP(B4011,IPQlickTabla!$B:$J,9,FALSE),IF(B4011="80 - Produccion-Mezcla Grasa","80",IF(B4011="51 - Purga-Purga de sebo","51",IF(B4011="502 - Fermentacion PCL","502",IF(B4011="510 - Fermentacion","510","512"))))))</f>
        <v/>
      </c>
      <c r="M4011" s="107" t="str">
        <f t="shared" si="62"/>
        <v/>
      </c>
    </row>
    <row r="4012" spans="12:13" hidden="1" x14ac:dyDescent="0.25">
      <c r="L4012" s="145" t="str">
        <f>IF(A4012="","",IFERROR(VLOOKUP(B4012,IPQlickTabla!$B:$J,9,FALSE),IF(B4012="80 - Produccion-Mezcla Grasa","80",IF(B4012="51 - Purga-Purga de sebo","51",IF(B4012="502 - Fermentacion PCL","502",IF(B4012="510 - Fermentacion","510","512"))))))</f>
        <v/>
      </c>
      <c r="M4012" s="107" t="str">
        <f t="shared" si="62"/>
        <v/>
      </c>
    </row>
    <row r="4013" spans="12:13" hidden="1" x14ac:dyDescent="0.25">
      <c r="L4013" s="145" t="str">
        <f>IF(A4013="","",IFERROR(VLOOKUP(B4013,IPQlickTabla!$B:$J,9,FALSE),IF(B4013="80 - Produccion-Mezcla Grasa","80",IF(B4013="51 - Purga-Purga de sebo","51",IF(B4013="502 - Fermentacion PCL","502",IF(B4013="510 - Fermentacion","510","512"))))))</f>
        <v/>
      </c>
      <c r="M4013" s="107" t="str">
        <f t="shared" si="62"/>
        <v/>
      </c>
    </row>
    <row r="4014" spans="12:13" hidden="1" x14ac:dyDescent="0.25">
      <c r="L4014" s="145" t="str">
        <f>IF(A4014="","",IFERROR(VLOOKUP(B4014,IPQlickTabla!$B:$J,9,FALSE),IF(B4014="80 - Produccion-Mezcla Grasa","80",IF(B4014="51 - Purga-Purga de sebo","51",IF(B4014="502 - Fermentacion PCL","502",IF(B4014="510 - Fermentacion","510","512"))))))</f>
        <v/>
      </c>
      <c r="M4014" s="107" t="str">
        <f t="shared" si="62"/>
        <v/>
      </c>
    </row>
    <row r="4015" spans="12:13" hidden="1" x14ac:dyDescent="0.25">
      <c r="L4015" s="145" t="str">
        <f>IF(A4015="","",IFERROR(VLOOKUP(B4015,IPQlickTabla!$B:$J,9,FALSE),IF(B4015="80 - Produccion-Mezcla Grasa","80",IF(B4015="51 - Purga-Purga de sebo","51",IF(B4015="502 - Fermentacion PCL","502",IF(B4015="510 - Fermentacion","510","512"))))))</f>
        <v/>
      </c>
      <c r="M4015" s="107" t="str">
        <f t="shared" si="62"/>
        <v/>
      </c>
    </row>
    <row r="4016" spans="12:13" hidden="1" x14ac:dyDescent="0.25">
      <c r="L4016" s="145" t="str">
        <f>IF(A4016="","",IFERROR(VLOOKUP(B4016,IPQlickTabla!$B:$J,9,FALSE),IF(B4016="80 - Produccion-Mezcla Grasa","80",IF(B4016="51 - Purga-Purga de sebo","51",IF(B4016="502 - Fermentacion PCL","502",IF(B4016="510 - Fermentacion","510","512"))))))</f>
        <v/>
      </c>
      <c r="M4016" s="107" t="str">
        <f t="shared" si="62"/>
        <v/>
      </c>
    </row>
    <row r="4017" spans="12:13" hidden="1" x14ac:dyDescent="0.25">
      <c r="L4017" s="145" t="str">
        <f>IF(A4017="","",IFERROR(VLOOKUP(B4017,IPQlickTabla!$B:$J,9,FALSE),IF(B4017="80 - Produccion-Mezcla Grasa","80",IF(B4017="51 - Purga-Purga de sebo","51",IF(B4017="502 - Fermentacion PCL","502",IF(B4017="510 - Fermentacion","510","512"))))))</f>
        <v/>
      </c>
      <c r="M4017" s="107" t="str">
        <f t="shared" si="62"/>
        <v/>
      </c>
    </row>
    <row r="4018" spans="12:13" hidden="1" x14ac:dyDescent="0.25">
      <c r="L4018" s="145" t="str">
        <f>IF(A4018="","",IFERROR(VLOOKUP(B4018,IPQlickTabla!$B:$J,9,FALSE),IF(B4018="80 - Produccion-Mezcla Grasa","80",IF(B4018="51 - Purga-Purga de sebo","51",IF(B4018="502 - Fermentacion PCL","502",IF(B4018="510 - Fermentacion","510","512"))))))</f>
        <v/>
      </c>
      <c r="M4018" s="107" t="str">
        <f t="shared" si="62"/>
        <v/>
      </c>
    </row>
    <row r="4019" spans="12:13" hidden="1" x14ac:dyDescent="0.25">
      <c r="L4019" s="145" t="str">
        <f>IF(A4019="","",IFERROR(VLOOKUP(B4019,IPQlickTabla!$B:$J,9,FALSE),IF(B4019="80 - Produccion-Mezcla Grasa","80",IF(B4019="51 - Purga-Purga de sebo","51",IF(B4019="502 - Fermentacion PCL","502",IF(B4019="510 - Fermentacion","510","512"))))))</f>
        <v/>
      </c>
      <c r="M4019" s="107" t="str">
        <f t="shared" si="62"/>
        <v/>
      </c>
    </row>
    <row r="4020" spans="12:13" hidden="1" x14ac:dyDescent="0.25">
      <c r="L4020" s="145" t="str">
        <f>IF(A4020="","",IFERROR(VLOOKUP(B4020,IPQlickTabla!$B:$J,9,FALSE),IF(B4020="80 - Produccion-Mezcla Grasa","80",IF(B4020="51 - Purga-Purga de sebo","51",IF(B4020="502 - Fermentacion PCL","502",IF(B4020="510 - Fermentacion","510","512"))))))</f>
        <v/>
      </c>
      <c r="M4020" s="107" t="str">
        <f t="shared" si="62"/>
        <v/>
      </c>
    </row>
    <row r="4021" spans="12:13" hidden="1" x14ac:dyDescent="0.25">
      <c r="L4021" s="145" t="str">
        <f>IF(A4021="","",IFERROR(VLOOKUP(B4021,IPQlickTabla!$B:$J,9,FALSE),IF(B4021="80 - Produccion-Mezcla Grasa","80",IF(B4021="51 - Purga-Purga de sebo","51",IF(B4021="502 - Fermentacion PCL","502",IF(B4021="510 - Fermentacion","510","512"))))))</f>
        <v/>
      </c>
      <c r="M4021" s="107" t="str">
        <f t="shared" si="62"/>
        <v/>
      </c>
    </row>
    <row r="4022" spans="12:13" hidden="1" x14ac:dyDescent="0.25">
      <c r="L4022" s="145" t="str">
        <f>IF(A4022="","",IFERROR(VLOOKUP(B4022,IPQlickTabla!$B:$J,9,FALSE),IF(B4022="80 - Produccion-Mezcla Grasa","80",IF(B4022="51 - Purga-Purga de sebo","51",IF(B4022="502 - Fermentacion PCL","502",IF(B4022="510 - Fermentacion","510","512"))))))</f>
        <v/>
      </c>
      <c r="M4022" s="107" t="str">
        <f t="shared" si="62"/>
        <v/>
      </c>
    </row>
    <row r="4023" spans="12:13" hidden="1" x14ac:dyDescent="0.25">
      <c r="L4023" s="145" t="str">
        <f>IF(A4023="","",IFERROR(VLOOKUP(B4023,IPQlickTabla!$B:$J,9,FALSE),IF(B4023="80 - Produccion-Mezcla Grasa","80",IF(B4023="51 - Purga-Purga de sebo","51",IF(B4023="502 - Fermentacion PCL","502",IF(B4023="510 - Fermentacion","510","512"))))))</f>
        <v/>
      </c>
      <c r="M4023" s="107" t="str">
        <f t="shared" si="62"/>
        <v/>
      </c>
    </row>
    <row r="4024" spans="12:13" hidden="1" x14ac:dyDescent="0.25">
      <c r="L4024" s="145" t="str">
        <f>IF(A4024="","",IFERROR(VLOOKUP(B4024,IPQlickTabla!$B:$J,9,FALSE),IF(B4024="80 - Produccion-Mezcla Grasa","80",IF(B4024="51 - Purga-Purga de sebo","51",IF(B4024="502 - Fermentacion PCL","502",IF(B4024="510 - Fermentacion","510","512"))))))</f>
        <v/>
      </c>
      <c r="M4024" s="107" t="str">
        <f t="shared" si="62"/>
        <v/>
      </c>
    </row>
    <row r="4025" spans="12:13" hidden="1" x14ac:dyDescent="0.25">
      <c r="L4025" s="145" t="str">
        <f>IF(A4025="","",IFERROR(VLOOKUP(B4025,IPQlickTabla!$B:$J,9,FALSE),IF(B4025="80 - Produccion-Mezcla Grasa","80",IF(B4025="51 - Purga-Purga de sebo","51",IF(B4025="502 - Fermentacion PCL","502",IF(B4025="510 - Fermentacion","510","512"))))))</f>
        <v/>
      </c>
      <c r="M4025" s="107" t="str">
        <f t="shared" si="62"/>
        <v/>
      </c>
    </row>
    <row r="4026" spans="12:13" hidden="1" x14ac:dyDescent="0.25">
      <c r="L4026" s="145" t="str">
        <f>IF(A4026="","",IFERROR(VLOOKUP(B4026,IPQlickTabla!$B:$J,9,FALSE),IF(B4026="80 - Produccion-Mezcla Grasa","80",IF(B4026="51 - Purga-Purga de sebo","51",IF(B4026="502 - Fermentacion PCL","502",IF(B4026="510 - Fermentacion","510","512"))))))</f>
        <v/>
      </c>
      <c r="M4026" s="107" t="str">
        <f t="shared" si="62"/>
        <v/>
      </c>
    </row>
    <row r="4027" spans="12:13" hidden="1" x14ac:dyDescent="0.25">
      <c r="L4027" s="145" t="str">
        <f>IF(A4027="","",IFERROR(VLOOKUP(B4027,IPQlickTabla!$B:$J,9,FALSE),IF(B4027="80 - Produccion-Mezcla Grasa","80",IF(B4027="51 - Purga-Purga de sebo","51",IF(B4027="502 - Fermentacion PCL","502",IF(B4027="510 - Fermentacion","510","512"))))))</f>
        <v/>
      </c>
      <c r="M4027" s="107" t="str">
        <f t="shared" si="62"/>
        <v/>
      </c>
    </row>
    <row r="4028" spans="12:13" hidden="1" x14ac:dyDescent="0.25">
      <c r="L4028" s="145" t="str">
        <f>IF(A4028="","",IFERROR(VLOOKUP(B4028,IPQlickTabla!$B:$J,9,FALSE),IF(B4028="80 - Produccion-Mezcla Grasa","80",IF(B4028="51 - Purga-Purga de sebo","51",IF(B4028="502 - Fermentacion PCL","502",IF(B4028="510 - Fermentacion","510","512"))))))</f>
        <v/>
      </c>
      <c r="M4028" s="107" t="str">
        <f t="shared" si="62"/>
        <v/>
      </c>
    </row>
    <row r="4029" spans="12:13" hidden="1" x14ac:dyDescent="0.25">
      <c r="L4029" s="145" t="str">
        <f>IF(A4029="","",IFERROR(VLOOKUP(B4029,IPQlickTabla!$B:$J,9,FALSE),IF(B4029="80 - Produccion-Mezcla Grasa","80",IF(B4029="51 - Purga-Purga de sebo","51",IF(B4029="502 - Fermentacion PCL","502",IF(B4029="510 - Fermentacion","510","512"))))))</f>
        <v/>
      </c>
      <c r="M4029" s="107" t="str">
        <f t="shared" si="62"/>
        <v/>
      </c>
    </row>
    <row r="4030" spans="12:13" hidden="1" x14ac:dyDescent="0.25">
      <c r="L4030" s="145" t="str">
        <f>IF(A4030="","",IFERROR(VLOOKUP(B4030,IPQlickTabla!$B:$J,9,FALSE),IF(B4030="80 - Produccion-Mezcla Grasa","80",IF(B4030="51 - Purga-Purga de sebo","51",IF(B4030="502 - Fermentacion PCL","502",IF(B4030="510 - Fermentacion","510","512"))))))</f>
        <v/>
      </c>
      <c r="M4030" s="107" t="str">
        <f t="shared" si="62"/>
        <v/>
      </c>
    </row>
    <row r="4031" spans="12:13" hidden="1" x14ac:dyDescent="0.25">
      <c r="L4031" s="145" t="str">
        <f>IF(A4031="","",IFERROR(VLOOKUP(B4031,IPQlickTabla!$B:$J,9,FALSE),IF(B4031="80 - Produccion-Mezcla Grasa","80",IF(B4031="51 - Purga-Purga de sebo","51",IF(B4031="502 - Fermentacion PCL","502",IF(B4031="510 - Fermentacion","510","512"))))))</f>
        <v/>
      </c>
      <c r="M4031" s="107" t="str">
        <f t="shared" si="62"/>
        <v/>
      </c>
    </row>
    <row r="4032" spans="12:13" hidden="1" x14ac:dyDescent="0.25">
      <c r="L4032" s="145" t="str">
        <f>IF(A4032="","",IFERROR(VLOOKUP(B4032,IPQlickTabla!$B:$J,9,FALSE),IF(B4032="80 - Produccion-Mezcla Grasa","80",IF(B4032="51 - Purga-Purga de sebo","51",IF(B4032="502 - Fermentacion PCL","502",IF(B4032="510 - Fermentacion","510","512"))))))</f>
        <v/>
      </c>
      <c r="M4032" s="107" t="str">
        <f t="shared" si="62"/>
        <v/>
      </c>
    </row>
    <row r="4033" spans="12:13" hidden="1" x14ac:dyDescent="0.25">
      <c r="L4033" s="145" t="str">
        <f>IF(A4033="","",IFERROR(VLOOKUP(B4033,IPQlickTabla!$B:$J,9,FALSE),IF(B4033="80 - Produccion-Mezcla Grasa","80",IF(B4033="51 - Purga-Purga de sebo","51",IF(B4033="502 - Fermentacion PCL","502",IF(B4033="510 - Fermentacion","510","512"))))))</f>
        <v/>
      </c>
      <c r="M4033" s="107" t="str">
        <f t="shared" si="62"/>
        <v/>
      </c>
    </row>
    <row r="4034" spans="12:13" hidden="1" x14ac:dyDescent="0.25">
      <c r="L4034" s="145" t="str">
        <f>IF(A4034="","",IFERROR(VLOOKUP(B4034,IPQlickTabla!$B:$J,9,FALSE),IF(B4034="80 - Produccion-Mezcla Grasa","80",IF(B4034="51 - Purga-Purga de sebo","51",IF(B4034="502 - Fermentacion PCL","502",IF(B4034="510 - Fermentacion","510","512"))))))</f>
        <v/>
      </c>
      <c r="M4034" s="107" t="str">
        <f t="shared" si="62"/>
        <v/>
      </c>
    </row>
    <row r="4035" spans="12:13" hidden="1" x14ac:dyDescent="0.25">
      <c r="L4035" s="145" t="str">
        <f>IF(A4035="","",IFERROR(VLOOKUP(B4035,IPQlickTabla!$B:$J,9,FALSE),IF(B4035="80 - Produccion-Mezcla Grasa","80",IF(B4035="51 - Purga-Purga de sebo","51",IF(B4035="502 - Fermentacion PCL","502",IF(B4035="510 - Fermentacion","510","512"))))))</f>
        <v/>
      </c>
      <c r="M4035" s="107" t="str">
        <f t="shared" ref="M4035:M4098" si="63">+IF(OR(L4035=73,L4035=74,L4035=75),75,IF(L4035="80",80,IF(L4035="51",51,IF(L4035="502",502,IF(L4035="510",510,IF(L4035="512",512,L4035))))))</f>
        <v/>
      </c>
    </row>
    <row r="4036" spans="12:13" hidden="1" x14ac:dyDescent="0.25">
      <c r="L4036" s="145" t="str">
        <f>IF(A4036="","",IFERROR(VLOOKUP(B4036,IPQlickTabla!$B:$J,9,FALSE),IF(B4036="80 - Produccion-Mezcla Grasa","80",IF(B4036="51 - Purga-Purga de sebo","51",IF(B4036="502 - Fermentacion PCL","502",IF(B4036="510 - Fermentacion","510","512"))))))</f>
        <v/>
      </c>
      <c r="M4036" s="107" t="str">
        <f t="shared" si="63"/>
        <v/>
      </c>
    </row>
    <row r="4037" spans="12:13" hidden="1" x14ac:dyDescent="0.25">
      <c r="L4037" s="145" t="str">
        <f>IF(A4037="","",IFERROR(VLOOKUP(B4037,IPQlickTabla!$B:$J,9,FALSE),IF(B4037="80 - Produccion-Mezcla Grasa","80",IF(B4037="51 - Purga-Purga de sebo","51",IF(B4037="502 - Fermentacion PCL","502",IF(B4037="510 - Fermentacion","510","512"))))))</f>
        <v/>
      </c>
      <c r="M4037" s="107" t="str">
        <f t="shared" si="63"/>
        <v/>
      </c>
    </row>
    <row r="4038" spans="12:13" hidden="1" x14ac:dyDescent="0.25">
      <c r="L4038" s="145" t="str">
        <f>IF(A4038="","",IFERROR(VLOOKUP(B4038,IPQlickTabla!$B:$J,9,FALSE),IF(B4038="80 - Produccion-Mezcla Grasa","80",IF(B4038="51 - Purga-Purga de sebo","51",IF(B4038="502 - Fermentacion PCL","502",IF(B4038="510 - Fermentacion","510","512"))))))</f>
        <v/>
      </c>
      <c r="M4038" s="107" t="str">
        <f t="shared" si="63"/>
        <v/>
      </c>
    </row>
    <row r="4039" spans="12:13" hidden="1" x14ac:dyDescent="0.25">
      <c r="L4039" s="145" t="str">
        <f>IF(A4039="","",IFERROR(VLOOKUP(B4039,IPQlickTabla!$B:$J,9,FALSE),IF(B4039="80 - Produccion-Mezcla Grasa","80",IF(B4039="51 - Purga-Purga de sebo","51",IF(B4039="502 - Fermentacion PCL","502",IF(B4039="510 - Fermentacion","510","512"))))))</f>
        <v/>
      </c>
      <c r="M4039" s="107" t="str">
        <f t="shared" si="63"/>
        <v/>
      </c>
    </row>
    <row r="4040" spans="12:13" hidden="1" x14ac:dyDescent="0.25">
      <c r="L4040" s="145" t="str">
        <f>IF(A4040="","",IFERROR(VLOOKUP(B4040,IPQlickTabla!$B:$J,9,FALSE),IF(B4040="80 - Produccion-Mezcla Grasa","80",IF(B4040="51 - Purga-Purga de sebo","51",IF(B4040="502 - Fermentacion PCL","502",IF(B4040="510 - Fermentacion","510","512"))))))</f>
        <v/>
      </c>
      <c r="M4040" s="107" t="str">
        <f t="shared" si="63"/>
        <v/>
      </c>
    </row>
    <row r="4041" spans="12:13" hidden="1" x14ac:dyDescent="0.25">
      <c r="L4041" s="145" t="str">
        <f>IF(A4041="","",IFERROR(VLOOKUP(B4041,IPQlickTabla!$B:$J,9,FALSE),IF(B4041="80 - Produccion-Mezcla Grasa","80",IF(B4041="51 - Purga-Purga de sebo","51",IF(B4041="502 - Fermentacion PCL","502",IF(B4041="510 - Fermentacion","510","512"))))))</f>
        <v/>
      </c>
      <c r="M4041" s="107" t="str">
        <f t="shared" si="63"/>
        <v/>
      </c>
    </row>
    <row r="4042" spans="12:13" hidden="1" x14ac:dyDescent="0.25">
      <c r="L4042" s="145" t="str">
        <f>IF(A4042="","",IFERROR(VLOOKUP(B4042,IPQlickTabla!$B:$J,9,FALSE),IF(B4042="80 - Produccion-Mezcla Grasa","80",IF(B4042="51 - Purga-Purga de sebo","51",IF(B4042="502 - Fermentacion PCL","502",IF(B4042="510 - Fermentacion","510","512"))))))</f>
        <v/>
      </c>
      <c r="M4042" s="107" t="str">
        <f t="shared" si="63"/>
        <v/>
      </c>
    </row>
    <row r="4043" spans="12:13" hidden="1" x14ac:dyDescent="0.25">
      <c r="L4043" s="145" t="str">
        <f>IF(A4043="","",IFERROR(VLOOKUP(B4043,IPQlickTabla!$B:$J,9,FALSE),IF(B4043="80 - Produccion-Mezcla Grasa","80",IF(B4043="51 - Purga-Purga de sebo","51",IF(B4043="502 - Fermentacion PCL","502",IF(B4043="510 - Fermentacion","510","512"))))))</f>
        <v/>
      </c>
      <c r="M4043" s="107" t="str">
        <f t="shared" si="63"/>
        <v/>
      </c>
    </row>
    <row r="4044" spans="12:13" hidden="1" x14ac:dyDescent="0.25">
      <c r="L4044" s="145" t="str">
        <f>IF(A4044="","",IFERROR(VLOOKUP(B4044,IPQlickTabla!$B:$J,9,FALSE),IF(B4044="80 - Produccion-Mezcla Grasa","80",IF(B4044="51 - Purga-Purga de sebo","51",IF(B4044="502 - Fermentacion PCL","502",IF(B4044="510 - Fermentacion","510","512"))))))</f>
        <v/>
      </c>
      <c r="M4044" s="107" t="str">
        <f t="shared" si="63"/>
        <v/>
      </c>
    </row>
    <row r="4045" spans="12:13" hidden="1" x14ac:dyDescent="0.25">
      <c r="L4045" s="145" t="str">
        <f>IF(A4045="","",IFERROR(VLOOKUP(B4045,IPQlickTabla!$B:$J,9,FALSE),IF(B4045="80 - Produccion-Mezcla Grasa","80",IF(B4045="51 - Purga-Purga de sebo","51",IF(B4045="502 - Fermentacion PCL","502",IF(B4045="510 - Fermentacion","510","512"))))))</f>
        <v/>
      </c>
      <c r="M4045" s="107" t="str">
        <f t="shared" si="63"/>
        <v/>
      </c>
    </row>
    <row r="4046" spans="12:13" hidden="1" x14ac:dyDescent="0.25">
      <c r="L4046" s="145" t="str">
        <f>IF(A4046="","",IFERROR(VLOOKUP(B4046,IPQlickTabla!$B:$J,9,FALSE),IF(B4046="80 - Produccion-Mezcla Grasa","80",IF(B4046="51 - Purga-Purga de sebo","51",IF(B4046="502 - Fermentacion PCL","502",IF(B4046="510 - Fermentacion","510","512"))))))</f>
        <v/>
      </c>
      <c r="M4046" s="107" t="str">
        <f t="shared" si="63"/>
        <v/>
      </c>
    </row>
    <row r="4047" spans="12:13" hidden="1" x14ac:dyDescent="0.25">
      <c r="L4047" s="145" t="str">
        <f>IF(A4047="","",IFERROR(VLOOKUP(B4047,IPQlickTabla!$B:$J,9,FALSE),IF(B4047="80 - Produccion-Mezcla Grasa","80",IF(B4047="51 - Purga-Purga de sebo","51",IF(B4047="502 - Fermentacion PCL","502",IF(B4047="510 - Fermentacion","510","512"))))))</f>
        <v/>
      </c>
      <c r="M4047" s="107" t="str">
        <f t="shared" si="63"/>
        <v/>
      </c>
    </row>
    <row r="4048" spans="12:13" hidden="1" x14ac:dyDescent="0.25">
      <c r="L4048" s="145" t="str">
        <f>IF(A4048="","",IFERROR(VLOOKUP(B4048,IPQlickTabla!$B:$J,9,FALSE),IF(B4048="80 - Produccion-Mezcla Grasa","80",IF(B4048="51 - Purga-Purga de sebo","51",IF(B4048="502 - Fermentacion PCL","502",IF(B4048="510 - Fermentacion","510","512"))))))</f>
        <v/>
      </c>
      <c r="M4048" s="107" t="str">
        <f t="shared" si="63"/>
        <v/>
      </c>
    </row>
    <row r="4049" spans="12:13" hidden="1" x14ac:dyDescent="0.25">
      <c r="L4049" s="145" t="str">
        <f>IF(A4049="","",IFERROR(VLOOKUP(B4049,IPQlickTabla!$B:$J,9,FALSE),IF(B4049="80 - Produccion-Mezcla Grasa","80",IF(B4049="51 - Purga-Purga de sebo","51",IF(B4049="502 - Fermentacion PCL","502",IF(B4049="510 - Fermentacion","510","512"))))))</f>
        <v/>
      </c>
      <c r="M4049" s="107" t="str">
        <f t="shared" si="63"/>
        <v/>
      </c>
    </row>
    <row r="4050" spans="12:13" hidden="1" x14ac:dyDescent="0.25">
      <c r="L4050" s="145" t="str">
        <f>IF(A4050="","",IFERROR(VLOOKUP(B4050,IPQlickTabla!$B:$J,9,FALSE),IF(B4050="80 - Produccion-Mezcla Grasa","80",IF(B4050="51 - Purga-Purga de sebo","51",IF(B4050="502 - Fermentacion PCL","502",IF(B4050="510 - Fermentacion","510","512"))))))</f>
        <v/>
      </c>
      <c r="M4050" s="107" t="str">
        <f t="shared" si="63"/>
        <v/>
      </c>
    </row>
    <row r="4051" spans="12:13" hidden="1" x14ac:dyDescent="0.25">
      <c r="L4051" s="145" t="str">
        <f>IF(A4051="","",IFERROR(VLOOKUP(B4051,IPQlickTabla!$B:$J,9,FALSE),IF(B4051="80 - Produccion-Mezcla Grasa","80",IF(B4051="51 - Purga-Purga de sebo","51",IF(B4051="502 - Fermentacion PCL","502",IF(B4051="510 - Fermentacion","510","512"))))))</f>
        <v/>
      </c>
      <c r="M4051" s="107" t="str">
        <f t="shared" si="63"/>
        <v/>
      </c>
    </row>
    <row r="4052" spans="12:13" hidden="1" x14ac:dyDescent="0.25">
      <c r="L4052" s="145" t="str">
        <f>IF(A4052="","",IFERROR(VLOOKUP(B4052,IPQlickTabla!$B:$J,9,FALSE),IF(B4052="80 - Produccion-Mezcla Grasa","80",IF(B4052="51 - Purga-Purga de sebo","51",IF(B4052="502 - Fermentacion PCL","502",IF(B4052="510 - Fermentacion","510","512"))))))</f>
        <v/>
      </c>
      <c r="M4052" s="107" t="str">
        <f t="shared" si="63"/>
        <v/>
      </c>
    </row>
    <row r="4053" spans="12:13" hidden="1" x14ac:dyDescent="0.25">
      <c r="L4053" s="145" t="str">
        <f>IF(A4053="","",IFERROR(VLOOKUP(B4053,IPQlickTabla!$B:$J,9,FALSE),IF(B4053="80 - Produccion-Mezcla Grasa","80",IF(B4053="51 - Purga-Purga de sebo","51",IF(B4053="502 - Fermentacion PCL","502",IF(B4053="510 - Fermentacion","510","512"))))))</f>
        <v/>
      </c>
      <c r="M4053" s="107" t="str">
        <f t="shared" si="63"/>
        <v/>
      </c>
    </row>
    <row r="4054" spans="12:13" hidden="1" x14ac:dyDescent="0.25">
      <c r="L4054" s="145" t="str">
        <f>IF(A4054="","",IFERROR(VLOOKUP(B4054,IPQlickTabla!$B:$J,9,FALSE),IF(B4054="80 - Produccion-Mezcla Grasa","80",IF(B4054="51 - Purga-Purga de sebo","51",IF(B4054="502 - Fermentacion PCL","502",IF(B4054="510 - Fermentacion","510","512"))))))</f>
        <v/>
      </c>
      <c r="M4054" s="107" t="str">
        <f t="shared" si="63"/>
        <v/>
      </c>
    </row>
    <row r="4055" spans="12:13" hidden="1" x14ac:dyDescent="0.25">
      <c r="L4055" s="145" t="str">
        <f>IF(A4055="","",IFERROR(VLOOKUP(B4055,IPQlickTabla!$B:$J,9,FALSE),IF(B4055="80 - Produccion-Mezcla Grasa","80",IF(B4055="51 - Purga-Purga de sebo","51",IF(B4055="502 - Fermentacion PCL","502",IF(B4055="510 - Fermentacion","510","512"))))))</f>
        <v/>
      </c>
      <c r="M4055" s="107" t="str">
        <f t="shared" si="63"/>
        <v/>
      </c>
    </row>
    <row r="4056" spans="12:13" hidden="1" x14ac:dyDescent="0.25">
      <c r="L4056" s="145" t="str">
        <f>IF(A4056="","",IFERROR(VLOOKUP(B4056,IPQlickTabla!$B:$J,9,FALSE),IF(B4056="80 - Produccion-Mezcla Grasa","80",IF(B4056="51 - Purga-Purga de sebo","51",IF(B4056="502 - Fermentacion PCL","502",IF(B4056="510 - Fermentacion","510","512"))))))</f>
        <v/>
      </c>
      <c r="M4056" s="107" t="str">
        <f t="shared" si="63"/>
        <v/>
      </c>
    </row>
    <row r="4057" spans="12:13" hidden="1" x14ac:dyDescent="0.25">
      <c r="L4057" s="145" t="str">
        <f>IF(A4057="","",IFERROR(VLOOKUP(B4057,IPQlickTabla!$B:$J,9,FALSE),IF(B4057="80 - Produccion-Mezcla Grasa","80",IF(B4057="51 - Purga-Purga de sebo","51",IF(B4057="502 - Fermentacion PCL","502",IF(B4057="510 - Fermentacion","510","512"))))))</f>
        <v/>
      </c>
      <c r="M4057" s="107" t="str">
        <f t="shared" si="63"/>
        <v/>
      </c>
    </row>
    <row r="4058" spans="12:13" hidden="1" x14ac:dyDescent="0.25">
      <c r="L4058" s="145" t="str">
        <f>IF(A4058="","",IFERROR(VLOOKUP(B4058,IPQlickTabla!$B:$J,9,FALSE),IF(B4058="80 - Produccion-Mezcla Grasa","80",IF(B4058="51 - Purga-Purga de sebo","51",IF(B4058="502 - Fermentacion PCL","502",IF(B4058="510 - Fermentacion","510","512"))))))</f>
        <v/>
      </c>
      <c r="M4058" s="107" t="str">
        <f t="shared" si="63"/>
        <v/>
      </c>
    </row>
    <row r="4059" spans="12:13" hidden="1" x14ac:dyDescent="0.25">
      <c r="L4059" s="145" t="str">
        <f>IF(A4059="","",IFERROR(VLOOKUP(B4059,IPQlickTabla!$B:$J,9,FALSE),IF(B4059="80 - Produccion-Mezcla Grasa","80",IF(B4059="51 - Purga-Purga de sebo","51",IF(B4059="502 - Fermentacion PCL","502",IF(B4059="510 - Fermentacion","510","512"))))))</f>
        <v/>
      </c>
      <c r="M4059" s="107" t="str">
        <f t="shared" si="63"/>
        <v/>
      </c>
    </row>
    <row r="4060" spans="12:13" hidden="1" x14ac:dyDescent="0.25">
      <c r="L4060" s="145" t="str">
        <f>IF(A4060="","",IFERROR(VLOOKUP(B4060,IPQlickTabla!$B:$J,9,FALSE),IF(B4060="80 - Produccion-Mezcla Grasa","80",IF(B4060="51 - Purga-Purga de sebo","51",IF(B4060="502 - Fermentacion PCL","502",IF(B4060="510 - Fermentacion","510","512"))))))</f>
        <v/>
      </c>
      <c r="M4060" s="107" t="str">
        <f t="shared" si="63"/>
        <v/>
      </c>
    </row>
    <row r="4061" spans="12:13" hidden="1" x14ac:dyDescent="0.25">
      <c r="L4061" s="145" t="str">
        <f>IF(A4061="","",IFERROR(VLOOKUP(B4061,IPQlickTabla!$B:$J,9,FALSE),IF(B4061="80 - Produccion-Mezcla Grasa","80",IF(B4061="51 - Purga-Purga de sebo","51",IF(B4061="502 - Fermentacion PCL","502",IF(B4061="510 - Fermentacion","510","512"))))))</f>
        <v/>
      </c>
      <c r="M4061" s="107" t="str">
        <f t="shared" si="63"/>
        <v/>
      </c>
    </row>
    <row r="4062" spans="12:13" hidden="1" x14ac:dyDescent="0.25">
      <c r="L4062" s="145" t="str">
        <f>IF(A4062="","",IFERROR(VLOOKUP(B4062,IPQlickTabla!$B:$J,9,FALSE),IF(B4062="80 - Produccion-Mezcla Grasa","80",IF(B4062="51 - Purga-Purga de sebo","51",IF(B4062="502 - Fermentacion PCL","502",IF(B4062="510 - Fermentacion","510","512"))))))</f>
        <v/>
      </c>
      <c r="M4062" s="107" t="str">
        <f t="shared" si="63"/>
        <v/>
      </c>
    </row>
    <row r="4063" spans="12:13" hidden="1" x14ac:dyDescent="0.25">
      <c r="L4063" s="145" t="str">
        <f>IF(A4063="","",IFERROR(VLOOKUP(B4063,IPQlickTabla!$B:$J,9,FALSE),IF(B4063="80 - Produccion-Mezcla Grasa","80",IF(B4063="51 - Purga-Purga de sebo","51",IF(B4063="502 - Fermentacion PCL","502",IF(B4063="510 - Fermentacion","510","512"))))))</f>
        <v/>
      </c>
      <c r="M4063" s="107" t="str">
        <f t="shared" si="63"/>
        <v/>
      </c>
    </row>
    <row r="4064" spans="12:13" hidden="1" x14ac:dyDescent="0.25">
      <c r="L4064" s="145" t="str">
        <f>IF(A4064="","",IFERROR(VLOOKUP(B4064,IPQlickTabla!$B:$J,9,FALSE),IF(B4064="80 - Produccion-Mezcla Grasa","80",IF(B4064="51 - Purga-Purga de sebo","51",IF(B4064="502 - Fermentacion PCL","502",IF(B4064="510 - Fermentacion","510","512"))))))</f>
        <v/>
      </c>
      <c r="M4064" s="107" t="str">
        <f t="shared" si="63"/>
        <v/>
      </c>
    </row>
    <row r="4065" spans="12:13" hidden="1" x14ac:dyDescent="0.25">
      <c r="L4065" s="145" t="str">
        <f>IF(A4065="","",IFERROR(VLOOKUP(B4065,IPQlickTabla!$B:$J,9,FALSE),IF(B4065="80 - Produccion-Mezcla Grasa","80",IF(B4065="51 - Purga-Purga de sebo","51",IF(B4065="502 - Fermentacion PCL","502",IF(B4065="510 - Fermentacion","510","512"))))))</f>
        <v/>
      </c>
      <c r="M4065" s="107" t="str">
        <f t="shared" si="63"/>
        <v/>
      </c>
    </row>
    <row r="4066" spans="12:13" hidden="1" x14ac:dyDescent="0.25">
      <c r="L4066" s="145" t="str">
        <f>IF(A4066="","",IFERROR(VLOOKUP(B4066,IPQlickTabla!$B:$J,9,FALSE),IF(B4066="80 - Produccion-Mezcla Grasa","80",IF(B4066="51 - Purga-Purga de sebo","51",IF(B4066="502 - Fermentacion PCL","502",IF(B4066="510 - Fermentacion","510","512"))))))</f>
        <v/>
      </c>
      <c r="M4066" s="107" t="str">
        <f t="shared" si="63"/>
        <v/>
      </c>
    </row>
    <row r="4067" spans="12:13" hidden="1" x14ac:dyDescent="0.25">
      <c r="L4067" s="145" t="str">
        <f>IF(A4067="","",IFERROR(VLOOKUP(B4067,IPQlickTabla!$B:$J,9,FALSE),IF(B4067="80 - Produccion-Mezcla Grasa","80",IF(B4067="51 - Purga-Purga de sebo","51",IF(B4067="502 - Fermentacion PCL","502",IF(B4067="510 - Fermentacion","510","512"))))))</f>
        <v/>
      </c>
      <c r="M4067" s="107" t="str">
        <f t="shared" si="63"/>
        <v/>
      </c>
    </row>
    <row r="4068" spans="12:13" hidden="1" x14ac:dyDescent="0.25">
      <c r="L4068" s="145" t="str">
        <f>IF(A4068="","",IFERROR(VLOOKUP(B4068,IPQlickTabla!$B:$J,9,FALSE),IF(B4068="80 - Produccion-Mezcla Grasa","80",IF(B4068="51 - Purga-Purga de sebo","51",IF(B4068="502 - Fermentacion PCL","502",IF(B4068="510 - Fermentacion","510","512"))))))</f>
        <v/>
      </c>
      <c r="M4068" s="107" t="str">
        <f t="shared" si="63"/>
        <v/>
      </c>
    </row>
    <row r="4069" spans="12:13" hidden="1" x14ac:dyDescent="0.25">
      <c r="L4069" s="145" t="str">
        <f>IF(A4069="","",IFERROR(VLOOKUP(B4069,IPQlickTabla!$B:$J,9,FALSE),IF(B4069="80 - Produccion-Mezcla Grasa","80",IF(B4069="51 - Purga-Purga de sebo","51",IF(B4069="502 - Fermentacion PCL","502",IF(B4069="510 - Fermentacion","510","512"))))))</f>
        <v/>
      </c>
      <c r="M4069" s="107" t="str">
        <f t="shared" si="63"/>
        <v/>
      </c>
    </row>
    <row r="4070" spans="12:13" hidden="1" x14ac:dyDescent="0.25">
      <c r="L4070" s="145" t="str">
        <f>IF(A4070="","",IFERROR(VLOOKUP(B4070,IPQlickTabla!$B:$J,9,FALSE),IF(B4070="80 - Produccion-Mezcla Grasa","80",IF(B4070="51 - Purga-Purga de sebo","51",IF(B4070="502 - Fermentacion PCL","502",IF(B4070="510 - Fermentacion","510","512"))))))</f>
        <v/>
      </c>
      <c r="M4070" s="107" t="str">
        <f t="shared" si="63"/>
        <v/>
      </c>
    </row>
    <row r="4071" spans="12:13" hidden="1" x14ac:dyDescent="0.25">
      <c r="L4071" s="145" t="str">
        <f>IF(A4071="","",IFERROR(VLOOKUP(B4071,IPQlickTabla!$B:$J,9,FALSE),IF(B4071="80 - Produccion-Mezcla Grasa","80",IF(B4071="51 - Purga-Purga de sebo","51",IF(B4071="502 - Fermentacion PCL","502",IF(B4071="510 - Fermentacion","510","512"))))))</f>
        <v/>
      </c>
      <c r="M4071" s="107" t="str">
        <f t="shared" si="63"/>
        <v/>
      </c>
    </row>
    <row r="4072" spans="12:13" hidden="1" x14ac:dyDescent="0.25">
      <c r="L4072" s="145" t="str">
        <f>IF(A4072="","",IFERROR(VLOOKUP(B4072,IPQlickTabla!$B:$J,9,FALSE),IF(B4072="80 - Produccion-Mezcla Grasa","80",IF(B4072="51 - Purga-Purga de sebo","51",IF(B4072="502 - Fermentacion PCL","502",IF(B4072="510 - Fermentacion","510","512"))))))</f>
        <v/>
      </c>
      <c r="M4072" s="107" t="str">
        <f t="shared" si="63"/>
        <v/>
      </c>
    </row>
    <row r="4073" spans="12:13" hidden="1" x14ac:dyDescent="0.25">
      <c r="L4073" s="145" t="str">
        <f>IF(A4073="","",IFERROR(VLOOKUP(B4073,IPQlickTabla!$B:$J,9,FALSE),IF(B4073="80 - Produccion-Mezcla Grasa","80",IF(B4073="51 - Purga-Purga de sebo","51",IF(B4073="502 - Fermentacion PCL","502",IF(B4073="510 - Fermentacion","510","512"))))))</f>
        <v/>
      </c>
      <c r="M4073" s="107" t="str">
        <f t="shared" si="63"/>
        <v/>
      </c>
    </row>
    <row r="4074" spans="12:13" hidden="1" x14ac:dyDescent="0.25">
      <c r="L4074" s="145" t="str">
        <f>IF(A4074="","",IFERROR(VLOOKUP(B4074,IPQlickTabla!$B:$J,9,FALSE),IF(B4074="80 - Produccion-Mezcla Grasa","80",IF(B4074="51 - Purga-Purga de sebo","51",IF(B4074="502 - Fermentacion PCL","502",IF(B4074="510 - Fermentacion","510","512"))))))</f>
        <v/>
      </c>
      <c r="M4074" s="107" t="str">
        <f t="shared" si="63"/>
        <v/>
      </c>
    </row>
    <row r="4075" spans="12:13" hidden="1" x14ac:dyDescent="0.25">
      <c r="L4075" s="145" t="str">
        <f>IF(A4075="","",IFERROR(VLOOKUP(B4075,IPQlickTabla!$B:$J,9,FALSE),IF(B4075="80 - Produccion-Mezcla Grasa","80",IF(B4075="51 - Purga-Purga de sebo","51",IF(B4075="502 - Fermentacion PCL","502",IF(B4075="510 - Fermentacion","510","512"))))))</f>
        <v/>
      </c>
      <c r="M4075" s="107" t="str">
        <f t="shared" si="63"/>
        <v/>
      </c>
    </row>
    <row r="4076" spans="12:13" hidden="1" x14ac:dyDescent="0.25">
      <c r="L4076" s="145" t="str">
        <f>IF(A4076="","",IFERROR(VLOOKUP(B4076,IPQlickTabla!$B:$J,9,FALSE),IF(B4076="80 - Produccion-Mezcla Grasa","80",IF(B4076="51 - Purga-Purga de sebo","51",IF(B4076="502 - Fermentacion PCL","502",IF(B4076="510 - Fermentacion","510","512"))))))</f>
        <v/>
      </c>
      <c r="M4076" s="107" t="str">
        <f t="shared" si="63"/>
        <v/>
      </c>
    </row>
    <row r="4077" spans="12:13" hidden="1" x14ac:dyDescent="0.25">
      <c r="L4077" s="145" t="str">
        <f>IF(A4077="","",IFERROR(VLOOKUP(B4077,IPQlickTabla!$B:$J,9,FALSE),IF(B4077="80 - Produccion-Mezcla Grasa","80",IF(B4077="51 - Purga-Purga de sebo","51",IF(B4077="502 - Fermentacion PCL","502",IF(B4077="510 - Fermentacion","510","512"))))))</f>
        <v/>
      </c>
      <c r="M4077" s="107" t="str">
        <f t="shared" si="63"/>
        <v/>
      </c>
    </row>
    <row r="4078" spans="12:13" hidden="1" x14ac:dyDescent="0.25">
      <c r="L4078" s="145" t="str">
        <f>IF(A4078="","",IFERROR(VLOOKUP(B4078,IPQlickTabla!$B:$J,9,FALSE),IF(B4078="80 - Produccion-Mezcla Grasa","80",IF(B4078="51 - Purga-Purga de sebo","51",IF(B4078="502 - Fermentacion PCL","502",IF(B4078="510 - Fermentacion","510","512"))))))</f>
        <v/>
      </c>
      <c r="M4078" s="107" t="str">
        <f t="shared" si="63"/>
        <v/>
      </c>
    </row>
    <row r="4079" spans="12:13" hidden="1" x14ac:dyDescent="0.25">
      <c r="L4079" s="145" t="str">
        <f>IF(A4079="","",IFERROR(VLOOKUP(B4079,IPQlickTabla!$B:$J,9,FALSE),IF(B4079="80 - Produccion-Mezcla Grasa","80",IF(B4079="51 - Purga-Purga de sebo","51",IF(B4079="502 - Fermentacion PCL","502",IF(B4079="510 - Fermentacion","510","512"))))))</f>
        <v/>
      </c>
      <c r="M4079" s="107" t="str">
        <f t="shared" si="63"/>
        <v/>
      </c>
    </row>
    <row r="4080" spans="12:13" hidden="1" x14ac:dyDescent="0.25">
      <c r="L4080" s="145" t="str">
        <f>IF(A4080="","",IFERROR(VLOOKUP(B4080,IPQlickTabla!$B:$J,9,FALSE),IF(B4080="80 - Produccion-Mezcla Grasa","80",IF(B4080="51 - Purga-Purga de sebo","51",IF(B4080="502 - Fermentacion PCL","502",IF(B4080="510 - Fermentacion","510","512"))))))</f>
        <v/>
      </c>
      <c r="M4080" s="107" t="str">
        <f t="shared" si="63"/>
        <v/>
      </c>
    </row>
    <row r="4081" spans="12:13" hidden="1" x14ac:dyDescent="0.25">
      <c r="L4081" s="145" t="str">
        <f>IF(A4081="","",IFERROR(VLOOKUP(B4081,IPQlickTabla!$B:$J,9,FALSE),IF(B4081="80 - Produccion-Mezcla Grasa","80",IF(B4081="51 - Purga-Purga de sebo","51",IF(B4081="502 - Fermentacion PCL","502",IF(B4081="510 - Fermentacion","510","512"))))))</f>
        <v/>
      </c>
      <c r="M4081" s="107" t="str">
        <f t="shared" si="63"/>
        <v/>
      </c>
    </row>
    <row r="4082" spans="12:13" hidden="1" x14ac:dyDescent="0.25">
      <c r="L4082" s="145" t="str">
        <f>IF(A4082="","",IFERROR(VLOOKUP(B4082,IPQlickTabla!$B:$J,9,FALSE),IF(B4082="80 - Produccion-Mezcla Grasa","80",IF(B4082="51 - Purga-Purga de sebo","51",IF(B4082="502 - Fermentacion PCL","502",IF(B4082="510 - Fermentacion","510","512"))))))</f>
        <v/>
      </c>
      <c r="M4082" s="107" t="str">
        <f t="shared" si="63"/>
        <v/>
      </c>
    </row>
    <row r="4083" spans="12:13" hidden="1" x14ac:dyDescent="0.25">
      <c r="L4083" s="145" t="str">
        <f>IF(A4083="","",IFERROR(VLOOKUP(B4083,IPQlickTabla!$B:$J,9,FALSE),IF(B4083="80 - Produccion-Mezcla Grasa","80",IF(B4083="51 - Purga-Purga de sebo","51",IF(B4083="502 - Fermentacion PCL","502",IF(B4083="510 - Fermentacion","510","512"))))))</f>
        <v/>
      </c>
      <c r="M4083" s="107" t="str">
        <f t="shared" si="63"/>
        <v/>
      </c>
    </row>
    <row r="4084" spans="12:13" hidden="1" x14ac:dyDescent="0.25">
      <c r="L4084" s="145" t="str">
        <f>IF(A4084="","",IFERROR(VLOOKUP(B4084,IPQlickTabla!$B:$J,9,FALSE),IF(B4084="80 - Produccion-Mezcla Grasa","80",IF(B4084="51 - Purga-Purga de sebo","51",IF(B4084="502 - Fermentacion PCL","502",IF(B4084="510 - Fermentacion","510","512"))))))</f>
        <v/>
      </c>
      <c r="M4084" s="107" t="str">
        <f t="shared" si="63"/>
        <v/>
      </c>
    </row>
    <row r="4085" spans="12:13" hidden="1" x14ac:dyDescent="0.25">
      <c r="L4085" s="145" t="str">
        <f>IF(A4085="","",IFERROR(VLOOKUP(B4085,IPQlickTabla!$B:$J,9,FALSE),IF(B4085="80 - Produccion-Mezcla Grasa","80",IF(B4085="51 - Purga-Purga de sebo","51",IF(B4085="502 - Fermentacion PCL","502",IF(B4085="510 - Fermentacion","510","512"))))))</f>
        <v/>
      </c>
      <c r="M4085" s="107" t="str">
        <f t="shared" si="63"/>
        <v/>
      </c>
    </row>
    <row r="4086" spans="12:13" hidden="1" x14ac:dyDescent="0.25">
      <c r="L4086" s="145" t="str">
        <f>IF(A4086="","",IFERROR(VLOOKUP(B4086,IPQlickTabla!$B:$J,9,FALSE),IF(B4086="80 - Produccion-Mezcla Grasa","80",IF(B4086="51 - Purga-Purga de sebo","51",IF(B4086="502 - Fermentacion PCL","502",IF(B4086="510 - Fermentacion","510","512"))))))</f>
        <v/>
      </c>
      <c r="M4086" s="107" t="str">
        <f t="shared" si="63"/>
        <v/>
      </c>
    </row>
    <row r="4087" spans="12:13" hidden="1" x14ac:dyDescent="0.25">
      <c r="L4087" s="145" t="str">
        <f>IF(A4087="","",IFERROR(VLOOKUP(B4087,IPQlickTabla!$B:$J,9,FALSE),IF(B4087="80 - Produccion-Mezcla Grasa","80",IF(B4087="51 - Purga-Purga de sebo","51",IF(B4087="502 - Fermentacion PCL","502",IF(B4087="510 - Fermentacion","510","512"))))))</f>
        <v/>
      </c>
      <c r="M4087" s="107" t="str">
        <f t="shared" si="63"/>
        <v/>
      </c>
    </row>
    <row r="4088" spans="12:13" hidden="1" x14ac:dyDescent="0.25">
      <c r="L4088" s="145" t="str">
        <f>IF(A4088="","",IFERROR(VLOOKUP(B4088,IPQlickTabla!$B:$J,9,FALSE),IF(B4088="80 - Produccion-Mezcla Grasa","80",IF(B4088="51 - Purga-Purga de sebo","51",IF(B4088="502 - Fermentacion PCL","502",IF(B4088="510 - Fermentacion","510","512"))))))</f>
        <v/>
      </c>
      <c r="M4088" s="107" t="str">
        <f t="shared" si="63"/>
        <v/>
      </c>
    </row>
    <row r="4089" spans="12:13" hidden="1" x14ac:dyDescent="0.25">
      <c r="L4089" s="145" t="str">
        <f>IF(A4089="","",IFERROR(VLOOKUP(B4089,IPQlickTabla!$B:$J,9,FALSE),IF(B4089="80 - Produccion-Mezcla Grasa","80",IF(B4089="51 - Purga-Purga de sebo","51",IF(B4089="502 - Fermentacion PCL","502",IF(B4089="510 - Fermentacion","510","512"))))))</f>
        <v/>
      </c>
      <c r="M4089" s="107" t="str">
        <f t="shared" si="63"/>
        <v/>
      </c>
    </row>
    <row r="4090" spans="12:13" hidden="1" x14ac:dyDescent="0.25">
      <c r="L4090" s="145" t="str">
        <f>IF(A4090="","",IFERROR(VLOOKUP(B4090,IPQlickTabla!$B:$J,9,FALSE),IF(B4090="80 - Produccion-Mezcla Grasa","80",IF(B4090="51 - Purga-Purga de sebo","51",IF(B4090="502 - Fermentacion PCL","502",IF(B4090="510 - Fermentacion","510","512"))))))</f>
        <v/>
      </c>
      <c r="M4090" s="107" t="str">
        <f t="shared" si="63"/>
        <v/>
      </c>
    </row>
    <row r="4091" spans="12:13" hidden="1" x14ac:dyDescent="0.25">
      <c r="L4091" s="145" t="str">
        <f>IF(A4091="","",IFERROR(VLOOKUP(B4091,IPQlickTabla!$B:$J,9,FALSE),IF(B4091="80 - Produccion-Mezcla Grasa","80",IF(B4091="51 - Purga-Purga de sebo","51",IF(B4091="502 - Fermentacion PCL","502",IF(B4091="510 - Fermentacion","510","512"))))))</f>
        <v/>
      </c>
      <c r="M4091" s="107" t="str">
        <f t="shared" si="63"/>
        <v/>
      </c>
    </row>
    <row r="4092" spans="12:13" hidden="1" x14ac:dyDescent="0.25">
      <c r="L4092" s="145" t="str">
        <f>IF(A4092="","",IFERROR(VLOOKUP(B4092,IPQlickTabla!$B:$J,9,FALSE),IF(B4092="80 - Produccion-Mezcla Grasa","80",IF(B4092="51 - Purga-Purga de sebo","51",IF(B4092="502 - Fermentacion PCL","502",IF(B4092="510 - Fermentacion","510","512"))))))</f>
        <v/>
      </c>
      <c r="M4092" s="107" t="str">
        <f t="shared" si="63"/>
        <v/>
      </c>
    </row>
    <row r="4093" spans="12:13" hidden="1" x14ac:dyDescent="0.25">
      <c r="L4093" s="145" t="str">
        <f>IF(A4093="","",IFERROR(VLOOKUP(B4093,IPQlickTabla!$B:$J,9,FALSE),IF(B4093="80 - Produccion-Mezcla Grasa","80",IF(B4093="51 - Purga-Purga de sebo","51",IF(B4093="502 - Fermentacion PCL","502",IF(B4093="510 - Fermentacion","510","512"))))))</f>
        <v/>
      </c>
      <c r="M4093" s="107" t="str">
        <f t="shared" si="63"/>
        <v/>
      </c>
    </row>
    <row r="4094" spans="12:13" hidden="1" x14ac:dyDescent="0.25">
      <c r="L4094" s="145" t="str">
        <f>IF(A4094="","",IFERROR(VLOOKUP(B4094,IPQlickTabla!$B:$J,9,FALSE),IF(B4094="80 - Produccion-Mezcla Grasa","80",IF(B4094="51 - Purga-Purga de sebo","51",IF(B4094="502 - Fermentacion PCL","502",IF(B4094="510 - Fermentacion","510","512"))))))</f>
        <v/>
      </c>
      <c r="M4094" s="107" t="str">
        <f t="shared" si="63"/>
        <v/>
      </c>
    </row>
    <row r="4095" spans="12:13" hidden="1" x14ac:dyDescent="0.25">
      <c r="L4095" s="145" t="str">
        <f>IF(A4095="","",IFERROR(VLOOKUP(B4095,IPQlickTabla!$B:$J,9,FALSE),IF(B4095="80 - Produccion-Mezcla Grasa","80",IF(B4095="51 - Purga-Purga de sebo","51",IF(B4095="502 - Fermentacion PCL","502",IF(B4095="510 - Fermentacion","510","512"))))))</f>
        <v/>
      </c>
      <c r="M4095" s="107" t="str">
        <f t="shared" si="63"/>
        <v/>
      </c>
    </row>
    <row r="4096" spans="12:13" hidden="1" x14ac:dyDescent="0.25">
      <c r="L4096" s="145" t="str">
        <f>IF(A4096="","",IFERROR(VLOOKUP(B4096,IPQlickTabla!$B:$J,9,FALSE),IF(B4096="80 - Produccion-Mezcla Grasa","80",IF(B4096="51 - Purga-Purga de sebo","51",IF(B4096="502 - Fermentacion PCL","502",IF(B4096="510 - Fermentacion","510","512"))))))</f>
        <v/>
      </c>
      <c r="M4096" s="107" t="str">
        <f t="shared" si="63"/>
        <v/>
      </c>
    </row>
    <row r="4097" spans="12:13" hidden="1" x14ac:dyDescent="0.25">
      <c r="L4097" s="145" t="str">
        <f>IF(A4097="","",IFERROR(VLOOKUP(B4097,IPQlickTabla!$B:$J,9,FALSE),IF(B4097="80 - Produccion-Mezcla Grasa","80",IF(B4097="51 - Purga-Purga de sebo","51",IF(B4097="502 - Fermentacion PCL","502",IF(B4097="510 - Fermentacion","510","512"))))))</f>
        <v/>
      </c>
      <c r="M4097" s="107" t="str">
        <f t="shared" si="63"/>
        <v/>
      </c>
    </row>
    <row r="4098" spans="12:13" hidden="1" x14ac:dyDescent="0.25">
      <c r="L4098" s="145" t="str">
        <f>IF(A4098="","",IFERROR(VLOOKUP(B4098,IPQlickTabla!$B:$J,9,FALSE),IF(B4098="80 - Produccion-Mezcla Grasa","80",IF(B4098="51 - Purga-Purga de sebo","51",IF(B4098="502 - Fermentacion PCL","502",IF(B4098="510 - Fermentacion","510","512"))))))</f>
        <v/>
      </c>
      <c r="M4098" s="107" t="str">
        <f t="shared" si="63"/>
        <v/>
      </c>
    </row>
    <row r="4099" spans="12:13" hidden="1" x14ac:dyDescent="0.25">
      <c r="L4099" s="145" t="str">
        <f>IF(A4099="","",IFERROR(VLOOKUP(B4099,IPQlickTabla!$B:$J,9,FALSE),IF(B4099="80 - Produccion-Mezcla Grasa","80",IF(B4099="51 - Purga-Purga de sebo","51",IF(B4099="502 - Fermentacion PCL","502",IF(B4099="510 - Fermentacion","510","512"))))))</f>
        <v/>
      </c>
      <c r="M4099" s="107" t="str">
        <f t="shared" ref="M4099:M4162" si="64">+IF(OR(L4099=73,L4099=74,L4099=75),75,IF(L4099="80",80,IF(L4099="51",51,IF(L4099="502",502,IF(L4099="510",510,IF(L4099="512",512,L4099))))))</f>
        <v/>
      </c>
    </row>
    <row r="4100" spans="12:13" hidden="1" x14ac:dyDescent="0.25">
      <c r="L4100" s="145" t="str">
        <f>IF(A4100="","",IFERROR(VLOOKUP(B4100,IPQlickTabla!$B:$J,9,FALSE),IF(B4100="80 - Produccion-Mezcla Grasa","80",IF(B4100="51 - Purga-Purga de sebo","51",IF(B4100="502 - Fermentacion PCL","502",IF(B4100="510 - Fermentacion","510","512"))))))</f>
        <v/>
      </c>
      <c r="M4100" s="107" t="str">
        <f t="shared" si="64"/>
        <v/>
      </c>
    </row>
    <row r="4101" spans="12:13" hidden="1" x14ac:dyDescent="0.25">
      <c r="L4101" s="145" t="str">
        <f>IF(A4101="","",IFERROR(VLOOKUP(B4101,IPQlickTabla!$B:$J,9,FALSE),IF(B4101="80 - Produccion-Mezcla Grasa","80",IF(B4101="51 - Purga-Purga de sebo","51",IF(B4101="502 - Fermentacion PCL","502",IF(B4101="510 - Fermentacion","510","512"))))))</f>
        <v/>
      </c>
      <c r="M4101" s="107" t="str">
        <f t="shared" si="64"/>
        <v/>
      </c>
    </row>
    <row r="4102" spans="12:13" hidden="1" x14ac:dyDescent="0.25">
      <c r="L4102" s="145" t="str">
        <f>IF(A4102="","",IFERROR(VLOOKUP(B4102,IPQlickTabla!$B:$J,9,FALSE),IF(B4102="80 - Produccion-Mezcla Grasa","80",IF(B4102="51 - Purga-Purga de sebo","51",IF(B4102="502 - Fermentacion PCL","502",IF(B4102="510 - Fermentacion","510","512"))))))</f>
        <v/>
      </c>
      <c r="M4102" s="107" t="str">
        <f t="shared" si="64"/>
        <v/>
      </c>
    </row>
    <row r="4103" spans="12:13" hidden="1" x14ac:dyDescent="0.25">
      <c r="L4103" s="145" t="str">
        <f>IF(A4103="","",IFERROR(VLOOKUP(B4103,IPQlickTabla!$B:$J,9,FALSE),IF(B4103="80 - Produccion-Mezcla Grasa","80",IF(B4103="51 - Purga-Purga de sebo","51",IF(B4103="502 - Fermentacion PCL","502",IF(B4103="510 - Fermentacion","510","512"))))))</f>
        <v/>
      </c>
      <c r="M4103" s="107" t="str">
        <f t="shared" si="64"/>
        <v/>
      </c>
    </row>
    <row r="4104" spans="12:13" hidden="1" x14ac:dyDescent="0.25">
      <c r="L4104" s="145" t="str">
        <f>IF(A4104="","",IFERROR(VLOOKUP(B4104,IPQlickTabla!$B:$J,9,FALSE),IF(B4104="80 - Produccion-Mezcla Grasa","80",IF(B4104="51 - Purga-Purga de sebo","51",IF(B4104="502 - Fermentacion PCL","502",IF(B4104="510 - Fermentacion","510","512"))))))</f>
        <v/>
      </c>
      <c r="M4104" s="107" t="str">
        <f t="shared" si="64"/>
        <v/>
      </c>
    </row>
    <row r="4105" spans="12:13" hidden="1" x14ac:dyDescent="0.25">
      <c r="L4105" s="145" t="str">
        <f>IF(A4105="","",IFERROR(VLOOKUP(B4105,IPQlickTabla!$B:$J,9,FALSE),IF(B4105="80 - Produccion-Mezcla Grasa","80",IF(B4105="51 - Purga-Purga de sebo","51",IF(B4105="502 - Fermentacion PCL","502",IF(B4105="510 - Fermentacion","510","512"))))))</f>
        <v/>
      </c>
      <c r="M4105" s="107" t="str">
        <f t="shared" si="64"/>
        <v/>
      </c>
    </row>
    <row r="4106" spans="12:13" hidden="1" x14ac:dyDescent="0.25">
      <c r="L4106" s="145" t="str">
        <f>IF(A4106="","",IFERROR(VLOOKUP(B4106,IPQlickTabla!$B:$J,9,FALSE),IF(B4106="80 - Produccion-Mezcla Grasa","80",IF(B4106="51 - Purga-Purga de sebo","51",IF(B4106="502 - Fermentacion PCL","502",IF(B4106="510 - Fermentacion","510","512"))))))</f>
        <v/>
      </c>
      <c r="M4106" s="107" t="str">
        <f t="shared" si="64"/>
        <v/>
      </c>
    </row>
    <row r="4107" spans="12:13" hidden="1" x14ac:dyDescent="0.25">
      <c r="L4107" s="145" t="str">
        <f>IF(A4107="","",IFERROR(VLOOKUP(B4107,IPQlickTabla!$B:$J,9,FALSE),IF(B4107="80 - Produccion-Mezcla Grasa","80",IF(B4107="51 - Purga-Purga de sebo","51",IF(B4107="502 - Fermentacion PCL","502",IF(B4107="510 - Fermentacion","510","512"))))))</f>
        <v/>
      </c>
      <c r="M4107" s="107" t="str">
        <f t="shared" si="64"/>
        <v/>
      </c>
    </row>
    <row r="4108" spans="12:13" hidden="1" x14ac:dyDescent="0.25">
      <c r="L4108" s="145" t="str">
        <f>IF(A4108="","",IFERROR(VLOOKUP(B4108,IPQlickTabla!$B:$J,9,FALSE),IF(B4108="80 - Produccion-Mezcla Grasa","80",IF(B4108="51 - Purga-Purga de sebo","51",IF(B4108="502 - Fermentacion PCL","502",IF(B4108="510 - Fermentacion","510","512"))))))</f>
        <v/>
      </c>
      <c r="M4108" s="107" t="str">
        <f t="shared" si="64"/>
        <v/>
      </c>
    </row>
    <row r="4109" spans="12:13" hidden="1" x14ac:dyDescent="0.25">
      <c r="L4109" s="145" t="str">
        <f>IF(A4109="","",IFERROR(VLOOKUP(B4109,IPQlickTabla!$B:$J,9,FALSE),IF(B4109="80 - Produccion-Mezcla Grasa","80",IF(B4109="51 - Purga-Purga de sebo","51",IF(B4109="502 - Fermentacion PCL","502",IF(B4109="510 - Fermentacion","510","512"))))))</f>
        <v/>
      </c>
      <c r="M4109" s="107" t="str">
        <f t="shared" si="64"/>
        <v/>
      </c>
    </row>
    <row r="4110" spans="12:13" hidden="1" x14ac:dyDescent="0.25">
      <c r="L4110" s="145" t="str">
        <f>IF(A4110="","",IFERROR(VLOOKUP(B4110,IPQlickTabla!$B:$J,9,FALSE),IF(B4110="80 - Produccion-Mezcla Grasa","80",IF(B4110="51 - Purga-Purga de sebo","51",IF(B4110="502 - Fermentacion PCL","502",IF(B4110="510 - Fermentacion","510","512"))))))</f>
        <v/>
      </c>
      <c r="M4110" s="107" t="str">
        <f t="shared" si="64"/>
        <v/>
      </c>
    </row>
    <row r="4111" spans="12:13" hidden="1" x14ac:dyDescent="0.25">
      <c r="L4111" s="145" t="str">
        <f>IF(A4111="","",IFERROR(VLOOKUP(B4111,IPQlickTabla!$B:$J,9,FALSE),IF(B4111="80 - Produccion-Mezcla Grasa","80",IF(B4111="51 - Purga-Purga de sebo","51",IF(B4111="502 - Fermentacion PCL","502",IF(B4111="510 - Fermentacion","510","512"))))))</f>
        <v/>
      </c>
      <c r="M4111" s="107" t="str">
        <f t="shared" si="64"/>
        <v/>
      </c>
    </row>
    <row r="4112" spans="12:13" hidden="1" x14ac:dyDescent="0.25">
      <c r="L4112" s="145" t="str">
        <f>IF(A4112="","",IFERROR(VLOOKUP(B4112,IPQlickTabla!$B:$J,9,FALSE),IF(B4112="80 - Produccion-Mezcla Grasa","80",IF(B4112="51 - Purga-Purga de sebo","51",IF(B4112="502 - Fermentacion PCL","502",IF(B4112="510 - Fermentacion","510","512"))))))</f>
        <v/>
      </c>
      <c r="M4112" s="107" t="str">
        <f t="shared" si="64"/>
        <v/>
      </c>
    </row>
    <row r="4113" spans="12:13" hidden="1" x14ac:dyDescent="0.25">
      <c r="L4113" s="145" t="str">
        <f>IF(A4113="","",IFERROR(VLOOKUP(B4113,IPQlickTabla!$B:$J,9,FALSE),IF(B4113="80 - Produccion-Mezcla Grasa","80",IF(B4113="51 - Purga-Purga de sebo","51",IF(B4113="502 - Fermentacion PCL","502",IF(B4113="510 - Fermentacion","510","512"))))))</f>
        <v/>
      </c>
      <c r="M4113" s="107" t="str">
        <f t="shared" si="64"/>
        <v/>
      </c>
    </row>
    <row r="4114" spans="12:13" hidden="1" x14ac:dyDescent="0.25">
      <c r="L4114" s="145" t="str">
        <f>IF(A4114="","",IFERROR(VLOOKUP(B4114,IPQlickTabla!$B:$J,9,FALSE),IF(B4114="80 - Produccion-Mezcla Grasa","80",IF(B4114="51 - Purga-Purga de sebo","51",IF(B4114="502 - Fermentacion PCL","502",IF(B4114="510 - Fermentacion","510","512"))))))</f>
        <v/>
      </c>
      <c r="M4114" s="107" t="str">
        <f t="shared" si="64"/>
        <v/>
      </c>
    </row>
    <row r="4115" spans="12:13" hidden="1" x14ac:dyDescent="0.25">
      <c r="L4115" s="145" t="str">
        <f>IF(A4115="","",IFERROR(VLOOKUP(B4115,IPQlickTabla!$B:$J,9,FALSE),IF(B4115="80 - Produccion-Mezcla Grasa","80",IF(B4115="51 - Purga-Purga de sebo","51",IF(B4115="502 - Fermentacion PCL","502",IF(B4115="510 - Fermentacion","510","512"))))))</f>
        <v/>
      </c>
      <c r="M4115" s="107" t="str">
        <f t="shared" si="64"/>
        <v/>
      </c>
    </row>
    <row r="4116" spans="12:13" hidden="1" x14ac:dyDescent="0.25">
      <c r="L4116" s="145" t="str">
        <f>IF(A4116="","",IFERROR(VLOOKUP(B4116,IPQlickTabla!$B:$J,9,FALSE),IF(B4116="80 - Produccion-Mezcla Grasa","80",IF(B4116="51 - Purga-Purga de sebo","51",IF(B4116="502 - Fermentacion PCL","502",IF(B4116="510 - Fermentacion","510","512"))))))</f>
        <v/>
      </c>
      <c r="M4116" s="107" t="str">
        <f t="shared" si="64"/>
        <v/>
      </c>
    </row>
    <row r="4117" spans="12:13" hidden="1" x14ac:dyDescent="0.25">
      <c r="L4117" s="145" t="str">
        <f>IF(A4117="","",IFERROR(VLOOKUP(B4117,IPQlickTabla!$B:$J,9,FALSE),IF(B4117="80 - Produccion-Mezcla Grasa","80",IF(B4117="51 - Purga-Purga de sebo","51",IF(B4117="502 - Fermentacion PCL","502",IF(B4117="510 - Fermentacion","510","512"))))))</f>
        <v/>
      </c>
      <c r="M4117" s="107" t="str">
        <f t="shared" si="64"/>
        <v/>
      </c>
    </row>
    <row r="4118" spans="12:13" hidden="1" x14ac:dyDescent="0.25">
      <c r="L4118" s="145" t="str">
        <f>IF(A4118="","",IFERROR(VLOOKUP(B4118,IPQlickTabla!$B:$J,9,FALSE),IF(B4118="80 - Produccion-Mezcla Grasa","80",IF(B4118="51 - Purga-Purga de sebo","51",IF(B4118="502 - Fermentacion PCL","502",IF(B4118="510 - Fermentacion","510","512"))))))</f>
        <v/>
      </c>
      <c r="M4118" s="107" t="str">
        <f t="shared" si="64"/>
        <v/>
      </c>
    </row>
    <row r="4119" spans="12:13" hidden="1" x14ac:dyDescent="0.25">
      <c r="L4119" s="145" t="str">
        <f>IF(A4119="","",IFERROR(VLOOKUP(B4119,IPQlickTabla!$B:$J,9,FALSE),IF(B4119="80 - Produccion-Mezcla Grasa","80",IF(B4119="51 - Purga-Purga de sebo","51",IF(B4119="502 - Fermentacion PCL","502",IF(B4119="510 - Fermentacion","510","512"))))))</f>
        <v/>
      </c>
      <c r="M4119" s="107" t="str">
        <f t="shared" si="64"/>
        <v/>
      </c>
    </row>
    <row r="4120" spans="12:13" hidden="1" x14ac:dyDescent="0.25">
      <c r="L4120" s="145" t="str">
        <f>IF(A4120="","",IFERROR(VLOOKUP(B4120,IPQlickTabla!$B:$J,9,FALSE),IF(B4120="80 - Produccion-Mezcla Grasa","80",IF(B4120="51 - Purga-Purga de sebo","51",IF(B4120="502 - Fermentacion PCL","502",IF(B4120="510 - Fermentacion","510","512"))))))</f>
        <v/>
      </c>
      <c r="M4120" s="107" t="str">
        <f t="shared" si="64"/>
        <v/>
      </c>
    </row>
    <row r="4121" spans="12:13" hidden="1" x14ac:dyDescent="0.25">
      <c r="L4121" s="145" t="str">
        <f>IF(A4121="","",IFERROR(VLOOKUP(B4121,IPQlickTabla!$B:$J,9,FALSE),IF(B4121="80 - Produccion-Mezcla Grasa","80",IF(B4121="51 - Purga-Purga de sebo","51",IF(B4121="502 - Fermentacion PCL","502",IF(B4121="510 - Fermentacion","510","512"))))))</f>
        <v/>
      </c>
      <c r="M4121" s="107" t="str">
        <f t="shared" si="64"/>
        <v/>
      </c>
    </row>
    <row r="4122" spans="12:13" hidden="1" x14ac:dyDescent="0.25">
      <c r="L4122" s="145" t="str">
        <f>IF(A4122="","",IFERROR(VLOOKUP(B4122,IPQlickTabla!$B:$J,9,FALSE),IF(B4122="80 - Produccion-Mezcla Grasa","80",IF(B4122="51 - Purga-Purga de sebo","51",IF(B4122="502 - Fermentacion PCL","502",IF(B4122="510 - Fermentacion","510","512"))))))</f>
        <v/>
      </c>
      <c r="M4122" s="107" t="str">
        <f t="shared" si="64"/>
        <v/>
      </c>
    </row>
    <row r="4123" spans="12:13" hidden="1" x14ac:dyDescent="0.25">
      <c r="L4123" s="145" t="str">
        <f>IF(A4123="","",IFERROR(VLOOKUP(B4123,IPQlickTabla!$B:$J,9,FALSE),IF(B4123="80 - Produccion-Mezcla Grasa","80",IF(B4123="51 - Purga-Purga de sebo","51",IF(B4123="502 - Fermentacion PCL","502",IF(B4123="510 - Fermentacion","510","512"))))))</f>
        <v/>
      </c>
      <c r="M4123" s="107" t="str">
        <f t="shared" si="64"/>
        <v/>
      </c>
    </row>
    <row r="4124" spans="12:13" hidden="1" x14ac:dyDescent="0.25">
      <c r="L4124" s="145" t="str">
        <f>IF(A4124="","",IFERROR(VLOOKUP(B4124,IPQlickTabla!$B:$J,9,FALSE),IF(B4124="80 - Produccion-Mezcla Grasa","80",IF(B4124="51 - Purga-Purga de sebo","51",IF(B4124="502 - Fermentacion PCL","502",IF(B4124="510 - Fermentacion","510","512"))))))</f>
        <v/>
      </c>
      <c r="M4124" s="107" t="str">
        <f t="shared" si="64"/>
        <v/>
      </c>
    </row>
    <row r="4125" spans="12:13" hidden="1" x14ac:dyDescent="0.25">
      <c r="L4125" s="145" t="str">
        <f>IF(A4125="","",IFERROR(VLOOKUP(B4125,IPQlickTabla!$B:$J,9,FALSE),IF(B4125="80 - Produccion-Mezcla Grasa","80",IF(B4125="51 - Purga-Purga de sebo","51",IF(B4125="502 - Fermentacion PCL","502",IF(B4125="510 - Fermentacion","510","512"))))))</f>
        <v/>
      </c>
      <c r="M4125" s="107" t="str">
        <f t="shared" si="64"/>
        <v/>
      </c>
    </row>
    <row r="4126" spans="12:13" hidden="1" x14ac:dyDescent="0.25">
      <c r="L4126" s="145" t="str">
        <f>IF(A4126="","",IFERROR(VLOOKUP(B4126,IPQlickTabla!$B:$J,9,FALSE),IF(B4126="80 - Produccion-Mezcla Grasa","80",IF(B4126="51 - Purga-Purga de sebo","51",IF(B4126="502 - Fermentacion PCL","502",IF(B4126="510 - Fermentacion","510","512"))))))</f>
        <v/>
      </c>
      <c r="M4126" s="107" t="str">
        <f t="shared" si="64"/>
        <v/>
      </c>
    </row>
    <row r="4127" spans="12:13" hidden="1" x14ac:dyDescent="0.25">
      <c r="L4127" s="145" t="str">
        <f>IF(A4127="","",IFERROR(VLOOKUP(B4127,IPQlickTabla!$B:$J,9,FALSE),IF(B4127="80 - Produccion-Mezcla Grasa","80",IF(B4127="51 - Purga-Purga de sebo","51",IF(B4127="502 - Fermentacion PCL","502",IF(B4127="510 - Fermentacion","510","512"))))))</f>
        <v/>
      </c>
      <c r="M4127" s="107" t="str">
        <f t="shared" si="64"/>
        <v/>
      </c>
    </row>
    <row r="4128" spans="12:13" hidden="1" x14ac:dyDescent="0.25">
      <c r="L4128" s="145" t="str">
        <f>IF(A4128="","",IFERROR(VLOOKUP(B4128,IPQlickTabla!$B:$J,9,FALSE),IF(B4128="80 - Produccion-Mezcla Grasa","80",IF(B4128="51 - Purga-Purga de sebo","51",IF(B4128="502 - Fermentacion PCL","502",IF(B4128="510 - Fermentacion","510","512"))))))</f>
        <v/>
      </c>
      <c r="M4128" s="107" t="str">
        <f t="shared" si="64"/>
        <v/>
      </c>
    </row>
    <row r="4129" spans="12:13" hidden="1" x14ac:dyDescent="0.25">
      <c r="L4129" s="145" t="str">
        <f>IF(A4129="","",IFERROR(VLOOKUP(B4129,IPQlickTabla!$B:$J,9,FALSE),IF(B4129="80 - Produccion-Mezcla Grasa","80",IF(B4129="51 - Purga-Purga de sebo","51",IF(B4129="502 - Fermentacion PCL","502",IF(B4129="510 - Fermentacion","510","512"))))))</f>
        <v/>
      </c>
      <c r="M4129" s="107" t="str">
        <f t="shared" si="64"/>
        <v/>
      </c>
    </row>
    <row r="4130" spans="12:13" hidden="1" x14ac:dyDescent="0.25">
      <c r="L4130" s="145" t="str">
        <f>IF(A4130="","",IFERROR(VLOOKUP(B4130,IPQlickTabla!$B:$J,9,FALSE),IF(B4130="80 - Produccion-Mezcla Grasa","80",IF(B4130="51 - Purga-Purga de sebo","51",IF(B4130="502 - Fermentacion PCL","502",IF(B4130="510 - Fermentacion","510","512"))))))</f>
        <v/>
      </c>
      <c r="M4130" s="107" t="str">
        <f t="shared" si="64"/>
        <v/>
      </c>
    </row>
    <row r="4131" spans="12:13" hidden="1" x14ac:dyDescent="0.25">
      <c r="L4131" s="145" t="str">
        <f>IF(A4131="","",IFERROR(VLOOKUP(B4131,IPQlickTabla!$B:$J,9,FALSE),IF(B4131="80 - Produccion-Mezcla Grasa","80",IF(B4131="51 - Purga-Purga de sebo","51",IF(B4131="502 - Fermentacion PCL","502",IF(B4131="510 - Fermentacion","510","512"))))))</f>
        <v/>
      </c>
      <c r="M4131" s="107" t="str">
        <f t="shared" si="64"/>
        <v/>
      </c>
    </row>
    <row r="4132" spans="12:13" hidden="1" x14ac:dyDescent="0.25">
      <c r="L4132" s="145" t="str">
        <f>IF(A4132="","",IFERROR(VLOOKUP(B4132,IPQlickTabla!$B:$J,9,FALSE),IF(B4132="80 - Produccion-Mezcla Grasa","80",IF(B4132="51 - Purga-Purga de sebo","51",IF(B4132="502 - Fermentacion PCL","502",IF(B4132="510 - Fermentacion","510","512"))))))</f>
        <v/>
      </c>
      <c r="M4132" s="107" t="str">
        <f t="shared" si="64"/>
        <v/>
      </c>
    </row>
    <row r="4133" spans="12:13" hidden="1" x14ac:dyDescent="0.25">
      <c r="L4133" s="145" t="str">
        <f>IF(A4133="","",IFERROR(VLOOKUP(B4133,IPQlickTabla!$B:$J,9,FALSE),IF(B4133="80 - Produccion-Mezcla Grasa","80",IF(B4133="51 - Purga-Purga de sebo","51",IF(B4133="502 - Fermentacion PCL","502",IF(B4133="510 - Fermentacion","510","512"))))))</f>
        <v/>
      </c>
      <c r="M4133" s="107" t="str">
        <f t="shared" si="64"/>
        <v/>
      </c>
    </row>
    <row r="4134" spans="12:13" hidden="1" x14ac:dyDescent="0.25">
      <c r="L4134" s="145" t="str">
        <f>IF(A4134="","",IFERROR(VLOOKUP(B4134,IPQlickTabla!$B:$J,9,FALSE),IF(B4134="80 - Produccion-Mezcla Grasa","80",IF(B4134="51 - Purga-Purga de sebo","51",IF(B4134="502 - Fermentacion PCL","502",IF(B4134="510 - Fermentacion","510","512"))))))</f>
        <v/>
      </c>
      <c r="M4134" s="107" t="str">
        <f t="shared" si="64"/>
        <v/>
      </c>
    </row>
    <row r="4135" spans="12:13" hidden="1" x14ac:dyDescent="0.25">
      <c r="L4135" s="145" t="str">
        <f>IF(A4135="","",IFERROR(VLOOKUP(B4135,IPQlickTabla!$B:$J,9,FALSE),IF(B4135="80 - Produccion-Mezcla Grasa","80",IF(B4135="51 - Purga-Purga de sebo","51",IF(B4135="502 - Fermentacion PCL","502",IF(B4135="510 - Fermentacion","510","512"))))))</f>
        <v/>
      </c>
      <c r="M4135" s="107" t="str">
        <f t="shared" si="64"/>
        <v/>
      </c>
    </row>
    <row r="4136" spans="12:13" hidden="1" x14ac:dyDescent="0.25">
      <c r="L4136" s="145" t="str">
        <f>IF(A4136="","",IFERROR(VLOOKUP(B4136,IPQlickTabla!$B:$J,9,FALSE),IF(B4136="80 - Produccion-Mezcla Grasa","80",IF(B4136="51 - Purga-Purga de sebo","51",IF(B4136="502 - Fermentacion PCL","502",IF(B4136="510 - Fermentacion","510","512"))))))</f>
        <v/>
      </c>
      <c r="M4136" s="107" t="str">
        <f t="shared" si="64"/>
        <v/>
      </c>
    </row>
    <row r="4137" spans="12:13" hidden="1" x14ac:dyDescent="0.25">
      <c r="L4137" s="145" t="str">
        <f>IF(A4137="","",IFERROR(VLOOKUP(B4137,IPQlickTabla!$B:$J,9,FALSE),IF(B4137="80 - Produccion-Mezcla Grasa","80",IF(B4137="51 - Purga-Purga de sebo","51",IF(B4137="502 - Fermentacion PCL","502",IF(B4137="510 - Fermentacion","510","512"))))))</f>
        <v/>
      </c>
      <c r="M4137" s="107" t="str">
        <f t="shared" si="64"/>
        <v/>
      </c>
    </row>
    <row r="4138" spans="12:13" hidden="1" x14ac:dyDescent="0.25">
      <c r="L4138" s="145" t="str">
        <f>IF(A4138="","",IFERROR(VLOOKUP(B4138,IPQlickTabla!$B:$J,9,FALSE),IF(B4138="80 - Produccion-Mezcla Grasa","80",IF(B4138="51 - Purga-Purga de sebo","51",IF(B4138="502 - Fermentacion PCL","502",IF(B4138="510 - Fermentacion","510","512"))))))</f>
        <v/>
      </c>
      <c r="M4138" s="107" t="str">
        <f t="shared" si="64"/>
        <v/>
      </c>
    </row>
    <row r="4139" spans="12:13" hidden="1" x14ac:dyDescent="0.25">
      <c r="L4139" s="145" t="str">
        <f>IF(A4139="","",IFERROR(VLOOKUP(B4139,IPQlickTabla!$B:$J,9,FALSE),IF(B4139="80 - Produccion-Mezcla Grasa","80",IF(B4139="51 - Purga-Purga de sebo","51",IF(B4139="502 - Fermentacion PCL","502",IF(B4139="510 - Fermentacion","510","512"))))))</f>
        <v/>
      </c>
      <c r="M4139" s="107" t="str">
        <f t="shared" si="64"/>
        <v/>
      </c>
    </row>
    <row r="4140" spans="12:13" hidden="1" x14ac:dyDescent="0.25">
      <c r="L4140" s="145" t="str">
        <f>IF(A4140="","",IFERROR(VLOOKUP(B4140,IPQlickTabla!$B:$J,9,FALSE),IF(B4140="80 - Produccion-Mezcla Grasa","80",IF(B4140="51 - Purga-Purga de sebo","51",IF(B4140="502 - Fermentacion PCL","502",IF(B4140="510 - Fermentacion","510","512"))))))</f>
        <v/>
      </c>
      <c r="M4140" s="107" t="str">
        <f t="shared" si="64"/>
        <v/>
      </c>
    </row>
    <row r="4141" spans="12:13" hidden="1" x14ac:dyDescent="0.25">
      <c r="L4141" s="145" t="str">
        <f>IF(A4141="","",IFERROR(VLOOKUP(B4141,IPQlickTabla!$B:$J,9,FALSE),IF(B4141="80 - Produccion-Mezcla Grasa","80",IF(B4141="51 - Purga-Purga de sebo","51",IF(B4141="502 - Fermentacion PCL","502",IF(B4141="510 - Fermentacion","510","512"))))))</f>
        <v/>
      </c>
      <c r="M4141" s="107" t="str">
        <f t="shared" si="64"/>
        <v/>
      </c>
    </row>
    <row r="4142" spans="12:13" hidden="1" x14ac:dyDescent="0.25">
      <c r="L4142" s="145" t="str">
        <f>IF(A4142="","",IFERROR(VLOOKUP(B4142,IPQlickTabla!$B:$J,9,FALSE),IF(B4142="80 - Produccion-Mezcla Grasa","80",IF(B4142="51 - Purga-Purga de sebo","51",IF(B4142="502 - Fermentacion PCL","502",IF(B4142="510 - Fermentacion","510","512"))))))</f>
        <v/>
      </c>
      <c r="M4142" s="107" t="str">
        <f t="shared" si="64"/>
        <v/>
      </c>
    </row>
    <row r="4143" spans="12:13" hidden="1" x14ac:dyDescent="0.25">
      <c r="L4143" s="145" t="str">
        <f>IF(A4143="","",IFERROR(VLOOKUP(B4143,IPQlickTabla!$B:$J,9,FALSE),IF(B4143="80 - Produccion-Mezcla Grasa","80",IF(B4143="51 - Purga-Purga de sebo","51",IF(B4143="502 - Fermentacion PCL","502",IF(B4143="510 - Fermentacion","510","512"))))))</f>
        <v/>
      </c>
      <c r="M4143" s="107" t="str">
        <f t="shared" si="64"/>
        <v/>
      </c>
    </row>
    <row r="4144" spans="12:13" hidden="1" x14ac:dyDescent="0.25">
      <c r="L4144" s="145" t="str">
        <f>IF(A4144="","",IFERROR(VLOOKUP(B4144,IPQlickTabla!$B:$J,9,FALSE),IF(B4144="80 - Produccion-Mezcla Grasa","80",IF(B4144="51 - Purga-Purga de sebo","51",IF(B4144="502 - Fermentacion PCL","502",IF(B4144="510 - Fermentacion","510","512"))))))</f>
        <v/>
      </c>
      <c r="M4144" s="107" t="str">
        <f t="shared" si="64"/>
        <v/>
      </c>
    </row>
    <row r="4145" spans="12:13" hidden="1" x14ac:dyDescent="0.25">
      <c r="L4145" s="145" t="str">
        <f>IF(A4145="","",IFERROR(VLOOKUP(B4145,IPQlickTabla!$B:$J,9,FALSE),IF(B4145="80 - Produccion-Mezcla Grasa","80",IF(B4145="51 - Purga-Purga de sebo","51",IF(B4145="502 - Fermentacion PCL","502",IF(B4145="510 - Fermentacion","510","512"))))))</f>
        <v/>
      </c>
      <c r="M4145" s="107" t="str">
        <f t="shared" si="64"/>
        <v/>
      </c>
    </row>
    <row r="4146" spans="12:13" hidden="1" x14ac:dyDescent="0.25">
      <c r="L4146" s="145" t="str">
        <f>IF(A4146="","",IFERROR(VLOOKUP(B4146,IPQlickTabla!$B:$J,9,FALSE),IF(B4146="80 - Produccion-Mezcla Grasa","80",IF(B4146="51 - Purga-Purga de sebo","51",IF(B4146="502 - Fermentacion PCL","502",IF(B4146="510 - Fermentacion","510","512"))))))</f>
        <v/>
      </c>
      <c r="M4146" s="107" t="str">
        <f t="shared" si="64"/>
        <v/>
      </c>
    </row>
    <row r="4147" spans="12:13" hidden="1" x14ac:dyDescent="0.25">
      <c r="L4147" s="145" t="str">
        <f>IF(A4147="","",IFERROR(VLOOKUP(B4147,IPQlickTabla!$B:$J,9,FALSE),IF(B4147="80 - Produccion-Mezcla Grasa","80",IF(B4147="51 - Purga-Purga de sebo","51",IF(B4147="502 - Fermentacion PCL","502",IF(B4147="510 - Fermentacion","510","512"))))))</f>
        <v/>
      </c>
      <c r="M4147" s="107" t="str">
        <f t="shared" si="64"/>
        <v/>
      </c>
    </row>
    <row r="4148" spans="12:13" hidden="1" x14ac:dyDescent="0.25">
      <c r="L4148" s="145" t="str">
        <f>IF(A4148="","",IFERROR(VLOOKUP(B4148,IPQlickTabla!$B:$J,9,FALSE),IF(B4148="80 - Produccion-Mezcla Grasa","80",IF(B4148="51 - Purga-Purga de sebo","51",IF(B4148="502 - Fermentacion PCL","502",IF(B4148="510 - Fermentacion","510","512"))))))</f>
        <v/>
      </c>
      <c r="M4148" s="107" t="str">
        <f t="shared" si="64"/>
        <v/>
      </c>
    </row>
    <row r="4149" spans="12:13" hidden="1" x14ac:dyDescent="0.25">
      <c r="L4149" s="145" t="str">
        <f>IF(A4149="","",IFERROR(VLOOKUP(B4149,IPQlickTabla!$B:$J,9,FALSE),IF(B4149="80 - Produccion-Mezcla Grasa","80",IF(B4149="51 - Purga-Purga de sebo","51",IF(B4149="502 - Fermentacion PCL","502",IF(B4149="510 - Fermentacion","510","512"))))))</f>
        <v/>
      </c>
      <c r="M4149" s="107" t="str">
        <f t="shared" si="64"/>
        <v/>
      </c>
    </row>
    <row r="4150" spans="12:13" hidden="1" x14ac:dyDescent="0.25">
      <c r="L4150" s="145" t="str">
        <f>IF(A4150="","",IFERROR(VLOOKUP(B4150,IPQlickTabla!$B:$J,9,FALSE),IF(B4150="80 - Produccion-Mezcla Grasa","80",IF(B4150="51 - Purga-Purga de sebo","51",IF(B4150="502 - Fermentacion PCL","502",IF(B4150="510 - Fermentacion","510","512"))))))</f>
        <v/>
      </c>
      <c r="M4150" s="107" t="str">
        <f t="shared" si="64"/>
        <v/>
      </c>
    </row>
    <row r="4151" spans="12:13" hidden="1" x14ac:dyDescent="0.25">
      <c r="L4151" s="145" t="str">
        <f>IF(A4151="","",IFERROR(VLOOKUP(B4151,IPQlickTabla!$B:$J,9,FALSE),IF(B4151="80 - Produccion-Mezcla Grasa","80",IF(B4151="51 - Purga-Purga de sebo","51",IF(B4151="502 - Fermentacion PCL","502",IF(B4151="510 - Fermentacion","510","512"))))))</f>
        <v/>
      </c>
      <c r="M4151" s="107" t="str">
        <f t="shared" si="64"/>
        <v/>
      </c>
    </row>
    <row r="4152" spans="12:13" hidden="1" x14ac:dyDescent="0.25">
      <c r="L4152" s="145" t="str">
        <f>IF(A4152="","",IFERROR(VLOOKUP(B4152,IPQlickTabla!$B:$J,9,FALSE),IF(B4152="80 - Produccion-Mezcla Grasa","80",IF(B4152="51 - Purga-Purga de sebo","51",IF(B4152="502 - Fermentacion PCL","502",IF(B4152="510 - Fermentacion","510","512"))))))</f>
        <v/>
      </c>
      <c r="M4152" s="107" t="str">
        <f t="shared" si="64"/>
        <v/>
      </c>
    </row>
    <row r="4153" spans="12:13" hidden="1" x14ac:dyDescent="0.25">
      <c r="L4153" s="145" t="str">
        <f>IF(A4153="","",IFERROR(VLOOKUP(B4153,IPQlickTabla!$B:$J,9,FALSE),IF(B4153="80 - Produccion-Mezcla Grasa","80",IF(B4153="51 - Purga-Purga de sebo","51",IF(B4153="502 - Fermentacion PCL","502",IF(B4153="510 - Fermentacion","510","512"))))))</f>
        <v/>
      </c>
      <c r="M4153" s="107" t="str">
        <f t="shared" si="64"/>
        <v/>
      </c>
    </row>
    <row r="4154" spans="12:13" hidden="1" x14ac:dyDescent="0.25">
      <c r="L4154" s="145" t="str">
        <f>IF(A4154="","",IFERROR(VLOOKUP(B4154,IPQlickTabla!$B:$J,9,FALSE),IF(B4154="80 - Produccion-Mezcla Grasa","80",IF(B4154="51 - Purga-Purga de sebo","51",IF(B4154="502 - Fermentacion PCL","502",IF(B4154="510 - Fermentacion","510","512"))))))</f>
        <v/>
      </c>
      <c r="M4154" s="107" t="str">
        <f t="shared" si="64"/>
        <v/>
      </c>
    </row>
    <row r="4155" spans="12:13" hidden="1" x14ac:dyDescent="0.25">
      <c r="L4155" s="145" t="str">
        <f>IF(A4155="","",IFERROR(VLOOKUP(B4155,IPQlickTabla!$B:$J,9,FALSE),IF(B4155="80 - Produccion-Mezcla Grasa","80",IF(B4155="51 - Purga-Purga de sebo","51",IF(B4155="502 - Fermentacion PCL","502",IF(B4155="510 - Fermentacion","510","512"))))))</f>
        <v/>
      </c>
      <c r="M4155" s="107" t="str">
        <f t="shared" si="64"/>
        <v/>
      </c>
    </row>
    <row r="4156" spans="12:13" hidden="1" x14ac:dyDescent="0.25">
      <c r="L4156" s="145" t="str">
        <f>IF(A4156="","",IFERROR(VLOOKUP(B4156,IPQlickTabla!$B:$J,9,FALSE),IF(B4156="80 - Produccion-Mezcla Grasa","80",IF(B4156="51 - Purga-Purga de sebo","51",IF(B4156="502 - Fermentacion PCL","502",IF(B4156="510 - Fermentacion","510","512"))))))</f>
        <v/>
      </c>
      <c r="M4156" s="107" t="str">
        <f t="shared" si="64"/>
        <v/>
      </c>
    </row>
    <row r="4157" spans="12:13" hidden="1" x14ac:dyDescent="0.25">
      <c r="L4157" s="145" t="str">
        <f>IF(A4157="","",IFERROR(VLOOKUP(B4157,IPQlickTabla!$B:$J,9,FALSE),IF(B4157="80 - Produccion-Mezcla Grasa","80",IF(B4157="51 - Purga-Purga de sebo","51",IF(B4157="502 - Fermentacion PCL","502",IF(B4157="510 - Fermentacion","510","512"))))))</f>
        <v/>
      </c>
      <c r="M4157" s="107" t="str">
        <f t="shared" si="64"/>
        <v/>
      </c>
    </row>
    <row r="4158" spans="12:13" hidden="1" x14ac:dyDescent="0.25">
      <c r="L4158" s="145" t="str">
        <f>IF(A4158="","",IFERROR(VLOOKUP(B4158,IPQlickTabla!$B:$J,9,FALSE),IF(B4158="80 - Produccion-Mezcla Grasa","80",IF(B4158="51 - Purga-Purga de sebo","51",IF(B4158="502 - Fermentacion PCL","502",IF(B4158="510 - Fermentacion","510","512"))))))</f>
        <v/>
      </c>
      <c r="M4158" s="107" t="str">
        <f t="shared" si="64"/>
        <v/>
      </c>
    </row>
    <row r="4159" spans="12:13" hidden="1" x14ac:dyDescent="0.25">
      <c r="L4159" s="145" t="str">
        <f>IF(A4159="","",IFERROR(VLOOKUP(B4159,IPQlickTabla!$B:$J,9,FALSE),IF(B4159="80 - Produccion-Mezcla Grasa","80",IF(B4159="51 - Purga-Purga de sebo","51",IF(B4159="502 - Fermentacion PCL","502",IF(B4159="510 - Fermentacion","510","512"))))))</f>
        <v/>
      </c>
      <c r="M4159" s="107" t="str">
        <f t="shared" si="64"/>
        <v/>
      </c>
    </row>
    <row r="4160" spans="12:13" hidden="1" x14ac:dyDescent="0.25">
      <c r="L4160" s="145" t="str">
        <f>IF(A4160="","",IFERROR(VLOOKUP(B4160,IPQlickTabla!$B:$J,9,FALSE),IF(B4160="80 - Produccion-Mezcla Grasa","80",IF(B4160="51 - Purga-Purga de sebo","51",IF(B4160="502 - Fermentacion PCL","502",IF(B4160="510 - Fermentacion","510","512"))))))</f>
        <v/>
      </c>
      <c r="M4160" s="107" t="str">
        <f t="shared" si="64"/>
        <v/>
      </c>
    </row>
    <row r="4161" spans="12:13" hidden="1" x14ac:dyDescent="0.25">
      <c r="L4161" s="145" t="str">
        <f>IF(A4161="","",IFERROR(VLOOKUP(B4161,IPQlickTabla!$B:$J,9,FALSE),IF(B4161="80 - Produccion-Mezcla Grasa","80",IF(B4161="51 - Purga-Purga de sebo","51",IF(B4161="502 - Fermentacion PCL","502",IF(B4161="510 - Fermentacion","510","512"))))))</f>
        <v/>
      </c>
      <c r="M4161" s="107" t="str">
        <f t="shared" si="64"/>
        <v/>
      </c>
    </row>
    <row r="4162" spans="12:13" hidden="1" x14ac:dyDescent="0.25">
      <c r="L4162" s="145" t="str">
        <f>IF(A4162="","",IFERROR(VLOOKUP(B4162,IPQlickTabla!$B:$J,9,FALSE),IF(B4162="80 - Produccion-Mezcla Grasa","80",IF(B4162="51 - Purga-Purga de sebo","51",IF(B4162="502 - Fermentacion PCL","502",IF(B4162="510 - Fermentacion","510","512"))))))</f>
        <v/>
      </c>
      <c r="M4162" s="107" t="str">
        <f t="shared" si="64"/>
        <v/>
      </c>
    </row>
    <row r="4163" spans="12:13" hidden="1" x14ac:dyDescent="0.25">
      <c r="L4163" s="145" t="str">
        <f>IF(A4163="","",IFERROR(VLOOKUP(B4163,IPQlickTabla!$B:$J,9,FALSE),IF(B4163="80 - Produccion-Mezcla Grasa","80",IF(B4163="51 - Purga-Purga de sebo","51",IF(B4163="502 - Fermentacion PCL","502",IF(B4163="510 - Fermentacion","510","512"))))))</f>
        <v/>
      </c>
      <c r="M4163" s="107" t="str">
        <f t="shared" ref="M4163:M4226" si="65">+IF(OR(L4163=73,L4163=74,L4163=75),75,IF(L4163="80",80,IF(L4163="51",51,IF(L4163="502",502,IF(L4163="510",510,IF(L4163="512",512,L4163))))))</f>
        <v/>
      </c>
    </row>
    <row r="4164" spans="12:13" hidden="1" x14ac:dyDescent="0.25">
      <c r="L4164" s="145" t="str">
        <f>IF(A4164="","",IFERROR(VLOOKUP(B4164,IPQlickTabla!$B:$J,9,FALSE),IF(B4164="80 - Produccion-Mezcla Grasa","80",IF(B4164="51 - Purga-Purga de sebo","51",IF(B4164="502 - Fermentacion PCL","502",IF(B4164="510 - Fermentacion","510","512"))))))</f>
        <v/>
      </c>
      <c r="M4164" s="107" t="str">
        <f t="shared" si="65"/>
        <v/>
      </c>
    </row>
    <row r="4165" spans="12:13" hidden="1" x14ac:dyDescent="0.25">
      <c r="L4165" s="145" t="str">
        <f>IF(A4165="","",IFERROR(VLOOKUP(B4165,IPQlickTabla!$B:$J,9,FALSE),IF(B4165="80 - Produccion-Mezcla Grasa","80",IF(B4165="51 - Purga-Purga de sebo","51",IF(B4165="502 - Fermentacion PCL","502",IF(B4165="510 - Fermentacion","510","512"))))))</f>
        <v/>
      </c>
      <c r="M4165" s="107" t="str">
        <f t="shared" si="65"/>
        <v/>
      </c>
    </row>
    <row r="4166" spans="12:13" hidden="1" x14ac:dyDescent="0.25">
      <c r="L4166" s="145" t="str">
        <f>IF(A4166="","",IFERROR(VLOOKUP(B4166,IPQlickTabla!$B:$J,9,FALSE),IF(B4166="80 - Produccion-Mezcla Grasa","80",IF(B4166="51 - Purga-Purga de sebo","51",IF(B4166="502 - Fermentacion PCL","502",IF(B4166="510 - Fermentacion","510","512"))))))</f>
        <v/>
      </c>
      <c r="M4166" s="107" t="str">
        <f t="shared" si="65"/>
        <v/>
      </c>
    </row>
    <row r="4167" spans="12:13" hidden="1" x14ac:dyDescent="0.25">
      <c r="L4167" s="145" t="str">
        <f>IF(A4167="","",IFERROR(VLOOKUP(B4167,IPQlickTabla!$B:$J,9,FALSE),IF(B4167="80 - Produccion-Mezcla Grasa","80",IF(B4167="51 - Purga-Purga de sebo","51",IF(B4167="502 - Fermentacion PCL","502",IF(B4167="510 - Fermentacion","510","512"))))))</f>
        <v/>
      </c>
      <c r="M4167" s="107" t="str">
        <f t="shared" si="65"/>
        <v/>
      </c>
    </row>
    <row r="4168" spans="12:13" hidden="1" x14ac:dyDescent="0.25">
      <c r="L4168" s="145" t="str">
        <f>IF(A4168="","",IFERROR(VLOOKUP(B4168,IPQlickTabla!$B:$J,9,FALSE),IF(B4168="80 - Produccion-Mezcla Grasa","80",IF(B4168="51 - Purga-Purga de sebo","51",IF(B4168="502 - Fermentacion PCL","502",IF(B4168="510 - Fermentacion","510","512"))))))</f>
        <v/>
      </c>
      <c r="M4168" s="107" t="str">
        <f t="shared" si="65"/>
        <v/>
      </c>
    </row>
    <row r="4169" spans="12:13" hidden="1" x14ac:dyDescent="0.25">
      <c r="L4169" s="145" t="str">
        <f>IF(A4169="","",IFERROR(VLOOKUP(B4169,IPQlickTabla!$B:$J,9,FALSE),IF(B4169="80 - Produccion-Mezcla Grasa","80",IF(B4169="51 - Purga-Purga de sebo","51",IF(B4169="502 - Fermentacion PCL","502",IF(B4169="510 - Fermentacion","510","512"))))))</f>
        <v/>
      </c>
      <c r="M4169" s="107" t="str">
        <f t="shared" si="65"/>
        <v/>
      </c>
    </row>
    <row r="4170" spans="12:13" hidden="1" x14ac:dyDescent="0.25">
      <c r="L4170" s="145" t="str">
        <f>IF(A4170="","",IFERROR(VLOOKUP(B4170,IPQlickTabla!$B:$J,9,FALSE),IF(B4170="80 - Produccion-Mezcla Grasa","80",IF(B4170="51 - Purga-Purga de sebo","51",IF(B4170="502 - Fermentacion PCL","502",IF(B4170="510 - Fermentacion","510","512"))))))</f>
        <v/>
      </c>
      <c r="M4170" s="107" t="str">
        <f t="shared" si="65"/>
        <v/>
      </c>
    </row>
    <row r="4171" spans="12:13" hidden="1" x14ac:dyDescent="0.25">
      <c r="L4171" s="145" t="str">
        <f>IF(A4171="","",IFERROR(VLOOKUP(B4171,IPQlickTabla!$B:$J,9,FALSE),IF(B4171="80 - Produccion-Mezcla Grasa","80",IF(B4171="51 - Purga-Purga de sebo","51",IF(B4171="502 - Fermentacion PCL","502",IF(B4171="510 - Fermentacion","510","512"))))))</f>
        <v/>
      </c>
      <c r="M4171" s="107" t="str">
        <f t="shared" si="65"/>
        <v/>
      </c>
    </row>
    <row r="4172" spans="12:13" hidden="1" x14ac:dyDescent="0.25">
      <c r="L4172" s="145" t="str">
        <f>IF(A4172="","",IFERROR(VLOOKUP(B4172,IPQlickTabla!$B:$J,9,FALSE),IF(B4172="80 - Produccion-Mezcla Grasa","80",IF(B4172="51 - Purga-Purga de sebo","51",IF(B4172="502 - Fermentacion PCL","502",IF(B4172="510 - Fermentacion","510","512"))))))</f>
        <v/>
      </c>
      <c r="M4172" s="107" t="str">
        <f t="shared" si="65"/>
        <v/>
      </c>
    </row>
    <row r="4173" spans="12:13" hidden="1" x14ac:dyDescent="0.25">
      <c r="L4173" s="145" t="str">
        <f>IF(A4173="","",IFERROR(VLOOKUP(B4173,IPQlickTabla!$B:$J,9,FALSE),IF(B4173="80 - Produccion-Mezcla Grasa","80",IF(B4173="51 - Purga-Purga de sebo","51",IF(B4173="502 - Fermentacion PCL","502",IF(B4173="510 - Fermentacion","510","512"))))))</f>
        <v/>
      </c>
      <c r="M4173" s="107" t="str">
        <f t="shared" si="65"/>
        <v/>
      </c>
    </row>
    <row r="4174" spans="12:13" hidden="1" x14ac:dyDescent="0.25">
      <c r="L4174" s="145" t="str">
        <f>IF(A4174="","",IFERROR(VLOOKUP(B4174,IPQlickTabla!$B:$J,9,FALSE),IF(B4174="80 - Produccion-Mezcla Grasa","80",IF(B4174="51 - Purga-Purga de sebo","51",IF(B4174="502 - Fermentacion PCL","502",IF(B4174="510 - Fermentacion","510","512"))))))</f>
        <v/>
      </c>
      <c r="M4174" s="107" t="str">
        <f t="shared" si="65"/>
        <v/>
      </c>
    </row>
    <row r="4175" spans="12:13" hidden="1" x14ac:dyDescent="0.25">
      <c r="L4175" s="145" t="str">
        <f>IF(A4175="","",IFERROR(VLOOKUP(B4175,IPQlickTabla!$B:$J,9,FALSE),IF(B4175="80 - Produccion-Mezcla Grasa","80",IF(B4175="51 - Purga-Purga de sebo","51",IF(B4175="502 - Fermentacion PCL","502",IF(B4175="510 - Fermentacion","510","512"))))))</f>
        <v/>
      </c>
      <c r="M4175" s="107" t="str">
        <f t="shared" si="65"/>
        <v/>
      </c>
    </row>
    <row r="4176" spans="12:13" hidden="1" x14ac:dyDescent="0.25">
      <c r="L4176" s="145" t="str">
        <f>IF(A4176="","",IFERROR(VLOOKUP(B4176,IPQlickTabla!$B:$J,9,FALSE),IF(B4176="80 - Produccion-Mezcla Grasa","80",IF(B4176="51 - Purga-Purga de sebo","51",IF(B4176="502 - Fermentacion PCL","502",IF(B4176="510 - Fermentacion","510","512"))))))</f>
        <v/>
      </c>
      <c r="M4176" s="107" t="str">
        <f t="shared" si="65"/>
        <v/>
      </c>
    </row>
    <row r="4177" spans="12:13" hidden="1" x14ac:dyDescent="0.25">
      <c r="L4177" s="145" t="str">
        <f>IF(A4177="","",IFERROR(VLOOKUP(B4177,IPQlickTabla!$B:$J,9,FALSE),IF(B4177="80 - Produccion-Mezcla Grasa","80",IF(B4177="51 - Purga-Purga de sebo","51",IF(B4177="502 - Fermentacion PCL","502",IF(B4177="510 - Fermentacion","510","512"))))))</f>
        <v/>
      </c>
      <c r="M4177" s="107" t="str">
        <f t="shared" si="65"/>
        <v/>
      </c>
    </row>
    <row r="4178" spans="12:13" hidden="1" x14ac:dyDescent="0.25">
      <c r="L4178" s="145" t="str">
        <f>IF(A4178="","",IFERROR(VLOOKUP(B4178,IPQlickTabla!$B:$J,9,FALSE),IF(B4178="80 - Produccion-Mezcla Grasa","80",IF(B4178="51 - Purga-Purga de sebo","51",IF(B4178="502 - Fermentacion PCL","502",IF(B4178="510 - Fermentacion","510","512"))))))</f>
        <v/>
      </c>
      <c r="M4178" s="107" t="str">
        <f t="shared" si="65"/>
        <v/>
      </c>
    </row>
    <row r="4179" spans="12:13" hidden="1" x14ac:dyDescent="0.25">
      <c r="L4179" s="145" t="str">
        <f>IF(A4179="","",IFERROR(VLOOKUP(B4179,IPQlickTabla!$B:$J,9,FALSE),IF(B4179="80 - Produccion-Mezcla Grasa","80",IF(B4179="51 - Purga-Purga de sebo","51",IF(B4179="502 - Fermentacion PCL","502",IF(B4179="510 - Fermentacion","510","512"))))))</f>
        <v/>
      </c>
      <c r="M4179" s="107" t="str">
        <f t="shared" si="65"/>
        <v/>
      </c>
    </row>
    <row r="4180" spans="12:13" hidden="1" x14ac:dyDescent="0.25">
      <c r="L4180" s="145" t="str">
        <f>IF(A4180="","",IFERROR(VLOOKUP(B4180,IPQlickTabla!$B:$J,9,FALSE),IF(B4180="80 - Produccion-Mezcla Grasa","80",IF(B4180="51 - Purga-Purga de sebo","51",IF(B4180="502 - Fermentacion PCL","502",IF(B4180="510 - Fermentacion","510","512"))))))</f>
        <v/>
      </c>
      <c r="M4180" s="107" t="str">
        <f t="shared" si="65"/>
        <v/>
      </c>
    </row>
    <row r="4181" spans="12:13" hidden="1" x14ac:dyDescent="0.25">
      <c r="L4181" s="145" t="str">
        <f>IF(A4181="","",IFERROR(VLOOKUP(B4181,IPQlickTabla!$B:$J,9,FALSE),IF(B4181="80 - Produccion-Mezcla Grasa","80",IF(B4181="51 - Purga-Purga de sebo","51",IF(B4181="502 - Fermentacion PCL","502",IF(B4181="510 - Fermentacion","510","512"))))))</f>
        <v/>
      </c>
      <c r="M4181" s="107" t="str">
        <f t="shared" si="65"/>
        <v/>
      </c>
    </row>
    <row r="4182" spans="12:13" hidden="1" x14ac:dyDescent="0.25">
      <c r="L4182" s="145" t="str">
        <f>IF(A4182="","",IFERROR(VLOOKUP(B4182,IPQlickTabla!$B:$J,9,FALSE),IF(B4182="80 - Produccion-Mezcla Grasa","80",IF(B4182="51 - Purga-Purga de sebo","51",IF(B4182="502 - Fermentacion PCL","502",IF(B4182="510 - Fermentacion","510","512"))))))</f>
        <v/>
      </c>
      <c r="M4182" s="107" t="str">
        <f t="shared" si="65"/>
        <v/>
      </c>
    </row>
    <row r="4183" spans="12:13" hidden="1" x14ac:dyDescent="0.25">
      <c r="L4183" s="145" t="str">
        <f>IF(A4183="","",IFERROR(VLOOKUP(B4183,IPQlickTabla!$B:$J,9,FALSE),IF(B4183="80 - Produccion-Mezcla Grasa","80",IF(B4183="51 - Purga-Purga de sebo","51",IF(B4183="502 - Fermentacion PCL","502",IF(B4183="510 - Fermentacion","510","512"))))))</f>
        <v/>
      </c>
      <c r="M4183" s="107" t="str">
        <f t="shared" si="65"/>
        <v/>
      </c>
    </row>
    <row r="4184" spans="12:13" hidden="1" x14ac:dyDescent="0.25">
      <c r="L4184" s="145" t="str">
        <f>IF(A4184="","",IFERROR(VLOOKUP(B4184,IPQlickTabla!$B:$J,9,FALSE),IF(B4184="80 - Produccion-Mezcla Grasa","80",IF(B4184="51 - Purga-Purga de sebo","51",IF(B4184="502 - Fermentacion PCL","502",IF(B4184="510 - Fermentacion","510","512"))))))</f>
        <v/>
      </c>
      <c r="M4184" s="107" t="str">
        <f t="shared" si="65"/>
        <v/>
      </c>
    </row>
    <row r="4185" spans="12:13" hidden="1" x14ac:dyDescent="0.25">
      <c r="L4185" s="145" t="str">
        <f>IF(A4185="","",IFERROR(VLOOKUP(B4185,IPQlickTabla!$B:$J,9,FALSE),IF(B4185="80 - Produccion-Mezcla Grasa","80",IF(B4185="51 - Purga-Purga de sebo","51",IF(B4185="502 - Fermentacion PCL","502",IF(B4185="510 - Fermentacion","510","512"))))))</f>
        <v/>
      </c>
      <c r="M4185" s="107" t="str">
        <f t="shared" si="65"/>
        <v/>
      </c>
    </row>
    <row r="4186" spans="12:13" hidden="1" x14ac:dyDescent="0.25">
      <c r="L4186" s="145" t="str">
        <f>IF(A4186="","",IFERROR(VLOOKUP(B4186,IPQlickTabla!$B:$J,9,FALSE),IF(B4186="80 - Produccion-Mezcla Grasa","80",IF(B4186="51 - Purga-Purga de sebo","51",IF(B4186="502 - Fermentacion PCL","502",IF(B4186="510 - Fermentacion","510","512"))))))</f>
        <v/>
      </c>
      <c r="M4186" s="107" t="str">
        <f t="shared" si="65"/>
        <v/>
      </c>
    </row>
    <row r="4187" spans="12:13" hidden="1" x14ac:dyDescent="0.25">
      <c r="L4187" s="145" t="str">
        <f>IF(A4187="","",IFERROR(VLOOKUP(B4187,IPQlickTabla!$B:$J,9,FALSE),IF(B4187="80 - Produccion-Mezcla Grasa","80",IF(B4187="51 - Purga-Purga de sebo","51",IF(B4187="502 - Fermentacion PCL","502",IF(B4187="510 - Fermentacion","510","512"))))))</f>
        <v/>
      </c>
      <c r="M4187" s="107" t="str">
        <f t="shared" si="65"/>
        <v/>
      </c>
    </row>
    <row r="4188" spans="12:13" hidden="1" x14ac:dyDescent="0.25">
      <c r="L4188" s="145" t="str">
        <f>IF(A4188="","",IFERROR(VLOOKUP(B4188,IPQlickTabla!$B:$J,9,FALSE),IF(B4188="80 - Produccion-Mezcla Grasa","80",IF(B4188="51 - Purga-Purga de sebo","51",IF(B4188="502 - Fermentacion PCL","502",IF(B4188="510 - Fermentacion","510","512"))))))</f>
        <v/>
      </c>
      <c r="M4188" s="107" t="str">
        <f t="shared" si="65"/>
        <v/>
      </c>
    </row>
    <row r="4189" spans="12:13" hidden="1" x14ac:dyDescent="0.25">
      <c r="L4189" s="145" t="str">
        <f>IF(A4189="","",IFERROR(VLOOKUP(B4189,IPQlickTabla!$B:$J,9,FALSE),IF(B4189="80 - Produccion-Mezcla Grasa","80",IF(B4189="51 - Purga-Purga de sebo","51",IF(B4189="502 - Fermentacion PCL","502",IF(B4189="510 - Fermentacion","510","512"))))))</f>
        <v/>
      </c>
      <c r="M4189" s="107" t="str">
        <f t="shared" si="65"/>
        <v/>
      </c>
    </row>
    <row r="4190" spans="12:13" hidden="1" x14ac:dyDescent="0.25">
      <c r="L4190" s="145" t="str">
        <f>IF(A4190="","",IFERROR(VLOOKUP(B4190,IPQlickTabla!$B:$J,9,FALSE),IF(B4190="80 - Produccion-Mezcla Grasa","80",IF(B4190="51 - Purga-Purga de sebo","51",IF(B4190="502 - Fermentacion PCL","502",IF(B4190="510 - Fermentacion","510","512"))))))</f>
        <v/>
      </c>
      <c r="M4190" s="107" t="str">
        <f t="shared" si="65"/>
        <v/>
      </c>
    </row>
    <row r="4191" spans="12:13" hidden="1" x14ac:dyDescent="0.25">
      <c r="L4191" s="145" t="str">
        <f>IF(A4191="","",IFERROR(VLOOKUP(B4191,IPQlickTabla!$B:$J,9,FALSE),IF(B4191="80 - Produccion-Mezcla Grasa","80",IF(B4191="51 - Purga-Purga de sebo","51",IF(B4191="502 - Fermentacion PCL","502",IF(B4191="510 - Fermentacion","510","512"))))))</f>
        <v/>
      </c>
      <c r="M4191" s="107" t="str">
        <f t="shared" si="65"/>
        <v/>
      </c>
    </row>
    <row r="4192" spans="12:13" hidden="1" x14ac:dyDescent="0.25">
      <c r="L4192" s="145" t="str">
        <f>IF(A4192="","",IFERROR(VLOOKUP(B4192,IPQlickTabla!$B:$J,9,FALSE),IF(B4192="80 - Produccion-Mezcla Grasa","80",IF(B4192="51 - Purga-Purga de sebo","51",IF(B4192="502 - Fermentacion PCL","502",IF(B4192="510 - Fermentacion","510","512"))))))</f>
        <v/>
      </c>
      <c r="M4192" s="107" t="str">
        <f t="shared" si="65"/>
        <v/>
      </c>
    </row>
    <row r="4193" spans="12:13" hidden="1" x14ac:dyDescent="0.25">
      <c r="L4193" s="145" t="str">
        <f>IF(A4193="","",IFERROR(VLOOKUP(B4193,IPQlickTabla!$B:$J,9,FALSE),IF(B4193="80 - Produccion-Mezcla Grasa","80",IF(B4193="51 - Purga-Purga de sebo","51",IF(B4193="502 - Fermentacion PCL","502",IF(B4193="510 - Fermentacion","510","512"))))))</f>
        <v/>
      </c>
      <c r="M4193" s="107" t="str">
        <f t="shared" si="65"/>
        <v/>
      </c>
    </row>
    <row r="4194" spans="12:13" hidden="1" x14ac:dyDescent="0.25">
      <c r="L4194" s="145" t="str">
        <f>IF(A4194="","",IFERROR(VLOOKUP(B4194,IPQlickTabla!$B:$J,9,FALSE),IF(B4194="80 - Produccion-Mezcla Grasa","80",IF(B4194="51 - Purga-Purga de sebo","51",IF(B4194="502 - Fermentacion PCL","502",IF(B4194="510 - Fermentacion","510","512"))))))</f>
        <v/>
      </c>
      <c r="M4194" s="107" t="str">
        <f t="shared" si="65"/>
        <v/>
      </c>
    </row>
    <row r="4195" spans="12:13" hidden="1" x14ac:dyDescent="0.25">
      <c r="L4195" s="145" t="str">
        <f>IF(A4195="","",IFERROR(VLOOKUP(B4195,IPQlickTabla!$B:$J,9,FALSE),IF(B4195="80 - Produccion-Mezcla Grasa","80",IF(B4195="51 - Purga-Purga de sebo","51",IF(B4195="502 - Fermentacion PCL","502",IF(B4195="510 - Fermentacion","510","512"))))))</f>
        <v/>
      </c>
      <c r="M4195" s="107" t="str">
        <f t="shared" si="65"/>
        <v/>
      </c>
    </row>
    <row r="4196" spans="12:13" hidden="1" x14ac:dyDescent="0.25">
      <c r="L4196" s="145" t="str">
        <f>IF(A4196="","",IFERROR(VLOOKUP(B4196,IPQlickTabla!$B:$J,9,FALSE),IF(B4196="80 - Produccion-Mezcla Grasa","80",IF(B4196="51 - Purga-Purga de sebo","51",IF(B4196="502 - Fermentacion PCL","502",IF(B4196="510 - Fermentacion","510","512"))))))</f>
        <v/>
      </c>
      <c r="M4196" s="107" t="str">
        <f t="shared" si="65"/>
        <v/>
      </c>
    </row>
    <row r="4197" spans="12:13" hidden="1" x14ac:dyDescent="0.25">
      <c r="L4197" s="145" t="str">
        <f>IF(A4197="","",IFERROR(VLOOKUP(B4197,IPQlickTabla!$B:$J,9,FALSE),IF(B4197="80 - Produccion-Mezcla Grasa","80",IF(B4197="51 - Purga-Purga de sebo","51",IF(B4197="502 - Fermentacion PCL","502",IF(B4197="510 - Fermentacion","510","512"))))))</f>
        <v/>
      </c>
      <c r="M4197" s="107" t="str">
        <f t="shared" si="65"/>
        <v/>
      </c>
    </row>
    <row r="4198" spans="12:13" hidden="1" x14ac:dyDescent="0.25">
      <c r="L4198" s="145" t="str">
        <f>IF(A4198="","",IFERROR(VLOOKUP(B4198,IPQlickTabla!$B:$J,9,FALSE),IF(B4198="80 - Produccion-Mezcla Grasa","80",IF(B4198="51 - Purga-Purga de sebo","51",IF(B4198="502 - Fermentacion PCL","502",IF(B4198="510 - Fermentacion","510","512"))))))</f>
        <v/>
      </c>
      <c r="M4198" s="107" t="str">
        <f t="shared" si="65"/>
        <v/>
      </c>
    </row>
    <row r="4199" spans="12:13" hidden="1" x14ac:dyDescent="0.25">
      <c r="L4199" s="145" t="str">
        <f>IF(A4199="","",IFERROR(VLOOKUP(B4199,IPQlickTabla!$B:$J,9,FALSE),IF(B4199="80 - Produccion-Mezcla Grasa","80",IF(B4199="51 - Purga-Purga de sebo","51",IF(B4199="502 - Fermentacion PCL","502",IF(B4199="510 - Fermentacion","510","512"))))))</f>
        <v/>
      </c>
      <c r="M4199" s="107" t="str">
        <f t="shared" si="65"/>
        <v/>
      </c>
    </row>
    <row r="4200" spans="12:13" hidden="1" x14ac:dyDescent="0.25">
      <c r="L4200" s="145" t="str">
        <f>IF(A4200="","",IFERROR(VLOOKUP(B4200,IPQlickTabla!$B:$J,9,FALSE),IF(B4200="80 - Produccion-Mezcla Grasa","80",IF(B4200="51 - Purga-Purga de sebo","51",IF(B4200="502 - Fermentacion PCL","502",IF(B4200="510 - Fermentacion","510","512"))))))</f>
        <v/>
      </c>
      <c r="M4200" s="107" t="str">
        <f t="shared" si="65"/>
        <v/>
      </c>
    </row>
    <row r="4201" spans="12:13" hidden="1" x14ac:dyDescent="0.25">
      <c r="L4201" s="145" t="str">
        <f>IF(A4201="","",IFERROR(VLOOKUP(B4201,IPQlickTabla!$B:$J,9,FALSE),IF(B4201="80 - Produccion-Mezcla Grasa","80",IF(B4201="51 - Purga-Purga de sebo","51",IF(B4201="502 - Fermentacion PCL","502",IF(B4201="510 - Fermentacion","510","512"))))))</f>
        <v/>
      </c>
      <c r="M4201" s="107" t="str">
        <f t="shared" si="65"/>
        <v/>
      </c>
    </row>
    <row r="4202" spans="12:13" hidden="1" x14ac:dyDescent="0.25">
      <c r="L4202" s="145" t="str">
        <f>IF(A4202="","",IFERROR(VLOOKUP(B4202,IPQlickTabla!$B:$J,9,FALSE),IF(B4202="80 - Produccion-Mezcla Grasa","80",IF(B4202="51 - Purga-Purga de sebo","51",IF(B4202="502 - Fermentacion PCL","502",IF(B4202="510 - Fermentacion","510","512"))))))</f>
        <v/>
      </c>
      <c r="M4202" s="107" t="str">
        <f t="shared" si="65"/>
        <v/>
      </c>
    </row>
    <row r="4203" spans="12:13" hidden="1" x14ac:dyDescent="0.25">
      <c r="L4203" s="145" t="str">
        <f>IF(A4203="","",IFERROR(VLOOKUP(B4203,IPQlickTabla!$B:$J,9,FALSE),IF(B4203="80 - Produccion-Mezcla Grasa","80",IF(B4203="51 - Purga-Purga de sebo","51",IF(B4203="502 - Fermentacion PCL","502",IF(B4203="510 - Fermentacion","510","512"))))))</f>
        <v/>
      </c>
      <c r="M4203" s="107" t="str">
        <f t="shared" si="65"/>
        <v/>
      </c>
    </row>
    <row r="4204" spans="12:13" hidden="1" x14ac:dyDescent="0.25">
      <c r="L4204" s="145" t="str">
        <f>IF(A4204="","",IFERROR(VLOOKUP(B4204,IPQlickTabla!$B:$J,9,FALSE),IF(B4204="80 - Produccion-Mezcla Grasa","80",IF(B4204="51 - Purga-Purga de sebo","51",IF(B4204="502 - Fermentacion PCL","502",IF(B4204="510 - Fermentacion","510","512"))))))</f>
        <v/>
      </c>
      <c r="M4204" s="107" t="str">
        <f t="shared" si="65"/>
        <v/>
      </c>
    </row>
    <row r="4205" spans="12:13" hidden="1" x14ac:dyDescent="0.25">
      <c r="L4205" s="145" t="str">
        <f>IF(A4205="","",IFERROR(VLOOKUP(B4205,IPQlickTabla!$B:$J,9,FALSE),IF(B4205="80 - Produccion-Mezcla Grasa","80",IF(B4205="51 - Purga-Purga de sebo","51",IF(B4205="502 - Fermentacion PCL","502",IF(B4205="510 - Fermentacion","510","512"))))))</f>
        <v/>
      </c>
      <c r="M4205" s="107" t="str">
        <f t="shared" si="65"/>
        <v/>
      </c>
    </row>
    <row r="4206" spans="12:13" hidden="1" x14ac:dyDescent="0.25">
      <c r="L4206" s="145" t="str">
        <f>IF(A4206="","",IFERROR(VLOOKUP(B4206,IPQlickTabla!$B:$J,9,FALSE),IF(B4206="80 - Produccion-Mezcla Grasa","80",IF(B4206="51 - Purga-Purga de sebo","51",IF(B4206="502 - Fermentacion PCL","502",IF(B4206="510 - Fermentacion","510","512"))))))</f>
        <v/>
      </c>
      <c r="M4206" s="107" t="str">
        <f t="shared" si="65"/>
        <v/>
      </c>
    </row>
    <row r="4207" spans="12:13" hidden="1" x14ac:dyDescent="0.25">
      <c r="L4207" s="145" t="str">
        <f>IF(A4207="","",IFERROR(VLOOKUP(B4207,IPQlickTabla!$B:$J,9,FALSE),IF(B4207="80 - Produccion-Mezcla Grasa","80",IF(B4207="51 - Purga-Purga de sebo","51",IF(B4207="502 - Fermentacion PCL","502",IF(B4207="510 - Fermentacion","510","512"))))))</f>
        <v/>
      </c>
      <c r="M4207" s="107" t="str">
        <f t="shared" si="65"/>
        <v/>
      </c>
    </row>
    <row r="4208" spans="12:13" hidden="1" x14ac:dyDescent="0.25">
      <c r="L4208" s="145" t="str">
        <f>IF(A4208="","",IFERROR(VLOOKUP(B4208,IPQlickTabla!$B:$J,9,FALSE),IF(B4208="80 - Produccion-Mezcla Grasa","80",IF(B4208="51 - Purga-Purga de sebo","51",IF(B4208="502 - Fermentacion PCL","502",IF(B4208="510 - Fermentacion","510","512"))))))</f>
        <v/>
      </c>
      <c r="M4208" s="107" t="str">
        <f t="shared" si="65"/>
        <v/>
      </c>
    </row>
    <row r="4209" spans="12:13" hidden="1" x14ac:dyDescent="0.25">
      <c r="L4209" s="145" t="str">
        <f>IF(A4209="","",IFERROR(VLOOKUP(B4209,IPQlickTabla!$B:$J,9,FALSE),IF(B4209="80 - Produccion-Mezcla Grasa","80",IF(B4209="51 - Purga-Purga de sebo","51",IF(B4209="502 - Fermentacion PCL","502",IF(B4209="510 - Fermentacion","510","512"))))))</f>
        <v/>
      </c>
      <c r="M4209" s="107" t="str">
        <f t="shared" si="65"/>
        <v/>
      </c>
    </row>
    <row r="4210" spans="12:13" hidden="1" x14ac:dyDescent="0.25">
      <c r="L4210" s="145" t="str">
        <f>IF(A4210="","",IFERROR(VLOOKUP(B4210,IPQlickTabla!$B:$J,9,FALSE),IF(B4210="80 - Produccion-Mezcla Grasa","80",IF(B4210="51 - Purga-Purga de sebo","51",IF(B4210="502 - Fermentacion PCL","502",IF(B4210="510 - Fermentacion","510","512"))))))</f>
        <v/>
      </c>
      <c r="M4210" s="107" t="str">
        <f t="shared" si="65"/>
        <v/>
      </c>
    </row>
    <row r="4211" spans="12:13" hidden="1" x14ac:dyDescent="0.25">
      <c r="L4211" s="145" t="str">
        <f>IF(A4211="","",IFERROR(VLOOKUP(B4211,IPQlickTabla!$B:$J,9,FALSE),IF(B4211="80 - Produccion-Mezcla Grasa","80",IF(B4211="51 - Purga-Purga de sebo","51",IF(B4211="502 - Fermentacion PCL","502",IF(B4211="510 - Fermentacion","510","512"))))))</f>
        <v/>
      </c>
      <c r="M4211" s="107" t="str">
        <f t="shared" si="65"/>
        <v/>
      </c>
    </row>
    <row r="4212" spans="12:13" hidden="1" x14ac:dyDescent="0.25">
      <c r="L4212" s="145" t="str">
        <f>IF(A4212="","",IFERROR(VLOOKUP(B4212,IPQlickTabla!$B:$J,9,FALSE),IF(B4212="80 - Produccion-Mezcla Grasa","80",IF(B4212="51 - Purga-Purga de sebo","51",IF(B4212="502 - Fermentacion PCL","502",IF(B4212="510 - Fermentacion","510","512"))))))</f>
        <v/>
      </c>
      <c r="M4212" s="107" t="str">
        <f t="shared" si="65"/>
        <v/>
      </c>
    </row>
    <row r="4213" spans="12:13" hidden="1" x14ac:dyDescent="0.25">
      <c r="L4213" s="145" t="str">
        <f>IF(A4213="","",IFERROR(VLOOKUP(B4213,IPQlickTabla!$B:$J,9,FALSE),IF(B4213="80 - Produccion-Mezcla Grasa","80",IF(B4213="51 - Purga-Purga de sebo","51",IF(B4213="502 - Fermentacion PCL","502",IF(B4213="510 - Fermentacion","510","512"))))))</f>
        <v/>
      </c>
      <c r="M4213" s="107" t="str">
        <f t="shared" si="65"/>
        <v/>
      </c>
    </row>
    <row r="4214" spans="12:13" hidden="1" x14ac:dyDescent="0.25">
      <c r="L4214" s="145" t="str">
        <f>IF(A4214="","",IFERROR(VLOOKUP(B4214,IPQlickTabla!$B:$J,9,FALSE),IF(B4214="80 - Produccion-Mezcla Grasa","80",IF(B4214="51 - Purga-Purga de sebo","51",IF(B4214="502 - Fermentacion PCL","502",IF(B4214="510 - Fermentacion","510","512"))))))</f>
        <v/>
      </c>
      <c r="M4214" s="107" t="str">
        <f t="shared" si="65"/>
        <v/>
      </c>
    </row>
    <row r="4215" spans="12:13" hidden="1" x14ac:dyDescent="0.25">
      <c r="L4215" s="145" t="str">
        <f>IF(A4215="","",IFERROR(VLOOKUP(B4215,IPQlickTabla!$B:$J,9,FALSE),IF(B4215="80 - Produccion-Mezcla Grasa","80",IF(B4215="51 - Purga-Purga de sebo","51",IF(B4215="502 - Fermentacion PCL","502",IF(B4215="510 - Fermentacion","510","512"))))))</f>
        <v/>
      </c>
      <c r="M4215" s="107" t="str">
        <f t="shared" si="65"/>
        <v/>
      </c>
    </row>
    <row r="4216" spans="12:13" hidden="1" x14ac:dyDescent="0.25">
      <c r="L4216" s="145" t="str">
        <f>IF(A4216="","",IFERROR(VLOOKUP(B4216,IPQlickTabla!$B:$J,9,FALSE),IF(B4216="80 - Produccion-Mezcla Grasa","80",IF(B4216="51 - Purga-Purga de sebo","51",IF(B4216="502 - Fermentacion PCL","502",IF(B4216="510 - Fermentacion","510","512"))))))</f>
        <v/>
      </c>
      <c r="M4216" s="107" t="str">
        <f t="shared" si="65"/>
        <v/>
      </c>
    </row>
    <row r="4217" spans="12:13" hidden="1" x14ac:dyDescent="0.25">
      <c r="L4217" s="145" t="str">
        <f>IF(A4217="","",IFERROR(VLOOKUP(B4217,IPQlickTabla!$B:$J,9,FALSE),IF(B4217="80 - Produccion-Mezcla Grasa","80",IF(B4217="51 - Purga-Purga de sebo","51",IF(B4217="502 - Fermentacion PCL","502",IF(B4217="510 - Fermentacion","510","512"))))))</f>
        <v/>
      </c>
      <c r="M4217" s="107" t="str">
        <f t="shared" si="65"/>
        <v/>
      </c>
    </row>
    <row r="4218" spans="12:13" hidden="1" x14ac:dyDescent="0.25">
      <c r="L4218" s="145" t="str">
        <f>IF(A4218="","",IFERROR(VLOOKUP(B4218,IPQlickTabla!$B:$J,9,FALSE),IF(B4218="80 - Produccion-Mezcla Grasa","80",IF(B4218="51 - Purga-Purga de sebo","51",IF(B4218="502 - Fermentacion PCL","502",IF(B4218="510 - Fermentacion","510","512"))))))</f>
        <v/>
      </c>
      <c r="M4218" s="107" t="str">
        <f t="shared" si="65"/>
        <v/>
      </c>
    </row>
    <row r="4219" spans="12:13" hidden="1" x14ac:dyDescent="0.25">
      <c r="L4219" s="145" t="str">
        <f>IF(A4219="","",IFERROR(VLOOKUP(B4219,IPQlickTabla!$B:$J,9,FALSE),IF(B4219="80 - Produccion-Mezcla Grasa","80",IF(B4219="51 - Purga-Purga de sebo","51",IF(B4219="502 - Fermentacion PCL","502",IF(B4219="510 - Fermentacion","510","512"))))))</f>
        <v/>
      </c>
      <c r="M4219" s="107" t="str">
        <f t="shared" si="65"/>
        <v/>
      </c>
    </row>
    <row r="4220" spans="12:13" hidden="1" x14ac:dyDescent="0.25">
      <c r="L4220" s="145" t="str">
        <f>IF(A4220="","",IFERROR(VLOOKUP(B4220,IPQlickTabla!$B:$J,9,FALSE),IF(B4220="80 - Produccion-Mezcla Grasa","80",IF(B4220="51 - Purga-Purga de sebo","51",IF(B4220="502 - Fermentacion PCL","502",IF(B4220="510 - Fermentacion","510","512"))))))</f>
        <v/>
      </c>
      <c r="M4220" s="107" t="str">
        <f t="shared" si="65"/>
        <v/>
      </c>
    </row>
    <row r="4221" spans="12:13" hidden="1" x14ac:dyDescent="0.25">
      <c r="L4221" s="145" t="str">
        <f>IF(A4221="","",IFERROR(VLOOKUP(B4221,IPQlickTabla!$B:$J,9,FALSE),IF(B4221="80 - Produccion-Mezcla Grasa","80",IF(B4221="51 - Purga-Purga de sebo","51",IF(B4221="502 - Fermentacion PCL","502",IF(B4221="510 - Fermentacion","510","512"))))))</f>
        <v/>
      </c>
      <c r="M4221" s="107" t="str">
        <f t="shared" si="65"/>
        <v/>
      </c>
    </row>
    <row r="4222" spans="12:13" hidden="1" x14ac:dyDescent="0.25">
      <c r="L4222" s="145" t="str">
        <f>IF(A4222="","",IFERROR(VLOOKUP(B4222,IPQlickTabla!$B:$J,9,FALSE),IF(B4222="80 - Produccion-Mezcla Grasa","80",IF(B4222="51 - Purga-Purga de sebo","51",IF(B4222="502 - Fermentacion PCL","502",IF(B4222="510 - Fermentacion","510","512"))))))</f>
        <v/>
      </c>
      <c r="M4222" s="107" t="str">
        <f t="shared" si="65"/>
        <v/>
      </c>
    </row>
    <row r="4223" spans="12:13" hidden="1" x14ac:dyDescent="0.25">
      <c r="L4223" s="145" t="str">
        <f>IF(A4223="","",IFERROR(VLOOKUP(B4223,IPQlickTabla!$B:$J,9,FALSE),IF(B4223="80 - Produccion-Mezcla Grasa","80",IF(B4223="51 - Purga-Purga de sebo","51",IF(B4223="502 - Fermentacion PCL","502",IF(B4223="510 - Fermentacion","510","512"))))))</f>
        <v/>
      </c>
      <c r="M4223" s="107" t="str">
        <f t="shared" si="65"/>
        <v/>
      </c>
    </row>
    <row r="4224" spans="12:13" hidden="1" x14ac:dyDescent="0.25">
      <c r="L4224" s="145" t="str">
        <f>IF(A4224="","",IFERROR(VLOOKUP(B4224,IPQlickTabla!$B:$J,9,FALSE),IF(B4224="80 - Produccion-Mezcla Grasa","80",IF(B4224="51 - Purga-Purga de sebo","51",IF(B4224="502 - Fermentacion PCL","502",IF(B4224="510 - Fermentacion","510","512"))))))</f>
        <v/>
      </c>
      <c r="M4224" s="107" t="str">
        <f t="shared" si="65"/>
        <v/>
      </c>
    </row>
    <row r="4225" spans="12:13" hidden="1" x14ac:dyDescent="0.25">
      <c r="L4225" s="145" t="str">
        <f>IF(A4225="","",IFERROR(VLOOKUP(B4225,IPQlickTabla!$B:$J,9,FALSE),IF(B4225="80 - Produccion-Mezcla Grasa","80",IF(B4225="51 - Purga-Purga de sebo","51",IF(B4225="502 - Fermentacion PCL","502",IF(B4225="510 - Fermentacion","510","512"))))))</f>
        <v/>
      </c>
      <c r="M4225" s="107" t="str">
        <f t="shared" si="65"/>
        <v/>
      </c>
    </row>
    <row r="4226" spans="12:13" hidden="1" x14ac:dyDescent="0.25">
      <c r="L4226" s="145" t="str">
        <f>IF(A4226="","",IFERROR(VLOOKUP(B4226,IPQlickTabla!$B:$J,9,FALSE),IF(B4226="80 - Produccion-Mezcla Grasa","80",IF(B4226="51 - Purga-Purga de sebo","51",IF(B4226="502 - Fermentacion PCL","502",IF(B4226="510 - Fermentacion","510","512"))))))</f>
        <v/>
      </c>
      <c r="M4226" s="107" t="str">
        <f t="shared" si="65"/>
        <v/>
      </c>
    </row>
    <row r="4227" spans="12:13" hidden="1" x14ac:dyDescent="0.25">
      <c r="L4227" s="145" t="str">
        <f>IF(A4227="","",IFERROR(VLOOKUP(B4227,IPQlickTabla!$B:$J,9,FALSE),IF(B4227="80 - Produccion-Mezcla Grasa","80",IF(B4227="51 - Purga-Purga de sebo","51",IF(B4227="502 - Fermentacion PCL","502",IF(B4227="510 - Fermentacion","510","512"))))))</f>
        <v/>
      </c>
      <c r="M4227" s="107" t="str">
        <f t="shared" ref="M4227:M4290" si="66">+IF(OR(L4227=73,L4227=74,L4227=75),75,IF(L4227="80",80,IF(L4227="51",51,IF(L4227="502",502,IF(L4227="510",510,IF(L4227="512",512,L4227))))))</f>
        <v/>
      </c>
    </row>
    <row r="4228" spans="12:13" hidden="1" x14ac:dyDescent="0.25">
      <c r="L4228" s="145" t="str">
        <f>IF(A4228="","",IFERROR(VLOOKUP(B4228,IPQlickTabla!$B:$J,9,FALSE),IF(B4228="80 - Produccion-Mezcla Grasa","80",IF(B4228="51 - Purga-Purga de sebo","51",IF(B4228="502 - Fermentacion PCL","502",IF(B4228="510 - Fermentacion","510","512"))))))</f>
        <v/>
      </c>
      <c r="M4228" s="107" t="str">
        <f t="shared" si="66"/>
        <v/>
      </c>
    </row>
    <row r="4229" spans="12:13" hidden="1" x14ac:dyDescent="0.25">
      <c r="L4229" s="145" t="str">
        <f>IF(A4229="","",IFERROR(VLOOKUP(B4229,IPQlickTabla!$B:$J,9,FALSE),IF(B4229="80 - Produccion-Mezcla Grasa","80",IF(B4229="51 - Purga-Purga de sebo","51",IF(B4229="502 - Fermentacion PCL","502",IF(B4229="510 - Fermentacion","510","512"))))))</f>
        <v/>
      </c>
      <c r="M4229" s="107" t="str">
        <f t="shared" si="66"/>
        <v/>
      </c>
    </row>
    <row r="4230" spans="12:13" hidden="1" x14ac:dyDescent="0.25">
      <c r="L4230" s="145" t="str">
        <f>IF(A4230="","",IFERROR(VLOOKUP(B4230,IPQlickTabla!$B:$J,9,FALSE),IF(B4230="80 - Produccion-Mezcla Grasa","80",IF(B4230="51 - Purga-Purga de sebo","51",IF(B4230="502 - Fermentacion PCL","502",IF(B4230="510 - Fermentacion","510","512"))))))</f>
        <v/>
      </c>
      <c r="M4230" s="107" t="str">
        <f t="shared" si="66"/>
        <v/>
      </c>
    </row>
    <row r="4231" spans="12:13" hidden="1" x14ac:dyDescent="0.25">
      <c r="L4231" s="145" t="str">
        <f>IF(A4231="","",IFERROR(VLOOKUP(B4231,IPQlickTabla!$B:$J,9,FALSE),IF(B4231="80 - Produccion-Mezcla Grasa","80",IF(B4231="51 - Purga-Purga de sebo","51",IF(B4231="502 - Fermentacion PCL","502",IF(B4231="510 - Fermentacion","510","512"))))))</f>
        <v/>
      </c>
      <c r="M4231" s="107" t="str">
        <f t="shared" si="66"/>
        <v/>
      </c>
    </row>
    <row r="4232" spans="12:13" hidden="1" x14ac:dyDescent="0.25">
      <c r="L4232" s="145" t="str">
        <f>IF(A4232="","",IFERROR(VLOOKUP(B4232,IPQlickTabla!$B:$J,9,FALSE),IF(B4232="80 - Produccion-Mezcla Grasa","80",IF(B4232="51 - Purga-Purga de sebo","51",IF(B4232="502 - Fermentacion PCL","502",IF(B4232="510 - Fermentacion","510","512"))))))</f>
        <v/>
      </c>
      <c r="M4232" s="107" t="str">
        <f t="shared" si="66"/>
        <v/>
      </c>
    </row>
    <row r="4233" spans="12:13" hidden="1" x14ac:dyDescent="0.25">
      <c r="L4233" s="145" t="str">
        <f>IF(A4233="","",IFERROR(VLOOKUP(B4233,IPQlickTabla!$B:$J,9,FALSE),IF(B4233="80 - Produccion-Mezcla Grasa","80",IF(B4233="51 - Purga-Purga de sebo","51",IF(B4233="502 - Fermentacion PCL","502",IF(B4233="510 - Fermentacion","510","512"))))))</f>
        <v/>
      </c>
      <c r="M4233" s="107" t="str">
        <f t="shared" si="66"/>
        <v/>
      </c>
    </row>
    <row r="4234" spans="12:13" hidden="1" x14ac:dyDescent="0.25">
      <c r="L4234" s="145" t="str">
        <f>IF(A4234="","",IFERROR(VLOOKUP(B4234,IPQlickTabla!$B:$J,9,FALSE),IF(B4234="80 - Produccion-Mezcla Grasa","80",IF(B4234="51 - Purga-Purga de sebo","51",IF(B4234="502 - Fermentacion PCL","502",IF(B4234="510 - Fermentacion","510","512"))))))</f>
        <v/>
      </c>
      <c r="M4234" s="107" t="str">
        <f t="shared" si="66"/>
        <v/>
      </c>
    </row>
    <row r="4235" spans="12:13" hidden="1" x14ac:dyDescent="0.25">
      <c r="L4235" s="145" t="str">
        <f>IF(A4235="","",IFERROR(VLOOKUP(B4235,IPQlickTabla!$B:$J,9,FALSE),IF(B4235="80 - Produccion-Mezcla Grasa","80",IF(B4235="51 - Purga-Purga de sebo","51",IF(B4235="502 - Fermentacion PCL","502",IF(B4235="510 - Fermentacion","510","512"))))))</f>
        <v/>
      </c>
      <c r="M4235" s="107" t="str">
        <f t="shared" si="66"/>
        <v/>
      </c>
    </row>
    <row r="4236" spans="12:13" hidden="1" x14ac:dyDescent="0.25">
      <c r="L4236" s="145" t="str">
        <f>IF(A4236="","",IFERROR(VLOOKUP(B4236,IPQlickTabla!$B:$J,9,FALSE),IF(B4236="80 - Produccion-Mezcla Grasa","80",IF(B4236="51 - Purga-Purga de sebo","51",IF(B4236="502 - Fermentacion PCL","502",IF(B4236="510 - Fermentacion","510","512"))))))</f>
        <v/>
      </c>
      <c r="M4236" s="107" t="str">
        <f t="shared" si="66"/>
        <v/>
      </c>
    </row>
    <row r="4237" spans="12:13" hidden="1" x14ac:dyDescent="0.25">
      <c r="L4237" s="145" t="str">
        <f>IF(A4237="","",IFERROR(VLOOKUP(B4237,IPQlickTabla!$B:$J,9,FALSE),IF(B4237="80 - Produccion-Mezcla Grasa","80",IF(B4237="51 - Purga-Purga de sebo","51",IF(B4237="502 - Fermentacion PCL","502",IF(B4237="510 - Fermentacion","510","512"))))))</f>
        <v/>
      </c>
      <c r="M4237" s="107" t="str">
        <f t="shared" si="66"/>
        <v/>
      </c>
    </row>
    <row r="4238" spans="12:13" hidden="1" x14ac:dyDescent="0.25">
      <c r="L4238" s="145" t="str">
        <f>IF(A4238="","",IFERROR(VLOOKUP(B4238,IPQlickTabla!$B:$J,9,FALSE),IF(B4238="80 - Produccion-Mezcla Grasa","80",IF(B4238="51 - Purga-Purga de sebo","51",IF(B4238="502 - Fermentacion PCL","502",IF(B4238="510 - Fermentacion","510","512"))))))</f>
        <v/>
      </c>
      <c r="M4238" s="107" t="str">
        <f t="shared" si="66"/>
        <v/>
      </c>
    </row>
    <row r="4239" spans="12:13" hidden="1" x14ac:dyDescent="0.25">
      <c r="L4239" s="145" t="str">
        <f>IF(A4239="","",IFERROR(VLOOKUP(B4239,IPQlickTabla!$B:$J,9,FALSE),IF(B4239="80 - Produccion-Mezcla Grasa","80",IF(B4239="51 - Purga-Purga de sebo","51",IF(B4239="502 - Fermentacion PCL","502",IF(B4239="510 - Fermentacion","510","512"))))))</f>
        <v/>
      </c>
      <c r="M4239" s="107" t="str">
        <f t="shared" si="66"/>
        <v/>
      </c>
    </row>
    <row r="4240" spans="12:13" hidden="1" x14ac:dyDescent="0.25">
      <c r="L4240" s="145" t="str">
        <f>IF(A4240="","",IFERROR(VLOOKUP(B4240,IPQlickTabla!$B:$J,9,FALSE),IF(B4240="80 - Produccion-Mezcla Grasa","80",IF(B4240="51 - Purga-Purga de sebo","51",IF(B4240="502 - Fermentacion PCL","502",IF(B4240="510 - Fermentacion","510","512"))))))</f>
        <v/>
      </c>
      <c r="M4240" s="107" t="str">
        <f t="shared" si="66"/>
        <v/>
      </c>
    </row>
    <row r="4241" spans="12:13" hidden="1" x14ac:dyDescent="0.25">
      <c r="L4241" s="145" t="str">
        <f>IF(A4241="","",IFERROR(VLOOKUP(B4241,IPQlickTabla!$B:$J,9,FALSE),IF(B4241="80 - Produccion-Mezcla Grasa","80",IF(B4241="51 - Purga-Purga de sebo","51",IF(B4241="502 - Fermentacion PCL","502",IF(B4241="510 - Fermentacion","510","512"))))))</f>
        <v/>
      </c>
      <c r="M4241" s="107" t="str">
        <f t="shared" si="66"/>
        <v/>
      </c>
    </row>
    <row r="4242" spans="12:13" hidden="1" x14ac:dyDescent="0.25">
      <c r="L4242" s="145" t="str">
        <f>IF(A4242="","",IFERROR(VLOOKUP(B4242,IPQlickTabla!$B:$J,9,FALSE),IF(B4242="80 - Produccion-Mezcla Grasa","80",IF(B4242="51 - Purga-Purga de sebo","51",IF(B4242="502 - Fermentacion PCL","502",IF(B4242="510 - Fermentacion","510","512"))))))</f>
        <v/>
      </c>
      <c r="M4242" s="107" t="str">
        <f t="shared" si="66"/>
        <v/>
      </c>
    </row>
    <row r="4243" spans="12:13" hidden="1" x14ac:dyDescent="0.25">
      <c r="L4243" s="145" t="str">
        <f>IF(A4243="","",IFERROR(VLOOKUP(B4243,IPQlickTabla!$B:$J,9,FALSE),IF(B4243="80 - Produccion-Mezcla Grasa","80",IF(B4243="51 - Purga-Purga de sebo","51",IF(B4243="502 - Fermentacion PCL","502",IF(B4243="510 - Fermentacion","510","512"))))))</f>
        <v/>
      </c>
      <c r="M4243" s="107" t="str">
        <f t="shared" si="66"/>
        <v/>
      </c>
    </row>
    <row r="4244" spans="12:13" hidden="1" x14ac:dyDescent="0.25">
      <c r="L4244" s="145" t="str">
        <f>IF(A4244="","",IFERROR(VLOOKUP(B4244,IPQlickTabla!$B:$J,9,FALSE),IF(B4244="80 - Produccion-Mezcla Grasa","80",IF(B4244="51 - Purga-Purga de sebo","51",IF(B4244="502 - Fermentacion PCL","502",IF(B4244="510 - Fermentacion","510","512"))))))</f>
        <v/>
      </c>
      <c r="M4244" s="107" t="str">
        <f t="shared" si="66"/>
        <v/>
      </c>
    </row>
    <row r="4245" spans="12:13" hidden="1" x14ac:dyDescent="0.25">
      <c r="L4245" s="145" t="str">
        <f>IF(A4245="","",IFERROR(VLOOKUP(B4245,IPQlickTabla!$B:$J,9,FALSE),IF(B4245="80 - Produccion-Mezcla Grasa","80",IF(B4245="51 - Purga-Purga de sebo","51",IF(B4245="502 - Fermentacion PCL","502",IF(B4245="510 - Fermentacion","510","512"))))))</f>
        <v/>
      </c>
      <c r="M4245" s="107" t="str">
        <f t="shared" si="66"/>
        <v/>
      </c>
    </row>
    <row r="4246" spans="12:13" hidden="1" x14ac:dyDescent="0.25">
      <c r="L4246" s="145" t="str">
        <f>IF(A4246="","",IFERROR(VLOOKUP(B4246,IPQlickTabla!$B:$J,9,FALSE),IF(B4246="80 - Produccion-Mezcla Grasa","80",IF(B4246="51 - Purga-Purga de sebo","51",IF(B4246="502 - Fermentacion PCL","502",IF(B4246="510 - Fermentacion","510","512"))))))</f>
        <v/>
      </c>
      <c r="M4246" s="107" t="str">
        <f t="shared" si="66"/>
        <v/>
      </c>
    </row>
    <row r="4247" spans="12:13" hidden="1" x14ac:dyDescent="0.25">
      <c r="L4247" s="145" t="str">
        <f>IF(A4247="","",IFERROR(VLOOKUP(B4247,IPQlickTabla!$B:$J,9,FALSE),IF(B4247="80 - Produccion-Mezcla Grasa","80",IF(B4247="51 - Purga-Purga de sebo","51",IF(B4247="502 - Fermentacion PCL","502",IF(B4247="510 - Fermentacion","510","512"))))))</f>
        <v/>
      </c>
      <c r="M4247" s="107" t="str">
        <f t="shared" si="66"/>
        <v/>
      </c>
    </row>
    <row r="4248" spans="12:13" hidden="1" x14ac:dyDescent="0.25">
      <c r="L4248" s="145" t="str">
        <f>IF(A4248="","",IFERROR(VLOOKUP(B4248,IPQlickTabla!$B:$J,9,FALSE),IF(B4248="80 - Produccion-Mezcla Grasa","80",IF(B4248="51 - Purga-Purga de sebo","51",IF(B4248="502 - Fermentacion PCL","502",IF(B4248="510 - Fermentacion","510","512"))))))</f>
        <v/>
      </c>
      <c r="M4248" s="107" t="str">
        <f t="shared" si="66"/>
        <v/>
      </c>
    </row>
    <row r="4249" spans="12:13" hidden="1" x14ac:dyDescent="0.25">
      <c r="L4249" s="145" t="str">
        <f>IF(A4249="","",IFERROR(VLOOKUP(B4249,IPQlickTabla!$B:$J,9,FALSE),IF(B4249="80 - Produccion-Mezcla Grasa","80",IF(B4249="51 - Purga-Purga de sebo","51",IF(B4249="502 - Fermentacion PCL","502",IF(B4249="510 - Fermentacion","510","512"))))))</f>
        <v/>
      </c>
      <c r="M4249" s="107" t="str">
        <f t="shared" si="66"/>
        <v/>
      </c>
    </row>
    <row r="4250" spans="12:13" hidden="1" x14ac:dyDescent="0.25">
      <c r="L4250" s="145" t="str">
        <f>IF(A4250="","",IFERROR(VLOOKUP(B4250,IPQlickTabla!$B:$J,9,FALSE),IF(B4250="80 - Produccion-Mezcla Grasa","80",IF(B4250="51 - Purga-Purga de sebo","51",IF(B4250="502 - Fermentacion PCL","502",IF(B4250="510 - Fermentacion","510","512"))))))</f>
        <v/>
      </c>
      <c r="M4250" s="107" t="str">
        <f t="shared" si="66"/>
        <v/>
      </c>
    </row>
    <row r="4251" spans="12:13" hidden="1" x14ac:dyDescent="0.25">
      <c r="L4251" s="145" t="str">
        <f>IF(A4251="","",IFERROR(VLOOKUP(B4251,IPQlickTabla!$B:$J,9,FALSE),IF(B4251="80 - Produccion-Mezcla Grasa","80",IF(B4251="51 - Purga-Purga de sebo","51",IF(B4251="502 - Fermentacion PCL","502",IF(B4251="510 - Fermentacion","510","512"))))))</f>
        <v/>
      </c>
      <c r="M4251" s="107" t="str">
        <f t="shared" si="66"/>
        <v/>
      </c>
    </row>
    <row r="4252" spans="12:13" hidden="1" x14ac:dyDescent="0.25">
      <c r="L4252" s="145" t="str">
        <f>IF(A4252="","",IFERROR(VLOOKUP(B4252,IPQlickTabla!$B:$J,9,FALSE),IF(B4252="80 - Produccion-Mezcla Grasa","80",IF(B4252="51 - Purga-Purga de sebo","51",IF(B4252="502 - Fermentacion PCL","502",IF(B4252="510 - Fermentacion","510","512"))))))</f>
        <v/>
      </c>
      <c r="M4252" s="107" t="str">
        <f t="shared" si="66"/>
        <v/>
      </c>
    </row>
    <row r="4253" spans="12:13" hidden="1" x14ac:dyDescent="0.25">
      <c r="L4253" s="145" t="str">
        <f>IF(A4253="","",IFERROR(VLOOKUP(B4253,IPQlickTabla!$B:$J,9,FALSE),IF(B4253="80 - Produccion-Mezcla Grasa","80",IF(B4253="51 - Purga-Purga de sebo","51",IF(B4253="502 - Fermentacion PCL","502",IF(B4253="510 - Fermentacion","510","512"))))))</f>
        <v/>
      </c>
      <c r="M4253" s="107" t="str">
        <f t="shared" si="66"/>
        <v/>
      </c>
    </row>
    <row r="4254" spans="12:13" hidden="1" x14ac:dyDescent="0.25">
      <c r="L4254" s="145" t="str">
        <f>IF(A4254="","",IFERROR(VLOOKUP(B4254,IPQlickTabla!$B:$J,9,FALSE),IF(B4254="80 - Produccion-Mezcla Grasa","80",IF(B4254="51 - Purga-Purga de sebo","51",IF(B4254="502 - Fermentacion PCL","502",IF(B4254="510 - Fermentacion","510","512"))))))</f>
        <v/>
      </c>
      <c r="M4254" s="107" t="str">
        <f t="shared" si="66"/>
        <v/>
      </c>
    </row>
    <row r="4255" spans="12:13" hidden="1" x14ac:dyDescent="0.25">
      <c r="L4255" s="145" t="str">
        <f>IF(A4255="","",IFERROR(VLOOKUP(B4255,IPQlickTabla!$B:$J,9,FALSE),IF(B4255="80 - Produccion-Mezcla Grasa","80",IF(B4255="51 - Purga-Purga de sebo","51",IF(B4255="502 - Fermentacion PCL","502",IF(B4255="510 - Fermentacion","510","512"))))))</f>
        <v/>
      </c>
      <c r="M4255" s="107" t="str">
        <f t="shared" si="66"/>
        <v/>
      </c>
    </row>
    <row r="4256" spans="12:13" hidden="1" x14ac:dyDescent="0.25">
      <c r="L4256" s="145" t="str">
        <f>IF(A4256="","",IFERROR(VLOOKUP(B4256,IPQlickTabla!$B:$J,9,FALSE),IF(B4256="80 - Produccion-Mezcla Grasa","80",IF(B4256="51 - Purga-Purga de sebo","51",IF(B4256="502 - Fermentacion PCL","502",IF(B4256="510 - Fermentacion","510","512"))))))</f>
        <v/>
      </c>
      <c r="M4256" s="107" t="str">
        <f t="shared" si="66"/>
        <v/>
      </c>
    </row>
    <row r="4257" spans="12:13" hidden="1" x14ac:dyDescent="0.25">
      <c r="L4257" s="145" t="str">
        <f>IF(A4257="","",IFERROR(VLOOKUP(B4257,IPQlickTabla!$B:$J,9,FALSE),IF(B4257="80 - Produccion-Mezcla Grasa","80",IF(B4257="51 - Purga-Purga de sebo","51",IF(B4257="502 - Fermentacion PCL","502",IF(B4257="510 - Fermentacion","510","512"))))))</f>
        <v/>
      </c>
      <c r="M4257" s="107" t="str">
        <f t="shared" si="66"/>
        <v/>
      </c>
    </row>
    <row r="4258" spans="12:13" hidden="1" x14ac:dyDescent="0.25">
      <c r="L4258" s="145" t="str">
        <f>IF(A4258="","",IFERROR(VLOOKUP(B4258,IPQlickTabla!$B:$J,9,FALSE),IF(B4258="80 - Produccion-Mezcla Grasa","80",IF(B4258="51 - Purga-Purga de sebo","51",IF(B4258="502 - Fermentacion PCL","502",IF(B4258="510 - Fermentacion","510","512"))))))</f>
        <v/>
      </c>
      <c r="M4258" s="107" t="str">
        <f t="shared" si="66"/>
        <v/>
      </c>
    </row>
    <row r="4259" spans="12:13" hidden="1" x14ac:dyDescent="0.25">
      <c r="L4259" s="145" t="str">
        <f>IF(A4259="","",IFERROR(VLOOKUP(B4259,IPQlickTabla!$B:$J,9,FALSE),IF(B4259="80 - Produccion-Mezcla Grasa","80",IF(B4259="51 - Purga-Purga de sebo","51",IF(B4259="502 - Fermentacion PCL","502",IF(B4259="510 - Fermentacion","510","512"))))))</f>
        <v/>
      </c>
      <c r="M4259" s="107" t="str">
        <f t="shared" si="66"/>
        <v/>
      </c>
    </row>
    <row r="4260" spans="12:13" hidden="1" x14ac:dyDescent="0.25">
      <c r="L4260" s="145" t="str">
        <f>IF(A4260="","",IFERROR(VLOOKUP(B4260,IPQlickTabla!$B:$J,9,FALSE),IF(B4260="80 - Produccion-Mezcla Grasa","80",IF(B4260="51 - Purga-Purga de sebo","51",IF(B4260="502 - Fermentacion PCL","502",IF(B4260="510 - Fermentacion","510","512"))))))</f>
        <v/>
      </c>
      <c r="M4260" s="107" t="str">
        <f t="shared" si="66"/>
        <v/>
      </c>
    </row>
    <row r="4261" spans="12:13" hidden="1" x14ac:dyDescent="0.25">
      <c r="L4261" s="145" t="str">
        <f>IF(A4261="","",IFERROR(VLOOKUP(B4261,IPQlickTabla!$B:$J,9,FALSE),IF(B4261="80 - Produccion-Mezcla Grasa","80",IF(B4261="51 - Purga-Purga de sebo","51",IF(B4261="502 - Fermentacion PCL","502",IF(B4261="510 - Fermentacion","510","512"))))))</f>
        <v/>
      </c>
      <c r="M4261" s="107" t="str">
        <f t="shared" si="66"/>
        <v/>
      </c>
    </row>
    <row r="4262" spans="12:13" hidden="1" x14ac:dyDescent="0.25">
      <c r="L4262" s="145" t="str">
        <f>IF(A4262="","",IFERROR(VLOOKUP(B4262,IPQlickTabla!$B:$J,9,FALSE),IF(B4262="80 - Produccion-Mezcla Grasa","80",IF(B4262="51 - Purga-Purga de sebo","51",IF(B4262="502 - Fermentacion PCL","502",IF(B4262="510 - Fermentacion","510","512"))))))</f>
        <v/>
      </c>
      <c r="M4262" s="107" t="str">
        <f t="shared" si="66"/>
        <v/>
      </c>
    </row>
    <row r="4263" spans="12:13" hidden="1" x14ac:dyDescent="0.25">
      <c r="L4263" s="145" t="str">
        <f>IF(A4263="","",IFERROR(VLOOKUP(B4263,IPQlickTabla!$B:$J,9,FALSE),IF(B4263="80 - Produccion-Mezcla Grasa","80",IF(B4263="51 - Purga-Purga de sebo","51",IF(B4263="502 - Fermentacion PCL","502",IF(B4263="510 - Fermentacion","510","512"))))))</f>
        <v/>
      </c>
      <c r="M4263" s="107" t="str">
        <f t="shared" si="66"/>
        <v/>
      </c>
    </row>
    <row r="4264" spans="12:13" hidden="1" x14ac:dyDescent="0.25">
      <c r="L4264" s="145" t="str">
        <f>IF(A4264="","",IFERROR(VLOOKUP(B4264,IPQlickTabla!$B:$J,9,FALSE),IF(B4264="80 - Produccion-Mezcla Grasa","80",IF(B4264="51 - Purga-Purga de sebo","51",IF(B4264="502 - Fermentacion PCL","502",IF(B4264="510 - Fermentacion","510","512"))))))</f>
        <v/>
      </c>
      <c r="M4264" s="107" t="str">
        <f t="shared" si="66"/>
        <v/>
      </c>
    </row>
    <row r="4265" spans="12:13" hidden="1" x14ac:dyDescent="0.25">
      <c r="L4265" s="145" t="str">
        <f>IF(A4265="","",IFERROR(VLOOKUP(B4265,IPQlickTabla!$B:$J,9,FALSE),IF(B4265="80 - Produccion-Mezcla Grasa","80",IF(B4265="51 - Purga-Purga de sebo","51",IF(B4265="502 - Fermentacion PCL","502",IF(B4265="510 - Fermentacion","510","512"))))))</f>
        <v/>
      </c>
      <c r="M4265" s="107" t="str">
        <f t="shared" si="66"/>
        <v/>
      </c>
    </row>
    <row r="4266" spans="12:13" hidden="1" x14ac:dyDescent="0.25">
      <c r="L4266" s="145" t="str">
        <f>IF(A4266="","",IFERROR(VLOOKUP(B4266,IPQlickTabla!$B:$J,9,FALSE),IF(B4266="80 - Produccion-Mezcla Grasa","80",IF(B4266="51 - Purga-Purga de sebo","51",IF(B4266="502 - Fermentacion PCL","502",IF(B4266="510 - Fermentacion","510","512"))))))</f>
        <v/>
      </c>
      <c r="M4266" s="107" t="str">
        <f t="shared" si="66"/>
        <v/>
      </c>
    </row>
    <row r="4267" spans="12:13" hidden="1" x14ac:dyDescent="0.25">
      <c r="L4267" s="145" t="str">
        <f>IF(A4267="","",IFERROR(VLOOKUP(B4267,IPQlickTabla!$B:$J,9,FALSE),IF(B4267="80 - Produccion-Mezcla Grasa","80",IF(B4267="51 - Purga-Purga de sebo","51",IF(B4267="502 - Fermentacion PCL","502",IF(B4267="510 - Fermentacion","510","512"))))))</f>
        <v/>
      </c>
      <c r="M4267" s="107" t="str">
        <f t="shared" si="66"/>
        <v/>
      </c>
    </row>
    <row r="4268" spans="12:13" hidden="1" x14ac:dyDescent="0.25">
      <c r="L4268" s="145" t="str">
        <f>IF(A4268="","",IFERROR(VLOOKUP(B4268,IPQlickTabla!$B:$J,9,FALSE),IF(B4268="80 - Produccion-Mezcla Grasa","80",IF(B4268="51 - Purga-Purga de sebo","51",IF(B4268="502 - Fermentacion PCL","502",IF(B4268="510 - Fermentacion","510","512"))))))</f>
        <v/>
      </c>
      <c r="M4268" s="107" t="str">
        <f t="shared" si="66"/>
        <v/>
      </c>
    </row>
    <row r="4269" spans="12:13" hidden="1" x14ac:dyDescent="0.25">
      <c r="L4269" s="145" t="str">
        <f>IF(A4269="","",IFERROR(VLOOKUP(B4269,IPQlickTabla!$B:$J,9,FALSE),IF(B4269="80 - Produccion-Mezcla Grasa","80",IF(B4269="51 - Purga-Purga de sebo","51",IF(B4269="502 - Fermentacion PCL","502",IF(B4269="510 - Fermentacion","510","512"))))))</f>
        <v/>
      </c>
      <c r="M4269" s="107" t="str">
        <f t="shared" si="66"/>
        <v/>
      </c>
    </row>
    <row r="4270" spans="12:13" hidden="1" x14ac:dyDescent="0.25">
      <c r="L4270" s="145" t="str">
        <f>IF(A4270="","",IFERROR(VLOOKUP(B4270,IPQlickTabla!$B:$J,9,FALSE),IF(B4270="80 - Produccion-Mezcla Grasa","80",IF(B4270="51 - Purga-Purga de sebo","51",IF(B4270="502 - Fermentacion PCL","502",IF(B4270="510 - Fermentacion","510","512"))))))</f>
        <v/>
      </c>
      <c r="M4270" s="107" t="str">
        <f t="shared" si="66"/>
        <v/>
      </c>
    </row>
    <row r="4271" spans="12:13" hidden="1" x14ac:dyDescent="0.25">
      <c r="L4271" s="145" t="str">
        <f>IF(A4271="","",IFERROR(VLOOKUP(B4271,IPQlickTabla!$B:$J,9,FALSE),IF(B4271="80 - Produccion-Mezcla Grasa","80",IF(B4271="51 - Purga-Purga de sebo","51",IF(B4271="502 - Fermentacion PCL","502",IF(B4271="510 - Fermentacion","510","512"))))))</f>
        <v/>
      </c>
      <c r="M4271" s="107" t="str">
        <f t="shared" si="66"/>
        <v/>
      </c>
    </row>
    <row r="4272" spans="12:13" hidden="1" x14ac:dyDescent="0.25">
      <c r="L4272" s="145" t="str">
        <f>IF(A4272="","",IFERROR(VLOOKUP(B4272,IPQlickTabla!$B:$J,9,FALSE),IF(B4272="80 - Produccion-Mezcla Grasa","80",IF(B4272="51 - Purga-Purga de sebo","51",IF(B4272="502 - Fermentacion PCL","502",IF(B4272="510 - Fermentacion","510","512"))))))</f>
        <v/>
      </c>
      <c r="M4272" s="107" t="str">
        <f t="shared" si="66"/>
        <v/>
      </c>
    </row>
    <row r="4273" spans="12:13" hidden="1" x14ac:dyDescent="0.25">
      <c r="L4273" s="145" t="str">
        <f>IF(A4273="","",IFERROR(VLOOKUP(B4273,IPQlickTabla!$B:$J,9,FALSE),IF(B4273="80 - Produccion-Mezcla Grasa","80",IF(B4273="51 - Purga-Purga de sebo","51",IF(B4273="502 - Fermentacion PCL","502",IF(B4273="510 - Fermentacion","510","512"))))))</f>
        <v/>
      </c>
      <c r="M4273" s="107" t="str">
        <f t="shared" si="66"/>
        <v/>
      </c>
    </row>
    <row r="4274" spans="12:13" hidden="1" x14ac:dyDescent="0.25">
      <c r="L4274" s="145" t="str">
        <f>IF(A4274="","",IFERROR(VLOOKUP(B4274,IPQlickTabla!$B:$J,9,FALSE),IF(B4274="80 - Produccion-Mezcla Grasa","80",IF(B4274="51 - Purga-Purga de sebo","51",IF(B4274="502 - Fermentacion PCL","502",IF(B4274="510 - Fermentacion","510","512"))))))</f>
        <v/>
      </c>
      <c r="M4274" s="107" t="str">
        <f t="shared" si="66"/>
        <v/>
      </c>
    </row>
    <row r="4275" spans="12:13" hidden="1" x14ac:dyDescent="0.25">
      <c r="L4275" s="145" t="str">
        <f>IF(A4275="","",IFERROR(VLOOKUP(B4275,IPQlickTabla!$B:$J,9,FALSE),IF(B4275="80 - Produccion-Mezcla Grasa","80",IF(B4275="51 - Purga-Purga de sebo","51",IF(B4275="502 - Fermentacion PCL","502",IF(B4275="510 - Fermentacion","510","512"))))))</f>
        <v/>
      </c>
      <c r="M4275" s="107" t="str">
        <f t="shared" si="66"/>
        <v/>
      </c>
    </row>
    <row r="4276" spans="12:13" hidden="1" x14ac:dyDescent="0.25">
      <c r="L4276" s="145" t="str">
        <f>IF(A4276="","",IFERROR(VLOOKUP(B4276,IPQlickTabla!$B:$J,9,FALSE),IF(B4276="80 - Produccion-Mezcla Grasa","80",IF(B4276="51 - Purga-Purga de sebo","51",IF(B4276="502 - Fermentacion PCL","502",IF(B4276="510 - Fermentacion","510","512"))))))</f>
        <v/>
      </c>
      <c r="M4276" s="107" t="str">
        <f t="shared" si="66"/>
        <v/>
      </c>
    </row>
    <row r="4277" spans="12:13" hidden="1" x14ac:dyDescent="0.25">
      <c r="L4277" s="145" t="str">
        <f>IF(A4277="","",IFERROR(VLOOKUP(B4277,IPQlickTabla!$B:$J,9,FALSE),IF(B4277="80 - Produccion-Mezcla Grasa","80",IF(B4277="51 - Purga-Purga de sebo","51",IF(B4277="502 - Fermentacion PCL","502",IF(B4277="510 - Fermentacion","510","512"))))))</f>
        <v/>
      </c>
      <c r="M4277" s="107" t="str">
        <f t="shared" si="66"/>
        <v/>
      </c>
    </row>
    <row r="4278" spans="12:13" hidden="1" x14ac:dyDescent="0.25">
      <c r="L4278" s="145" t="str">
        <f>IF(A4278="","",IFERROR(VLOOKUP(B4278,IPQlickTabla!$B:$J,9,FALSE),IF(B4278="80 - Produccion-Mezcla Grasa","80",IF(B4278="51 - Purga-Purga de sebo","51",IF(B4278="502 - Fermentacion PCL","502",IF(B4278="510 - Fermentacion","510","512"))))))</f>
        <v/>
      </c>
      <c r="M4278" s="107" t="str">
        <f t="shared" si="66"/>
        <v/>
      </c>
    </row>
    <row r="4279" spans="12:13" hidden="1" x14ac:dyDescent="0.25">
      <c r="L4279" s="145" t="str">
        <f>IF(A4279="","",IFERROR(VLOOKUP(B4279,IPQlickTabla!$B:$J,9,FALSE),IF(B4279="80 - Produccion-Mezcla Grasa","80",IF(B4279="51 - Purga-Purga de sebo","51",IF(B4279="502 - Fermentacion PCL","502",IF(B4279="510 - Fermentacion","510","512"))))))</f>
        <v/>
      </c>
      <c r="M4279" s="107" t="str">
        <f t="shared" si="66"/>
        <v/>
      </c>
    </row>
    <row r="4280" spans="12:13" hidden="1" x14ac:dyDescent="0.25">
      <c r="L4280" s="145" t="str">
        <f>IF(A4280="","",IFERROR(VLOOKUP(B4280,IPQlickTabla!$B:$J,9,FALSE),IF(B4280="80 - Produccion-Mezcla Grasa","80",IF(B4280="51 - Purga-Purga de sebo","51",IF(B4280="502 - Fermentacion PCL","502",IF(B4280="510 - Fermentacion","510","512"))))))</f>
        <v/>
      </c>
      <c r="M4280" s="107" t="str">
        <f t="shared" si="66"/>
        <v/>
      </c>
    </row>
    <row r="4281" spans="12:13" hidden="1" x14ac:dyDescent="0.25">
      <c r="L4281" s="145" t="str">
        <f>IF(A4281="","",IFERROR(VLOOKUP(B4281,IPQlickTabla!$B:$J,9,FALSE),IF(B4281="80 - Produccion-Mezcla Grasa","80",IF(B4281="51 - Purga-Purga de sebo","51",IF(B4281="502 - Fermentacion PCL","502",IF(B4281="510 - Fermentacion","510","512"))))))</f>
        <v/>
      </c>
      <c r="M4281" s="107" t="str">
        <f t="shared" si="66"/>
        <v/>
      </c>
    </row>
    <row r="4282" spans="12:13" hidden="1" x14ac:dyDescent="0.25">
      <c r="L4282" s="145" t="str">
        <f>IF(A4282="","",IFERROR(VLOOKUP(B4282,IPQlickTabla!$B:$J,9,FALSE),IF(B4282="80 - Produccion-Mezcla Grasa","80",IF(B4282="51 - Purga-Purga de sebo","51",IF(B4282="502 - Fermentacion PCL","502",IF(B4282="510 - Fermentacion","510","512"))))))</f>
        <v/>
      </c>
      <c r="M4282" s="107" t="str">
        <f t="shared" si="66"/>
        <v/>
      </c>
    </row>
    <row r="4283" spans="12:13" hidden="1" x14ac:dyDescent="0.25">
      <c r="L4283" s="145" t="str">
        <f>IF(A4283="","",IFERROR(VLOOKUP(B4283,IPQlickTabla!$B:$J,9,FALSE),IF(B4283="80 - Produccion-Mezcla Grasa","80",IF(B4283="51 - Purga-Purga de sebo","51",IF(B4283="502 - Fermentacion PCL","502",IF(B4283="510 - Fermentacion","510","512"))))))</f>
        <v/>
      </c>
      <c r="M4283" s="107" t="str">
        <f t="shared" si="66"/>
        <v/>
      </c>
    </row>
    <row r="4284" spans="12:13" hidden="1" x14ac:dyDescent="0.25">
      <c r="L4284" s="145" t="str">
        <f>IF(A4284="","",IFERROR(VLOOKUP(B4284,IPQlickTabla!$B:$J,9,FALSE),IF(B4284="80 - Produccion-Mezcla Grasa","80",IF(B4284="51 - Purga-Purga de sebo","51",IF(B4284="502 - Fermentacion PCL","502",IF(B4284="510 - Fermentacion","510","512"))))))</f>
        <v/>
      </c>
      <c r="M4284" s="107" t="str">
        <f t="shared" si="66"/>
        <v/>
      </c>
    </row>
    <row r="4285" spans="12:13" hidden="1" x14ac:dyDescent="0.25">
      <c r="L4285" s="145" t="str">
        <f>IF(A4285="","",IFERROR(VLOOKUP(B4285,IPQlickTabla!$B:$J,9,FALSE),IF(B4285="80 - Produccion-Mezcla Grasa","80",IF(B4285="51 - Purga-Purga de sebo","51",IF(B4285="502 - Fermentacion PCL","502",IF(B4285="510 - Fermentacion","510","512"))))))</f>
        <v/>
      </c>
      <c r="M4285" s="107" t="str">
        <f t="shared" si="66"/>
        <v/>
      </c>
    </row>
    <row r="4286" spans="12:13" hidden="1" x14ac:dyDescent="0.25">
      <c r="L4286" s="145" t="str">
        <f>IF(A4286="","",IFERROR(VLOOKUP(B4286,IPQlickTabla!$B:$J,9,FALSE),IF(B4286="80 - Produccion-Mezcla Grasa","80",IF(B4286="51 - Purga-Purga de sebo","51",IF(B4286="502 - Fermentacion PCL","502",IF(B4286="510 - Fermentacion","510","512"))))))</f>
        <v/>
      </c>
      <c r="M4286" s="107" t="str">
        <f t="shared" si="66"/>
        <v/>
      </c>
    </row>
    <row r="4287" spans="12:13" hidden="1" x14ac:dyDescent="0.25">
      <c r="L4287" s="145" t="str">
        <f>IF(A4287="","",IFERROR(VLOOKUP(B4287,IPQlickTabla!$B:$J,9,FALSE),IF(B4287="80 - Produccion-Mezcla Grasa","80",IF(B4287="51 - Purga-Purga de sebo","51",IF(B4287="502 - Fermentacion PCL","502",IF(B4287="510 - Fermentacion","510","512"))))))</f>
        <v/>
      </c>
      <c r="M4287" s="107" t="str">
        <f t="shared" si="66"/>
        <v/>
      </c>
    </row>
    <row r="4288" spans="12:13" hidden="1" x14ac:dyDescent="0.25">
      <c r="L4288" s="145" t="str">
        <f>IF(A4288="","",IFERROR(VLOOKUP(B4288,IPQlickTabla!$B:$J,9,FALSE),IF(B4288="80 - Produccion-Mezcla Grasa","80",IF(B4288="51 - Purga-Purga de sebo","51",IF(B4288="502 - Fermentacion PCL","502",IF(B4288="510 - Fermentacion","510","512"))))))</f>
        <v/>
      </c>
      <c r="M4288" s="107" t="str">
        <f t="shared" si="66"/>
        <v/>
      </c>
    </row>
    <row r="4289" spans="12:13" hidden="1" x14ac:dyDescent="0.25">
      <c r="L4289" s="145" t="str">
        <f>IF(A4289="","",IFERROR(VLOOKUP(B4289,IPQlickTabla!$B:$J,9,FALSE),IF(B4289="80 - Produccion-Mezcla Grasa","80",IF(B4289="51 - Purga-Purga de sebo","51",IF(B4289="502 - Fermentacion PCL","502",IF(B4289="510 - Fermentacion","510","512"))))))</f>
        <v/>
      </c>
      <c r="M4289" s="107" t="str">
        <f t="shared" si="66"/>
        <v/>
      </c>
    </row>
    <row r="4290" spans="12:13" hidden="1" x14ac:dyDescent="0.25">
      <c r="L4290" s="145" t="str">
        <f>IF(A4290="","",IFERROR(VLOOKUP(B4290,IPQlickTabla!$B:$J,9,FALSE),IF(B4290="80 - Produccion-Mezcla Grasa","80",IF(B4290="51 - Purga-Purga de sebo","51",IF(B4290="502 - Fermentacion PCL","502",IF(B4290="510 - Fermentacion","510","512"))))))</f>
        <v/>
      </c>
      <c r="M4290" s="107" t="str">
        <f t="shared" si="66"/>
        <v/>
      </c>
    </row>
    <row r="4291" spans="12:13" hidden="1" x14ac:dyDescent="0.25">
      <c r="L4291" s="145" t="str">
        <f>IF(A4291="","",IFERROR(VLOOKUP(B4291,IPQlickTabla!$B:$J,9,FALSE),IF(B4291="80 - Produccion-Mezcla Grasa","80",IF(B4291="51 - Purga-Purga de sebo","51",IF(B4291="502 - Fermentacion PCL","502",IF(B4291="510 - Fermentacion","510","512"))))))</f>
        <v/>
      </c>
      <c r="M4291" s="107" t="str">
        <f t="shared" ref="M4291:M4354" si="67">+IF(OR(L4291=73,L4291=74,L4291=75),75,IF(L4291="80",80,IF(L4291="51",51,IF(L4291="502",502,IF(L4291="510",510,IF(L4291="512",512,L4291))))))</f>
        <v/>
      </c>
    </row>
    <row r="4292" spans="12:13" hidden="1" x14ac:dyDescent="0.25">
      <c r="L4292" s="145" t="str">
        <f>IF(A4292="","",IFERROR(VLOOKUP(B4292,IPQlickTabla!$B:$J,9,FALSE),IF(B4292="80 - Produccion-Mezcla Grasa","80",IF(B4292="51 - Purga-Purga de sebo","51",IF(B4292="502 - Fermentacion PCL","502",IF(B4292="510 - Fermentacion","510","512"))))))</f>
        <v/>
      </c>
      <c r="M4292" s="107" t="str">
        <f t="shared" si="67"/>
        <v/>
      </c>
    </row>
    <row r="4293" spans="12:13" hidden="1" x14ac:dyDescent="0.25">
      <c r="L4293" s="145" t="str">
        <f>IF(A4293="","",IFERROR(VLOOKUP(B4293,IPQlickTabla!$B:$J,9,FALSE),IF(B4293="80 - Produccion-Mezcla Grasa","80",IF(B4293="51 - Purga-Purga de sebo","51",IF(B4293="502 - Fermentacion PCL","502",IF(B4293="510 - Fermentacion","510","512"))))))</f>
        <v/>
      </c>
      <c r="M4293" s="107" t="str">
        <f t="shared" si="67"/>
        <v/>
      </c>
    </row>
    <row r="4294" spans="12:13" hidden="1" x14ac:dyDescent="0.25">
      <c r="L4294" s="145" t="str">
        <f>IF(A4294="","",IFERROR(VLOOKUP(B4294,IPQlickTabla!$B:$J,9,FALSE),IF(B4294="80 - Produccion-Mezcla Grasa","80",IF(B4294="51 - Purga-Purga de sebo","51",IF(B4294="502 - Fermentacion PCL","502",IF(B4294="510 - Fermentacion","510","512"))))))</f>
        <v/>
      </c>
      <c r="M4294" s="107" t="str">
        <f t="shared" si="67"/>
        <v/>
      </c>
    </row>
    <row r="4295" spans="12:13" hidden="1" x14ac:dyDescent="0.25">
      <c r="L4295" s="145" t="str">
        <f>IF(A4295="","",IFERROR(VLOOKUP(B4295,IPQlickTabla!$B:$J,9,FALSE),IF(B4295="80 - Produccion-Mezcla Grasa","80",IF(B4295="51 - Purga-Purga de sebo","51",IF(B4295="502 - Fermentacion PCL","502",IF(B4295="510 - Fermentacion","510","512"))))))</f>
        <v/>
      </c>
      <c r="M4295" s="107" t="str">
        <f t="shared" si="67"/>
        <v/>
      </c>
    </row>
    <row r="4296" spans="12:13" hidden="1" x14ac:dyDescent="0.25">
      <c r="L4296" s="145" t="str">
        <f>IF(A4296="","",IFERROR(VLOOKUP(B4296,IPQlickTabla!$B:$J,9,FALSE),IF(B4296="80 - Produccion-Mezcla Grasa","80",IF(B4296="51 - Purga-Purga de sebo","51",IF(B4296="502 - Fermentacion PCL","502",IF(B4296="510 - Fermentacion","510","512"))))))</f>
        <v/>
      </c>
      <c r="M4296" s="107" t="str">
        <f t="shared" si="67"/>
        <v/>
      </c>
    </row>
    <row r="4297" spans="12:13" hidden="1" x14ac:dyDescent="0.25">
      <c r="L4297" s="145" t="str">
        <f>IF(A4297="","",IFERROR(VLOOKUP(B4297,IPQlickTabla!$B:$J,9,FALSE),IF(B4297="80 - Produccion-Mezcla Grasa","80",IF(B4297="51 - Purga-Purga de sebo","51",IF(B4297="502 - Fermentacion PCL","502",IF(B4297="510 - Fermentacion","510","512"))))))</f>
        <v/>
      </c>
      <c r="M4297" s="107" t="str">
        <f t="shared" si="67"/>
        <v/>
      </c>
    </row>
    <row r="4298" spans="12:13" hidden="1" x14ac:dyDescent="0.25">
      <c r="L4298" s="145" t="str">
        <f>IF(A4298="","",IFERROR(VLOOKUP(B4298,IPQlickTabla!$B:$J,9,FALSE),IF(B4298="80 - Produccion-Mezcla Grasa","80",IF(B4298="51 - Purga-Purga de sebo","51",IF(B4298="502 - Fermentacion PCL","502",IF(B4298="510 - Fermentacion","510","512"))))))</f>
        <v/>
      </c>
      <c r="M4298" s="107" t="str">
        <f t="shared" si="67"/>
        <v/>
      </c>
    </row>
    <row r="4299" spans="12:13" hidden="1" x14ac:dyDescent="0.25">
      <c r="L4299" s="145" t="str">
        <f>IF(A4299="","",IFERROR(VLOOKUP(B4299,IPQlickTabla!$B:$J,9,FALSE),IF(B4299="80 - Produccion-Mezcla Grasa","80",IF(B4299="51 - Purga-Purga de sebo","51",IF(B4299="502 - Fermentacion PCL","502",IF(B4299="510 - Fermentacion","510","512"))))))</f>
        <v/>
      </c>
      <c r="M4299" s="107" t="str">
        <f t="shared" si="67"/>
        <v/>
      </c>
    </row>
    <row r="4300" spans="12:13" hidden="1" x14ac:dyDescent="0.25">
      <c r="L4300" s="145" t="str">
        <f>IF(A4300="","",IFERROR(VLOOKUP(B4300,IPQlickTabla!$B:$J,9,FALSE),IF(B4300="80 - Produccion-Mezcla Grasa","80",IF(B4300="51 - Purga-Purga de sebo","51",IF(B4300="502 - Fermentacion PCL","502",IF(B4300="510 - Fermentacion","510","512"))))))</f>
        <v/>
      </c>
      <c r="M4300" s="107" t="str">
        <f t="shared" si="67"/>
        <v/>
      </c>
    </row>
    <row r="4301" spans="12:13" hidden="1" x14ac:dyDescent="0.25">
      <c r="L4301" s="145" t="str">
        <f>IF(A4301="","",IFERROR(VLOOKUP(B4301,IPQlickTabla!$B:$J,9,FALSE),IF(B4301="80 - Produccion-Mezcla Grasa","80",IF(B4301="51 - Purga-Purga de sebo","51",IF(B4301="502 - Fermentacion PCL","502",IF(B4301="510 - Fermentacion","510","512"))))))</f>
        <v/>
      </c>
      <c r="M4301" s="107" t="str">
        <f t="shared" si="67"/>
        <v/>
      </c>
    </row>
    <row r="4302" spans="12:13" hidden="1" x14ac:dyDescent="0.25">
      <c r="L4302" s="145" t="str">
        <f>IF(A4302="","",IFERROR(VLOOKUP(B4302,IPQlickTabla!$B:$J,9,FALSE),IF(B4302="80 - Produccion-Mezcla Grasa","80",IF(B4302="51 - Purga-Purga de sebo","51",IF(B4302="502 - Fermentacion PCL","502",IF(B4302="510 - Fermentacion","510","512"))))))</f>
        <v/>
      </c>
      <c r="M4302" s="107" t="str">
        <f t="shared" si="67"/>
        <v/>
      </c>
    </row>
    <row r="4303" spans="12:13" hidden="1" x14ac:dyDescent="0.25">
      <c r="L4303" s="145" t="str">
        <f>IF(A4303="","",IFERROR(VLOOKUP(B4303,IPQlickTabla!$B:$J,9,FALSE),IF(B4303="80 - Produccion-Mezcla Grasa","80",IF(B4303="51 - Purga-Purga de sebo","51",IF(B4303="502 - Fermentacion PCL","502",IF(B4303="510 - Fermentacion","510","512"))))))</f>
        <v/>
      </c>
      <c r="M4303" s="107" t="str">
        <f t="shared" si="67"/>
        <v/>
      </c>
    </row>
    <row r="4304" spans="12:13" hidden="1" x14ac:dyDescent="0.25">
      <c r="L4304" s="145" t="str">
        <f>IF(A4304="","",IFERROR(VLOOKUP(B4304,IPQlickTabla!$B:$J,9,FALSE),IF(B4304="80 - Produccion-Mezcla Grasa","80",IF(B4304="51 - Purga-Purga de sebo","51",IF(B4304="502 - Fermentacion PCL","502",IF(B4304="510 - Fermentacion","510","512"))))))</f>
        <v/>
      </c>
      <c r="M4304" s="107" t="str">
        <f t="shared" si="67"/>
        <v/>
      </c>
    </row>
    <row r="4305" spans="12:13" hidden="1" x14ac:dyDescent="0.25">
      <c r="L4305" s="145" t="str">
        <f>IF(A4305="","",IFERROR(VLOOKUP(B4305,IPQlickTabla!$B:$J,9,FALSE),IF(B4305="80 - Produccion-Mezcla Grasa","80",IF(B4305="51 - Purga-Purga de sebo","51",IF(B4305="502 - Fermentacion PCL","502",IF(B4305="510 - Fermentacion","510","512"))))))</f>
        <v/>
      </c>
      <c r="M4305" s="107" t="str">
        <f t="shared" si="67"/>
        <v/>
      </c>
    </row>
    <row r="4306" spans="12:13" hidden="1" x14ac:dyDescent="0.25">
      <c r="L4306" s="145" t="str">
        <f>IF(A4306="","",IFERROR(VLOOKUP(B4306,IPQlickTabla!$B:$J,9,FALSE),IF(B4306="80 - Produccion-Mezcla Grasa","80",IF(B4306="51 - Purga-Purga de sebo","51",IF(B4306="502 - Fermentacion PCL","502",IF(B4306="510 - Fermentacion","510","512"))))))</f>
        <v/>
      </c>
      <c r="M4306" s="107" t="str">
        <f t="shared" si="67"/>
        <v/>
      </c>
    </row>
    <row r="4307" spans="12:13" hidden="1" x14ac:dyDescent="0.25">
      <c r="L4307" s="145" t="str">
        <f>IF(A4307="","",IFERROR(VLOOKUP(B4307,IPQlickTabla!$B:$J,9,FALSE),IF(B4307="80 - Produccion-Mezcla Grasa","80",IF(B4307="51 - Purga-Purga de sebo","51",IF(B4307="502 - Fermentacion PCL","502",IF(B4307="510 - Fermentacion","510","512"))))))</f>
        <v/>
      </c>
      <c r="M4307" s="107" t="str">
        <f t="shared" si="67"/>
        <v/>
      </c>
    </row>
    <row r="4308" spans="12:13" hidden="1" x14ac:dyDescent="0.25">
      <c r="L4308" s="145" t="str">
        <f>IF(A4308="","",IFERROR(VLOOKUP(B4308,IPQlickTabla!$B:$J,9,FALSE),IF(B4308="80 - Produccion-Mezcla Grasa","80",IF(B4308="51 - Purga-Purga de sebo","51",IF(B4308="502 - Fermentacion PCL","502",IF(B4308="510 - Fermentacion","510","512"))))))</f>
        <v/>
      </c>
      <c r="M4308" s="107" t="str">
        <f t="shared" si="67"/>
        <v/>
      </c>
    </row>
    <row r="4309" spans="12:13" hidden="1" x14ac:dyDescent="0.25">
      <c r="L4309" s="145" t="str">
        <f>IF(A4309="","",IFERROR(VLOOKUP(B4309,IPQlickTabla!$B:$J,9,FALSE),IF(B4309="80 - Produccion-Mezcla Grasa","80",IF(B4309="51 - Purga-Purga de sebo","51",IF(B4309="502 - Fermentacion PCL","502",IF(B4309="510 - Fermentacion","510","512"))))))</f>
        <v/>
      </c>
      <c r="M4309" s="107" t="str">
        <f t="shared" si="67"/>
        <v/>
      </c>
    </row>
    <row r="4310" spans="12:13" hidden="1" x14ac:dyDescent="0.25">
      <c r="L4310" s="145" t="str">
        <f>IF(A4310="","",IFERROR(VLOOKUP(B4310,IPQlickTabla!$B:$J,9,FALSE),IF(B4310="80 - Produccion-Mezcla Grasa","80",IF(B4310="51 - Purga-Purga de sebo","51",IF(B4310="502 - Fermentacion PCL","502",IF(B4310="510 - Fermentacion","510","512"))))))</f>
        <v/>
      </c>
      <c r="M4310" s="107" t="str">
        <f t="shared" si="67"/>
        <v/>
      </c>
    </row>
    <row r="4311" spans="12:13" hidden="1" x14ac:dyDescent="0.25">
      <c r="L4311" s="145" t="str">
        <f>IF(A4311="","",IFERROR(VLOOKUP(B4311,IPQlickTabla!$B:$J,9,FALSE),IF(B4311="80 - Produccion-Mezcla Grasa","80",IF(B4311="51 - Purga-Purga de sebo","51",IF(B4311="502 - Fermentacion PCL","502",IF(B4311="510 - Fermentacion","510","512"))))))</f>
        <v/>
      </c>
      <c r="M4311" s="107" t="str">
        <f t="shared" si="67"/>
        <v/>
      </c>
    </row>
    <row r="4312" spans="12:13" hidden="1" x14ac:dyDescent="0.25">
      <c r="L4312" s="145" t="str">
        <f>IF(A4312="","",IFERROR(VLOOKUP(B4312,IPQlickTabla!$B:$J,9,FALSE),IF(B4312="80 - Produccion-Mezcla Grasa","80",IF(B4312="51 - Purga-Purga de sebo","51",IF(B4312="502 - Fermentacion PCL","502",IF(B4312="510 - Fermentacion","510","512"))))))</f>
        <v/>
      </c>
      <c r="M4312" s="107" t="str">
        <f t="shared" si="67"/>
        <v/>
      </c>
    </row>
    <row r="4313" spans="12:13" hidden="1" x14ac:dyDescent="0.25">
      <c r="L4313" s="145" t="str">
        <f>IF(A4313="","",IFERROR(VLOOKUP(B4313,IPQlickTabla!$B:$J,9,FALSE),IF(B4313="80 - Produccion-Mezcla Grasa","80",IF(B4313="51 - Purga-Purga de sebo","51",IF(B4313="502 - Fermentacion PCL","502",IF(B4313="510 - Fermentacion","510","512"))))))</f>
        <v/>
      </c>
      <c r="M4313" s="107" t="str">
        <f t="shared" si="67"/>
        <v/>
      </c>
    </row>
    <row r="4314" spans="12:13" hidden="1" x14ac:dyDescent="0.25">
      <c r="L4314" s="145" t="str">
        <f>IF(A4314="","",IFERROR(VLOOKUP(B4314,IPQlickTabla!$B:$J,9,FALSE),IF(B4314="80 - Produccion-Mezcla Grasa","80",IF(B4314="51 - Purga-Purga de sebo","51",IF(B4314="502 - Fermentacion PCL","502",IF(B4314="510 - Fermentacion","510","512"))))))</f>
        <v/>
      </c>
      <c r="M4314" s="107" t="str">
        <f t="shared" si="67"/>
        <v/>
      </c>
    </row>
    <row r="4315" spans="12:13" hidden="1" x14ac:dyDescent="0.25">
      <c r="L4315" s="145" t="str">
        <f>IF(A4315="","",IFERROR(VLOOKUP(B4315,IPQlickTabla!$B:$J,9,FALSE),IF(B4315="80 - Produccion-Mezcla Grasa","80",IF(B4315="51 - Purga-Purga de sebo","51",IF(B4315="502 - Fermentacion PCL","502",IF(B4315="510 - Fermentacion","510","512"))))))</f>
        <v/>
      </c>
      <c r="M4315" s="107" t="str">
        <f t="shared" si="67"/>
        <v/>
      </c>
    </row>
    <row r="4316" spans="12:13" hidden="1" x14ac:dyDescent="0.25">
      <c r="L4316" s="145" t="str">
        <f>IF(A4316="","",IFERROR(VLOOKUP(B4316,IPQlickTabla!$B:$J,9,FALSE),IF(B4316="80 - Produccion-Mezcla Grasa","80",IF(B4316="51 - Purga-Purga de sebo","51",IF(B4316="502 - Fermentacion PCL","502",IF(B4316="510 - Fermentacion","510","512"))))))</f>
        <v/>
      </c>
      <c r="M4316" s="107" t="str">
        <f t="shared" si="67"/>
        <v/>
      </c>
    </row>
    <row r="4317" spans="12:13" hidden="1" x14ac:dyDescent="0.25">
      <c r="L4317" s="145" t="str">
        <f>IF(A4317="","",IFERROR(VLOOKUP(B4317,IPQlickTabla!$B:$J,9,FALSE),IF(B4317="80 - Produccion-Mezcla Grasa","80",IF(B4317="51 - Purga-Purga de sebo","51",IF(B4317="502 - Fermentacion PCL","502",IF(B4317="510 - Fermentacion","510","512"))))))</f>
        <v/>
      </c>
      <c r="M4317" s="107" t="str">
        <f t="shared" si="67"/>
        <v/>
      </c>
    </row>
    <row r="4318" spans="12:13" hidden="1" x14ac:dyDescent="0.25">
      <c r="L4318" s="145" t="str">
        <f>IF(A4318="","",IFERROR(VLOOKUP(B4318,IPQlickTabla!$B:$J,9,FALSE),IF(B4318="80 - Produccion-Mezcla Grasa","80",IF(B4318="51 - Purga-Purga de sebo","51",IF(B4318="502 - Fermentacion PCL","502",IF(B4318="510 - Fermentacion","510","512"))))))</f>
        <v/>
      </c>
      <c r="M4318" s="107" t="str">
        <f t="shared" si="67"/>
        <v/>
      </c>
    </row>
    <row r="4319" spans="12:13" hidden="1" x14ac:dyDescent="0.25">
      <c r="L4319" s="145" t="str">
        <f>IF(A4319="","",IFERROR(VLOOKUP(B4319,IPQlickTabla!$B:$J,9,FALSE),IF(B4319="80 - Produccion-Mezcla Grasa","80",IF(B4319="51 - Purga-Purga de sebo","51",IF(B4319="502 - Fermentacion PCL","502",IF(B4319="510 - Fermentacion","510","512"))))))</f>
        <v/>
      </c>
      <c r="M4319" s="107" t="str">
        <f t="shared" si="67"/>
        <v/>
      </c>
    </row>
    <row r="4320" spans="12:13" hidden="1" x14ac:dyDescent="0.25">
      <c r="L4320" s="145" t="str">
        <f>IF(A4320="","",IFERROR(VLOOKUP(B4320,IPQlickTabla!$B:$J,9,FALSE),IF(B4320="80 - Produccion-Mezcla Grasa","80",IF(B4320="51 - Purga-Purga de sebo","51",IF(B4320="502 - Fermentacion PCL","502",IF(B4320="510 - Fermentacion","510","512"))))))</f>
        <v/>
      </c>
      <c r="M4320" s="107" t="str">
        <f t="shared" si="67"/>
        <v/>
      </c>
    </row>
    <row r="4321" spans="12:13" hidden="1" x14ac:dyDescent="0.25">
      <c r="L4321" s="145" t="str">
        <f>IF(A4321="","",IFERROR(VLOOKUP(B4321,IPQlickTabla!$B:$J,9,FALSE),IF(B4321="80 - Produccion-Mezcla Grasa","80",IF(B4321="51 - Purga-Purga de sebo","51",IF(B4321="502 - Fermentacion PCL","502",IF(B4321="510 - Fermentacion","510","512"))))))</f>
        <v/>
      </c>
      <c r="M4321" s="107" t="str">
        <f t="shared" si="67"/>
        <v/>
      </c>
    </row>
    <row r="4322" spans="12:13" hidden="1" x14ac:dyDescent="0.25">
      <c r="L4322" s="145" t="str">
        <f>IF(A4322="","",IFERROR(VLOOKUP(B4322,IPQlickTabla!$B:$J,9,FALSE),IF(B4322="80 - Produccion-Mezcla Grasa","80",IF(B4322="51 - Purga-Purga de sebo","51",IF(B4322="502 - Fermentacion PCL","502",IF(B4322="510 - Fermentacion","510","512"))))))</f>
        <v/>
      </c>
      <c r="M4322" s="107" t="str">
        <f t="shared" si="67"/>
        <v/>
      </c>
    </row>
    <row r="4323" spans="12:13" hidden="1" x14ac:dyDescent="0.25">
      <c r="L4323" s="145" t="str">
        <f>IF(A4323="","",IFERROR(VLOOKUP(B4323,IPQlickTabla!$B:$J,9,FALSE),IF(B4323="80 - Produccion-Mezcla Grasa","80",IF(B4323="51 - Purga-Purga de sebo","51",IF(B4323="502 - Fermentacion PCL","502",IF(B4323="510 - Fermentacion","510","512"))))))</f>
        <v/>
      </c>
      <c r="M4323" s="107" t="str">
        <f t="shared" si="67"/>
        <v/>
      </c>
    </row>
    <row r="4324" spans="12:13" hidden="1" x14ac:dyDescent="0.25">
      <c r="L4324" s="145" t="str">
        <f>IF(A4324="","",IFERROR(VLOOKUP(B4324,IPQlickTabla!$B:$J,9,FALSE),IF(B4324="80 - Produccion-Mezcla Grasa","80",IF(B4324="51 - Purga-Purga de sebo","51",IF(B4324="502 - Fermentacion PCL","502",IF(B4324="510 - Fermentacion","510","512"))))))</f>
        <v/>
      </c>
      <c r="M4324" s="107" t="str">
        <f t="shared" si="67"/>
        <v/>
      </c>
    </row>
    <row r="4325" spans="12:13" hidden="1" x14ac:dyDescent="0.25">
      <c r="L4325" s="145" t="str">
        <f>IF(A4325="","",IFERROR(VLOOKUP(B4325,IPQlickTabla!$B:$J,9,FALSE),IF(B4325="80 - Produccion-Mezcla Grasa","80",IF(B4325="51 - Purga-Purga de sebo","51",IF(B4325="502 - Fermentacion PCL","502",IF(B4325="510 - Fermentacion","510","512"))))))</f>
        <v/>
      </c>
      <c r="M4325" s="107" t="str">
        <f t="shared" si="67"/>
        <v/>
      </c>
    </row>
    <row r="4326" spans="12:13" hidden="1" x14ac:dyDescent="0.25">
      <c r="L4326" s="145" t="str">
        <f>IF(A4326="","",IFERROR(VLOOKUP(B4326,IPQlickTabla!$B:$J,9,FALSE),IF(B4326="80 - Produccion-Mezcla Grasa","80",IF(B4326="51 - Purga-Purga de sebo","51",IF(B4326="502 - Fermentacion PCL","502",IF(B4326="510 - Fermentacion","510","512"))))))</f>
        <v/>
      </c>
      <c r="M4326" s="107" t="str">
        <f t="shared" si="67"/>
        <v/>
      </c>
    </row>
    <row r="4327" spans="12:13" hidden="1" x14ac:dyDescent="0.25">
      <c r="L4327" s="145" t="str">
        <f>IF(A4327="","",IFERROR(VLOOKUP(B4327,IPQlickTabla!$B:$J,9,FALSE),IF(B4327="80 - Produccion-Mezcla Grasa","80",IF(B4327="51 - Purga-Purga de sebo","51",IF(B4327="502 - Fermentacion PCL","502",IF(B4327="510 - Fermentacion","510","512"))))))</f>
        <v/>
      </c>
      <c r="M4327" s="107" t="str">
        <f t="shared" si="67"/>
        <v/>
      </c>
    </row>
    <row r="4328" spans="12:13" hidden="1" x14ac:dyDescent="0.25">
      <c r="L4328" s="145" t="str">
        <f>IF(A4328="","",IFERROR(VLOOKUP(B4328,IPQlickTabla!$B:$J,9,FALSE),IF(B4328="80 - Produccion-Mezcla Grasa","80",IF(B4328="51 - Purga-Purga de sebo","51",IF(B4328="502 - Fermentacion PCL","502",IF(B4328="510 - Fermentacion","510","512"))))))</f>
        <v/>
      </c>
      <c r="M4328" s="107" t="str">
        <f t="shared" si="67"/>
        <v/>
      </c>
    </row>
    <row r="4329" spans="12:13" hidden="1" x14ac:dyDescent="0.25">
      <c r="L4329" s="145" t="str">
        <f>IF(A4329="","",IFERROR(VLOOKUP(B4329,IPQlickTabla!$B:$J,9,FALSE),IF(B4329="80 - Produccion-Mezcla Grasa","80",IF(B4329="51 - Purga-Purga de sebo","51",IF(B4329="502 - Fermentacion PCL","502",IF(B4329="510 - Fermentacion","510","512"))))))</f>
        <v/>
      </c>
      <c r="M4329" s="107" t="str">
        <f t="shared" si="67"/>
        <v/>
      </c>
    </row>
    <row r="4330" spans="12:13" hidden="1" x14ac:dyDescent="0.25">
      <c r="L4330" s="145" t="str">
        <f>IF(A4330="","",IFERROR(VLOOKUP(B4330,IPQlickTabla!$B:$J,9,FALSE),IF(B4330="80 - Produccion-Mezcla Grasa","80",IF(B4330="51 - Purga-Purga de sebo","51",IF(B4330="502 - Fermentacion PCL","502",IF(B4330="510 - Fermentacion","510","512"))))))</f>
        <v/>
      </c>
      <c r="M4330" s="107" t="str">
        <f t="shared" si="67"/>
        <v/>
      </c>
    </row>
    <row r="4331" spans="12:13" hidden="1" x14ac:dyDescent="0.25">
      <c r="L4331" s="145" t="str">
        <f>IF(A4331="","",IFERROR(VLOOKUP(B4331,IPQlickTabla!$B:$J,9,FALSE),IF(B4331="80 - Produccion-Mezcla Grasa","80",IF(B4331="51 - Purga-Purga de sebo","51",IF(B4331="502 - Fermentacion PCL","502",IF(B4331="510 - Fermentacion","510","512"))))))</f>
        <v/>
      </c>
      <c r="M4331" s="107" t="str">
        <f t="shared" si="67"/>
        <v/>
      </c>
    </row>
    <row r="4332" spans="12:13" hidden="1" x14ac:dyDescent="0.25">
      <c r="L4332" s="145" t="str">
        <f>IF(A4332="","",IFERROR(VLOOKUP(B4332,IPQlickTabla!$B:$J,9,FALSE),IF(B4332="80 - Produccion-Mezcla Grasa","80",IF(B4332="51 - Purga-Purga de sebo","51",IF(B4332="502 - Fermentacion PCL","502",IF(B4332="510 - Fermentacion","510","512"))))))</f>
        <v/>
      </c>
      <c r="M4332" s="107" t="str">
        <f t="shared" si="67"/>
        <v/>
      </c>
    </row>
    <row r="4333" spans="12:13" hidden="1" x14ac:dyDescent="0.25">
      <c r="L4333" s="145" t="str">
        <f>IF(A4333="","",IFERROR(VLOOKUP(B4333,IPQlickTabla!$B:$J,9,FALSE),IF(B4333="80 - Produccion-Mezcla Grasa","80",IF(B4333="51 - Purga-Purga de sebo","51",IF(B4333="502 - Fermentacion PCL","502",IF(B4333="510 - Fermentacion","510","512"))))))</f>
        <v/>
      </c>
      <c r="M4333" s="107" t="str">
        <f t="shared" si="67"/>
        <v/>
      </c>
    </row>
    <row r="4334" spans="12:13" hidden="1" x14ac:dyDescent="0.25">
      <c r="L4334" s="145" t="str">
        <f>IF(A4334="","",IFERROR(VLOOKUP(B4334,IPQlickTabla!$B:$J,9,FALSE),IF(B4334="80 - Produccion-Mezcla Grasa","80",IF(B4334="51 - Purga-Purga de sebo","51",IF(B4334="502 - Fermentacion PCL","502",IF(B4334="510 - Fermentacion","510","512"))))))</f>
        <v/>
      </c>
      <c r="M4334" s="107" t="str">
        <f t="shared" si="67"/>
        <v/>
      </c>
    </row>
    <row r="4335" spans="12:13" hidden="1" x14ac:dyDescent="0.25">
      <c r="L4335" s="145" t="str">
        <f>IF(A4335="","",IFERROR(VLOOKUP(B4335,IPQlickTabla!$B:$J,9,FALSE),IF(B4335="80 - Produccion-Mezcla Grasa","80",IF(B4335="51 - Purga-Purga de sebo","51",IF(B4335="502 - Fermentacion PCL","502",IF(B4335="510 - Fermentacion","510","512"))))))</f>
        <v/>
      </c>
      <c r="M4335" s="107" t="str">
        <f t="shared" si="67"/>
        <v/>
      </c>
    </row>
    <row r="4336" spans="12:13" hidden="1" x14ac:dyDescent="0.25">
      <c r="L4336" s="145" t="str">
        <f>IF(A4336="","",IFERROR(VLOOKUP(B4336,IPQlickTabla!$B:$J,9,FALSE),IF(B4336="80 - Produccion-Mezcla Grasa","80",IF(B4336="51 - Purga-Purga de sebo","51",IF(B4336="502 - Fermentacion PCL","502",IF(B4336="510 - Fermentacion","510","512"))))))</f>
        <v/>
      </c>
      <c r="M4336" s="107" t="str">
        <f t="shared" si="67"/>
        <v/>
      </c>
    </row>
    <row r="4337" spans="12:13" hidden="1" x14ac:dyDescent="0.25">
      <c r="L4337" s="145" t="str">
        <f>IF(A4337="","",IFERROR(VLOOKUP(B4337,IPQlickTabla!$B:$J,9,FALSE),IF(B4337="80 - Produccion-Mezcla Grasa","80",IF(B4337="51 - Purga-Purga de sebo","51",IF(B4337="502 - Fermentacion PCL","502",IF(B4337="510 - Fermentacion","510","512"))))))</f>
        <v/>
      </c>
      <c r="M4337" s="107" t="str">
        <f t="shared" si="67"/>
        <v/>
      </c>
    </row>
    <row r="4338" spans="12:13" hidden="1" x14ac:dyDescent="0.25">
      <c r="L4338" s="145" t="str">
        <f>IF(A4338="","",IFERROR(VLOOKUP(B4338,IPQlickTabla!$B:$J,9,FALSE),IF(B4338="80 - Produccion-Mezcla Grasa","80",IF(B4338="51 - Purga-Purga de sebo","51",IF(B4338="502 - Fermentacion PCL","502",IF(B4338="510 - Fermentacion","510","512"))))))</f>
        <v/>
      </c>
      <c r="M4338" s="107" t="str">
        <f t="shared" si="67"/>
        <v/>
      </c>
    </row>
    <row r="4339" spans="12:13" hidden="1" x14ac:dyDescent="0.25">
      <c r="L4339" s="145" t="str">
        <f>IF(A4339="","",IFERROR(VLOOKUP(B4339,IPQlickTabla!$B:$J,9,FALSE),IF(B4339="80 - Produccion-Mezcla Grasa","80",IF(B4339="51 - Purga-Purga de sebo","51",IF(B4339="502 - Fermentacion PCL","502",IF(B4339="510 - Fermentacion","510","512"))))))</f>
        <v/>
      </c>
      <c r="M4339" s="107" t="str">
        <f t="shared" si="67"/>
        <v/>
      </c>
    </row>
    <row r="4340" spans="12:13" hidden="1" x14ac:dyDescent="0.25">
      <c r="L4340" s="145" t="str">
        <f>IF(A4340="","",IFERROR(VLOOKUP(B4340,IPQlickTabla!$B:$J,9,FALSE),IF(B4340="80 - Produccion-Mezcla Grasa","80",IF(B4340="51 - Purga-Purga de sebo","51",IF(B4340="502 - Fermentacion PCL","502",IF(B4340="510 - Fermentacion","510","512"))))))</f>
        <v/>
      </c>
      <c r="M4340" s="107" t="str">
        <f t="shared" si="67"/>
        <v/>
      </c>
    </row>
    <row r="4341" spans="12:13" hidden="1" x14ac:dyDescent="0.25">
      <c r="L4341" s="145" t="str">
        <f>IF(A4341="","",IFERROR(VLOOKUP(B4341,IPQlickTabla!$B:$J,9,FALSE),IF(B4341="80 - Produccion-Mezcla Grasa","80",IF(B4341="51 - Purga-Purga de sebo","51",IF(B4341="502 - Fermentacion PCL","502",IF(B4341="510 - Fermentacion","510","512"))))))</f>
        <v/>
      </c>
      <c r="M4341" s="107" t="str">
        <f t="shared" si="67"/>
        <v/>
      </c>
    </row>
    <row r="4342" spans="12:13" hidden="1" x14ac:dyDescent="0.25">
      <c r="L4342" s="145" t="str">
        <f>IF(A4342="","",IFERROR(VLOOKUP(B4342,IPQlickTabla!$B:$J,9,FALSE),IF(B4342="80 - Produccion-Mezcla Grasa","80",IF(B4342="51 - Purga-Purga de sebo","51",IF(B4342="502 - Fermentacion PCL","502",IF(B4342="510 - Fermentacion","510","512"))))))</f>
        <v/>
      </c>
      <c r="M4342" s="107" t="str">
        <f t="shared" si="67"/>
        <v/>
      </c>
    </row>
    <row r="4343" spans="12:13" hidden="1" x14ac:dyDescent="0.25">
      <c r="L4343" s="145" t="str">
        <f>IF(A4343="","",IFERROR(VLOOKUP(B4343,IPQlickTabla!$B:$J,9,FALSE),IF(B4343="80 - Produccion-Mezcla Grasa","80",IF(B4343="51 - Purga-Purga de sebo","51",IF(B4343="502 - Fermentacion PCL","502",IF(B4343="510 - Fermentacion","510","512"))))))</f>
        <v/>
      </c>
      <c r="M4343" s="107" t="str">
        <f t="shared" si="67"/>
        <v/>
      </c>
    </row>
    <row r="4344" spans="12:13" hidden="1" x14ac:dyDescent="0.25">
      <c r="L4344" s="145" t="str">
        <f>IF(A4344="","",IFERROR(VLOOKUP(B4344,IPQlickTabla!$B:$J,9,FALSE),IF(B4344="80 - Produccion-Mezcla Grasa","80",IF(B4344="51 - Purga-Purga de sebo","51",IF(B4344="502 - Fermentacion PCL","502",IF(B4344="510 - Fermentacion","510","512"))))))</f>
        <v/>
      </c>
      <c r="M4344" s="107" t="str">
        <f t="shared" si="67"/>
        <v/>
      </c>
    </row>
    <row r="4345" spans="12:13" hidden="1" x14ac:dyDescent="0.25">
      <c r="L4345" s="145" t="str">
        <f>IF(A4345="","",IFERROR(VLOOKUP(B4345,IPQlickTabla!$B:$J,9,FALSE),IF(B4345="80 - Produccion-Mezcla Grasa","80",IF(B4345="51 - Purga-Purga de sebo","51",IF(B4345="502 - Fermentacion PCL","502",IF(B4345="510 - Fermentacion","510","512"))))))</f>
        <v/>
      </c>
      <c r="M4345" s="107" t="str">
        <f t="shared" si="67"/>
        <v/>
      </c>
    </row>
    <row r="4346" spans="12:13" hidden="1" x14ac:dyDescent="0.25">
      <c r="L4346" s="145" t="str">
        <f>IF(A4346="","",IFERROR(VLOOKUP(B4346,IPQlickTabla!$B:$J,9,FALSE),IF(B4346="80 - Produccion-Mezcla Grasa","80",IF(B4346="51 - Purga-Purga de sebo","51",IF(B4346="502 - Fermentacion PCL","502",IF(B4346="510 - Fermentacion","510","512"))))))</f>
        <v/>
      </c>
      <c r="M4346" s="107" t="str">
        <f t="shared" si="67"/>
        <v/>
      </c>
    </row>
    <row r="4347" spans="12:13" hidden="1" x14ac:dyDescent="0.25">
      <c r="L4347" s="145" t="str">
        <f>IF(A4347="","",IFERROR(VLOOKUP(B4347,IPQlickTabla!$B:$J,9,FALSE),IF(B4347="80 - Produccion-Mezcla Grasa","80",IF(B4347="51 - Purga-Purga de sebo","51",IF(B4347="502 - Fermentacion PCL","502",IF(B4347="510 - Fermentacion","510","512"))))))</f>
        <v/>
      </c>
      <c r="M4347" s="107" t="str">
        <f t="shared" si="67"/>
        <v/>
      </c>
    </row>
    <row r="4348" spans="12:13" hidden="1" x14ac:dyDescent="0.25">
      <c r="L4348" s="145" t="str">
        <f>IF(A4348="","",IFERROR(VLOOKUP(B4348,IPQlickTabla!$B:$J,9,FALSE),IF(B4348="80 - Produccion-Mezcla Grasa","80",IF(B4348="51 - Purga-Purga de sebo","51",IF(B4348="502 - Fermentacion PCL","502",IF(B4348="510 - Fermentacion","510","512"))))))</f>
        <v/>
      </c>
      <c r="M4348" s="107" t="str">
        <f t="shared" si="67"/>
        <v/>
      </c>
    </row>
    <row r="4349" spans="12:13" hidden="1" x14ac:dyDescent="0.25">
      <c r="L4349" s="145" t="str">
        <f>IF(A4349="","",IFERROR(VLOOKUP(B4349,IPQlickTabla!$B:$J,9,FALSE),IF(B4349="80 - Produccion-Mezcla Grasa","80",IF(B4349="51 - Purga-Purga de sebo","51",IF(B4349="502 - Fermentacion PCL","502",IF(B4349="510 - Fermentacion","510","512"))))))</f>
        <v/>
      </c>
      <c r="M4349" s="107" t="str">
        <f t="shared" si="67"/>
        <v/>
      </c>
    </row>
    <row r="4350" spans="12:13" hidden="1" x14ac:dyDescent="0.25">
      <c r="L4350" s="145" t="str">
        <f>IF(A4350="","",IFERROR(VLOOKUP(B4350,IPQlickTabla!$B:$J,9,FALSE),IF(B4350="80 - Produccion-Mezcla Grasa","80",IF(B4350="51 - Purga-Purga de sebo","51",IF(B4350="502 - Fermentacion PCL","502",IF(B4350="510 - Fermentacion","510","512"))))))</f>
        <v/>
      </c>
      <c r="M4350" s="107" t="str">
        <f t="shared" si="67"/>
        <v/>
      </c>
    </row>
    <row r="4351" spans="12:13" hidden="1" x14ac:dyDescent="0.25">
      <c r="L4351" s="145" t="str">
        <f>IF(A4351="","",IFERROR(VLOOKUP(B4351,IPQlickTabla!$B:$J,9,FALSE),IF(B4351="80 - Produccion-Mezcla Grasa","80",IF(B4351="51 - Purga-Purga de sebo","51",IF(B4351="502 - Fermentacion PCL","502",IF(B4351="510 - Fermentacion","510","512"))))))</f>
        <v/>
      </c>
      <c r="M4351" s="107" t="str">
        <f t="shared" si="67"/>
        <v/>
      </c>
    </row>
    <row r="4352" spans="12:13" hidden="1" x14ac:dyDescent="0.25">
      <c r="L4352" s="145" t="str">
        <f>IF(A4352="","",IFERROR(VLOOKUP(B4352,IPQlickTabla!$B:$J,9,FALSE),IF(B4352="80 - Produccion-Mezcla Grasa","80",IF(B4352="51 - Purga-Purga de sebo","51",IF(B4352="502 - Fermentacion PCL","502",IF(B4352="510 - Fermentacion","510","512"))))))</f>
        <v/>
      </c>
      <c r="M4352" s="107" t="str">
        <f t="shared" si="67"/>
        <v/>
      </c>
    </row>
    <row r="4353" spans="12:13" hidden="1" x14ac:dyDescent="0.25">
      <c r="L4353" s="145" t="str">
        <f>IF(A4353="","",IFERROR(VLOOKUP(B4353,IPQlickTabla!$B:$J,9,FALSE),IF(B4353="80 - Produccion-Mezcla Grasa","80",IF(B4353="51 - Purga-Purga de sebo","51",IF(B4353="502 - Fermentacion PCL","502",IF(B4353="510 - Fermentacion","510","512"))))))</f>
        <v/>
      </c>
      <c r="M4353" s="107" t="str">
        <f t="shared" si="67"/>
        <v/>
      </c>
    </row>
    <row r="4354" spans="12:13" hidden="1" x14ac:dyDescent="0.25">
      <c r="L4354" s="145" t="str">
        <f>IF(A4354="","",IFERROR(VLOOKUP(B4354,IPQlickTabla!$B:$J,9,FALSE),IF(B4354="80 - Produccion-Mezcla Grasa","80",IF(B4354="51 - Purga-Purga de sebo","51",IF(B4354="502 - Fermentacion PCL","502",IF(B4354="510 - Fermentacion","510","512"))))))</f>
        <v/>
      </c>
      <c r="M4354" s="107" t="str">
        <f t="shared" si="67"/>
        <v/>
      </c>
    </row>
    <row r="4355" spans="12:13" hidden="1" x14ac:dyDescent="0.25">
      <c r="L4355" s="145" t="str">
        <f>IF(A4355="","",IFERROR(VLOOKUP(B4355,IPQlickTabla!$B:$J,9,FALSE),IF(B4355="80 - Produccion-Mezcla Grasa","80",IF(B4355="51 - Purga-Purga de sebo","51",IF(B4355="502 - Fermentacion PCL","502",IF(B4355="510 - Fermentacion","510","512"))))))</f>
        <v/>
      </c>
      <c r="M4355" s="107" t="str">
        <f t="shared" ref="M4355:M4418" si="68">+IF(OR(L4355=73,L4355=74,L4355=75),75,IF(L4355="80",80,IF(L4355="51",51,IF(L4355="502",502,IF(L4355="510",510,IF(L4355="512",512,L4355))))))</f>
        <v/>
      </c>
    </row>
    <row r="4356" spans="12:13" hidden="1" x14ac:dyDescent="0.25">
      <c r="L4356" s="145" t="str">
        <f>IF(A4356="","",IFERROR(VLOOKUP(B4356,IPQlickTabla!$B:$J,9,FALSE),IF(B4356="80 - Produccion-Mezcla Grasa","80",IF(B4356="51 - Purga-Purga de sebo","51",IF(B4356="502 - Fermentacion PCL","502",IF(B4356="510 - Fermentacion","510","512"))))))</f>
        <v/>
      </c>
      <c r="M4356" s="107" t="str">
        <f t="shared" si="68"/>
        <v/>
      </c>
    </row>
    <row r="4357" spans="12:13" hidden="1" x14ac:dyDescent="0.25">
      <c r="L4357" s="145" t="str">
        <f>IF(A4357="","",IFERROR(VLOOKUP(B4357,IPQlickTabla!$B:$J,9,FALSE),IF(B4357="80 - Produccion-Mezcla Grasa","80",IF(B4357="51 - Purga-Purga de sebo","51",IF(B4357="502 - Fermentacion PCL","502",IF(B4357="510 - Fermentacion","510","512"))))))</f>
        <v/>
      </c>
      <c r="M4357" s="107" t="str">
        <f t="shared" si="68"/>
        <v/>
      </c>
    </row>
    <row r="4358" spans="12:13" hidden="1" x14ac:dyDescent="0.25">
      <c r="L4358" s="145" t="str">
        <f>IF(A4358="","",IFERROR(VLOOKUP(B4358,IPQlickTabla!$B:$J,9,FALSE),IF(B4358="80 - Produccion-Mezcla Grasa","80",IF(B4358="51 - Purga-Purga de sebo","51",IF(B4358="502 - Fermentacion PCL","502",IF(B4358="510 - Fermentacion","510","512"))))))</f>
        <v/>
      </c>
      <c r="M4358" s="107" t="str">
        <f t="shared" si="68"/>
        <v/>
      </c>
    </row>
    <row r="4359" spans="12:13" hidden="1" x14ac:dyDescent="0.25">
      <c r="L4359" s="145" t="str">
        <f>IF(A4359="","",IFERROR(VLOOKUP(B4359,IPQlickTabla!$B:$J,9,FALSE),IF(B4359="80 - Produccion-Mezcla Grasa","80",IF(B4359="51 - Purga-Purga de sebo","51",IF(B4359="502 - Fermentacion PCL","502",IF(B4359="510 - Fermentacion","510","512"))))))</f>
        <v/>
      </c>
      <c r="M4359" s="107" t="str">
        <f t="shared" si="68"/>
        <v/>
      </c>
    </row>
    <row r="4360" spans="12:13" hidden="1" x14ac:dyDescent="0.25">
      <c r="L4360" s="145" t="str">
        <f>IF(A4360="","",IFERROR(VLOOKUP(B4360,IPQlickTabla!$B:$J,9,FALSE),IF(B4360="80 - Produccion-Mezcla Grasa","80",IF(B4360="51 - Purga-Purga de sebo","51",IF(B4360="502 - Fermentacion PCL","502",IF(B4360="510 - Fermentacion","510","512"))))))</f>
        <v/>
      </c>
      <c r="M4360" s="107" t="str">
        <f t="shared" si="68"/>
        <v/>
      </c>
    </row>
    <row r="4361" spans="12:13" hidden="1" x14ac:dyDescent="0.25">
      <c r="L4361" s="145" t="str">
        <f>IF(A4361="","",IFERROR(VLOOKUP(B4361,IPQlickTabla!$B:$J,9,FALSE),IF(B4361="80 - Produccion-Mezcla Grasa","80",IF(B4361="51 - Purga-Purga de sebo","51",IF(B4361="502 - Fermentacion PCL","502",IF(B4361="510 - Fermentacion","510","512"))))))</f>
        <v/>
      </c>
      <c r="M4361" s="107" t="str">
        <f t="shared" si="68"/>
        <v/>
      </c>
    </row>
    <row r="4362" spans="12:13" hidden="1" x14ac:dyDescent="0.25">
      <c r="L4362" s="145" t="str">
        <f>IF(A4362="","",IFERROR(VLOOKUP(B4362,IPQlickTabla!$B:$J,9,FALSE),IF(B4362="80 - Produccion-Mezcla Grasa","80",IF(B4362="51 - Purga-Purga de sebo","51",IF(B4362="502 - Fermentacion PCL","502",IF(B4362="510 - Fermentacion","510","512"))))))</f>
        <v/>
      </c>
      <c r="M4362" s="107" t="str">
        <f t="shared" si="68"/>
        <v/>
      </c>
    </row>
    <row r="4363" spans="12:13" hidden="1" x14ac:dyDescent="0.25">
      <c r="L4363" s="145" t="str">
        <f>IF(A4363="","",IFERROR(VLOOKUP(B4363,IPQlickTabla!$B:$J,9,FALSE),IF(B4363="80 - Produccion-Mezcla Grasa","80",IF(B4363="51 - Purga-Purga de sebo","51",IF(B4363="502 - Fermentacion PCL","502",IF(B4363="510 - Fermentacion","510","512"))))))</f>
        <v/>
      </c>
      <c r="M4363" s="107" t="str">
        <f t="shared" si="68"/>
        <v/>
      </c>
    </row>
    <row r="4364" spans="12:13" hidden="1" x14ac:dyDescent="0.25">
      <c r="L4364" s="145" t="str">
        <f>IF(A4364="","",IFERROR(VLOOKUP(B4364,IPQlickTabla!$B:$J,9,FALSE),IF(B4364="80 - Produccion-Mezcla Grasa","80",IF(B4364="51 - Purga-Purga de sebo","51",IF(B4364="502 - Fermentacion PCL","502",IF(B4364="510 - Fermentacion","510","512"))))))</f>
        <v/>
      </c>
      <c r="M4364" s="107" t="str">
        <f t="shared" si="68"/>
        <v/>
      </c>
    </row>
    <row r="4365" spans="12:13" hidden="1" x14ac:dyDescent="0.25">
      <c r="L4365" s="145" t="str">
        <f>IF(A4365="","",IFERROR(VLOOKUP(B4365,IPQlickTabla!$B:$J,9,FALSE),IF(B4365="80 - Produccion-Mezcla Grasa","80",IF(B4365="51 - Purga-Purga de sebo","51",IF(B4365="502 - Fermentacion PCL","502",IF(B4365="510 - Fermentacion","510","512"))))))</f>
        <v/>
      </c>
      <c r="M4365" s="107" t="str">
        <f t="shared" si="68"/>
        <v/>
      </c>
    </row>
    <row r="4366" spans="12:13" hidden="1" x14ac:dyDescent="0.25">
      <c r="L4366" s="145" t="str">
        <f>IF(A4366="","",IFERROR(VLOOKUP(B4366,IPQlickTabla!$B:$J,9,FALSE),IF(B4366="80 - Produccion-Mezcla Grasa","80",IF(B4366="51 - Purga-Purga de sebo","51",IF(B4366="502 - Fermentacion PCL","502",IF(B4366="510 - Fermentacion","510","512"))))))</f>
        <v/>
      </c>
      <c r="M4366" s="107" t="str">
        <f t="shared" si="68"/>
        <v/>
      </c>
    </row>
    <row r="4367" spans="12:13" hidden="1" x14ac:dyDescent="0.25">
      <c r="L4367" s="145" t="str">
        <f>IF(A4367="","",IFERROR(VLOOKUP(B4367,IPQlickTabla!$B:$J,9,FALSE),IF(B4367="80 - Produccion-Mezcla Grasa","80",IF(B4367="51 - Purga-Purga de sebo","51",IF(B4367="502 - Fermentacion PCL","502",IF(B4367="510 - Fermentacion","510","512"))))))</f>
        <v/>
      </c>
      <c r="M4367" s="107" t="str">
        <f t="shared" si="68"/>
        <v/>
      </c>
    </row>
    <row r="4368" spans="12:13" hidden="1" x14ac:dyDescent="0.25">
      <c r="L4368" s="145" t="str">
        <f>IF(A4368="","",IFERROR(VLOOKUP(B4368,IPQlickTabla!$B:$J,9,FALSE),IF(B4368="80 - Produccion-Mezcla Grasa","80",IF(B4368="51 - Purga-Purga de sebo","51",IF(B4368="502 - Fermentacion PCL","502",IF(B4368="510 - Fermentacion","510","512"))))))</f>
        <v/>
      </c>
      <c r="M4368" s="107" t="str">
        <f t="shared" si="68"/>
        <v/>
      </c>
    </row>
    <row r="4369" spans="12:13" hidden="1" x14ac:dyDescent="0.25">
      <c r="L4369" s="145" t="str">
        <f>IF(A4369="","",IFERROR(VLOOKUP(B4369,IPQlickTabla!$B:$J,9,FALSE),IF(B4369="80 - Produccion-Mezcla Grasa","80",IF(B4369="51 - Purga-Purga de sebo","51",IF(B4369="502 - Fermentacion PCL","502",IF(B4369="510 - Fermentacion","510","512"))))))</f>
        <v/>
      </c>
      <c r="M4369" s="107" t="str">
        <f t="shared" si="68"/>
        <v/>
      </c>
    </row>
    <row r="4370" spans="12:13" hidden="1" x14ac:dyDescent="0.25">
      <c r="L4370" s="145" t="str">
        <f>IF(A4370="","",IFERROR(VLOOKUP(B4370,IPQlickTabla!$B:$J,9,FALSE),IF(B4370="80 - Produccion-Mezcla Grasa","80",IF(B4370="51 - Purga-Purga de sebo","51",IF(B4370="502 - Fermentacion PCL","502",IF(B4370="510 - Fermentacion","510","512"))))))</f>
        <v/>
      </c>
      <c r="M4370" s="107" t="str">
        <f t="shared" si="68"/>
        <v/>
      </c>
    </row>
    <row r="4371" spans="12:13" hidden="1" x14ac:dyDescent="0.25">
      <c r="L4371" s="145" t="str">
        <f>IF(A4371="","",IFERROR(VLOOKUP(B4371,IPQlickTabla!$B:$J,9,FALSE),IF(B4371="80 - Produccion-Mezcla Grasa","80",IF(B4371="51 - Purga-Purga de sebo","51",IF(B4371="502 - Fermentacion PCL","502",IF(B4371="510 - Fermentacion","510","512"))))))</f>
        <v/>
      </c>
      <c r="M4371" s="107" t="str">
        <f t="shared" si="68"/>
        <v/>
      </c>
    </row>
    <row r="4372" spans="12:13" hidden="1" x14ac:dyDescent="0.25">
      <c r="L4372" s="145" t="str">
        <f>IF(A4372="","",IFERROR(VLOOKUP(B4372,IPQlickTabla!$B:$J,9,FALSE),IF(B4372="80 - Produccion-Mezcla Grasa","80",IF(B4372="51 - Purga-Purga de sebo","51",IF(B4372="502 - Fermentacion PCL","502",IF(B4372="510 - Fermentacion","510","512"))))))</f>
        <v/>
      </c>
      <c r="M4372" s="107" t="str">
        <f t="shared" si="68"/>
        <v/>
      </c>
    </row>
    <row r="4373" spans="12:13" hidden="1" x14ac:dyDescent="0.25">
      <c r="L4373" s="145" t="str">
        <f>IF(A4373="","",IFERROR(VLOOKUP(B4373,IPQlickTabla!$B:$J,9,FALSE),IF(B4373="80 - Produccion-Mezcla Grasa","80",IF(B4373="51 - Purga-Purga de sebo","51",IF(B4373="502 - Fermentacion PCL","502",IF(B4373="510 - Fermentacion","510","512"))))))</f>
        <v/>
      </c>
      <c r="M4373" s="107" t="str">
        <f t="shared" si="68"/>
        <v/>
      </c>
    </row>
    <row r="4374" spans="12:13" hidden="1" x14ac:dyDescent="0.25">
      <c r="L4374" s="145" t="str">
        <f>IF(A4374="","",IFERROR(VLOOKUP(B4374,IPQlickTabla!$B:$J,9,FALSE),IF(B4374="80 - Produccion-Mezcla Grasa","80",IF(B4374="51 - Purga-Purga de sebo","51",IF(B4374="502 - Fermentacion PCL","502",IF(B4374="510 - Fermentacion","510","512"))))))</f>
        <v/>
      </c>
      <c r="M4374" s="107" t="str">
        <f t="shared" si="68"/>
        <v/>
      </c>
    </row>
    <row r="4375" spans="12:13" hidden="1" x14ac:dyDescent="0.25">
      <c r="L4375" s="145" t="str">
        <f>IF(A4375="","",IFERROR(VLOOKUP(B4375,IPQlickTabla!$B:$J,9,FALSE),IF(B4375="80 - Produccion-Mezcla Grasa","80",IF(B4375="51 - Purga-Purga de sebo","51",IF(B4375="502 - Fermentacion PCL","502",IF(B4375="510 - Fermentacion","510","512"))))))</f>
        <v/>
      </c>
      <c r="M4375" s="107" t="str">
        <f t="shared" si="68"/>
        <v/>
      </c>
    </row>
    <row r="4376" spans="12:13" hidden="1" x14ac:dyDescent="0.25">
      <c r="L4376" s="145" t="str">
        <f>IF(A4376="","",IFERROR(VLOOKUP(B4376,IPQlickTabla!$B:$J,9,FALSE),IF(B4376="80 - Produccion-Mezcla Grasa","80",IF(B4376="51 - Purga-Purga de sebo","51",IF(B4376="502 - Fermentacion PCL","502",IF(B4376="510 - Fermentacion","510","512"))))))</f>
        <v/>
      </c>
      <c r="M4376" s="107" t="str">
        <f t="shared" si="68"/>
        <v/>
      </c>
    </row>
    <row r="4377" spans="12:13" hidden="1" x14ac:dyDescent="0.25">
      <c r="L4377" s="145" t="str">
        <f>IF(A4377="","",IFERROR(VLOOKUP(B4377,IPQlickTabla!$B:$J,9,FALSE),IF(B4377="80 - Produccion-Mezcla Grasa","80",IF(B4377="51 - Purga-Purga de sebo","51",IF(B4377="502 - Fermentacion PCL","502",IF(B4377="510 - Fermentacion","510","512"))))))</f>
        <v/>
      </c>
      <c r="M4377" s="107" t="str">
        <f t="shared" si="68"/>
        <v/>
      </c>
    </row>
    <row r="4378" spans="12:13" hidden="1" x14ac:dyDescent="0.25">
      <c r="L4378" s="145" t="str">
        <f>IF(A4378="","",IFERROR(VLOOKUP(B4378,IPQlickTabla!$B:$J,9,FALSE),IF(B4378="80 - Produccion-Mezcla Grasa","80",IF(B4378="51 - Purga-Purga de sebo","51",IF(B4378="502 - Fermentacion PCL","502",IF(B4378="510 - Fermentacion","510","512"))))))</f>
        <v/>
      </c>
      <c r="M4378" s="107" t="str">
        <f t="shared" si="68"/>
        <v/>
      </c>
    </row>
    <row r="4379" spans="12:13" hidden="1" x14ac:dyDescent="0.25">
      <c r="L4379" s="145" t="str">
        <f>IF(A4379="","",IFERROR(VLOOKUP(B4379,IPQlickTabla!$B:$J,9,FALSE),IF(B4379="80 - Produccion-Mezcla Grasa","80",IF(B4379="51 - Purga-Purga de sebo","51",IF(B4379="502 - Fermentacion PCL","502",IF(B4379="510 - Fermentacion","510","512"))))))</f>
        <v/>
      </c>
      <c r="M4379" s="107" t="str">
        <f t="shared" si="68"/>
        <v/>
      </c>
    </row>
    <row r="4380" spans="12:13" hidden="1" x14ac:dyDescent="0.25">
      <c r="L4380" s="145" t="str">
        <f>IF(A4380="","",IFERROR(VLOOKUP(B4380,IPQlickTabla!$B:$J,9,FALSE),IF(B4380="80 - Produccion-Mezcla Grasa","80",IF(B4380="51 - Purga-Purga de sebo","51",IF(B4380="502 - Fermentacion PCL","502",IF(B4380="510 - Fermentacion","510","512"))))))</f>
        <v/>
      </c>
      <c r="M4380" s="107" t="str">
        <f t="shared" si="68"/>
        <v/>
      </c>
    </row>
    <row r="4381" spans="12:13" hidden="1" x14ac:dyDescent="0.25">
      <c r="L4381" s="145" t="str">
        <f>IF(A4381="","",IFERROR(VLOOKUP(B4381,IPQlickTabla!$B:$J,9,FALSE),IF(B4381="80 - Produccion-Mezcla Grasa","80",IF(B4381="51 - Purga-Purga de sebo","51",IF(B4381="502 - Fermentacion PCL","502",IF(B4381="510 - Fermentacion","510","512"))))))</f>
        <v/>
      </c>
      <c r="M4381" s="107" t="str">
        <f t="shared" si="68"/>
        <v/>
      </c>
    </row>
    <row r="4382" spans="12:13" hidden="1" x14ac:dyDescent="0.25">
      <c r="L4382" s="145" t="str">
        <f>IF(A4382="","",IFERROR(VLOOKUP(B4382,IPQlickTabla!$B:$J,9,FALSE),IF(B4382="80 - Produccion-Mezcla Grasa","80",IF(B4382="51 - Purga-Purga de sebo","51",IF(B4382="502 - Fermentacion PCL","502",IF(B4382="510 - Fermentacion","510","512"))))))</f>
        <v/>
      </c>
      <c r="M4382" s="107" t="str">
        <f t="shared" si="68"/>
        <v/>
      </c>
    </row>
    <row r="4383" spans="12:13" hidden="1" x14ac:dyDescent="0.25">
      <c r="L4383" s="145" t="str">
        <f>IF(A4383="","",IFERROR(VLOOKUP(B4383,IPQlickTabla!$B:$J,9,FALSE),IF(B4383="80 - Produccion-Mezcla Grasa","80",IF(B4383="51 - Purga-Purga de sebo","51",IF(B4383="502 - Fermentacion PCL","502",IF(B4383="510 - Fermentacion","510","512"))))))</f>
        <v/>
      </c>
      <c r="M4383" s="107" t="str">
        <f t="shared" si="68"/>
        <v/>
      </c>
    </row>
    <row r="4384" spans="12:13" hidden="1" x14ac:dyDescent="0.25">
      <c r="L4384" s="145" t="str">
        <f>IF(A4384="","",IFERROR(VLOOKUP(B4384,IPQlickTabla!$B:$J,9,FALSE),IF(B4384="80 - Produccion-Mezcla Grasa","80",IF(B4384="51 - Purga-Purga de sebo","51",IF(B4384="502 - Fermentacion PCL","502",IF(B4384="510 - Fermentacion","510","512"))))))</f>
        <v/>
      </c>
      <c r="M4384" s="107" t="str">
        <f t="shared" si="68"/>
        <v/>
      </c>
    </row>
    <row r="4385" spans="12:13" hidden="1" x14ac:dyDescent="0.25">
      <c r="L4385" s="145" t="str">
        <f>IF(A4385="","",IFERROR(VLOOKUP(B4385,IPQlickTabla!$B:$J,9,FALSE),IF(B4385="80 - Produccion-Mezcla Grasa","80",IF(B4385="51 - Purga-Purga de sebo","51",IF(B4385="502 - Fermentacion PCL","502",IF(B4385="510 - Fermentacion","510","512"))))))</f>
        <v/>
      </c>
      <c r="M4385" s="107" t="str">
        <f t="shared" si="68"/>
        <v/>
      </c>
    </row>
    <row r="4386" spans="12:13" hidden="1" x14ac:dyDescent="0.25">
      <c r="L4386" s="145" t="str">
        <f>IF(A4386="","",IFERROR(VLOOKUP(B4386,IPQlickTabla!$B:$J,9,FALSE),IF(B4386="80 - Produccion-Mezcla Grasa","80",IF(B4386="51 - Purga-Purga de sebo","51",IF(B4386="502 - Fermentacion PCL","502",IF(B4386="510 - Fermentacion","510","512"))))))</f>
        <v/>
      </c>
      <c r="M4386" s="107" t="str">
        <f t="shared" si="68"/>
        <v/>
      </c>
    </row>
    <row r="4387" spans="12:13" hidden="1" x14ac:dyDescent="0.25">
      <c r="L4387" s="145" t="str">
        <f>IF(A4387="","",IFERROR(VLOOKUP(B4387,IPQlickTabla!$B:$J,9,FALSE),IF(B4387="80 - Produccion-Mezcla Grasa","80",IF(B4387="51 - Purga-Purga de sebo","51",IF(B4387="502 - Fermentacion PCL","502",IF(B4387="510 - Fermentacion","510","512"))))))</f>
        <v/>
      </c>
      <c r="M4387" s="107" t="str">
        <f t="shared" si="68"/>
        <v/>
      </c>
    </row>
    <row r="4388" spans="12:13" hidden="1" x14ac:dyDescent="0.25">
      <c r="L4388" s="145" t="str">
        <f>IF(A4388="","",IFERROR(VLOOKUP(B4388,IPQlickTabla!$B:$J,9,FALSE),IF(B4388="80 - Produccion-Mezcla Grasa","80",IF(B4388="51 - Purga-Purga de sebo","51",IF(B4388="502 - Fermentacion PCL","502",IF(B4388="510 - Fermentacion","510","512"))))))</f>
        <v/>
      </c>
      <c r="M4388" s="107" t="str">
        <f t="shared" si="68"/>
        <v/>
      </c>
    </row>
    <row r="4389" spans="12:13" hidden="1" x14ac:dyDescent="0.25">
      <c r="L4389" s="145" t="str">
        <f>IF(A4389="","",IFERROR(VLOOKUP(B4389,IPQlickTabla!$B:$J,9,FALSE),IF(B4389="80 - Produccion-Mezcla Grasa","80",IF(B4389="51 - Purga-Purga de sebo","51",IF(B4389="502 - Fermentacion PCL","502",IF(B4389="510 - Fermentacion","510","512"))))))</f>
        <v/>
      </c>
      <c r="M4389" s="107" t="str">
        <f t="shared" si="68"/>
        <v/>
      </c>
    </row>
    <row r="4390" spans="12:13" hidden="1" x14ac:dyDescent="0.25">
      <c r="L4390" s="145" t="str">
        <f>IF(A4390="","",IFERROR(VLOOKUP(B4390,IPQlickTabla!$B:$J,9,FALSE),IF(B4390="80 - Produccion-Mezcla Grasa","80",IF(B4390="51 - Purga-Purga de sebo","51",IF(B4390="502 - Fermentacion PCL","502",IF(B4390="510 - Fermentacion","510","512"))))))</f>
        <v/>
      </c>
      <c r="M4390" s="107" t="str">
        <f t="shared" si="68"/>
        <v/>
      </c>
    </row>
    <row r="4391" spans="12:13" hidden="1" x14ac:dyDescent="0.25">
      <c r="L4391" s="145" t="str">
        <f>IF(A4391="","",IFERROR(VLOOKUP(B4391,IPQlickTabla!$B:$J,9,FALSE),IF(B4391="80 - Produccion-Mezcla Grasa","80",IF(B4391="51 - Purga-Purga de sebo","51",IF(B4391="502 - Fermentacion PCL","502",IF(B4391="510 - Fermentacion","510","512"))))))</f>
        <v/>
      </c>
      <c r="M4391" s="107" t="str">
        <f t="shared" si="68"/>
        <v/>
      </c>
    </row>
    <row r="4392" spans="12:13" hidden="1" x14ac:dyDescent="0.25">
      <c r="L4392" s="145" t="str">
        <f>IF(A4392="","",IFERROR(VLOOKUP(B4392,IPQlickTabla!$B:$J,9,FALSE),IF(B4392="80 - Produccion-Mezcla Grasa","80",IF(B4392="51 - Purga-Purga de sebo","51",IF(B4392="502 - Fermentacion PCL","502",IF(B4392="510 - Fermentacion","510","512"))))))</f>
        <v/>
      </c>
      <c r="M4392" s="107" t="str">
        <f t="shared" si="68"/>
        <v/>
      </c>
    </row>
    <row r="4393" spans="12:13" hidden="1" x14ac:dyDescent="0.25">
      <c r="L4393" s="145" t="str">
        <f>IF(A4393="","",IFERROR(VLOOKUP(B4393,IPQlickTabla!$B:$J,9,FALSE),IF(B4393="80 - Produccion-Mezcla Grasa","80",IF(B4393="51 - Purga-Purga de sebo","51",IF(B4393="502 - Fermentacion PCL","502",IF(B4393="510 - Fermentacion","510","512"))))))</f>
        <v/>
      </c>
      <c r="M4393" s="107" t="str">
        <f t="shared" si="68"/>
        <v/>
      </c>
    </row>
    <row r="4394" spans="12:13" hidden="1" x14ac:dyDescent="0.25">
      <c r="L4394" s="145" t="str">
        <f>IF(A4394="","",IFERROR(VLOOKUP(B4394,IPQlickTabla!$B:$J,9,FALSE),IF(B4394="80 - Produccion-Mezcla Grasa","80",IF(B4394="51 - Purga-Purga de sebo","51",IF(B4394="502 - Fermentacion PCL","502",IF(B4394="510 - Fermentacion","510","512"))))))</f>
        <v/>
      </c>
      <c r="M4394" s="107" t="str">
        <f t="shared" si="68"/>
        <v/>
      </c>
    </row>
    <row r="4395" spans="12:13" hidden="1" x14ac:dyDescent="0.25">
      <c r="L4395" s="145" t="str">
        <f>IF(A4395="","",IFERROR(VLOOKUP(B4395,IPQlickTabla!$B:$J,9,FALSE),IF(B4395="80 - Produccion-Mezcla Grasa","80",IF(B4395="51 - Purga-Purga de sebo","51",IF(B4395="502 - Fermentacion PCL","502",IF(B4395="510 - Fermentacion","510","512"))))))</f>
        <v/>
      </c>
      <c r="M4395" s="107" t="str">
        <f t="shared" si="68"/>
        <v/>
      </c>
    </row>
    <row r="4396" spans="12:13" hidden="1" x14ac:dyDescent="0.25">
      <c r="L4396" s="145" t="str">
        <f>IF(A4396="","",IFERROR(VLOOKUP(B4396,IPQlickTabla!$B:$J,9,FALSE),IF(B4396="80 - Produccion-Mezcla Grasa","80",IF(B4396="51 - Purga-Purga de sebo","51",IF(B4396="502 - Fermentacion PCL","502",IF(B4396="510 - Fermentacion","510","512"))))))</f>
        <v/>
      </c>
      <c r="M4396" s="107" t="str">
        <f t="shared" si="68"/>
        <v/>
      </c>
    </row>
    <row r="4397" spans="12:13" hidden="1" x14ac:dyDescent="0.25">
      <c r="L4397" s="145" t="str">
        <f>IF(A4397="","",IFERROR(VLOOKUP(B4397,IPQlickTabla!$B:$J,9,FALSE),IF(B4397="80 - Produccion-Mezcla Grasa","80",IF(B4397="51 - Purga-Purga de sebo","51",IF(B4397="502 - Fermentacion PCL","502",IF(B4397="510 - Fermentacion","510","512"))))))</f>
        <v/>
      </c>
      <c r="M4397" s="107" t="str">
        <f t="shared" si="68"/>
        <v/>
      </c>
    </row>
    <row r="4398" spans="12:13" hidden="1" x14ac:dyDescent="0.25">
      <c r="L4398" s="145" t="str">
        <f>IF(A4398="","",IFERROR(VLOOKUP(B4398,IPQlickTabla!$B:$J,9,FALSE),IF(B4398="80 - Produccion-Mezcla Grasa","80",IF(B4398="51 - Purga-Purga de sebo","51",IF(B4398="502 - Fermentacion PCL","502",IF(B4398="510 - Fermentacion","510","512"))))))</f>
        <v/>
      </c>
      <c r="M4398" s="107" t="str">
        <f t="shared" si="68"/>
        <v/>
      </c>
    </row>
    <row r="4399" spans="12:13" hidden="1" x14ac:dyDescent="0.25">
      <c r="L4399" s="145" t="str">
        <f>IF(A4399="","",IFERROR(VLOOKUP(B4399,IPQlickTabla!$B:$J,9,FALSE),IF(B4399="80 - Produccion-Mezcla Grasa","80",IF(B4399="51 - Purga-Purga de sebo","51",IF(B4399="502 - Fermentacion PCL","502",IF(B4399="510 - Fermentacion","510","512"))))))</f>
        <v/>
      </c>
      <c r="M4399" s="107" t="str">
        <f t="shared" si="68"/>
        <v/>
      </c>
    </row>
    <row r="4400" spans="12:13" hidden="1" x14ac:dyDescent="0.25">
      <c r="L4400" s="145" t="str">
        <f>IF(A4400="","",IFERROR(VLOOKUP(B4400,IPQlickTabla!$B:$J,9,FALSE),IF(B4400="80 - Produccion-Mezcla Grasa","80",IF(B4400="51 - Purga-Purga de sebo","51",IF(B4400="502 - Fermentacion PCL","502",IF(B4400="510 - Fermentacion","510","512"))))))</f>
        <v/>
      </c>
      <c r="M4400" s="107" t="str">
        <f t="shared" si="68"/>
        <v/>
      </c>
    </row>
    <row r="4401" spans="12:13" hidden="1" x14ac:dyDescent="0.25">
      <c r="L4401" s="145" t="str">
        <f>IF(A4401="","",IFERROR(VLOOKUP(B4401,IPQlickTabla!$B:$J,9,FALSE),IF(B4401="80 - Produccion-Mezcla Grasa","80",IF(B4401="51 - Purga-Purga de sebo","51",IF(B4401="502 - Fermentacion PCL","502",IF(B4401="510 - Fermentacion","510","512"))))))</f>
        <v/>
      </c>
      <c r="M4401" s="107" t="str">
        <f t="shared" si="68"/>
        <v/>
      </c>
    </row>
    <row r="4402" spans="12:13" hidden="1" x14ac:dyDescent="0.25">
      <c r="L4402" s="145" t="str">
        <f>IF(A4402="","",IFERROR(VLOOKUP(B4402,IPQlickTabla!$B:$J,9,FALSE),IF(B4402="80 - Produccion-Mezcla Grasa","80",IF(B4402="51 - Purga-Purga de sebo","51",IF(B4402="502 - Fermentacion PCL","502",IF(B4402="510 - Fermentacion","510","512"))))))</f>
        <v/>
      </c>
      <c r="M4402" s="107" t="str">
        <f t="shared" si="68"/>
        <v/>
      </c>
    </row>
    <row r="4403" spans="12:13" hidden="1" x14ac:dyDescent="0.25">
      <c r="L4403" s="145" t="str">
        <f>IF(A4403="","",IFERROR(VLOOKUP(B4403,IPQlickTabla!$B:$J,9,FALSE),IF(B4403="80 - Produccion-Mezcla Grasa","80",IF(B4403="51 - Purga-Purga de sebo","51",IF(B4403="502 - Fermentacion PCL","502",IF(B4403="510 - Fermentacion","510","512"))))))</f>
        <v/>
      </c>
      <c r="M4403" s="107" t="str">
        <f t="shared" si="68"/>
        <v/>
      </c>
    </row>
    <row r="4404" spans="12:13" hidden="1" x14ac:dyDescent="0.25">
      <c r="L4404" s="145" t="str">
        <f>IF(A4404="","",IFERROR(VLOOKUP(B4404,IPQlickTabla!$B:$J,9,FALSE),IF(B4404="80 - Produccion-Mezcla Grasa","80",IF(B4404="51 - Purga-Purga de sebo","51",IF(B4404="502 - Fermentacion PCL","502",IF(B4404="510 - Fermentacion","510","512"))))))</f>
        <v/>
      </c>
      <c r="M4404" s="107" t="str">
        <f t="shared" si="68"/>
        <v/>
      </c>
    </row>
    <row r="4405" spans="12:13" hidden="1" x14ac:dyDescent="0.25">
      <c r="L4405" s="145" t="str">
        <f>IF(A4405="","",IFERROR(VLOOKUP(B4405,IPQlickTabla!$B:$J,9,FALSE),IF(B4405="80 - Produccion-Mezcla Grasa","80",IF(B4405="51 - Purga-Purga de sebo","51",IF(B4405="502 - Fermentacion PCL","502",IF(B4405="510 - Fermentacion","510","512"))))))</f>
        <v/>
      </c>
      <c r="M4405" s="107" t="str">
        <f t="shared" si="68"/>
        <v/>
      </c>
    </row>
    <row r="4406" spans="12:13" hidden="1" x14ac:dyDescent="0.25">
      <c r="L4406" s="145" t="str">
        <f>IF(A4406="","",IFERROR(VLOOKUP(B4406,IPQlickTabla!$B:$J,9,FALSE),IF(B4406="80 - Produccion-Mezcla Grasa","80",IF(B4406="51 - Purga-Purga de sebo","51",IF(B4406="502 - Fermentacion PCL","502",IF(B4406="510 - Fermentacion","510","512"))))))</f>
        <v/>
      </c>
      <c r="M4406" s="107" t="str">
        <f t="shared" si="68"/>
        <v/>
      </c>
    </row>
    <row r="4407" spans="12:13" hidden="1" x14ac:dyDescent="0.25">
      <c r="L4407" s="145" t="str">
        <f>IF(A4407="","",IFERROR(VLOOKUP(B4407,IPQlickTabla!$B:$J,9,FALSE),IF(B4407="80 - Produccion-Mezcla Grasa","80",IF(B4407="51 - Purga-Purga de sebo","51",IF(B4407="502 - Fermentacion PCL","502",IF(B4407="510 - Fermentacion","510","512"))))))</f>
        <v/>
      </c>
      <c r="M4407" s="107" t="str">
        <f t="shared" si="68"/>
        <v/>
      </c>
    </row>
    <row r="4408" spans="12:13" hidden="1" x14ac:dyDescent="0.25">
      <c r="L4408" s="145" t="str">
        <f>IF(A4408="","",IFERROR(VLOOKUP(B4408,IPQlickTabla!$B:$J,9,FALSE),IF(B4408="80 - Produccion-Mezcla Grasa","80",IF(B4408="51 - Purga-Purga de sebo","51",IF(B4408="502 - Fermentacion PCL","502",IF(B4408="510 - Fermentacion","510","512"))))))</f>
        <v/>
      </c>
      <c r="M4408" s="107" t="str">
        <f t="shared" si="68"/>
        <v/>
      </c>
    </row>
    <row r="4409" spans="12:13" hidden="1" x14ac:dyDescent="0.25">
      <c r="L4409" s="145" t="str">
        <f>IF(A4409="","",IFERROR(VLOOKUP(B4409,IPQlickTabla!$B:$J,9,FALSE),IF(B4409="80 - Produccion-Mezcla Grasa","80",IF(B4409="51 - Purga-Purga de sebo","51",IF(B4409="502 - Fermentacion PCL","502",IF(B4409="510 - Fermentacion","510","512"))))))</f>
        <v/>
      </c>
      <c r="M4409" s="107" t="str">
        <f t="shared" si="68"/>
        <v/>
      </c>
    </row>
    <row r="4410" spans="12:13" hidden="1" x14ac:dyDescent="0.25">
      <c r="L4410" s="145" t="str">
        <f>IF(A4410="","",IFERROR(VLOOKUP(B4410,IPQlickTabla!$B:$J,9,FALSE),IF(B4410="80 - Produccion-Mezcla Grasa","80",IF(B4410="51 - Purga-Purga de sebo","51",IF(B4410="502 - Fermentacion PCL","502",IF(B4410="510 - Fermentacion","510","512"))))))</f>
        <v/>
      </c>
      <c r="M4410" s="107" t="str">
        <f t="shared" si="68"/>
        <v/>
      </c>
    </row>
    <row r="4411" spans="12:13" hidden="1" x14ac:dyDescent="0.25">
      <c r="L4411" s="145" t="str">
        <f>IF(A4411="","",IFERROR(VLOOKUP(B4411,IPQlickTabla!$B:$J,9,FALSE),IF(B4411="80 - Produccion-Mezcla Grasa","80",IF(B4411="51 - Purga-Purga de sebo","51",IF(B4411="502 - Fermentacion PCL","502",IF(B4411="510 - Fermentacion","510","512"))))))</f>
        <v/>
      </c>
      <c r="M4411" s="107" t="str">
        <f t="shared" si="68"/>
        <v/>
      </c>
    </row>
    <row r="4412" spans="12:13" hidden="1" x14ac:dyDescent="0.25">
      <c r="L4412" s="145" t="str">
        <f>IF(A4412="","",IFERROR(VLOOKUP(B4412,IPQlickTabla!$B:$J,9,FALSE),IF(B4412="80 - Produccion-Mezcla Grasa","80",IF(B4412="51 - Purga-Purga de sebo","51",IF(B4412="502 - Fermentacion PCL","502",IF(B4412="510 - Fermentacion","510","512"))))))</f>
        <v/>
      </c>
      <c r="M4412" s="107" t="str">
        <f t="shared" si="68"/>
        <v/>
      </c>
    </row>
    <row r="4413" spans="12:13" hidden="1" x14ac:dyDescent="0.25">
      <c r="L4413" s="145" t="str">
        <f>IF(A4413="","",IFERROR(VLOOKUP(B4413,IPQlickTabla!$B:$J,9,FALSE),IF(B4413="80 - Produccion-Mezcla Grasa","80",IF(B4413="51 - Purga-Purga de sebo","51",IF(B4413="502 - Fermentacion PCL","502",IF(B4413="510 - Fermentacion","510","512"))))))</f>
        <v/>
      </c>
      <c r="M4413" s="107" t="str">
        <f t="shared" si="68"/>
        <v/>
      </c>
    </row>
    <row r="4414" spans="12:13" hidden="1" x14ac:dyDescent="0.25">
      <c r="L4414" s="145" t="str">
        <f>IF(A4414="","",IFERROR(VLOOKUP(B4414,IPQlickTabla!$B:$J,9,FALSE),IF(B4414="80 - Produccion-Mezcla Grasa","80",IF(B4414="51 - Purga-Purga de sebo","51",IF(B4414="502 - Fermentacion PCL","502",IF(B4414="510 - Fermentacion","510","512"))))))</f>
        <v/>
      </c>
      <c r="M4414" s="107" t="str">
        <f t="shared" si="68"/>
        <v/>
      </c>
    </row>
    <row r="4415" spans="12:13" hidden="1" x14ac:dyDescent="0.25">
      <c r="L4415" s="145" t="str">
        <f>IF(A4415="","",IFERROR(VLOOKUP(B4415,IPQlickTabla!$B:$J,9,FALSE),IF(B4415="80 - Produccion-Mezcla Grasa","80",IF(B4415="51 - Purga-Purga de sebo","51",IF(B4415="502 - Fermentacion PCL","502",IF(B4415="510 - Fermentacion","510","512"))))))</f>
        <v/>
      </c>
      <c r="M4415" s="107" t="str">
        <f t="shared" si="68"/>
        <v/>
      </c>
    </row>
    <row r="4416" spans="12:13" hidden="1" x14ac:dyDescent="0.25">
      <c r="L4416" s="145" t="str">
        <f>IF(A4416="","",IFERROR(VLOOKUP(B4416,IPQlickTabla!$B:$J,9,FALSE),IF(B4416="80 - Produccion-Mezcla Grasa","80",IF(B4416="51 - Purga-Purga de sebo","51",IF(B4416="502 - Fermentacion PCL","502",IF(B4416="510 - Fermentacion","510","512"))))))</f>
        <v/>
      </c>
      <c r="M4416" s="107" t="str">
        <f t="shared" si="68"/>
        <v/>
      </c>
    </row>
    <row r="4417" spans="12:13" hidden="1" x14ac:dyDescent="0.25">
      <c r="L4417" s="145" t="str">
        <f>IF(A4417="","",IFERROR(VLOOKUP(B4417,IPQlickTabla!$B:$J,9,FALSE),IF(B4417="80 - Produccion-Mezcla Grasa","80",IF(B4417="51 - Purga-Purga de sebo","51",IF(B4417="502 - Fermentacion PCL","502",IF(B4417="510 - Fermentacion","510","512"))))))</f>
        <v/>
      </c>
      <c r="M4417" s="107" t="str">
        <f t="shared" si="68"/>
        <v/>
      </c>
    </row>
    <row r="4418" spans="12:13" hidden="1" x14ac:dyDescent="0.25">
      <c r="L4418" s="145" t="str">
        <f>IF(A4418="","",IFERROR(VLOOKUP(B4418,IPQlickTabla!$B:$J,9,FALSE),IF(B4418="80 - Produccion-Mezcla Grasa","80",IF(B4418="51 - Purga-Purga de sebo","51",IF(B4418="502 - Fermentacion PCL","502",IF(B4418="510 - Fermentacion","510","512"))))))</f>
        <v/>
      </c>
      <c r="M4418" s="107" t="str">
        <f t="shared" si="68"/>
        <v/>
      </c>
    </row>
    <row r="4419" spans="12:13" hidden="1" x14ac:dyDescent="0.25">
      <c r="L4419" s="145" t="str">
        <f>IF(A4419="","",IFERROR(VLOOKUP(B4419,IPQlickTabla!$B:$J,9,FALSE),IF(B4419="80 - Produccion-Mezcla Grasa","80",IF(B4419="51 - Purga-Purga de sebo","51",IF(B4419="502 - Fermentacion PCL","502",IF(B4419="510 - Fermentacion","510","512"))))))</f>
        <v/>
      </c>
      <c r="M4419" s="107" t="str">
        <f t="shared" ref="M4419:M4482" si="69">+IF(OR(L4419=73,L4419=74,L4419=75),75,IF(L4419="80",80,IF(L4419="51",51,IF(L4419="502",502,IF(L4419="510",510,IF(L4419="512",512,L4419))))))</f>
        <v/>
      </c>
    </row>
    <row r="4420" spans="12:13" hidden="1" x14ac:dyDescent="0.25">
      <c r="L4420" s="145" t="str">
        <f>IF(A4420="","",IFERROR(VLOOKUP(B4420,IPQlickTabla!$B:$J,9,FALSE),IF(B4420="80 - Produccion-Mezcla Grasa","80",IF(B4420="51 - Purga-Purga de sebo","51",IF(B4420="502 - Fermentacion PCL","502",IF(B4420="510 - Fermentacion","510","512"))))))</f>
        <v/>
      </c>
      <c r="M4420" s="107" t="str">
        <f t="shared" si="69"/>
        <v/>
      </c>
    </row>
    <row r="4421" spans="12:13" hidden="1" x14ac:dyDescent="0.25">
      <c r="L4421" s="145" t="str">
        <f>IF(A4421="","",IFERROR(VLOOKUP(B4421,IPQlickTabla!$B:$J,9,FALSE),IF(B4421="80 - Produccion-Mezcla Grasa","80",IF(B4421="51 - Purga-Purga de sebo","51",IF(B4421="502 - Fermentacion PCL","502",IF(B4421="510 - Fermentacion","510","512"))))))</f>
        <v/>
      </c>
      <c r="M4421" s="107" t="str">
        <f t="shared" si="69"/>
        <v/>
      </c>
    </row>
    <row r="4422" spans="12:13" hidden="1" x14ac:dyDescent="0.25">
      <c r="L4422" s="145" t="str">
        <f>IF(A4422="","",IFERROR(VLOOKUP(B4422,IPQlickTabla!$B:$J,9,FALSE),IF(B4422="80 - Produccion-Mezcla Grasa","80",IF(B4422="51 - Purga-Purga de sebo","51",IF(B4422="502 - Fermentacion PCL","502",IF(B4422="510 - Fermentacion","510","512"))))))</f>
        <v/>
      </c>
      <c r="M4422" s="107" t="str">
        <f t="shared" si="69"/>
        <v/>
      </c>
    </row>
    <row r="4423" spans="12:13" hidden="1" x14ac:dyDescent="0.25">
      <c r="L4423" s="145" t="str">
        <f>IF(A4423="","",IFERROR(VLOOKUP(B4423,IPQlickTabla!$B:$J,9,FALSE),IF(B4423="80 - Produccion-Mezcla Grasa","80",IF(B4423="51 - Purga-Purga de sebo","51",IF(B4423="502 - Fermentacion PCL","502",IF(B4423="510 - Fermentacion","510","512"))))))</f>
        <v/>
      </c>
      <c r="M4423" s="107" t="str">
        <f t="shared" si="69"/>
        <v/>
      </c>
    </row>
    <row r="4424" spans="12:13" hidden="1" x14ac:dyDescent="0.25">
      <c r="L4424" s="145" t="str">
        <f>IF(A4424="","",IFERROR(VLOOKUP(B4424,IPQlickTabla!$B:$J,9,FALSE),IF(B4424="80 - Produccion-Mezcla Grasa","80",IF(B4424="51 - Purga-Purga de sebo","51",IF(B4424="502 - Fermentacion PCL","502",IF(B4424="510 - Fermentacion","510","512"))))))</f>
        <v/>
      </c>
      <c r="M4424" s="107" t="str">
        <f t="shared" si="69"/>
        <v/>
      </c>
    </row>
    <row r="4425" spans="12:13" hidden="1" x14ac:dyDescent="0.25">
      <c r="L4425" s="145" t="str">
        <f>IF(A4425="","",IFERROR(VLOOKUP(B4425,IPQlickTabla!$B:$J,9,FALSE),IF(B4425="80 - Produccion-Mezcla Grasa","80",IF(B4425="51 - Purga-Purga de sebo","51",IF(B4425="502 - Fermentacion PCL","502",IF(B4425="510 - Fermentacion","510","512"))))))</f>
        <v/>
      </c>
      <c r="M4425" s="107" t="str">
        <f t="shared" si="69"/>
        <v/>
      </c>
    </row>
    <row r="4426" spans="12:13" hidden="1" x14ac:dyDescent="0.25">
      <c r="L4426" s="145" t="str">
        <f>IF(A4426="","",IFERROR(VLOOKUP(B4426,IPQlickTabla!$B:$J,9,FALSE),IF(B4426="80 - Produccion-Mezcla Grasa","80",IF(B4426="51 - Purga-Purga de sebo","51",IF(B4426="502 - Fermentacion PCL","502",IF(B4426="510 - Fermentacion","510","512"))))))</f>
        <v/>
      </c>
      <c r="M4426" s="107" t="str">
        <f t="shared" si="69"/>
        <v/>
      </c>
    </row>
    <row r="4427" spans="12:13" hidden="1" x14ac:dyDescent="0.25">
      <c r="L4427" s="145" t="str">
        <f>IF(A4427="","",IFERROR(VLOOKUP(B4427,IPQlickTabla!$B:$J,9,FALSE),IF(B4427="80 - Produccion-Mezcla Grasa","80",IF(B4427="51 - Purga-Purga de sebo","51",IF(B4427="502 - Fermentacion PCL","502",IF(B4427="510 - Fermentacion","510","512"))))))</f>
        <v/>
      </c>
      <c r="M4427" s="107" t="str">
        <f t="shared" si="69"/>
        <v/>
      </c>
    </row>
    <row r="4428" spans="12:13" hidden="1" x14ac:dyDescent="0.25">
      <c r="L4428" s="145" t="str">
        <f>IF(A4428="","",IFERROR(VLOOKUP(B4428,IPQlickTabla!$B:$J,9,FALSE),IF(B4428="80 - Produccion-Mezcla Grasa","80",IF(B4428="51 - Purga-Purga de sebo","51",IF(B4428="502 - Fermentacion PCL","502",IF(B4428="510 - Fermentacion","510","512"))))))</f>
        <v/>
      </c>
      <c r="M4428" s="107" t="str">
        <f t="shared" si="69"/>
        <v/>
      </c>
    </row>
    <row r="4429" spans="12:13" hidden="1" x14ac:dyDescent="0.25">
      <c r="L4429" s="145" t="str">
        <f>IF(A4429="","",IFERROR(VLOOKUP(B4429,IPQlickTabla!$B:$J,9,FALSE),IF(B4429="80 - Produccion-Mezcla Grasa","80",IF(B4429="51 - Purga-Purga de sebo","51",IF(B4429="502 - Fermentacion PCL","502",IF(B4429="510 - Fermentacion","510","512"))))))</f>
        <v/>
      </c>
      <c r="M4429" s="107" t="str">
        <f t="shared" si="69"/>
        <v/>
      </c>
    </row>
    <row r="4430" spans="12:13" hidden="1" x14ac:dyDescent="0.25">
      <c r="L4430" s="145" t="str">
        <f>IF(A4430="","",IFERROR(VLOOKUP(B4430,IPQlickTabla!$B:$J,9,FALSE),IF(B4430="80 - Produccion-Mezcla Grasa","80",IF(B4430="51 - Purga-Purga de sebo","51",IF(B4430="502 - Fermentacion PCL","502",IF(B4430="510 - Fermentacion","510","512"))))))</f>
        <v/>
      </c>
      <c r="M4430" s="107" t="str">
        <f t="shared" si="69"/>
        <v/>
      </c>
    </row>
    <row r="4431" spans="12:13" hidden="1" x14ac:dyDescent="0.25">
      <c r="L4431" s="145" t="str">
        <f>IF(A4431="","",IFERROR(VLOOKUP(B4431,IPQlickTabla!$B:$J,9,FALSE),IF(B4431="80 - Produccion-Mezcla Grasa","80",IF(B4431="51 - Purga-Purga de sebo","51",IF(B4431="502 - Fermentacion PCL","502",IF(B4431="510 - Fermentacion","510","512"))))))</f>
        <v/>
      </c>
      <c r="M4431" s="107" t="str">
        <f t="shared" si="69"/>
        <v/>
      </c>
    </row>
    <row r="4432" spans="12:13" hidden="1" x14ac:dyDescent="0.25">
      <c r="L4432" s="145" t="str">
        <f>IF(A4432="","",IFERROR(VLOOKUP(B4432,IPQlickTabla!$B:$J,9,FALSE),IF(B4432="80 - Produccion-Mezcla Grasa","80",IF(B4432="51 - Purga-Purga de sebo","51",IF(B4432="502 - Fermentacion PCL","502",IF(B4432="510 - Fermentacion","510","512"))))))</f>
        <v/>
      </c>
      <c r="M4432" s="107" t="str">
        <f t="shared" si="69"/>
        <v/>
      </c>
    </row>
    <row r="4433" spans="12:13" hidden="1" x14ac:dyDescent="0.25">
      <c r="L4433" s="145" t="str">
        <f>IF(A4433="","",IFERROR(VLOOKUP(B4433,IPQlickTabla!$B:$J,9,FALSE),IF(B4433="80 - Produccion-Mezcla Grasa","80",IF(B4433="51 - Purga-Purga de sebo","51",IF(B4433="502 - Fermentacion PCL","502",IF(B4433="510 - Fermentacion","510","512"))))))</f>
        <v/>
      </c>
      <c r="M4433" s="107" t="str">
        <f t="shared" si="69"/>
        <v/>
      </c>
    </row>
    <row r="4434" spans="12:13" hidden="1" x14ac:dyDescent="0.25">
      <c r="L4434" s="145" t="str">
        <f>IF(A4434="","",IFERROR(VLOOKUP(B4434,IPQlickTabla!$B:$J,9,FALSE),IF(B4434="80 - Produccion-Mezcla Grasa","80",IF(B4434="51 - Purga-Purga de sebo","51",IF(B4434="502 - Fermentacion PCL","502",IF(B4434="510 - Fermentacion","510","512"))))))</f>
        <v/>
      </c>
      <c r="M4434" s="107" t="str">
        <f t="shared" si="69"/>
        <v/>
      </c>
    </row>
    <row r="4435" spans="12:13" hidden="1" x14ac:dyDescent="0.25">
      <c r="L4435" s="145" t="str">
        <f>IF(A4435="","",IFERROR(VLOOKUP(B4435,IPQlickTabla!$B:$J,9,FALSE),IF(B4435="80 - Produccion-Mezcla Grasa","80",IF(B4435="51 - Purga-Purga de sebo","51",IF(B4435="502 - Fermentacion PCL","502",IF(B4435="510 - Fermentacion","510","512"))))))</f>
        <v/>
      </c>
      <c r="M4435" s="107" t="str">
        <f t="shared" si="69"/>
        <v/>
      </c>
    </row>
    <row r="4436" spans="12:13" hidden="1" x14ac:dyDescent="0.25">
      <c r="L4436" s="145" t="str">
        <f>IF(A4436="","",IFERROR(VLOOKUP(B4436,IPQlickTabla!$B:$J,9,FALSE),IF(B4436="80 - Produccion-Mezcla Grasa","80",IF(B4436="51 - Purga-Purga de sebo","51",IF(B4436="502 - Fermentacion PCL","502",IF(B4436="510 - Fermentacion","510","512"))))))</f>
        <v/>
      </c>
      <c r="M4436" s="107" t="str">
        <f t="shared" si="69"/>
        <v/>
      </c>
    </row>
    <row r="4437" spans="12:13" hidden="1" x14ac:dyDescent="0.25">
      <c r="L4437" s="145" t="str">
        <f>IF(A4437="","",IFERROR(VLOOKUP(B4437,IPQlickTabla!$B:$J,9,FALSE),IF(B4437="80 - Produccion-Mezcla Grasa","80",IF(B4437="51 - Purga-Purga de sebo","51",IF(B4437="502 - Fermentacion PCL","502",IF(B4437="510 - Fermentacion","510","512"))))))</f>
        <v/>
      </c>
      <c r="M4437" s="107" t="str">
        <f t="shared" si="69"/>
        <v/>
      </c>
    </row>
    <row r="4438" spans="12:13" hidden="1" x14ac:dyDescent="0.25">
      <c r="L4438" s="145" t="str">
        <f>IF(A4438="","",IFERROR(VLOOKUP(B4438,IPQlickTabla!$B:$J,9,FALSE),IF(B4438="80 - Produccion-Mezcla Grasa","80",IF(B4438="51 - Purga-Purga de sebo","51",IF(B4438="502 - Fermentacion PCL","502",IF(B4438="510 - Fermentacion","510","512"))))))</f>
        <v/>
      </c>
      <c r="M4438" s="107" t="str">
        <f t="shared" si="69"/>
        <v/>
      </c>
    </row>
    <row r="4439" spans="12:13" hidden="1" x14ac:dyDescent="0.25">
      <c r="L4439" s="145" t="str">
        <f>IF(A4439="","",IFERROR(VLOOKUP(B4439,IPQlickTabla!$B:$J,9,FALSE),IF(B4439="80 - Produccion-Mezcla Grasa","80",IF(B4439="51 - Purga-Purga de sebo","51",IF(B4439="502 - Fermentacion PCL","502",IF(B4439="510 - Fermentacion","510","512"))))))</f>
        <v/>
      </c>
      <c r="M4439" s="107" t="str">
        <f t="shared" si="69"/>
        <v/>
      </c>
    </row>
    <row r="4440" spans="12:13" hidden="1" x14ac:dyDescent="0.25">
      <c r="L4440" s="145" t="str">
        <f>IF(A4440="","",IFERROR(VLOOKUP(B4440,IPQlickTabla!$B:$J,9,FALSE),IF(B4440="80 - Produccion-Mezcla Grasa","80",IF(B4440="51 - Purga-Purga de sebo","51",IF(B4440="502 - Fermentacion PCL","502",IF(B4440="510 - Fermentacion","510","512"))))))</f>
        <v/>
      </c>
      <c r="M4440" s="107" t="str">
        <f t="shared" si="69"/>
        <v/>
      </c>
    </row>
    <row r="4441" spans="12:13" hidden="1" x14ac:dyDescent="0.25">
      <c r="L4441" s="145" t="str">
        <f>IF(A4441="","",IFERROR(VLOOKUP(B4441,IPQlickTabla!$B:$J,9,FALSE),IF(B4441="80 - Produccion-Mezcla Grasa","80",IF(B4441="51 - Purga-Purga de sebo","51",IF(B4441="502 - Fermentacion PCL","502",IF(B4441="510 - Fermentacion","510","512"))))))</f>
        <v/>
      </c>
      <c r="M4441" s="107" t="str">
        <f t="shared" si="69"/>
        <v/>
      </c>
    </row>
    <row r="4442" spans="12:13" hidden="1" x14ac:dyDescent="0.25">
      <c r="L4442" s="145" t="str">
        <f>IF(A4442="","",IFERROR(VLOOKUP(B4442,IPQlickTabla!$B:$J,9,FALSE),IF(B4442="80 - Produccion-Mezcla Grasa","80",IF(B4442="51 - Purga-Purga de sebo","51",IF(B4442="502 - Fermentacion PCL","502",IF(B4442="510 - Fermentacion","510","512"))))))</f>
        <v/>
      </c>
      <c r="M4442" s="107" t="str">
        <f t="shared" si="69"/>
        <v/>
      </c>
    </row>
    <row r="4443" spans="12:13" hidden="1" x14ac:dyDescent="0.25">
      <c r="L4443" s="145" t="str">
        <f>IF(A4443="","",IFERROR(VLOOKUP(B4443,IPQlickTabla!$B:$J,9,FALSE),IF(B4443="80 - Produccion-Mezcla Grasa","80",IF(B4443="51 - Purga-Purga de sebo","51",IF(B4443="502 - Fermentacion PCL","502",IF(B4443="510 - Fermentacion","510","512"))))))</f>
        <v/>
      </c>
      <c r="M4443" s="107" t="str">
        <f t="shared" si="69"/>
        <v/>
      </c>
    </row>
    <row r="4444" spans="12:13" hidden="1" x14ac:dyDescent="0.25">
      <c r="L4444" s="145" t="str">
        <f>IF(A4444="","",IFERROR(VLOOKUP(B4444,IPQlickTabla!$B:$J,9,FALSE),IF(B4444="80 - Produccion-Mezcla Grasa","80",IF(B4444="51 - Purga-Purga de sebo","51",IF(B4444="502 - Fermentacion PCL","502",IF(B4444="510 - Fermentacion","510","512"))))))</f>
        <v/>
      </c>
      <c r="M4444" s="107" t="str">
        <f t="shared" si="69"/>
        <v/>
      </c>
    </row>
    <row r="4445" spans="12:13" hidden="1" x14ac:dyDescent="0.25">
      <c r="L4445" s="145" t="str">
        <f>IF(A4445="","",IFERROR(VLOOKUP(B4445,IPQlickTabla!$B:$J,9,FALSE),IF(B4445="80 - Produccion-Mezcla Grasa","80",IF(B4445="51 - Purga-Purga de sebo","51",IF(B4445="502 - Fermentacion PCL","502",IF(B4445="510 - Fermentacion","510","512"))))))</f>
        <v/>
      </c>
      <c r="M4445" s="107" t="str">
        <f t="shared" si="69"/>
        <v/>
      </c>
    </row>
    <row r="4446" spans="12:13" hidden="1" x14ac:dyDescent="0.25">
      <c r="L4446" s="145" t="str">
        <f>IF(A4446="","",IFERROR(VLOOKUP(B4446,IPQlickTabla!$B:$J,9,FALSE),IF(B4446="80 - Produccion-Mezcla Grasa","80",IF(B4446="51 - Purga-Purga de sebo","51",IF(B4446="502 - Fermentacion PCL","502",IF(B4446="510 - Fermentacion","510","512"))))))</f>
        <v/>
      </c>
      <c r="M4446" s="107" t="str">
        <f t="shared" si="69"/>
        <v/>
      </c>
    </row>
    <row r="4447" spans="12:13" hidden="1" x14ac:dyDescent="0.25">
      <c r="L4447" s="145" t="str">
        <f>IF(A4447="","",IFERROR(VLOOKUP(B4447,IPQlickTabla!$B:$J,9,FALSE),IF(B4447="80 - Produccion-Mezcla Grasa","80",IF(B4447="51 - Purga-Purga de sebo","51",IF(B4447="502 - Fermentacion PCL","502",IF(B4447="510 - Fermentacion","510","512"))))))</f>
        <v/>
      </c>
      <c r="M4447" s="107" t="str">
        <f t="shared" si="69"/>
        <v/>
      </c>
    </row>
    <row r="4448" spans="12:13" hidden="1" x14ac:dyDescent="0.25">
      <c r="L4448" s="145" t="str">
        <f>IF(A4448="","",IFERROR(VLOOKUP(B4448,IPQlickTabla!$B:$J,9,FALSE),IF(B4448="80 - Produccion-Mezcla Grasa","80",IF(B4448="51 - Purga-Purga de sebo","51",IF(B4448="502 - Fermentacion PCL","502",IF(B4448="510 - Fermentacion","510","512"))))))</f>
        <v/>
      </c>
      <c r="M4448" s="107" t="str">
        <f t="shared" si="69"/>
        <v/>
      </c>
    </row>
    <row r="4449" spans="12:13" hidden="1" x14ac:dyDescent="0.25">
      <c r="L4449" s="145" t="str">
        <f>IF(A4449="","",IFERROR(VLOOKUP(B4449,IPQlickTabla!$B:$J,9,FALSE),IF(B4449="80 - Produccion-Mezcla Grasa","80",IF(B4449="51 - Purga-Purga de sebo","51",IF(B4449="502 - Fermentacion PCL","502",IF(B4449="510 - Fermentacion","510","512"))))))</f>
        <v/>
      </c>
      <c r="M4449" s="107" t="str">
        <f t="shared" si="69"/>
        <v/>
      </c>
    </row>
    <row r="4450" spans="12:13" hidden="1" x14ac:dyDescent="0.25">
      <c r="L4450" s="145" t="str">
        <f>IF(A4450="","",IFERROR(VLOOKUP(B4450,IPQlickTabla!$B:$J,9,FALSE),IF(B4450="80 - Produccion-Mezcla Grasa","80",IF(B4450="51 - Purga-Purga de sebo","51",IF(B4450="502 - Fermentacion PCL","502",IF(B4450="510 - Fermentacion","510","512"))))))</f>
        <v/>
      </c>
      <c r="M4450" s="107" t="str">
        <f t="shared" si="69"/>
        <v/>
      </c>
    </row>
    <row r="4451" spans="12:13" hidden="1" x14ac:dyDescent="0.25">
      <c r="L4451" s="145" t="str">
        <f>IF(A4451="","",IFERROR(VLOOKUP(B4451,IPQlickTabla!$B:$J,9,FALSE),IF(B4451="80 - Produccion-Mezcla Grasa","80",IF(B4451="51 - Purga-Purga de sebo","51",IF(B4451="502 - Fermentacion PCL","502",IF(B4451="510 - Fermentacion","510","512"))))))</f>
        <v/>
      </c>
      <c r="M4451" s="107" t="str">
        <f t="shared" si="69"/>
        <v/>
      </c>
    </row>
    <row r="4452" spans="12:13" hidden="1" x14ac:dyDescent="0.25">
      <c r="L4452" s="145" t="str">
        <f>IF(A4452="","",IFERROR(VLOOKUP(B4452,IPQlickTabla!$B:$J,9,FALSE),IF(B4452="80 - Produccion-Mezcla Grasa","80",IF(B4452="51 - Purga-Purga de sebo","51",IF(B4452="502 - Fermentacion PCL","502",IF(B4452="510 - Fermentacion","510","512"))))))</f>
        <v/>
      </c>
      <c r="M4452" s="107" t="str">
        <f t="shared" si="69"/>
        <v/>
      </c>
    </row>
    <row r="4453" spans="12:13" hidden="1" x14ac:dyDescent="0.25">
      <c r="L4453" s="145" t="str">
        <f>IF(A4453="","",IFERROR(VLOOKUP(B4453,IPQlickTabla!$B:$J,9,FALSE),IF(B4453="80 - Produccion-Mezcla Grasa","80",IF(B4453="51 - Purga-Purga de sebo","51",IF(B4453="502 - Fermentacion PCL","502",IF(B4453="510 - Fermentacion","510","512"))))))</f>
        <v/>
      </c>
      <c r="M4453" s="107" t="str">
        <f t="shared" si="69"/>
        <v/>
      </c>
    </row>
    <row r="4454" spans="12:13" hidden="1" x14ac:dyDescent="0.25">
      <c r="L4454" s="145" t="str">
        <f>IF(A4454="","",IFERROR(VLOOKUP(B4454,IPQlickTabla!$B:$J,9,FALSE),IF(B4454="80 - Produccion-Mezcla Grasa","80",IF(B4454="51 - Purga-Purga de sebo","51",IF(B4454="502 - Fermentacion PCL","502",IF(B4454="510 - Fermentacion","510","512"))))))</f>
        <v/>
      </c>
      <c r="M4454" s="107" t="str">
        <f t="shared" si="69"/>
        <v/>
      </c>
    </row>
    <row r="4455" spans="12:13" hidden="1" x14ac:dyDescent="0.25">
      <c r="L4455" s="145" t="str">
        <f>IF(A4455="","",IFERROR(VLOOKUP(B4455,IPQlickTabla!$B:$J,9,FALSE),IF(B4455="80 - Produccion-Mezcla Grasa","80",IF(B4455="51 - Purga-Purga de sebo","51",IF(B4455="502 - Fermentacion PCL","502",IF(B4455="510 - Fermentacion","510","512"))))))</f>
        <v/>
      </c>
      <c r="M4455" s="107" t="str">
        <f t="shared" si="69"/>
        <v/>
      </c>
    </row>
    <row r="4456" spans="12:13" hidden="1" x14ac:dyDescent="0.25">
      <c r="L4456" s="145" t="str">
        <f>IF(A4456="","",IFERROR(VLOOKUP(B4456,IPQlickTabla!$B:$J,9,FALSE),IF(B4456="80 - Produccion-Mezcla Grasa","80",IF(B4456="51 - Purga-Purga de sebo","51",IF(B4456="502 - Fermentacion PCL","502",IF(B4456="510 - Fermentacion","510","512"))))))</f>
        <v/>
      </c>
      <c r="M4456" s="107" t="str">
        <f t="shared" si="69"/>
        <v/>
      </c>
    </row>
    <row r="4457" spans="12:13" hidden="1" x14ac:dyDescent="0.25">
      <c r="L4457" s="145" t="str">
        <f>IF(A4457="","",IFERROR(VLOOKUP(B4457,IPQlickTabla!$B:$J,9,FALSE),IF(B4457="80 - Produccion-Mezcla Grasa","80",IF(B4457="51 - Purga-Purga de sebo","51",IF(B4457="502 - Fermentacion PCL","502",IF(B4457="510 - Fermentacion","510","512"))))))</f>
        <v/>
      </c>
      <c r="M4457" s="107" t="str">
        <f t="shared" si="69"/>
        <v/>
      </c>
    </row>
    <row r="4458" spans="12:13" hidden="1" x14ac:dyDescent="0.25">
      <c r="L4458" s="145" t="str">
        <f>IF(A4458="","",IFERROR(VLOOKUP(B4458,IPQlickTabla!$B:$J,9,FALSE),IF(B4458="80 - Produccion-Mezcla Grasa","80",IF(B4458="51 - Purga-Purga de sebo","51",IF(B4458="502 - Fermentacion PCL","502",IF(B4458="510 - Fermentacion","510","512"))))))</f>
        <v/>
      </c>
      <c r="M4458" s="107" t="str">
        <f t="shared" si="69"/>
        <v/>
      </c>
    </row>
    <row r="4459" spans="12:13" hidden="1" x14ac:dyDescent="0.25">
      <c r="L4459" s="145" t="str">
        <f>IF(A4459="","",IFERROR(VLOOKUP(B4459,IPQlickTabla!$B:$J,9,FALSE),IF(B4459="80 - Produccion-Mezcla Grasa","80",IF(B4459="51 - Purga-Purga de sebo","51",IF(B4459="502 - Fermentacion PCL","502",IF(B4459="510 - Fermentacion","510","512"))))))</f>
        <v/>
      </c>
      <c r="M4459" s="107" t="str">
        <f t="shared" si="69"/>
        <v/>
      </c>
    </row>
    <row r="4460" spans="12:13" hidden="1" x14ac:dyDescent="0.25">
      <c r="L4460" s="145" t="str">
        <f>IF(A4460="","",IFERROR(VLOOKUP(B4460,IPQlickTabla!$B:$J,9,FALSE),IF(B4460="80 - Produccion-Mezcla Grasa","80",IF(B4460="51 - Purga-Purga de sebo","51",IF(B4460="502 - Fermentacion PCL","502",IF(B4460="510 - Fermentacion","510","512"))))))</f>
        <v/>
      </c>
      <c r="M4460" s="107" t="str">
        <f t="shared" si="69"/>
        <v/>
      </c>
    </row>
    <row r="4461" spans="12:13" hidden="1" x14ac:dyDescent="0.25">
      <c r="L4461" s="145" t="str">
        <f>IF(A4461="","",IFERROR(VLOOKUP(B4461,IPQlickTabla!$B:$J,9,FALSE),IF(B4461="80 - Produccion-Mezcla Grasa","80",IF(B4461="51 - Purga-Purga de sebo","51",IF(B4461="502 - Fermentacion PCL","502",IF(B4461="510 - Fermentacion","510","512"))))))</f>
        <v/>
      </c>
      <c r="M4461" s="107" t="str">
        <f t="shared" si="69"/>
        <v/>
      </c>
    </row>
    <row r="4462" spans="12:13" hidden="1" x14ac:dyDescent="0.25">
      <c r="L4462" s="145" t="str">
        <f>IF(A4462="","",IFERROR(VLOOKUP(B4462,IPQlickTabla!$B:$J,9,FALSE),IF(B4462="80 - Produccion-Mezcla Grasa","80",IF(B4462="51 - Purga-Purga de sebo","51",IF(B4462="502 - Fermentacion PCL","502",IF(B4462="510 - Fermentacion","510","512"))))))</f>
        <v/>
      </c>
      <c r="M4462" s="107" t="str">
        <f t="shared" si="69"/>
        <v/>
      </c>
    </row>
    <row r="4463" spans="12:13" hidden="1" x14ac:dyDescent="0.25">
      <c r="L4463" s="145" t="str">
        <f>IF(A4463="","",IFERROR(VLOOKUP(B4463,IPQlickTabla!$B:$J,9,FALSE),IF(B4463="80 - Produccion-Mezcla Grasa","80",IF(B4463="51 - Purga-Purga de sebo","51",IF(B4463="502 - Fermentacion PCL","502",IF(B4463="510 - Fermentacion","510","512"))))))</f>
        <v/>
      </c>
      <c r="M4463" s="107" t="str">
        <f t="shared" si="69"/>
        <v/>
      </c>
    </row>
    <row r="4464" spans="12:13" hidden="1" x14ac:dyDescent="0.25">
      <c r="L4464" s="145" t="str">
        <f>IF(A4464="","",IFERROR(VLOOKUP(B4464,IPQlickTabla!$B:$J,9,FALSE),IF(B4464="80 - Produccion-Mezcla Grasa","80",IF(B4464="51 - Purga-Purga de sebo","51",IF(B4464="502 - Fermentacion PCL","502",IF(B4464="510 - Fermentacion","510","512"))))))</f>
        <v/>
      </c>
      <c r="M4464" s="107" t="str">
        <f t="shared" si="69"/>
        <v/>
      </c>
    </row>
    <row r="4465" spans="12:13" hidden="1" x14ac:dyDescent="0.25">
      <c r="L4465" s="145" t="str">
        <f>IF(A4465="","",IFERROR(VLOOKUP(B4465,IPQlickTabla!$B:$J,9,FALSE),IF(B4465="80 - Produccion-Mezcla Grasa","80",IF(B4465="51 - Purga-Purga de sebo","51",IF(B4465="502 - Fermentacion PCL","502",IF(B4465="510 - Fermentacion","510","512"))))))</f>
        <v/>
      </c>
      <c r="M4465" s="107" t="str">
        <f t="shared" si="69"/>
        <v/>
      </c>
    </row>
    <row r="4466" spans="12:13" hidden="1" x14ac:dyDescent="0.25">
      <c r="L4466" s="145" t="str">
        <f>IF(A4466="","",IFERROR(VLOOKUP(B4466,IPQlickTabla!$B:$J,9,FALSE),IF(B4466="80 - Produccion-Mezcla Grasa","80",IF(B4466="51 - Purga-Purga de sebo","51",IF(B4466="502 - Fermentacion PCL","502",IF(B4466="510 - Fermentacion","510","512"))))))</f>
        <v/>
      </c>
      <c r="M4466" s="107" t="str">
        <f t="shared" si="69"/>
        <v/>
      </c>
    </row>
    <row r="4467" spans="12:13" hidden="1" x14ac:dyDescent="0.25">
      <c r="L4467" s="145" t="str">
        <f>IF(A4467="","",IFERROR(VLOOKUP(B4467,IPQlickTabla!$B:$J,9,FALSE),IF(B4467="80 - Produccion-Mezcla Grasa","80",IF(B4467="51 - Purga-Purga de sebo","51",IF(B4467="502 - Fermentacion PCL","502",IF(B4467="510 - Fermentacion","510","512"))))))</f>
        <v/>
      </c>
      <c r="M4467" s="107" t="str">
        <f t="shared" si="69"/>
        <v/>
      </c>
    </row>
    <row r="4468" spans="12:13" hidden="1" x14ac:dyDescent="0.25">
      <c r="L4468" s="145" t="str">
        <f>IF(A4468="","",IFERROR(VLOOKUP(B4468,IPQlickTabla!$B:$J,9,FALSE),IF(B4468="80 - Produccion-Mezcla Grasa","80",IF(B4468="51 - Purga-Purga de sebo","51",IF(B4468="502 - Fermentacion PCL","502",IF(B4468="510 - Fermentacion","510","512"))))))</f>
        <v/>
      </c>
      <c r="M4468" s="107" t="str">
        <f t="shared" si="69"/>
        <v/>
      </c>
    </row>
    <row r="4469" spans="12:13" hidden="1" x14ac:dyDescent="0.25">
      <c r="L4469" s="145" t="str">
        <f>IF(A4469="","",IFERROR(VLOOKUP(B4469,IPQlickTabla!$B:$J,9,FALSE),IF(B4469="80 - Produccion-Mezcla Grasa","80",IF(B4469="51 - Purga-Purga de sebo","51",IF(B4469="502 - Fermentacion PCL","502",IF(B4469="510 - Fermentacion","510","512"))))))</f>
        <v/>
      </c>
      <c r="M4469" s="107" t="str">
        <f t="shared" si="69"/>
        <v/>
      </c>
    </row>
    <row r="4470" spans="12:13" hidden="1" x14ac:dyDescent="0.25">
      <c r="L4470" s="145" t="str">
        <f>IF(A4470="","",IFERROR(VLOOKUP(B4470,IPQlickTabla!$B:$J,9,FALSE),IF(B4470="80 - Produccion-Mezcla Grasa","80",IF(B4470="51 - Purga-Purga de sebo","51",IF(B4470="502 - Fermentacion PCL","502",IF(B4470="510 - Fermentacion","510","512"))))))</f>
        <v/>
      </c>
      <c r="M4470" s="107" t="str">
        <f t="shared" si="69"/>
        <v/>
      </c>
    </row>
    <row r="4471" spans="12:13" hidden="1" x14ac:dyDescent="0.25">
      <c r="L4471" s="145" t="str">
        <f>IF(A4471="","",IFERROR(VLOOKUP(B4471,IPQlickTabla!$B:$J,9,FALSE),IF(B4471="80 - Produccion-Mezcla Grasa","80",IF(B4471="51 - Purga-Purga de sebo","51",IF(B4471="502 - Fermentacion PCL","502",IF(B4471="510 - Fermentacion","510","512"))))))</f>
        <v/>
      </c>
      <c r="M4471" s="107" t="str">
        <f t="shared" si="69"/>
        <v/>
      </c>
    </row>
    <row r="4472" spans="12:13" hidden="1" x14ac:dyDescent="0.25">
      <c r="L4472" s="145" t="str">
        <f>IF(A4472="","",IFERROR(VLOOKUP(B4472,IPQlickTabla!$B:$J,9,FALSE),IF(B4472="80 - Produccion-Mezcla Grasa","80",IF(B4472="51 - Purga-Purga de sebo","51",IF(B4472="502 - Fermentacion PCL","502",IF(B4472="510 - Fermentacion","510","512"))))))</f>
        <v/>
      </c>
      <c r="M4472" s="107" t="str">
        <f t="shared" si="69"/>
        <v/>
      </c>
    </row>
    <row r="4473" spans="12:13" hidden="1" x14ac:dyDescent="0.25">
      <c r="L4473" s="145" t="str">
        <f>IF(A4473="","",IFERROR(VLOOKUP(B4473,IPQlickTabla!$B:$J,9,FALSE),IF(B4473="80 - Produccion-Mezcla Grasa","80",IF(B4473="51 - Purga-Purga de sebo","51",IF(B4473="502 - Fermentacion PCL","502",IF(B4473="510 - Fermentacion","510","512"))))))</f>
        <v/>
      </c>
      <c r="M4473" s="107" t="str">
        <f t="shared" si="69"/>
        <v/>
      </c>
    </row>
    <row r="4474" spans="12:13" hidden="1" x14ac:dyDescent="0.25">
      <c r="L4474" s="145" t="str">
        <f>IF(A4474="","",IFERROR(VLOOKUP(B4474,IPQlickTabla!$B:$J,9,FALSE),IF(B4474="80 - Produccion-Mezcla Grasa","80",IF(B4474="51 - Purga-Purga de sebo","51",IF(B4474="502 - Fermentacion PCL","502",IF(B4474="510 - Fermentacion","510","512"))))))</f>
        <v/>
      </c>
      <c r="M4474" s="107" t="str">
        <f t="shared" si="69"/>
        <v/>
      </c>
    </row>
    <row r="4475" spans="12:13" hidden="1" x14ac:dyDescent="0.25">
      <c r="L4475" s="145" t="str">
        <f>IF(A4475="","",IFERROR(VLOOKUP(B4475,IPQlickTabla!$B:$J,9,FALSE),IF(B4475="80 - Produccion-Mezcla Grasa","80",IF(B4475="51 - Purga-Purga de sebo","51",IF(B4475="502 - Fermentacion PCL","502",IF(B4475="510 - Fermentacion","510","512"))))))</f>
        <v/>
      </c>
      <c r="M4475" s="107" t="str">
        <f t="shared" si="69"/>
        <v/>
      </c>
    </row>
    <row r="4476" spans="12:13" hidden="1" x14ac:dyDescent="0.25">
      <c r="L4476" s="145" t="str">
        <f>IF(A4476="","",IFERROR(VLOOKUP(B4476,IPQlickTabla!$B:$J,9,FALSE),IF(B4476="80 - Produccion-Mezcla Grasa","80",IF(B4476="51 - Purga-Purga de sebo","51",IF(B4476="502 - Fermentacion PCL","502",IF(B4476="510 - Fermentacion","510","512"))))))</f>
        <v/>
      </c>
      <c r="M4476" s="107" t="str">
        <f t="shared" si="69"/>
        <v/>
      </c>
    </row>
    <row r="4477" spans="12:13" hidden="1" x14ac:dyDescent="0.25">
      <c r="L4477" s="145" t="str">
        <f>IF(A4477="","",IFERROR(VLOOKUP(B4477,IPQlickTabla!$B:$J,9,FALSE),IF(B4477="80 - Produccion-Mezcla Grasa","80",IF(B4477="51 - Purga-Purga de sebo","51",IF(B4477="502 - Fermentacion PCL","502",IF(B4477="510 - Fermentacion","510","512"))))))</f>
        <v/>
      </c>
      <c r="M4477" s="107" t="str">
        <f t="shared" si="69"/>
        <v/>
      </c>
    </row>
    <row r="4478" spans="12:13" hidden="1" x14ac:dyDescent="0.25">
      <c r="L4478" s="145" t="str">
        <f>IF(A4478="","",IFERROR(VLOOKUP(B4478,IPQlickTabla!$B:$J,9,FALSE),IF(B4478="80 - Produccion-Mezcla Grasa","80",IF(B4478="51 - Purga-Purga de sebo","51",IF(B4478="502 - Fermentacion PCL","502",IF(B4478="510 - Fermentacion","510","512"))))))</f>
        <v/>
      </c>
      <c r="M4478" s="107" t="str">
        <f t="shared" si="69"/>
        <v/>
      </c>
    </row>
    <row r="4479" spans="12:13" hidden="1" x14ac:dyDescent="0.25">
      <c r="L4479" s="145" t="str">
        <f>IF(A4479="","",IFERROR(VLOOKUP(B4479,IPQlickTabla!$B:$J,9,FALSE),IF(B4479="80 - Produccion-Mezcla Grasa","80",IF(B4479="51 - Purga-Purga de sebo","51",IF(B4479="502 - Fermentacion PCL","502",IF(B4479="510 - Fermentacion","510","512"))))))</f>
        <v/>
      </c>
      <c r="M4479" s="107" t="str">
        <f t="shared" si="69"/>
        <v/>
      </c>
    </row>
    <row r="4480" spans="12:13" hidden="1" x14ac:dyDescent="0.25">
      <c r="L4480" s="145" t="str">
        <f>IF(A4480="","",IFERROR(VLOOKUP(B4480,IPQlickTabla!$B:$J,9,FALSE),IF(B4480="80 - Produccion-Mezcla Grasa","80",IF(B4480="51 - Purga-Purga de sebo","51",IF(B4480="502 - Fermentacion PCL","502",IF(B4480="510 - Fermentacion","510","512"))))))</f>
        <v/>
      </c>
      <c r="M4480" s="107" t="str">
        <f t="shared" si="69"/>
        <v/>
      </c>
    </row>
    <row r="4481" spans="12:13" hidden="1" x14ac:dyDescent="0.25">
      <c r="L4481" s="145" t="str">
        <f>IF(A4481="","",IFERROR(VLOOKUP(B4481,IPQlickTabla!$B:$J,9,FALSE),IF(B4481="80 - Produccion-Mezcla Grasa","80",IF(B4481="51 - Purga-Purga de sebo","51",IF(B4481="502 - Fermentacion PCL","502",IF(B4481="510 - Fermentacion","510","512"))))))</f>
        <v/>
      </c>
      <c r="M4481" s="107" t="str">
        <f t="shared" si="69"/>
        <v/>
      </c>
    </row>
    <row r="4482" spans="12:13" hidden="1" x14ac:dyDescent="0.25">
      <c r="L4482" s="145" t="str">
        <f>IF(A4482="","",IFERROR(VLOOKUP(B4482,IPQlickTabla!$B:$J,9,FALSE),IF(B4482="80 - Produccion-Mezcla Grasa","80",IF(B4482="51 - Purga-Purga de sebo","51",IF(B4482="502 - Fermentacion PCL","502",IF(B4482="510 - Fermentacion","510","512"))))))</f>
        <v/>
      </c>
      <c r="M4482" s="107" t="str">
        <f t="shared" si="69"/>
        <v/>
      </c>
    </row>
    <row r="4483" spans="12:13" hidden="1" x14ac:dyDescent="0.25">
      <c r="L4483" s="145" t="str">
        <f>IF(A4483="","",IFERROR(VLOOKUP(B4483,IPQlickTabla!$B:$J,9,FALSE),IF(B4483="80 - Produccion-Mezcla Grasa","80",IF(B4483="51 - Purga-Purga de sebo","51",IF(B4483="502 - Fermentacion PCL","502",IF(B4483="510 - Fermentacion","510","512"))))))</f>
        <v/>
      </c>
      <c r="M4483" s="107" t="str">
        <f t="shared" ref="M4483:M4546" si="70">+IF(OR(L4483=73,L4483=74,L4483=75),75,IF(L4483="80",80,IF(L4483="51",51,IF(L4483="502",502,IF(L4483="510",510,IF(L4483="512",512,L4483))))))</f>
        <v/>
      </c>
    </row>
    <row r="4484" spans="12:13" hidden="1" x14ac:dyDescent="0.25">
      <c r="L4484" s="145" t="str">
        <f>IF(A4484="","",IFERROR(VLOOKUP(B4484,IPQlickTabla!$B:$J,9,FALSE),IF(B4484="80 - Produccion-Mezcla Grasa","80",IF(B4484="51 - Purga-Purga de sebo","51",IF(B4484="502 - Fermentacion PCL","502",IF(B4484="510 - Fermentacion","510","512"))))))</f>
        <v/>
      </c>
      <c r="M4484" s="107" t="str">
        <f t="shared" si="70"/>
        <v/>
      </c>
    </row>
    <row r="4485" spans="12:13" hidden="1" x14ac:dyDescent="0.25">
      <c r="L4485" s="145" t="str">
        <f>IF(A4485="","",IFERROR(VLOOKUP(B4485,IPQlickTabla!$B:$J,9,FALSE),IF(B4485="80 - Produccion-Mezcla Grasa","80",IF(B4485="51 - Purga-Purga de sebo","51",IF(B4485="502 - Fermentacion PCL","502",IF(B4485="510 - Fermentacion","510","512"))))))</f>
        <v/>
      </c>
      <c r="M4485" s="107" t="str">
        <f t="shared" si="70"/>
        <v/>
      </c>
    </row>
    <row r="4486" spans="12:13" hidden="1" x14ac:dyDescent="0.25">
      <c r="L4486" s="145" t="str">
        <f>IF(A4486="","",IFERROR(VLOOKUP(B4486,IPQlickTabla!$B:$J,9,FALSE),IF(B4486="80 - Produccion-Mezcla Grasa","80",IF(B4486="51 - Purga-Purga de sebo","51",IF(B4486="502 - Fermentacion PCL","502",IF(B4486="510 - Fermentacion","510","512"))))))</f>
        <v/>
      </c>
      <c r="M4486" s="107" t="str">
        <f t="shared" si="70"/>
        <v/>
      </c>
    </row>
    <row r="4487" spans="12:13" hidden="1" x14ac:dyDescent="0.25">
      <c r="L4487" s="145" t="str">
        <f>IF(A4487="","",IFERROR(VLOOKUP(B4487,IPQlickTabla!$B:$J,9,FALSE),IF(B4487="80 - Produccion-Mezcla Grasa","80",IF(B4487="51 - Purga-Purga de sebo","51",IF(B4487="502 - Fermentacion PCL","502",IF(B4487="510 - Fermentacion","510","512"))))))</f>
        <v/>
      </c>
      <c r="M4487" s="107" t="str">
        <f t="shared" si="70"/>
        <v/>
      </c>
    </row>
    <row r="4488" spans="12:13" hidden="1" x14ac:dyDescent="0.25">
      <c r="L4488" s="145" t="str">
        <f>IF(A4488="","",IFERROR(VLOOKUP(B4488,IPQlickTabla!$B:$J,9,FALSE),IF(B4488="80 - Produccion-Mezcla Grasa","80",IF(B4488="51 - Purga-Purga de sebo","51",IF(B4488="502 - Fermentacion PCL","502",IF(B4488="510 - Fermentacion","510","512"))))))</f>
        <v/>
      </c>
      <c r="M4488" s="107" t="str">
        <f t="shared" si="70"/>
        <v/>
      </c>
    </row>
    <row r="4489" spans="12:13" hidden="1" x14ac:dyDescent="0.25">
      <c r="L4489" s="145" t="str">
        <f>IF(A4489="","",IFERROR(VLOOKUP(B4489,IPQlickTabla!$B:$J,9,FALSE),IF(B4489="80 - Produccion-Mezcla Grasa","80",IF(B4489="51 - Purga-Purga de sebo","51",IF(B4489="502 - Fermentacion PCL","502",IF(B4489="510 - Fermentacion","510","512"))))))</f>
        <v/>
      </c>
      <c r="M4489" s="107" t="str">
        <f t="shared" si="70"/>
        <v/>
      </c>
    </row>
    <row r="4490" spans="12:13" hidden="1" x14ac:dyDescent="0.25">
      <c r="L4490" s="145" t="str">
        <f>IF(A4490="","",IFERROR(VLOOKUP(B4490,IPQlickTabla!$B:$J,9,FALSE),IF(B4490="80 - Produccion-Mezcla Grasa","80",IF(B4490="51 - Purga-Purga de sebo","51",IF(B4490="502 - Fermentacion PCL","502",IF(B4490="510 - Fermentacion","510","512"))))))</f>
        <v/>
      </c>
      <c r="M4490" s="107" t="str">
        <f t="shared" si="70"/>
        <v/>
      </c>
    </row>
    <row r="4491" spans="12:13" hidden="1" x14ac:dyDescent="0.25">
      <c r="L4491" s="145" t="str">
        <f>IF(A4491="","",IFERROR(VLOOKUP(B4491,IPQlickTabla!$B:$J,9,FALSE),IF(B4491="80 - Produccion-Mezcla Grasa","80",IF(B4491="51 - Purga-Purga de sebo","51",IF(B4491="502 - Fermentacion PCL","502",IF(B4491="510 - Fermentacion","510","512"))))))</f>
        <v/>
      </c>
      <c r="M4491" s="107" t="str">
        <f t="shared" si="70"/>
        <v/>
      </c>
    </row>
    <row r="4492" spans="12:13" hidden="1" x14ac:dyDescent="0.25">
      <c r="L4492" s="145" t="str">
        <f>IF(A4492="","",IFERROR(VLOOKUP(B4492,IPQlickTabla!$B:$J,9,FALSE),IF(B4492="80 - Produccion-Mezcla Grasa","80",IF(B4492="51 - Purga-Purga de sebo","51",IF(B4492="502 - Fermentacion PCL","502",IF(B4492="510 - Fermentacion","510","512"))))))</f>
        <v/>
      </c>
      <c r="M4492" s="107" t="str">
        <f t="shared" si="70"/>
        <v/>
      </c>
    </row>
    <row r="4493" spans="12:13" hidden="1" x14ac:dyDescent="0.25">
      <c r="L4493" s="145" t="str">
        <f>IF(A4493="","",IFERROR(VLOOKUP(B4493,IPQlickTabla!$B:$J,9,FALSE),IF(B4493="80 - Produccion-Mezcla Grasa","80",IF(B4493="51 - Purga-Purga de sebo","51",IF(B4493="502 - Fermentacion PCL","502",IF(B4493="510 - Fermentacion","510","512"))))))</f>
        <v/>
      </c>
      <c r="M4493" s="107" t="str">
        <f t="shared" si="70"/>
        <v/>
      </c>
    </row>
    <row r="4494" spans="12:13" hidden="1" x14ac:dyDescent="0.25">
      <c r="L4494" s="145" t="str">
        <f>IF(A4494="","",IFERROR(VLOOKUP(B4494,IPQlickTabla!$B:$J,9,FALSE),IF(B4494="80 - Produccion-Mezcla Grasa","80",IF(B4494="51 - Purga-Purga de sebo","51",IF(B4494="502 - Fermentacion PCL","502",IF(B4494="510 - Fermentacion","510","512"))))))</f>
        <v/>
      </c>
      <c r="M4494" s="107" t="str">
        <f t="shared" si="70"/>
        <v/>
      </c>
    </row>
    <row r="4495" spans="12:13" hidden="1" x14ac:dyDescent="0.25">
      <c r="L4495" s="145" t="str">
        <f>IF(A4495="","",IFERROR(VLOOKUP(B4495,IPQlickTabla!$B:$J,9,FALSE),IF(B4495="80 - Produccion-Mezcla Grasa","80",IF(B4495="51 - Purga-Purga de sebo","51",IF(B4495="502 - Fermentacion PCL","502",IF(B4495="510 - Fermentacion","510","512"))))))</f>
        <v/>
      </c>
      <c r="M4495" s="107" t="str">
        <f t="shared" si="70"/>
        <v/>
      </c>
    </row>
    <row r="4496" spans="12:13" hidden="1" x14ac:dyDescent="0.25">
      <c r="L4496" s="145" t="str">
        <f>IF(A4496="","",IFERROR(VLOOKUP(B4496,IPQlickTabla!$B:$J,9,FALSE),IF(B4496="80 - Produccion-Mezcla Grasa","80",IF(B4496="51 - Purga-Purga de sebo","51",IF(B4496="502 - Fermentacion PCL","502",IF(B4496="510 - Fermentacion","510","512"))))))</f>
        <v/>
      </c>
      <c r="M4496" s="107" t="str">
        <f t="shared" si="70"/>
        <v/>
      </c>
    </row>
    <row r="4497" spans="12:13" hidden="1" x14ac:dyDescent="0.25">
      <c r="L4497" s="145" t="str">
        <f>IF(A4497="","",IFERROR(VLOOKUP(B4497,IPQlickTabla!$B:$J,9,FALSE),IF(B4497="80 - Produccion-Mezcla Grasa","80",IF(B4497="51 - Purga-Purga de sebo","51",IF(B4497="502 - Fermentacion PCL","502",IF(B4497="510 - Fermentacion","510","512"))))))</f>
        <v/>
      </c>
      <c r="M4497" s="107" t="str">
        <f t="shared" si="70"/>
        <v/>
      </c>
    </row>
    <row r="4498" spans="12:13" hidden="1" x14ac:dyDescent="0.25">
      <c r="L4498" s="145" t="str">
        <f>IF(A4498="","",IFERROR(VLOOKUP(B4498,IPQlickTabla!$B:$J,9,FALSE),IF(B4498="80 - Produccion-Mezcla Grasa","80",IF(B4498="51 - Purga-Purga de sebo","51",IF(B4498="502 - Fermentacion PCL","502",IF(B4498="510 - Fermentacion","510","512"))))))</f>
        <v/>
      </c>
      <c r="M4498" s="107" t="str">
        <f t="shared" si="70"/>
        <v/>
      </c>
    </row>
    <row r="4499" spans="12:13" hidden="1" x14ac:dyDescent="0.25">
      <c r="L4499" s="145" t="str">
        <f>IF(A4499="","",IFERROR(VLOOKUP(B4499,IPQlickTabla!$B:$J,9,FALSE),IF(B4499="80 - Produccion-Mezcla Grasa","80",IF(B4499="51 - Purga-Purga de sebo","51",IF(B4499="502 - Fermentacion PCL","502",IF(B4499="510 - Fermentacion","510","512"))))))</f>
        <v/>
      </c>
      <c r="M4499" s="107" t="str">
        <f t="shared" si="70"/>
        <v/>
      </c>
    </row>
    <row r="4500" spans="12:13" hidden="1" x14ac:dyDescent="0.25">
      <c r="L4500" s="145" t="str">
        <f>IF(A4500="","",IFERROR(VLOOKUP(B4500,IPQlickTabla!$B:$J,9,FALSE),IF(B4500="80 - Produccion-Mezcla Grasa","80",IF(B4500="51 - Purga-Purga de sebo","51",IF(B4500="502 - Fermentacion PCL","502",IF(B4500="510 - Fermentacion","510","512"))))))</f>
        <v/>
      </c>
      <c r="M4500" s="107" t="str">
        <f t="shared" si="70"/>
        <v/>
      </c>
    </row>
    <row r="4501" spans="12:13" hidden="1" x14ac:dyDescent="0.25">
      <c r="L4501" s="145" t="str">
        <f>IF(A4501="","",IFERROR(VLOOKUP(B4501,IPQlickTabla!$B:$J,9,FALSE),IF(B4501="80 - Produccion-Mezcla Grasa","80",IF(B4501="51 - Purga-Purga de sebo","51",IF(B4501="502 - Fermentacion PCL","502",IF(B4501="510 - Fermentacion","510","512"))))))</f>
        <v/>
      </c>
      <c r="M4501" s="107" t="str">
        <f t="shared" si="70"/>
        <v/>
      </c>
    </row>
    <row r="4502" spans="12:13" hidden="1" x14ac:dyDescent="0.25">
      <c r="L4502" s="145" t="str">
        <f>IF(A4502="","",IFERROR(VLOOKUP(B4502,IPQlickTabla!$B:$J,9,FALSE),IF(B4502="80 - Produccion-Mezcla Grasa","80",IF(B4502="51 - Purga-Purga de sebo","51",IF(B4502="502 - Fermentacion PCL","502",IF(B4502="510 - Fermentacion","510","512"))))))</f>
        <v/>
      </c>
      <c r="M4502" s="107" t="str">
        <f t="shared" si="70"/>
        <v/>
      </c>
    </row>
    <row r="4503" spans="12:13" hidden="1" x14ac:dyDescent="0.25">
      <c r="L4503" s="145" t="str">
        <f>IF(A4503="","",IFERROR(VLOOKUP(B4503,IPQlickTabla!$B:$J,9,FALSE),IF(B4503="80 - Produccion-Mezcla Grasa","80",IF(B4503="51 - Purga-Purga de sebo","51",IF(B4503="502 - Fermentacion PCL","502",IF(B4503="510 - Fermentacion","510","512"))))))</f>
        <v/>
      </c>
      <c r="M4503" s="107" t="str">
        <f t="shared" si="70"/>
        <v/>
      </c>
    </row>
    <row r="4504" spans="12:13" hidden="1" x14ac:dyDescent="0.25">
      <c r="L4504" s="145" t="str">
        <f>IF(A4504="","",IFERROR(VLOOKUP(B4504,IPQlickTabla!$B:$J,9,FALSE),IF(B4504="80 - Produccion-Mezcla Grasa","80",IF(B4504="51 - Purga-Purga de sebo","51",IF(B4504="502 - Fermentacion PCL","502",IF(B4504="510 - Fermentacion","510","512"))))))</f>
        <v/>
      </c>
      <c r="M4504" s="107" t="str">
        <f t="shared" si="70"/>
        <v/>
      </c>
    </row>
    <row r="4505" spans="12:13" hidden="1" x14ac:dyDescent="0.25">
      <c r="L4505" s="145" t="str">
        <f>IF(A4505="","",IFERROR(VLOOKUP(B4505,IPQlickTabla!$B:$J,9,FALSE),IF(B4505="80 - Produccion-Mezcla Grasa","80",IF(B4505="51 - Purga-Purga de sebo","51",IF(B4505="502 - Fermentacion PCL","502",IF(B4505="510 - Fermentacion","510","512"))))))</f>
        <v/>
      </c>
      <c r="M4505" s="107" t="str">
        <f t="shared" si="70"/>
        <v/>
      </c>
    </row>
    <row r="4506" spans="12:13" hidden="1" x14ac:dyDescent="0.25">
      <c r="L4506" s="145" t="str">
        <f>IF(A4506="","",IFERROR(VLOOKUP(B4506,IPQlickTabla!$B:$J,9,FALSE),IF(B4506="80 - Produccion-Mezcla Grasa","80",IF(B4506="51 - Purga-Purga de sebo","51",IF(B4506="502 - Fermentacion PCL","502",IF(B4506="510 - Fermentacion","510","512"))))))</f>
        <v/>
      </c>
      <c r="M4506" s="107" t="str">
        <f t="shared" si="70"/>
        <v/>
      </c>
    </row>
    <row r="4507" spans="12:13" hidden="1" x14ac:dyDescent="0.25">
      <c r="L4507" s="145" t="str">
        <f>IF(A4507="","",IFERROR(VLOOKUP(B4507,IPQlickTabla!$B:$J,9,FALSE),IF(B4507="80 - Produccion-Mezcla Grasa","80",IF(B4507="51 - Purga-Purga de sebo","51",IF(B4507="502 - Fermentacion PCL","502",IF(B4507="510 - Fermentacion","510","512"))))))</f>
        <v/>
      </c>
      <c r="M4507" s="107" t="str">
        <f t="shared" si="70"/>
        <v/>
      </c>
    </row>
    <row r="4508" spans="12:13" hidden="1" x14ac:dyDescent="0.25">
      <c r="L4508" s="145" t="str">
        <f>IF(A4508="","",IFERROR(VLOOKUP(B4508,IPQlickTabla!$B:$J,9,FALSE),IF(B4508="80 - Produccion-Mezcla Grasa","80",IF(B4508="51 - Purga-Purga de sebo","51",IF(B4508="502 - Fermentacion PCL","502",IF(B4508="510 - Fermentacion","510","512"))))))</f>
        <v/>
      </c>
      <c r="M4508" s="107" t="str">
        <f t="shared" si="70"/>
        <v/>
      </c>
    </row>
    <row r="4509" spans="12:13" hidden="1" x14ac:dyDescent="0.25">
      <c r="L4509" s="145" t="str">
        <f>IF(A4509="","",IFERROR(VLOOKUP(B4509,IPQlickTabla!$B:$J,9,FALSE),IF(B4509="80 - Produccion-Mezcla Grasa","80",IF(B4509="51 - Purga-Purga de sebo","51",IF(B4509="502 - Fermentacion PCL","502",IF(B4509="510 - Fermentacion","510","512"))))))</f>
        <v/>
      </c>
      <c r="M4509" s="107" t="str">
        <f t="shared" si="70"/>
        <v/>
      </c>
    </row>
    <row r="4510" spans="12:13" hidden="1" x14ac:dyDescent="0.25">
      <c r="L4510" s="145" t="str">
        <f>IF(A4510="","",IFERROR(VLOOKUP(B4510,IPQlickTabla!$B:$J,9,FALSE),IF(B4510="80 - Produccion-Mezcla Grasa","80",IF(B4510="51 - Purga-Purga de sebo","51",IF(B4510="502 - Fermentacion PCL","502",IF(B4510="510 - Fermentacion","510","512"))))))</f>
        <v/>
      </c>
      <c r="M4510" s="107" t="str">
        <f t="shared" si="70"/>
        <v/>
      </c>
    </row>
    <row r="4511" spans="12:13" hidden="1" x14ac:dyDescent="0.25">
      <c r="L4511" s="145" t="str">
        <f>IF(A4511="","",IFERROR(VLOOKUP(B4511,IPQlickTabla!$B:$J,9,FALSE),IF(B4511="80 - Produccion-Mezcla Grasa","80",IF(B4511="51 - Purga-Purga de sebo","51",IF(B4511="502 - Fermentacion PCL","502",IF(B4511="510 - Fermentacion","510","512"))))))</f>
        <v/>
      </c>
      <c r="M4511" s="107" t="str">
        <f t="shared" si="70"/>
        <v/>
      </c>
    </row>
    <row r="4512" spans="12:13" hidden="1" x14ac:dyDescent="0.25">
      <c r="L4512" s="145" t="str">
        <f>IF(A4512="","",IFERROR(VLOOKUP(B4512,IPQlickTabla!$B:$J,9,FALSE),IF(B4512="80 - Produccion-Mezcla Grasa","80",IF(B4512="51 - Purga-Purga de sebo","51",IF(B4512="502 - Fermentacion PCL","502",IF(B4512="510 - Fermentacion","510","512"))))))</f>
        <v/>
      </c>
      <c r="M4512" s="107" t="str">
        <f t="shared" si="70"/>
        <v/>
      </c>
    </row>
    <row r="4513" spans="12:13" hidden="1" x14ac:dyDescent="0.25">
      <c r="L4513" s="145" t="str">
        <f>IF(A4513="","",IFERROR(VLOOKUP(B4513,IPQlickTabla!$B:$J,9,FALSE),IF(B4513="80 - Produccion-Mezcla Grasa","80",IF(B4513="51 - Purga-Purga de sebo","51",IF(B4513="502 - Fermentacion PCL","502",IF(B4513="510 - Fermentacion","510","512"))))))</f>
        <v/>
      </c>
      <c r="M4513" s="107" t="str">
        <f t="shared" si="70"/>
        <v/>
      </c>
    </row>
    <row r="4514" spans="12:13" hidden="1" x14ac:dyDescent="0.25">
      <c r="L4514" s="145" t="str">
        <f>IF(A4514="","",IFERROR(VLOOKUP(B4514,IPQlickTabla!$B:$J,9,FALSE),IF(B4514="80 - Produccion-Mezcla Grasa","80",IF(B4514="51 - Purga-Purga de sebo","51",IF(B4514="502 - Fermentacion PCL","502",IF(B4514="510 - Fermentacion","510","512"))))))</f>
        <v/>
      </c>
      <c r="M4514" s="107" t="str">
        <f t="shared" si="70"/>
        <v/>
      </c>
    </row>
    <row r="4515" spans="12:13" hidden="1" x14ac:dyDescent="0.25">
      <c r="L4515" s="145" t="str">
        <f>IF(A4515="","",IFERROR(VLOOKUP(B4515,IPQlickTabla!$B:$J,9,FALSE),IF(B4515="80 - Produccion-Mezcla Grasa","80",IF(B4515="51 - Purga-Purga de sebo","51",IF(B4515="502 - Fermentacion PCL","502",IF(B4515="510 - Fermentacion","510","512"))))))</f>
        <v/>
      </c>
      <c r="M4515" s="107" t="str">
        <f t="shared" si="70"/>
        <v/>
      </c>
    </row>
    <row r="4516" spans="12:13" hidden="1" x14ac:dyDescent="0.25">
      <c r="L4516" s="145" t="str">
        <f>IF(A4516="","",IFERROR(VLOOKUP(B4516,IPQlickTabla!$B:$J,9,FALSE),IF(B4516="80 - Produccion-Mezcla Grasa","80",IF(B4516="51 - Purga-Purga de sebo","51",IF(B4516="502 - Fermentacion PCL","502",IF(B4516="510 - Fermentacion","510","512"))))))</f>
        <v/>
      </c>
      <c r="M4516" s="107" t="str">
        <f t="shared" si="70"/>
        <v/>
      </c>
    </row>
    <row r="4517" spans="12:13" hidden="1" x14ac:dyDescent="0.25">
      <c r="L4517" s="145" t="str">
        <f>IF(A4517="","",IFERROR(VLOOKUP(B4517,IPQlickTabla!$B:$J,9,FALSE),IF(B4517="80 - Produccion-Mezcla Grasa","80",IF(B4517="51 - Purga-Purga de sebo","51",IF(B4517="502 - Fermentacion PCL","502",IF(B4517="510 - Fermentacion","510","512"))))))</f>
        <v/>
      </c>
      <c r="M4517" s="107" t="str">
        <f t="shared" si="70"/>
        <v/>
      </c>
    </row>
    <row r="4518" spans="12:13" hidden="1" x14ac:dyDescent="0.25">
      <c r="L4518" s="145" t="str">
        <f>IF(A4518="","",IFERROR(VLOOKUP(B4518,IPQlickTabla!$B:$J,9,FALSE),IF(B4518="80 - Produccion-Mezcla Grasa","80",IF(B4518="51 - Purga-Purga de sebo","51",IF(B4518="502 - Fermentacion PCL","502",IF(B4518="510 - Fermentacion","510","512"))))))</f>
        <v/>
      </c>
      <c r="M4518" s="107" t="str">
        <f t="shared" si="70"/>
        <v/>
      </c>
    </row>
    <row r="4519" spans="12:13" hidden="1" x14ac:dyDescent="0.25">
      <c r="L4519" s="145" t="str">
        <f>IF(A4519="","",IFERROR(VLOOKUP(B4519,IPQlickTabla!$B:$J,9,FALSE),IF(B4519="80 - Produccion-Mezcla Grasa","80",IF(B4519="51 - Purga-Purga de sebo","51",IF(B4519="502 - Fermentacion PCL","502",IF(B4519="510 - Fermentacion","510","512"))))))</f>
        <v/>
      </c>
      <c r="M4519" s="107" t="str">
        <f t="shared" si="70"/>
        <v/>
      </c>
    </row>
    <row r="4520" spans="12:13" hidden="1" x14ac:dyDescent="0.25">
      <c r="L4520" s="145" t="str">
        <f>IF(A4520="","",IFERROR(VLOOKUP(B4520,IPQlickTabla!$B:$J,9,FALSE),IF(B4520="80 - Produccion-Mezcla Grasa","80",IF(B4520="51 - Purga-Purga de sebo","51",IF(B4520="502 - Fermentacion PCL","502",IF(B4520="510 - Fermentacion","510","512"))))))</f>
        <v/>
      </c>
      <c r="M4520" s="107" t="str">
        <f t="shared" si="70"/>
        <v/>
      </c>
    </row>
    <row r="4521" spans="12:13" hidden="1" x14ac:dyDescent="0.25">
      <c r="L4521" s="145" t="str">
        <f>IF(A4521="","",IFERROR(VLOOKUP(B4521,IPQlickTabla!$B:$J,9,FALSE),IF(B4521="80 - Produccion-Mezcla Grasa","80",IF(B4521="51 - Purga-Purga de sebo","51",IF(B4521="502 - Fermentacion PCL","502",IF(B4521="510 - Fermentacion","510","512"))))))</f>
        <v/>
      </c>
      <c r="M4521" s="107" t="str">
        <f t="shared" si="70"/>
        <v/>
      </c>
    </row>
    <row r="4522" spans="12:13" hidden="1" x14ac:dyDescent="0.25">
      <c r="L4522" s="145" t="str">
        <f>IF(A4522="","",IFERROR(VLOOKUP(B4522,IPQlickTabla!$B:$J,9,FALSE),IF(B4522="80 - Produccion-Mezcla Grasa","80",IF(B4522="51 - Purga-Purga de sebo","51",IF(B4522="502 - Fermentacion PCL","502",IF(B4522="510 - Fermentacion","510","512"))))))</f>
        <v/>
      </c>
      <c r="M4522" s="107" t="str">
        <f t="shared" si="70"/>
        <v/>
      </c>
    </row>
    <row r="4523" spans="12:13" hidden="1" x14ac:dyDescent="0.25">
      <c r="L4523" s="145" t="str">
        <f>IF(A4523="","",IFERROR(VLOOKUP(B4523,IPQlickTabla!$B:$J,9,FALSE),IF(B4523="80 - Produccion-Mezcla Grasa","80",IF(B4523="51 - Purga-Purga de sebo","51",IF(B4523="502 - Fermentacion PCL","502",IF(B4523="510 - Fermentacion","510","512"))))))</f>
        <v/>
      </c>
      <c r="M4523" s="107" t="str">
        <f t="shared" si="70"/>
        <v/>
      </c>
    </row>
    <row r="4524" spans="12:13" hidden="1" x14ac:dyDescent="0.25">
      <c r="L4524" s="145" t="str">
        <f>IF(A4524="","",IFERROR(VLOOKUP(B4524,IPQlickTabla!$B:$J,9,FALSE),IF(B4524="80 - Produccion-Mezcla Grasa","80",IF(B4524="51 - Purga-Purga de sebo","51",IF(B4524="502 - Fermentacion PCL","502",IF(B4524="510 - Fermentacion","510","512"))))))</f>
        <v/>
      </c>
      <c r="M4524" s="107" t="str">
        <f t="shared" si="70"/>
        <v/>
      </c>
    </row>
    <row r="4525" spans="12:13" hidden="1" x14ac:dyDescent="0.25">
      <c r="L4525" s="145" t="str">
        <f>IF(A4525="","",IFERROR(VLOOKUP(B4525,IPQlickTabla!$B:$J,9,FALSE),IF(B4525="80 - Produccion-Mezcla Grasa","80",IF(B4525="51 - Purga-Purga de sebo","51",IF(B4525="502 - Fermentacion PCL","502",IF(B4525="510 - Fermentacion","510","512"))))))</f>
        <v/>
      </c>
      <c r="M4525" s="107" t="str">
        <f t="shared" si="70"/>
        <v/>
      </c>
    </row>
    <row r="4526" spans="12:13" hidden="1" x14ac:dyDescent="0.25">
      <c r="L4526" s="145" t="str">
        <f>IF(A4526="","",IFERROR(VLOOKUP(B4526,IPQlickTabla!$B:$J,9,FALSE),IF(B4526="80 - Produccion-Mezcla Grasa","80",IF(B4526="51 - Purga-Purga de sebo","51",IF(B4526="502 - Fermentacion PCL","502",IF(B4526="510 - Fermentacion","510","512"))))))</f>
        <v/>
      </c>
      <c r="M4526" s="107" t="str">
        <f t="shared" si="70"/>
        <v/>
      </c>
    </row>
    <row r="4527" spans="12:13" hidden="1" x14ac:dyDescent="0.25">
      <c r="L4527" s="145" t="str">
        <f>IF(A4527="","",IFERROR(VLOOKUP(B4527,IPQlickTabla!$B:$J,9,FALSE),IF(B4527="80 - Produccion-Mezcla Grasa","80",IF(B4527="51 - Purga-Purga de sebo","51",IF(B4527="502 - Fermentacion PCL","502",IF(B4527="510 - Fermentacion","510","512"))))))</f>
        <v/>
      </c>
      <c r="M4527" s="107" t="str">
        <f t="shared" si="70"/>
        <v/>
      </c>
    </row>
    <row r="4528" spans="12:13" hidden="1" x14ac:dyDescent="0.25">
      <c r="L4528" s="145" t="str">
        <f>IF(A4528="","",IFERROR(VLOOKUP(B4528,IPQlickTabla!$B:$J,9,FALSE),IF(B4528="80 - Produccion-Mezcla Grasa","80",IF(B4528="51 - Purga-Purga de sebo","51",IF(B4528="502 - Fermentacion PCL","502",IF(B4528="510 - Fermentacion","510","512"))))))</f>
        <v/>
      </c>
      <c r="M4528" s="107" t="str">
        <f t="shared" si="70"/>
        <v/>
      </c>
    </row>
    <row r="4529" spans="12:13" hidden="1" x14ac:dyDescent="0.25">
      <c r="L4529" s="145" t="str">
        <f>IF(A4529="","",IFERROR(VLOOKUP(B4529,IPQlickTabla!$B:$J,9,FALSE),IF(B4529="80 - Produccion-Mezcla Grasa","80",IF(B4529="51 - Purga-Purga de sebo","51",IF(B4529="502 - Fermentacion PCL","502",IF(B4529="510 - Fermentacion","510","512"))))))</f>
        <v/>
      </c>
      <c r="M4529" s="107" t="str">
        <f t="shared" si="70"/>
        <v/>
      </c>
    </row>
    <row r="4530" spans="12:13" hidden="1" x14ac:dyDescent="0.25">
      <c r="L4530" s="145" t="str">
        <f>IF(A4530="","",IFERROR(VLOOKUP(B4530,IPQlickTabla!$B:$J,9,FALSE),IF(B4530="80 - Produccion-Mezcla Grasa","80",IF(B4530="51 - Purga-Purga de sebo","51",IF(B4530="502 - Fermentacion PCL","502",IF(B4530="510 - Fermentacion","510","512"))))))</f>
        <v/>
      </c>
      <c r="M4530" s="107" t="str">
        <f t="shared" si="70"/>
        <v/>
      </c>
    </row>
    <row r="4531" spans="12:13" hidden="1" x14ac:dyDescent="0.25">
      <c r="L4531" s="145" t="str">
        <f>IF(A4531="","",IFERROR(VLOOKUP(B4531,IPQlickTabla!$B:$J,9,FALSE),IF(B4531="80 - Produccion-Mezcla Grasa","80",IF(B4531="51 - Purga-Purga de sebo","51",IF(B4531="502 - Fermentacion PCL","502",IF(B4531="510 - Fermentacion","510","512"))))))</f>
        <v/>
      </c>
      <c r="M4531" s="107" t="str">
        <f t="shared" si="70"/>
        <v/>
      </c>
    </row>
    <row r="4532" spans="12:13" hidden="1" x14ac:dyDescent="0.25">
      <c r="L4532" s="145" t="str">
        <f>IF(A4532="","",IFERROR(VLOOKUP(B4532,IPQlickTabla!$B:$J,9,FALSE),IF(B4532="80 - Produccion-Mezcla Grasa","80",IF(B4532="51 - Purga-Purga de sebo","51",IF(B4532="502 - Fermentacion PCL","502",IF(B4532="510 - Fermentacion","510","512"))))))</f>
        <v/>
      </c>
      <c r="M4532" s="107" t="str">
        <f t="shared" si="70"/>
        <v/>
      </c>
    </row>
    <row r="4533" spans="12:13" hidden="1" x14ac:dyDescent="0.25">
      <c r="L4533" s="145" t="str">
        <f>IF(A4533="","",IFERROR(VLOOKUP(B4533,IPQlickTabla!$B:$J,9,FALSE),IF(B4533="80 - Produccion-Mezcla Grasa","80",IF(B4533="51 - Purga-Purga de sebo","51",IF(B4533="502 - Fermentacion PCL","502",IF(B4533="510 - Fermentacion","510","512"))))))</f>
        <v/>
      </c>
      <c r="M4533" s="107" t="str">
        <f t="shared" si="70"/>
        <v/>
      </c>
    </row>
    <row r="4534" spans="12:13" hidden="1" x14ac:dyDescent="0.25">
      <c r="L4534" s="145" t="str">
        <f>IF(A4534="","",IFERROR(VLOOKUP(B4534,IPQlickTabla!$B:$J,9,FALSE),IF(B4534="80 - Produccion-Mezcla Grasa","80",IF(B4534="51 - Purga-Purga de sebo","51",IF(B4534="502 - Fermentacion PCL","502",IF(B4534="510 - Fermentacion","510","512"))))))</f>
        <v/>
      </c>
      <c r="M4534" s="107" t="str">
        <f t="shared" si="70"/>
        <v/>
      </c>
    </row>
    <row r="4535" spans="12:13" hidden="1" x14ac:dyDescent="0.25">
      <c r="L4535" s="145" t="str">
        <f>IF(A4535="","",IFERROR(VLOOKUP(B4535,IPQlickTabla!$B:$J,9,FALSE),IF(B4535="80 - Produccion-Mezcla Grasa","80",IF(B4535="51 - Purga-Purga de sebo","51",IF(B4535="502 - Fermentacion PCL","502",IF(B4535="510 - Fermentacion","510","512"))))))</f>
        <v/>
      </c>
      <c r="M4535" s="107" t="str">
        <f t="shared" si="70"/>
        <v/>
      </c>
    </row>
    <row r="4536" spans="12:13" hidden="1" x14ac:dyDescent="0.25">
      <c r="L4536" s="145" t="str">
        <f>IF(A4536="","",IFERROR(VLOOKUP(B4536,IPQlickTabla!$B:$J,9,FALSE),IF(B4536="80 - Produccion-Mezcla Grasa","80",IF(B4536="51 - Purga-Purga de sebo","51",IF(B4536="502 - Fermentacion PCL","502",IF(B4536="510 - Fermentacion","510","512"))))))</f>
        <v/>
      </c>
      <c r="M4536" s="107" t="str">
        <f t="shared" si="70"/>
        <v/>
      </c>
    </row>
    <row r="4537" spans="12:13" hidden="1" x14ac:dyDescent="0.25">
      <c r="L4537" s="145" t="str">
        <f>IF(A4537="","",IFERROR(VLOOKUP(B4537,IPQlickTabla!$B:$J,9,FALSE),IF(B4537="80 - Produccion-Mezcla Grasa","80",IF(B4537="51 - Purga-Purga de sebo","51",IF(B4537="502 - Fermentacion PCL","502",IF(B4537="510 - Fermentacion","510","512"))))))</f>
        <v/>
      </c>
      <c r="M4537" s="107" t="str">
        <f t="shared" si="70"/>
        <v/>
      </c>
    </row>
    <row r="4538" spans="12:13" hidden="1" x14ac:dyDescent="0.25">
      <c r="L4538" s="145" t="str">
        <f>IF(A4538="","",IFERROR(VLOOKUP(B4538,IPQlickTabla!$B:$J,9,FALSE),IF(B4538="80 - Produccion-Mezcla Grasa","80",IF(B4538="51 - Purga-Purga de sebo","51",IF(B4538="502 - Fermentacion PCL","502",IF(B4538="510 - Fermentacion","510","512"))))))</f>
        <v/>
      </c>
      <c r="M4538" s="107" t="str">
        <f t="shared" si="70"/>
        <v/>
      </c>
    </row>
    <row r="4539" spans="12:13" hidden="1" x14ac:dyDescent="0.25">
      <c r="L4539" s="145" t="str">
        <f>IF(A4539="","",IFERROR(VLOOKUP(B4539,IPQlickTabla!$B:$J,9,FALSE),IF(B4539="80 - Produccion-Mezcla Grasa","80",IF(B4539="51 - Purga-Purga de sebo","51",IF(B4539="502 - Fermentacion PCL","502",IF(B4539="510 - Fermentacion","510","512"))))))</f>
        <v/>
      </c>
      <c r="M4539" s="107" t="str">
        <f t="shared" si="70"/>
        <v/>
      </c>
    </row>
    <row r="4540" spans="12:13" hidden="1" x14ac:dyDescent="0.25">
      <c r="L4540" s="145" t="str">
        <f>IF(A4540="","",IFERROR(VLOOKUP(B4540,IPQlickTabla!$B:$J,9,FALSE),IF(B4540="80 - Produccion-Mezcla Grasa","80",IF(B4540="51 - Purga-Purga de sebo","51",IF(B4540="502 - Fermentacion PCL","502",IF(B4540="510 - Fermentacion","510","512"))))))</f>
        <v/>
      </c>
      <c r="M4540" s="107" t="str">
        <f t="shared" si="70"/>
        <v/>
      </c>
    </row>
    <row r="4541" spans="12:13" hidden="1" x14ac:dyDescent="0.25">
      <c r="L4541" s="145" t="str">
        <f>IF(A4541="","",IFERROR(VLOOKUP(B4541,IPQlickTabla!$B:$J,9,FALSE),IF(B4541="80 - Produccion-Mezcla Grasa","80",IF(B4541="51 - Purga-Purga de sebo","51",IF(B4541="502 - Fermentacion PCL","502",IF(B4541="510 - Fermentacion","510","512"))))))</f>
        <v/>
      </c>
      <c r="M4541" s="107" t="str">
        <f t="shared" si="70"/>
        <v/>
      </c>
    </row>
    <row r="4542" spans="12:13" hidden="1" x14ac:dyDescent="0.25">
      <c r="L4542" s="145" t="str">
        <f>IF(A4542="","",IFERROR(VLOOKUP(B4542,IPQlickTabla!$B:$J,9,FALSE),IF(B4542="80 - Produccion-Mezcla Grasa","80",IF(B4542="51 - Purga-Purga de sebo","51",IF(B4542="502 - Fermentacion PCL","502",IF(B4542="510 - Fermentacion","510","512"))))))</f>
        <v/>
      </c>
      <c r="M4542" s="107" t="str">
        <f t="shared" si="70"/>
        <v/>
      </c>
    </row>
    <row r="4543" spans="12:13" hidden="1" x14ac:dyDescent="0.25">
      <c r="L4543" s="145" t="str">
        <f>IF(A4543="","",IFERROR(VLOOKUP(B4543,IPQlickTabla!$B:$J,9,FALSE),IF(B4543="80 - Produccion-Mezcla Grasa","80",IF(B4543="51 - Purga-Purga de sebo","51",IF(B4543="502 - Fermentacion PCL","502",IF(B4543="510 - Fermentacion","510","512"))))))</f>
        <v/>
      </c>
      <c r="M4543" s="107" t="str">
        <f t="shared" si="70"/>
        <v/>
      </c>
    </row>
    <row r="4544" spans="12:13" hidden="1" x14ac:dyDescent="0.25">
      <c r="L4544" s="145" t="str">
        <f>IF(A4544="","",IFERROR(VLOOKUP(B4544,IPQlickTabla!$B:$J,9,FALSE),IF(B4544="80 - Produccion-Mezcla Grasa","80",IF(B4544="51 - Purga-Purga de sebo","51",IF(B4544="502 - Fermentacion PCL","502",IF(B4544="510 - Fermentacion","510","512"))))))</f>
        <v/>
      </c>
      <c r="M4544" s="107" t="str">
        <f t="shared" si="70"/>
        <v/>
      </c>
    </row>
    <row r="4545" spans="12:13" hidden="1" x14ac:dyDescent="0.25">
      <c r="L4545" s="145" t="str">
        <f>IF(A4545="","",IFERROR(VLOOKUP(B4545,IPQlickTabla!$B:$J,9,FALSE),IF(B4545="80 - Produccion-Mezcla Grasa","80",IF(B4545="51 - Purga-Purga de sebo","51",IF(B4545="502 - Fermentacion PCL","502",IF(B4545="510 - Fermentacion","510","512"))))))</f>
        <v/>
      </c>
      <c r="M4545" s="107" t="str">
        <f t="shared" si="70"/>
        <v/>
      </c>
    </row>
    <row r="4546" spans="12:13" hidden="1" x14ac:dyDescent="0.25">
      <c r="L4546" s="145" t="str">
        <f>IF(A4546="","",IFERROR(VLOOKUP(B4546,IPQlickTabla!$B:$J,9,FALSE),IF(B4546="80 - Produccion-Mezcla Grasa","80",IF(B4546="51 - Purga-Purga de sebo","51",IF(B4546="502 - Fermentacion PCL","502",IF(B4546="510 - Fermentacion","510","512"))))))</f>
        <v/>
      </c>
      <c r="M4546" s="107" t="str">
        <f t="shared" si="70"/>
        <v/>
      </c>
    </row>
    <row r="4547" spans="12:13" hidden="1" x14ac:dyDescent="0.25">
      <c r="L4547" s="145" t="str">
        <f>IF(A4547="","",IFERROR(VLOOKUP(B4547,IPQlickTabla!$B:$J,9,FALSE),IF(B4547="80 - Produccion-Mezcla Grasa","80",IF(B4547="51 - Purga-Purga de sebo","51",IF(B4547="502 - Fermentacion PCL","502",IF(B4547="510 - Fermentacion","510","512"))))))</f>
        <v/>
      </c>
      <c r="M4547" s="107" t="str">
        <f t="shared" ref="M4547:M4610" si="71">+IF(OR(L4547=73,L4547=74,L4547=75),75,IF(L4547="80",80,IF(L4547="51",51,IF(L4547="502",502,IF(L4547="510",510,IF(L4547="512",512,L4547))))))</f>
        <v/>
      </c>
    </row>
    <row r="4548" spans="12:13" hidden="1" x14ac:dyDescent="0.25">
      <c r="L4548" s="145" t="str">
        <f>IF(A4548="","",IFERROR(VLOOKUP(B4548,IPQlickTabla!$B:$J,9,FALSE),IF(B4548="80 - Produccion-Mezcla Grasa","80",IF(B4548="51 - Purga-Purga de sebo","51",IF(B4548="502 - Fermentacion PCL","502",IF(B4548="510 - Fermentacion","510","512"))))))</f>
        <v/>
      </c>
      <c r="M4548" s="107" t="str">
        <f t="shared" si="71"/>
        <v/>
      </c>
    </row>
    <row r="4549" spans="12:13" hidden="1" x14ac:dyDescent="0.25">
      <c r="L4549" s="145" t="str">
        <f>IF(A4549="","",IFERROR(VLOOKUP(B4549,IPQlickTabla!$B:$J,9,FALSE),IF(B4549="80 - Produccion-Mezcla Grasa","80",IF(B4549="51 - Purga-Purga de sebo","51",IF(B4549="502 - Fermentacion PCL","502",IF(B4549="510 - Fermentacion","510","512"))))))</f>
        <v/>
      </c>
      <c r="M4549" s="107" t="str">
        <f t="shared" si="71"/>
        <v/>
      </c>
    </row>
    <row r="4550" spans="12:13" hidden="1" x14ac:dyDescent="0.25">
      <c r="L4550" s="145" t="str">
        <f>IF(A4550="","",IFERROR(VLOOKUP(B4550,IPQlickTabla!$B:$J,9,FALSE),IF(B4550="80 - Produccion-Mezcla Grasa","80",IF(B4550="51 - Purga-Purga de sebo","51",IF(B4550="502 - Fermentacion PCL","502",IF(B4550="510 - Fermentacion","510","512"))))))</f>
        <v/>
      </c>
      <c r="M4550" s="107" t="str">
        <f t="shared" si="71"/>
        <v/>
      </c>
    </row>
    <row r="4551" spans="12:13" hidden="1" x14ac:dyDescent="0.25">
      <c r="L4551" s="145" t="str">
        <f>IF(A4551="","",IFERROR(VLOOKUP(B4551,IPQlickTabla!$B:$J,9,FALSE),IF(B4551="80 - Produccion-Mezcla Grasa","80",IF(B4551="51 - Purga-Purga de sebo","51",IF(B4551="502 - Fermentacion PCL","502",IF(B4551="510 - Fermentacion","510","512"))))))</f>
        <v/>
      </c>
      <c r="M4551" s="107" t="str">
        <f t="shared" si="71"/>
        <v/>
      </c>
    </row>
    <row r="4552" spans="12:13" hidden="1" x14ac:dyDescent="0.25">
      <c r="L4552" s="145" t="str">
        <f>IF(A4552="","",IFERROR(VLOOKUP(B4552,IPQlickTabla!$B:$J,9,FALSE),IF(B4552="80 - Produccion-Mezcla Grasa","80",IF(B4552="51 - Purga-Purga de sebo","51",IF(B4552="502 - Fermentacion PCL","502",IF(B4552="510 - Fermentacion","510","512"))))))</f>
        <v/>
      </c>
      <c r="M4552" s="107" t="str">
        <f t="shared" si="71"/>
        <v/>
      </c>
    </row>
    <row r="4553" spans="12:13" hidden="1" x14ac:dyDescent="0.25">
      <c r="L4553" s="145" t="str">
        <f>IF(A4553="","",IFERROR(VLOOKUP(B4553,IPQlickTabla!$B:$J,9,FALSE),IF(B4553="80 - Produccion-Mezcla Grasa","80",IF(B4553="51 - Purga-Purga de sebo","51",IF(B4553="502 - Fermentacion PCL","502",IF(B4553="510 - Fermentacion","510","512"))))))</f>
        <v/>
      </c>
      <c r="M4553" s="107" t="str">
        <f t="shared" si="71"/>
        <v/>
      </c>
    </row>
    <row r="4554" spans="12:13" hidden="1" x14ac:dyDescent="0.25">
      <c r="L4554" s="145" t="str">
        <f>IF(A4554="","",IFERROR(VLOOKUP(B4554,IPQlickTabla!$B:$J,9,FALSE),IF(B4554="80 - Produccion-Mezcla Grasa","80",IF(B4554="51 - Purga-Purga de sebo","51",IF(B4554="502 - Fermentacion PCL","502",IF(B4554="510 - Fermentacion","510","512"))))))</f>
        <v/>
      </c>
      <c r="M4554" s="107" t="str">
        <f t="shared" si="71"/>
        <v/>
      </c>
    </row>
    <row r="4555" spans="12:13" hidden="1" x14ac:dyDescent="0.25">
      <c r="L4555" s="145" t="str">
        <f>IF(A4555="","",IFERROR(VLOOKUP(B4555,IPQlickTabla!$B:$J,9,FALSE),IF(B4555="80 - Produccion-Mezcla Grasa","80",IF(B4555="51 - Purga-Purga de sebo","51",IF(B4555="502 - Fermentacion PCL","502",IF(B4555="510 - Fermentacion","510","512"))))))</f>
        <v/>
      </c>
      <c r="M4555" s="107" t="str">
        <f t="shared" si="71"/>
        <v/>
      </c>
    </row>
    <row r="4556" spans="12:13" hidden="1" x14ac:dyDescent="0.25">
      <c r="L4556" s="145" t="str">
        <f>IF(A4556="","",IFERROR(VLOOKUP(B4556,IPQlickTabla!$B:$J,9,FALSE),IF(B4556="80 - Produccion-Mezcla Grasa","80",IF(B4556="51 - Purga-Purga de sebo","51",IF(B4556="502 - Fermentacion PCL","502",IF(B4556="510 - Fermentacion","510","512"))))))</f>
        <v/>
      </c>
      <c r="M4556" s="107" t="str">
        <f t="shared" si="71"/>
        <v/>
      </c>
    </row>
    <row r="4557" spans="12:13" hidden="1" x14ac:dyDescent="0.25">
      <c r="L4557" s="145" t="str">
        <f>IF(A4557="","",IFERROR(VLOOKUP(B4557,IPQlickTabla!$B:$J,9,FALSE),IF(B4557="80 - Produccion-Mezcla Grasa","80",IF(B4557="51 - Purga-Purga de sebo","51",IF(B4557="502 - Fermentacion PCL","502",IF(B4557="510 - Fermentacion","510","512"))))))</f>
        <v/>
      </c>
      <c r="M4557" s="107" t="str">
        <f t="shared" si="71"/>
        <v/>
      </c>
    </row>
    <row r="4558" spans="12:13" hidden="1" x14ac:dyDescent="0.25">
      <c r="L4558" s="145" t="str">
        <f>IF(A4558="","",IFERROR(VLOOKUP(B4558,IPQlickTabla!$B:$J,9,FALSE),IF(B4558="80 - Produccion-Mezcla Grasa","80",IF(B4558="51 - Purga-Purga de sebo","51",IF(B4558="502 - Fermentacion PCL","502",IF(B4558="510 - Fermentacion","510","512"))))))</f>
        <v/>
      </c>
      <c r="M4558" s="107" t="str">
        <f t="shared" si="71"/>
        <v/>
      </c>
    </row>
    <row r="4559" spans="12:13" hidden="1" x14ac:dyDescent="0.25">
      <c r="L4559" s="145" t="str">
        <f>IF(A4559="","",IFERROR(VLOOKUP(B4559,IPQlickTabla!$B:$J,9,FALSE),IF(B4559="80 - Produccion-Mezcla Grasa","80",IF(B4559="51 - Purga-Purga de sebo","51",IF(B4559="502 - Fermentacion PCL","502",IF(B4559="510 - Fermentacion","510","512"))))))</f>
        <v/>
      </c>
      <c r="M4559" s="107" t="str">
        <f t="shared" si="71"/>
        <v/>
      </c>
    </row>
    <row r="4560" spans="12:13" hidden="1" x14ac:dyDescent="0.25">
      <c r="L4560" s="145" t="str">
        <f>IF(A4560="","",IFERROR(VLOOKUP(B4560,IPQlickTabla!$B:$J,9,FALSE),IF(B4560="80 - Produccion-Mezcla Grasa","80",IF(B4560="51 - Purga-Purga de sebo","51",IF(B4560="502 - Fermentacion PCL","502",IF(B4560="510 - Fermentacion","510","512"))))))</f>
        <v/>
      </c>
      <c r="M4560" s="107" t="str">
        <f t="shared" si="71"/>
        <v/>
      </c>
    </row>
    <row r="4561" spans="12:13" hidden="1" x14ac:dyDescent="0.25">
      <c r="L4561" s="145" t="str">
        <f>IF(A4561="","",IFERROR(VLOOKUP(B4561,IPQlickTabla!$B:$J,9,FALSE),IF(B4561="80 - Produccion-Mezcla Grasa","80",IF(B4561="51 - Purga-Purga de sebo","51",IF(B4561="502 - Fermentacion PCL","502",IF(B4561="510 - Fermentacion","510","512"))))))</f>
        <v/>
      </c>
      <c r="M4561" s="107" t="str">
        <f t="shared" si="71"/>
        <v/>
      </c>
    </row>
    <row r="4562" spans="12:13" hidden="1" x14ac:dyDescent="0.25">
      <c r="L4562" s="145" t="str">
        <f>IF(A4562="","",IFERROR(VLOOKUP(B4562,IPQlickTabla!$B:$J,9,FALSE),IF(B4562="80 - Produccion-Mezcla Grasa","80",IF(B4562="51 - Purga-Purga de sebo","51",IF(B4562="502 - Fermentacion PCL","502",IF(B4562="510 - Fermentacion","510","512"))))))</f>
        <v/>
      </c>
      <c r="M4562" s="107" t="str">
        <f t="shared" si="71"/>
        <v/>
      </c>
    </row>
    <row r="4563" spans="12:13" hidden="1" x14ac:dyDescent="0.25">
      <c r="L4563" s="145" t="str">
        <f>IF(A4563="","",IFERROR(VLOOKUP(B4563,IPQlickTabla!$B:$J,9,FALSE),IF(B4563="80 - Produccion-Mezcla Grasa","80",IF(B4563="51 - Purga-Purga de sebo","51",IF(B4563="502 - Fermentacion PCL","502",IF(B4563="510 - Fermentacion","510","512"))))))</f>
        <v/>
      </c>
      <c r="M4563" s="107" t="str">
        <f t="shared" si="71"/>
        <v/>
      </c>
    </row>
    <row r="4564" spans="12:13" hidden="1" x14ac:dyDescent="0.25">
      <c r="L4564" s="145" t="str">
        <f>IF(A4564="","",IFERROR(VLOOKUP(B4564,IPQlickTabla!$B:$J,9,FALSE),IF(B4564="80 - Produccion-Mezcla Grasa","80",IF(B4564="51 - Purga-Purga de sebo","51",IF(B4564="502 - Fermentacion PCL","502",IF(B4564="510 - Fermentacion","510","512"))))))</f>
        <v/>
      </c>
      <c r="M4564" s="107" t="str">
        <f t="shared" si="71"/>
        <v/>
      </c>
    </row>
    <row r="4565" spans="12:13" hidden="1" x14ac:dyDescent="0.25">
      <c r="L4565" s="145" t="str">
        <f>IF(A4565="","",IFERROR(VLOOKUP(B4565,IPQlickTabla!$B:$J,9,FALSE),IF(B4565="80 - Produccion-Mezcla Grasa","80",IF(B4565="51 - Purga-Purga de sebo","51",IF(B4565="502 - Fermentacion PCL","502",IF(B4565="510 - Fermentacion","510","512"))))))</f>
        <v/>
      </c>
      <c r="M4565" s="107" t="str">
        <f t="shared" si="71"/>
        <v/>
      </c>
    </row>
    <row r="4566" spans="12:13" hidden="1" x14ac:dyDescent="0.25">
      <c r="L4566" s="145" t="str">
        <f>IF(A4566="","",IFERROR(VLOOKUP(B4566,IPQlickTabla!$B:$J,9,FALSE),IF(B4566="80 - Produccion-Mezcla Grasa","80",IF(B4566="51 - Purga-Purga de sebo","51",IF(B4566="502 - Fermentacion PCL","502",IF(B4566="510 - Fermentacion","510","512"))))))</f>
        <v/>
      </c>
      <c r="M4566" s="107" t="str">
        <f t="shared" si="71"/>
        <v/>
      </c>
    </row>
    <row r="4567" spans="12:13" hidden="1" x14ac:dyDescent="0.25">
      <c r="L4567" s="145" t="str">
        <f>IF(A4567="","",IFERROR(VLOOKUP(B4567,IPQlickTabla!$B:$J,9,FALSE),IF(B4567="80 - Produccion-Mezcla Grasa","80",IF(B4567="51 - Purga-Purga de sebo","51",IF(B4567="502 - Fermentacion PCL","502",IF(B4567="510 - Fermentacion","510","512"))))))</f>
        <v/>
      </c>
      <c r="M4567" s="107" t="str">
        <f t="shared" si="71"/>
        <v/>
      </c>
    </row>
    <row r="4568" spans="12:13" hidden="1" x14ac:dyDescent="0.25">
      <c r="L4568" s="145" t="str">
        <f>IF(A4568="","",IFERROR(VLOOKUP(B4568,IPQlickTabla!$B:$J,9,FALSE),IF(B4568="80 - Produccion-Mezcla Grasa","80",IF(B4568="51 - Purga-Purga de sebo","51",IF(B4568="502 - Fermentacion PCL","502",IF(B4568="510 - Fermentacion","510","512"))))))</f>
        <v/>
      </c>
      <c r="M4568" s="107" t="str">
        <f t="shared" si="71"/>
        <v/>
      </c>
    </row>
    <row r="4569" spans="12:13" hidden="1" x14ac:dyDescent="0.25">
      <c r="L4569" s="145" t="str">
        <f>IF(A4569="","",IFERROR(VLOOKUP(B4569,IPQlickTabla!$B:$J,9,FALSE),IF(B4569="80 - Produccion-Mezcla Grasa","80",IF(B4569="51 - Purga-Purga de sebo","51",IF(B4569="502 - Fermentacion PCL","502",IF(B4569="510 - Fermentacion","510","512"))))))</f>
        <v/>
      </c>
      <c r="M4569" s="107" t="str">
        <f t="shared" si="71"/>
        <v/>
      </c>
    </row>
    <row r="4570" spans="12:13" hidden="1" x14ac:dyDescent="0.25">
      <c r="L4570" s="145" t="str">
        <f>IF(A4570="","",IFERROR(VLOOKUP(B4570,IPQlickTabla!$B:$J,9,FALSE),IF(B4570="80 - Produccion-Mezcla Grasa","80",IF(B4570="51 - Purga-Purga de sebo","51",IF(B4570="502 - Fermentacion PCL","502",IF(B4570="510 - Fermentacion","510","512"))))))</f>
        <v/>
      </c>
      <c r="M4570" s="107" t="str">
        <f t="shared" si="71"/>
        <v/>
      </c>
    </row>
    <row r="4571" spans="12:13" hidden="1" x14ac:dyDescent="0.25">
      <c r="L4571" s="145" t="str">
        <f>IF(A4571="","",IFERROR(VLOOKUP(B4571,IPQlickTabla!$B:$J,9,FALSE),IF(B4571="80 - Produccion-Mezcla Grasa","80",IF(B4571="51 - Purga-Purga de sebo","51",IF(B4571="502 - Fermentacion PCL","502",IF(B4571="510 - Fermentacion","510","512"))))))</f>
        <v/>
      </c>
      <c r="M4571" s="107" t="str">
        <f t="shared" si="71"/>
        <v/>
      </c>
    </row>
    <row r="4572" spans="12:13" hidden="1" x14ac:dyDescent="0.25">
      <c r="L4572" s="145" t="str">
        <f>IF(A4572="","",IFERROR(VLOOKUP(B4572,IPQlickTabla!$B:$J,9,FALSE),IF(B4572="80 - Produccion-Mezcla Grasa","80",IF(B4572="51 - Purga-Purga de sebo","51",IF(B4572="502 - Fermentacion PCL","502",IF(B4572="510 - Fermentacion","510","512"))))))</f>
        <v/>
      </c>
      <c r="M4572" s="107" t="str">
        <f t="shared" si="71"/>
        <v/>
      </c>
    </row>
    <row r="4573" spans="12:13" hidden="1" x14ac:dyDescent="0.25">
      <c r="L4573" s="145" t="str">
        <f>IF(A4573="","",IFERROR(VLOOKUP(B4573,IPQlickTabla!$B:$J,9,FALSE),IF(B4573="80 - Produccion-Mezcla Grasa","80",IF(B4573="51 - Purga-Purga de sebo","51",IF(B4573="502 - Fermentacion PCL","502",IF(B4573="510 - Fermentacion","510","512"))))))</f>
        <v/>
      </c>
      <c r="M4573" s="107" t="str">
        <f t="shared" si="71"/>
        <v/>
      </c>
    </row>
    <row r="4574" spans="12:13" hidden="1" x14ac:dyDescent="0.25">
      <c r="L4574" s="145" t="str">
        <f>IF(A4574="","",IFERROR(VLOOKUP(B4574,IPQlickTabla!$B:$J,9,FALSE),IF(B4574="80 - Produccion-Mezcla Grasa","80",IF(B4574="51 - Purga-Purga de sebo","51",IF(B4574="502 - Fermentacion PCL","502",IF(B4574="510 - Fermentacion","510","512"))))))</f>
        <v/>
      </c>
      <c r="M4574" s="107" t="str">
        <f t="shared" si="71"/>
        <v/>
      </c>
    </row>
    <row r="4575" spans="12:13" hidden="1" x14ac:dyDescent="0.25">
      <c r="L4575" s="145" t="str">
        <f>IF(A4575="","",IFERROR(VLOOKUP(B4575,IPQlickTabla!$B:$J,9,FALSE),IF(B4575="80 - Produccion-Mezcla Grasa","80",IF(B4575="51 - Purga-Purga de sebo","51",IF(B4575="502 - Fermentacion PCL","502",IF(B4575="510 - Fermentacion","510","512"))))))</f>
        <v/>
      </c>
      <c r="M4575" s="107" t="str">
        <f t="shared" si="71"/>
        <v/>
      </c>
    </row>
    <row r="4576" spans="12:13" hidden="1" x14ac:dyDescent="0.25">
      <c r="L4576" s="145" t="str">
        <f>IF(A4576="","",IFERROR(VLOOKUP(B4576,IPQlickTabla!$B:$J,9,FALSE),IF(B4576="80 - Produccion-Mezcla Grasa","80",IF(B4576="51 - Purga-Purga de sebo","51",IF(B4576="502 - Fermentacion PCL","502",IF(B4576="510 - Fermentacion","510","512"))))))</f>
        <v/>
      </c>
      <c r="M4576" s="107" t="str">
        <f t="shared" si="71"/>
        <v/>
      </c>
    </row>
    <row r="4577" spans="12:13" hidden="1" x14ac:dyDescent="0.25">
      <c r="L4577" s="145" t="str">
        <f>IF(A4577="","",IFERROR(VLOOKUP(B4577,IPQlickTabla!$B:$J,9,FALSE),IF(B4577="80 - Produccion-Mezcla Grasa","80",IF(B4577="51 - Purga-Purga de sebo","51",IF(B4577="502 - Fermentacion PCL","502",IF(B4577="510 - Fermentacion","510","512"))))))</f>
        <v/>
      </c>
      <c r="M4577" s="107" t="str">
        <f t="shared" si="71"/>
        <v/>
      </c>
    </row>
    <row r="4578" spans="12:13" hidden="1" x14ac:dyDescent="0.25">
      <c r="L4578" s="145" t="str">
        <f>IF(A4578="","",IFERROR(VLOOKUP(B4578,IPQlickTabla!$B:$J,9,FALSE),IF(B4578="80 - Produccion-Mezcla Grasa","80",IF(B4578="51 - Purga-Purga de sebo","51",IF(B4578="502 - Fermentacion PCL","502",IF(B4578="510 - Fermentacion","510","512"))))))</f>
        <v/>
      </c>
      <c r="M4578" s="107" t="str">
        <f t="shared" si="71"/>
        <v/>
      </c>
    </row>
    <row r="4579" spans="12:13" hidden="1" x14ac:dyDescent="0.25">
      <c r="L4579" s="145" t="str">
        <f>IF(A4579="","",IFERROR(VLOOKUP(B4579,IPQlickTabla!$B:$J,9,FALSE),IF(B4579="80 - Produccion-Mezcla Grasa","80",IF(B4579="51 - Purga-Purga de sebo","51",IF(B4579="502 - Fermentacion PCL","502",IF(B4579="510 - Fermentacion","510","512"))))))</f>
        <v/>
      </c>
      <c r="M4579" s="107" t="str">
        <f t="shared" si="71"/>
        <v/>
      </c>
    </row>
    <row r="4580" spans="12:13" hidden="1" x14ac:dyDescent="0.25">
      <c r="L4580" s="145" t="str">
        <f>IF(A4580="","",IFERROR(VLOOKUP(B4580,IPQlickTabla!$B:$J,9,FALSE),IF(B4580="80 - Produccion-Mezcla Grasa","80",IF(B4580="51 - Purga-Purga de sebo","51",IF(B4580="502 - Fermentacion PCL","502",IF(B4580="510 - Fermentacion","510","512"))))))</f>
        <v/>
      </c>
      <c r="M4580" s="107" t="str">
        <f t="shared" si="71"/>
        <v/>
      </c>
    </row>
    <row r="4581" spans="12:13" hidden="1" x14ac:dyDescent="0.25">
      <c r="L4581" s="145" t="str">
        <f>IF(A4581="","",IFERROR(VLOOKUP(B4581,IPQlickTabla!$B:$J,9,FALSE),IF(B4581="80 - Produccion-Mezcla Grasa","80",IF(B4581="51 - Purga-Purga de sebo","51",IF(B4581="502 - Fermentacion PCL","502",IF(B4581="510 - Fermentacion","510","512"))))))</f>
        <v/>
      </c>
      <c r="M4581" s="107" t="str">
        <f t="shared" si="71"/>
        <v/>
      </c>
    </row>
    <row r="4582" spans="12:13" hidden="1" x14ac:dyDescent="0.25">
      <c r="L4582" s="145" t="str">
        <f>IF(A4582="","",IFERROR(VLOOKUP(B4582,IPQlickTabla!$B:$J,9,FALSE),IF(B4582="80 - Produccion-Mezcla Grasa","80",IF(B4582="51 - Purga-Purga de sebo","51",IF(B4582="502 - Fermentacion PCL","502",IF(B4582="510 - Fermentacion","510","512"))))))</f>
        <v/>
      </c>
      <c r="M4582" s="107" t="str">
        <f t="shared" si="71"/>
        <v/>
      </c>
    </row>
    <row r="4583" spans="12:13" hidden="1" x14ac:dyDescent="0.25">
      <c r="L4583" s="145" t="str">
        <f>IF(A4583="","",IFERROR(VLOOKUP(B4583,IPQlickTabla!$B:$J,9,FALSE),IF(B4583="80 - Produccion-Mezcla Grasa","80",IF(B4583="51 - Purga-Purga de sebo","51",IF(B4583="502 - Fermentacion PCL","502",IF(B4583="510 - Fermentacion","510","512"))))))</f>
        <v/>
      </c>
      <c r="M4583" s="107" t="str">
        <f t="shared" si="71"/>
        <v/>
      </c>
    </row>
    <row r="4584" spans="12:13" hidden="1" x14ac:dyDescent="0.25">
      <c r="L4584" s="145" t="str">
        <f>IF(A4584="","",IFERROR(VLOOKUP(B4584,IPQlickTabla!$B:$J,9,FALSE),IF(B4584="80 - Produccion-Mezcla Grasa","80",IF(B4584="51 - Purga-Purga de sebo","51",IF(B4584="502 - Fermentacion PCL","502",IF(B4584="510 - Fermentacion","510","512"))))))</f>
        <v/>
      </c>
      <c r="M4584" s="107" t="str">
        <f t="shared" si="71"/>
        <v/>
      </c>
    </row>
    <row r="4585" spans="12:13" hidden="1" x14ac:dyDescent="0.25">
      <c r="L4585" s="145" t="str">
        <f>IF(A4585="","",IFERROR(VLOOKUP(B4585,IPQlickTabla!$B:$J,9,FALSE),IF(B4585="80 - Produccion-Mezcla Grasa","80",IF(B4585="51 - Purga-Purga de sebo","51",IF(B4585="502 - Fermentacion PCL","502",IF(B4585="510 - Fermentacion","510","512"))))))</f>
        <v/>
      </c>
      <c r="M4585" s="107" t="str">
        <f t="shared" si="71"/>
        <v/>
      </c>
    </row>
    <row r="4586" spans="12:13" hidden="1" x14ac:dyDescent="0.25">
      <c r="L4586" s="145" t="str">
        <f>IF(A4586="","",IFERROR(VLOOKUP(B4586,IPQlickTabla!$B:$J,9,FALSE),IF(B4586="80 - Produccion-Mezcla Grasa","80",IF(B4586="51 - Purga-Purga de sebo","51",IF(B4586="502 - Fermentacion PCL","502",IF(B4586="510 - Fermentacion","510","512"))))))</f>
        <v/>
      </c>
      <c r="M4586" s="107" t="str">
        <f t="shared" si="71"/>
        <v/>
      </c>
    </row>
    <row r="4587" spans="12:13" hidden="1" x14ac:dyDescent="0.25">
      <c r="L4587" s="145" t="str">
        <f>IF(A4587="","",IFERROR(VLOOKUP(B4587,IPQlickTabla!$B:$J,9,FALSE),IF(B4587="80 - Produccion-Mezcla Grasa","80",IF(B4587="51 - Purga-Purga de sebo","51",IF(B4587="502 - Fermentacion PCL","502",IF(B4587="510 - Fermentacion","510","512"))))))</f>
        <v/>
      </c>
      <c r="M4587" s="107" t="str">
        <f t="shared" si="71"/>
        <v/>
      </c>
    </row>
    <row r="4588" spans="12:13" hidden="1" x14ac:dyDescent="0.25">
      <c r="L4588" s="145" t="str">
        <f>IF(A4588="","",IFERROR(VLOOKUP(B4588,IPQlickTabla!$B:$J,9,FALSE),IF(B4588="80 - Produccion-Mezcla Grasa","80",IF(B4588="51 - Purga-Purga de sebo","51",IF(B4588="502 - Fermentacion PCL","502",IF(B4588="510 - Fermentacion","510","512"))))))</f>
        <v/>
      </c>
      <c r="M4588" s="107" t="str">
        <f t="shared" si="71"/>
        <v/>
      </c>
    </row>
    <row r="4589" spans="12:13" hidden="1" x14ac:dyDescent="0.25">
      <c r="L4589" s="145" t="str">
        <f>IF(A4589="","",IFERROR(VLOOKUP(B4589,IPQlickTabla!$B:$J,9,FALSE),IF(B4589="80 - Produccion-Mezcla Grasa","80",IF(B4589="51 - Purga-Purga de sebo","51",IF(B4589="502 - Fermentacion PCL","502",IF(B4589="510 - Fermentacion","510","512"))))))</f>
        <v/>
      </c>
      <c r="M4589" s="107" t="str">
        <f t="shared" si="71"/>
        <v/>
      </c>
    </row>
    <row r="4590" spans="12:13" hidden="1" x14ac:dyDescent="0.25">
      <c r="L4590" s="145" t="str">
        <f>IF(A4590="","",IFERROR(VLOOKUP(B4590,IPQlickTabla!$B:$J,9,FALSE),IF(B4590="80 - Produccion-Mezcla Grasa","80",IF(B4590="51 - Purga-Purga de sebo","51",IF(B4590="502 - Fermentacion PCL","502",IF(B4590="510 - Fermentacion","510","512"))))))</f>
        <v/>
      </c>
      <c r="M4590" s="107" t="str">
        <f t="shared" si="71"/>
        <v/>
      </c>
    </row>
    <row r="4591" spans="12:13" hidden="1" x14ac:dyDescent="0.25">
      <c r="L4591" s="145" t="str">
        <f>IF(A4591="","",IFERROR(VLOOKUP(B4591,IPQlickTabla!$B:$J,9,FALSE),IF(B4591="80 - Produccion-Mezcla Grasa","80",IF(B4591="51 - Purga-Purga de sebo","51",IF(B4591="502 - Fermentacion PCL","502",IF(B4591="510 - Fermentacion","510","512"))))))</f>
        <v/>
      </c>
      <c r="M4591" s="107" t="str">
        <f t="shared" si="71"/>
        <v/>
      </c>
    </row>
    <row r="4592" spans="12:13" hidden="1" x14ac:dyDescent="0.25">
      <c r="L4592" s="145" t="str">
        <f>IF(A4592="","",IFERROR(VLOOKUP(B4592,IPQlickTabla!$B:$J,9,FALSE),IF(B4592="80 - Produccion-Mezcla Grasa","80",IF(B4592="51 - Purga-Purga de sebo","51",IF(B4592="502 - Fermentacion PCL","502",IF(B4592="510 - Fermentacion","510","512"))))))</f>
        <v/>
      </c>
      <c r="M4592" s="107" t="str">
        <f t="shared" si="71"/>
        <v/>
      </c>
    </row>
    <row r="4593" spans="12:13" hidden="1" x14ac:dyDescent="0.25">
      <c r="L4593" s="145" t="str">
        <f>IF(A4593="","",IFERROR(VLOOKUP(B4593,IPQlickTabla!$B:$J,9,FALSE),IF(B4593="80 - Produccion-Mezcla Grasa","80",IF(B4593="51 - Purga-Purga de sebo","51",IF(B4593="502 - Fermentacion PCL","502",IF(B4593="510 - Fermentacion","510","512"))))))</f>
        <v/>
      </c>
      <c r="M4593" s="107" t="str">
        <f t="shared" si="71"/>
        <v/>
      </c>
    </row>
    <row r="4594" spans="12:13" hidden="1" x14ac:dyDescent="0.25">
      <c r="L4594" s="145" t="str">
        <f>IF(A4594="","",IFERROR(VLOOKUP(B4594,IPQlickTabla!$B:$J,9,FALSE),IF(B4594="80 - Produccion-Mezcla Grasa","80",IF(B4594="51 - Purga-Purga de sebo","51",IF(B4594="502 - Fermentacion PCL","502",IF(B4594="510 - Fermentacion","510","512"))))))</f>
        <v/>
      </c>
      <c r="M4594" s="107" t="str">
        <f t="shared" si="71"/>
        <v/>
      </c>
    </row>
    <row r="4595" spans="12:13" hidden="1" x14ac:dyDescent="0.25">
      <c r="L4595" s="145" t="str">
        <f>IF(A4595="","",IFERROR(VLOOKUP(B4595,IPQlickTabla!$B:$J,9,FALSE),IF(B4595="80 - Produccion-Mezcla Grasa","80",IF(B4595="51 - Purga-Purga de sebo","51",IF(B4595="502 - Fermentacion PCL","502",IF(B4595="510 - Fermentacion","510","512"))))))</f>
        <v/>
      </c>
      <c r="M4595" s="107" t="str">
        <f t="shared" si="71"/>
        <v/>
      </c>
    </row>
    <row r="4596" spans="12:13" hidden="1" x14ac:dyDescent="0.25">
      <c r="L4596" s="145" t="str">
        <f>IF(A4596="","",IFERROR(VLOOKUP(B4596,IPQlickTabla!$B:$J,9,FALSE),IF(B4596="80 - Produccion-Mezcla Grasa","80",IF(B4596="51 - Purga-Purga de sebo","51",IF(B4596="502 - Fermentacion PCL","502",IF(B4596="510 - Fermentacion","510","512"))))))</f>
        <v/>
      </c>
      <c r="M4596" s="107" t="str">
        <f t="shared" si="71"/>
        <v/>
      </c>
    </row>
    <row r="4597" spans="12:13" hidden="1" x14ac:dyDescent="0.25">
      <c r="L4597" s="145" t="str">
        <f>IF(A4597="","",IFERROR(VLOOKUP(B4597,IPQlickTabla!$B:$J,9,FALSE),IF(B4597="80 - Produccion-Mezcla Grasa","80",IF(B4597="51 - Purga-Purga de sebo","51",IF(B4597="502 - Fermentacion PCL","502",IF(B4597="510 - Fermentacion","510","512"))))))</f>
        <v/>
      </c>
      <c r="M4597" s="107" t="str">
        <f t="shared" si="71"/>
        <v/>
      </c>
    </row>
    <row r="4598" spans="12:13" hidden="1" x14ac:dyDescent="0.25">
      <c r="L4598" s="145" t="str">
        <f>IF(A4598="","",IFERROR(VLOOKUP(B4598,IPQlickTabla!$B:$J,9,FALSE),IF(B4598="80 - Produccion-Mezcla Grasa","80",IF(B4598="51 - Purga-Purga de sebo","51",IF(B4598="502 - Fermentacion PCL","502",IF(B4598="510 - Fermentacion","510","512"))))))</f>
        <v/>
      </c>
      <c r="M4598" s="107" t="str">
        <f t="shared" si="71"/>
        <v/>
      </c>
    </row>
    <row r="4599" spans="12:13" hidden="1" x14ac:dyDescent="0.25">
      <c r="L4599" s="145" t="str">
        <f>IF(A4599="","",IFERROR(VLOOKUP(B4599,IPQlickTabla!$B:$J,9,FALSE),IF(B4599="80 - Produccion-Mezcla Grasa","80",IF(B4599="51 - Purga-Purga de sebo","51",IF(B4599="502 - Fermentacion PCL","502",IF(B4599="510 - Fermentacion","510","512"))))))</f>
        <v/>
      </c>
      <c r="M4599" s="107" t="str">
        <f t="shared" si="71"/>
        <v/>
      </c>
    </row>
    <row r="4600" spans="12:13" hidden="1" x14ac:dyDescent="0.25">
      <c r="L4600" s="145" t="str">
        <f>IF(A4600="","",IFERROR(VLOOKUP(B4600,IPQlickTabla!$B:$J,9,FALSE),IF(B4600="80 - Produccion-Mezcla Grasa","80",IF(B4600="51 - Purga-Purga de sebo","51",IF(B4600="502 - Fermentacion PCL","502",IF(B4600="510 - Fermentacion","510","512"))))))</f>
        <v/>
      </c>
      <c r="M4600" s="107" t="str">
        <f t="shared" si="71"/>
        <v/>
      </c>
    </row>
    <row r="4601" spans="12:13" hidden="1" x14ac:dyDescent="0.25">
      <c r="L4601" s="145" t="str">
        <f>IF(A4601="","",IFERROR(VLOOKUP(B4601,IPQlickTabla!$B:$J,9,FALSE),IF(B4601="80 - Produccion-Mezcla Grasa","80",IF(B4601="51 - Purga-Purga de sebo","51",IF(B4601="502 - Fermentacion PCL","502",IF(B4601="510 - Fermentacion","510","512"))))))</f>
        <v/>
      </c>
      <c r="M4601" s="107" t="str">
        <f t="shared" si="71"/>
        <v/>
      </c>
    </row>
    <row r="4602" spans="12:13" hidden="1" x14ac:dyDescent="0.25">
      <c r="L4602" s="145" t="str">
        <f>IF(A4602="","",IFERROR(VLOOKUP(B4602,IPQlickTabla!$B:$J,9,FALSE),IF(B4602="80 - Produccion-Mezcla Grasa","80",IF(B4602="51 - Purga-Purga de sebo","51",IF(B4602="502 - Fermentacion PCL","502",IF(B4602="510 - Fermentacion","510","512"))))))</f>
        <v/>
      </c>
      <c r="M4602" s="107" t="str">
        <f t="shared" si="71"/>
        <v/>
      </c>
    </row>
    <row r="4603" spans="12:13" hidden="1" x14ac:dyDescent="0.25">
      <c r="L4603" s="145" t="str">
        <f>IF(A4603="","",IFERROR(VLOOKUP(B4603,IPQlickTabla!$B:$J,9,FALSE),IF(B4603="80 - Produccion-Mezcla Grasa","80",IF(B4603="51 - Purga-Purga de sebo","51",IF(B4603="502 - Fermentacion PCL","502",IF(B4603="510 - Fermentacion","510","512"))))))</f>
        <v/>
      </c>
      <c r="M4603" s="107" t="str">
        <f t="shared" si="71"/>
        <v/>
      </c>
    </row>
    <row r="4604" spans="12:13" hidden="1" x14ac:dyDescent="0.25">
      <c r="L4604" s="145" t="str">
        <f>IF(A4604="","",IFERROR(VLOOKUP(B4604,IPQlickTabla!$B:$J,9,FALSE),IF(B4604="80 - Produccion-Mezcla Grasa","80",IF(B4604="51 - Purga-Purga de sebo","51",IF(B4604="502 - Fermentacion PCL","502",IF(B4604="510 - Fermentacion","510","512"))))))</f>
        <v/>
      </c>
      <c r="M4604" s="107" t="str">
        <f t="shared" si="71"/>
        <v/>
      </c>
    </row>
    <row r="4605" spans="12:13" hidden="1" x14ac:dyDescent="0.25">
      <c r="L4605" s="145" t="str">
        <f>IF(A4605="","",IFERROR(VLOOKUP(B4605,IPQlickTabla!$B:$J,9,FALSE),IF(B4605="80 - Produccion-Mezcla Grasa","80",IF(B4605="51 - Purga-Purga de sebo","51",IF(B4605="502 - Fermentacion PCL","502",IF(B4605="510 - Fermentacion","510","512"))))))</f>
        <v/>
      </c>
      <c r="M4605" s="107" t="str">
        <f t="shared" si="71"/>
        <v/>
      </c>
    </row>
    <row r="4606" spans="12:13" hidden="1" x14ac:dyDescent="0.25">
      <c r="L4606" s="145" t="str">
        <f>IF(A4606="","",IFERROR(VLOOKUP(B4606,IPQlickTabla!$B:$J,9,FALSE),IF(B4606="80 - Produccion-Mezcla Grasa","80",IF(B4606="51 - Purga-Purga de sebo","51",IF(B4606="502 - Fermentacion PCL","502",IF(B4606="510 - Fermentacion","510","512"))))))</f>
        <v/>
      </c>
      <c r="M4606" s="107" t="str">
        <f t="shared" si="71"/>
        <v/>
      </c>
    </row>
    <row r="4607" spans="12:13" hidden="1" x14ac:dyDescent="0.25">
      <c r="L4607" s="145" t="str">
        <f>IF(A4607="","",IFERROR(VLOOKUP(B4607,IPQlickTabla!$B:$J,9,FALSE),IF(B4607="80 - Produccion-Mezcla Grasa","80",IF(B4607="51 - Purga-Purga de sebo","51",IF(B4607="502 - Fermentacion PCL","502",IF(B4607="510 - Fermentacion","510","512"))))))</f>
        <v/>
      </c>
      <c r="M4607" s="107" t="str">
        <f t="shared" si="71"/>
        <v/>
      </c>
    </row>
    <row r="4608" spans="12:13" hidden="1" x14ac:dyDescent="0.25">
      <c r="L4608" s="145" t="str">
        <f>IF(A4608="","",IFERROR(VLOOKUP(B4608,IPQlickTabla!$B:$J,9,FALSE),IF(B4608="80 - Produccion-Mezcla Grasa","80",IF(B4608="51 - Purga-Purga de sebo","51",IF(B4608="502 - Fermentacion PCL","502",IF(B4608="510 - Fermentacion","510","512"))))))</f>
        <v/>
      </c>
      <c r="M4608" s="107" t="str">
        <f t="shared" si="71"/>
        <v/>
      </c>
    </row>
    <row r="4609" spans="12:13" hidden="1" x14ac:dyDescent="0.25">
      <c r="L4609" s="145" t="str">
        <f>IF(A4609="","",IFERROR(VLOOKUP(B4609,IPQlickTabla!$B:$J,9,FALSE),IF(B4609="80 - Produccion-Mezcla Grasa","80",IF(B4609="51 - Purga-Purga de sebo","51",IF(B4609="502 - Fermentacion PCL","502",IF(B4609="510 - Fermentacion","510","512"))))))</f>
        <v/>
      </c>
      <c r="M4609" s="107" t="str">
        <f t="shared" si="71"/>
        <v/>
      </c>
    </row>
    <row r="4610" spans="12:13" hidden="1" x14ac:dyDescent="0.25">
      <c r="L4610" s="145" t="str">
        <f>IF(A4610="","",IFERROR(VLOOKUP(B4610,IPQlickTabla!$B:$J,9,FALSE),IF(B4610="80 - Produccion-Mezcla Grasa","80",IF(B4610="51 - Purga-Purga de sebo","51",IF(B4610="502 - Fermentacion PCL","502",IF(B4610="510 - Fermentacion","510","512"))))))</f>
        <v/>
      </c>
      <c r="M4610" s="107" t="str">
        <f t="shared" si="71"/>
        <v/>
      </c>
    </row>
    <row r="4611" spans="12:13" hidden="1" x14ac:dyDescent="0.25">
      <c r="L4611" s="145" t="str">
        <f>IF(A4611="","",IFERROR(VLOOKUP(B4611,IPQlickTabla!$B:$J,9,FALSE),IF(B4611="80 - Produccion-Mezcla Grasa","80",IF(B4611="51 - Purga-Purga de sebo","51",IF(B4611="502 - Fermentacion PCL","502",IF(B4611="510 - Fermentacion","510","512"))))))</f>
        <v/>
      </c>
      <c r="M4611" s="107" t="str">
        <f t="shared" ref="M4611:M4674" si="72">+IF(OR(L4611=73,L4611=74,L4611=75),75,IF(L4611="80",80,IF(L4611="51",51,IF(L4611="502",502,IF(L4611="510",510,IF(L4611="512",512,L4611))))))</f>
        <v/>
      </c>
    </row>
    <row r="4612" spans="12:13" hidden="1" x14ac:dyDescent="0.25">
      <c r="L4612" s="145" t="str">
        <f>IF(A4612="","",IFERROR(VLOOKUP(B4612,IPQlickTabla!$B:$J,9,FALSE),IF(B4612="80 - Produccion-Mezcla Grasa","80",IF(B4612="51 - Purga-Purga de sebo","51",IF(B4612="502 - Fermentacion PCL","502",IF(B4612="510 - Fermentacion","510","512"))))))</f>
        <v/>
      </c>
      <c r="M4612" s="107" t="str">
        <f t="shared" si="72"/>
        <v/>
      </c>
    </row>
    <row r="4613" spans="12:13" hidden="1" x14ac:dyDescent="0.25">
      <c r="L4613" s="145" t="str">
        <f>IF(A4613="","",IFERROR(VLOOKUP(B4613,IPQlickTabla!$B:$J,9,FALSE),IF(B4613="80 - Produccion-Mezcla Grasa","80",IF(B4613="51 - Purga-Purga de sebo","51",IF(B4613="502 - Fermentacion PCL","502",IF(B4613="510 - Fermentacion","510","512"))))))</f>
        <v/>
      </c>
      <c r="M4613" s="107" t="str">
        <f t="shared" si="72"/>
        <v/>
      </c>
    </row>
    <row r="4614" spans="12:13" hidden="1" x14ac:dyDescent="0.25">
      <c r="L4614" s="145" t="str">
        <f>IF(A4614="","",IFERROR(VLOOKUP(B4614,IPQlickTabla!$B:$J,9,FALSE),IF(B4614="80 - Produccion-Mezcla Grasa","80",IF(B4614="51 - Purga-Purga de sebo","51",IF(B4614="502 - Fermentacion PCL","502",IF(B4614="510 - Fermentacion","510","512"))))))</f>
        <v/>
      </c>
      <c r="M4614" s="107" t="str">
        <f t="shared" si="72"/>
        <v/>
      </c>
    </row>
    <row r="4615" spans="12:13" hidden="1" x14ac:dyDescent="0.25">
      <c r="L4615" s="145" t="str">
        <f>IF(A4615="","",IFERROR(VLOOKUP(B4615,IPQlickTabla!$B:$J,9,FALSE),IF(B4615="80 - Produccion-Mezcla Grasa","80",IF(B4615="51 - Purga-Purga de sebo","51",IF(B4615="502 - Fermentacion PCL","502",IF(B4615="510 - Fermentacion","510","512"))))))</f>
        <v/>
      </c>
      <c r="M4615" s="107" t="str">
        <f t="shared" si="72"/>
        <v/>
      </c>
    </row>
    <row r="4616" spans="12:13" hidden="1" x14ac:dyDescent="0.25">
      <c r="L4616" s="145" t="str">
        <f>IF(A4616="","",IFERROR(VLOOKUP(B4616,IPQlickTabla!$B:$J,9,FALSE),IF(B4616="80 - Produccion-Mezcla Grasa","80",IF(B4616="51 - Purga-Purga de sebo","51",IF(B4616="502 - Fermentacion PCL","502",IF(B4616="510 - Fermentacion","510","512"))))))</f>
        <v/>
      </c>
      <c r="M4616" s="107" t="str">
        <f t="shared" si="72"/>
        <v/>
      </c>
    </row>
    <row r="4617" spans="12:13" hidden="1" x14ac:dyDescent="0.25">
      <c r="L4617" s="145" t="str">
        <f>IF(A4617="","",IFERROR(VLOOKUP(B4617,IPQlickTabla!$B:$J,9,FALSE),IF(B4617="80 - Produccion-Mezcla Grasa","80",IF(B4617="51 - Purga-Purga de sebo","51",IF(B4617="502 - Fermentacion PCL","502",IF(B4617="510 - Fermentacion","510","512"))))))</f>
        <v/>
      </c>
      <c r="M4617" s="107" t="str">
        <f t="shared" si="72"/>
        <v/>
      </c>
    </row>
    <row r="4618" spans="12:13" hidden="1" x14ac:dyDescent="0.25">
      <c r="L4618" s="145" t="str">
        <f>IF(A4618="","",IFERROR(VLOOKUP(B4618,IPQlickTabla!$B:$J,9,FALSE),IF(B4618="80 - Produccion-Mezcla Grasa","80",IF(B4618="51 - Purga-Purga de sebo","51",IF(B4618="502 - Fermentacion PCL","502",IF(B4618="510 - Fermentacion","510","512"))))))</f>
        <v/>
      </c>
      <c r="M4618" s="107" t="str">
        <f t="shared" si="72"/>
        <v/>
      </c>
    </row>
    <row r="4619" spans="12:13" hidden="1" x14ac:dyDescent="0.25">
      <c r="L4619" s="145" t="str">
        <f>IF(A4619="","",IFERROR(VLOOKUP(B4619,IPQlickTabla!$B:$J,9,FALSE),IF(B4619="80 - Produccion-Mezcla Grasa","80",IF(B4619="51 - Purga-Purga de sebo","51",IF(B4619="502 - Fermentacion PCL","502",IF(B4619="510 - Fermentacion","510","512"))))))</f>
        <v/>
      </c>
      <c r="M4619" s="107" t="str">
        <f t="shared" si="72"/>
        <v/>
      </c>
    </row>
    <row r="4620" spans="12:13" hidden="1" x14ac:dyDescent="0.25">
      <c r="L4620" s="145" t="str">
        <f>IF(A4620="","",IFERROR(VLOOKUP(B4620,IPQlickTabla!$B:$J,9,FALSE),IF(B4620="80 - Produccion-Mezcla Grasa","80",IF(B4620="51 - Purga-Purga de sebo","51",IF(B4620="502 - Fermentacion PCL","502",IF(B4620="510 - Fermentacion","510","512"))))))</f>
        <v/>
      </c>
      <c r="M4620" s="107" t="str">
        <f t="shared" si="72"/>
        <v/>
      </c>
    </row>
    <row r="4621" spans="12:13" hidden="1" x14ac:dyDescent="0.25">
      <c r="L4621" s="145" t="str">
        <f>IF(A4621="","",IFERROR(VLOOKUP(B4621,IPQlickTabla!$B:$J,9,FALSE),IF(B4621="80 - Produccion-Mezcla Grasa","80",IF(B4621="51 - Purga-Purga de sebo","51",IF(B4621="502 - Fermentacion PCL","502",IF(B4621="510 - Fermentacion","510","512"))))))</f>
        <v/>
      </c>
      <c r="M4621" s="107" t="str">
        <f t="shared" si="72"/>
        <v/>
      </c>
    </row>
    <row r="4622" spans="12:13" hidden="1" x14ac:dyDescent="0.25">
      <c r="L4622" s="145" t="str">
        <f>IF(A4622="","",IFERROR(VLOOKUP(B4622,IPQlickTabla!$B:$J,9,FALSE),IF(B4622="80 - Produccion-Mezcla Grasa","80",IF(B4622="51 - Purga-Purga de sebo","51",IF(B4622="502 - Fermentacion PCL","502",IF(B4622="510 - Fermentacion","510","512"))))))</f>
        <v/>
      </c>
      <c r="M4622" s="107" t="str">
        <f t="shared" si="72"/>
        <v/>
      </c>
    </row>
    <row r="4623" spans="12:13" hidden="1" x14ac:dyDescent="0.25">
      <c r="L4623" s="145" t="str">
        <f>IF(A4623="","",IFERROR(VLOOKUP(B4623,IPQlickTabla!$B:$J,9,FALSE),IF(B4623="80 - Produccion-Mezcla Grasa","80",IF(B4623="51 - Purga-Purga de sebo","51",IF(B4623="502 - Fermentacion PCL","502",IF(B4623="510 - Fermentacion","510","512"))))))</f>
        <v/>
      </c>
      <c r="M4623" s="107" t="str">
        <f t="shared" si="72"/>
        <v/>
      </c>
    </row>
    <row r="4624" spans="12:13" hidden="1" x14ac:dyDescent="0.25">
      <c r="L4624" s="145" t="str">
        <f>IF(A4624="","",IFERROR(VLOOKUP(B4624,IPQlickTabla!$B:$J,9,FALSE),IF(B4624="80 - Produccion-Mezcla Grasa","80",IF(B4624="51 - Purga-Purga de sebo","51",IF(B4624="502 - Fermentacion PCL","502",IF(B4624="510 - Fermentacion","510","512"))))))</f>
        <v/>
      </c>
      <c r="M4624" s="107" t="str">
        <f t="shared" si="72"/>
        <v/>
      </c>
    </row>
    <row r="4625" spans="12:13" hidden="1" x14ac:dyDescent="0.25">
      <c r="L4625" s="145" t="str">
        <f>IF(A4625="","",IFERROR(VLOOKUP(B4625,IPQlickTabla!$B:$J,9,FALSE),IF(B4625="80 - Produccion-Mezcla Grasa","80",IF(B4625="51 - Purga-Purga de sebo","51",IF(B4625="502 - Fermentacion PCL","502",IF(B4625="510 - Fermentacion","510","512"))))))</f>
        <v/>
      </c>
      <c r="M4625" s="107" t="str">
        <f t="shared" si="72"/>
        <v/>
      </c>
    </row>
    <row r="4626" spans="12:13" hidden="1" x14ac:dyDescent="0.25">
      <c r="L4626" s="145" t="str">
        <f>IF(A4626="","",IFERROR(VLOOKUP(B4626,IPQlickTabla!$B:$J,9,FALSE),IF(B4626="80 - Produccion-Mezcla Grasa","80",IF(B4626="51 - Purga-Purga de sebo","51",IF(B4626="502 - Fermentacion PCL","502",IF(B4626="510 - Fermentacion","510","512"))))))</f>
        <v/>
      </c>
      <c r="M4626" s="107" t="str">
        <f t="shared" si="72"/>
        <v/>
      </c>
    </row>
    <row r="4627" spans="12:13" hidden="1" x14ac:dyDescent="0.25">
      <c r="L4627" s="145" t="str">
        <f>IF(A4627="","",IFERROR(VLOOKUP(B4627,IPQlickTabla!$B:$J,9,FALSE),IF(B4627="80 - Produccion-Mezcla Grasa","80",IF(B4627="51 - Purga-Purga de sebo","51",IF(B4627="502 - Fermentacion PCL","502",IF(B4627="510 - Fermentacion","510","512"))))))</f>
        <v/>
      </c>
      <c r="M4627" s="107" t="str">
        <f t="shared" si="72"/>
        <v/>
      </c>
    </row>
    <row r="4628" spans="12:13" hidden="1" x14ac:dyDescent="0.25">
      <c r="L4628" s="145" t="str">
        <f>IF(A4628="","",IFERROR(VLOOKUP(B4628,IPQlickTabla!$B:$J,9,FALSE),IF(B4628="80 - Produccion-Mezcla Grasa","80",IF(B4628="51 - Purga-Purga de sebo","51",IF(B4628="502 - Fermentacion PCL","502",IF(B4628="510 - Fermentacion","510","512"))))))</f>
        <v/>
      </c>
      <c r="M4628" s="107" t="str">
        <f t="shared" si="72"/>
        <v/>
      </c>
    </row>
    <row r="4629" spans="12:13" hidden="1" x14ac:dyDescent="0.25">
      <c r="L4629" s="145" t="str">
        <f>IF(A4629="","",IFERROR(VLOOKUP(B4629,IPQlickTabla!$B:$J,9,FALSE),IF(B4629="80 - Produccion-Mezcla Grasa","80",IF(B4629="51 - Purga-Purga de sebo","51",IF(B4629="502 - Fermentacion PCL","502",IF(B4629="510 - Fermentacion","510","512"))))))</f>
        <v/>
      </c>
      <c r="M4629" s="107" t="str">
        <f t="shared" si="72"/>
        <v/>
      </c>
    </row>
    <row r="4630" spans="12:13" hidden="1" x14ac:dyDescent="0.25">
      <c r="L4630" s="145" t="str">
        <f>IF(A4630="","",IFERROR(VLOOKUP(B4630,IPQlickTabla!$B:$J,9,FALSE),IF(B4630="80 - Produccion-Mezcla Grasa","80",IF(B4630="51 - Purga-Purga de sebo","51",IF(B4630="502 - Fermentacion PCL","502",IF(B4630="510 - Fermentacion","510","512"))))))</f>
        <v/>
      </c>
      <c r="M4630" s="107" t="str">
        <f t="shared" si="72"/>
        <v/>
      </c>
    </row>
    <row r="4631" spans="12:13" hidden="1" x14ac:dyDescent="0.25">
      <c r="L4631" s="145" t="str">
        <f>IF(A4631="","",IFERROR(VLOOKUP(B4631,IPQlickTabla!$B:$J,9,FALSE),IF(B4631="80 - Produccion-Mezcla Grasa","80",IF(B4631="51 - Purga-Purga de sebo","51",IF(B4631="502 - Fermentacion PCL","502",IF(B4631="510 - Fermentacion","510","512"))))))</f>
        <v/>
      </c>
      <c r="M4631" s="107" t="str">
        <f t="shared" si="72"/>
        <v/>
      </c>
    </row>
    <row r="4632" spans="12:13" hidden="1" x14ac:dyDescent="0.25">
      <c r="L4632" s="145" t="str">
        <f>IF(A4632="","",IFERROR(VLOOKUP(B4632,IPQlickTabla!$B:$J,9,FALSE),IF(B4632="80 - Produccion-Mezcla Grasa","80",IF(B4632="51 - Purga-Purga de sebo","51",IF(B4632="502 - Fermentacion PCL","502",IF(B4632="510 - Fermentacion","510","512"))))))</f>
        <v/>
      </c>
      <c r="M4632" s="107" t="str">
        <f t="shared" si="72"/>
        <v/>
      </c>
    </row>
    <row r="4633" spans="12:13" hidden="1" x14ac:dyDescent="0.25">
      <c r="L4633" s="145" t="str">
        <f>IF(A4633="","",IFERROR(VLOOKUP(B4633,IPQlickTabla!$B:$J,9,FALSE),IF(B4633="80 - Produccion-Mezcla Grasa","80",IF(B4633="51 - Purga-Purga de sebo","51",IF(B4633="502 - Fermentacion PCL","502",IF(B4633="510 - Fermentacion","510","512"))))))</f>
        <v/>
      </c>
      <c r="M4633" s="107" t="str">
        <f t="shared" si="72"/>
        <v/>
      </c>
    </row>
    <row r="4634" spans="12:13" hidden="1" x14ac:dyDescent="0.25">
      <c r="L4634" s="145" t="str">
        <f>IF(A4634="","",IFERROR(VLOOKUP(B4634,IPQlickTabla!$B:$J,9,FALSE),IF(B4634="80 - Produccion-Mezcla Grasa","80",IF(B4634="51 - Purga-Purga de sebo","51",IF(B4634="502 - Fermentacion PCL","502",IF(B4634="510 - Fermentacion","510","512"))))))</f>
        <v/>
      </c>
      <c r="M4634" s="107" t="str">
        <f t="shared" si="72"/>
        <v/>
      </c>
    </row>
    <row r="4635" spans="12:13" hidden="1" x14ac:dyDescent="0.25">
      <c r="L4635" s="145" t="str">
        <f>IF(A4635="","",IFERROR(VLOOKUP(B4635,IPQlickTabla!$B:$J,9,FALSE),IF(B4635="80 - Produccion-Mezcla Grasa","80",IF(B4635="51 - Purga-Purga de sebo","51",IF(B4635="502 - Fermentacion PCL","502",IF(B4635="510 - Fermentacion","510","512"))))))</f>
        <v/>
      </c>
      <c r="M4635" s="107" t="str">
        <f t="shared" si="72"/>
        <v/>
      </c>
    </row>
    <row r="4636" spans="12:13" hidden="1" x14ac:dyDescent="0.25">
      <c r="L4636" s="145" t="str">
        <f>IF(A4636="","",IFERROR(VLOOKUP(B4636,IPQlickTabla!$B:$J,9,FALSE),IF(B4636="80 - Produccion-Mezcla Grasa","80",IF(B4636="51 - Purga-Purga de sebo","51",IF(B4636="502 - Fermentacion PCL","502",IF(B4636="510 - Fermentacion","510","512"))))))</f>
        <v/>
      </c>
      <c r="M4636" s="107" t="str">
        <f t="shared" si="72"/>
        <v/>
      </c>
    </row>
    <row r="4637" spans="12:13" hidden="1" x14ac:dyDescent="0.25">
      <c r="L4637" s="145" t="str">
        <f>IF(A4637="","",IFERROR(VLOOKUP(B4637,IPQlickTabla!$B:$J,9,FALSE),IF(B4637="80 - Produccion-Mezcla Grasa","80",IF(B4637="51 - Purga-Purga de sebo","51",IF(B4637="502 - Fermentacion PCL","502",IF(B4637="510 - Fermentacion","510","512"))))))</f>
        <v/>
      </c>
      <c r="M4637" s="107" t="str">
        <f t="shared" si="72"/>
        <v/>
      </c>
    </row>
    <row r="4638" spans="12:13" hidden="1" x14ac:dyDescent="0.25">
      <c r="L4638" s="145" t="str">
        <f>IF(A4638="","",IFERROR(VLOOKUP(B4638,IPQlickTabla!$B:$J,9,FALSE),IF(B4638="80 - Produccion-Mezcla Grasa","80",IF(B4638="51 - Purga-Purga de sebo","51",IF(B4638="502 - Fermentacion PCL","502",IF(B4638="510 - Fermentacion","510","512"))))))</f>
        <v/>
      </c>
      <c r="M4638" s="107" t="str">
        <f t="shared" si="72"/>
        <v/>
      </c>
    </row>
    <row r="4639" spans="12:13" hidden="1" x14ac:dyDescent="0.25">
      <c r="L4639" s="145" t="str">
        <f>IF(A4639="","",IFERROR(VLOOKUP(B4639,IPQlickTabla!$B:$J,9,FALSE),IF(B4639="80 - Produccion-Mezcla Grasa","80",IF(B4639="51 - Purga-Purga de sebo","51",IF(B4639="502 - Fermentacion PCL","502",IF(B4639="510 - Fermentacion","510","512"))))))</f>
        <v/>
      </c>
      <c r="M4639" s="107" t="str">
        <f t="shared" si="72"/>
        <v/>
      </c>
    </row>
    <row r="4640" spans="12:13" hidden="1" x14ac:dyDescent="0.25">
      <c r="L4640" s="145" t="str">
        <f>IF(A4640="","",IFERROR(VLOOKUP(B4640,IPQlickTabla!$B:$J,9,FALSE),IF(B4640="80 - Produccion-Mezcla Grasa","80",IF(B4640="51 - Purga-Purga de sebo","51",IF(B4640="502 - Fermentacion PCL","502",IF(B4640="510 - Fermentacion","510","512"))))))</f>
        <v/>
      </c>
      <c r="M4640" s="107" t="str">
        <f t="shared" si="72"/>
        <v/>
      </c>
    </row>
    <row r="4641" spans="12:13" hidden="1" x14ac:dyDescent="0.25">
      <c r="L4641" s="145" t="str">
        <f>IF(A4641="","",IFERROR(VLOOKUP(B4641,IPQlickTabla!$B:$J,9,FALSE),IF(B4641="80 - Produccion-Mezcla Grasa","80",IF(B4641="51 - Purga-Purga de sebo","51",IF(B4641="502 - Fermentacion PCL","502",IF(B4641="510 - Fermentacion","510","512"))))))</f>
        <v/>
      </c>
      <c r="M4641" s="107" t="str">
        <f t="shared" si="72"/>
        <v/>
      </c>
    </row>
    <row r="4642" spans="12:13" hidden="1" x14ac:dyDescent="0.25">
      <c r="L4642" s="145" t="str">
        <f>IF(A4642="","",IFERROR(VLOOKUP(B4642,IPQlickTabla!$B:$J,9,FALSE),IF(B4642="80 - Produccion-Mezcla Grasa","80",IF(B4642="51 - Purga-Purga de sebo","51",IF(B4642="502 - Fermentacion PCL","502",IF(B4642="510 - Fermentacion","510","512"))))))</f>
        <v/>
      </c>
      <c r="M4642" s="107" t="str">
        <f t="shared" si="72"/>
        <v/>
      </c>
    </row>
    <row r="4643" spans="12:13" hidden="1" x14ac:dyDescent="0.25">
      <c r="L4643" s="145" t="str">
        <f>IF(A4643="","",IFERROR(VLOOKUP(B4643,IPQlickTabla!$B:$J,9,FALSE),IF(B4643="80 - Produccion-Mezcla Grasa","80",IF(B4643="51 - Purga-Purga de sebo","51",IF(B4643="502 - Fermentacion PCL","502",IF(B4643="510 - Fermentacion","510","512"))))))</f>
        <v/>
      </c>
      <c r="M4643" s="107" t="str">
        <f t="shared" si="72"/>
        <v/>
      </c>
    </row>
    <row r="4644" spans="12:13" hidden="1" x14ac:dyDescent="0.25">
      <c r="L4644" s="145" t="str">
        <f>IF(A4644="","",IFERROR(VLOOKUP(B4644,IPQlickTabla!$B:$J,9,FALSE),IF(B4644="80 - Produccion-Mezcla Grasa","80",IF(B4644="51 - Purga-Purga de sebo","51",IF(B4644="502 - Fermentacion PCL","502",IF(B4644="510 - Fermentacion","510","512"))))))</f>
        <v/>
      </c>
      <c r="M4644" s="107" t="str">
        <f t="shared" si="72"/>
        <v/>
      </c>
    </row>
    <row r="4645" spans="12:13" hidden="1" x14ac:dyDescent="0.25">
      <c r="L4645" s="145" t="str">
        <f>IF(A4645="","",IFERROR(VLOOKUP(B4645,IPQlickTabla!$B:$J,9,FALSE),IF(B4645="80 - Produccion-Mezcla Grasa","80",IF(B4645="51 - Purga-Purga de sebo","51",IF(B4645="502 - Fermentacion PCL","502",IF(B4645="510 - Fermentacion","510","512"))))))</f>
        <v/>
      </c>
      <c r="M4645" s="107" t="str">
        <f t="shared" si="72"/>
        <v/>
      </c>
    </row>
    <row r="4646" spans="12:13" hidden="1" x14ac:dyDescent="0.25">
      <c r="L4646" s="145" t="str">
        <f>IF(A4646="","",IFERROR(VLOOKUP(B4646,IPQlickTabla!$B:$J,9,FALSE),IF(B4646="80 - Produccion-Mezcla Grasa","80",IF(B4646="51 - Purga-Purga de sebo","51",IF(B4646="502 - Fermentacion PCL","502",IF(B4646="510 - Fermentacion","510","512"))))))</f>
        <v/>
      </c>
      <c r="M4646" s="107" t="str">
        <f t="shared" si="72"/>
        <v/>
      </c>
    </row>
    <row r="4647" spans="12:13" hidden="1" x14ac:dyDescent="0.25">
      <c r="L4647" s="145" t="str">
        <f>IF(A4647="","",IFERROR(VLOOKUP(B4647,IPQlickTabla!$B:$J,9,FALSE),IF(B4647="80 - Produccion-Mezcla Grasa","80",IF(B4647="51 - Purga-Purga de sebo","51",IF(B4647="502 - Fermentacion PCL","502",IF(B4647="510 - Fermentacion","510","512"))))))</f>
        <v/>
      </c>
      <c r="M4647" s="107" t="str">
        <f t="shared" si="72"/>
        <v/>
      </c>
    </row>
    <row r="4648" spans="12:13" hidden="1" x14ac:dyDescent="0.25">
      <c r="L4648" s="145" t="str">
        <f>IF(A4648="","",IFERROR(VLOOKUP(B4648,IPQlickTabla!$B:$J,9,FALSE),IF(B4648="80 - Produccion-Mezcla Grasa","80",IF(B4648="51 - Purga-Purga de sebo","51",IF(B4648="502 - Fermentacion PCL","502",IF(B4648="510 - Fermentacion","510","512"))))))</f>
        <v/>
      </c>
      <c r="M4648" s="107" t="str">
        <f t="shared" si="72"/>
        <v/>
      </c>
    </row>
    <row r="4649" spans="12:13" hidden="1" x14ac:dyDescent="0.25">
      <c r="L4649" s="145" t="str">
        <f>IF(A4649="","",IFERROR(VLOOKUP(B4649,IPQlickTabla!$B:$J,9,FALSE),IF(B4649="80 - Produccion-Mezcla Grasa","80",IF(B4649="51 - Purga-Purga de sebo","51",IF(B4649="502 - Fermentacion PCL","502",IF(B4649="510 - Fermentacion","510","512"))))))</f>
        <v/>
      </c>
      <c r="M4649" s="107" t="str">
        <f t="shared" si="72"/>
        <v/>
      </c>
    </row>
    <row r="4650" spans="12:13" hidden="1" x14ac:dyDescent="0.25">
      <c r="L4650" s="145" t="str">
        <f>IF(A4650="","",IFERROR(VLOOKUP(B4650,IPQlickTabla!$B:$J,9,FALSE),IF(B4650="80 - Produccion-Mezcla Grasa","80",IF(B4650="51 - Purga-Purga de sebo","51",IF(B4650="502 - Fermentacion PCL","502",IF(B4650="510 - Fermentacion","510","512"))))))</f>
        <v/>
      </c>
      <c r="M4650" s="107" t="str">
        <f t="shared" si="72"/>
        <v/>
      </c>
    </row>
    <row r="4651" spans="12:13" hidden="1" x14ac:dyDescent="0.25">
      <c r="L4651" s="145" t="str">
        <f>IF(A4651="","",IFERROR(VLOOKUP(B4651,IPQlickTabla!$B:$J,9,FALSE),IF(B4651="80 - Produccion-Mezcla Grasa","80",IF(B4651="51 - Purga-Purga de sebo","51",IF(B4651="502 - Fermentacion PCL","502",IF(B4651="510 - Fermentacion","510","512"))))))</f>
        <v/>
      </c>
      <c r="M4651" s="107" t="str">
        <f t="shared" si="72"/>
        <v/>
      </c>
    </row>
    <row r="4652" spans="12:13" hidden="1" x14ac:dyDescent="0.25">
      <c r="L4652" s="145" t="str">
        <f>IF(A4652="","",IFERROR(VLOOKUP(B4652,IPQlickTabla!$B:$J,9,FALSE),IF(B4652="80 - Produccion-Mezcla Grasa","80",IF(B4652="51 - Purga-Purga de sebo","51",IF(B4652="502 - Fermentacion PCL","502",IF(B4652="510 - Fermentacion","510","512"))))))</f>
        <v/>
      </c>
      <c r="M4652" s="107" t="str">
        <f t="shared" si="72"/>
        <v/>
      </c>
    </row>
    <row r="4653" spans="12:13" hidden="1" x14ac:dyDescent="0.25">
      <c r="L4653" s="145" t="str">
        <f>IF(A4653="","",IFERROR(VLOOKUP(B4653,IPQlickTabla!$B:$J,9,FALSE),IF(B4653="80 - Produccion-Mezcla Grasa","80",IF(B4653="51 - Purga-Purga de sebo","51",IF(B4653="502 - Fermentacion PCL","502",IF(B4653="510 - Fermentacion","510","512"))))))</f>
        <v/>
      </c>
      <c r="M4653" s="107" t="str">
        <f t="shared" si="72"/>
        <v/>
      </c>
    </row>
    <row r="4654" spans="12:13" hidden="1" x14ac:dyDescent="0.25">
      <c r="L4654" s="145" t="str">
        <f>IF(A4654="","",IFERROR(VLOOKUP(B4654,IPQlickTabla!$B:$J,9,FALSE),IF(B4654="80 - Produccion-Mezcla Grasa","80",IF(B4654="51 - Purga-Purga de sebo","51",IF(B4654="502 - Fermentacion PCL","502",IF(B4654="510 - Fermentacion","510","512"))))))</f>
        <v/>
      </c>
      <c r="M4654" s="107" t="str">
        <f t="shared" si="72"/>
        <v/>
      </c>
    </row>
    <row r="4655" spans="12:13" hidden="1" x14ac:dyDescent="0.25">
      <c r="L4655" s="145" t="str">
        <f>IF(A4655="","",IFERROR(VLOOKUP(B4655,IPQlickTabla!$B:$J,9,FALSE),IF(B4655="80 - Produccion-Mezcla Grasa","80",IF(B4655="51 - Purga-Purga de sebo","51",IF(B4655="502 - Fermentacion PCL","502",IF(B4655="510 - Fermentacion","510","512"))))))</f>
        <v/>
      </c>
      <c r="M4655" s="107" t="str">
        <f t="shared" si="72"/>
        <v/>
      </c>
    </row>
    <row r="4656" spans="12:13" hidden="1" x14ac:dyDescent="0.25">
      <c r="L4656" s="145" t="str">
        <f>IF(A4656="","",IFERROR(VLOOKUP(B4656,IPQlickTabla!$B:$J,9,FALSE),IF(B4656="80 - Produccion-Mezcla Grasa","80",IF(B4656="51 - Purga-Purga de sebo","51",IF(B4656="502 - Fermentacion PCL","502",IF(B4656="510 - Fermentacion","510","512"))))))</f>
        <v/>
      </c>
      <c r="M4656" s="107" t="str">
        <f t="shared" si="72"/>
        <v/>
      </c>
    </row>
    <row r="4657" spans="12:13" hidden="1" x14ac:dyDescent="0.25">
      <c r="L4657" s="145" t="str">
        <f>IF(A4657="","",IFERROR(VLOOKUP(B4657,IPQlickTabla!$B:$J,9,FALSE),IF(B4657="80 - Produccion-Mezcla Grasa","80",IF(B4657="51 - Purga-Purga de sebo","51",IF(B4657="502 - Fermentacion PCL","502",IF(B4657="510 - Fermentacion","510","512"))))))</f>
        <v/>
      </c>
      <c r="M4657" s="107" t="str">
        <f t="shared" si="72"/>
        <v/>
      </c>
    </row>
    <row r="4658" spans="12:13" hidden="1" x14ac:dyDescent="0.25">
      <c r="L4658" s="145" t="str">
        <f>IF(A4658="","",IFERROR(VLOOKUP(B4658,IPQlickTabla!$B:$J,9,FALSE),IF(B4658="80 - Produccion-Mezcla Grasa","80",IF(B4658="51 - Purga-Purga de sebo","51",IF(B4658="502 - Fermentacion PCL","502",IF(B4658="510 - Fermentacion","510","512"))))))</f>
        <v/>
      </c>
      <c r="M4658" s="107" t="str">
        <f t="shared" si="72"/>
        <v/>
      </c>
    </row>
    <row r="4659" spans="12:13" hidden="1" x14ac:dyDescent="0.25">
      <c r="L4659" s="145" t="str">
        <f>IF(A4659="","",IFERROR(VLOOKUP(B4659,IPQlickTabla!$B:$J,9,FALSE),IF(B4659="80 - Produccion-Mezcla Grasa","80",IF(B4659="51 - Purga-Purga de sebo","51",IF(B4659="502 - Fermentacion PCL","502",IF(B4659="510 - Fermentacion","510","512"))))))</f>
        <v/>
      </c>
      <c r="M4659" s="107" t="str">
        <f t="shared" si="72"/>
        <v/>
      </c>
    </row>
    <row r="4660" spans="12:13" hidden="1" x14ac:dyDescent="0.25">
      <c r="L4660" s="145" t="str">
        <f>IF(A4660="","",IFERROR(VLOOKUP(B4660,IPQlickTabla!$B:$J,9,FALSE),IF(B4660="80 - Produccion-Mezcla Grasa","80",IF(B4660="51 - Purga-Purga de sebo","51",IF(B4660="502 - Fermentacion PCL","502",IF(B4660="510 - Fermentacion","510","512"))))))</f>
        <v/>
      </c>
      <c r="M4660" s="107" t="str">
        <f t="shared" si="72"/>
        <v/>
      </c>
    </row>
    <row r="4661" spans="12:13" hidden="1" x14ac:dyDescent="0.25">
      <c r="L4661" s="145" t="str">
        <f>IF(A4661="","",IFERROR(VLOOKUP(B4661,IPQlickTabla!$B:$J,9,FALSE),IF(B4661="80 - Produccion-Mezcla Grasa","80",IF(B4661="51 - Purga-Purga de sebo","51",IF(B4661="502 - Fermentacion PCL","502",IF(B4661="510 - Fermentacion","510","512"))))))</f>
        <v/>
      </c>
      <c r="M4661" s="107" t="str">
        <f t="shared" si="72"/>
        <v/>
      </c>
    </row>
    <row r="4662" spans="12:13" hidden="1" x14ac:dyDescent="0.25">
      <c r="L4662" s="145" t="str">
        <f>IF(A4662="","",IFERROR(VLOOKUP(B4662,IPQlickTabla!$B:$J,9,FALSE),IF(B4662="80 - Produccion-Mezcla Grasa","80",IF(B4662="51 - Purga-Purga de sebo","51",IF(B4662="502 - Fermentacion PCL","502",IF(B4662="510 - Fermentacion","510","512"))))))</f>
        <v/>
      </c>
      <c r="M4662" s="107" t="str">
        <f t="shared" si="72"/>
        <v/>
      </c>
    </row>
    <row r="4663" spans="12:13" hidden="1" x14ac:dyDescent="0.25">
      <c r="L4663" s="145" t="str">
        <f>IF(A4663="","",IFERROR(VLOOKUP(B4663,IPQlickTabla!$B:$J,9,FALSE),IF(B4663="80 - Produccion-Mezcla Grasa","80",IF(B4663="51 - Purga-Purga de sebo","51",IF(B4663="502 - Fermentacion PCL","502",IF(B4663="510 - Fermentacion","510","512"))))))</f>
        <v/>
      </c>
      <c r="M4663" s="107" t="str">
        <f t="shared" si="72"/>
        <v/>
      </c>
    </row>
    <row r="4664" spans="12:13" hidden="1" x14ac:dyDescent="0.25">
      <c r="L4664" s="145" t="str">
        <f>IF(A4664="","",IFERROR(VLOOKUP(B4664,IPQlickTabla!$B:$J,9,FALSE),IF(B4664="80 - Produccion-Mezcla Grasa","80",IF(B4664="51 - Purga-Purga de sebo","51",IF(B4664="502 - Fermentacion PCL","502",IF(B4664="510 - Fermentacion","510","512"))))))</f>
        <v/>
      </c>
      <c r="M4664" s="107" t="str">
        <f t="shared" si="72"/>
        <v/>
      </c>
    </row>
    <row r="4665" spans="12:13" hidden="1" x14ac:dyDescent="0.25">
      <c r="L4665" s="145" t="str">
        <f>IF(A4665="","",IFERROR(VLOOKUP(B4665,IPQlickTabla!$B:$J,9,FALSE),IF(B4665="80 - Produccion-Mezcla Grasa","80",IF(B4665="51 - Purga-Purga de sebo","51",IF(B4665="502 - Fermentacion PCL","502",IF(B4665="510 - Fermentacion","510","512"))))))</f>
        <v/>
      </c>
      <c r="M4665" s="107" t="str">
        <f t="shared" si="72"/>
        <v/>
      </c>
    </row>
    <row r="4666" spans="12:13" hidden="1" x14ac:dyDescent="0.25">
      <c r="L4666" s="145" t="str">
        <f>IF(A4666="","",IFERROR(VLOOKUP(B4666,IPQlickTabla!$B:$J,9,FALSE),IF(B4666="80 - Produccion-Mezcla Grasa","80",IF(B4666="51 - Purga-Purga de sebo","51",IF(B4666="502 - Fermentacion PCL","502",IF(B4666="510 - Fermentacion","510","512"))))))</f>
        <v/>
      </c>
      <c r="M4666" s="107" t="str">
        <f t="shared" si="72"/>
        <v/>
      </c>
    </row>
    <row r="4667" spans="12:13" hidden="1" x14ac:dyDescent="0.25">
      <c r="L4667" s="145" t="str">
        <f>IF(A4667="","",IFERROR(VLOOKUP(B4667,IPQlickTabla!$B:$J,9,FALSE),IF(B4667="80 - Produccion-Mezcla Grasa","80",IF(B4667="51 - Purga-Purga de sebo","51",IF(B4667="502 - Fermentacion PCL","502",IF(B4667="510 - Fermentacion","510","512"))))))</f>
        <v/>
      </c>
      <c r="M4667" s="107" t="str">
        <f t="shared" si="72"/>
        <v/>
      </c>
    </row>
    <row r="4668" spans="12:13" hidden="1" x14ac:dyDescent="0.25">
      <c r="L4668" s="145" t="str">
        <f>IF(A4668="","",IFERROR(VLOOKUP(B4668,IPQlickTabla!$B:$J,9,FALSE),IF(B4668="80 - Produccion-Mezcla Grasa","80",IF(B4668="51 - Purga-Purga de sebo","51",IF(B4668="502 - Fermentacion PCL","502",IF(B4668="510 - Fermentacion","510","512"))))))</f>
        <v/>
      </c>
      <c r="M4668" s="107" t="str">
        <f t="shared" si="72"/>
        <v/>
      </c>
    </row>
    <row r="4669" spans="12:13" hidden="1" x14ac:dyDescent="0.25">
      <c r="L4669" s="145" t="str">
        <f>IF(A4669="","",IFERROR(VLOOKUP(B4669,IPQlickTabla!$B:$J,9,FALSE),IF(B4669="80 - Produccion-Mezcla Grasa","80",IF(B4669="51 - Purga-Purga de sebo","51",IF(B4669="502 - Fermentacion PCL","502",IF(B4669="510 - Fermentacion","510","512"))))))</f>
        <v/>
      </c>
      <c r="M4669" s="107" t="str">
        <f t="shared" si="72"/>
        <v/>
      </c>
    </row>
    <row r="4670" spans="12:13" hidden="1" x14ac:dyDescent="0.25">
      <c r="L4670" s="145" t="str">
        <f>IF(A4670="","",IFERROR(VLOOKUP(B4670,IPQlickTabla!$B:$J,9,FALSE),IF(B4670="80 - Produccion-Mezcla Grasa","80",IF(B4670="51 - Purga-Purga de sebo","51",IF(B4670="502 - Fermentacion PCL","502",IF(B4670="510 - Fermentacion","510","512"))))))</f>
        <v/>
      </c>
      <c r="M4670" s="107" t="str">
        <f t="shared" si="72"/>
        <v/>
      </c>
    </row>
    <row r="4671" spans="12:13" hidden="1" x14ac:dyDescent="0.25">
      <c r="L4671" s="145" t="str">
        <f>IF(A4671="","",IFERROR(VLOOKUP(B4671,IPQlickTabla!$B:$J,9,FALSE),IF(B4671="80 - Produccion-Mezcla Grasa","80",IF(B4671="51 - Purga-Purga de sebo","51",IF(B4671="502 - Fermentacion PCL","502",IF(B4671="510 - Fermentacion","510","512"))))))</f>
        <v/>
      </c>
      <c r="M4671" s="107" t="str">
        <f t="shared" si="72"/>
        <v/>
      </c>
    </row>
    <row r="4672" spans="12:13" hidden="1" x14ac:dyDescent="0.25">
      <c r="L4672" s="145" t="str">
        <f>IF(A4672="","",IFERROR(VLOOKUP(B4672,IPQlickTabla!$B:$J,9,FALSE),IF(B4672="80 - Produccion-Mezcla Grasa","80",IF(B4672="51 - Purga-Purga de sebo","51",IF(B4672="502 - Fermentacion PCL","502",IF(B4672="510 - Fermentacion","510","512"))))))</f>
        <v/>
      </c>
      <c r="M4672" s="107" t="str">
        <f t="shared" si="72"/>
        <v/>
      </c>
    </row>
    <row r="4673" spans="12:13" hidden="1" x14ac:dyDescent="0.25">
      <c r="L4673" s="145" t="str">
        <f>IF(A4673="","",IFERROR(VLOOKUP(B4673,IPQlickTabla!$B:$J,9,FALSE),IF(B4673="80 - Produccion-Mezcla Grasa","80",IF(B4673="51 - Purga-Purga de sebo","51",IF(B4673="502 - Fermentacion PCL","502",IF(B4673="510 - Fermentacion","510","512"))))))</f>
        <v/>
      </c>
      <c r="M4673" s="107" t="str">
        <f t="shared" si="72"/>
        <v/>
      </c>
    </row>
    <row r="4674" spans="12:13" hidden="1" x14ac:dyDescent="0.25">
      <c r="L4674" s="145" t="str">
        <f>IF(A4674="","",IFERROR(VLOOKUP(B4674,IPQlickTabla!$B:$J,9,FALSE),IF(B4674="80 - Produccion-Mezcla Grasa","80",IF(B4674="51 - Purga-Purga de sebo","51",IF(B4674="502 - Fermentacion PCL","502",IF(B4674="510 - Fermentacion","510","512"))))))</f>
        <v/>
      </c>
      <c r="M4674" s="107" t="str">
        <f t="shared" si="72"/>
        <v/>
      </c>
    </row>
    <row r="4675" spans="12:13" hidden="1" x14ac:dyDescent="0.25">
      <c r="L4675" s="145" t="str">
        <f>IF(A4675="","",IFERROR(VLOOKUP(B4675,IPQlickTabla!$B:$J,9,FALSE),IF(B4675="80 - Produccion-Mezcla Grasa","80",IF(B4675="51 - Purga-Purga de sebo","51",IF(B4675="502 - Fermentacion PCL","502",IF(B4675="510 - Fermentacion","510","512"))))))</f>
        <v/>
      </c>
      <c r="M4675" s="107" t="str">
        <f t="shared" ref="M4675:M4738" si="73">+IF(OR(L4675=73,L4675=74,L4675=75),75,IF(L4675="80",80,IF(L4675="51",51,IF(L4675="502",502,IF(L4675="510",510,IF(L4675="512",512,L4675))))))</f>
        <v/>
      </c>
    </row>
    <row r="4676" spans="12:13" hidden="1" x14ac:dyDescent="0.25">
      <c r="L4676" s="145" t="str">
        <f>IF(A4676="","",IFERROR(VLOOKUP(B4676,IPQlickTabla!$B:$J,9,FALSE),IF(B4676="80 - Produccion-Mezcla Grasa","80",IF(B4676="51 - Purga-Purga de sebo","51",IF(B4676="502 - Fermentacion PCL","502",IF(B4676="510 - Fermentacion","510","512"))))))</f>
        <v/>
      </c>
      <c r="M4676" s="107" t="str">
        <f t="shared" si="73"/>
        <v/>
      </c>
    </row>
    <row r="4677" spans="12:13" hidden="1" x14ac:dyDescent="0.25">
      <c r="L4677" s="145" t="str">
        <f>IF(A4677="","",IFERROR(VLOOKUP(B4677,IPQlickTabla!$B:$J,9,FALSE),IF(B4677="80 - Produccion-Mezcla Grasa","80",IF(B4677="51 - Purga-Purga de sebo","51",IF(B4677="502 - Fermentacion PCL","502",IF(B4677="510 - Fermentacion","510","512"))))))</f>
        <v/>
      </c>
      <c r="M4677" s="107" t="str">
        <f t="shared" si="73"/>
        <v/>
      </c>
    </row>
    <row r="4678" spans="12:13" hidden="1" x14ac:dyDescent="0.25">
      <c r="L4678" s="145" t="str">
        <f>IF(A4678="","",IFERROR(VLOOKUP(B4678,IPQlickTabla!$B:$J,9,FALSE),IF(B4678="80 - Produccion-Mezcla Grasa","80",IF(B4678="51 - Purga-Purga de sebo","51",IF(B4678="502 - Fermentacion PCL","502",IF(B4678="510 - Fermentacion","510","512"))))))</f>
        <v/>
      </c>
      <c r="M4678" s="107" t="str">
        <f t="shared" si="73"/>
        <v/>
      </c>
    </row>
    <row r="4679" spans="12:13" hidden="1" x14ac:dyDescent="0.25">
      <c r="L4679" s="145" t="str">
        <f>IF(A4679="","",IFERROR(VLOOKUP(B4679,IPQlickTabla!$B:$J,9,FALSE),IF(B4679="80 - Produccion-Mezcla Grasa","80",IF(B4679="51 - Purga-Purga de sebo","51",IF(B4679="502 - Fermentacion PCL","502",IF(B4679="510 - Fermentacion","510","512"))))))</f>
        <v/>
      </c>
      <c r="M4679" s="107" t="str">
        <f t="shared" si="73"/>
        <v/>
      </c>
    </row>
    <row r="4680" spans="12:13" hidden="1" x14ac:dyDescent="0.25">
      <c r="L4680" s="145" t="str">
        <f>IF(A4680="","",IFERROR(VLOOKUP(B4680,IPQlickTabla!$B:$J,9,FALSE),IF(B4680="80 - Produccion-Mezcla Grasa","80",IF(B4680="51 - Purga-Purga de sebo","51",IF(B4680="502 - Fermentacion PCL","502",IF(B4680="510 - Fermentacion","510","512"))))))</f>
        <v/>
      </c>
      <c r="M4680" s="107" t="str">
        <f t="shared" si="73"/>
        <v/>
      </c>
    </row>
    <row r="4681" spans="12:13" hidden="1" x14ac:dyDescent="0.25">
      <c r="L4681" s="145" t="str">
        <f>IF(A4681="","",IFERROR(VLOOKUP(B4681,IPQlickTabla!$B:$J,9,FALSE),IF(B4681="80 - Produccion-Mezcla Grasa","80",IF(B4681="51 - Purga-Purga de sebo","51",IF(B4681="502 - Fermentacion PCL","502",IF(B4681="510 - Fermentacion","510","512"))))))</f>
        <v/>
      </c>
      <c r="M4681" s="107" t="str">
        <f t="shared" si="73"/>
        <v/>
      </c>
    </row>
    <row r="4682" spans="12:13" hidden="1" x14ac:dyDescent="0.25">
      <c r="L4682" s="145" t="str">
        <f>IF(A4682="","",IFERROR(VLOOKUP(B4682,IPQlickTabla!$B:$J,9,FALSE),IF(B4682="80 - Produccion-Mezcla Grasa","80",IF(B4682="51 - Purga-Purga de sebo","51",IF(B4682="502 - Fermentacion PCL","502",IF(B4682="510 - Fermentacion","510","512"))))))</f>
        <v/>
      </c>
      <c r="M4682" s="107" t="str">
        <f t="shared" si="73"/>
        <v/>
      </c>
    </row>
    <row r="4683" spans="12:13" hidden="1" x14ac:dyDescent="0.25">
      <c r="L4683" s="145" t="str">
        <f>IF(A4683="","",IFERROR(VLOOKUP(B4683,IPQlickTabla!$B:$J,9,FALSE),IF(B4683="80 - Produccion-Mezcla Grasa","80",IF(B4683="51 - Purga-Purga de sebo","51",IF(B4683="502 - Fermentacion PCL","502",IF(B4683="510 - Fermentacion","510","512"))))))</f>
        <v/>
      </c>
      <c r="M4683" s="107" t="str">
        <f t="shared" si="73"/>
        <v/>
      </c>
    </row>
    <row r="4684" spans="12:13" hidden="1" x14ac:dyDescent="0.25">
      <c r="L4684" s="145" t="str">
        <f>IF(A4684="","",IFERROR(VLOOKUP(B4684,IPQlickTabla!$B:$J,9,FALSE),IF(B4684="80 - Produccion-Mezcla Grasa","80",IF(B4684="51 - Purga-Purga de sebo","51",IF(B4684="502 - Fermentacion PCL","502",IF(B4684="510 - Fermentacion","510","512"))))))</f>
        <v/>
      </c>
      <c r="M4684" s="107" t="str">
        <f t="shared" si="73"/>
        <v/>
      </c>
    </row>
    <row r="4685" spans="12:13" hidden="1" x14ac:dyDescent="0.25">
      <c r="L4685" s="145" t="str">
        <f>IF(A4685="","",IFERROR(VLOOKUP(B4685,IPQlickTabla!$B:$J,9,FALSE),IF(B4685="80 - Produccion-Mezcla Grasa","80",IF(B4685="51 - Purga-Purga de sebo","51",IF(B4685="502 - Fermentacion PCL","502",IF(B4685="510 - Fermentacion","510","512"))))))</f>
        <v/>
      </c>
      <c r="M4685" s="107" t="str">
        <f t="shared" si="73"/>
        <v/>
      </c>
    </row>
    <row r="4686" spans="12:13" hidden="1" x14ac:dyDescent="0.25">
      <c r="L4686" s="145" t="str">
        <f>IF(A4686="","",IFERROR(VLOOKUP(B4686,IPQlickTabla!$B:$J,9,FALSE),IF(B4686="80 - Produccion-Mezcla Grasa","80",IF(B4686="51 - Purga-Purga de sebo","51",IF(B4686="502 - Fermentacion PCL","502",IF(B4686="510 - Fermentacion","510","512"))))))</f>
        <v/>
      </c>
      <c r="M4686" s="107" t="str">
        <f t="shared" si="73"/>
        <v/>
      </c>
    </row>
    <row r="4687" spans="12:13" hidden="1" x14ac:dyDescent="0.25">
      <c r="L4687" s="145" t="str">
        <f>IF(A4687="","",IFERROR(VLOOKUP(B4687,IPQlickTabla!$B:$J,9,FALSE),IF(B4687="80 - Produccion-Mezcla Grasa","80",IF(B4687="51 - Purga-Purga de sebo","51",IF(B4687="502 - Fermentacion PCL","502",IF(B4687="510 - Fermentacion","510","512"))))))</f>
        <v/>
      </c>
      <c r="M4687" s="107" t="str">
        <f t="shared" si="73"/>
        <v/>
      </c>
    </row>
    <row r="4688" spans="12:13" hidden="1" x14ac:dyDescent="0.25">
      <c r="L4688" s="145" t="str">
        <f>IF(A4688="","",IFERROR(VLOOKUP(B4688,IPQlickTabla!$B:$J,9,FALSE),IF(B4688="80 - Produccion-Mezcla Grasa","80",IF(B4688="51 - Purga-Purga de sebo","51",IF(B4688="502 - Fermentacion PCL","502",IF(B4688="510 - Fermentacion","510","512"))))))</f>
        <v/>
      </c>
      <c r="M4688" s="107" t="str">
        <f t="shared" si="73"/>
        <v/>
      </c>
    </row>
    <row r="4689" spans="12:13" hidden="1" x14ac:dyDescent="0.25">
      <c r="L4689" s="145" t="str">
        <f>IF(A4689="","",IFERROR(VLOOKUP(B4689,IPQlickTabla!$B:$J,9,FALSE),IF(B4689="80 - Produccion-Mezcla Grasa","80",IF(B4689="51 - Purga-Purga de sebo","51",IF(B4689="502 - Fermentacion PCL","502",IF(B4689="510 - Fermentacion","510","512"))))))</f>
        <v/>
      </c>
      <c r="M4689" s="107" t="str">
        <f t="shared" si="73"/>
        <v/>
      </c>
    </row>
    <row r="4690" spans="12:13" hidden="1" x14ac:dyDescent="0.25">
      <c r="L4690" s="145" t="str">
        <f>IF(A4690="","",IFERROR(VLOOKUP(B4690,IPQlickTabla!$B:$J,9,FALSE),IF(B4690="80 - Produccion-Mezcla Grasa","80",IF(B4690="51 - Purga-Purga de sebo","51",IF(B4690="502 - Fermentacion PCL","502",IF(B4690="510 - Fermentacion","510","512"))))))</f>
        <v/>
      </c>
      <c r="M4690" s="107" t="str">
        <f t="shared" si="73"/>
        <v/>
      </c>
    </row>
    <row r="4691" spans="12:13" hidden="1" x14ac:dyDescent="0.25">
      <c r="L4691" s="145" t="str">
        <f>IF(A4691="","",IFERROR(VLOOKUP(B4691,IPQlickTabla!$B:$J,9,FALSE),IF(B4691="80 - Produccion-Mezcla Grasa","80",IF(B4691="51 - Purga-Purga de sebo","51",IF(B4691="502 - Fermentacion PCL","502",IF(B4691="510 - Fermentacion","510","512"))))))</f>
        <v/>
      </c>
      <c r="M4691" s="107" t="str">
        <f t="shared" si="73"/>
        <v/>
      </c>
    </row>
    <row r="4692" spans="12:13" hidden="1" x14ac:dyDescent="0.25">
      <c r="L4692" s="145" t="str">
        <f>IF(A4692="","",IFERROR(VLOOKUP(B4692,IPQlickTabla!$B:$J,9,FALSE),IF(B4692="80 - Produccion-Mezcla Grasa","80",IF(B4692="51 - Purga-Purga de sebo","51",IF(B4692="502 - Fermentacion PCL","502",IF(B4692="510 - Fermentacion","510","512"))))))</f>
        <v/>
      </c>
      <c r="M4692" s="107" t="str">
        <f t="shared" si="73"/>
        <v/>
      </c>
    </row>
    <row r="4693" spans="12:13" hidden="1" x14ac:dyDescent="0.25">
      <c r="L4693" s="145" t="str">
        <f>IF(A4693="","",IFERROR(VLOOKUP(B4693,IPQlickTabla!$B:$J,9,FALSE),IF(B4693="80 - Produccion-Mezcla Grasa","80",IF(B4693="51 - Purga-Purga de sebo","51",IF(B4693="502 - Fermentacion PCL","502",IF(B4693="510 - Fermentacion","510","512"))))))</f>
        <v/>
      </c>
      <c r="M4693" s="107" t="str">
        <f t="shared" si="73"/>
        <v/>
      </c>
    </row>
    <row r="4694" spans="12:13" hidden="1" x14ac:dyDescent="0.25">
      <c r="L4694" s="145" t="str">
        <f>IF(A4694="","",IFERROR(VLOOKUP(B4694,IPQlickTabla!$B:$J,9,FALSE),IF(B4694="80 - Produccion-Mezcla Grasa","80",IF(B4694="51 - Purga-Purga de sebo","51",IF(B4694="502 - Fermentacion PCL","502",IF(B4694="510 - Fermentacion","510","512"))))))</f>
        <v/>
      </c>
      <c r="M4694" s="107" t="str">
        <f t="shared" si="73"/>
        <v/>
      </c>
    </row>
    <row r="4695" spans="12:13" hidden="1" x14ac:dyDescent="0.25">
      <c r="L4695" s="145" t="str">
        <f>IF(A4695="","",IFERROR(VLOOKUP(B4695,IPQlickTabla!$B:$J,9,FALSE),IF(B4695="80 - Produccion-Mezcla Grasa","80",IF(B4695="51 - Purga-Purga de sebo","51",IF(B4695="502 - Fermentacion PCL","502",IF(B4695="510 - Fermentacion","510","512"))))))</f>
        <v/>
      </c>
      <c r="M4695" s="107" t="str">
        <f t="shared" si="73"/>
        <v/>
      </c>
    </row>
    <row r="4696" spans="12:13" hidden="1" x14ac:dyDescent="0.25">
      <c r="L4696" s="145" t="str">
        <f>IF(A4696="","",IFERROR(VLOOKUP(B4696,IPQlickTabla!$B:$J,9,FALSE),IF(B4696="80 - Produccion-Mezcla Grasa","80",IF(B4696="51 - Purga-Purga de sebo","51",IF(B4696="502 - Fermentacion PCL","502",IF(B4696="510 - Fermentacion","510","512"))))))</f>
        <v/>
      </c>
      <c r="M4696" s="107" t="str">
        <f t="shared" si="73"/>
        <v/>
      </c>
    </row>
    <row r="4697" spans="12:13" hidden="1" x14ac:dyDescent="0.25">
      <c r="L4697" s="145" t="str">
        <f>IF(A4697="","",IFERROR(VLOOKUP(B4697,IPQlickTabla!$B:$J,9,FALSE),IF(B4697="80 - Produccion-Mezcla Grasa","80",IF(B4697="51 - Purga-Purga de sebo","51",IF(B4697="502 - Fermentacion PCL","502",IF(B4697="510 - Fermentacion","510","512"))))))</f>
        <v/>
      </c>
      <c r="M4697" s="107" t="str">
        <f t="shared" si="73"/>
        <v/>
      </c>
    </row>
    <row r="4698" spans="12:13" hidden="1" x14ac:dyDescent="0.25">
      <c r="L4698" s="145" t="str">
        <f>IF(A4698="","",IFERROR(VLOOKUP(B4698,IPQlickTabla!$B:$J,9,FALSE),IF(B4698="80 - Produccion-Mezcla Grasa","80",IF(B4698="51 - Purga-Purga de sebo","51",IF(B4698="502 - Fermentacion PCL","502",IF(B4698="510 - Fermentacion","510","512"))))))</f>
        <v/>
      </c>
      <c r="M4698" s="107" t="str">
        <f t="shared" si="73"/>
        <v/>
      </c>
    </row>
    <row r="4699" spans="12:13" hidden="1" x14ac:dyDescent="0.25">
      <c r="L4699" s="145" t="str">
        <f>IF(A4699="","",IFERROR(VLOOKUP(B4699,IPQlickTabla!$B:$J,9,FALSE),IF(B4699="80 - Produccion-Mezcla Grasa","80",IF(B4699="51 - Purga-Purga de sebo","51",IF(B4699="502 - Fermentacion PCL","502",IF(B4699="510 - Fermentacion","510","512"))))))</f>
        <v/>
      </c>
      <c r="M4699" s="107" t="str">
        <f t="shared" si="73"/>
        <v/>
      </c>
    </row>
    <row r="4700" spans="12:13" hidden="1" x14ac:dyDescent="0.25">
      <c r="L4700" s="145" t="str">
        <f>IF(A4700="","",IFERROR(VLOOKUP(B4700,IPQlickTabla!$B:$J,9,FALSE),IF(B4700="80 - Produccion-Mezcla Grasa","80",IF(B4700="51 - Purga-Purga de sebo","51",IF(B4700="502 - Fermentacion PCL","502",IF(B4700="510 - Fermentacion","510","512"))))))</f>
        <v/>
      </c>
      <c r="M4700" s="107" t="str">
        <f t="shared" si="73"/>
        <v/>
      </c>
    </row>
    <row r="4701" spans="12:13" hidden="1" x14ac:dyDescent="0.25">
      <c r="L4701" s="145" t="str">
        <f>IF(A4701="","",IFERROR(VLOOKUP(B4701,IPQlickTabla!$B:$J,9,FALSE),IF(B4701="80 - Produccion-Mezcla Grasa","80",IF(B4701="51 - Purga-Purga de sebo","51",IF(B4701="502 - Fermentacion PCL","502",IF(B4701="510 - Fermentacion","510","512"))))))</f>
        <v/>
      </c>
      <c r="M4701" s="107" t="str">
        <f t="shared" si="73"/>
        <v/>
      </c>
    </row>
    <row r="4702" spans="12:13" hidden="1" x14ac:dyDescent="0.25">
      <c r="L4702" s="145" t="str">
        <f>IF(A4702="","",IFERROR(VLOOKUP(B4702,IPQlickTabla!$B:$J,9,FALSE),IF(B4702="80 - Produccion-Mezcla Grasa","80",IF(B4702="51 - Purga-Purga de sebo","51",IF(B4702="502 - Fermentacion PCL","502",IF(B4702="510 - Fermentacion","510","512"))))))</f>
        <v/>
      </c>
      <c r="M4702" s="107" t="str">
        <f t="shared" si="73"/>
        <v/>
      </c>
    </row>
    <row r="4703" spans="12:13" hidden="1" x14ac:dyDescent="0.25">
      <c r="L4703" s="145" t="str">
        <f>IF(A4703="","",IFERROR(VLOOKUP(B4703,IPQlickTabla!$B:$J,9,FALSE),IF(B4703="80 - Produccion-Mezcla Grasa","80",IF(B4703="51 - Purga-Purga de sebo","51",IF(B4703="502 - Fermentacion PCL","502",IF(B4703="510 - Fermentacion","510","512"))))))</f>
        <v/>
      </c>
      <c r="M4703" s="107" t="str">
        <f t="shared" si="73"/>
        <v/>
      </c>
    </row>
    <row r="4704" spans="12:13" hidden="1" x14ac:dyDescent="0.25">
      <c r="L4704" s="145" t="str">
        <f>IF(A4704="","",IFERROR(VLOOKUP(B4704,IPQlickTabla!$B:$J,9,FALSE),IF(B4704="80 - Produccion-Mezcla Grasa","80",IF(B4704="51 - Purga-Purga de sebo","51",IF(B4704="502 - Fermentacion PCL","502",IF(B4704="510 - Fermentacion","510","512"))))))</f>
        <v/>
      </c>
      <c r="M4704" s="107" t="str">
        <f t="shared" si="73"/>
        <v/>
      </c>
    </row>
    <row r="4705" spans="12:13" hidden="1" x14ac:dyDescent="0.25">
      <c r="L4705" s="145" t="str">
        <f>IF(A4705="","",IFERROR(VLOOKUP(B4705,IPQlickTabla!$B:$J,9,FALSE),IF(B4705="80 - Produccion-Mezcla Grasa","80",IF(B4705="51 - Purga-Purga de sebo","51",IF(B4705="502 - Fermentacion PCL","502",IF(B4705="510 - Fermentacion","510","512"))))))</f>
        <v/>
      </c>
      <c r="M4705" s="107" t="str">
        <f t="shared" si="73"/>
        <v/>
      </c>
    </row>
    <row r="4706" spans="12:13" hidden="1" x14ac:dyDescent="0.25">
      <c r="L4706" s="145" t="str">
        <f>IF(A4706="","",IFERROR(VLOOKUP(B4706,IPQlickTabla!$B:$J,9,FALSE),IF(B4706="80 - Produccion-Mezcla Grasa","80",IF(B4706="51 - Purga-Purga de sebo","51",IF(B4706="502 - Fermentacion PCL","502",IF(B4706="510 - Fermentacion","510","512"))))))</f>
        <v/>
      </c>
      <c r="M4706" s="107" t="str">
        <f t="shared" si="73"/>
        <v/>
      </c>
    </row>
    <row r="4707" spans="12:13" hidden="1" x14ac:dyDescent="0.25">
      <c r="L4707" s="145" t="str">
        <f>IF(A4707="","",IFERROR(VLOOKUP(B4707,IPQlickTabla!$B:$J,9,FALSE),IF(B4707="80 - Produccion-Mezcla Grasa","80",IF(B4707="51 - Purga-Purga de sebo","51",IF(B4707="502 - Fermentacion PCL","502",IF(B4707="510 - Fermentacion","510","512"))))))</f>
        <v/>
      </c>
      <c r="M4707" s="107" t="str">
        <f t="shared" si="73"/>
        <v/>
      </c>
    </row>
    <row r="4708" spans="12:13" hidden="1" x14ac:dyDescent="0.25">
      <c r="L4708" s="145" t="str">
        <f>IF(A4708="","",IFERROR(VLOOKUP(B4708,IPQlickTabla!$B:$J,9,FALSE),IF(B4708="80 - Produccion-Mezcla Grasa","80",IF(B4708="51 - Purga-Purga de sebo","51",IF(B4708="502 - Fermentacion PCL","502",IF(B4708="510 - Fermentacion","510","512"))))))</f>
        <v/>
      </c>
      <c r="M4708" s="107" t="str">
        <f t="shared" si="73"/>
        <v/>
      </c>
    </row>
    <row r="4709" spans="12:13" hidden="1" x14ac:dyDescent="0.25">
      <c r="L4709" s="145" t="str">
        <f>IF(A4709="","",IFERROR(VLOOKUP(B4709,IPQlickTabla!$B:$J,9,FALSE),IF(B4709="80 - Produccion-Mezcla Grasa","80",IF(B4709="51 - Purga-Purga de sebo","51",IF(B4709="502 - Fermentacion PCL","502",IF(B4709="510 - Fermentacion","510","512"))))))</f>
        <v/>
      </c>
      <c r="M4709" s="107" t="str">
        <f t="shared" si="73"/>
        <v/>
      </c>
    </row>
    <row r="4710" spans="12:13" hidden="1" x14ac:dyDescent="0.25">
      <c r="L4710" s="145" t="str">
        <f>IF(A4710="","",IFERROR(VLOOKUP(B4710,IPQlickTabla!$B:$J,9,FALSE),IF(B4710="80 - Produccion-Mezcla Grasa","80",IF(B4710="51 - Purga-Purga de sebo","51",IF(B4710="502 - Fermentacion PCL","502",IF(B4710="510 - Fermentacion","510","512"))))))</f>
        <v/>
      </c>
      <c r="M4710" s="107" t="str">
        <f t="shared" si="73"/>
        <v/>
      </c>
    </row>
    <row r="4711" spans="12:13" hidden="1" x14ac:dyDescent="0.25">
      <c r="L4711" s="145" t="str">
        <f>IF(A4711="","",IFERROR(VLOOKUP(B4711,IPQlickTabla!$B:$J,9,FALSE),IF(B4711="80 - Produccion-Mezcla Grasa","80",IF(B4711="51 - Purga-Purga de sebo","51",IF(B4711="502 - Fermentacion PCL","502",IF(B4711="510 - Fermentacion","510","512"))))))</f>
        <v/>
      </c>
      <c r="M4711" s="107" t="str">
        <f t="shared" si="73"/>
        <v/>
      </c>
    </row>
    <row r="4712" spans="12:13" hidden="1" x14ac:dyDescent="0.25">
      <c r="L4712" s="145" t="str">
        <f>IF(A4712="","",IFERROR(VLOOKUP(B4712,IPQlickTabla!$B:$J,9,FALSE),IF(B4712="80 - Produccion-Mezcla Grasa","80",IF(B4712="51 - Purga-Purga de sebo","51",IF(B4712="502 - Fermentacion PCL","502",IF(B4712="510 - Fermentacion","510","512"))))))</f>
        <v/>
      </c>
      <c r="M4712" s="107" t="str">
        <f t="shared" si="73"/>
        <v/>
      </c>
    </row>
    <row r="4713" spans="12:13" hidden="1" x14ac:dyDescent="0.25">
      <c r="L4713" s="145" t="str">
        <f>IF(A4713="","",IFERROR(VLOOKUP(B4713,IPQlickTabla!$B:$J,9,FALSE),IF(B4713="80 - Produccion-Mezcla Grasa","80",IF(B4713="51 - Purga-Purga de sebo","51",IF(B4713="502 - Fermentacion PCL","502",IF(B4713="510 - Fermentacion","510","512"))))))</f>
        <v/>
      </c>
      <c r="M4713" s="107" t="str">
        <f t="shared" si="73"/>
        <v/>
      </c>
    </row>
    <row r="4714" spans="12:13" hidden="1" x14ac:dyDescent="0.25">
      <c r="L4714" s="145" t="str">
        <f>IF(A4714="","",IFERROR(VLOOKUP(B4714,IPQlickTabla!$B:$J,9,FALSE),IF(B4714="80 - Produccion-Mezcla Grasa","80",IF(B4714="51 - Purga-Purga de sebo","51",IF(B4714="502 - Fermentacion PCL","502",IF(B4714="510 - Fermentacion","510","512"))))))</f>
        <v/>
      </c>
      <c r="M4714" s="107" t="str">
        <f t="shared" si="73"/>
        <v/>
      </c>
    </row>
    <row r="4715" spans="12:13" hidden="1" x14ac:dyDescent="0.25">
      <c r="L4715" s="145" t="str">
        <f>IF(A4715="","",IFERROR(VLOOKUP(B4715,IPQlickTabla!$B:$J,9,FALSE),IF(B4715="80 - Produccion-Mezcla Grasa","80",IF(B4715="51 - Purga-Purga de sebo","51",IF(B4715="502 - Fermentacion PCL","502",IF(B4715="510 - Fermentacion","510","512"))))))</f>
        <v/>
      </c>
      <c r="M4715" s="107" t="str">
        <f t="shared" si="73"/>
        <v/>
      </c>
    </row>
    <row r="4716" spans="12:13" hidden="1" x14ac:dyDescent="0.25">
      <c r="L4716" s="145" t="str">
        <f>IF(A4716="","",IFERROR(VLOOKUP(B4716,IPQlickTabla!$B:$J,9,FALSE),IF(B4716="80 - Produccion-Mezcla Grasa","80",IF(B4716="51 - Purga-Purga de sebo","51",IF(B4716="502 - Fermentacion PCL","502",IF(B4716="510 - Fermentacion","510","512"))))))</f>
        <v/>
      </c>
      <c r="M4716" s="107" t="str">
        <f t="shared" si="73"/>
        <v/>
      </c>
    </row>
    <row r="4717" spans="12:13" hidden="1" x14ac:dyDescent="0.25">
      <c r="L4717" s="145" t="str">
        <f>IF(A4717="","",IFERROR(VLOOKUP(B4717,IPQlickTabla!$B:$J,9,FALSE),IF(B4717="80 - Produccion-Mezcla Grasa","80",IF(B4717="51 - Purga-Purga de sebo","51",IF(B4717="502 - Fermentacion PCL","502",IF(B4717="510 - Fermentacion","510","512"))))))</f>
        <v/>
      </c>
      <c r="M4717" s="107" t="str">
        <f t="shared" si="73"/>
        <v/>
      </c>
    </row>
    <row r="4718" spans="12:13" hidden="1" x14ac:dyDescent="0.25">
      <c r="L4718" s="145" t="str">
        <f>IF(A4718="","",IFERROR(VLOOKUP(B4718,IPQlickTabla!$B:$J,9,FALSE),IF(B4718="80 - Produccion-Mezcla Grasa","80",IF(B4718="51 - Purga-Purga de sebo","51",IF(B4718="502 - Fermentacion PCL","502",IF(B4718="510 - Fermentacion","510","512"))))))</f>
        <v/>
      </c>
      <c r="M4718" s="107" t="str">
        <f t="shared" si="73"/>
        <v/>
      </c>
    </row>
    <row r="4719" spans="12:13" hidden="1" x14ac:dyDescent="0.25">
      <c r="L4719" s="145" t="str">
        <f>IF(A4719="","",IFERROR(VLOOKUP(B4719,IPQlickTabla!$B:$J,9,FALSE),IF(B4719="80 - Produccion-Mezcla Grasa","80",IF(B4719="51 - Purga-Purga de sebo","51",IF(B4719="502 - Fermentacion PCL","502",IF(B4719="510 - Fermentacion","510","512"))))))</f>
        <v/>
      </c>
      <c r="M4719" s="107" t="str">
        <f t="shared" si="73"/>
        <v/>
      </c>
    </row>
    <row r="4720" spans="12:13" hidden="1" x14ac:dyDescent="0.25">
      <c r="L4720" s="145" t="str">
        <f>IF(A4720="","",IFERROR(VLOOKUP(B4720,IPQlickTabla!$B:$J,9,FALSE),IF(B4720="80 - Produccion-Mezcla Grasa","80",IF(B4720="51 - Purga-Purga de sebo","51",IF(B4720="502 - Fermentacion PCL","502",IF(B4720="510 - Fermentacion","510","512"))))))</f>
        <v/>
      </c>
      <c r="M4720" s="107" t="str">
        <f t="shared" si="73"/>
        <v/>
      </c>
    </row>
    <row r="4721" spans="12:13" hidden="1" x14ac:dyDescent="0.25">
      <c r="L4721" s="145" t="str">
        <f>IF(A4721="","",IFERROR(VLOOKUP(B4721,IPQlickTabla!$B:$J,9,FALSE),IF(B4721="80 - Produccion-Mezcla Grasa","80",IF(B4721="51 - Purga-Purga de sebo","51",IF(B4721="502 - Fermentacion PCL","502",IF(B4721="510 - Fermentacion","510","512"))))))</f>
        <v/>
      </c>
      <c r="M4721" s="107" t="str">
        <f t="shared" si="73"/>
        <v/>
      </c>
    </row>
    <row r="4722" spans="12:13" hidden="1" x14ac:dyDescent="0.25">
      <c r="L4722" s="145" t="str">
        <f>IF(A4722="","",IFERROR(VLOOKUP(B4722,IPQlickTabla!$B:$J,9,FALSE),IF(B4722="80 - Produccion-Mezcla Grasa","80",IF(B4722="51 - Purga-Purga de sebo","51",IF(B4722="502 - Fermentacion PCL","502",IF(B4722="510 - Fermentacion","510","512"))))))</f>
        <v/>
      </c>
      <c r="M4722" s="107" t="str">
        <f t="shared" si="73"/>
        <v/>
      </c>
    </row>
    <row r="4723" spans="12:13" hidden="1" x14ac:dyDescent="0.25">
      <c r="L4723" s="145" t="str">
        <f>IF(A4723="","",IFERROR(VLOOKUP(B4723,IPQlickTabla!$B:$J,9,FALSE),IF(B4723="80 - Produccion-Mezcla Grasa","80",IF(B4723="51 - Purga-Purga de sebo","51",IF(B4723="502 - Fermentacion PCL","502",IF(B4723="510 - Fermentacion","510","512"))))))</f>
        <v/>
      </c>
      <c r="M4723" s="107" t="str">
        <f t="shared" si="73"/>
        <v/>
      </c>
    </row>
    <row r="4724" spans="12:13" hidden="1" x14ac:dyDescent="0.25">
      <c r="L4724" s="145" t="str">
        <f>IF(A4724="","",IFERROR(VLOOKUP(B4724,IPQlickTabla!$B:$J,9,FALSE),IF(B4724="80 - Produccion-Mezcla Grasa","80",IF(B4724="51 - Purga-Purga de sebo","51",IF(B4724="502 - Fermentacion PCL","502",IF(B4724="510 - Fermentacion","510","512"))))))</f>
        <v/>
      </c>
      <c r="M4724" s="107" t="str">
        <f t="shared" si="73"/>
        <v/>
      </c>
    </row>
    <row r="4725" spans="12:13" hidden="1" x14ac:dyDescent="0.25">
      <c r="L4725" s="145" t="str">
        <f>IF(A4725="","",IFERROR(VLOOKUP(B4725,IPQlickTabla!$B:$J,9,FALSE),IF(B4725="80 - Produccion-Mezcla Grasa","80",IF(B4725="51 - Purga-Purga de sebo","51",IF(B4725="502 - Fermentacion PCL","502",IF(B4725="510 - Fermentacion","510","512"))))))</f>
        <v/>
      </c>
      <c r="M4725" s="107" t="str">
        <f t="shared" si="73"/>
        <v/>
      </c>
    </row>
    <row r="4726" spans="12:13" hidden="1" x14ac:dyDescent="0.25">
      <c r="L4726" s="145" t="str">
        <f>IF(A4726="","",IFERROR(VLOOKUP(B4726,IPQlickTabla!$B:$J,9,FALSE),IF(B4726="80 - Produccion-Mezcla Grasa","80",IF(B4726="51 - Purga-Purga de sebo","51",IF(B4726="502 - Fermentacion PCL","502",IF(B4726="510 - Fermentacion","510","512"))))))</f>
        <v/>
      </c>
      <c r="M4726" s="107" t="str">
        <f t="shared" si="73"/>
        <v/>
      </c>
    </row>
    <row r="4727" spans="12:13" hidden="1" x14ac:dyDescent="0.25">
      <c r="L4727" s="145" t="str">
        <f>IF(A4727="","",IFERROR(VLOOKUP(B4727,IPQlickTabla!$B:$J,9,FALSE),IF(B4727="80 - Produccion-Mezcla Grasa","80",IF(B4727="51 - Purga-Purga de sebo","51",IF(B4727="502 - Fermentacion PCL","502",IF(B4727="510 - Fermentacion","510","512"))))))</f>
        <v/>
      </c>
      <c r="M4727" s="107" t="str">
        <f t="shared" si="73"/>
        <v/>
      </c>
    </row>
    <row r="4728" spans="12:13" hidden="1" x14ac:dyDescent="0.25">
      <c r="L4728" s="145" t="str">
        <f>IF(A4728="","",IFERROR(VLOOKUP(B4728,IPQlickTabla!$B:$J,9,FALSE),IF(B4728="80 - Produccion-Mezcla Grasa","80",IF(B4728="51 - Purga-Purga de sebo","51",IF(B4728="502 - Fermentacion PCL","502",IF(B4728="510 - Fermentacion","510","512"))))))</f>
        <v/>
      </c>
      <c r="M4728" s="107" t="str">
        <f t="shared" si="73"/>
        <v/>
      </c>
    </row>
    <row r="4729" spans="12:13" hidden="1" x14ac:dyDescent="0.25">
      <c r="L4729" s="145" t="str">
        <f>IF(A4729="","",IFERROR(VLOOKUP(B4729,IPQlickTabla!$B:$J,9,FALSE),IF(B4729="80 - Produccion-Mezcla Grasa","80",IF(B4729="51 - Purga-Purga de sebo","51",IF(B4729="502 - Fermentacion PCL","502",IF(B4729="510 - Fermentacion","510","512"))))))</f>
        <v/>
      </c>
      <c r="M4729" s="107" t="str">
        <f t="shared" si="73"/>
        <v/>
      </c>
    </row>
    <row r="4730" spans="12:13" hidden="1" x14ac:dyDescent="0.25">
      <c r="L4730" s="145" t="str">
        <f>IF(A4730="","",IFERROR(VLOOKUP(B4730,IPQlickTabla!$B:$J,9,FALSE),IF(B4730="80 - Produccion-Mezcla Grasa","80",IF(B4730="51 - Purga-Purga de sebo","51",IF(B4730="502 - Fermentacion PCL","502",IF(B4730="510 - Fermentacion","510","512"))))))</f>
        <v/>
      </c>
      <c r="M4730" s="107" t="str">
        <f t="shared" si="73"/>
        <v/>
      </c>
    </row>
    <row r="4731" spans="12:13" hidden="1" x14ac:dyDescent="0.25">
      <c r="L4731" s="145" t="str">
        <f>IF(A4731="","",IFERROR(VLOOKUP(B4731,IPQlickTabla!$B:$J,9,FALSE),IF(B4731="80 - Produccion-Mezcla Grasa","80",IF(B4731="51 - Purga-Purga de sebo","51",IF(B4731="502 - Fermentacion PCL","502",IF(B4731="510 - Fermentacion","510","512"))))))</f>
        <v/>
      </c>
      <c r="M4731" s="107" t="str">
        <f t="shared" si="73"/>
        <v/>
      </c>
    </row>
    <row r="4732" spans="12:13" hidden="1" x14ac:dyDescent="0.25">
      <c r="L4732" s="145" t="str">
        <f>IF(A4732="","",IFERROR(VLOOKUP(B4732,IPQlickTabla!$B:$J,9,FALSE),IF(B4732="80 - Produccion-Mezcla Grasa","80",IF(B4732="51 - Purga-Purga de sebo","51",IF(B4732="502 - Fermentacion PCL","502",IF(B4732="510 - Fermentacion","510","512"))))))</f>
        <v/>
      </c>
      <c r="M4732" s="107" t="str">
        <f t="shared" si="73"/>
        <v/>
      </c>
    </row>
    <row r="4733" spans="12:13" hidden="1" x14ac:dyDescent="0.25">
      <c r="L4733" s="145" t="str">
        <f>IF(A4733="","",IFERROR(VLOOKUP(B4733,IPQlickTabla!$B:$J,9,FALSE),IF(B4733="80 - Produccion-Mezcla Grasa","80",IF(B4733="51 - Purga-Purga de sebo","51",IF(B4733="502 - Fermentacion PCL","502",IF(B4733="510 - Fermentacion","510","512"))))))</f>
        <v/>
      </c>
      <c r="M4733" s="107" t="str">
        <f t="shared" si="73"/>
        <v/>
      </c>
    </row>
    <row r="4734" spans="12:13" hidden="1" x14ac:dyDescent="0.25">
      <c r="L4734" s="145" t="str">
        <f>IF(A4734="","",IFERROR(VLOOKUP(B4734,IPQlickTabla!$B:$J,9,FALSE),IF(B4734="80 - Produccion-Mezcla Grasa","80",IF(B4734="51 - Purga-Purga de sebo","51",IF(B4734="502 - Fermentacion PCL","502",IF(B4734="510 - Fermentacion","510","512"))))))</f>
        <v/>
      </c>
      <c r="M4734" s="107" t="str">
        <f t="shared" si="73"/>
        <v/>
      </c>
    </row>
    <row r="4735" spans="12:13" hidden="1" x14ac:dyDescent="0.25">
      <c r="L4735" s="145" t="str">
        <f>IF(A4735="","",IFERROR(VLOOKUP(B4735,IPQlickTabla!$B:$J,9,FALSE),IF(B4735="80 - Produccion-Mezcla Grasa","80",IF(B4735="51 - Purga-Purga de sebo","51",IF(B4735="502 - Fermentacion PCL","502",IF(B4735="510 - Fermentacion","510","512"))))))</f>
        <v/>
      </c>
      <c r="M4735" s="107" t="str">
        <f t="shared" si="73"/>
        <v/>
      </c>
    </row>
    <row r="4736" spans="12:13" hidden="1" x14ac:dyDescent="0.25">
      <c r="L4736" s="145" t="str">
        <f>IF(A4736="","",IFERROR(VLOOKUP(B4736,IPQlickTabla!$B:$J,9,FALSE),IF(B4736="80 - Produccion-Mezcla Grasa","80",IF(B4736="51 - Purga-Purga de sebo","51",IF(B4736="502 - Fermentacion PCL","502",IF(B4736="510 - Fermentacion","510","512"))))))</f>
        <v/>
      </c>
      <c r="M4736" s="107" t="str">
        <f t="shared" si="73"/>
        <v/>
      </c>
    </row>
    <row r="4737" spans="12:13" hidden="1" x14ac:dyDescent="0.25">
      <c r="L4737" s="145" t="str">
        <f>IF(A4737="","",IFERROR(VLOOKUP(B4737,IPQlickTabla!$B:$J,9,FALSE),IF(B4737="80 - Produccion-Mezcla Grasa","80",IF(B4737="51 - Purga-Purga de sebo","51",IF(B4737="502 - Fermentacion PCL","502",IF(B4737="510 - Fermentacion","510","512"))))))</f>
        <v/>
      </c>
      <c r="M4737" s="107" t="str">
        <f t="shared" si="73"/>
        <v/>
      </c>
    </row>
    <row r="4738" spans="12:13" hidden="1" x14ac:dyDescent="0.25">
      <c r="L4738" s="145" t="str">
        <f>IF(A4738="","",IFERROR(VLOOKUP(B4738,IPQlickTabla!$B:$J,9,FALSE),IF(B4738="80 - Produccion-Mezcla Grasa","80",IF(B4738="51 - Purga-Purga de sebo","51",IF(B4738="502 - Fermentacion PCL","502",IF(B4738="510 - Fermentacion","510","512"))))))</f>
        <v/>
      </c>
      <c r="M4738" s="107" t="str">
        <f t="shared" si="73"/>
        <v/>
      </c>
    </row>
    <row r="4739" spans="12:13" hidden="1" x14ac:dyDescent="0.25">
      <c r="L4739" s="145" t="str">
        <f>IF(A4739="","",IFERROR(VLOOKUP(B4739,IPQlickTabla!$B:$J,9,FALSE),IF(B4739="80 - Produccion-Mezcla Grasa","80",IF(B4739="51 - Purga-Purga de sebo","51",IF(B4739="502 - Fermentacion PCL","502",IF(B4739="510 - Fermentacion","510","512"))))))</f>
        <v/>
      </c>
      <c r="M4739" s="107" t="str">
        <f t="shared" ref="M4739:M4802" si="74">+IF(OR(L4739=73,L4739=74,L4739=75),75,IF(L4739="80",80,IF(L4739="51",51,IF(L4739="502",502,IF(L4739="510",510,IF(L4739="512",512,L4739))))))</f>
        <v/>
      </c>
    </row>
    <row r="4740" spans="12:13" hidden="1" x14ac:dyDescent="0.25">
      <c r="L4740" s="145" t="str">
        <f>IF(A4740="","",IFERROR(VLOOKUP(B4740,IPQlickTabla!$B:$J,9,FALSE),IF(B4740="80 - Produccion-Mezcla Grasa","80",IF(B4740="51 - Purga-Purga de sebo","51",IF(B4740="502 - Fermentacion PCL","502",IF(B4740="510 - Fermentacion","510","512"))))))</f>
        <v/>
      </c>
      <c r="M4740" s="107" t="str">
        <f t="shared" si="74"/>
        <v/>
      </c>
    </row>
    <row r="4741" spans="12:13" hidden="1" x14ac:dyDescent="0.25">
      <c r="L4741" s="145" t="str">
        <f>IF(A4741="","",IFERROR(VLOOKUP(B4741,IPQlickTabla!$B:$J,9,FALSE),IF(B4741="80 - Produccion-Mezcla Grasa","80",IF(B4741="51 - Purga-Purga de sebo","51",IF(B4741="502 - Fermentacion PCL","502",IF(B4741="510 - Fermentacion","510","512"))))))</f>
        <v/>
      </c>
      <c r="M4741" s="107" t="str">
        <f t="shared" si="74"/>
        <v/>
      </c>
    </row>
    <row r="4742" spans="12:13" hidden="1" x14ac:dyDescent="0.25">
      <c r="L4742" s="145" t="str">
        <f>IF(A4742="","",IFERROR(VLOOKUP(B4742,IPQlickTabla!$B:$J,9,FALSE),IF(B4742="80 - Produccion-Mezcla Grasa","80",IF(B4742="51 - Purga-Purga de sebo","51",IF(B4742="502 - Fermentacion PCL","502",IF(B4742="510 - Fermentacion","510","512"))))))</f>
        <v/>
      </c>
      <c r="M4742" s="107" t="str">
        <f t="shared" si="74"/>
        <v/>
      </c>
    </row>
    <row r="4743" spans="12:13" hidden="1" x14ac:dyDescent="0.25">
      <c r="L4743" s="145" t="str">
        <f>IF(A4743="","",IFERROR(VLOOKUP(B4743,IPQlickTabla!$B:$J,9,FALSE),IF(B4743="80 - Produccion-Mezcla Grasa","80",IF(B4743="51 - Purga-Purga de sebo","51",IF(B4743="502 - Fermentacion PCL","502",IF(B4743="510 - Fermentacion","510","512"))))))</f>
        <v/>
      </c>
      <c r="M4743" s="107" t="str">
        <f t="shared" si="74"/>
        <v/>
      </c>
    </row>
    <row r="4744" spans="12:13" hidden="1" x14ac:dyDescent="0.25">
      <c r="L4744" s="145" t="str">
        <f>IF(A4744="","",IFERROR(VLOOKUP(B4744,IPQlickTabla!$B:$J,9,FALSE),IF(B4744="80 - Produccion-Mezcla Grasa","80",IF(B4744="51 - Purga-Purga de sebo","51",IF(B4744="502 - Fermentacion PCL","502",IF(B4744="510 - Fermentacion","510","512"))))))</f>
        <v/>
      </c>
      <c r="M4744" s="107" t="str">
        <f t="shared" si="74"/>
        <v/>
      </c>
    </row>
    <row r="4745" spans="12:13" hidden="1" x14ac:dyDescent="0.25">
      <c r="L4745" s="145" t="str">
        <f>IF(A4745="","",IFERROR(VLOOKUP(B4745,IPQlickTabla!$B:$J,9,FALSE),IF(B4745="80 - Produccion-Mezcla Grasa","80",IF(B4745="51 - Purga-Purga de sebo","51",IF(B4745="502 - Fermentacion PCL","502",IF(B4745="510 - Fermentacion","510","512"))))))</f>
        <v/>
      </c>
      <c r="M4745" s="107" t="str">
        <f t="shared" si="74"/>
        <v/>
      </c>
    </row>
    <row r="4746" spans="12:13" hidden="1" x14ac:dyDescent="0.25">
      <c r="L4746" s="145" t="str">
        <f>IF(A4746="","",IFERROR(VLOOKUP(B4746,IPQlickTabla!$B:$J,9,FALSE),IF(B4746="80 - Produccion-Mezcla Grasa","80",IF(B4746="51 - Purga-Purga de sebo","51",IF(B4746="502 - Fermentacion PCL","502",IF(B4746="510 - Fermentacion","510","512"))))))</f>
        <v/>
      </c>
      <c r="M4746" s="107" t="str">
        <f t="shared" si="74"/>
        <v/>
      </c>
    </row>
    <row r="4747" spans="12:13" hidden="1" x14ac:dyDescent="0.25">
      <c r="L4747" s="145" t="str">
        <f>IF(A4747="","",IFERROR(VLOOKUP(B4747,IPQlickTabla!$B:$J,9,FALSE),IF(B4747="80 - Produccion-Mezcla Grasa","80",IF(B4747="51 - Purga-Purga de sebo","51",IF(B4747="502 - Fermentacion PCL","502",IF(B4747="510 - Fermentacion","510","512"))))))</f>
        <v/>
      </c>
      <c r="M4747" s="107" t="str">
        <f t="shared" si="74"/>
        <v/>
      </c>
    </row>
    <row r="4748" spans="12:13" hidden="1" x14ac:dyDescent="0.25">
      <c r="L4748" s="145" t="str">
        <f>IF(A4748="","",IFERROR(VLOOKUP(B4748,IPQlickTabla!$B:$J,9,FALSE),IF(B4748="80 - Produccion-Mezcla Grasa","80",IF(B4748="51 - Purga-Purga de sebo","51",IF(B4748="502 - Fermentacion PCL","502",IF(B4748="510 - Fermentacion","510","512"))))))</f>
        <v/>
      </c>
      <c r="M4748" s="107" t="str">
        <f t="shared" si="74"/>
        <v/>
      </c>
    </row>
    <row r="4749" spans="12:13" hidden="1" x14ac:dyDescent="0.25">
      <c r="L4749" s="145" t="str">
        <f>IF(A4749="","",IFERROR(VLOOKUP(B4749,IPQlickTabla!$B:$J,9,FALSE),IF(B4749="80 - Produccion-Mezcla Grasa","80",IF(B4749="51 - Purga-Purga de sebo","51",IF(B4749="502 - Fermentacion PCL","502",IF(B4749="510 - Fermentacion","510","512"))))))</f>
        <v/>
      </c>
      <c r="M4749" s="107" t="str">
        <f t="shared" si="74"/>
        <v/>
      </c>
    </row>
    <row r="4750" spans="12:13" hidden="1" x14ac:dyDescent="0.25">
      <c r="L4750" s="145" t="str">
        <f>IF(A4750="","",IFERROR(VLOOKUP(B4750,IPQlickTabla!$B:$J,9,FALSE),IF(B4750="80 - Produccion-Mezcla Grasa","80",IF(B4750="51 - Purga-Purga de sebo","51",IF(B4750="502 - Fermentacion PCL","502",IF(B4750="510 - Fermentacion","510","512"))))))</f>
        <v/>
      </c>
      <c r="M4750" s="107" t="str">
        <f t="shared" si="74"/>
        <v/>
      </c>
    </row>
    <row r="4751" spans="12:13" hidden="1" x14ac:dyDescent="0.25">
      <c r="L4751" s="145" t="str">
        <f>IF(A4751="","",IFERROR(VLOOKUP(B4751,IPQlickTabla!$B:$J,9,FALSE),IF(B4751="80 - Produccion-Mezcla Grasa","80",IF(B4751="51 - Purga-Purga de sebo","51",IF(B4751="502 - Fermentacion PCL","502",IF(B4751="510 - Fermentacion","510","512"))))))</f>
        <v/>
      </c>
      <c r="M4751" s="107" t="str">
        <f t="shared" si="74"/>
        <v/>
      </c>
    </row>
    <row r="4752" spans="12:13" hidden="1" x14ac:dyDescent="0.25">
      <c r="L4752" s="145" t="str">
        <f>IF(A4752="","",IFERROR(VLOOKUP(B4752,IPQlickTabla!$B:$J,9,FALSE),IF(B4752="80 - Produccion-Mezcla Grasa","80",IF(B4752="51 - Purga-Purga de sebo","51",IF(B4752="502 - Fermentacion PCL","502",IF(B4752="510 - Fermentacion","510","512"))))))</f>
        <v/>
      </c>
      <c r="M4752" s="107" t="str">
        <f t="shared" si="74"/>
        <v/>
      </c>
    </row>
    <row r="4753" spans="12:13" hidden="1" x14ac:dyDescent="0.25">
      <c r="L4753" s="145" t="str">
        <f>IF(A4753="","",IFERROR(VLOOKUP(B4753,IPQlickTabla!$B:$J,9,FALSE),IF(B4753="80 - Produccion-Mezcla Grasa","80",IF(B4753="51 - Purga-Purga de sebo","51",IF(B4753="502 - Fermentacion PCL","502",IF(B4753="510 - Fermentacion","510","512"))))))</f>
        <v/>
      </c>
      <c r="M4753" s="107" t="str">
        <f t="shared" si="74"/>
        <v/>
      </c>
    </row>
    <row r="4754" spans="12:13" hidden="1" x14ac:dyDescent="0.25">
      <c r="L4754" s="145" t="str">
        <f>IF(A4754="","",IFERROR(VLOOKUP(B4754,IPQlickTabla!$B:$J,9,FALSE),IF(B4754="80 - Produccion-Mezcla Grasa","80",IF(B4754="51 - Purga-Purga de sebo","51",IF(B4754="502 - Fermentacion PCL","502",IF(B4754="510 - Fermentacion","510","512"))))))</f>
        <v/>
      </c>
      <c r="M4754" s="107" t="str">
        <f t="shared" si="74"/>
        <v/>
      </c>
    </row>
    <row r="4755" spans="12:13" hidden="1" x14ac:dyDescent="0.25">
      <c r="L4755" s="145" t="str">
        <f>IF(A4755="","",IFERROR(VLOOKUP(B4755,IPQlickTabla!$B:$J,9,FALSE),IF(B4755="80 - Produccion-Mezcla Grasa","80",IF(B4755="51 - Purga-Purga de sebo","51",IF(B4755="502 - Fermentacion PCL","502",IF(B4755="510 - Fermentacion","510","512"))))))</f>
        <v/>
      </c>
      <c r="M4755" s="107" t="str">
        <f t="shared" si="74"/>
        <v/>
      </c>
    </row>
    <row r="4756" spans="12:13" hidden="1" x14ac:dyDescent="0.25">
      <c r="L4756" s="145" t="str">
        <f>IF(A4756="","",IFERROR(VLOOKUP(B4756,IPQlickTabla!$B:$J,9,FALSE),IF(B4756="80 - Produccion-Mezcla Grasa","80",IF(B4756="51 - Purga-Purga de sebo","51",IF(B4756="502 - Fermentacion PCL","502",IF(B4756="510 - Fermentacion","510","512"))))))</f>
        <v/>
      </c>
      <c r="M4756" s="107" t="str">
        <f t="shared" si="74"/>
        <v/>
      </c>
    </row>
    <row r="4757" spans="12:13" hidden="1" x14ac:dyDescent="0.25">
      <c r="L4757" s="145" t="str">
        <f>IF(A4757="","",IFERROR(VLOOKUP(B4757,IPQlickTabla!$B:$J,9,FALSE),IF(B4757="80 - Produccion-Mezcla Grasa","80",IF(B4757="51 - Purga-Purga de sebo","51",IF(B4757="502 - Fermentacion PCL","502",IF(B4757="510 - Fermentacion","510","512"))))))</f>
        <v/>
      </c>
      <c r="M4757" s="107" t="str">
        <f t="shared" si="74"/>
        <v/>
      </c>
    </row>
    <row r="4758" spans="12:13" hidden="1" x14ac:dyDescent="0.25">
      <c r="L4758" s="145" t="str">
        <f>IF(A4758="","",IFERROR(VLOOKUP(B4758,IPQlickTabla!$B:$J,9,FALSE),IF(B4758="80 - Produccion-Mezcla Grasa","80",IF(B4758="51 - Purga-Purga de sebo","51",IF(B4758="502 - Fermentacion PCL","502",IF(B4758="510 - Fermentacion","510","512"))))))</f>
        <v/>
      </c>
      <c r="M4758" s="107" t="str">
        <f t="shared" si="74"/>
        <v/>
      </c>
    </row>
    <row r="4759" spans="12:13" hidden="1" x14ac:dyDescent="0.25">
      <c r="L4759" s="145" t="str">
        <f>IF(A4759="","",IFERROR(VLOOKUP(B4759,IPQlickTabla!$B:$J,9,FALSE),IF(B4759="80 - Produccion-Mezcla Grasa","80",IF(B4759="51 - Purga-Purga de sebo","51",IF(B4759="502 - Fermentacion PCL","502",IF(B4759="510 - Fermentacion","510","512"))))))</f>
        <v/>
      </c>
      <c r="M4759" s="107" t="str">
        <f t="shared" si="74"/>
        <v/>
      </c>
    </row>
    <row r="4760" spans="12:13" hidden="1" x14ac:dyDescent="0.25">
      <c r="L4760" s="145" t="str">
        <f>IF(A4760="","",IFERROR(VLOOKUP(B4760,IPQlickTabla!$B:$J,9,FALSE),IF(B4760="80 - Produccion-Mezcla Grasa","80",IF(B4760="51 - Purga-Purga de sebo","51",IF(B4760="502 - Fermentacion PCL","502",IF(B4760="510 - Fermentacion","510","512"))))))</f>
        <v/>
      </c>
      <c r="M4760" s="107" t="str">
        <f t="shared" si="74"/>
        <v/>
      </c>
    </row>
    <row r="4761" spans="12:13" hidden="1" x14ac:dyDescent="0.25">
      <c r="L4761" s="145" t="str">
        <f>IF(A4761="","",IFERROR(VLOOKUP(B4761,IPQlickTabla!$B:$J,9,FALSE),IF(B4761="80 - Produccion-Mezcla Grasa","80",IF(B4761="51 - Purga-Purga de sebo","51",IF(B4761="502 - Fermentacion PCL","502",IF(B4761="510 - Fermentacion","510","512"))))))</f>
        <v/>
      </c>
      <c r="M4761" s="107" t="str">
        <f t="shared" si="74"/>
        <v/>
      </c>
    </row>
    <row r="4762" spans="12:13" hidden="1" x14ac:dyDescent="0.25">
      <c r="L4762" s="145" t="str">
        <f>IF(A4762="","",IFERROR(VLOOKUP(B4762,IPQlickTabla!$B:$J,9,FALSE),IF(B4762="80 - Produccion-Mezcla Grasa","80",IF(B4762="51 - Purga-Purga de sebo","51",IF(B4762="502 - Fermentacion PCL","502",IF(B4762="510 - Fermentacion","510","512"))))))</f>
        <v/>
      </c>
      <c r="M4762" s="107" t="str">
        <f t="shared" si="74"/>
        <v/>
      </c>
    </row>
    <row r="4763" spans="12:13" hidden="1" x14ac:dyDescent="0.25">
      <c r="L4763" s="145" t="str">
        <f>IF(A4763="","",IFERROR(VLOOKUP(B4763,IPQlickTabla!$B:$J,9,FALSE),IF(B4763="80 - Produccion-Mezcla Grasa","80",IF(B4763="51 - Purga-Purga de sebo","51",IF(B4763="502 - Fermentacion PCL","502",IF(B4763="510 - Fermentacion","510","512"))))))</f>
        <v/>
      </c>
      <c r="M4763" s="107" t="str">
        <f t="shared" si="74"/>
        <v/>
      </c>
    </row>
    <row r="4764" spans="12:13" hidden="1" x14ac:dyDescent="0.25">
      <c r="L4764" s="145" t="str">
        <f>IF(A4764="","",IFERROR(VLOOKUP(B4764,IPQlickTabla!$B:$J,9,FALSE),IF(B4764="80 - Produccion-Mezcla Grasa","80",IF(B4764="51 - Purga-Purga de sebo","51",IF(B4764="502 - Fermentacion PCL","502",IF(B4764="510 - Fermentacion","510","512"))))))</f>
        <v/>
      </c>
      <c r="M4764" s="107" t="str">
        <f t="shared" si="74"/>
        <v/>
      </c>
    </row>
    <row r="4765" spans="12:13" hidden="1" x14ac:dyDescent="0.25">
      <c r="L4765" s="145" t="str">
        <f>IF(A4765="","",IFERROR(VLOOKUP(B4765,IPQlickTabla!$B:$J,9,FALSE),IF(B4765="80 - Produccion-Mezcla Grasa","80",IF(B4765="51 - Purga-Purga de sebo","51",IF(B4765="502 - Fermentacion PCL","502",IF(B4765="510 - Fermentacion","510","512"))))))</f>
        <v/>
      </c>
      <c r="M4765" s="107" t="str">
        <f t="shared" si="74"/>
        <v/>
      </c>
    </row>
    <row r="4766" spans="12:13" hidden="1" x14ac:dyDescent="0.25">
      <c r="L4766" s="145" t="str">
        <f>IF(A4766="","",IFERROR(VLOOKUP(B4766,IPQlickTabla!$B:$J,9,FALSE),IF(B4766="80 - Produccion-Mezcla Grasa","80",IF(B4766="51 - Purga-Purga de sebo","51",IF(B4766="502 - Fermentacion PCL","502",IF(B4766="510 - Fermentacion","510","512"))))))</f>
        <v/>
      </c>
      <c r="M4766" s="107" t="str">
        <f t="shared" si="74"/>
        <v/>
      </c>
    </row>
    <row r="4767" spans="12:13" hidden="1" x14ac:dyDescent="0.25">
      <c r="L4767" s="145" t="str">
        <f>IF(A4767="","",IFERROR(VLOOKUP(B4767,IPQlickTabla!$B:$J,9,FALSE),IF(B4767="80 - Produccion-Mezcla Grasa","80",IF(B4767="51 - Purga-Purga de sebo","51",IF(B4767="502 - Fermentacion PCL","502",IF(B4767="510 - Fermentacion","510","512"))))))</f>
        <v/>
      </c>
      <c r="M4767" s="107" t="str">
        <f t="shared" si="74"/>
        <v/>
      </c>
    </row>
    <row r="4768" spans="12:13" hidden="1" x14ac:dyDescent="0.25">
      <c r="L4768" s="145" t="str">
        <f>IF(A4768="","",IFERROR(VLOOKUP(B4768,IPQlickTabla!$B:$J,9,FALSE),IF(B4768="80 - Produccion-Mezcla Grasa","80",IF(B4768="51 - Purga-Purga de sebo","51",IF(B4768="502 - Fermentacion PCL","502",IF(B4768="510 - Fermentacion","510","512"))))))</f>
        <v/>
      </c>
      <c r="M4768" s="107" t="str">
        <f t="shared" si="74"/>
        <v/>
      </c>
    </row>
    <row r="4769" spans="12:13" hidden="1" x14ac:dyDescent="0.25">
      <c r="L4769" s="145" t="str">
        <f>IF(A4769="","",IFERROR(VLOOKUP(B4769,IPQlickTabla!$B:$J,9,FALSE),IF(B4769="80 - Produccion-Mezcla Grasa","80",IF(B4769="51 - Purga-Purga de sebo","51",IF(B4769="502 - Fermentacion PCL","502",IF(B4769="510 - Fermentacion","510","512"))))))</f>
        <v/>
      </c>
      <c r="M4769" s="107" t="str">
        <f t="shared" si="74"/>
        <v/>
      </c>
    </row>
    <row r="4770" spans="12:13" hidden="1" x14ac:dyDescent="0.25">
      <c r="L4770" s="145" t="str">
        <f>IF(A4770="","",IFERROR(VLOOKUP(B4770,IPQlickTabla!$B:$J,9,FALSE),IF(B4770="80 - Produccion-Mezcla Grasa","80",IF(B4770="51 - Purga-Purga de sebo","51",IF(B4770="502 - Fermentacion PCL","502",IF(B4770="510 - Fermentacion","510","512"))))))</f>
        <v/>
      </c>
      <c r="M4770" s="107" t="str">
        <f t="shared" si="74"/>
        <v/>
      </c>
    </row>
    <row r="4771" spans="12:13" hidden="1" x14ac:dyDescent="0.25">
      <c r="L4771" s="145" t="str">
        <f>IF(A4771="","",IFERROR(VLOOKUP(B4771,IPQlickTabla!$B:$J,9,FALSE),IF(B4771="80 - Produccion-Mezcla Grasa","80",IF(B4771="51 - Purga-Purga de sebo","51",IF(B4771="502 - Fermentacion PCL","502",IF(B4771="510 - Fermentacion","510","512"))))))</f>
        <v/>
      </c>
      <c r="M4771" s="107" t="str">
        <f t="shared" si="74"/>
        <v/>
      </c>
    </row>
    <row r="4772" spans="12:13" hidden="1" x14ac:dyDescent="0.25">
      <c r="L4772" s="145" t="str">
        <f>IF(A4772="","",IFERROR(VLOOKUP(B4772,IPQlickTabla!$B:$J,9,FALSE),IF(B4772="80 - Produccion-Mezcla Grasa","80",IF(B4772="51 - Purga-Purga de sebo","51",IF(B4772="502 - Fermentacion PCL","502",IF(B4772="510 - Fermentacion","510","512"))))))</f>
        <v/>
      </c>
      <c r="M4772" s="107" t="str">
        <f t="shared" si="74"/>
        <v/>
      </c>
    </row>
    <row r="4773" spans="12:13" hidden="1" x14ac:dyDescent="0.25">
      <c r="L4773" s="145" t="str">
        <f>IF(A4773="","",IFERROR(VLOOKUP(B4773,IPQlickTabla!$B:$J,9,FALSE),IF(B4773="80 - Produccion-Mezcla Grasa","80",IF(B4773="51 - Purga-Purga de sebo","51",IF(B4773="502 - Fermentacion PCL","502",IF(B4773="510 - Fermentacion","510","512"))))))</f>
        <v/>
      </c>
      <c r="M4773" s="107" t="str">
        <f t="shared" si="74"/>
        <v/>
      </c>
    </row>
    <row r="4774" spans="12:13" hidden="1" x14ac:dyDescent="0.25">
      <c r="L4774" s="145" t="str">
        <f>IF(A4774="","",IFERROR(VLOOKUP(B4774,IPQlickTabla!$B:$J,9,FALSE),IF(B4774="80 - Produccion-Mezcla Grasa","80",IF(B4774="51 - Purga-Purga de sebo","51",IF(B4774="502 - Fermentacion PCL","502",IF(B4774="510 - Fermentacion","510","512"))))))</f>
        <v/>
      </c>
      <c r="M4774" s="107" t="str">
        <f t="shared" si="74"/>
        <v/>
      </c>
    </row>
    <row r="4775" spans="12:13" hidden="1" x14ac:dyDescent="0.25">
      <c r="L4775" s="145" t="str">
        <f>IF(A4775="","",IFERROR(VLOOKUP(B4775,IPQlickTabla!$B:$J,9,FALSE),IF(B4775="80 - Produccion-Mezcla Grasa","80",IF(B4775="51 - Purga-Purga de sebo","51",IF(B4775="502 - Fermentacion PCL","502",IF(B4775="510 - Fermentacion","510","512"))))))</f>
        <v/>
      </c>
      <c r="M4775" s="107" t="str">
        <f t="shared" si="74"/>
        <v/>
      </c>
    </row>
    <row r="4776" spans="12:13" hidden="1" x14ac:dyDescent="0.25">
      <c r="L4776" s="145" t="str">
        <f>IF(A4776="","",IFERROR(VLOOKUP(B4776,IPQlickTabla!$B:$J,9,FALSE),IF(B4776="80 - Produccion-Mezcla Grasa","80",IF(B4776="51 - Purga-Purga de sebo","51",IF(B4776="502 - Fermentacion PCL","502",IF(B4776="510 - Fermentacion","510","512"))))))</f>
        <v/>
      </c>
      <c r="M4776" s="107" t="str">
        <f t="shared" si="74"/>
        <v/>
      </c>
    </row>
    <row r="4777" spans="12:13" hidden="1" x14ac:dyDescent="0.25">
      <c r="L4777" s="145" t="str">
        <f>IF(A4777="","",IFERROR(VLOOKUP(B4777,IPQlickTabla!$B:$J,9,FALSE),IF(B4777="80 - Produccion-Mezcla Grasa","80",IF(B4777="51 - Purga-Purga de sebo","51",IF(B4777="502 - Fermentacion PCL","502",IF(B4777="510 - Fermentacion","510","512"))))))</f>
        <v/>
      </c>
      <c r="M4777" s="107" t="str">
        <f t="shared" si="74"/>
        <v/>
      </c>
    </row>
    <row r="4778" spans="12:13" hidden="1" x14ac:dyDescent="0.25">
      <c r="L4778" s="145" t="str">
        <f>IF(A4778="","",IFERROR(VLOOKUP(B4778,IPQlickTabla!$B:$J,9,FALSE),IF(B4778="80 - Produccion-Mezcla Grasa","80",IF(B4778="51 - Purga-Purga de sebo","51",IF(B4778="502 - Fermentacion PCL","502",IF(B4778="510 - Fermentacion","510","512"))))))</f>
        <v/>
      </c>
      <c r="M4778" s="107" t="str">
        <f t="shared" si="74"/>
        <v/>
      </c>
    </row>
    <row r="4779" spans="12:13" hidden="1" x14ac:dyDescent="0.25">
      <c r="L4779" s="145" t="str">
        <f>IF(A4779="","",IFERROR(VLOOKUP(B4779,IPQlickTabla!$B:$J,9,FALSE),IF(B4779="80 - Produccion-Mezcla Grasa","80",IF(B4779="51 - Purga-Purga de sebo","51",IF(B4779="502 - Fermentacion PCL","502",IF(B4779="510 - Fermentacion","510","512"))))))</f>
        <v/>
      </c>
      <c r="M4779" s="107" t="str">
        <f t="shared" si="74"/>
        <v/>
      </c>
    </row>
    <row r="4780" spans="12:13" hidden="1" x14ac:dyDescent="0.25">
      <c r="L4780" s="145" t="str">
        <f>IF(A4780="","",IFERROR(VLOOKUP(B4780,IPQlickTabla!$B:$J,9,FALSE),IF(B4780="80 - Produccion-Mezcla Grasa","80",IF(B4780="51 - Purga-Purga de sebo","51",IF(B4780="502 - Fermentacion PCL","502",IF(B4780="510 - Fermentacion","510","512"))))))</f>
        <v/>
      </c>
      <c r="M4780" s="107" t="str">
        <f t="shared" si="74"/>
        <v/>
      </c>
    </row>
    <row r="4781" spans="12:13" hidden="1" x14ac:dyDescent="0.25">
      <c r="L4781" s="145" t="str">
        <f>IF(A4781="","",IFERROR(VLOOKUP(B4781,IPQlickTabla!$B:$J,9,FALSE),IF(B4781="80 - Produccion-Mezcla Grasa","80",IF(B4781="51 - Purga-Purga de sebo","51",IF(B4781="502 - Fermentacion PCL","502",IF(B4781="510 - Fermentacion","510","512"))))))</f>
        <v/>
      </c>
      <c r="M4781" s="107" t="str">
        <f t="shared" si="74"/>
        <v/>
      </c>
    </row>
    <row r="4782" spans="12:13" hidden="1" x14ac:dyDescent="0.25">
      <c r="L4782" s="145" t="str">
        <f>IF(A4782="","",IFERROR(VLOOKUP(B4782,IPQlickTabla!$B:$J,9,FALSE),IF(B4782="80 - Produccion-Mezcla Grasa","80",IF(B4782="51 - Purga-Purga de sebo","51",IF(B4782="502 - Fermentacion PCL","502",IF(B4782="510 - Fermentacion","510","512"))))))</f>
        <v/>
      </c>
      <c r="M4782" s="107" t="str">
        <f t="shared" si="74"/>
        <v/>
      </c>
    </row>
    <row r="4783" spans="12:13" hidden="1" x14ac:dyDescent="0.25">
      <c r="L4783" s="145" t="str">
        <f>IF(A4783="","",IFERROR(VLOOKUP(B4783,IPQlickTabla!$B:$J,9,FALSE),IF(B4783="80 - Produccion-Mezcla Grasa","80",IF(B4783="51 - Purga-Purga de sebo","51",IF(B4783="502 - Fermentacion PCL","502",IF(B4783="510 - Fermentacion","510","512"))))))</f>
        <v/>
      </c>
      <c r="M4783" s="107" t="str">
        <f t="shared" si="74"/>
        <v/>
      </c>
    </row>
    <row r="4784" spans="12:13" hidden="1" x14ac:dyDescent="0.25">
      <c r="L4784" s="145" t="str">
        <f>IF(A4784="","",IFERROR(VLOOKUP(B4784,IPQlickTabla!$B:$J,9,FALSE),IF(B4784="80 - Produccion-Mezcla Grasa","80",IF(B4784="51 - Purga-Purga de sebo","51",IF(B4784="502 - Fermentacion PCL","502",IF(B4784="510 - Fermentacion","510","512"))))))</f>
        <v/>
      </c>
      <c r="M4784" s="107" t="str">
        <f t="shared" si="74"/>
        <v/>
      </c>
    </row>
    <row r="4785" spans="12:13" hidden="1" x14ac:dyDescent="0.25">
      <c r="L4785" s="145" t="str">
        <f>IF(A4785="","",IFERROR(VLOOKUP(B4785,IPQlickTabla!$B:$J,9,FALSE),IF(B4785="80 - Produccion-Mezcla Grasa","80",IF(B4785="51 - Purga-Purga de sebo","51",IF(B4785="502 - Fermentacion PCL","502",IF(B4785="510 - Fermentacion","510","512"))))))</f>
        <v/>
      </c>
      <c r="M4785" s="107" t="str">
        <f t="shared" si="74"/>
        <v/>
      </c>
    </row>
    <row r="4786" spans="12:13" hidden="1" x14ac:dyDescent="0.25">
      <c r="L4786" s="145" t="str">
        <f>IF(A4786="","",IFERROR(VLOOKUP(B4786,IPQlickTabla!$B:$J,9,FALSE),IF(B4786="80 - Produccion-Mezcla Grasa","80",IF(B4786="51 - Purga-Purga de sebo","51",IF(B4786="502 - Fermentacion PCL","502",IF(B4786="510 - Fermentacion","510","512"))))))</f>
        <v/>
      </c>
      <c r="M4786" s="107" t="str">
        <f t="shared" si="74"/>
        <v/>
      </c>
    </row>
    <row r="4787" spans="12:13" hidden="1" x14ac:dyDescent="0.25">
      <c r="L4787" s="145" t="str">
        <f>IF(A4787="","",IFERROR(VLOOKUP(B4787,IPQlickTabla!$B:$J,9,FALSE),IF(B4787="80 - Produccion-Mezcla Grasa","80",IF(B4787="51 - Purga-Purga de sebo","51",IF(B4787="502 - Fermentacion PCL","502",IF(B4787="510 - Fermentacion","510","512"))))))</f>
        <v/>
      </c>
      <c r="M4787" s="107" t="str">
        <f t="shared" si="74"/>
        <v/>
      </c>
    </row>
    <row r="4788" spans="12:13" hidden="1" x14ac:dyDescent="0.25">
      <c r="L4788" s="145" t="str">
        <f>IF(A4788="","",IFERROR(VLOOKUP(B4788,IPQlickTabla!$B:$J,9,FALSE),IF(B4788="80 - Produccion-Mezcla Grasa","80",IF(B4788="51 - Purga-Purga de sebo","51",IF(B4788="502 - Fermentacion PCL","502",IF(B4788="510 - Fermentacion","510","512"))))))</f>
        <v/>
      </c>
      <c r="M4788" s="107" t="str">
        <f t="shared" si="74"/>
        <v/>
      </c>
    </row>
    <row r="4789" spans="12:13" hidden="1" x14ac:dyDescent="0.25">
      <c r="L4789" s="145" t="str">
        <f>IF(A4789="","",IFERROR(VLOOKUP(B4789,IPQlickTabla!$B:$J,9,FALSE),IF(B4789="80 - Produccion-Mezcla Grasa","80",IF(B4789="51 - Purga-Purga de sebo","51",IF(B4789="502 - Fermentacion PCL","502",IF(B4789="510 - Fermentacion","510","512"))))))</f>
        <v/>
      </c>
      <c r="M4789" s="107" t="str">
        <f t="shared" si="74"/>
        <v/>
      </c>
    </row>
    <row r="4790" spans="12:13" hidden="1" x14ac:dyDescent="0.25">
      <c r="L4790" s="145" t="str">
        <f>IF(A4790="","",IFERROR(VLOOKUP(B4790,IPQlickTabla!$B:$J,9,FALSE),IF(B4790="80 - Produccion-Mezcla Grasa","80",IF(B4790="51 - Purga-Purga de sebo","51",IF(B4790="502 - Fermentacion PCL","502",IF(B4790="510 - Fermentacion","510","512"))))))</f>
        <v/>
      </c>
      <c r="M4790" s="107" t="str">
        <f t="shared" si="74"/>
        <v/>
      </c>
    </row>
    <row r="4791" spans="12:13" hidden="1" x14ac:dyDescent="0.25">
      <c r="L4791" s="145" t="str">
        <f>IF(A4791="","",IFERROR(VLOOKUP(B4791,IPQlickTabla!$B:$J,9,FALSE),IF(B4791="80 - Produccion-Mezcla Grasa","80",IF(B4791="51 - Purga-Purga de sebo","51",IF(B4791="502 - Fermentacion PCL","502",IF(B4791="510 - Fermentacion","510","512"))))))</f>
        <v/>
      </c>
      <c r="M4791" s="107" t="str">
        <f t="shared" si="74"/>
        <v/>
      </c>
    </row>
    <row r="4792" spans="12:13" hidden="1" x14ac:dyDescent="0.25">
      <c r="L4792" s="145" t="str">
        <f>IF(A4792="","",IFERROR(VLOOKUP(B4792,IPQlickTabla!$B:$J,9,FALSE),IF(B4792="80 - Produccion-Mezcla Grasa","80",IF(B4792="51 - Purga-Purga de sebo","51",IF(B4792="502 - Fermentacion PCL","502",IF(B4792="510 - Fermentacion","510","512"))))))</f>
        <v/>
      </c>
      <c r="M4792" s="107" t="str">
        <f t="shared" si="74"/>
        <v/>
      </c>
    </row>
    <row r="4793" spans="12:13" hidden="1" x14ac:dyDescent="0.25">
      <c r="L4793" s="145" t="str">
        <f>IF(A4793="","",IFERROR(VLOOKUP(B4793,IPQlickTabla!$B:$J,9,FALSE),IF(B4793="80 - Produccion-Mezcla Grasa","80",IF(B4793="51 - Purga-Purga de sebo","51",IF(B4793="502 - Fermentacion PCL","502",IF(B4793="510 - Fermentacion","510","512"))))))</f>
        <v/>
      </c>
      <c r="M4793" s="107" t="str">
        <f t="shared" si="74"/>
        <v/>
      </c>
    </row>
    <row r="4794" spans="12:13" hidden="1" x14ac:dyDescent="0.25">
      <c r="L4794" s="145" t="str">
        <f>IF(A4794="","",IFERROR(VLOOKUP(B4794,IPQlickTabla!$B:$J,9,FALSE),IF(B4794="80 - Produccion-Mezcla Grasa","80",IF(B4794="51 - Purga-Purga de sebo","51",IF(B4794="502 - Fermentacion PCL","502",IF(B4794="510 - Fermentacion","510","512"))))))</f>
        <v/>
      </c>
      <c r="M4794" s="107" t="str">
        <f t="shared" si="74"/>
        <v/>
      </c>
    </row>
    <row r="4795" spans="12:13" hidden="1" x14ac:dyDescent="0.25">
      <c r="L4795" s="145" t="str">
        <f>IF(A4795="","",IFERROR(VLOOKUP(B4795,IPQlickTabla!$B:$J,9,FALSE),IF(B4795="80 - Produccion-Mezcla Grasa","80",IF(B4795="51 - Purga-Purga de sebo","51",IF(B4795="502 - Fermentacion PCL","502",IF(B4795="510 - Fermentacion","510","512"))))))</f>
        <v/>
      </c>
      <c r="M4795" s="107" t="str">
        <f t="shared" si="74"/>
        <v/>
      </c>
    </row>
    <row r="4796" spans="12:13" hidden="1" x14ac:dyDescent="0.25">
      <c r="L4796" s="145" t="str">
        <f>IF(A4796="","",IFERROR(VLOOKUP(B4796,IPQlickTabla!$B:$J,9,FALSE),IF(B4796="80 - Produccion-Mezcla Grasa","80",IF(B4796="51 - Purga-Purga de sebo","51",IF(B4796="502 - Fermentacion PCL","502",IF(B4796="510 - Fermentacion","510","512"))))))</f>
        <v/>
      </c>
      <c r="M4796" s="107" t="str">
        <f t="shared" si="74"/>
        <v/>
      </c>
    </row>
    <row r="4797" spans="12:13" hidden="1" x14ac:dyDescent="0.25">
      <c r="L4797" s="145" t="str">
        <f>IF(A4797="","",IFERROR(VLOOKUP(B4797,IPQlickTabla!$B:$J,9,FALSE),IF(B4797="80 - Produccion-Mezcla Grasa","80",IF(B4797="51 - Purga-Purga de sebo","51",IF(B4797="502 - Fermentacion PCL","502",IF(B4797="510 - Fermentacion","510","512"))))))</f>
        <v/>
      </c>
      <c r="M4797" s="107" t="str">
        <f t="shared" si="74"/>
        <v/>
      </c>
    </row>
    <row r="4798" spans="12:13" hidden="1" x14ac:dyDescent="0.25">
      <c r="L4798" s="145" t="str">
        <f>IF(A4798="","",IFERROR(VLOOKUP(B4798,IPQlickTabla!$B:$J,9,FALSE),IF(B4798="80 - Produccion-Mezcla Grasa","80",IF(B4798="51 - Purga-Purga de sebo","51",IF(B4798="502 - Fermentacion PCL","502",IF(B4798="510 - Fermentacion","510","512"))))))</f>
        <v/>
      </c>
      <c r="M4798" s="107" t="str">
        <f t="shared" si="74"/>
        <v/>
      </c>
    </row>
    <row r="4799" spans="12:13" hidden="1" x14ac:dyDescent="0.25">
      <c r="L4799" s="145" t="str">
        <f>IF(A4799="","",IFERROR(VLOOKUP(B4799,IPQlickTabla!$B:$J,9,FALSE),IF(B4799="80 - Produccion-Mezcla Grasa","80",IF(B4799="51 - Purga-Purga de sebo","51",IF(B4799="502 - Fermentacion PCL","502",IF(B4799="510 - Fermentacion","510","512"))))))</f>
        <v/>
      </c>
      <c r="M4799" s="107" t="str">
        <f t="shared" si="74"/>
        <v/>
      </c>
    </row>
    <row r="4800" spans="12:13" hidden="1" x14ac:dyDescent="0.25">
      <c r="L4800" s="145" t="str">
        <f>IF(A4800="","",IFERROR(VLOOKUP(B4800,IPQlickTabla!$B:$J,9,FALSE),IF(B4800="80 - Produccion-Mezcla Grasa","80",IF(B4800="51 - Purga-Purga de sebo","51",IF(B4800="502 - Fermentacion PCL","502",IF(B4800="510 - Fermentacion","510","512"))))))</f>
        <v/>
      </c>
      <c r="M4800" s="107" t="str">
        <f t="shared" si="74"/>
        <v/>
      </c>
    </row>
    <row r="4801" spans="12:13" hidden="1" x14ac:dyDescent="0.25">
      <c r="L4801" s="145" t="str">
        <f>IF(A4801="","",IFERROR(VLOOKUP(B4801,IPQlickTabla!$B:$J,9,FALSE),IF(B4801="80 - Produccion-Mezcla Grasa","80",IF(B4801="51 - Purga-Purga de sebo","51",IF(B4801="502 - Fermentacion PCL","502",IF(B4801="510 - Fermentacion","510","512"))))))</f>
        <v/>
      </c>
      <c r="M4801" s="107" t="str">
        <f t="shared" si="74"/>
        <v/>
      </c>
    </row>
    <row r="4802" spans="12:13" hidden="1" x14ac:dyDescent="0.25">
      <c r="L4802" s="145" t="str">
        <f>IF(A4802="","",IFERROR(VLOOKUP(B4802,IPQlickTabla!$B:$J,9,FALSE),IF(B4802="80 - Produccion-Mezcla Grasa","80",IF(B4802="51 - Purga-Purga de sebo","51",IF(B4802="502 - Fermentacion PCL","502",IF(B4802="510 - Fermentacion","510","512"))))))</f>
        <v/>
      </c>
      <c r="M4802" s="107" t="str">
        <f t="shared" si="74"/>
        <v/>
      </c>
    </row>
    <row r="4803" spans="12:13" hidden="1" x14ac:dyDescent="0.25">
      <c r="L4803" s="145" t="str">
        <f>IF(A4803="","",IFERROR(VLOOKUP(B4803,IPQlickTabla!$B:$J,9,FALSE),IF(B4803="80 - Produccion-Mezcla Grasa","80",IF(B4803="51 - Purga-Purga de sebo","51",IF(B4803="502 - Fermentacion PCL","502",IF(B4803="510 - Fermentacion","510","512"))))))</f>
        <v/>
      </c>
      <c r="M4803" s="107" t="str">
        <f t="shared" ref="M4803:M4866" si="75">+IF(OR(L4803=73,L4803=74,L4803=75),75,IF(L4803="80",80,IF(L4803="51",51,IF(L4803="502",502,IF(L4803="510",510,IF(L4803="512",512,L4803))))))</f>
        <v/>
      </c>
    </row>
    <row r="4804" spans="12:13" hidden="1" x14ac:dyDescent="0.25">
      <c r="L4804" s="145" t="str">
        <f>IF(A4804="","",IFERROR(VLOOKUP(B4804,IPQlickTabla!$B:$J,9,FALSE),IF(B4804="80 - Produccion-Mezcla Grasa","80",IF(B4804="51 - Purga-Purga de sebo","51",IF(B4804="502 - Fermentacion PCL","502",IF(B4804="510 - Fermentacion","510","512"))))))</f>
        <v/>
      </c>
      <c r="M4804" s="107" t="str">
        <f t="shared" si="75"/>
        <v/>
      </c>
    </row>
    <row r="4805" spans="12:13" hidden="1" x14ac:dyDescent="0.25">
      <c r="L4805" s="145" t="str">
        <f>IF(A4805="","",IFERROR(VLOOKUP(B4805,IPQlickTabla!$B:$J,9,FALSE),IF(B4805="80 - Produccion-Mezcla Grasa","80",IF(B4805="51 - Purga-Purga de sebo","51",IF(B4805="502 - Fermentacion PCL","502",IF(B4805="510 - Fermentacion","510","512"))))))</f>
        <v/>
      </c>
      <c r="M4805" s="107" t="str">
        <f t="shared" si="75"/>
        <v/>
      </c>
    </row>
    <row r="4806" spans="12:13" hidden="1" x14ac:dyDescent="0.25">
      <c r="L4806" s="145" t="str">
        <f>IF(A4806="","",IFERROR(VLOOKUP(B4806,IPQlickTabla!$B:$J,9,FALSE),IF(B4806="80 - Produccion-Mezcla Grasa","80",IF(B4806="51 - Purga-Purga de sebo","51",IF(B4806="502 - Fermentacion PCL","502",IF(B4806="510 - Fermentacion","510","512"))))))</f>
        <v/>
      </c>
      <c r="M4806" s="107" t="str">
        <f t="shared" si="75"/>
        <v/>
      </c>
    </row>
    <row r="4807" spans="12:13" hidden="1" x14ac:dyDescent="0.25">
      <c r="L4807" s="145" t="str">
        <f>IF(A4807="","",IFERROR(VLOOKUP(B4807,IPQlickTabla!$B:$J,9,FALSE),IF(B4807="80 - Produccion-Mezcla Grasa","80",IF(B4807="51 - Purga-Purga de sebo","51",IF(B4807="502 - Fermentacion PCL","502",IF(B4807="510 - Fermentacion","510","512"))))))</f>
        <v/>
      </c>
      <c r="M4807" s="107" t="str">
        <f t="shared" si="75"/>
        <v/>
      </c>
    </row>
    <row r="4808" spans="12:13" hidden="1" x14ac:dyDescent="0.25">
      <c r="L4808" s="145" t="str">
        <f>IF(A4808="","",IFERROR(VLOOKUP(B4808,IPQlickTabla!$B:$J,9,FALSE),IF(B4808="80 - Produccion-Mezcla Grasa","80",IF(B4808="51 - Purga-Purga de sebo","51",IF(B4808="502 - Fermentacion PCL","502",IF(B4808="510 - Fermentacion","510","512"))))))</f>
        <v/>
      </c>
      <c r="M4808" s="107" t="str">
        <f t="shared" si="75"/>
        <v/>
      </c>
    </row>
    <row r="4809" spans="12:13" hidden="1" x14ac:dyDescent="0.25">
      <c r="L4809" s="145" t="str">
        <f>IF(A4809="","",IFERROR(VLOOKUP(B4809,IPQlickTabla!$B:$J,9,FALSE),IF(B4809="80 - Produccion-Mezcla Grasa","80",IF(B4809="51 - Purga-Purga de sebo","51",IF(B4809="502 - Fermentacion PCL","502",IF(B4809="510 - Fermentacion","510","512"))))))</f>
        <v/>
      </c>
      <c r="M4809" s="107" t="str">
        <f t="shared" si="75"/>
        <v/>
      </c>
    </row>
    <row r="4810" spans="12:13" hidden="1" x14ac:dyDescent="0.25">
      <c r="L4810" s="145" t="str">
        <f>IF(A4810="","",IFERROR(VLOOKUP(B4810,IPQlickTabla!$B:$J,9,FALSE),IF(B4810="80 - Produccion-Mezcla Grasa","80",IF(B4810="51 - Purga-Purga de sebo","51",IF(B4810="502 - Fermentacion PCL","502",IF(B4810="510 - Fermentacion","510","512"))))))</f>
        <v/>
      </c>
      <c r="M4810" s="107" t="str">
        <f t="shared" si="75"/>
        <v/>
      </c>
    </row>
    <row r="4811" spans="12:13" hidden="1" x14ac:dyDescent="0.25">
      <c r="L4811" s="145" t="str">
        <f>IF(A4811="","",IFERROR(VLOOKUP(B4811,IPQlickTabla!$B:$J,9,FALSE),IF(B4811="80 - Produccion-Mezcla Grasa","80",IF(B4811="51 - Purga-Purga de sebo","51",IF(B4811="502 - Fermentacion PCL","502",IF(B4811="510 - Fermentacion","510","512"))))))</f>
        <v/>
      </c>
      <c r="M4811" s="107" t="str">
        <f t="shared" si="75"/>
        <v/>
      </c>
    </row>
    <row r="4812" spans="12:13" hidden="1" x14ac:dyDescent="0.25">
      <c r="L4812" s="145" t="str">
        <f>IF(A4812="","",IFERROR(VLOOKUP(B4812,IPQlickTabla!$B:$J,9,FALSE),IF(B4812="80 - Produccion-Mezcla Grasa","80",IF(B4812="51 - Purga-Purga de sebo","51",IF(B4812="502 - Fermentacion PCL","502",IF(B4812="510 - Fermentacion","510","512"))))))</f>
        <v/>
      </c>
      <c r="M4812" s="107" t="str">
        <f t="shared" si="75"/>
        <v/>
      </c>
    </row>
    <row r="4813" spans="12:13" hidden="1" x14ac:dyDescent="0.25">
      <c r="L4813" s="145" t="str">
        <f>IF(A4813="","",IFERROR(VLOOKUP(B4813,IPQlickTabla!$B:$J,9,FALSE),IF(B4813="80 - Produccion-Mezcla Grasa","80",IF(B4813="51 - Purga-Purga de sebo","51",IF(B4813="502 - Fermentacion PCL","502",IF(B4813="510 - Fermentacion","510","512"))))))</f>
        <v/>
      </c>
      <c r="M4813" s="107" t="str">
        <f t="shared" si="75"/>
        <v/>
      </c>
    </row>
    <row r="4814" spans="12:13" hidden="1" x14ac:dyDescent="0.25">
      <c r="L4814" s="145" t="str">
        <f>IF(A4814="","",IFERROR(VLOOKUP(B4814,IPQlickTabla!$B:$J,9,FALSE),IF(B4814="80 - Produccion-Mezcla Grasa","80",IF(B4814="51 - Purga-Purga de sebo","51",IF(B4814="502 - Fermentacion PCL","502",IF(B4814="510 - Fermentacion","510","512"))))))</f>
        <v/>
      </c>
      <c r="M4814" s="107" t="str">
        <f t="shared" si="75"/>
        <v/>
      </c>
    </row>
    <row r="4815" spans="12:13" hidden="1" x14ac:dyDescent="0.25">
      <c r="L4815" s="145" t="str">
        <f>IF(A4815="","",IFERROR(VLOOKUP(B4815,IPQlickTabla!$B:$J,9,FALSE),IF(B4815="80 - Produccion-Mezcla Grasa","80",IF(B4815="51 - Purga-Purga de sebo","51",IF(B4815="502 - Fermentacion PCL","502",IF(B4815="510 - Fermentacion","510","512"))))))</f>
        <v/>
      </c>
      <c r="M4815" s="107" t="str">
        <f t="shared" si="75"/>
        <v/>
      </c>
    </row>
    <row r="4816" spans="12:13" hidden="1" x14ac:dyDescent="0.25">
      <c r="L4816" s="145" t="str">
        <f>IF(A4816="","",IFERROR(VLOOKUP(B4816,IPQlickTabla!$B:$J,9,FALSE),IF(B4816="80 - Produccion-Mezcla Grasa","80",IF(B4816="51 - Purga-Purga de sebo","51",IF(B4816="502 - Fermentacion PCL","502",IF(B4816="510 - Fermentacion","510","512"))))))</f>
        <v/>
      </c>
      <c r="M4816" s="107" t="str">
        <f t="shared" si="75"/>
        <v/>
      </c>
    </row>
    <row r="4817" spans="12:13" hidden="1" x14ac:dyDescent="0.25">
      <c r="L4817" s="145" t="str">
        <f>IF(A4817="","",IFERROR(VLOOKUP(B4817,IPQlickTabla!$B:$J,9,FALSE),IF(B4817="80 - Produccion-Mezcla Grasa","80",IF(B4817="51 - Purga-Purga de sebo","51",IF(B4817="502 - Fermentacion PCL","502",IF(B4817="510 - Fermentacion","510","512"))))))</f>
        <v/>
      </c>
      <c r="M4817" s="107" t="str">
        <f t="shared" si="75"/>
        <v/>
      </c>
    </row>
    <row r="4818" spans="12:13" hidden="1" x14ac:dyDescent="0.25">
      <c r="L4818" s="145" t="str">
        <f>IF(A4818="","",IFERROR(VLOOKUP(B4818,IPQlickTabla!$B:$J,9,FALSE),IF(B4818="80 - Produccion-Mezcla Grasa","80",IF(B4818="51 - Purga-Purga de sebo","51",IF(B4818="502 - Fermentacion PCL","502",IF(B4818="510 - Fermentacion","510","512"))))))</f>
        <v/>
      </c>
      <c r="M4818" s="107" t="str">
        <f t="shared" si="75"/>
        <v/>
      </c>
    </row>
    <row r="4819" spans="12:13" hidden="1" x14ac:dyDescent="0.25">
      <c r="L4819" s="145" t="str">
        <f>IF(A4819="","",IFERROR(VLOOKUP(B4819,IPQlickTabla!$B:$J,9,FALSE),IF(B4819="80 - Produccion-Mezcla Grasa","80",IF(B4819="51 - Purga-Purga de sebo","51",IF(B4819="502 - Fermentacion PCL","502",IF(B4819="510 - Fermentacion","510","512"))))))</f>
        <v/>
      </c>
      <c r="M4819" s="107" t="str">
        <f t="shared" si="75"/>
        <v/>
      </c>
    </row>
    <row r="4820" spans="12:13" hidden="1" x14ac:dyDescent="0.25">
      <c r="L4820" s="145" t="str">
        <f>IF(A4820="","",IFERROR(VLOOKUP(B4820,IPQlickTabla!$B:$J,9,FALSE),IF(B4820="80 - Produccion-Mezcla Grasa","80",IF(B4820="51 - Purga-Purga de sebo","51",IF(B4820="502 - Fermentacion PCL","502",IF(B4820="510 - Fermentacion","510","512"))))))</f>
        <v/>
      </c>
      <c r="M4820" s="107" t="str">
        <f t="shared" si="75"/>
        <v/>
      </c>
    </row>
    <row r="4821" spans="12:13" hidden="1" x14ac:dyDescent="0.25">
      <c r="L4821" s="145" t="str">
        <f>IF(A4821="","",IFERROR(VLOOKUP(B4821,IPQlickTabla!$B:$J,9,FALSE),IF(B4821="80 - Produccion-Mezcla Grasa","80",IF(B4821="51 - Purga-Purga de sebo","51",IF(B4821="502 - Fermentacion PCL","502",IF(B4821="510 - Fermentacion","510","512"))))))</f>
        <v/>
      </c>
      <c r="M4821" s="107" t="str">
        <f t="shared" si="75"/>
        <v/>
      </c>
    </row>
    <row r="4822" spans="12:13" hidden="1" x14ac:dyDescent="0.25">
      <c r="L4822" s="145" t="str">
        <f>IF(A4822="","",IFERROR(VLOOKUP(B4822,IPQlickTabla!$B:$J,9,FALSE),IF(B4822="80 - Produccion-Mezcla Grasa","80",IF(B4822="51 - Purga-Purga de sebo","51",IF(B4822="502 - Fermentacion PCL","502",IF(B4822="510 - Fermentacion","510","512"))))))</f>
        <v/>
      </c>
      <c r="M4822" s="107" t="str">
        <f t="shared" si="75"/>
        <v/>
      </c>
    </row>
    <row r="4823" spans="12:13" hidden="1" x14ac:dyDescent="0.25">
      <c r="L4823" s="145" t="str">
        <f>IF(A4823="","",IFERROR(VLOOKUP(B4823,IPQlickTabla!$B:$J,9,FALSE),IF(B4823="80 - Produccion-Mezcla Grasa","80",IF(B4823="51 - Purga-Purga de sebo","51",IF(B4823="502 - Fermentacion PCL","502",IF(B4823="510 - Fermentacion","510","512"))))))</f>
        <v/>
      </c>
      <c r="M4823" s="107" t="str">
        <f t="shared" si="75"/>
        <v/>
      </c>
    </row>
    <row r="4824" spans="12:13" hidden="1" x14ac:dyDescent="0.25">
      <c r="L4824" s="145" t="str">
        <f>IF(A4824="","",IFERROR(VLOOKUP(B4824,IPQlickTabla!$B:$J,9,FALSE),IF(B4824="80 - Produccion-Mezcla Grasa","80",IF(B4824="51 - Purga-Purga de sebo","51",IF(B4824="502 - Fermentacion PCL","502",IF(B4824="510 - Fermentacion","510","512"))))))</f>
        <v/>
      </c>
      <c r="M4824" s="107" t="str">
        <f t="shared" si="75"/>
        <v/>
      </c>
    </row>
    <row r="4825" spans="12:13" hidden="1" x14ac:dyDescent="0.25">
      <c r="L4825" s="145" t="str">
        <f>IF(A4825="","",IFERROR(VLOOKUP(B4825,IPQlickTabla!$B:$J,9,FALSE),IF(B4825="80 - Produccion-Mezcla Grasa","80",IF(B4825="51 - Purga-Purga de sebo","51",IF(B4825="502 - Fermentacion PCL","502",IF(B4825="510 - Fermentacion","510","512"))))))</f>
        <v/>
      </c>
      <c r="M4825" s="107" t="str">
        <f t="shared" si="75"/>
        <v/>
      </c>
    </row>
    <row r="4826" spans="12:13" hidden="1" x14ac:dyDescent="0.25">
      <c r="L4826" s="145" t="str">
        <f>IF(A4826="","",IFERROR(VLOOKUP(B4826,IPQlickTabla!$B:$J,9,FALSE),IF(B4826="80 - Produccion-Mezcla Grasa","80",IF(B4826="51 - Purga-Purga de sebo","51",IF(B4826="502 - Fermentacion PCL","502",IF(B4826="510 - Fermentacion","510","512"))))))</f>
        <v/>
      </c>
      <c r="M4826" s="107" t="str">
        <f t="shared" si="75"/>
        <v/>
      </c>
    </row>
    <row r="4827" spans="12:13" hidden="1" x14ac:dyDescent="0.25">
      <c r="L4827" s="145" t="str">
        <f>IF(A4827="","",IFERROR(VLOOKUP(B4827,IPQlickTabla!$B:$J,9,FALSE),IF(B4827="80 - Produccion-Mezcla Grasa","80",IF(B4827="51 - Purga-Purga de sebo","51",IF(B4827="502 - Fermentacion PCL","502",IF(B4827="510 - Fermentacion","510","512"))))))</f>
        <v/>
      </c>
      <c r="M4827" s="107" t="str">
        <f t="shared" si="75"/>
        <v/>
      </c>
    </row>
    <row r="4828" spans="12:13" hidden="1" x14ac:dyDescent="0.25">
      <c r="L4828" s="145" t="str">
        <f>IF(A4828="","",IFERROR(VLOOKUP(B4828,IPQlickTabla!$B:$J,9,FALSE),IF(B4828="80 - Produccion-Mezcla Grasa","80",IF(B4828="51 - Purga-Purga de sebo","51",IF(B4828="502 - Fermentacion PCL","502",IF(B4828="510 - Fermentacion","510","512"))))))</f>
        <v/>
      </c>
      <c r="M4828" s="107" t="str">
        <f t="shared" si="75"/>
        <v/>
      </c>
    </row>
    <row r="4829" spans="12:13" hidden="1" x14ac:dyDescent="0.25">
      <c r="L4829" s="145" t="str">
        <f>IF(A4829="","",IFERROR(VLOOKUP(B4829,IPQlickTabla!$B:$J,9,FALSE),IF(B4829="80 - Produccion-Mezcla Grasa","80",IF(B4829="51 - Purga-Purga de sebo","51",IF(B4829="502 - Fermentacion PCL","502",IF(B4829="510 - Fermentacion","510","512"))))))</f>
        <v/>
      </c>
      <c r="M4829" s="107" t="str">
        <f t="shared" si="75"/>
        <v/>
      </c>
    </row>
    <row r="4830" spans="12:13" hidden="1" x14ac:dyDescent="0.25">
      <c r="L4830" s="145" t="str">
        <f>IF(A4830="","",IFERROR(VLOOKUP(B4830,IPQlickTabla!$B:$J,9,FALSE),IF(B4830="80 - Produccion-Mezcla Grasa","80",IF(B4830="51 - Purga-Purga de sebo","51",IF(B4830="502 - Fermentacion PCL","502",IF(B4830="510 - Fermentacion","510","512"))))))</f>
        <v/>
      </c>
      <c r="M4830" s="107" t="str">
        <f t="shared" si="75"/>
        <v/>
      </c>
    </row>
    <row r="4831" spans="12:13" hidden="1" x14ac:dyDescent="0.25">
      <c r="L4831" s="145" t="str">
        <f>IF(A4831="","",IFERROR(VLOOKUP(B4831,IPQlickTabla!$B:$J,9,FALSE),IF(B4831="80 - Produccion-Mezcla Grasa","80",IF(B4831="51 - Purga-Purga de sebo","51",IF(B4831="502 - Fermentacion PCL","502",IF(B4831="510 - Fermentacion","510","512"))))))</f>
        <v/>
      </c>
      <c r="M4831" s="107" t="str">
        <f t="shared" si="75"/>
        <v/>
      </c>
    </row>
    <row r="4832" spans="12:13" hidden="1" x14ac:dyDescent="0.25">
      <c r="L4832" s="145" t="str">
        <f>IF(A4832="","",IFERROR(VLOOKUP(B4832,IPQlickTabla!$B:$J,9,FALSE),IF(B4832="80 - Produccion-Mezcla Grasa","80",IF(B4832="51 - Purga-Purga de sebo","51",IF(B4832="502 - Fermentacion PCL","502",IF(B4832="510 - Fermentacion","510","512"))))))</f>
        <v/>
      </c>
      <c r="M4832" s="107" t="str">
        <f t="shared" si="75"/>
        <v/>
      </c>
    </row>
    <row r="4833" spans="12:13" hidden="1" x14ac:dyDescent="0.25">
      <c r="L4833" s="145" t="str">
        <f>IF(A4833="","",IFERROR(VLOOKUP(B4833,IPQlickTabla!$B:$J,9,FALSE),IF(B4833="80 - Produccion-Mezcla Grasa","80",IF(B4833="51 - Purga-Purga de sebo","51",IF(B4833="502 - Fermentacion PCL","502",IF(B4833="510 - Fermentacion","510","512"))))))</f>
        <v/>
      </c>
      <c r="M4833" s="107" t="str">
        <f t="shared" si="75"/>
        <v/>
      </c>
    </row>
    <row r="4834" spans="12:13" hidden="1" x14ac:dyDescent="0.25">
      <c r="L4834" s="145" t="str">
        <f>IF(A4834="","",IFERROR(VLOOKUP(B4834,IPQlickTabla!$B:$J,9,FALSE),IF(B4834="80 - Produccion-Mezcla Grasa","80",IF(B4834="51 - Purga-Purga de sebo","51",IF(B4834="502 - Fermentacion PCL","502",IF(B4834="510 - Fermentacion","510","512"))))))</f>
        <v/>
      </c>
      <c r="M4834" s="107" t="str">
        <f t="shared" si="75"/>
        <v/>
      </c>
    </row>
    <row r="4835" spans="12:13" hidden="1" x14ac:dyDescent="0.25">
      <c r="L4835" s="145" t="str">
        <f>IF(A4835="","",IFERROR(VLOOKUP(B4835,IPQlickTabla!$B:$J,9,FALSE),IF(B4835="80 - Produccion-Mezcla Grasa","80",IF(B4835="51 - Purga-Purga de sebo","51",IF(B4835="502 - Fermentacion PCL","502",IF(B4835="510 - Fermentacion","510","512"))))))</f>
        <v/>
      </c>
      <c r="M4835" s="107" t="str">
        <f t="shared" si="75"/>
        <v/>
      </c>
    </row>
    <row r="4836" spans="12:13" hidden="1" x14ac:dyDescent="0.25">
      <c r="L4836" s="145" t="str">
        <f>IF(A4836="","",IFERROR(VLOOKUP(B4836,IPQlickTabla!$B:$J,9,FALSE),IF(B4836="80 - Produccion-Mezcla Grasa","80",IF(B4836="51 - Purga-Purga de sebo","51",IF(B4836="502 - Fermentacion PCL","502",IF(B4836="510 - Fermentacion","510","512"))))))</f>
        <v/>
      </c>
      <c r="M4836" s="107" t="str">
        <f t="shared" si="75"/>
        <v/>
      </c>
    </row>
    <row r="4837" spans="12:13" hidden="1" x14ac:dyDescent="0.25">
      <c r="L4837" s="145" t="str">
        <f>IF(A4837="","",IFERROR(VLOOKUP(B4837,IPQlickTabla!$B:$J,9,FALSE),IF(B4837="80 - Produccion-Mezcla Grasa","80",IF(B4837="51 - Purga-Purga de sebo","51",IF(B4837="502 - Fermentacion PCL","502",IF(B4837="510 - Fermentacion","510","512"))))))</f>
        <v/>
      </c>
      <c r="M4837" s="107" t="str">
        <f t="shared" si="75"/>
        <v/>
      </c>
    </row>
    <row r="4838" spans="12:13" hidden="1" x14ac:dyDescent="0.25">
      <c r="L4838" s="145" t="str">
        <f>IF(A4838="","",IFERROR(VLOOKUP(B4838,IPQlickTabla!$B:$J,9,FALSE),IF(B4838="80 - Produccion-Mezcla Grasa","80",IF(B4838="51 - Purga-Purga de sebo","51",IF(B4838="502 - Fermentacion PCL","502",IF(B4838="510 - Fermentacion","510","512"))))))</f>
        <v/>
      </c>
      <c r="M4838" s="107" t="str">
        <f t="shared" si="75"/>
        <v/>
      </c>
    </row>
    <row r="4839" spans="12:13" hidden="1" x14ac:dyDescent="0.25">
      <c r="L4839" s="145" t="str">
        <f>IF(A4839="","",IFERROR(VLOOKUP(B4839,IPQlickTabla!$B:$J,9,FALSE),IF(B4839="80 - Produccion-Mezcla Grasa","80",IF(B4839="51 - Purga-Purga de sebo","51",IF(B4839="502 - Fermentacion PCL","502",IF(B4839="510 - Fermentacion","510","512"))))))</f>
        <v/>
      </c>
      <c r="M4839" s="107" t="str">
        <f t="shared" si="75"/>
        <v/>
      </c>
    </row>
    <row r="4840" spans="12:13" hidden="1" x14ac:dyDescent="0.25">
      <c r="L4840" s="145" t="str">
        <f>IF(A4840="","",IFERROR(VLOOKUP(B4840,IPQlickTabla!$B:$J,9,FALSE),IF(B4840="80 - Produccion-Mezcla Grasa","80",IF(B4840="51 - Purga-Purga de sebo","51",IF(B4840="502 - Fermentacion PCL","502",IF(B4840="510 - Fermentacion","510","512"))))))</f>
        <v/>
      </c>
      <c r="M4840" s="107" t="str">
        <f t="shared" si="75"/>
        <v/>
      </c>
    </row>
    <row r="4841" spans="12:13" hidden="1" x14ac:dyDescent="0.25">
      <c r="L4841" s="145" t="str">
        <f>IF(A4841="","",IFERROR(VLOOKUP(B4841,IPQlickTabla!$B:$J,9,FALSE),IF(B4841="80 - Produccion-Mezcla Grasa","80",IF(B4841="51 - Purga-Purga de sebo","51",IF(B4841="502 - Fermentacion PCL","502",IF(B4841="510 - Fermentacion","510","512"))))))</f>
        <v/>
      </c>
      <c r="M4841" s="107" t="str">
        <f t="shared" si="75"/>
        <v/>
      </c>
    </row>
    <row r="4842" spans="12:13" hidden="1" x14ac:dyDescent="0.25">
      <c r="L4842" s="145" t="str">
        <f>IF(A4842="","",IFERROR(VLOOKUP(B4842,IPQlickTabla!$B:$J,9,FALSE),IF(B4842="80 - Produccion-Mezcla Grasa","80",IF(B4842="51 - Purga-Purga de sebo","51",IF(B4842="502 - Fermentacion PCL","502",IF(B4842="510 - Fermentacion","510","512"))))))</f>
        <v/>
      </c>
      <c r="M4842" s="107" t="str">
        <f t="shared" si="75"/>
        <v/>
      </c>
    </row>
    <row r="4843" spans="12:13" hidden="1" x14ac:dyDescent="0.25">
      <c r="L4843" s="145" t="str">
        <f>IF(A4843="","",IFERROR(VLOOKUP(B4843,IPQlickTabla!$B:$J,9,FALSE),IF(B4843="80 - Produccion-Mezcla Grasa","80",IF(B4843="51 - Purga-Purga de sebo","51",IF(B4843="502 - Fermentacion PCL","502",IF(B4843="510 - Fermentacion","510","512"))))))</f>
        <v/>
      </c>
      <c r="M4843" s="107" t="str">
        <f t="shared" si="75"/>
        <v/>
      </c>
    </row>
    <row r="4844" spans="12:13" hidden="1" x14ac:dyDescent="0.25">
      <c r="L4844" s="145" t="str">
        <f>IF(A4844="","",IFERROR(VLOOKUP(B4844,IPQlickTabla!$B:$J,9,FALSE),IF(B4844="80 - Produccion-Mezcla Grasa","80",IF(B4844="51 - Purga-Purga de sebo","51",IF(B4844="502 - Fermentacion PCL","502",IF(B4844="510 - Fermentacion","510","512"))))))</f>
        <v/>
      </c>
      <c r="M4844" s="107" t="str">
        <f t="shared" si="75"/>
        <v/>
      </c>
    </row>
    <row r="4845" spans="12:13" hidden="1" x14ac:dyDescent="0.25">
      <c r="L4845" s="145" t="str">
        <f>IF(A4845="","",IFERROR(VLOOKUP(B4845,IPQlickTabla!$B:$J,9,FALSE),IF(B4845="80 - Produccion-Mezcla Grasa","80",IF(B4845="51 - Purga-Purga de sebo","51",IF(B4845="502 - Fermentacion PCL","502",IF(B4845="510 - Fermentacion","510","512"))))))</f>
        <v/>
      </c>
      <c r="M4845" s="107" t="str">
        <f t="shared" si="75"/>
        <v/>
      </c>
    </row>
    <row r="4846" spans="12:13" hidden="1" x14ac:dyDescent="0.25">
      <c r="L4846" s="145" t="str">
        <f>IF(A4846="","",IFERROR(VLOOKUP(B4846,IPQlickTabla!$B:$J,9,FALSE),IF(B4846="80 - Produccion-Mezcla Grasa","80",IF(B4846="51 - Purga-Purga de sebo","51",IF(B4846="502 - Fermentacion PCL","502",IF(B4846="510 - Fermentacion","510","512"))))))</f>
        <v/>
      </c>
      <c r="M4846" s="107" t="str">
        <f t="shared" si="75"/>
        <v/>
      </c>
    </row>
    <row r="4847" spans="12:13" hidden="1" x14ac:dyDescent="0.25">
      <c r="L4847" s="145" t="str">
        <f>IF(A4847="","",IFERROR(VLOOKUP(B4847,IPQlickTabla!$B:$J,9,FALSE),IF(B4847="80 - Produccion-Mezcla Grasa","80",IF(B4847="51 - Purga-Purga de sebo","51",IF(B4847="502 - Fermentacion PCL","502",IF(B4847="510 - Fermentacion","510","512"))))))</f>
        <v/>
      </c>
      <c r="M4847" s="107" t="str">
        <f t="shared" si="75"/>
        <v/>
      </c>
    </row>
    <row r="4848" spans="12:13" hidden="1" x14ac:dyDescent="0.25">
      <c r="L4848" s="145" t="str">
        <f>IF(A4848="","",IFERROR(VLOOKUP(B4848,IPQlickTabla!$B:$J,9,FALSE),IF(B4848="80 - Produccion-Mezcla Grasa","80",IF(B4848="51 - Purga-Purga de sebo","51",IF(B4848="502 - Fermentacion PCL","502",IF(B4848="510 - Fermentacion","510","512"))))))</f>
        <v/>
      </c>
      <c r="M4848" s="107" t="str">
        <f t="shared" si="75"/>
        <v/>
      </c>
    </row>
    <row r="4849" spans="12:13" hidden="1" x14ac:dyDescent="0.25">
      <c r="L4849" s="145" t="str">
        <f>IF(A4849="","",IFERROR(VLOOKUP(B4849,IPQlickTabla!$B:$J,9,FALSE),IF(B4849="80 - Produccion-Mezcla Grasa","80",IF(B4849="51 - Purga-Purga de sebo","51",IF(B4849="502 - Fermentacion PCL","502",IF(B4849="510 - Fermentacion","510","512"))))))</f>
        <v/>
      </c>
      <c r="M4849" s="107" t="str">
        <f t="shared" si="75"/>
        <v/>
      </c>
    </row>
    <row r="4850" spans="12:13" hidden="1" x14ac:dyDescent="0.25">
      <c r="L4850" s="145" t="str">
        <f>IF(A4850="","",IFERROR(VLOOKUP(B4850,IPQlickTabla!$B:$J,9,FALSE),IF(B4850="80 - Produccion-Mezcla Grasa","80",IF(B4850="51 - Purga-Purga de sebo","51",IF(B4850="502 - Fermentacion PCL","502",IF(B4850="510 - Fermentacion","510","512"))))))</f>
        <v/>
      </c>
      <c r="M4850" s="107" t="str">
        <f t="shared" si="75"/>
        <v/>
      </c>
    </row>
    <row r="4851" spans="12:13" hidden="1" x14ac:dyDescent="0.25">
      <c r="L4851" s="145" t="str">
        <f>IF(A4851="","",IFERROR(VLOOKUP(B4851,IPQlickTabla!$B:$J,9,FALSE),IF(B4851="80 - Produccion-Mezcla Grasa","80",IF(B4851="51 - Purga-Purga de sebo","51",IF(B4851="502 - Fermentacion PCL","502",IF(B4851="510 - Fermentacion","510","512"))))))</f>
        <v/>
      </c>
      <c r="M4851" s="107" t="str">
        <f t="shared" si="75"/>
        <v/>
      </c>
    </row>
    <row r="4852" spans="12:13" hidden="1" x14ac:dyDescent="0.25">
      <c r="L4852" s="145" t="str">
        <f>IF(A4852="","",IFERROR(VLOOKUP(B4852,IPQlickTabla!$B:$J,9,FALSE),IF(B4852="80 - Produccion-Mezcla Grasa","80",IF(B4852="51 - Purga-Purga de sebo","51",IF(B4852="502 - Fermentacion PCL","502",IF(B4852="510 - Fermentacion","510","512"))))))</f>
        <v/>
      </c>
      <c r="M4852" s="107" t="str">
        <f t="shared" si="75"/>
        <v/>
      </c>
    </row>
    <row r="4853" spans="12:13" hidden="1" x14ac:dyDescent="0.25">
      <c r="L4853" s="145" t="str">
        <f>IF(A4853="","",IFERROR(VLOOKUP(B4853,IPQlickTabla!$B:$J,9,FALSE),IF(B4853="80 - Produccion-Mezcla Grasa","80",IF(B4853="51 - Purga-Purga de sebo","51",IF(B4853="502 - Fermentacion PCL","502",IF(B4853="510 - Fermentacion","510","512"))))))</f>
        <v/>
      </c>
      <c r="M4853" s="107" t="str">
        <f t="shared" si="75"/>
        <v/>
      </c>
    </row>
    <row r="4854" spans="12:13" hidden="1" x14ac:dyDescent="0.25">
      <c r="L4854" s="145" t="str">
        <f>IF(A4854="","",IFERROR(VLOOKUP(B4854,IPQlickTabla!$B:$J,9,FALSE),IF(B4854="80 - Produccion-Mezcla Grasa","80",IF(B4854="51 - Purga-Purga de sebo","51",IF(B4854="502 - Fermentacion PCL","502",IF(B4854="510 - Fermentacion","510","512"))))))</f>
        <v/>
      </c>
      <c r="M4854" s="107" t="str">
        <f t="shared" si="75"/>
        <v/>
      </c>
    </row>
    <row r="4855" spans="12:13" hidden="1" x14ac:dyDescent="0.25">
      <c r="L4855" s="145" t="str">
        <f>IF(A4855="","",IFERROR(VLOOKUP(B4855,IPQlickTabla!$B:$J,9,FALSE),IF(B4855="80 - Produccion-Mezcla Grasa","80",IF(B4855="51 - Purga-Purga de sebo","51",IF(B4855="502 - Fermentacion PCL","502",IF(B4855="510 - Fermentacion","510","512"))))))</f>
        <v/>
      </c>
      <c r="M4855" s="107" t="str">
        <f t="shared" si="75"/>
        <v/>
      </c>
    </row>
    <row r="4856" spans="12:13" hidden="1" x14ac:dyDescent="0.25">
      <c r="L4856" s="145" t="str">
        <f>IF(A4856="","",IFERROR(VLOOKUP(B4856,IPQlickTabla!$B:$J,9,FALSE),IF(B4856="80 - Produccion-Mezcla Grasa","80",IF(B4856="51 - Purga-Purga de sebo","51",IF(B4856="502 - Fermentacion PCL","502",IF(B4856="510 - Fermentacion","510","512"))))))</f>
        <v/>
      </c>
      <c r="M4856" s="107" t="str">
        <f t="shared" si="75"/>
        <v/>
      </c>
    </row>
    <row r="4857" spans="12:13" hidden="1" x14ac:dyDescent="0.25">
      <c r="L4857" s="145" t="str">
        <f>IF(A4857="","",IFERROR(VLOOKUP(B4857,IPQlickTabla!$B:$J,9,FALSE),IF(B4857="80 - Produccion-Mezcla Grasa","80",IF(B4857="51 - Purga-Purga de sebo","51",IF(B4857="502 - Fermentacion PCL","502",IF(B4857="510 - Fermentacion","510","512"))))))</f>
        <v/>
      </c>
      <c r="M4857" s="107" t="str">
        <f t="shared" si="75"/>
        <v/>
      </c>
    </row>
    <row r="4858" spans="12:13" hidden="1" x14ac:dyDescent="0.25">
      <c r="L4858" s="145" t="str">
        <f>IF(A4858="","",IFERROR(VLOOKUP(B4858,IPQlickTabla!$B:$J,9,FALSE),IF(B4858="80 - Produccion-Mezcla Grasa","80",IF(B4858="51 - Purga-Purga de sebo","51",IF(B4858="502 - Fermentacion PCL","502",IF(B4858="510 - Fermentacion","510","512"))))))</f>
        <v/>
      </c>
      <c r="M4858" s="107" t="str">
        <f t="shared" si="75"/>
        <v/>
      </c>
    </row>
    <row r="4859" spans="12:13" hidden="1" x14ac:dyDescent="0.25">
      <c r="L4859" s="145" t="str">
        <f>IF(A4859="","",IFERROR(VLOOKUP(B4859,IPQlickTabla!$B:$J,9,FALSE),IF(B4859="80 - Produccion-Mezcla Grasa","80",IF(B4859="51 - Purga-Purga de sebo","51",IF(B4859="502 - Fermentacion PCL","502",IF(B4859="510 - Fermentacion","510","512"))))))</f>
        <v/>
      </c>
      <c r="M4859" s="107" t="str">
        <f t="shared" si="75"/>
        <v/>
      </c>
    </row>
    <row r="4860" spans="12:13" hidden="1" x14ac:dyDescent="0.25">
      <c r="L4860" s="145" t="str">
        <f>IF(A4860="","",IFERROR(VLOOKUP(B4860,IPQlickTabla!$B:$J,9,FALSE),IF(B4860="80 - Produccion-Mezcla Grasa","80",IF(B4860="51 - Purga-Purga de sebo","51",IF(B4860="502 - Fermentacion PCL","502",IF(B4860="510 - Fermentacion","510","512"))))))</f>
        <v/>
      </c>
      <c r="M4860" s="107" t="str">
        <f t="shared" si="75"/>
        <v/>
      </c>
    </row>
    <row r="4861" spans="12:13" hidden="1" x14ac:dyDescent="0.25">
      <c r="L4861" s="145" t="str">
        <f>IF(A4861="","",IFERROR(VLOOKUP(B4861,IPQlickTabla!$B:$J,9,FALSE),IF(B4861="80 - Produccion-Mezcla Grasa","80",IF(B4861="51 - Purga-Purga de sebo","51",IF(B4861="502 - Fermentacion PCL","502",IF(B4861="510 - Fermentacion","510","512"))))))</f>
        <v/>
      </c>
      <c r="M4861" s="107" t="str">
        <f t="shared" si="75"/>
        <v/>
      </c>
    </row>
    <row r="4862" spans="12:13" hidden="1" x14ac:dyDescent="0.25">
      <c r="L4862" s="145" t="str">
        <f>IF(A4862="","",IFERROR(VLOOKUP(B4862,IPQlickTabla!$B:$J,9,FALSE),IF(B4862="80 - Produccion-Mezcla Grasa","80",IF(B4862="51 - Purga-Purga de sebo","51",IF(B4862="502 - Fermentacion PCL","502",IF(B4862="510 - Fermentacion","510","512"))))))</f>
        <v/>
      </c>
      <c r="M4862" s="107" t="str">
        <f t="shared" si="75"/>
        <v/>
      </c>
    </row>
    <row r="4863" spans="12:13" hidden="1" x14ac:dyDescent="0.25">
      <c r="L4863" s="145" t="str">
        <f>IF(A4863="","",IFERROR(VLOOKUP(B4863,IPQlickTabla!$B:$J,9,FALSE),IF(B4863="80 - Produccion-Mezcla Grasa","80",IF(B4863="51 - Purga-Purga de sebo","51",IF(B4863="502 - Fermentacion PCL","502",IF(B4863="510 - Fermentacion","510","512"))))))</f>
        <v/>
      </c>
      <c r="M4863" s="107" t="str">
        <f t="shared" si="75"/>
        <v/>
      </c>
    </row>
    <row r="4864" spans="12:13" hidden="1" x14ac:dyDescent="0.25">
      <c r="L4864" s="145" t="str">
        <f>IF(A4864="","",IFERROR(VLOOKUP(B4864,IPQlickTabla!$B:$J,9,FALSE),IF(B4864="80 - Produccion-Mezcla Grasa","80",IF(B4864="51 - Purga-Purga de sebo","51",IF(B4864="502 - Fermentacion PCL","502",IF(B4864="510 - Fermentacion","510","512"))))))</f>
        <v/>
      </c>
      <c r="M4864" s="107" t="str">
        <f t="shared" si="75"/>
        <v/>
      </c>
    </row>
    <row r="4865" spans="12:13" hidden="1" x14ac:dyDescent="0.25">
      <c r="L4865" s="145" t="str">
        <f>IF(A4865="","",IFERROR(VLOOKUP(B4865,IPQlickTabla!$B:$J,9,FALSE),IF(B4865="80 - Produccion-Mezcla Grasa","80",IF(B4865="51 - Purga-Purga de sebo","51",IF(B4865="502 - Fermentacion PCL","502",IF(B4865="510 - Fermentacion","510","512"))))))</f>
        <v/>
      </c>
      <c r="M4865" s="107" t="str">
        <f t="shared" si="75"/>
        <v/>
      </c>
    </row>
    <row r="4866" spans="12:13" hidden="1" x14ac:dyDescent="0.25">
      <c r="L4866" s="145" t="str">
        <f>IF(A4866="","",IFERROR(VLOOKUP(B4866,IPQlickTabla!$B:$J,9,FALSE),IF(B4866="80 - Produccion-Mezcla Grasa","80",IF(B4866="51 - Purga-Purga de sebo","51",IF(B4866="502 - Fermentacion PCL","502",IF(B4866="510 - Fermentacion","510","512"))))))</f>
        <v/>
      </c>
      <c r="M4866" s="107" t="str">
        <f t="shared" si="75"/>
        <v/>
      </c>
    </row>
    <row r="4867" spans="12:13" hidden="1" x14ac:dyDescent="0.25">
      <c r="L4867" s="145" t="str">
        <f>IF(A4867="","",IFERROR(VLOOKUP(B4867,IPQlickTabla!$B:$J,9,FALSE),IF(B4867="80 - Produccion-Mezcla Grasa","80",IF(B4867="51 - Purga-Purga de sebo","51",IF(B4867="502 - Fermentacion PCL","502",IF(B4867="510 - Fermentacion","510","512"))))))</f>
        <v/>
      </c>
      <c r="M4867" s="107" t="str">
        <f t="shared" ref="M4867:M4930" si="76">+IF(OR(L4867=73,L4867=74,L4867=75),75,IF(L4867="80",80,IF(L4867="51",51,IF(L4867="502",502,IF(L4867="510",510,IF(L4867="512",512,L4867))))))</f>
        <v/>
      </c>
    </row>
    <row r="4868" spans="12:13" hidden="1" x14ac:dyDescent="0.25">
      <c r="L4868" s="145" t="str">
        <f>IF(A4868="","",IFERROR(VLOOKUP(B4868,IPQlickTabla!$B:$J,9,FALSE),IF(B4868="80 - Produccion-Mezcla Grasa","80",IF(B4868="51 - Purga-Purga de sebo","51",IF(B4868="502 - Fermentacion PCL","502",IF(B4868="510 - Fermentacion","510","512"))))))</f>
        <v/>
      </c>
      <c r="M4868" s="107" t="str">
        <f t="shared" si="76"/>
        <v/>
      </c>
    </row>
    <row r="4869" spans="12:13" hidden="1" x14ac:dyDescent="0.25">
      <c r="L4869" s="145" t="str">
        <f>IF(A4869="","",IFERROR(VLOOKUP(B4869,IPQlickTabla!$B:$J,9,FALSE),IF(B4869="80 - Produccion-Mezcla Grasa","80",IF(B4869="51 - Purga-Purga de sebo","51",IF(B4869="502 - Fermentacion PCL","502",IF(B4869="510 - Fermentacion","510","512"))))))</f>
        <v/>
      </c>
      <c r="M4869" s="107" t="str">
        <f t="shared" si="76"/>
        <v/>
      </c>
    </row>
    <row r="4870" spans="12:13" hidden="1" x14ac:dyDescent="0.25">
      <c r="L4870" s="145" t="str">
        <f>IF(A4870="","",IFERROR(VLOOKUP(B4870,IPQlickTabla!$B:$J,9,FALSE),IF(B4870="80 - Produccion-Mezcla Grasa","80",IF(B4870="51 - Purga-Purga de sebo","51",IF(B4870="502 - Fermentacion PCL","502",IF(B4870="510 - Fermentacion","510","512"))))))</f>
        <v/>
      </c>
      <c r="M4870" s="107" t="str">
        <f t="shared" si="76"/>
        <v/>
      </c>
    </row>
    <row r="4871" spans="12:13" hidden="1" x14ac:dyDescent="0.25">
      <c r="L4871" s="145" t="str">
        <f>IF(A4871="","",IFERROR(VLOOKUP(B4871,IPQlickTabla!$B:$J,9,FALSE),IF(B4871="80 - Produccion-Mezcla Grasa","80",IF(B4871="51 - Purga-Purga de sebo","51",IF(B4871="502 - Fermentacion PCL","502",IF(B4871="510 - Fermentacion","510","512"))))))</f>
        <v/>
      </c>
      <c r="M4871" s="107" t="str">
        <f t="shared" si="76"/>
        <v/>
      </c>
    </row>
    <row r="4872" spans="12:13" hidden="1" x14ac:dyDescent="0.25">
      <c r="L4872" s="145" t="str">
        <f>IF(A4872="","",IFERROR(VLOOKUP(B4872,IPQlickTabla!$B:$J,9,FALSE),IF(B4872="80 - Produccion-Mezcla Grasa","80",IF(B4872="51 - Purga-Purga de sebo","51",IF(B4872="502 - Fermentacion PCL","502",IF(B4872="510 - Fermentacion","510","512"))))))</f>
        <v/>
      </c>
      <c r="M4872" s="107" t="str">
        <f t="shared" si="76"/>
        <v/>
      </c>
    </row>
    <row r="4873" spans="12:13" hidden="1" x14ac:dyDescent="0.25">
      <c r="L4873" s="145" t="str">
        <f>IF(A4873="","",IFERROR(VLOOKUP(B4873,IPQlickTabla!$B:$J,9,FALSE),IF(B4873="80 - Produccion-Mezcla Grasa","80",IF(B4873="51 - Purga-Purga de sebo","51",IF(B4873="502 - Fermentacion PCL","502",IF(B4873="510 - Fermentacion","510","512"))))))</f>
        <v/>
      </c>
      <c r="M4873" s="107" t="str">
        <f t="shared" si="76"/>
        <v/>
      </c>
    </row>
    <row r="4874" spans="12:13" hidden="1" x14ac:dyDescent="0.25">
      <c r="L4874" s="145" t="str">
        <f>IF(A4874="","",IFERROR(VLOOKUP(B4874,IPQlickTabla!$B:$J,9,FALSE),IF(B4874="80 - Produccion-Mezcla Grasa","80",IF(B4874="51 - Purga-Purga de sebo","51",IF(B4874="502 - Fermentacion PCL","502",IF(B4874="510 - Fermentacion","510","512"))))))</f>
        <v/>
      </c>
      <c r="M4874" s="107" t="str">
        <f t="shared" si="76"/>
        <v/>
      </c>
    </row>
    <row r="4875" spans="12:13" hidden="1" x14ac:dyDescent="0.25">
      <c r="L4875" s="145" t="str">
        <f>IF(A4875="","",IFERROR(VLOOKUP(B4875,IPQlickTabla!$B:$J,9,FALSE),IF(B4875="80 - Produccion-Mezcla Grasa","80",IF(B4875="51 - Purga-Purga de sebo","51",IF(B4875="502 - Fermentacion PCL","502",IF(B4875="510 - Fermentacion","510","512"))))))</f>
        <v/>
      </c>
      <c r="M4875" s="107" t="str">
        <f t="shared" si="76"/>
        <v/>
      </c>
    </row>
    <row r="4876" spans="12:13" hidden="1" x14ac:dyDescent="0.25">
      <c r="L4876" s="145" t="str">
        <f>IF(A4876="","",IFERROR(VLOOKUP(B4876,IPQlickTabla!$B:$J,9,FALSE),IF(B4876="80 - Produccion-Mezcla Grasa","80",IF(B4876="51 - Purga-Purga de sebo","51",IF(B4876="502 - Fermentacion PCL","502",IF(B4876="510 - Fermentacion","510","512"))))))</f>
        <v/>
      </c>
      <c r="M4876" s="107" t="str">
        <f t="shared" si="76"/>
        <v/>
      </c>
    </row>
    <row r="4877" spans="12:13" hidden="1" x14ac:dyDescent="0.25">
      <c r="L4877" s="145" t="str">
        <f>IF(A4877="","",IFERROR(VLOOKUP(B4877,IPQlickTabla!$B:$J,9,FALSE),IF(B4877="80 - Produccion-Mezcla Grasa","80",IF(B4877="51 - Purga-Purga de sebo","51",IF(B4877="502 - Fermentacion PCL","502",IF(B4877="510 - Fermentacion","510","512"))))))</f>
        <v/>
      </c>
      <c r="M4877" s="107" t="str">
        <f t="shared" si="76"/>
        <v/>
      </c>
    </row>
    <row r="4878" spans="12:13" hidden="1" x14ac:dyDescent="0.25">
      <c r="L4878" s="145" t="str">
        <f>IF(A4878="","",IFERROR(VLOOKUP(B4878,IPQlickTabla!$B:$J,9,FALSE),IF(B4878="80 - Produccion-Mezcla Grasa","80",IF(B4878="51 - Purga-Purga de sebo","51",IF(B4878="502 - Fermentacion PCL","502",IF(B4878="510 - Fermentacion","510","512"))))))</f>
        <v/>
      </c>
      <c r="M4878" s="107" t="str">
        <f t="shared" si="76"/>
        <v/>
      </c>
    </row>
    <row r="4879" spans="12:13" hidden="1" x14ac:dyDescent="0.25">
      <c r="L4879" s="145" t="str">
        <f>IF(A4879="","",IFERROR(VLOOKUP(B4879,IPQlickTabla!$B:$J,9,FALSE),IF(B4879="80 - Produccion-Mezcla Grasa","80",IF(B4879="51 - Purga-Purga de sebo","51",IF(B4879="502 - Fermentacion PCL","502",IF(B4879="510 - Fermentacion","510","512"))))))</f>
        <v/>
      </c>
      <c r="M4879" s="107" t="str">
        <f t="shared" si="76"/>
        <v/>
      </c>
    </row>
    <row r="4880" spans="12:13" hidden="1" x14ac:dyDescent="0.25">
      <c r="L4880" s="145" t="str">
        <f>IF(A4880="","",IFERROR(VLOOKUP(B4880,IPQlickTabla!$B:$J,9,FALSE),IF(B4880="80 - Produccion-Mezcla Grasa","80",IF(B4880="51 - Purga-Purga de sebo","51",IF(B4880="502 - Fermentacion PCL","502",IF(B4880="510 - Fermentacion","510","512"))))))</f>
        <v/>
      </c>
      <c r="M4880" s="107" t="str">
        <f t="shared" si="76"/>
        <v/>
      </c>
    </row>
    <row r="4881" spans="12:13" hidden="1" x14ac:dyDescent="0.25">
      <c r="L4881" s="145" t="str">
        <f>IF(A4881="","",IFERROR(VLOOKUP(B4881,IPQlickTabla!$B:$J,9,FALSE),IF(B4881="80 - Produccion-Mezcla Grasa","80",IF(B4881="51 - Purga-Purga de sebo","51",IF(B4881="502 - Fermentacion PCL","502",IF(B4881="510 - Fermentacion","510","512"))))))</f>
        <v/>
      </c>
      <c r="M4881" s="107" t="str">
        <f t="shared" si="76"/>
        <v/>
      </c>
    </row>
    <row r="4882" spans="12:13" hidden="1" x14ac:dyDescent="0.25">
      <c r="L4882" s="145" t="str">
        <f>IF(A4882="","",IFERROR(VLOOKUP(B4882,IPQlickTabla!$B:$J,9,FALSE),IF(B4882="80 - Produccion-Mezcla Grasa","80",IF(B4882="51 - Purga-Purga de sebo","51",IF(B4882="502 - Fermentacion PCL","502",IF(B4882="510 - Fermentacion","510","512"))))))</f>
        <v/>
      </c>
      <c r="M4882" s="107" t="str">
        <f t="shared" si="76"/>
        <v/>
      </c>
    </row>
    <row r="4883" spans="12:13" hidden="1" x14ac:dyDescent="0.25">
      <c r="L4883" s="145" t="str">
        <f>IF(A4883="","",IFERROR(VLOOKUP(B4883,IPQlickTabla!$B:$J,9,FALSE),IF(B4883="80 - Produccion-Mezcla Grasa","80",IF(B4883="51 - Purga-Purga de sebo","51",IF(B4883="502 - Fermentacion PCL","502",IF(B4883="510 - Fermentacion","510","512"))))))</f>
        <v/>
      </c>
      <c r="M4883" s="107" t="str">
        <f t="shared" si="76"/>
        <v/>
      </c>
    </row>
    <row r="4884" spans="12:13" hidden="1" x14ac:dyDescent="0.25">
      <c r="L4884" s="145" t="str">
        <f>IF(A4884="","",IFERROR(VLOOKUP(B4884,IPQlickTabla!$B:$J,9,FALSE),IF(B4884="80 - Produccion-Mezcla Grasa","80",IF(B4884="51 - Purga-Purga de sebo","51",IF(B4884="502 - Fermentacion PCL","502",IF(B4884="510 - Fermentacion","510","512"))))))</f>
        <v/>
      </c>
      <c r="M4884" s="107" t="str">
        <f t="shared" si="76"/>
        <v/>
      </c>
    </row>
    <row r="4885" spans="12:13" hidden="1" x14ac:dyDescent="0.25">
      <c r="L4885" s="145" t="str">
        <f>IF(A4885="","",IFERROR(VLOOKUP(B4885,IPQlickTabla!$B:$J,9,FALSE),IF(B4885="80 - Produccion-Mezcla Grasa","80",IF(B4885="51 - Purga-Purga de sebo","51",IF(B4885="502 - Fermentacion PCL","502",IF(B4885="510 - Fermentacion","510","512"))))))</f>
        <v/>
      </c>
      <c r="M4885" s="107" t="str">
        <f t="shared" si="76"/>
        <v/>
      </c>
    </row>
    <row r="4886" spans="12:13" hidden="1" x14ac:dyDescent="0.25">
      <c r="L4886" s="145" t="str">
        <f>IF(A4886="","",IFERROR(VLOOKUP(B4886,IPQlickTabla!$B:$J,9,FALSE),IF(B4886="80 - Produccion-Mezcla Grasa","80",IF(B4886="51 - Purga-Purga de sebo","51",IF(B4886="502 - Fermentacion PCL","502",IF(B4886="510 - Fermentacion","510","512"))))))</f>
        <v/>
      </c>
      <c r="M4886" s="107" t="str">
        <f t="shared" si="76"/>
        <v/>
      </c>
    </row>
    <row r="4887" spans="12:13" hidden="1" x14ac:dyDescent="0.25">
      <c r="L4887" s="145" t="str">
        <f>IF(A4887="","",IFERROR(VLOOKUP(B4887,IPQlickTabla!$B:$J,9,FALSE),IF(B4887="80 - Produccion-Mezcla Grasa","80",IF(B4887="51 - Purga-Purga de sebo","51",IF(B4887="502 - Fermentacion PCL","502",IF(B4887="510 - Fermentacion","510","512"))))))</f>
        <v/>
      </c>
      <c r="M4887" s="107" t="str">
        <f t="shared" si="76"/>
        <v/>
      </c>
    </row>
    <row r="4888" spans="12:13" hidden="1" x14ac:dyDescent="0.25">
      <c r="L4888" s="145" t="str">
        <f>IF(A4888="","",IFERROR(VLOOKUP(B4888,IPQlickTabla!$B:$J,9,FALSE),IF(B4888="80 - Produccion-Mezcla Grasa","80",IF(B4888="51 - Purga-Purga de sebo","51",IF(B4888="502 - Fermentacion PCL","502",IF(B4888="510 - Fermentacion","510","512"))))))</f>
        <v/>
      </c>
      <c r="M4888" s="107" t="str">
        <f t="shared" si="76"/>
        <v/>
      </c>
    </row>
    <row r="4889" spans="12:13" hidden="1" x14ac:dyDescent="0.25">
      <c r="L4889" s="145" t="str">
        <f>IF(A4889="","",IFERROR(VLOOKUP(B4889,IPQlickTabla!$B:$J,9,FALSE),IF(B4889="80 - Produccion-Mezcla Grasa","80",IF(B4889="51 - Purga-Purga de sebo","51",IF(B4889="502 - Fermentacion PCL","502",IF(B4889="510 - Fermentacion","510","512"))))))</f>
        <v/>
      </c>
      <c r="M4889" s="107" t="str">
        <f t="shared" si="76"/>
        <v/>
      </c>
    </row>
    <row r="4890" spans="12:13" hidden="1" x14ac:dyDescent="0.25">
      <c r="L4890" s="145" t="str">
        <f>IF(A4890="","",IFERROR(VLOOKUP(B4890,IPQlickTabla!$B:$J,9,FALSE),IF(B4890="80 - Produccion-Mezcla Grasa","80",IF(B4890="51 - Purga-Purga de sebo","51",IF(B4890="502 - Fermentacion PCL","502",IF(B4890="510 - Fermentacion","510","512"))))))</f>
        <v/>
      </c>
      <c r="M4890" s="107" t="str">
        <f t="shared" si="76"/>
        <v/>
      </c>
    </row>
    <row r="4891" spans="12:13" hidden="1" x14ac:dyDescent="0.25">
      <c r="L4891" s="145" t="str">
        <f>IF(A4891="","",IFERROR(VLOOKUP(B4891,IPQlickTabla!$B:$J,9,FALSE),IF(B4891="80 - Produccion-Mezcla Grasa","80",IF(B4891="51 - Purga-Purga de sebo","51",IF(B4891="502 - Fermentacion PCL","502",IF(B4891="510 - Fermentacion","510","512"))))))</f>
        <v/>
      </c>
      <c r="M4891" s="107" t="str">
        <f t="shared" si="76"/>
        <v/>
      </c>
    </row>
    <row r="4892" spans="12:13" hidden="1" x14ac:dyDescent="0.25">
      <c r="L4892" s="145" t="str">
        <f>IF(A4892="","",IFERROR(VLOOKUP(B4892,IPQlickTabla!$B:$J,9,FALSE),IF(B4892="80 - Produccion-Mezcla Grasa","80",IF(B4892="51 - Purga-Purga de sebo","51",IF(B4892="502 - Fermentacion PCL","502",IF(B4892="510 - Fermentacion","510","512"))))))</f>
        <v/>
      </c>
      <c r="M4892" s="107" t="str">
        <f t="shared" si="76"/>
        <v/>
      </c>
    </row>
    <row r="4893" spans="12:13" hidden="1" x14ac:dyDescent="0.25">
      <c r="L4893" s="145" t="str">
        <f>IF(A4893="","",IFERROR(VLOOKUP(B4893,IPQlickTabla!$B:$J,9,FALSE),IF(B4893="80 - Produccion-Mezcla Grasa","80",IF(B4893="51 - Purga-Purga de sebo","51",IF(B4893="502 - Fermentacion PCL","502",IF(B4893="510 - Fermentacion","510","512"))))))</f>
        <v/>
      </c>
      <c r="M4893" s="107" t="str">
        <f t="shared" si="76"/>
        <v/>
      </c>
    </row>
    <row r="4894" spans="12:13" hidden="1" x14ac:dyDescent="0.25">
      <c r="L4894" s="145" t="str">
        <f>IF(A4894="","",IFERROR(VLOOKUP(B4894,IPQlickTabla!$B:$J,9,FALSE),IF(B4894="80 - Produccion-Mezcla Grasa","80",IF(B4894="51 - Purga-Purga de sebo","51",IF(B4894="502 - Fermentacion PCL","502",IF(B4894="510 - Fermentacion","510","512"))))))</f>
        <v/>
      </c>
      <c r="M4894" s="107" t="str">
        <f t="shared" si="76"/>
        <v/>
      </c>
    </row>
    <row r="4895" spans="12:13" hidden="1" x14ac:dyDescent="0.25">
      <c r="L4895" s="145" t="str">
        <f>IF(A4895="","",IFERROR(VLOOKUP(B4895,IPQlickTabla!$B:$J,9,FALSE),IF(B4895="80 - Produccion-Mezcla Grasa","80",IF(B4895="51 - Purga-Purga de sebo","51",IF(B4895="502 - Fermentacion PCL","502",IF(B4895="510 - Fermentacion","510","512"))))))</f>
        <v/>
      </c>
      <c r="M4895" s="107" t="str">
        <f t="shared" si="76"/>
        <v/>
      </c>
    </row>
    <row r="4896" spans="12:13" hidden="1" x14ac:dyDescent="0.25">
      <c r="L4896" s="145" t="str">
        <f>IF(A4896="","",IFERROR(VLOOKUP(B4896,IPQlickTabla!$B:$J,9,FALSE),IF(B4896="80 - Produccion-Mezcla Grasa","80",IF(B4896="51 - Purga-Purga de sebo","51",IF(B4896="502 - Fermentacion PCL","502",IF(B4896="510 - Fermentacion","510","512"))))))</f>
        <v/>
      </c>
      <c r="M4896" s="107" t="str">
        <f t="shared" si="76"/>
        <v/>
      </c>
    </row>
    <row r="4897" spans="12:13" hidden="1" x14ac:dyDescent="0.25">
      <c r="L4897" s="145" t="str">
        <f>IF(A4897="","",IFERROR(VLOOKUP(B4897,IPQlickTabla!$B:$J,9,FALSE),IF(B4897="80 - Produccion-Mezcla Grasa","80",IF(B4897="51 - Purga-Purga de sebo","51",IF(B4897="502 - Fermentacion PCL","502",IF(B4897="510 - Fermentacion","510","512"))))))</f>
        <v/>
      </c>
      <c r="M4897" s="107" t="str">
        <f t="shared" si="76"/>
        <v/>
      </c>
    </row>
    <row r="4898" spans="12:13" hidden="1" x14ac:dyDescent="0.25">
      <c r="L4898" s="145" t="str">
        <f>IF(A4898="","",IFERROR(VLOOKUP(B4898,IPQlickTabla!$B:$J,9,FALSE),IF(B4898="80 - Produccion-Mezcla Grasa","80",IF(B4898="51 - Purga-Purga de sebo","51",IF(B4898="502 - Fermentacion PCL","502",IF(B4898="510 - Fermentacion","510","512"))))))</f>
        <v/>
      </c>
      <c r="M4898" s="107" t="str">
        <f t="shared" si="76"/>
        <v/>
      </c>
    </row>
    <row r="4899" spans="12:13" hidden="1" x14ac:dyDescent="0.25">
      <c r="L4899" s="145" t="str">
        <f>IF(A4899="","",IFERROR(VLOOKUP(B4899,IPQlickTabla!$B:$J,9,FALSE),IF(B4899="80 - Produccion-Mezcla Grasa","80",IF(B4899="51 - Purga-Purga de sebo","51",IF(B4899="502 - Fermentacion PCL","502",IF(B4899="510 - Fermentacion","510","512"))))))</f>
        <v/>
      </c>
      <c r="M4899" s="107" t="str">
        <f t="shared" si="76"/>
        <v/>
      </c>
    </row>
    <row r="4900" spans="12:13" hidden="1" x14ac:dyDescent="0.25">
      <c r="L4900" s="145" t="str">
        <f>IF(A4900="","",IFERROR(VLOOKUP(B4900,IPQlickTabla!$B:$J,9,FALSE),IF(B4900="80 - Produccion-Mezcla Grasa","80",IF(B4900="51 - Purga-Purga de sebo","51",IF(B4900="502 - Fermentacion PCL","502",IF(B4900="510 - Fermentacion","510","512"))))))</f>
        <v/>
      </c>
      <c r="M4900" s="107" t="str">
        <f t="shared" si="76"/>
        <v/>
      </c>
    </row>
    <row r="4901" spans="12:13" hidden="1" x14ac:dyDescent="0.25">
      <c r="L4901" s="145" t="str">
        <f>IF(A4901="","",IFERROR(VLOOKUP(B4901,IPQlickTabla!$B:$J,9,FALSE),IF(B4901="80 - Produccion-Mezcla Grasa","80",IF(B4901="51 - Purga-Purga de sebo","51",IF(B4901="502 - Fermentacion PCL","502",IF(B4901="510 - Fermentacion","510","512"))))))</f>
        <v/>
      </c>
      <c r="M4901" s="107" t="str">
        <f t="shared" si="76"/>
        <v/>
      </c>
    </row>
    <row r="4902" spans="12:13" hidden="1" x14ac:dyDescent="0.25">
      <c r="L4902" s="145" t="str">
        <f>IF(A4902="","",IFERROR(VLOOKUP(B4902,IPQlickTabla!$B:$J,9,FALSE),IF(B4902="80 - Produccion-Mezcla Grasa","80",IF(B4902="51 - Purga-Purga de sebo","51",IF(B4902="502 - Fermentacion PCL","502",IF(B4902="510 - Fermentacion","510","512"))))))</f>
        <v/>
      </c>
      <c r="M4902" s="107" t="str">
        <f t="shared" si="76"/>
        <v/>
      </c>
    </row>
    <row r="4903" spans="12:13" hidden="1" x14ac:dyDescent="0.25">
      <c r="L4903" s="145" t="str">
        <f>IF(A4903="","",IFERROR(VLOOKUP(B4903,IPQlickTabla!$B:$J,9,FALSE),IF(B4903="80 - Produccion-Mezcla Grasa","80",IF(B4903="51 - Purga-Purga de sebo","51",IF(B4903="502 - Fermentacion PCL","502",IF(B4903="510 - Fermentacion","510","512"))))))</f>
        <v/>
      </c>
      <c r="M4903" s="107" t="str">
        <f t="shared" si="76"/>
        <v/>
      </c>
    </row>
    <row r="4904" spans="12:13" hidden="1" x14ac:dyDescent="0.25">
      <c r="L4904" s="145" t="str">
        <f>IF(A4904="","",IFERROR(VLOOKUP(B4904,IPQlickTabla!$B:$J,9,FALSE),IF(B4904="80 - Produccion-Mezcla Grasa","80",IF(B4904="51 - Purga-Purga de sebo","51",IF(B4904="502 - Fermentacion PCL","502",IF(B4904="510 - Fermentacion","510","512"))))))</f>
        <v/>
      </c>
      <c r="M4904" s="107" t="str">
        <f t="shared" si="76"/>
        <v/>
      </c>
    </row>
    <row r="4905" spans="12:13" hidden="1" x14ac:dyDescent="0.25">
      <c r="L4905" s="145" t="str">
        <f>IF(A4905="","",IFERROR(VLOOKUP(B4905,IPQlickTabla!$B:$J,9,FALSE),IF(B4905="80 - Produccion-Mezcla Grasa","80",IF(B4905="51 - Purga-Purga de sebo","51",IF(B4905="502 - Fermentacion PCL","502",IF(B4905="510 - Fermentacion","510","512"))))))</f>
        <v/>
      </c>
      <c r="M4905" s="107" t="str">
        <f t="shared" si="76"/>
        <v/>
      </c>
    </row>
    <row r="4906" spans="12:13" hidden="1" x14ac:dyDescent="0.25">
      <c r="L4906" s="145" t="str">
        <f>IF(A4906="","",IFERROR(VLOOKUP(B4906,IPQlickTabla!$B:$J,9,FALSE),IF(B4906="80 - Produccion-Mezcla Grasa","80",IF(B4906="51 - Purga-Purga de sebo","51",IF(B4906="502 - Fermentacion PCL","502",IF(B4906="510 - Fermentacion","510","512"))))))</f>
        <v/>
      </c>
      <c r="M4906" s="107" t="str">
        <f t="shared" si="76"/>
        <v/>
      </c>
    </row>
    <row r="4907" spans="12:13" hidden="1" x14ac:dyDescent="0.25">
      <c r="L4907" s="145" t="str">
        <f>IF(A4907="","",IFERROR(VLOOKUP(B4907,IPQlickTabla!$B:$J,9,FALSE),IF(B4907="80 - Produccion-Mezcla Grasa","80",IF(B4907="51 - Purga-Purga de sebo","51",IF(B4907="502 - Fermentacion PCL","502",IF(B4907="510 - Fermentacion","510","512"))))))</f>
        <v/>
      </c>
      <c r="M4907" s="107" t="str">
        <f t="shared" si="76"/>
        <v/>
      </c>
    </row>
    <row r="4908" spans="12:13" hidden="1" x14ac:dyDescent="0.25">
      <c r="L4908" s="145" t="str">
        <f>IF(A4908="","",IFERROR(VLOOKUP(B4908,IPQlickTabla!$B:$J,9,FALSE),IF(B4908="80 - Produccion-Mezcla Grasa","80",IF(B4908="51 - Purga-Purga de sebo","51",IF(B4908="502 - Fermentacion PCL","502",IF(B4908="510 - Fermentacion","510","512"))))))</f>
        <v/>
      </c>
      <c r="M4908" s="107" t="str">
        <f t="shared" si="76"/>
        <v/>
      </c>
    </row>
    <row r="4909" spans="12:13" hidden="1" x14ac:dyDescent="0.25">
      <c r="L4909" s="145" t="str">
        <f>IF(A4909="","",IFERROR(VLOOKUP(B4909,IPQlickTabla!$B:$J,9,FALSE),IF(B4909="80 - Produccion-Mezcla Grasa","80",IF(B4909="51 - Purga-Purga de sebo","51",IF(B4909="502 - Fermentacion PCL","502",IF(B4909="510 - Fermentacion","510","512"))))))</f>
        <v/>
      </c>
      <c r="M4909" s="107" t="str">
        <f t="shared" si="76"/>
        <v/>
      </c>
    </row>
    <row r="4910" spans="12:13" hidden="1" x14ac:dyDescent="0.25">
      <c r="L4910" s="145" t="str">
        <f>IF(A4910="","",IFERROR(VLOOKUP(B4910,IPQlickTabla!$B:$J,9,FALSE),IF(B4910="80 - Produccion-Mezcla Grasa","80",IF(B4910="51 - Purga-Purga de sebo","51",IF(B4910="502 - Fermentacion PCL","502",IF(B4910="510 - Fermentacion","510","512"))))))</f>
        <v/>
      </c>
      <c r="M4910" s="107" t="str">
        <f t="shared" si="76"/>
        <v/>
      </c>
    </row>
    <row r="4911" spans="12:13" hidden="1" x14ac:dyDescent="0.25">
      <c r="L4911" s="145" t="str">
        <f>IF(A4911="","",IFERROR(VLOOKUP(B4911,IPQlickTabla!$B:$J,9,FALSE),IF(B4911="80 - Produccion-Mezcla Grasa","80",IF(B4911="51 - Purga-Purga de sebo","51",IF(B4911="502 - Fermentacion PCL","502",IF(B4911="510 - Fermentacion","510","512"))))))</f>
        <v/>
      </c>
      <c r="M4911" s="107" t="str">
        <f t="shared" si="76"/>
        <v/>
      </c>
    </row>
    <row r="4912" spans="12:13" hidden="1" x14ac:dyDescent="0.25">
      <c r="L4912" s="145" t="str">
        <f>IF(A4912="","",IFERROR(VLOOKUP(B4912,IPQlickTabla!$B:$J,9,FALSE),IF(B4912="80 - Produccion-Mezcla Grasa","80",IF(B4912="51 - Purga-Purga de sebo","51",IF(B4912="502 - Fermentacion PCL","502",IF(B4912="510 - Fermentacion","510","512"))))))</f>
        <v/>
      </c>
      <c r="M4912" s="107" t="str">
        <f t="shared" si="76"/>
        <v/>
      </c>
    </row>
    <row r="4913" spans="12:13" hidden="1" x14ac:dyDescent="0.25">
      <c r="L4913" s="145" t="str">
        <f>IF(A4913="","",IFERROR(VLOOKUP(B4913,IPQlickTabla!$B:$J,9,FALSE),IF(B4913="80 - Produccion-Mezcla Grasa","80",IF(B4913="51 - Purga-Purga de sebo","51",IF(B4913="502 - Fermentacion PCL","502",IF(B4913="510 - Fermentacion","510","512"))))))</f>
        <v/>
      </c>
      <c r="M4913" s="107" t="str">
        <f t="shared" si="76"/>
        <v/>
      </c>
    </row>
    <row r="4914" spans="12:13" hidden="1" x14ac:dyDescent="0.25">
      <c r="L4914" s="145" t="str">
        <f>IF(A4914="","",IFERROR(VLOOKUP(B4914,IPQlickTabla!$B:$J,9,FALSE),IF(B4914="80 - Produccion-Mezcla Grasa","80",IF(B4914="51 - Purga-Purga de sebo","51",IF(B4914="502 - Fermentacion PCL","502",IF(B4914="510 - Fermentacion","510","512"))))))</f>
        <v/>
      </c>
      <c r="M4914" s="107" t="str">
        <f t="shared" si="76"/>
        <v/>
      </c>
    </row>
    <row r="4915" spans="12:13" hidden="1" x14ac:dyDescent="0.25">
      <c r="L4915" s="145" t="str">
        <f>IF(A4915="","",IFERROR(VLOOKUP(B4915,IPQlickTabla!$B:$J,9,FALSE),IF(B4915="80 - Produccion-Mezcla Grasa","80",IF(B4915="51 - Purga-Purga de sebo","51",IF(B4915="502 - Fermentacion PCL","502",IF(B4915="510 - Fermentacion","510","512"))))))</f>
        <v/>
      </c>
      <c r="M4915" s="107" t="str">
        <f t="shared" si="76"/>
        <v/>
      </c>
    </row>
    <row r="4916" spans="12:13" hidden="1" x14ac:dyDescent="0.25">
      <c r="L4916" s="145" t="str">
        <f>IF(A4916="","",IFERROR(VLOOKUP(B4916,IPQlickTabla!$B:$J,9,FALSE),IF(B4916="80 - Produccion-Mezcla Grasa","80",IF(B4916="51 - Purga-Purga de sebo","51",IF(B4916="502 - Fermentacion PCL","502",IF(B4916="510 - Fermentacion","510","512"))))))</f>
        <v/>
      </c>
      <c r="M4916" s="107" t="str">
        <f t="shared" si="76"/>
        <v/>
      </c>
    </row>
    <row r="4917" spans="12:13" hidden="1" x14ac:dyDescent="0.25">
      <c r="L4917" s="145" t="str">
        <f>IF(A4917="","",IFERROR(VLOOKUP(B4917,IPQlickTabla!$B:$J,9,FALSE),IF(B4917="80 - Produccion-Mezcla Grasa","80",IF(B4917="51 - Purga-Purga de sebo","51",IF(B4917="502 - Fermentacion PCL","502",IF(B4917="510 - Fermentacion","510","512"))))))</f>
        <v/>
      </c>
      <c r="M4917" s="107" t="str">
        <f t="shared" si="76"/>
        <v/>
      </c>
    </row>
    <row r="4918" spans="12:13" hidden="1" x14ac:dyDescent="0.25">
      <c r="L4918" s="145" t="str">
        <f>IF(A4918="","",IFERROR(VLOOKUP(B4918,IPQlickTabla!$B:$J,9,FALSE),IF(B4918="80 - Produccion-Mezcla Grasa","80",IF(B4918="51 - Purga-Purga de sebo","51",IF(B4918="502 - Fermentacion PCL","502",IF(B4918="510 - Fermentacion","510","512"))))))</f>
        <v/>
      </c>
      <c r="M4918" s="107" t="str">
        <f t="shared" si="76"/>
        <v/>
      </c>
    </row>
    <row r="4919" spans="12:13" hidden="1" x14ac:dyDescent="0.25">
      <c r="L4919" s="145" t="str">
        <f>IF(A4919="","",IFERROR(VLOOKUP(B4919,IPQlickTabla!$B:$J,9,FALSE),IF(B4919="80 - Produccion-Mezcla Grasa","80",IF(B4919="51 - Purga-Purga de sebo","51",IF(B4919="502 - Fermentacion PCL","502",IF(B4919="510 - Fermentacion","510","512"))))))</f>
        <v/>
      </c>
      <c r="M4919" s="107" t="str">
        <f t="shared" si="76"/>
        <v/>
      </c>
    </row>
    <row r="4920" spans="12:13" hidden="1" x14ac:dyDescent="0.25">
      <c r="L4920" s="145" t="str">
        <f>IF(A4920="","",IFERROR(VLOOKUP(B4920,IPQlickTabla!$B:$J,9,FALSE),IF(B4920="80 - Produccion-Mezcla Grasa","80",IF(B4920="51 - Purga-Purga de sebo","51",IF(B4920="502 - Fermentacion PCL","502",IF(B4920="510 - Fermentacion","510","512"))))))</f>
        <v/>
      </c>
      <c r="M4920" s="107" t="str">
        <f t="shared" si="76"/>
        <v/>
      </c>
    </row>
    <row r="4921" spans="12:13" hidden="1" x14ac:dyDescent="0.25">
      <c r="L4921" s="145" t="str">
        <f>IF(A4921="","",IFERROR(VLOOKUP(B4921,IPQlickTabla!$B:$J,9,FALSE),IF(B4921="80 - Produccion-Mezcla Grasa","80",IF(B4921="51 - Purga-Purga de sebo","51",IF(B4921="502 - Fermentacion PCL","502",IF(B4921="510 - Fermentacion","510","512"))))))</f>
        <v/>
      </c>
      <c r="M4921" s="107" t="str">
        <f t="shared" si="76"/>
        <v/>
      </c>
    </row>
    <row r="4922" spans="12:13" hidden="1" x14ac:dyDescent="0.25">
      <c r="L4922" s="145" t="str">
        <f>IF(A4922="","",IFERROR(VLOOKUP(B4922,IPQlickTabla!$B:$J,9,FALSE),IF(B4922="80 - Produccion-Mezcla Grasa","80",IF(B4922="51 - Purga-Purga de sebo","51",IF(B4922="502 - Fermentacion PCL","502",IF(B4922="510 - Fermentacion","510","512"))))))</f>
        <v/>
      </c>
      <c r="M4922" s="107" t="str">
        <f t="shared" si="76"/>
        <v/>
      </c>
    </row>
    <row r="4923" spans="12:13" hidden="1" x14ac:dyDescent="0.25">
      <c r="L4923" s="145" t="str">
        <f>IF(A4923="","",IFERROR(VLOOKUP(B4923,IPQlickTabla!$B:$J,9,FALSE),IF(B4923="80 - Produccion-Mezcla Grasa","80",IF(B4923="51 - Purga-Purga de sebo","51",IF(B4923="502 - Fermentacion PCL","502",IF(B4923="510 - Fermentacion","510","512"))))))</f>
        <v/>
      </c>
      <c r="M4923" s="107" t="str">
        <f t="shared" si="76"/>
        <v/>
      </c>
    </row>
    <row r="4924" spans="12:13" hidden="1" x14ac:dyDescent="0.25">
      <c r="L4924" s="145" t="str">
        <f>IF(A4924="","",IFERROR(VLOOKUP(B4924,IPQlickTabla!$B:$J,9,FALSE),IF(B4924="80 - Produccion-Mezcla Grasa","80",IF(B4924="51 - Purga-Purga de sebo","51",IF(B4924="502 - Fermentacion PCL","502",IF(B4924="510 - Fermentacion","510","512"))))))</f>
        <v/>
      </c>
      <c r="M4924" s="107" t="str">
        <f t="shared" si="76"/>
        <v/>
      </c>
    </row>
    <row r="4925" spans="12:13" hidden="1" x14ac:dyDescent="0.25">
      <c r="L4925" s="145" t="str">
        <f>IF(A4925="","",IFERROR(VLOOKUP(B4925,IPQlickTabla!$B:$J,9,FALSE),IF(B4925="80 - Produccion-Mezcla Grasa","80",IF(B4925="51 - Purga-Purga de sebo","51",IF(B4925="502 - Fermentacion PCL","502",IF(B4925="510 - Fermentacion","510","512"))))))</f>
        <v/>
      </c>
      <c r="M4925" s="107" t="str">
        <f t="shared" si="76"/>
        <v/>
      </c>
    </row>
    <row r="4926" spans="12:13" hidden="1" x14ac:dyDescent="0.25">
      <c r="L4926" s="145" t="str">
        <f>IF(A4926="","",IFERROR(VLOOKUP(B4926,IPQlickTabla!$B:$J,9,FALSE),IF(B4926="80 - Produccion-Mezcla Grasa","80",IF(B4926="51 - Purga-Purga de sebo","51",IF(B4926="502 - Fermentacion PCL","502",IF(B4926="510 - Fermentacion","510","512"))))))</f>
        <v/>
      </c>
      <c r="M4926" s="107" t="str">
        <f t="shared" si="76"/>
        <v/>
      </c>
    </row>
    <row r="4927" spans="12:13" hidden="1" x14ac:dyDescent="0.25">
      <c r="L4927" s="145" t="str">
        <f>IF(A4927="","",IFERROR(VLOOKUP(B4927,IPQlickTabla!$B:$J,9,FALSE),IF(B4927="80 - Produccion-Mezcla Grasa","80",IF(B4927="51 - Purga-Purga de sebo","51",IF(B4927="502 - Fermentacion PCL","502",IF(B4927="510 - Fermentacion","510","512"))))))</f>
        <v/>
      </c>
      <c r="M4927" s="107" t="str">
        <f t="shared" si="76"/>
        <v/>
      </c>
    </row>
    <row r="4928" spans="12:13" hidden="1" x14ac:dyDescent="0.25">
      <c r="L4928" s="145" t="str">
        <f>IF(A4928="","",IFERROR(VLOOKUP(B4928,IPQlickTabla!$B:$J,9,FALSE),IF(B4928="80 - Produccion-Mezcla Grasa","80",IF(B4928="51 - Purga-Purga de sebo","51",IF(B4928="502 - Fermentacion PCL","502",IF(B4928="510 - Fermentacion","510","512"))))))</f>
        <v/>
      </c>
      <c r="M4928" s="107" t="str">
        <f t="shared" si="76"/>
        <v/>
      </c>
    </row>
    <row r="4929" spans="12:13" hidden="1" x14ac:dyDescent="0.25">
      <c r="L4929" s="145" t="str">
        <f>IF(A4929="","",IFERROR(VLOOKUP(B4929,IPQlickTabla!$B:$J,9,FALSE),IF(B4929="80 - Produccion-Mezcla Grasa","80",IF(B4929="51 - Purga-Purga de sebo","51",IF(B4929="502 - Fermentacion PCL","502",IF(B4929="510 - Fermentacion","510","512"))))))</f>
        <v/>
      </c>
      <c r="M4929" s="107" t="str">
        <f t="shared" si="76"/>
        <v/>
      </c>
    </row>
    <row r="4930" spans="12:13" hidden="1" x14ac:dyDescent="0.25">
      <c r="L4930" s="145" t="str">
        <f>IF(A4930="","",IFERROR(VLOOKUP(B4930,IPQlickTabla!$B:$J,9,FALSE),IF(B4930="80 - Produccion-Mezcla Grasa","80",IF(B4930="51 - Purga-Purga de sebo","51",IF(B4930="502 - Fermentacion PCL","502",IF(B4930="510 - Fermentacion","510","512"))))))</f>
        <v/>
      </c>
      <c r="M4930" s="107" t="str">
        <f t="shared" si="76"/>
        <v/>
      </c>
    </row>
    <row r="4931" spans="12:13" hidden="1" x14ac:dyDescent="0.25">
      <c r="L4931" s="145" t="str">
        <f>IF(A4931="","",IFERROR(VLOOKUP(B4931,IPQlickTabla!$B:$J,9,FALSE),IF(B4931="80 - Produccion-Mezcla Grasa","80",IF(B4931="51 - Purga-Purga de sebo","51",IF(B4931="502 - Fermentacion PCL","502",IF(B4931="510 - Fermentacion","510","512"))))))</f>
        <v/>
      </c>
      <c r="M4931" s="107" t="str">
        <f t="shared" ref="M4931:M4994" si="77">+IF(OR(L4931=73,L4931=74,L4931=75),75,IF(L4931="80",80,IF(L4931="51",51,IF(L4931="502",502,IF(L4931="510",510,IF(L4931="512",512,L4931))))))</f>
        <v/>
      </c>
    </row>
    <row r="4932" spans="12:13" hidden="1" x14ac:dyDescent="0.25">
      <c r="L4932" s="145" t="str">
        <f>IF(A4932="","",IFERROR(VLOOKUP(B4932,IPQlickTabla!$B:$J,9,FALSE),IF(B4932="80 - Produccion-Mezcla Grasa","80",IF(B4932="51 - Purga-Purga de sebo","51",IF(B4932="502 - Fermentacion PCL","502",IF(B4932="510 - Fermentacion","510","512"))))))</f>
        <v/>
      </c>
      <c r="M4932" s="107" t="str">
        <f t="shared" si="77"/>
        <v/>
      </c>
    </row>
    <row r="4933" spans="12:13" hidden="1" x14ac:dyDescent="0.25">
      <c r="L4933" s="145" t="str">
        <f>IF(A4933="","",IFERROR(VLOOKUP(B4933,IPQlickTabla!$B:$J,9,FALSE),IF(B4933="80 - Produccion-Mezcla Grasa","80",IF(B4933="51 - Purga-Purga de sebo","51",IF(B4933="502 - Fermentacion PCL","502",IF(B4933="510 - Fermentacion","510","512"))))))</f>
        <v/>
      </c>
      <c r="M4933" s="107" t="str">
        <f t="shared" si="77"/>
        <v/>
      </c>
    </row>
    <row r="4934" spans="12:13" hidden="1" x14ac:dyDescent="0.25">
      <c r="L4934" s="145" t="str">
        <f>IF(A4934="","",IFERROR(VLOOKUP(B4934,IPQlickTabla!$B:$J,9,FALSE),IF(B4934="80 - Produccion-Mezcla Grasa","80",IF(B4934="51 - Purga-Purga de sebo","51",IF(B4934="502 - Fermentacion PCL","502",IF(B4934="510 - Fermentacion","510","512"))))))</f>
        <v/>
      </c>
      <c r="M4934" s="107" t="str">
        <f t="shared" si="77"/>
        <v/>
      </c>
    </row>
    <row r="4935" spans="12:13" hidden="1" x14ac:dyDescent="0.25">
      <c r="L4935" s="145" t="str">
        <f>IF(A4935="","",IFERROR(VLOOKUP(B4935,IPQlickTabla!$B:$J,9,FALSE),IF(B4935="80 - Produccion-Mezcla Grasa","80",IF(B4935="51 - Purga-Purga de sebo","51",IF(B4935="502 - Fermentacion PCL","502",IF(B4935="510 - Fermentacion","510","512"))))))</f>
        <v/>
      </c>
      <c r="M4935" s="107" t="str">
        <f t="shared" si="77"/>
        <v/>
      </c>
    </row>
    <row r="4936" spans="12:13" hidden="1" x14ac:dyDescent="0.25">
      <c r="L4936" s="145" t="str">
        <f>IF(A4936="","",IFERROR(VLOOKUP(B4936,IPQlickTabla!$B:$J,9,FALSE),IF(B4936="80 - Produccion-Mezcla Grasa","80",IF(B4936="51 - Purga-Purga de sebo","51",IF(B4936="502 - Fermentacion PCL","502",IF(B4936="510 - Fermentacion","510","512"))))))</f>
        <v/>
      </c>
      <c r="M4936" s="107" t="str">
        <f t="shared" si="77"/>
        <v/>
      </c>
    </row>
    <row r="4937" spans="12:13" hidden="1" x14ac:dyDescent="0.25">
      <c r="L4937" s="145" t="str">
        <f>IF(A4937="","",IFERROR(VLOOKUP(B4937,IPQlickTabla!$B:$J,9,FALSE),IF(B4937="80 - Produccion-Mezcla Grasa","80",IF(B4937="51 - Purga-Purga de sebo","51",IF(B4937="502 - Fermentacion PCL","502",IF(B4937="510 - Fermentacion","510","512"))))))</f>
        <v/>
      </c>
      <c r="M4937" s="107" t="str">
        <f t="shared" si="77"/>
        <v/>
      </c>
    </row>
    <row r="4938" spans="12:13" hidden="1" x14ac:dyDescent="0.25">
      <c r="L4938" s="145" t="str">
        <f>IF(A4938="","",IFERROR(VLOOKUP(B4938,IPQlickTabla!$B:$J,9,FALSE),IF(B4938="80 - Produccion-Mezcla Grasa","80",IF(B4938="51 - Purga-Purga de sebo","51",IF(B4938="502 - Fermentacion PCL","502",IF(B4938="510 - Fermentacion","510","512"))))))</f>
        <v/>
      </c>
      <c r="M4938" s="107" t="str">
        <f t="shared" si="77"/>
        <v/>
      </c>
    </row>
    <row r="4939" spans="12:13" hidden="1" x14ac:dyDescent="0.25">
      <c r="L4939" s="145" t="str">
        <f>IF(A4939="","",IFERROR(VLOOKUP(B4939,IPQlickTabla!$B:$J,9,FALSE),IF(B4939="80 - Produccion-Mezcla Grasa","80",IF(B4939="51 - Purga-Purga de sebo","51",IF(B4939="502 - Fermentacion PCL","502",IF(B4939="510 - Fermentacion","510","512"))))))</f>
        <v/>
      </c>
      <c r="M4939" s="107" t="str">
        <f t="shared" si="77"/>
        <v/>
      </c>
    </row>
    <row r="4940" spans="12:13" hidden="1" x14ac:dyDescent="0.25">
      <c r="L4940" s="145" t="str">
        <f>IF(A4940="","",IFERROR(VLOOKUP(B4940,IPQlickTabla!$B:$J,9,FALSE),IF(B4940="80 - Produccion-Mezcla Grasa","80",IF(B4940="51 - Purga-Purga de sebo","51",IF(B4940="502 - Fermentacion PCL","502",IF(B4940="510 - Fermentacion","510","512"))))))</f>
        <v/>
      </c>
      <c r="M4940" s="107" t="str">
        <f t="shared" si="77"/>
        <v/>
      </c>
    </row>
    <row r="4941" spans="12:13" hidden="1" x14ac:dyDescent="0.25">
      <c r="L4941" s="145" t="str">
        <f>IF(A4941="","",IFERROR(VLOOKUP(B4941,IPQlickTabla!$B:$J,9,FALSE),IF(B4941="80 - Produccion-Mezcla Grasa","80",IF(B4941="51 - Purga-Purga de sebo","51",IF(B4941="502 - Fermentacion PCL","502",IF(B4941="510 - Fermentacion","510","512"))))))</f>
        <v/>
      </c>
      <c r="M4941" s="107" t="str">
        <f t="shared" si="77"/>
        <v/>
      </c>
    </row>
    <row r="4942" spans="12:13" hidden="1" x14ac:dyDescent="0.25">
      <c r="L4942" s="145" t="str">
        <f>IF(A4942="","",IFERROR(VLOOKUP(B4942,IPQlickTabla!$B:$J,9,FALSE),IF(B4942="80 - Produccion-Mezcla Grasa","80",IF(B4942="51 - Purga-Purga de sebo","51",IF(B4942="502 - Fermentacion PCL","502",IF(B4942="510 - Fermentacion","510","512"))))))</f>
        <v/>
      </c>
      <c r="M4942" s="107" t="str">
        <f t="shared" si="77"/>
        <v/>
      </c>
    </row>
    <row r="4943" spans="12:13" hidden="1" x14ac:dyDescent="0.25">
      <c r="L4943" s="145" t="str">
        <f>IF(A4943="","",IFERROR(VLOOKUP(B4943,IPQlickTabla!$B:$J,9,FALSE),IF(B4943="80 - Produccion-Mezcla Grasa","80",IF(B4943="51 - Purga-Purga de sebo","51",IF(B4943="502 - Fermentacion PCL","502",IF(B4943="510 - Fermentacion","510","512"))))))</f>
        <v/>
      </c>
      <c r="M4943" s="107" t="str">
        <f t="shared" si="77"/>
        <v/>
      </c>
    </row>
    <row r="4944" spans="12:13" hidden="1" x14ac:dyDescent="0.25">
      <c r="L4944" s="145" t="str">
        <f>IF(A4944="","",IFERROR(VLOOKUP(B4944,IPQlickTabla!$B:$J,9,FALSE),IF(B4944="80 - Produccion-Mezcla Grasa","80",IF(B4944="51 - Purga-Purga de sebo","51",IF(B4944="502 - Fermentacion PCL","502",IF(B4944="510 - Fermentacion","510","512"))))))</f>
        <v/>
      </c>
      <c r="M4944" s="107" t="str">
        <f t="shared" si="77"/>
        <v/>
      </c>
    </row>
    <row r="4945" spans="12:13" hidden="1" x14ac:dyDescent="0.25">
      <c r="L4945" s="145" t="str">
        <f>IF(A4945="","",IFERROR(VLOOKUP(B4945,IPQlickTabla!$B:$J,9,FALSE),IF(B4945="80 - Produccion-Mezcla Grasa","80",IF(B4945="51 - Purga-Purga de sebo","51",IF(B4945="502 - Fermentacion PCL","502",IF(B4945="510 - Fermentacion","510","512"))))))</f>
        <v/>
      </c>
      <c r="M4945" s="107" t="str">
        <f t="shared" si="77"/>
        <v/>
      </c>
    </row>
    <row r="4946" spans="12:13" hidden="1" x14ac:dyDescent="0.25">
      <c r="L4946" s="145" t="str">
        <f>IF(A4946="","",IFERROR(VLOOKUP(B4946,IPQlickTabla!$B:$J,9,FALSE),IF(B4946="80 - Produccion-Mezcla Grasa","80",IF(B4946="51 - Purga-Purga de sebo","51",IF(B4946="502 - Fermentacion PCL","502",IF(B4946="510 - Fermentacion","510","512"))))))</f>
        <v/>
      </c>
      <c r="M4946" s="107" t="str">
        <f t="shared" si="77"/>
        <v/>
      </c>
    </row>
    <row r="4947" spans="12:13" hidden="1" x14ac:dyDescent="0.25">
      <c r="L4947" s="145" t="str">
        <f>IF(A4947="","",IFERROR(VLOOKUP(B4947,IPQlickTabla!$B:$J,9,FALSE),IF(B4947="80 - Produccion-Mezcla Grasa","80",IF(B4947="51 - Purga-Purga de sebo","51",IF(B4947="502 - Fermentacion PCL","502",IF(B4947="510 - Fermentacion","510","512"))))))</f>
        <v/>
      </c>
      <c r="M4947" s="107" t="str">
        <f t="shared" si="77"/>
        <v/>
      </c>
    </row>
    <row r="4948" spans="12:13" hidden="1" x14ac:dyDescent="0.25">
      <c r="L4948" s="145" t="str">
        <f>IF(A4948="","",IFERROR(VLOOKUP(B4948,IPQlickTabla!$B:$J,9,FALSE),IF(B4948="80 - Produccion-Mezcla Grasa","80",IF(B4948="51 - Purga-Purga de sebo","51",IF(B4948="502 - Fermentacion PCL","502",IF(B4948="510 - Fermentacion","510","512"))))))</f>
        <v/>
      </c>
      <c r="M4948" s="107" t="str">
        <f t="shared" si="77"/>
        <v/>
      </c>
    </row>
    <row r="4949" spans="12:13" hidden="1" x14ac:dyDescent="0.25">
      <c r="L4949" s="145" t="str">
        <f>IF(A4949="","",IFERROR(VLOOKUP(B4949,IPQlickTabla!$B:$J,9,FALSE),IF(B4949="80 - Produccion-Mezcla Grasa","80",IF(B4949="51 - Purga-Purga de sebo","51",IF(B4949="502 - Fermentacion PCL","502",IF(B4949="510 - Fermentacion","510","512"))))))</f>
        <v/>
      </c>
      <c r="M4949" s="107" t="str">
        <f t="shared" si="77"/>
        <v/>
      </c>
    </row>
    <row r="4950" spans="12:13" hidden="1" x14ac:dyDescent="0.25">
      <c r="L4950" s="145" t="str">
        <f>IF(A4950="","",IFERROR(VLOOKUP(B4950,IPQlickTabla!$B:$J,9,FALSE),IF(B4950="80 - Produccion-Mezcla Grasa","80",IF(B4950="51 - Purga-Purga de sebo","51",IF(B4950="502 - Fermentacion PCL","502",IF(B4950="510 - Fermentacion","510","512"))))))</f>
        <v/>
      </c>
      <c r="M4950" s="107" t="str">
        <f t="shared" si="77"/>
        <v/>
      </c>
    </row>
    <row r="4951" spans="12:13" hidden="1" x14ac:dyDescent="0.25">
      <c r="L4951" s="145" t="str">
        <f>IF(A4951="","",IFERROR(VLOOKUP(B4951,IPQlickTabla!$B:$J,9,FALSE),IF(B4951="80 - Produccion-Mezcla Grasa","80",IF(B4951="51 - Purga-Purga de sebo","51",IF(B4951="502 - Fermentacion PCL","502",IF(B4951="510 - Fermentacion","510","512"))))))</f>
        <v/>
      </c>
      <c r="M4951" s="107" t="str">
        <f t="shared" si="77"/>
        <v/>
      </c>
    </row>
    <row r="4952" spans="12:13" hidden="1" x14ac:dyDescent="0.25">
      <c r="L4952" s="145" t="str">
        <f>IF(A4952="","",IFERROR(VLOOKUP(B4952,IPQlickTabla!$B:$J,9,FALSE),IF(B4952="80 - Produccion-Mezcla Grasa","80",IF(B4952="51 - Purga-Purga de sebo","51",IF(B4952="502 - Fermentacion PCL","502",IF(B4952="510 - Fermentacion","510","512"))))))</f>
        <v/>
      </c>
      <c r="M4952" s="107" t="str">
        <f t="shared" si="77"/>
        <v/>
      </c>
    </row>
    <row r="4953" spans="12:13" hidden="1" x14ac:dyDescent="0.25">
      <c r="L4953" s="145" t="str">
        <f>IF(A4953="","",IFERROR(VLOOKUP(B4953,IPQlickTabla!$B:$J,9,FALSE),IF(B4953="80 - Produccion-Mezcla Grasa","80",IF(B4953="51 - Purga-Purga de sebo","51",IF(B4953="502 - Fermentacion PCL","502",IF(B4953="510 - Fermentacion","510","512"))))))</f>
        <v/>
      </c>
      <c r="M4953" s="107" t="str">
        <f t="shared" si="77"/>
        <v/>
      </c>
    </row>
    <row r="4954" spans="12:13" hidden="1" x14ac:dyDescent="0.25">
      <c r="L4954" s="145" t="str">
        <f>IF(A4954="","",IFERROR(VLOOKUP(B4954,IPQlickTabla!$B:$J,9,FALSE),IF(B4954="80 - Produccion-Mezcla Grasa","80",IF(B4954="51 - Purga-Purga de sebo","51",IF(B4954="502 - Fermentacion PCL","502",IF(B4954="510 - Fermentacion","510","512"))))))</f>
        <v/>
      </c>
      <c r="M4954" s="107" t="str">
        <f t="shared" si="77"/>
        <v/>
      </c>
    </row>
    <row r="4955" spans="12:13" hidden="1" x14ac:dyDescent="0.25">
      <c r="L4955" s="145" t="str">
        <f>IF(A4955="","",IFERROR(VLOOKUP(B4955,IPQlickTabla!$B:$J,9,FALSE),IF(B4955="80 - Produccion-Mezcla Grasa","80",IF(B4955="51 - Purga-Purga de sebo","51",IF(B4955="502 - Fermentacion PCL","502",IF(B4955="510 - Fermentacion","510","512"))))))</f>
        <v/>
      </c>
      <c r="M4955" s="107" t="str">
        <f t="shared" si="77"/>
        <v/>
      </c>
    </row>
    <row r="4956" spans="12:13" hidden="1" x14ac:dyDescent="0.25">
      <c r="L4956" s="145" t="str">
        <f>IF(A4956="","",IFERROR(VLOOKUP(B4956,IPQlickTabla!$B:$J,9,FALSE),IF(B4956="80 - Produccion-Mezcla Grasa","80",IF(B4956="51 - Purga-Purga de sebo","51",IF(B4956="502 - Fermentacion PCL","502",IF(B4956="510 - Fermentacion","510","512"))))))</f>
        <v/>
      </c>
      <c r="M4956" s="107" t="str">
        <f t="shared" si="77"/>
        <v/>
      </c>
    </row>
    <row r="4957" spans="12:13" hidden="1" x14ac:dyDescent="0.25">
      <c r="L4957" s="145" t="str">
        <f>IF(A4957="","",IFERROR(VLOOKUP(B4957,IPQlickTabla!$B:$J,9,FALSE),IF(B4957="80 - Produccion-Mezcla Grasa","80",IF(B4957="51 - Purga-Purga de sebo","51",IF(B4957="502 - Fermentacion PCL","502",IF(B4957="510 - Fermentacion","510","512"))))))</f>
        <v/>
      </c>
      <c r="M4957" s="107" t="str">
        <f t="shared" si="77"/>
        <v/>
      </c>
    </row>
    <row r="4958" spans="12:13" hidden="1" x14ac:dyDescent="0.25">
      <c r="L4958" s="145" t="str">
        <f>IF(A4958="","",IFERROR(VLOOKUP(B4958,IPQlickTabla!$B:$J,9,FALSE),IF(B4958="80 - Produccion-Mezcla Grasa","80",IF(B4958="51 - Purga-Purga de sebo","51",IF(B4958="502 - Fermentacion PCL","502",IF(B4958="510 - Fermentacion","510","512"))))))</f>
        <v/>
      </c>
      <c r="M4958" s="107" t="str">
        <f t="shared" si="77"/>
        <v/>
      </c>
    </row>
    <row r="4959" spans="12:13" hidden="1" x14ac:dyDescent="0.25">
      <c r="L4959" s="145" t="str">
        <f>IF(A4959="","",IFERROR(VLOOKUP(B4959,IPQlickTabla!$B:$J,9,FALSE),IF(B4959="80 - Produccion-Mezcla Grasa","80",IF(B4959="51 - Purga-Purga de sebo","51",IF(B4959="502 - Fermentacion PCL","502",IF(B4959="510 - Fermentacion","510","512"))))))</f>
        <v/>
      </c>
      <c r="M4959" s="107" t="str">
        <f t="shared" si="77"/>
        <v/>
      </c>
    </row>
    <row r="4960" spans="12:13" hidden="1" x14ac:dyDescent="0.25">
      <c r="L4960" s="145" t="str">
        <f>IF(A4960="","",IFERROR(VLOOKUP(B4960,IPQlickTabla!$B:$J,9,FALSE),IF(B4960="80 - Produccion-Mezcla Grasa","80",IF(B4960="51 - Purga-Purga de sebo","51",IF(B4960="502 - Fermentacion PCL","502",IF(B4960="510 - Fermentacion","510","512"))))))</f>
        <v/>
      </c>
      <c r="M4960" s="107" t="str">
        <f t="shared" si="77"/>
        <v/>
      </c>
    </row>
    <row r="4961" spans="12:13" hidden="1" x14ac:dyDescent="0.25">
      <c r="L4961" s="145" t="str">
        <f>IF(A4961="","",IFERROR(VLOOKUP(B4961,IPQlickTabla!$B:$J,9,FALSE),IF(B4961="80 - Produccion-Mezcla Grasa","80",IF(B4961="51 - Purga-Purga de sebo","51",IF(B4961="502 - Fermentacion PCL","502",IF(B4961="510 - Fermentacion","510","512"))))))</f>
        <v/>
      </c>
      <c r="M4961" s="107" t="str">
        <f t="shared" si="77"/>
        <v/>
      </c>
    </row>
    <row r="4962" spans="12:13" hidden="1" x14ac:dyDescent="0.25">
      <c r="L4962" s="145" t="str">
        <f>IF(A4962="","",IFERROR(VLOOKUP(B4962,IPQlickTabla!$B:$J,9,FALSE),IF(B4962="80 - Produccion-Mezcla Grasa","80",IF(B4962="51 - Purga-Purga de sebo","51",IF(B4962="502 - Fermentacion PCL","502",IF(B4962="510 - Fermentacion","510","512"))))))</f>
        <v/>
      </c>
      <c r="M4962" s="107" t="str">
        <f t="shared" si="77"/>
        <v/>
      </c>
    </row>
    <row r="4963" spans="12:13" hidden="1" x14ac:dyDescent="0.25">
      <c r="L4963" s="145" t="str">
        <f>IF(A4963="","",IFERROR(VLOOKUP(B4963,IPQlickTabla!$B:$J,9,FALSE),IF(B4963="80 - Produccion-Mezcla Grasa","80",IF(B4963="51 - Purga-Purga de sebo","51",IF(B4963="502 - Fermentacion PCL","502",IF(B4963="510 - Fermentacion","510","512"))))))</f>
        <v/>
      </c>
      <c r="M4963" s="107" t="str">
        <f t="shared" si="77"/>
        <v/>
      </c>
    </row>
    <row r="4964" spans="12:13" hidden="1" x14ac:dyDescent="0.25">
      <c r="L4964" s="145" t="str">
        <f>IF(A4964="","",IFERROR(VLOOKUP(B4964,IPQlickTabla!$B:$J,9,FALSE),IF(B4964="80 - Produccion-Mezcla Grasa","80",IF(B4964="51 - Purga-Purga de sebo","51",IF(B4964="502 - Fermentacion PCL","502",IF(B4964="510 - Fermentacion","510","512"))))))</f>
        <v/>
      </c>
      <c r="M4964" s="107" t="str">
        <f t="shared" si="77"/>
        <v/>
      </c>
    </row>
    <row r="4965" spans="12:13" hidden="1" x14ac:dyDescent="0.25">
      <c r="L4965" s="145" t="str">
        <f>IF(A4965="","",IFERROR(VLOOKUP(B4965,IPQlickTabla!$B:$J,9,FALSE),IF(B4965="80 - Produccion-Mezcla Grasa","80",IF(B4965="51 - Purga-Purga de sebo","51",IF(B4965="502 - Fermentacion PCL","502",IF(B4965="510 - Fermentacion","510","512"))))))</f>
        <v/>
      </c>
      <c r="M4965" s="107" t="str">
        <f t="shared" si="77"/>
        <v/>
      </c>
    </row>
    <row r="4966" spans="12:13" hidden="1" x14ac:dyDescent="0.25">
      <c r="L4966" s="145" t="str">
        <f>IF(A4966="","",IFERROR(VLOOKUP(B4966,IPQlickTabla!$B:$J,9,FALSE),IF(B4966="80 - Produccion-Mezcla Grasa","80",IF(B4966="51 - Purga-Purga de sebo","51",IF(B4966="502 - Fermentacion PCL","502",IF(B4966="510 - Fermentacion","510","512"))))))</f>
        <v/>
      </c>
      <c r="M4966" s="107" t="str">
        <f t="shared" si="77"/>
        <v/>
      </c>
    </row>
    <row r="4967" spans="12:13" hidden="1" x14ac:dyDescent="0.25">
      <c r="L4967" s="145" t="str">
        <f>IF(A4967="","",IFERROR(VLOOKUP(B4967,IPQlickTabla!$B:$J,9,FALSE),IF(B4967="80 - Produccion-Mezcla Grasa","80",IF(B4967="51 - Purga-Purga de sebo","51",IF(B4967="502 - Fermentacion PCL","502",IF(B4967="510 - Fermentacion","510","512"))))))</f>
        <v/>
      </c>
      <c r="M4967" s="107" t="str">
        <f t="shared" si="77"/>
        <v/>
      </c>
    </row>
    <row r="4968" spans="12:13" hidden="1" x14ac:dyDescent="0.25">
      <c r="L4968" s="145" t="str">
        <f>IF(A4968="","",IFERROR(VLOOKUP(B4968,IPQlickTabla!$B:$J,9,FALSE),IF(B4968="80 - Produccion-Mezcla Grasa","80",IF(B4968="51 - Purga-Purga de sebo","51",IF(B4968="502 - Fermentacion PCL","502",IF(B4968="510 - Fermentacion","510","512"))))))</f>
        <v/>
      </c>
      <c r="M4968" s="107" t="str">
        <f t="shared" si="77"/>
        <v/>
      </c>
    </row>
    <row r="4969" spans="12:13" hidden="1" x14ac:dyDescent="0.25">
      <c r="L4969" s="145" t="str">
        <f>IF(A4969="","",IFERROR(VLOOKUP(B4969,IPQlickTabla!$B:$J,9,FALSE),IF(B4969="80 - Produccion-Mezcla Grasa","80",IF(B4969="51 - Purga-Purga de sebo","51",IF(B4969="502 - Fermentacion PCL","502",IF(B4969="510 - Fermentacion","510","512"))))))</f>
        <v/>
      </c>
      <c r="M4969" s="107" t="str">
        <f t="shared" si="77"/>
        <v/>
      </c>
    </row>
    <row r="4970" spans="12:13" hidden="1" x14ac:dyDescent="0.25">
      <c r="L4970" s="145" t="str">
        <f>IF(A4970="","",IFERROR(VLOOKUP(B4970,IPQlickTabla!$B:$J,9,FALSE),IF(B4970="80 - Produccion-Mezcla Grasa","80",IF(B4970="51 - Purga-Purga de sebo","51",IF(B4970="502 - Fermentacion PCL","502",IF(B4970="510 - Fermentacion","510","512"))))))</f>
        <v/>
      </c>
      <c r="M4970" s="107" t="str">
        <f t="shared" si="77"/>
        <v/>
      </c>
    </row>
    <row r="4971" spans="12:13" hidden="1" x14ac:dyDescent="0.25">
      <c r="L4971" s="145" t="str">
        <f>IF(A4971="","",IFERROR(VLOOKUP(B4971,IPQlickTabla!$B:$J,9,FALSE),IF(B4971="80 - Produccion-Mezcla Grasa","80",IF(B4971="51 - Purga-Purga de sebo","51",IF(B4971="502 - Fermentacion PCL","502",IF(B4971="510 - Fermentacion","510","512"))))))</f>
        <v/>
      </c>
      <c r="M4971" s="107" t="str">
        <f t="shared" si="77"/>
        <v/>
      </c>
    </row>
    <row r="4972" spans="12:13" hidden="1" x14ac:dyDescent="0.25">
      <c r="L4972" s="145" t="str">
        <f>IF(A4972="","",IFERROR(VLOOKUP(B4972,IPQlickTabla!$B:$J,9,FALSE),IF(B4972="80 - Produccion-Mezcla Grasa","80",IF(B4972="51 - Purga-Purga de sebo","51",IF(B4972="502 - Fermentacion PCL","502",IF(B4972="510 - Fermentacion","510","512"))))))</f>
        <v/>
      </c>
      <c r="M4972" s="107" t="str">
        <f t="shared" si="77"/>
        <v/>
      </c>
    </row>
    <row r="4973" spans="12:13" hidden="1" x14ac:dyDescent="0.25">
      <c r="L4973" s="145" t="str">
        <f>IF(A4973="","",IFERROR(VLOOKUP(B4973,IPQlickTabla!$B:$J,9,FALSE),IF(B4973="80 - Produccion-Mezcla Grasa","80",IF(B4973="51 - Purga-Purga de sebo","51",IF(B4973="502 - Fermentacion PCL","502",IF(B4973="510 - Fermentacion","510","512"))))))</f>
        <v/>
      </c>
      <c r="M4973" s="107" t="str">
        <f t="shared" si="77"/>
        <v/>
      </c>
    </row>
    <row r="4974" spans="12:13" hidden="1" x14ac:dyDescent="0.25">
      <c r="L4974" s="145" t="str">
        <f>IF(A4974="","",IFERROR(VLOOKUP(B4974,IPQlickTabla!$B:$J,9,FALSE),IF(B4974="80 - Produccion-Mezcla Grasa","80",IF(B4974="51 - Purga-Purga de sebo","51",IF(B4974="502 - Fermentacion PCL","502",IF(B4974="510 - Fermentacion","510","512"))))))</f>
        <v/>
      </c>
      <c r="M4974" s="107" t="str">
        <f t="shared" si="77"/>
        <v/>
      </c>
    </row>
    <row r="4975" spans="12:13" hidden="1" x14ac:dyDescent="0.25">
      <c r="L4975" s="145" t="str">
        <f>IF(A4975="","",IFERROR(VLOOKUP(B4975,IPQlickTabla!$B:$J,9,FALSE),IF(B4975="80 - Produccion-Mezcla Grasa","80",IF(B4975="51 - Purga-Purga de sebo","51",IF(B4975="502 - Fermentacion PCL","502",IF(B4975="510 - Fermentacion","510","512"))))))</f>
        <v/>
      </c>
      <c r="M4975" s="107" t="str">
        <f t="shared" si="77"/>
        <v/>
      </c>
    </row>
    <row r="4976" spans="12:13" hidden="1" x14ac:dyDescent="0.25">
      <c r="L4976" s="145" t="str">
        <f>IF(A4976="","",IFERROR(VLOOKUP(B4976,IPQlickTabla!$B:$J,9,FALSE),IF(B4976="80 - Produccion-Mezcla Grasa","80",IF(B4976="51 - Purga-Purga de sebo","51",IF(B4976="502 - Fermentacion PCL","502",IF(B4976="510 - Fermentacion","510","512"))))))</f>
        <v/>
      </c>
      <c r="M4976" s="107" t="str">
        <f t="shared" si="77"/>
        <v/>
      </c>
    </row>
    <row r="4977" spans="12:13" hidden="1" x14ac:dyDescent="0.25">
      <c r="L4977" s="145" t="str">
        <f>IF(A4977="","",IFERROR(VLOOKUP(B4977,IPQlickTabla!$B:$J,9,FALSE),IF(B4977="80 - Produccion-Mezcla Grasa","80",IF(B4977="51 - Purga-Purga de sebo","51",IF(B4977="502 - Fermentacion PCL","502",IF(B4977="510 - Fermentacion","510","512"))))))</f>
        <v/>
      </c>
      <c r="M4977" s="107" t="str">
        <f t="shared" si="77"/>
        <v/>
      </c>
    </row>
    <row r="4978" spans="12:13" hidden="1" x14ac:dyDescent="0.25">
      <c r="L4978" s="145" t="str">
        <f>IF(A4978="","",IFERROR(VLOOKUP(B4978,IPQlickTabla!$B:$J,9,FALSE),IF(B4978="80 - Produccion-Mezcla Grasa","80",IF(B4978="51 - Purga-Purga de sebo","51",IF(B4978="502 - Fermentacion PCL","502",IF(B4978="510 - Fermentacion","510","512"))))))</f>
        <v/>
      </c>
      <c r="M4978" s="107" t="str">
        <f t="shared" si="77"/>
        <v/>
      </c>
    </row>
    <row r="4979" spans="12:13" hidden="1" x14ac:dyDescent="0.25">
      <c r="L4979" s="145" t="str">
        <f>IF(A4979="","",IFERROR(VLOOKUP(B4979,IPQlickTabla!$B:$J,9,FALSE),IF(B4979="80 - Produccion-Mezcla Grasa","80",IF(B4979="51 - Purga-Purga de sebo","51",IF(B4979="502 - Fermentacion PCL","502",IF(B4979="510 - Fermentacion","510","512"))))))</f>
        <v/>
      </c>
      <c r="M4979" s="107" t="str">
        <f t="shared" si="77"/>
        <v/>
      </c>
    </row>
    <row r="4980" spans="12:13" hidden="1" x14ac:dyDescent="0.25">
      <c r="L4980" s="145" t="str">
        <f>IF(A4980="","",IFERROR(VLOOKUP(B4980,IPQlickTabla!$B:$J,9,FALSE),IF(B4980="80 - Produccion-Mezcla Grasa","80",IF(B4980="51 - Purga-Purga de sebo","51",IF(B4980="502 - Fermentacion PCL","502",IF(B4980="510 - Fermentacion","510","512"))))))</f>
        <v/>
      </c>
      <c r="M4980" s="107" t="str">
        <f t="shared" si="77"/>
        <v/>
      </c>
    </row>
    <row r="4981" spans="12:13" hidden="1" x14ac:dyDescent="0.25">
      <c r="L4981" s="145" t="str">
        <f>IF(A4981="","",IFERROR(VLOOKUP(B4981,IPQlickTabla!$B:$J,9,FALSE),IF(B4981="80 - Produccion-Mezcla Grasa","80",IF(B4981="51 - Purga-Purga de sebo","51",IF(B4981="502 - Fermentacion PCL","502",IF(B4981="510 - Fermentacion","510","512"))))))</f>
        <v/>
      </c>
      <c r="M4981" s="107" t="str">
        <f t="shared" si="77"/>
        <v/>
      </c>
    </row>
    <row r="4982" spans="12:13" hidden="1" x14ac:dyDescent="0.25">
      <c r="L4982" s="145" t="str">
        <f>IF(A4982="","",IFERROR(VLOOKUP(B4982,IPQlickTabla!$B:$J,9,FALSE),IF(B4982="80 - Produccion-Mezcla Grasa","80",IF(B4982="51 - Purga-Purga de sebo","51",IF(B4982="502 - Fermentacion PCL","502",IF(B4982="510 - Fermentacion","510","512"))))))</f>
        <v/>
      </c>
      <c r="M4982" s="107" t="str">
        <f t="shared" si="77"/>
        <v/>
      </c>
    </row>
    <row r="4983" spans="12:13" hidden="1" x14ac:dyDescent="0.25">
      <c r="L4983" s="145" t="str">
        <f>IF(A4983="","",IFERROR(VLOOKUP(B4983,IPQlickTabla!$B:$J,9,FALSE),IF(B4983="80 - Produccion-Mezcla Grasa","80",IF(B4983="51 - Purga-Purga de sebo","51",IF(B4983="502 - Fermentacion PCL","502",IF(B4983="510 - Fermentacion","510","512"))))))</f>
        <v/>
      </c>
      <c r="M4983" s="107" t="str">
        <f t="shared" si="77"/>
        <v/>
      </c>
    </row>
    <row r="4984" spans="12:13" hidden="1" x14ac:dyDescent="0.25">
      <c r="L4984" s="145" t="str">
        <f>IF(A4984="","",IFERROR(VLOOKUP(B4984,IPQlickTabla!$B:$J,9,FALSE),IF(B4984="80 - Produccion-Mezcla Grasa","80",IF(B4984="51 - Purga-Purga de sebo","51",IF(B4984="502 - Fermentacion PCL","502",IF(B4984="510 - Fermentacion","510","512"))))))</f>
        <v/>
      </c>
      <c r="M4984" s="107" t="str">
        <f t="shared" si="77"/>
        <v/>
      </c>
    </row>
    <row r="4985" spans="12:13" hidden="1" x14ac:dyDescent="0.25">
      <c r="L4985" s="145" t="str">
        <f>IF(A4985="","",IFERROR(VLOOKUP(B4985,IPQlickTabla!$B:$J,9,FALSE),IF(B4985="80 - Produccion-Mezcla Grasa","80",IF(B4985="51 - Purga-Purga de sebo","51",IF(B4985="502 - Fermentacion PCL","502",IF(B4985="510 - Fermentacion","510","512"))))))</f>
        <v/>
      </c>
      <c r="M4985" s="107" t="str">
        <f t="shared" si="77"/>
        <v/>
      </c>
    </row>
    <row r="4986" spans="12:13" hidden="1" x14ac:dyDescent="0.25">
      <c r="L4986" s="145" t="str">
        <f>IF(A4986="","",IFERROR(VLOOKUP(B4986,IPQlickTabla!$B:$J,9,FALSE),IF(B4986="80 - Produccion-Mezcla Grasa","80",IF(B4986="51 - Purga-Purga de sebo","51",IF(B4986="502 - Fermentacion PCL","502",IF(B4986="510 - Fermentacion","510","512"))))))</f>
        <v/>
      </c>
      <c r="M4986" s="107" t="str">
        <f t="shared" si="77"/>
        <v/>
      </c>
    </row>
    <row r="4987" spans="12:13" hidden="1" x14ac:dyDescent="0.25">
      <c r="L4987" s="145" t="str">
        <f>IF(A4987="","",IFERROR(VLOOKUP(B4987,IPQlickTabla!$B:$J,9,FALSE),IF(B4987="80 - Produccion-Mezcla Grasa","80",IF(B4987="51 - Purga-Purga de sebo","51",IF(B4987="502 - Fermentacion PCL","502",IF(B4987="510 - Fermentacion","510","512"))))))</f>
        <v/>
      </c>
      <c r="M4987" s="107" t="str">
        <f t="shared" si="77"/>
        <v/>
      </c>
    </row>
    <row r="4988" spans="12:13" hidden="1" x14ac:dyDescent="0.25">
      <c r="L4988" s="145" t="str">
        <f>IF(A4988="","",IFERROR(VLOOKUP(B4988,IPQlickTabla!$B:$J,9,FALSE),IF(B4988="80 - Produccion-Mezcla Grasa","80",IF(B4988="51 - Purga-Purga de sebo","51",IF(B4988="502 - Fermentacion PCL","502",IF(B4988="510 - Fermentacion","510","512"))))))</f>
        <v/>
      </c>
      <c r="M4988" s="107" t="str">
        <f t="shared" si="77"/>
        <v/>
      </c>
    </row>
    <row r="4989" spans="12:13" hidden="1" x14ac:dyDescent="0.25">
      <c r="L4989" s="145" t="str">
        <f>IF(A4989="","",IFERROR(VLOOKUP(B4989,IPQlickTabla!$B:$J,9,FALSE),IF(B4989="80 - Produccion-Mezcla Grasa","80",IF(B4989="51 - Purga-Purga de sebo","51",IF(B4989="502 - Fermentacion PCL","502",IF(B4989="510 - Fermentacion","510","512"))))))</f>
        <v/>
      </c>
      <c r="M4989" s="107" t="str">
        <f t="shared" si="77"/>
        <v/>
      </c>
    </row>
    <row r="4990" spans="12:13" hidden="1" x14ac:dyDescent="0.25">
      <c r="L4990" s="145" t="str">
        <f>IF(A4990="","",IFERROR(VLOOKUP(B4990,IPQlickTabla!$B:$J,9,FALSE),IF(B4990="80 - Produccion-Mezcla Grasa","80",IF(B4990="51 - Purga-Purga de sebo","51",IF(B4990="502 - Fermentacion PCL","502",IF(B4990="510 - Fermentacion","510","512"))))))</f>
        <v/>
      </c>
      <c r="M4990" s="107" t="str">
        <f t="shared" si="77"/>
        <v/>
      </c>
    </row>
    <row r="4991" spans="12:13" hidden="1" x14ac:dyDescent="0.25">
      <c r="L4991" s="145" t="str">
        <f>IF(A4991="","",IFERROR(VLOOKUP(B4991,IPQlickTabla!$B:$J,9,FALSE),IF(B4991="80 - Produccion-Mezcla Grasa","80",IF(B4991="51 - Purga-Purga de sebo","51",IF(B4991="502 - Fermentacion PCL","502",IF(B4991="510 - Fermentacion","510","512"))))))</f>
        <v/>
      </c>
      <c r="M4991" s="107" t="str">
        <f t="shared" si="77"/>
        <v/>
      </c>
    </row>
    <row r="4992" spans="12:13" hidden="1" x14ac:dyDescent="0.25">
      <c r="L4992" s="145" t="str">
        <f>IF(A4992="","",IFERROR(VLOOKUP(B4992,IPQlickTabla!$B:$J,9,FALSE),IF(B4992="80 - Produccion-Mezcla Grasa","80",IF(B4992="51 - Purga-Purga de sebo","51",IF(B4992="502 - Fermentacion PCL","502",IF(B4992="510 - Fermentacion","510","512"))))))</f>
        <v/>
      </c>
      <c r="M4992" s="107" t="str">
        <f t="shared" si="77"/>
        <v/>
      </c>
    </row>
    <row r="4993" spans="12:13" hidden="1" x14ac:dyDescent="0.25">
      <c r="L4993" s="145" t="str">
        <f>IF(A4993="","",IFERROR(VLOOKUP(B4993,IPQlickTabla!$B:$J,9,FALSE),IF(B4993="80 - Produccion-Mezcla Grasa","80",IF(B4993="51 - Purga-Purga de sebo","51",IF(B4993="502 - Fermentacion PCL","502",IF(B4993="510 - Fermentacion","510","512"))))))</f>
        <v/>
      </c>
      <c r="M4993" s="107" t="str">
        <f t="shared" si="77"/>
        <v/>
      </c>
    </row>
    <row r="4994" spans="12:13" hidden="1" x14ac:dyDescent="0.25">
      <c r="L4994" s="145" t="str">
        <f>IF(A4994="","",IFERROR(VLOOKUP(B4994,IPQlickTabla!$B:$J,9,FALSE),IF(B4994="80 - Produccion-Mezcla Grasa","80",IF(B4994="51 - Purga-Purga de sebo","51",IF(B4994="502 - Fermentacion PCL","502",IF(B4994="510 - Fermentacion","510","512"))))))</f>
        <v/>
      </c>
      <c r="M4994" s="107" t="str">
        <f t="shared" si="77"/>
        <v/>
      </c>
    </row>
    <row r="4995" spans="12:13" hidden="1" x14ac:dyDescent="0.25">
      <c r="L4995" s="145" t="str">
        <f>IF(A4995="","",IFERROR(VLOOKUP(B4995,IPQlickTabla!$B:$J,9,FALSE),IF(B4995="80 - Produccion-Mezcla Grasa","80",IF(B4995="51 - Purga-Purga de sebo","51",IF(B4995="502 - Fermentacion PCL","502",IF(B4995="510 - Fermentacion","510","512"))))))</f>
        <v/>
      </c>
      <c r="M4995" s="107" t="str">
        <f t="shared" ref="M4995:M5058" si="78">+IF(OR(L4995=73,L4995=74,L4995=75),75,IF(L4995="80",80,IF(L4995="51",51,IF(L4995="502",502,IF(L4995="510",510,IF(L4995="512",512,L4995))))))</f>
        <v/>
      </c>
    </row>
    <row r="4996" spans="12:13" hidden="1" x14ac:dyDescent="0.25">
      <c r="L4996" s="145" t="str">
        <f>IF(A4996="","",IFERROR(VLOOKUP(B4996,IPQlickTabla!$B:$J,9,FALSE),IF(B4996="80 - Produccion-Mezcla Grasa","80",IF(B4996="51 - Purga-Purga de sebo","51",IF(B4996="502 - Fermentacion PCL","502",IF(B4996="510 - Fermentacion","510","512"))))))</f>
        <v/>
      </c>
      <c r="M4996" s="107" t="str">
        <f t="shared" si="78"/>
        <v/>
      </c>
    </row>
    <row r="4997" spans="12:13" hidden="1" x14ac:dyDescent="0.25">
      <c r="L4997" s="145" t="str">
        <f>IF(A4997="","",IFERROR(VLOOKUP(B4997,IPQlickTabla!$B:$J,9,FALSE),IF(B4997="80 - Produccion-Mezcla Grasa","80",IF(B4997="51 - Purga-Purga de sebo","51",IF(B4997="502 - Fermentacion PCL","502",IF(B4997="510 - Fermentacion","510","512"))))))</f>
        <v/>
      </c>
      <c r="M4997" s="107" t="str">
        <f t="shared" si="78"/>
        <v/>
      </c>
    </row>
    <row r="4998" spans="12:13" hidden="1" x14ac:dyDescent="0.25">
      <c r="L4998" s="145" t="str">
        <f>IF(A4998="","",IFERROR(VLOOKUP(B4998,IPQlickTabla!$B:$J,9,FALSE),IF(B4998="80 - Produccion-Mezcla Grasa","80",IF(B4998="51 - Purga-Purga de sebo","51",IF(B4998="502 - Fermentacion PCL","502",IF(B4998="510 - Fermentacion","510","512"))))))</f>
        <v/>
      </c>
      <c r="M4998" s="107" t="str">
        <f t="shared" si="78"/>
        <v/>
      </c>
    </row>
    <row r="4999" spans="12:13" hidden="1" x14ac:dyDescent="0.25">
      <c r="L4999" s="145" t="str">
        <f>IF(A4999="","",IFERROR(VLOOKUP(B4999,IPQlickTabla!$B:$J,9,FALSE),IF(B4999="80 - Produccion-Mezcla Grasa","80",IF(B4999="51 - Purga-Purga de sebo","51",IF(B4999="502 - Fermentacion PCL","502",IF(B4999="510 - Fermentacion","510","512"))))))</f>
        <v/>
      </c>
      <c r="M4999" s="107" t="str">
        <f t="shared" si="78"/>
        <v/>
      </c>
    </row>
    <row r="5000" spans="12:13" hidden="1" x14ac:dyDescent="0.25">
      <c r="L5000" s="145" t="str">
        <f>IF(A5000="","",IFERROR(VLOOKUP(B5000,IPQlickTabla!$B:$J,9,FALSE),IF(B5000="80 - Produccion-Mezcla Grasa","80",IF(B5000="51 - Purga-Purga de sebo","51",IF(B5000="502 - Fermentacion PCL","502",IF(B5000="510 - Fermentacion","510","512"))))))</f>
        <v/>
      </c>
      <c r="M5000" s="107" t="str">
        <f t="shared" si="78"/>
        <v/>
      </c>
    </row>
    <row r="5001" spans="12:13" hidden="1" x14ac:dyDescent="0.25">
      <c r="L5001" s="145" t="str">
        <f>IF(A5001="","",IFERROR(VLOOKUP(B5001,IPQlickTabla!$B:$J,9,FALSE),IF(B5001="80 - Produccion-Mezcla Grasa","80",IF(B5001="51 - Purga-Purga de sebo","51",IF(B5001="502 - Fermentacion PCL","502",IF(B5001="510 - Fermentacion","510","512"))))))</f>
        <v/>
      </c>
      <c r="M5001" s="107" t="str">
        <f t="shared" si="78"/>
        <v/>
      </c>
    </row>
    <row r="5002" spans="12:13" hidden="1" x14ac:dyDescent="0.25">
      <c r="L5002" s="145" t="str">
        <f>IF(A5002="","",IFERROR(VLOOKUP(B5002,IPQlickTabla!$B:$J,9,FALSE),IF(B5002="80 - Produccion-Mezcla Grasa","80",IF(B5002="51 - Purga-Purga de sebo","51",IF(B5002="502 - Fermentacion PCL","502",IF(B5002="510 - Fermentacion","510","512"))))))</f>
        <v/>
      </c>
      <c r="M5002" s="107" t="str">
        <f t="shared" si="78"/>
        <v/>
      </c>
    </row>
    <row r="5003" spans="12:13" hidden="1" x14ac:dyDescent="0.25">
      <c r="L5003" s="145" t="str">
        <f>IF(A5003="","",IFERROR(VLOOKUP(B5003,IPQlickTabla!$B:$J,9,FALSE),IF(B5003="80 - Produccion-Mezcla Grasa","80",IF(B5003="51 - Purga-Purga de sebo","51",IF(B5003="502 - Fermentacion PCL","502",IF(B5003="510 - Fermentacion","510","512"))))))</f>
        <v/>
      </c>
      <c r="M5003" s="107" t="str">
        <f t="shared" si="78"/>
        <v/>
      </c>
    </row>
    <row r="5004" spans="12:13" hidden="1" x14ac:dyDescent="0.25">
      <c r="L5004" s="145" t="str">
        <f>IF(A5004="","",IFERROR(VLOOKUP(B5004,IPQlickTabla!$B:$J,9,FALSE),IF(B5004="80 - Produccion-Mezcla Grasa","80",IF(B5004="51 - Purga-Purga de sebo","51",IF(B5004="502 - Fermentacion PCL","502",IF(B5004="510 - Fermentacion","510","512"))))))</f>
        <v/>
      </c>
      <c r="M5004" s="107" t="str">
        <f t="shared" si="78"/>
        <v/>
      </c>
    </row>
    <row r="5005" spans="12:13" hidden="1" x14ac:dyDescent="0.25">
      <c r="L5005" s="145" t="str">
        <f>IF(A5005="","",IFERROR(VLOOKUP(B5005,IPQlickTabla!$B:$J,9,FALSE),IF(B5005="80 - Produccion-Mezcla Grasa","80",IF(B5005="51 - Purga-Purga de sebo","51",IF(B5005="502 - Fermentacion PCL","502",IF(B5005="510 - Fermentacion","510","512"))))))</f>
        <v/>
      </c>
      <c r="M5005" s="107" t="str">
        <f t="shared" si="78"/>
        <v/>
      </c>
    </row>
    <row r="5006" spans="12:13" hidden="1" x14ac:dyDescent="0.25">
      <c r="L5006" s="145" t="str">
        <f>IF(A5006="","",IFERROR(VLOOKUP(B5006,IPQlickTabla!$B:$J,9,FALSE),IF(B5006="80 - Produccion-Mezcla Grasa","80",IF(B5006="51 - Purga-Purga de sebo","51",IF(B5006="502 - Fermentacion PCL","502",IF(B5006="510 - Fermentacion","510","512"))))))</f>
        <v/>
      </c>
      <c r="M5006" s="107" t="str">
        <f t="shared" si="78"/>
        <v/>
      </c>
    </row>
    <row r="5007" spans="12:13" hidden="1" x14ac:dyDescent="0.25">
      <c r="L5007" s="145" t="str">
        <f>IF(A5007="","",IFERROR(VLOOKUP(B5007,IPQlickTabla!$B:$J,9,FALSE),IF(B5007="80 - Produccion-Mezcla Grasa","80",IF(B5007="51 - Purga-Purga de sebo","51",IF(B5007="502 - Fermentacion PCL","502",IF(B5007="510 - Fermentacion","510","512"))))))</f>
        <v/>
      </c>
      <c r="M5007" s="107" t="str">
        <f t="shared" si="78"/>
        <v/>
      </c>
    </row>
    <row r="5008" spans="12:13" hidden="1" x14ac:dyDescent="0.25">
      <c r="L5008" s="145" t="str">
        <f>IF(A5008="","",IFERROR(VLOOKUP(B5008,IPQlickTabla!$B:$J,9,FALSE),IF(B5008="80 - Produccion-Mezcla Grasa","80",IF(B5008="51 - Purga-Purga de sebo","51",IF(B5008="502 - Fermentacion PCL","502",IF(B5008="510 - Fermentacion","510","512"))))))</f>
        <v/>
      </c>
      <c r="M5008" s="107" t="str">
        <f t="shared" si="78"/>
        <v/>
      </c>
    </row>
    <row r="5009" spans="12:13" hidden="1" x14ac:dyDescent="0.25">
      <c r="L5009" s="145" t="str">
        <f>IF(A5009="","",IFERROR(VLOOKUP(B5009,IPQlickTabla!$B:$J,9,FALSE),IF(B5009="80 - Produccion-Mezcla Grasa","80",IF(B5009="51 - Purga-Purga de sebo","51",IF(B5009="502 - Fermentacion PCL","502",IF(B5009="510 - Fermentacion","510","512"))))))</f>
        <v/>
      </c>
      <c r="M5009" s="107" t="str">
        <f t="shared" si="78"/>
        <v/>
      </c>
    </row>
    <row r="5010" spans="12:13" hidden="1" x14ac:dyDescent="0.25">
      <c r="L5010" s="145" t="str">
        <f>IF(A5010="","",IFERROR(VLOOKUP(B5010,IPQlickTabla!$B:$J,9,FALSE),IF(B5010="80 - Produccion-Mezcla Grasa","80",IF(B5010="51 - Purga-Purga de sebo","51",IF(B5010="502 - Fermentacion PCL","502",IF(B5010="510 - Fermentacion","510","512"))))))</f>
        <v/>
      </c>
      <c r="M5010" s="107" t="str">
        <f t="shared" si="78"/>
        <v/>
      </c>
    </row>
    <row r="5011" spans="12:13" hidden="1" x14ac:dyDescent="0.25">
      <c r="L5011" s="145" t="str">
        <f>IF(A5011="","",IFERROR(VLOOKUP(B5011,IPQlickTabla!$B:$J,9,FALSE),IF(B5011="80 - Produccion-Mezcla Grasa","80",IF(B5011="51 - Purga-Purga de sebo","51",IF(B5011="502 - Fermentacion PCL","502",IF(B5011="510 - Fermentacion","510","512"))))))</f>
        <v/>
      </c>
      <c r="M5011" s="107" t="str">
        <f t="shared" si="78"/>
        <v/>
      </c>
    </row>
    <row r="5012" spans="12:13" hidden="1" x14ac:dyDescent="0.25">
      <c r="L5012" s="145" t="str">
        <f>IF(A5012="","",IFERROR(VLOOKUP(B5012,IPQlickTabla!$B:$J,9,FALSE),IF(B5012="80 - Produccion-Mezcla Grasa","80",IF(B5012="51 - Purga-Purga de sebo","51",IF(B5012="502 - Fermentacion PCL","502",IF(B5012="510 - Fermentacion","510","512"))))))</f>
        <v/>
      </c>
      <c r="M5012" s="107" t="str">
        <f t="shared" si="78"/>
        <v/>
      </c>
    </row>
    <row r="5013" spans="12:13" hidden="1" x14ac:dyDescent="0.25">
      <c r="L5013" s="145" t="str">
        <f>IF(A5013="","",IFERROR(VLOOKUP(B5013,IPQlickTabla!$B:$J,9,FALSE),IF(B5013="80 - Produccion-Mezcla Grasa","80",IF(B5013="51 - Purga-Purga de sebo","51",IF(B5013="502 - Fermentacion PCL","502",IF(B5013="510 - Fermentacion","510","512"))))))</f>
        <v/>
      </c>
      <c r="M5013" s="107" t="str">
        <f t="shared" si="78"/>
        <v/>
      </c>
    </row>
    <row r="5014" spans="12:13" hidden="1" x14ac:dyDescent="0.25">
      <c r="L5014" s="145" t="str">
        <f>IF(A5014="","",IFERROR(VLOOKUP(B5014,IPQlickTabla!$B:$J,9,FALSE),IF(B5014="80 - Produccion-Mezcla Grasa","80",IF(B5014="51 - Purga-Purga de sebo","51",IF(B5014="502 - Fermentacion PCL","502",IF(B5014="510 - Fermentacion","510","512"))))))</f>
        <v/>
      </c>
      <c r="M5014" s="107" t="str">
        <f t="shared" si="78"/>
        <v/>
      </c>
    </row>
    <row r="5015" spans="12:13" hidden="1" x14ac:dyDescent="0.25">
      <c r="L5015" s="145" t="str">
        <f>IF(A5015="","",IFERROR(VLOOKUP(B5015,IPQlickTabla!$B:$J,9,FALSE),IF(B5015="80 - Produccion-Mezcla Grasa","80",IF(B5015="51 - Purga-Purga de sebo","51",IF(B5015="502 - Fermentacion PCL","502",IF(B5015="510 - Fermentacion","510","512"))))))</f>
        <v/>
      </c>
      <c r="M5015" s="107" t="str">
        <f t="shared" si="78"/>
        <v/>
      </c>
    </row>
    <row r="5016" spans="12:13" hidden="1" x14ac:dyDescent="0.25">
      <c r="L5016" s="145" t="str">
        <f>IF(A5016="","",IFERROR(VLOOKUP(B5016,IPQlickTabla!$B:$J,9,FALSE),IF(B5016="80 - Produccion-Mezcla Grasa","80",IF(B5016="51 - Purga-Purga de sebo","51",IF(B5016="502 - Fermentacion PCL","502",IF(B5016="510 - Fermentacion","510","512"))))))</f>
        <v/>
      </c>
      <c r="M5016" s="107" t="str">
        <f t="shared" si="78"/>
        <v/>
      </c>
    </row>
    <row r="5017" spans="12:13" hidden="1" x14ac:dyDescent="0.25">
      <c r="L5017" s="145" t="str">
        <f>IF(A5017="","",IFERROR(VLOOKUP(B5017,IPQlickTabla!$B:$J,9,FALSE),IF(B5017="80 - Produccion-Mezcla Grasa","80",IF(B5017="51 - Purga-Purga de sebo","51",IF(B5017="502 - Fermentacion PCL","502",IF(B5017="510 - Fermentacion","510","512"))))))</f>
        <v/>
      </c>
      <c r="M5017" s="107" t="str">
        <f t="shared" si="78"/>
        <v/>
      </c>
    </row>
    <row r="5018" spans="12:13" hidden="1" x14ac:dyDescent="0.25">
      <c r="L5018" s="145" t="str">
        <f>IF(A5018="","",IFERROR(VLOOKUP(B5018,IPQlickTabla!$B:$J,9,FALSE),IF(B5018="80 - Produccion-Mezcla Grasa","80",IF(B5018="51 - Purga-Purga de sebo","51",IF(B5018="502 - Fermentacion PCL","502",IF(B5018="510 - Fermentacion","510","512"))))))</f>
        <v/>
      </c>
      <c r="M5018" s="107" t="str">
        <f t="shared" si="78"/>
        <v/>
      </c>
    </row>
    <row r="5019" spans="12:13" hidden="1" x14ac:dyDescent="0.25">
      <c r="L5019" s="145" t="str">
        <f>IF(A5019="","",IFERROR(VLOOKUP(B5019,IPQlickTabla!$B:$J,9,FALSE),IF(B5019="80 - Produccion-Mezcla Grasa","80",IF(B5019="51 - Purga-Purga de sebo","51",IF(B5019="502 - Fermentacion PCL","502",IF(B5019="510 - Fermentacion","510","512"))))))</f>
        <v/>
      </c>
      <c r="M5019" s="107" t="str">
        <f t="shared" si="78"/>
        <v/>
      </c>
    </row>
    <row r="5020" spans="12:13" hidden="1" x14ac:dyDescent="0.25">
      <c r="L5020" s="145" t="str">
        <f>IF(A5020="","",IFERROR(VLOOKUP(B5020,IPQlickTabla!$B:$J,9,FALSE),IF(B5020="80 - Produccion-Mezcla Grasa","80",IF(B5020="51 - Purga-Purga de sebo","51",IF(B5020="502 - Fermentacion PCL","502",IF(B5020="510 - Fermentacion","510","512"))))))</f>
        <v/>
      </c>
      <c r="M5020" s="107" t="str">
        <f t="shared" si="78"/>
        <v/>
      </c>
    </row>
    <row r="5021" spans="12:13" hidden="1" x14ac:dyDescent="0.25">
      <c r="L5021" s="145" t="str">
        <f>IF(A5021="","",IFERROR(VLOOKUP(B5021,IPQlickTabla!$B:$J,9,FALSE),IF(B5021="80 - Produccion-Mezcla Grasa","80",IF(B5021="51 - Purga-Purga de sebo","51",IF(B5021="502 - Fermentacion PCL","502",IF(B5021="510 - Fermentacion","510","512"))))))</f>
        <v/>
      </c>
      <c r="M5021" s="107" t="str">
        <f t="shared" si="78"/>
        <v/>
      </c>
    </row>
    <row r="5022" spans="12:13" hidden="1" x14ac:dyDescent="0.25">
      <c r="L5022" s="145" t="str">
        <f>IF(A5022="","",IFERROR(VLOOKUP(B5022,IPQlickTabla!$B:$J,9,FALSE),IF(B5022="80 - Produccion-Mezcla Grasa","80",IF(B5022="51 - Purga-Purga de sebo","51",IF(B5022="502 - Fermentacion PCL","502",IF(B5022="510 - Fermentacion","510","512"))))))</f>
        <v/>
      </c>
      <c r="M5022" s="107" t="str">
        <f t="shared" si="78"/>
        <v/>
      </c>
    </row>
    <row r="5023" spans="12:13" hidden="1" x14ac:dyDescent="0.25">
      <c r="L5023" s="145" t="str">
        <f>IF(A5023="","",IFERROR(VLOOKUP(B5023,IPQlickTabla!$B:$J,9,FALSE),IF(B5023="80 - Produccion-Mezcla Grasa","80",IF(B5023="51 - Purga-Purga de sebo","51",IF(B5023="502 - Fermentacion PCL","502",IF(B5023="510 - Fermentacion","510","512"))))))</f>
        <v/>
      </c>
      <c r="M5023" s="107" t="str">
        <f t="shared" si="78"/>
        <v/>
      </c>
    </row>
    <row r="5024" spans="12:13" hidden="1" x14ac:dyDescent="0.25">
      <c r="L5024" s="145" t="str">
        <f>IF(A5024="","",IFERROR(VLOOKUP(B5024,IPQlickTabla!$B:$J,9,FALSE),IF(B5024="80 - Produccion-Mezcla Grasa","80",IF(B5024="51 - Purga-Purga de sebo","51",IF(B5024="502 - Fermentacion PCL","502",IF(B5024="510 - Fermentacion","510","512"))))))</f>
        <v/>
      </c>
      <c r="M5024" s="107" t="str">
        <f t="shared" si="78"/>
        <v/>
      </c>
    </row>
    <row r="5025" spans="12:13" hidden="1" x14ac:dyDescent="0.25">
      <c r="L5025" s="145" t="str">
        <f>IF(A5025="","",IFERROR(VLOOKUP(B5025,IPQlickTabla!$B:$J,9,FALSE),IF(B5025="80 - Produccion-Mezcla Grasa","80",IF(B5025="51 - Purga-Purga de sebo","51",IF(B5025="502 - Fermentacion PCL","502",IF(B5025="510 - Fermentacion","510","512"))))))</f>
        <v/>
      </c>
      <c r="M5025" s="107" t="str">
        <f t="shared" si="78"/>
        <v/>
      </c>
    </row>
    <row r="5026" spans="12:13" hidden="1" x14ac:dyDescent="0.25">
      <c r="L5026" s="145" t="str">
        <f>IF(A5026="","",IFERROR(VLOOKUP(B5026,IPQlickTabla!$B:$J,9,FALSE),IF(B5026="80 - Produccion-Mezcla Grasa","80",IF(B5026="51 - Purga-Purga de sebo","51",IF(B5026="502 - Fermentacion PCL","502",IF(B5026="510 - Fermentacion","510","512"))))))</f>
        <v/>
      </c>
      <c r="M5026" s="107" t="str">
        <f t="shared" si="78"/>
        <v/>
      </c>
    </row>
    <row r="5027" spans="12:13" hidden="1" x14ac:dyDescent="0.25">
      <c r="L5027" s="145" t="str">
        <f>IF(A5027="","",IFERROR(VLOOKUP(B5027,IPQlickTabla!$B:$J,9,FALSE),IF(B5027="80 - Produccion-Mezcla Grasa","80",IF(B5027="51 - Purga-Purga de sebo","51",IF(B5027="502 - Fermentacion PCL","502",IF(B5027="510 - Fermentacion","510","512"))))))</f>
        <v/>
      </c>
      <c r="M5027" s="107" t="str">
        <f t="shared" si="78"/>
        <v/>
      </c>
    </row>
    <row r="5028" spans="12:13" hidden="1" x14ac:dyDescent="0.25">
      <c r="L5028" s="145" t="str">
        <f>IF(A5028="","",IFERROR(VLOOKUP(B5028,IPQlickTabla!$B:$J,9,FALSE),IF(B5028="80 - Produccion-Mezcla Grasa","80",IF(B5028="51 - Purga-Purga de sebo","51",IF(B5028="502 - Fermentacion PCL","502",IF(B5028="510 - Fermentacion","510","512"))))))</f>
        <v/>
      </c>
      <c r="M5028" s="107" t="str">
        <f t="shared" si="78"/>
        <v/>
      </c>
    </row>
    <row r="5029" spans="12:13" hidden="1" x14ac:dyDescent="0.25">
      <c r="L5029" s="145" t="str">
        <f>IF(A5029="","",IFERROR(VLOOKUP(B5029,IPQlickTabla!$B:$J,9,FALSE),IF(B5029="80 - Produccion-Mezcla Grasa","80",IF(B5029="51 - Purga-Purga de sebo","51",IF(B5029="502 - Fermentacion PCL","502",IF(B5029="510 - Fermentacion","510","512"))))))</f>
        <v/>
      </c>
      <c r="M5029" s="107" t="str">
        <f t="shared" si="78"/>
        <v/>
      </c>
    </row>
    <row r="5030" spans="12:13" hidden="1" x14ac:dyDescent="0.25">
      <c r="L5030" s="145" t="str">
        <f>IF(A5030="","",IFERROR(VLOOKUP(B5030,IPQlickTabla!$B:$J,9,FALSE),IF(B5030="80 - Produccion-Mezcla Grasa","80",IF(B5030="51 - Purga-Purga de sebo","51",IF(B5030="502 - Fermentacion PCL","502",IF(B5030="510 - Fermentacion","510","512"))))))</f>
        <v/>
      </c>
      <c r="M5030" s="107" t="str">
        <f t="shared" si="78"/>
        <v/>
      </c>
    </row>
    <row r="5031" spans="12:13" hidden="1" x14ac:dyDescent="0.25">
      <c r="L5031" s="145" t="str">
        <f>IF(A5031="","",IFERROR(VLOOKUP(B5031,IPQlickTabla!$B:$J,9,FALSE),IF(B5031="80 - Produccion-Mezcla Grasa","80",IF(B5031="51 - Purga-Purga de sebo","51",IF(B5031="502 - Fermentacion PCL","502",IF(B5031="510 - Fermentacion","510","512"))))))</f>
        <v/>
      </c>
      <c r="M5031" s="107" t="str">
        <f t="shared" si="78"/>
        <v/>
      </c>
    </row>
    <row r="5032" spans="12:13" hidden="1" x14ac:dyDescent="0.25">
      <c r="L5032" s="145" t="str">
        <f>IF(A5032="","",IFERROR(VLOOKUP(B5032,IPQlickTabla!$B:$J,9,FALSE),IF(B5032="80 - Produccion-Mezcla Grasa","80",IF(B5032="51 - Purga-Purga de sebo","51",IF(B5032="502 - Fermentacion PCL","502",IF(B5032="510 - Fermentacion","510","512"))))))</f>
        <v/>
      </c>
      <c r="M5032" s="107" t="str">
        <f t="shared" si="78"/>
        <v/>
      </c>
    </row>
    <row r="5033" spans="12:13" hidden="1" x14ac:dyDescent="0.25">
      <c r="L5033" s="145" t="str">
        <f>IF(A5033="","",IFERROR(VLOOKUP(B5033,IPQlickTabla!$B:$J,9,FALSE),IF(B5033="80 - Produccion-Mezcla Grasa","80",IF(B5033="51 - Purga-Purga de sebo","51",IF(B5033="502 - Fermentacion PCL","502",IF(B5033="510 - Fermentacion","510","512"))))))</f>
        <v/>
      </c>
      <c r="M5033" s="107" t="str">
        <f t="shared" si="78"/>
        <v/>
      </c>
    </row>
    <row r="5034" spans="12:13" hidden="1" x14ac:dyDescent="0.25">
      <c r="L5034" s="145" t="str">
        <f>IF(A5034="","",IFERROR(VLOOKUP(B5034,IPQlickTabla!$B:$J,9,FALSE),IF(B5034="80 - Produccion-Mezcla Grasa","80",IF(B5034="51 - Purga-Purga de sebo","51",IF(B5034="502 - Fermentacion PCL","502",IF(B5034="510 - Fermentacion","510","512"))))))</f>
        <v/>
      </c>
      <c r="M5034" s="107" t="str">
        <f t="shared" si="78"/>
        <v/>
      </c>
    </row>
    <row r="5035" spans="12:13" hidden="1" x14ac:dyDescent="0.25">
      <c r="L5035" s="145" t="str">
        <f>IF(A5035="","",IFERROR(VLOOKUP(B5035,IPQlickTabla!$B:$J,9,FALSE),IF(B5035="80 - Produccion-Mezcla Grasa","80",IF(B5035="51 - Purga-Purga de sebo","51",IF(B5035="502 - Fermentacion PCL","502",IF(B5035="510 - Fermentacion","510","512"))))))</f>
        <v/>
      </c>
      <c r="M5035" s="107" t="str">
        <f t="shared" si="78"/>
        <v/>
      </c>
    </row>
    <row r="5036" spans="12:13" hidden="1" x14ac:dyDescent="0.25">
      <c r="L5036" s="145" t="str">
        <f>IF(A5036="","",IFERROR(VLOOKUP(B5036,IPQlickTabla!$B:$J,9,FALSE),IF(B5036="80 - Produccion-Mezcla Grasa","80",IF(B5036="51 - Purga-Purga de sebo","51",IF(B5036="502 - Fermentacion PCL","502",IF(B5036="510 - Fermentacion","510","512"))))))</f>
        <v/>
      </c>
      <c r="M5036" s="107" t="str">
        <f t="shared" si="78"/>
        <v/>
      </c>
    </row>
    <row r="5037" spans="12:13" hidden="1" x14ac:dyDescent="0.25">
      <c r="L5037" s="145" t="str">
        <f>IF(A5037="","",IFERROR(VLOOKUP(B5037,IPQlickTabla!$B:$J,9,FALSE),IF(B5037="80 - Produccion-Mezcla Grasa","80",IF(B5037="51 - Purga-Purga de sebo","51",IF(B5037="502 - Fermentacion PCL","502",IF(B5037="510 - Fermentacion","510","512"))))))</f>
        <v/>
      </c>
      <c r="M5037" s="107" t="str">
        <f t="shared" si="78"/>
        <v/>
      </c>
    </row>
    <row r="5038" spans="12:13" hidden="1" x14ac:dyDescent="0.25">
      <c r="L5038" s="145" t="str">
        <f>IF(A5038="","",IFERROR(VLOOKUP(B5038,IPQlickTabla!$B:$J,9,FALSE),IF(B5038="80 - Produccion-Mezcla Grasa","80",IF(B5038="51 - Purga-Purga de sebo","51",IF(B5038="502 - Fermentacion PCL","502",IF(B5038="510 - Fermentacion","510","512"))))))</f>
        <v/>
      </c>
      <c r="M5038" s="107" t="str">
        <f t="shared" si="78"/>
        <v/>
      </c>
    </row>
    <row r="5039" spans="12:13" hidden="1" x14ac:dyDescent="0.25">
      <c r="L5039" s="145" t="str">
        <f>IF(A5039="","",IFERROR(VLOOKUP(B5039,IPQlickTabla!$B:$J,9,FALSE),IF(B5039="80 - Produccion-Mezcla Grasa","80",IF(B5039="51 - Purga-Purga de sebo","51",IF(B5039="502 - Fermentacion PCL","502",IF(B5039="510 - Fermentacion","510","512"))))))</f>
        <v/>
      </c>
      <c r="M5039" s="107" t="str">
        <f t="shared" si="78"/>
        <v/>
      </c>
    </row>
    <row r="5040" spans="12:13" hidden="1" x14ac:dyDescent="0.25">
      <c r="L5040" s="145" t="str">
        <f>IF(A5040="","",IFERROR(VLOOKUP(B5040,IPQlickTabla!$B:$J,9,FALSE),IF(B5040="80 - Produccion-Mezcla Grasa","80",IF(B5040="51 - Purga-Purga de sebo","51",IF(B5040="502 - Fermentacion PCL","502",IF(B5040="510 - Fermentacion","510","512"))))))</f>
        <v/>
      </c>
      <c r="M5040" s="107" t="str">
        <f t="shared" si="78"/>
        <v/>
      </c>
    </row>
    <row r="5041" spans="12:13" hidden="1" x14ac:dyDescent="0.25">
      <c r="L5041" s="145" t="str">
        <f>IF(A5041="","",IFERROR(VLOOKUP(B5041,IPQlickTabla!$B:$J,9,FALSE),IF(B5041="80 - Produccion-Mezcla Grasa","80",IF(B5041="51 - Purga-Purga de sebo","51",IF(B5041="502 - Fermentacion PCL","502",IF(B5041="510 - Fermentacion","510","512"))))))</f>
        <v/>
      </c>
      <c r="M5041" s="107" t="str">
        <f t="shared" si="78"/>
        <v/>
      </c>
    </row>
    <row r="5042" spans="12:13" hidden="1" x14ac:dyDescent="0.25">
      <c r="L5042" s="145" t="str">
        <f>IF(A5042="","",IFERROR(VLOOKUP(B5042,IPQlickTabla!$B:$J,9,FALSE),IF(B5042="80 - Produccion-Mezcla Grasa","80",IF(B5042="51 - Purga-Purga de sebo","51",IF(B5042="502 - Fermentacion PCL","502",IF(B5042="510 - Fermentacion","510","512"))))))</f>
        <v/>
      </c>
      <c r="M5042" s="107" t="str">
        <f t="shared" si="78"/>
        <v/>
      </c>
    </row>
    <row r="5043" spans="12:13" hidden="1" x14ac:dyDescent="0.25">
      <c r="L5043" s="145" t="str">
        <f>IF(A5043="","",IFERROR(VLOOKUP(B5043,IPQlickTabla!$B:$J,9,FALSE),IF(B5043="80 - Produccion-Mezcla Grasa","80",IF(B5043="51 - Purga-Purga de sebo","51",IF(B5043="502 - Fermentacion PCL","502",IF(B5043="510 - Fermentacion","510","512"))))))</f>
        <v/>
      </c>
      <c r="M5043" s="107" t="str">
        <f t="shared" si="78"/>
        <v/>
      </c>
    </row>
    <row r="5044" spans="12:13" hidden="1" x14ac:dyDescent="0.25">
      <c r="L5044" s="145" t="str">
        <f>IF(A5044="","",IFERROR(VLOOKUP(B5044,IPQlickTabla!$B:$J,9,FALSE),IF(B5044="80 - Produccion-Mezcla Grasa","80",IF(B5044="51 - Purga-Purga de sebo","51",IF(B5044="502 - Fermentacion PCL","502",IF(B5044="510 - Fermentacion","510","512"))))))</f>
        <v/>
      </c>
      <c r="M5044" s="107" t="str">
        <f t="shared" si="78"/>
        <v/>
      </c>
    </row>
    <row r="5045" spans="12:13" hidden="1" x14ac:dyDescent="0.25">
      <c r="L5045" s="145" t="str">
        <f>IF(A5045="","",IFERROR(VLOOKUP(B5045,IPQlickTabla!$B:$J,9,FALSE),IF(B5045="80 - Produccion-Mezcla Grasa","80",IF(B5045="51 - Purga-Purga de sebo","51",IF(B5045="502 - Fermentacion PCL","502",IF(B5045="510 - Fermentacion","510","512"))))))</f>
        <v/>
      </c>
      <c r="M5045" s="107" t="str">
        <f t="shared" si="78"/>
        <v/>
      </c>
    </row>
    <row r="5046" spans="12:13" hidden="1" x14ac:dyDescent="0.25">
      <c r="L5046" s="145" t="str">
        <f>IF(A5046="","",IFERROR(VLOOKUP(B5046,IPQlickTabla!$B:$J,9,FALSE),IF(B5046="80 - Produccion-Mezcla Grasa","80",IF(B5046="51 - Purga-Purga de sebo","51",IF(B5046="502 - Fermentacion PCL","502",IF(B5046="510 - Fermentacion","510","512"))))))</f>
        <v/>
      </c>
      <c r="M5046" s="107" t="str">
        <f t="shared" si="78"/>
        <v/>
      </c>
    </row>
    <row r="5047" spans="12:13" hidden="1" x14ac:dyDescent="0.25">
      <c r="L5047" s="145" t="str">
        <f>IF(A5047="","",IFERROR(VLOOKUP(B5047,IPQlickTabla!$B:$J,9,FALSE),IF(B5047="80 - Produccion-Mezcla Grasa","80",IF(B5047="51 - Purga-Purga de sebo","51",IF(B5047="502 - Fermentacion PCL","502",IF(B5047="510 - Fermentacion","510","512"))))))</f>
        <v/>
      </c>
      <c r="M5047" s="107" t="str">
        <f t="shared" si="78"/>
        <v/>
      </c>
    </row>
    <row r="5048" spans="12:13" hidden="1" x14ac:dyDescent="0.25">
      <c r="L5048" s="145" t="str">
        <f>IF(A5048="","",IFERROR(VLOOKUP(B5048,IPQlickTabla!$B:$J,9,FALSE),IF(B5048="80 - Produccion-Mezcla Grasa","80",IF(B5048="51 - Purga-Purga de sebo","51",IF(B5048="502 - Fermentacion PCL","502",IF(B5048="510 - Fermentacion","510","512"))))))</f>
        <v/>
      </c>
      <c r="M5048" s="107" t="str">
        <f t="shared" si="78"/>
        <v/>
      </c>
    </row>
    <row r="5049" spans="12:13" hidden="1" x14ac:dyDescent="0.25">
      <c r="L5049" s="145" t="str">
        <f>IF(A5049="","",IFERROR(VLOOKUP(B5049,IPQlickTabla!$B:$J,9,FALSE),IF(B5049="80 - Produccion-Mezcla Grasa","80",IF(B5049="51 - Purga-Purga de sebo","51",IF(B5049="502 - Fermentacion PCL","502",IF(B5049="510 - Fermentacion","510","512"))))))</f>
        <v/>
      </c>
      <c r="M5049" s="107" t="str">
        <f t="shared" si="78"/>
        <v/>
      </c>
    </row>
    <row r="5050" spans="12:13" hidden="1" x14ac:dyDescent="0.25">
      <c r="L5050" s="145" t="str">
        <f>IF(A5050="","",IFERROR(VLOOKUP(B5050,IPQlickTabla!$B:$J,9,FALSE),IF(B5050="80 - Produccion-Mezcla Grasa","80",IF(B5050="51 - Purga-Purga de sebo","51",IF(B5050="502 - Fermentacion PCL","502",IF(B5050="510 - Fermentacion","510","512"))))))</f>
        <v/>
      </c>
      <c r="M5050" s="107" t="str">
        <f t="shared" si="78"/>
        <v/>
      </c>
    </row>
    <row r="5051" spans="12:13" hidden="1" x14ac:dyDescent="0.25">
      <c r="L5051" s="145" t="str">
        <f>IF(A5051="","",IFERROR(VLOOKUP(B5051,IPQlickTabla!$B:$J,9,FALSE),IF(B5051="80 - Produccion-Mezcla Grasa","80",IF(B5051="51 - Purga-Purga de sebo","51",IF(B5051="502 - Fermentacion PCL","502",IF(B5051="510 - Fermentacion","510","512"))))))</f>
        <v/>
      </c>
      <c r="M5051" s="107" t="str">
        <f t="shared" si="78"/>
        <v/>
      </c>
    </row>
    <row r="5052" spans="12:13" hidden="1" x14ac:dyDescent="0.25">
      <c r="L5052" s="145" t="str">
        <f>IF(A5052="","",IFERROR(VLOOKUP(B5052,IPQlickTabla!$B:$J,9,FALSE),IF(B5052="80 - Produccion-Mezcla Grasa","80",IF(B5052="51 - Purga-Purga de sebo","51",IF(B5052="502 - Fermentacion PCL","502",IF(B5052="510 - Fermentacion","510","512"))))))</f>
        <v/>
      </c>
      <c r="M5052" s="107" t="str">
        <f t="shared" si="78"/>
        <v/>
      </c>
    </row>
    <row r="5053" spans="12:13" hidden="1" x14ac:dyDescent="0.25">
      <c r="L5053" s="145" t="str">
        <f>IF(A5053="","",IFERROR(VLOOKUP(B5053,IPQlickTabla!$B:$J,9,FALSE),IF(B5053="80 - Produccion-Mezcla Grasa","80",IF(B5053="51 - Purga-Purga de sebo","51",IF(B5053="502 - Fermentacion PCL","502",IF(B5053="510 - Fermentacion","510","512"))))))</f>
        <v/>
      </c>
      <c r="M5053" s="107" t="str">
        <f t="shared" si="78"/>
        <v/>
      </c>
    </row>
    <row r="5054" spans="12:13" hidden="1" x14ac:dyDescent="0.25">
      <c r="L5054" s="145" t="str">
        <f>IF(A5054="","",IFERROR(VLOOKUP(B5054,IPQlickTabla!$B:$J,9,FALSE),IF(B5054="80 - Produccion-Mezcla Grasa","80",IF(B5054="51 - Purga-Purga de sebo","51",IF(B5054="502 - Fermentacion PCL","502",IF(B5054="510 - Fermentacion","510","512"))))))</f>
        <v/>
      </c>
      <c r="M5054" s="107" t="str">
        <f t="shared" si="78"/>
        <v/>
      </c>
    </row>
    <row r="5055" spans="12:13" hidden="1" x14ac:dyDescent="0.25">
      <c r="L5055" s="145" t="str">
        <f>IF(A5055="","",IFERROR(VLOOKUP(B5055,IPQlickTabla!$B:$J,9,FALSE),IF(B5055="80 - Produccion-Mezcla Grasa","80",IF(B5055="51 - Purga-Purga de sebo","51",IF(B5055="502 - Fermentacion PCL","502",IF(B5055="510 - Fermentacion","510","512"))))))</f>
        <v/>
      </c>
      <c r="M5055" s="107" t="str">
        <f t="shared" si="78"/>
        <v/>
      </c>
    </row>
    <row r="5056" spans="12:13" hidden="1" x14ac:dyDescent="0.25">
      <c r="L5056" s="145" t="str">
        <f>IF(A5056="","",IFERROR(VLOOKUP(B5056,IPQlickTabla!$B:$J,9,FALSE),IF(B5056="80 - Produccion-Mezcla Grasa","80",IF(B5056="51 - Purga-Purga de sebo","51",IF(B5056="502 - Fermentacion PCL","502",IF(B5056="510 - Fermentacion","510","512"))))))</f>
        <v/>
      </c>
      <c r="M5056" s="107" t="str">
        <f t="shared" si="78"/>
        <v/>
      </c>
    </row>
    <row r="5057" spans="12:13" hidden="1" x14ac:dyDescent="0.25">
      <c r="L5057" s="145" t="str">
        <f>IF(A5057="","",IFERROR(VLOOKUP(B5057,IPQlickTabla!$B:$J,9,FALSE),IF(B5057="80 - Produccion-Mezcla Grasa","80",IF(B5057="51 - Purga-Purga de sebo","51",IF(B5057="502 - Fermentacion PCL","502",IF(B5057="510 - Fermentacion","510","512"))))))</f>
        <v/>
      </c>
      <c r="M5057" s="107" t="str">
        <f t="shared" si="78"/>
        <v/>
      </c>
    </row>
    <row r="5058" spans="12:13" hidden="1" x14ac:dyDescent="0.25">
      <c r="L5058" s="145" t="str">
        <f>IF(A5058="","",IFERROR(VLOOKUP(B5058,IPQlickTabla!$B:$J,9,FALSE),IF(B5058="80 - Produccion-Mezcla Grasa","80",IF(B5058="51 - Purga-Purga de sebo","51",IF(B5058="502 - Fermentacion PCL","502",IF(B5058="510 - Fermentacion","510","512"))))))</f>
        <v/>
      </c>
      <c r="M5058" s="107" t="str">
        <f t="shared" si="78"/>
        <v/>
      </c>
    </row>
    <row r="5059" spans="12:13" hidden="1" x14ac:dyDescent="0.25">
      <c r="L5059" s="145" t="str">
        <f>IF(A5059="","",IFERROR(VLOOKUP(B5059,IPQlickTabla!$B:$J,9,FALSE),IF(B5059="80 - Produccion-Mezcla Grasa","80",IF(B5059="51 - Purga-Purga de sebo","51",IF(B5059="502 - Fermentacion PCL","502",IF(B5059="510 - Fermentacion","510","512"))))))</f>
        <v/>
      </c>
      <c r="M5059" s="107" t="str">
        <f t="shared" ref="M5059:M5122" si="79">+IF(OR(L5059=73,L5059=74,L5059=75),75,IF(L5059="80",80,IF(L5059="51",51,IF(L5059="502",502,IF(L5059="510",510,IF(L5059="512",512,L5059))))))</f>
        <v/>
      </c>
    </row>
    <row r="5060" spans="12:13" hidden="1" x14ac:dyDescent="0.25">
      <c r="L5060" s="145" t="str">
        <f>IF(A5060="","",IFERROR(VLOOKUP(B5060,IPQlickTabla!$B:$J,9,FALSE),IF(B5060="80 - Produccion-Mezcla Grasa","80",IF(B5060="51 - Purga-Purga de sebo","51",IF(B5060="502 - Fermentacion PCL","502",IF(B5060="510 - Fermentacion","510","512"))))))</f>
        <v/>
      </c>
      <c r="M5060" s="107" t="str">
        <f t="shared" si="79"/>
        <v/>
      </c>
    </row>
    <row r="5061" spans="12:13" hidden="1" x14ac:dyDescent="0.25">
      <c r="L5061" s="145" t="str">
        <f>IF(A5061="","",IFERROR(VLOOKUP(B5061,IPQlickTabla!$B:$J,9,FALSE),IF(B5061="80 - Produccion-Mezcla Grasa","80",IF(B5061="51 - Purga-Purga de sebo","51",IF(B5061="502 - Fermentacion PCL","502",IF(B5061="510 - Fermentacion","510","512"))))))</f>
        <v/>
      </c>
      <c r="M5061" s="107" t="str">
        <f t="shared" si="79"/>
        <v/>
      </c>
    </row>
    <row r="5062" spans="12:13" hidden="1" x14ac:dyDescent="0.25">
      <c r="L5062" s="145" t="str">
        <f>IF(A5062="","",IFERROR(VLOOKUP(B5062,IPQlickTabla!$B:$J,9,FALSE),IF(B5062="80 - Produccion-Mezcla Grasa","80",IF(B5062="51 - Purga-Purga de sebo","51",IF(B5062="502 - Fermentacion PCL","502",IF(B5062="510 - Fermentacion","510","512"))))))</f>
        <v/>
      </c>
      <c r="M5062" s="107" t="str">
        <f t="shared" si="79"/>
        <v/>
      </c>
    </row>
    <row r="5063" spans="12:13" hidden="1" x14ac:dyDescent="0.25">
      <c r="L5063" s="145" t="str">
        <f>IF(A5063="","",IFERROR(VLOOKUP(B5063,IPQlickTabla!$B:$J,9,FALSE),IF(B5063="80 - Produccion-Mezcla Grasa","80",IF(B5063="51 - Purga-Purga de sebo","51",IF(B5063="502 - Fermentacion PCL","502",IF(B5063="510 - Fermentacion","510","512"))))))</f>
        <v/>
      </c>
      <c r="M5063" s="107" t="str">
        <f t="shared" si="79"/>
        <v/>
      </c>
    </row>
    <row r="5064" spans="12:13" hidden="1" x14ac:dyDescent="0.25">
      <c r="L5064" s="145" t="str">
        <f>IF(A5064="","",IFERROR(VLOOKUP(B5064,IPQlickTabla!$B:$J,9,FALSE),IF(B5064="80 - Produccion-Mezcla Grasa","80",IF(B5064="51 - Purga-Purga de sebo","51",IF(B5064="502 - Fermentacion PCL","502",IF(B5064="510 - Fermentacion","510","512"))))))</f>
        <v/>
      </c>
      <c r="M5064" s="107" t="str">
        <f t="shared" si="79"/>
        <v/>
      </c>
    </row>
    <row r="5065" spans="12:13" hidden="1" x14ac:dyDescent="0.25">
      <c r="L5065" s="145" t="str">
        <f>IF(A5065="","",IFERROR(VLOOKUP(B5065,IPQlickTabla!$B:$J,9,FALSE),IF(B5065="80 - Produccion-Mezcla Grasa","80",IF(B5065="51 - Purga-Purga de sebo","51",IF(B5065="502 - Fermentacion PCL","502",IF(B5065="510 - Fermentacion","510","512"))))))</f>
        <v/>
      </c>
      <c r="M5065" s="107" t="str">
        <f t="shared" si="79"/>
        <v/>
      </c>
    </row>
    <row r="5066" spans="12:13" hidden="1" x14ac:dyDescent="0.25">
      <c r="L5066" s="145" t="str">
        <f>IF(A5066="","",IFERROR(VLOOKUP(B5066,IPQlickTabla!$B:$J,9,FALSE),IF(B5066="80 - Produccion-Mezcla Grasa","80",IF(B5066="51 - Purga-Purga de sebo","51",IF(B5066="502 - Fermentacion PCL","502",IF(B5066="510 - Fermentacion","510","512"))))))</f>
        <v/>
      </c>
      <c r="M5066" s="107" t="str">
        <f t="shared" si="79"/>
        <v/>
      </c>
    </row>
    <row r="5067" spans="12:13" hidden="1" x14ac:dyDescent="0.25">
      <c r="L5067" s="145" t="str">
        <f>IF(A5067="","",IFERROR(VLOOKUP(B5067,IPQlickTabla!$B:$J,9,FALSE),IF(B5067="80 - Produccion-Mezcla Grasa","80",IF(B5067="51 - Purga-Purga de sebo","51",IF(B5067="502 - Fermentacion PCL","502",IF(B5067="510 - Fermentacion","510","512"))))))</f>
        <v/>
      </c>
      <c r="M5067" s="107" t="str">
        <f t="shared" si="79"/>
        <v/>
      </c>
    </row>
    <row r="5068" spans="12:13" hidden="1" x14ac:dyDescent="0.25">
      <c r="L5068" s="145" t="str">
        <f>IF(A5068="","",IFERROR(VLOOKUP(B5068,IPQlickTabla!$B:$J,9,FALSE),IF(B5068="80 - Produccion-Mezcla Grasa","80",IF(B5068="51 - Purga-Purga de sebo","51",IF(B5068="502 - Fermentacion PCL","502",IF(B5068="510 - Fermentacion","510","512"))))))</f>
        <v/>
      </c>
      <c r="M5068" s="107" t="str">
        <f t="shared" si="79"/>
        <v/>
      </c>
    </row>
    <row r="5069" spans="12:13" hidden="1" x14ac:dyDescent="0.25">
      <c r="L5069" s="145" t="str">
        <f>IF(A5069="","",IFERROR(VLOOKUP(B5069,IPQlickTabla!$B:$J,9,FALSE),IF(B5069="80 - Produccion-Mezcla Grasa","80",IF(B5069="51 - Purga-Purga de sebo","51",IF(B5069="502 - Fermentacion PCL","502",IF(B5069="510 - Fermentacion","510","512"))))))</f>
        <v/>
      </c>
      <c r="M5069" s="107" t="str">
        <f t="shared" si="79"/>
        <v/>
      </c>
    </row>
    <row r="5070" spans="12:13" hidden="1" x14ac:dyDescent="0.25">
      <c r="L5070" s="145" t="str">
        <f>IF(A5070="","",IFERROR(VLOOKUP(B5070,IPQlickTabla!$B:$J,9,FALSE),IF(B5070="80 - Produccion-Mezcla Grasa","80",IF(B5070="51 - Purga-Purga de sebo","51",IF(B5070="502 - Fermentacion PCL","502",IF(B5070="510 - Fermentacion","510","512"))))))</f>
        <v/>
      </c>
      <c r="M5070" s="107" t="str">
        <f t="shared" si="79"/>
        <v/>
      </c>
    </row>
    <row r="5071" spans="12:13" hidden="1" x14ac:dyDescent="0.25">
      <c r="L5071" s="145" t="str">
        <f>IF(A5071="","",IFERROR(VLOOKUP(B5071,IPQlickTabla!$B:$J,9,FALSE),IF(B5071="80 - Produccion-Mezcla Grasa","80",IF(B5071="51 - Purga-Purga de sebo","51",IF(B5071="502 - Fermentacion PCL","502",IF(B5071="510 - Fermentacion","510","512"))))))</f>
        <v/>
      </c>
      <c r="M5071" s="107" t="str">
        <f t="shared" si="79"/>
        <v/>
      </c>
    </row>
    <row r="5072" spans="12:13" hidden="1" x14ac:dyDescent="0.25">
      <c r="L5072" s="145" t="str">
        <f>IF(A5072="","",IFERROR(VLOOKUP(B5072,IPQlickTabla!$B:$J,9,FALSE),IF(B5072="80 - Produccion-Mezcla Grasa","80",IF(B5072="51 - Purga-Purga de sebo","51",IF(B5072="502 - Fermentacion PCL","502",IF(B5072="510 - Fermentacion","510","512"))))))</f>
        <v/>
      </c>
      <c r="M5072" s="107" t="str">
        <f t="shared" si="79"/>
        <v/>
      </c>
    </row>
    <row r="5073" spans="12:13" hidden="1" x14ac:dyDescent="0.25">
      <c r="L5073" s="145" t="str">
        <f>IF(A5073="","",IFERROR(VLOOKUP(B5073,IPQlickTabla!$B:$J,9,FALSE),IF(B5073="80 - Produccion-Mezcla Grasa","80",IF(B5073="51 - Purga-Purga de sebo","51",IF(B5073="502 - Fermentacion PCL","502",IF(B5073="510 - Fermentacion","510","512"))))))</f>
        <v/>
      </c>
      <c r="M5073" s="107" t="str">
        <f t="shared" si="79"/>
        <v/>
      </c>
    </row>
    <row r="5074" spans="12:13" hidden="1" x14ac:dyDescent="0.25">
      <c r="L5074" s="145" t="str">
        <f>IF(A5074="","",IFERROR(VLOOKUP(B5074,IPQlickTabla!$B:$J,9,FALSE),IF(B5074="80 - Produccion-Mezcla Grasa","80",IF(B5074="51 - Purga-Purga de sebo","51",IF(B5074="502 - Fermentacion PCL","502",IF(B5074="510 - Fermentacion","510","512"))))))</f>
        <v/>
      </c>
      <c r="M5074" s="107" t="str">
        <f t="shared" si="79"/>
        <v/>
      </c>
    </row>
    <row r="5075" spans="12:13" hidden="1" x14ac:dyDescent="0.25">
      <c r="L5075" s="145" t="str">
        <f>IF(A5075="","",IFERROR(VLOOKUP(B5075,IPQlickTabla!$B:$J,9,FALSE),IF(B5075="80 - Produccion-Mezcla Grasa","80",IF(B5075="51 - Purga-Purga de sebo","51",IF(B5075="502 - Fermentacion PCL","502",IF(B5075="510 - Fermentacion","510","512"))))))</f>
        <v/>
      </c>
      <c r="M5075" s="107" t="str">
        <f t="shared" si="79"/>
        <v/>
      </c>
    </row>
    <row r="5076" spans="12:13" hidden="1" x14ac:dyDescent="0.25">
      <c r="L5076" s="145" t="str">
        <f>IF(A5076="","",IFERROR(VLOOKUP(B5076,IPQlickTabla!$B:$J,9,FALSE),IF(B5076="80 - Produccion-Mezcla Grasa","80",IF(B5076="51 - Purga-Purga de sebo","51",IF(B5076="502 - Fermentacion PCL","502",IF(B5076="510 - Fermentacion","510","512"))))))</f>
        <v/>
      </c>
      <c r="M5076" s="107" t="str">
        <f t="shared" si="79"/>
        <v/>
      </c>
    </row>
    <row r="5077" spans="12:13" hidden="1" x14ac:dyDescent="0.25">
      <c r="L5077" s="145" t="str">
        <f>IF(A5077="","",IFERROR(VLOOKUP(B5077,IPQlickTabla!$B:$J,9,FALSE),IF(B5077="80 - Produccion-Mezcla Grasa","80",IF(B5077="51 - Purga-Purga de sebo","51",IF(B5077="502 - Fermentacion PCL","502",IF(B5077="510 - Fermentacion","510","512"))))))</f>
        <v/>
      </c>
      <c r="M5077" s="107" t="str">
        <f t="shared" si="79"/>
        <v/>
      </c>
    </row>
    <row r="5078" spans="12:13" hidden="1" x14ac:dyDescent="0.25">
      <c r="L5078" s="145" t="str">
        <f>IF(A5078="","",IFERROR(VLOOKUP(B5078,IPQlickTabla!$B:$J,9,FALSE),IF(B5078="80 - Produccion-Mezcla Grasa","80",IF(B5078="51 - Purga-Purga de sebo","51",IF(B5078="502 - Fermentacion PCL","502",IF(B5078="510 - Fermentacion","510","512"))))))</f>
        <v/>
      </c>
      <c r="M5078" s="107" t="str">
        <f t="shared" si="79"/>
        <v/>
      </c>
    </row>
    <row r="5079" spans="12:13" hidden="1" x14ac:dyDescent="0.25">
      <c r="L5079" s="145" t="str">
        <f>IF(A5079="","",IFERROR(VLOOKUP(B5079,IPQlickTabla!$B:$J,9,FALSE),IF(B5079="80 - Produccion-Mezcla Grasa","80",IF(B5079="51 - Purga-Purga de sebo","51",IF(B5079="502 - Fermentacion PCL","502",IF(B5079="510 - Fermentacion","510","512"))))))</f>
        <v/>
      </c>
      <c r="M5079" s="107" t="str">
        <f t="shared" si="79"/>
        <v/>
      </c>
    </row>
    <row r="5080" spans="12:13" hidden="1" x14ac:dyDescent="0.25">
      <c r="L5080" s="145" t="str">
        <f>IF(A5080="","",IFERROR(VLOOKUP(B5080,IPQlickTabla!$B:$J,9,FALSE),IF(B5080="80 - Produccion-Mezcla Grasa","80",IF(B5080="51 - Purga-Purga de sebo","51",IF(B5080="502 - Fermentacion PCL","502",IF(B5080="510 - Fermentacion","510","512"))))))</f>
        <v/>
      </c>
      <c r="M5080" s="107" t="str">
        <f t="shared" si="79"/>
        <v/>
      </c>
    </row>
    <row r="5081" spans="12:13" hidden="1" x14ac:dyDescent="0.25">
      <c r="L5081" s="145" t="str">
        <f>IF(A5081="","",IFERROR(VLOOKUP(B5081,IPQlickTabla!$B:$J,9,FALSE),IF(B5081="80 - Produccion-Mezcla Grasa","80",IF(B5081="51 - Purga-Purga de sebo","51",IF(B5081="502 - Fermentacion PCL","502",IF(B5081="510 - Fermentacion","510","512"))))))</f>
        <v/>
      </c>
      <c r="M5081" s="107" t="str">
        <f t="shared" si="79"/>
        <v/>
      </c>
    </row>
    <row r="5082" spans="12:13" hidden="1" x14ac:dyDescent="0.25">
      <c r="L5082" s="145" t="str">
        <f>IF(A5082="","",IFERROR(VLOOKUP(B5082,IPQlickTabla!$B:$J,9,FALSE),IF(B5082="80 - Produccion-Mezcla Grasa","80",IF(B5082="51 - Purga-Purga de sebo","51",IF(B5082="502 - Fermentacion PCL","502",IF(B5082="510 - Fermentacion","510","512"))))))</f>
        <v/>
      </c>
      <c r="M5082" s="107" t="str">
        <f t="shared" si="79"/>
        <v/>
      </c>
    </row>
    <row r="5083" spans="12:13" hidden="1" x14ac:dyDescent="0.25">
      <c r="L5083" s="145" t="str">
        <f>IF(A5083="","",IFERROR(VLOOKUP(B5083,IPQlickTabla!$B:$J,9,FALSE),IF(B5083="80 - Produccion-Mezcla Grasa","80",IF(B5083="51 - Purga-Purga de sebo","51",IF(B5083="502 - Fermentacion PCL","502",IF(B5083="510 - Fermentacion","510","512"))))))</f>
        <v/>
      </c>
      <c r="M5083" s="107" t="str">
        <f t="shared" si="79"/>
        <v/>
      </c>
    </row>
    <row r="5084" spans="12:13" hidden="1" x14ac:dyDescent="0.25">
      <c r="L5084" s="145" t="str">
        <f>IF(A5084="","",IFERROR(VLOOKUP(B5084,IPQlickTabla!$B:$J,9,FALSE),IF(B5084="80 - Produccion-Mezcla Grasa","80",IF(B5084="51 - Purga-Purga de sebo","51",IF(B5084="502 - Fermentacion PCL","502",IF(B5084="510 - Fermentacion","510","512"))))))</f>
        <v/>
      </c>
      <c r="M5084" s="107" t="str">
        <f t="shared" si="79"/>
        <v/>
      </c>
    </row>
    <row r="5085" spans="12:13" hidden="1" x14ac:dyDescent="0.25">
      <c r="L5085" s="145" t="str">
        <f>IF(A5085="","",IFERROR(VLOOKUP(B5085,IPQlickTabla!$B:$J,9,FALSE),IF(B5085="80 - Produccion-Mezcla Grasa","80",IF(B5085="51 - Purga-Purga de sebo","51",IF(B5085="502 - Fermentacion PCL","502",IF(B5085="510 - Fermentacion","510","512"))))))</f>
        <v/>
      </c>
      <c r="M5085" s="107" t="str">
        <f t="shared" si="79"/>
        <v/>
      </c>
    </row>
    <row r="5086" spans="12:13" hidden="1" x14ac:dyDescent="0.25">
      <c r="L5086" s="145" t="str">
        <f>IF(A5086="","",IFERROR(VLOOKUP(B5086,IPQlickTabla!$B:$J,9,FALSE),IF(B5086="80 - Produccion-Mezcla Grasa","80",IF(B5086="51 - Purga-Purga de sebo","51",IF(B5086="502 - Fermentacion PCL","502",IF(B5086="510 - Fermentacion","510","512"))))))</f>
        <v/>
      </c>
      <c r="M5086" s="107" t="str">
        <f t="shared" si="79"/>
        <v/>
      </c>
    </row>
    <row r="5087" spans="12:13" hidden="1" x14ac:dyDescent="0.25">
      <c r="L5087" s="145" t="str">
        <f>IF(A5087="","",IFERROR(VLOOKUP(B5087,IPQlickTabla!$B:$J,9,FALSE),IF(B5087="80 - Produccion-Mezcla Grasa","80",IF(B5087="51 - Purga-Purga de sebo","51",IF(B5087="502 - Fermentacion PCL","502",IF(B5087="510 - Fermentacion","510","512"))))))</f>
        <v/>
      </c>
      <c r="M5087" s="107" t="str">
        <f t="shared" si="79"/>
        <v/>
      </c>
    </row>
    <row r="5088" spans="12:13" hidden="1" x14ac:dyDescent="0.25">
      <c r="L5088" s="145" t="str">
        <f>IF(A5088="","",IFERROR(VLOOKUP(B5088,IPQlickTabla!$B:$J,9,FALSE),IF(B5088="80 - Produccion-Mezcla Grasa","80",IF(B5088="51 - Purga-Purga de sebo","51",IF(B5088="502 - Fermentacion PCL","502",IF(B5088="510 - Fermentacion","510","512"))))))</f>
        <v/>
      </c>
      <c r="M5088" s="107" t="str">
        <f t="shared" si="79"/>
        <v/>
      </c>
    </row>
    <row r="5089" spans="12:13" hidden="1" x14ac:dyDescent="0.25">
      <c r="L5089" s="145" t="str">
        <f>IF(A5089="","",IFERROR(VLOOKUP(B5089,IPQlickTabla!$B:$J,9,FALSE),IF(B5089="80 - Produccion-Mezcla Grasa","80",IF(B5089="51 - Purga-Purga de sebo","51",IF(B5089="502 - Fermentacion PCL","502",IF(B5089="510 - Fermentacion","510","512"))))))</f>
        <v/>
      </c>
      <c r="M5089" s="107" t="str">
        <f t="shared" si="79"/>
        <v/>
      </c>
    </row>
    <row r="5090" spans="12:13" hidden="1" x14ac:dyDescent="0.25">
      <c r="L5090" s="145" t="str">
        <f>IF(A5090="","",IFERROR(VLOOKUP(B5090,IPQlickTabla!$B:$J,9,FALSE),IF(B5090="80 - Produccion-Mezcla Grasa","80",IF(B5090="51 - Purga-Purga de sebo","51",IF(B5090="502 - Fermentacion PCL","502",IF(B5090="510 - Fermentacion","510","512"))))))</f>
        <v/>
      </c>
      <c r="M5090" s="107" t="str">
        <f t="shared" si="79"/>
        <v/>
      </c>
    </row>
    <row r="5091" spans="12:13" hidden="1" x14ac:dyDescent="0.25">
      <c r="L5091" s="145" t="str">
        <f>IF(A5091="","",IFERROR(VLOOKUP(B5091,IPQlickTabla!$B:$J,9,FALSE),IF(B5091="80 - Produccion-Mezcla Grasa","80",IF(B5091="51 - Purga-Purga de sebo","51",IF(B5091="502 - Fermentacion PCL","502",IF(B5091="510 - Fermentacion","510","512"))))))</f>
        <v/>
      </c>
      <c r="M5091" s="107" t="str">
        <f t="shared" si="79"/>
        <v/>
      </c>
    </row>
    <row r="5092" spans="12:13" hidden="1" x14ac:dyDescent="0.25">
      <c r="L5092" s="145" t="str">
        <f>IF(A5092="","",IFERROR(VLOOKUP(B5092,IPQlickTabla!$B:$J,9,FALSE),IF(B5092="80 - Produccion-Mezcla Grasa","80",IF(B5092="51 - Purga-Purga de sebo","51",IF(B5092="502 - Fermentacion PCL","502",IF(B5092="510 - Fermentacion","510","512"))))))</f>
        <v/>
      </c>
      <c r="M5092" s="107" t="str">
        <f t="shared" si="79"/>
        <v/>
      </c>
    </row>
    <row r="5093" spans="12:13" hidden="1" x14ac:dyDescent="0.25">
      <c r="L5093" s="145" t="str">
        <f>IF(A5093="","",IFERROR(VLOOKUP(B5093,IPQlickTabla!$B:$J,9,FALSE),IF(B5093="80 - Produccion-Mezcla Grasa","80",IF(B5093="51 - Purga-Purga de sebo","51",IF(B5093="502 - Fermentacion PCL","502",IF(B5093="510 - Fermentacion","510","512"))))))</f>
        <v/>
      </c>
      <c r="M5093" s="107" t="str">
        <f t="shared" si="79"/>
        <v/>
      </c>
    </row>
    <row r="5094" spans="12:13" hidden="1" x14ac:dyDescent="0.25">
      <c r="L5094" s="145" t="str">
        <f>IF(A5094="","",IFERROR(VLOOKUP(B5094,IPQlickTabla!$B:$J,9,FALSE),IF(B5094="80 - Produccion-Mezcla Grasa","80",IF(B5094="51 - Purga-Purga de sebo","51",IF(B5094="502 - Fermentacion PCL","502",IF(B5094="510 - Fermentacion","510","512"))))))</f>
        <v/>
      </c>
      <c r="M5094" s="107" t="str">
        <f t="shared" si="79"/>
        <v/>
      </c>
    </row>
    <row r="5095" spans="12:13" hidden="1" x14ac:dyDescent="0.25">
      <c r="L5095" s="145" t="str">
        <f>IF(A5095="","",IFERROR(VLOOKUP(B5095,IPQlickTabla!$B:$J,9,FALSE),IF(B5095="80 - Produccion-Mezcla Grasa","80",IF(B5095="51 - Purga-Purga de sebo","51",IF(B5095="502 - Fermentacion PCL","502",IF(B5095="510 - Fermentacion","510","512"))))))</f>
        <v/>
      </c>
      <c r="M5095" s="107" t="str">
        <f t="shared" si="79"/>
        <v/>
      </c>
    </row>
    <row r="5096" spans="12:13" hidden="1" x14ac:dyDescent="0.25">
      <c r="L5096" s="145" t="str">
        <f>IF(A5096="","",IFERROR(VLOOKUP(B5096,IPQlickTabla!$B:$J,9,FALSE),IF(B5096="80 - Produccion-Mezcla Grasa","80",IF(B5096="51 - Purga-Purga de sebo","51",IF(B5096="502 - Fermentacion PCL","502",IF(B5096="510 - Fermentacion","510","512"))))))</f>
        <v/>
      </c>
      <c r="M5096" s="107" t="str">
        <f t="shared" si="79"/>
        <v/>
      </c>
    </row>
    <row r="5097" spans="12:13" hidden="1" x14ac:dyDescent="0.25">
      <c r="L5097" s="145" t="str">
        <f>IF(A5097="","",IFERROR(VLOOKUP(B5097,IPQlickTabla!$B:$J,9,FALSE),IF(B5097="80 - Produccion-Mezcla Grasa","80",IF(B5097="51 - Purga-Purga de sebo","51",IF(B5097="502 - Fermentacion PCL","502",IF(B5097="510 - Fermentacion","510","512"))))))</f>
        <v/>
      </c>
      <c r="M5097" s="107" t="str">
        <f t="shared" si="79"/>
        <v/>
      </c>
    </row>
    <row r="5098" spans="12:13" hidden="1" x14ac:dyDescent="0.25">
      <c r="L5098" s="145" t="str">
        <f>IF(A5098="","",IFERROR(VLOOKUP(B5098,IPQlickTabla!$B:$J,9,FALSE),IF(B5098="80 - Produccion-Mezcla Grasa","80",IF(B5098="51 - Purga-Purga de sebo","51",IF(B5098="502 - Fermentacion PCL","502",IF(B5098="510 - Fermentacion","510","512"))))))</f>
        <v/>
      </c>
      <c r="M5098" s="107" t="str">
        <f t="shared" si="79"/>
        <v/>
      </c>
    </row>
    <row r="5099" spans="12:13" hidden="1" x14ac:dyDescent="0.25">
      <c r="L5099" s="145" t="str">
        <f>IF(A5099="","",IFERROR(VLOOKUP(B5099,IPQlickTabla!$B:$J,9,FALSE),IF(B5099="80 - Produccion-Mezcla Grasa","80",IF(B5099="51 - Purga-Purga de sebo","51",IF(B5099="502 - Fermentacion PCL","502",IF(B5099="510 - Fermentacion","510","512"))))))</f>
        <v/>
      </c>
      <c r="M5099" s="107" t="str">
        <f t="shared" si="79"/>
        <v/>
      </c>
    </row>
    <row r="5100" spans="12:13" hidden="1" x14ac:dyDescent="0.25">
      <c r="L5100" s="145" t="str">
        <f>IF(A5100="","",IFERROR(VLOOKUP(B5100,IPQlickTabla!$B:$J,9,FALSE),IF(B5100="80 - Produccion-Mezcla Grasa","80",IF(B5100="51 - Purga-Purga de sebo","51",IF(B5100="502 - Fermentacion PCL","502",IF(B5100="510 - Fermentacion","510","512"))))))</f>
        <v/>
      </c>
      <c r="M5100" s="107" t="str">
        <f t="shared" si="79"/>
        <v/>
      </c>
    </row>
    <row r="5101" spans="12:13" hidden="1" x14ac:dyDescent="0.25">
      <c r="L5101" s="145" t="str">
        <f>IF(A5101="","",IFERROR(VLOOKUP(B5101,IPQlickTabla!$B:$J,9,FALSE),IF(B5101="80 - Produccion-Mezcla Grasa","80",IF(B5101="51 - Purga-Purga de sebo","51",IF(B5101="502 - Fermentacion PCL","502",IF(B5101="510 - Fermentacion","510","512"))))))</f>
        <v/>
      </c>
      <c r="M5101" s="107" t="str">
        <f t="shared" si="79"/>
        <v/>
      </c>
    </row>
    <row r="5102" spans="12:13" hidden="1" x14ac:dyDescent="0.25">
      <c r="L5102" s="145" t="str">
        <f>IF(A5102="","",IFERROR(VLOOKUP(B5102,IPQlickTabla!$B:$J,9,FALSE),IF(B5102="80 - Produccion-Mezcla Grasa","80",IF(B5102="51 - Purga-Purga de sebo","51",IF(B5102="502 - Fermentacion PCL","502",IF(B5102="510 - Fermentacion","510","512"))))))</f>
        <v/>
      </c>
      <c r="M5102" s="107" t="str">
        <f t="shared" si="79"/>
        <v/>
      </c>
    </row>
    <row r="5103" spans="12:13" hidden="1" x14ac:dyDescent="0.25">
      <c r="L5103" s="145" t="str">
        <f>IF(A5103="","",IFERROR(VLOOKUP(B5103,IPQlickTabla!$B:$J,9,FALSE),IF(B5103="80 - Produccion-Mezcla Grasa","80",IF(B5103="51 - Purga-Purga de sebo","51",IF(B5103="502 - Fermentacion PCL","502",IF(B5103="510 - Fermentacion","510","512"))))))</f>
        <v/>
      </c>
      <c r="M5103" s="107" t="str">
        <f t="shared" si="79"/>
        <v/>
      </c>
    </row>
    <row r="5104" spans="12:13" hidden="1" x14ac:dyDescent="0.25">
      <c r="L5104" s="145" t="str">
        <f>IF(A5104="","",IFERROR(VLOOKUP(B5104,IPQlickTabla!$B:$J,9,FALSE),IF(B5104="80 - Produccion-Mezcla Grasa","80",IF(B5104="51 - Purga-Purga de sebo","51",IF(B5104="502 - Fermentacion PCL","502",IF(B5104="510 - Fermentacion","510","512"))))))</f>
        <v/>
      </c>
      <c r="M5104" s="107" t="str">
        <f t="shared" si="79"/>
        <v/>
      </c>
    </row>
    <row r="5105" spans="12:13" hidden="1" x14ac:dyDescent="0.25">
      <c r="L5105" s="145" t="str">
        <f>IF(A5105="","",IFERROR(VLOOKUP(B5105,IPQlickTabla!$B:$J,9,FALSE),IF(B5105="80 - Produccion-Mezcla Grasa","80",IF(B5105="51 - Purga-Purga de sebo","51",IF(B5105="502 - Fermentacion PCL","502",IF(B5105="510 - Fermentacion","510","512"))))))</f>
        <v/>
      </c>
      <c r="M5105" s="107" t="str">
        <f t="shared" si="79"/>
        <v/>
      </c>
    </row>
    <row r="5106" spans="12:13" hidden="1" x14ac:dyDescent="0.25">
      <c r="L5106" s="145" t="str">
        <f>IF(A5106="","",IFERROR(VLOOKUP(B5106,IPQlickTabla!$B:$J,9,FALSE),IF(B5106="80 - Produccion-Mezcla Grasa","80",IF(B5106="51 - Purga-Purga de sebo","51",IF(B5106="502 - Fermentacion PCL","502",IF(B5106="510 - Fermentacion","510","512"))))))</f>
        <v/>
      </c>
      <c r="M5106" s="107" t="str">
        <f t="shared" si="79"/>
        <v/>
      </c>
    </row>
    <row r="5107" spans="12:13" hidden="1" x14ac:dyDescent="0.25">
      <c r="L5107" s="145" t="str">
        <f>IF(A5107="","",IFERROR(VLOOKUP(B5107,IPQlickTabla!$B:$J,9,FALSE),IF(B5107="80 - Produccion-Mezcla Grasa","80",IF(B5107="51 - Purga-Purga de sebo","51",IF(B5107="502 - Fermentacion PCL","502",IF(B5107="510 - Fermentacion","510","512"))))))</f>
        <v/>
      </c>
      <c r="M5107" s="107" t="str">
        <f t="shared" si="79"/>
        <v/>
      </c>
    </row>
    <row r="5108" spans="12:13" hidden="1" x14ac:dyDescent="0.25">
      <c r="L5108" s="145" t="str">
        <f>IF(A5108="","",IFERROR(VLOOKUP(B5108,IPQlickTabla!$B:$J,9,FALSE),IF(B5108="80 - Produccion-Mezcla Grasa","80",IF(B5108="51 - Purga-Purga de sebo","51",IF(B5108="502 - Fermentacion PCL","502",IF(B5108="510 - Fermentacion","510","512"))))))</f>
        <v/>
      </c>
      <c r="M5108" s="107" t="str">
        <f t="shared" si="79"/>
        <v/>
      </c>
    </row>
    <row r="5109" spans="12:13" hidden="1" x14ac:dyDescent="0.25">
      <c r="L5109" s="145" t="str">
        <f>IF(A5109="","",IFERROR(VLOOKUP(B5109,IPQlickTabla!$B:$J,9,FALSE),IF(B5109="80 - Produccion-Mezcla Grasa","80",IF(B5109="51 - Purga-Purga de sebo","51",IF(B5109="502 - Fermentacion PCL","502",IF(B5109="510 - Fermentacion","510","512"))))))</f>
        <v/>
      </c>
      <c r="M5109" s="107" t="str">
        <f t="shared" si="79"/>
        <v/>
      </c>
    </row>
    <row r="5110" spans="12:13" hidden="1" x14ac:dyDescent="0.25">
      <c r="L5110" s="145" t="str">
        <f>IF(A5110="","",IFERROR(VLOOKUP(B5110,IPQlickTabla!$B:$J,9,FALSE),IF(B5110="80 - Produccion-Mezcla Grasa","80",IF(B5110="51 - Purga-Purga de sebo","51",IF(B5110="502 - Fermentacion PCL","502",IF(B5110="510 - Fermentacion","510","512"))))))</f>
        <v/>
      </c>
      <c r="M5110" s="107" t="str">
        <f t="shared" si="79"/>
        <v/>
      </c>
    </row>
    <row r="5111" spans="12:13" hidden="1" x14ac:dyDescent="0.25">
      <c r="L5111" s="145" t="str">
        <f>IF(A5111="","",IFERROR(VLOOKUP(B5111,IPQlickTabla!$B:$J,9,FALSE),IF(B5111="80 - Produccion-Mezcla Grasa","80",IF(B5111="51 - Purga-Purga de sebo","51",IF(B5111="502 - Fermentacion PCL","502",IF(B5111="510 - Fermentacion","510","512"))))))</f>
        <v/>
      </c>
      <c r="M5111" s="107" t="str">
        <f t="shared" si="79"/>
        <v/>
      </c>
    </row>
    <row r="5112" spans="12:13" hidden="1" x14ac:dyDescent="0.25">
      <c r="L5112" s="145" t="str">
        <f>IF(A5112="","",IFERROR(VLOOKUP(B5112,IPQlickTabla!$B:$J,9,FALSE),IF(B5112="80 - Produccion-Mezcla Grasa","80",IF(B5112="51 - Purga-Purga de sebo","51",IF(B5112="502 - Fermentacion PCL","502",IF(B5112="510 - Fermentacion","510","512"))))))</f>
        <v/>
      </c>
      <c r="M5112" s="107" t="str">
        <f t="shared" si="79"/>
        <v/>
      </c>
    </row>
    <row r="5113" spans="12:13" hidden="1" x14ac:dyDescent="0.25">
      <c r="L5113" s="145" t="str">
        <f>IF(A5113="","",IFERROR(VLOOKUP(B5113,IPQlickTabla!$B:$J,9,FALSE),IF(B5113="80 - Produccion-Mezcla Grasa","80",IF(B5113="51 - Purga-Purga de sebo","51",IF(B5113="502 - Fermentacion PCL","502",IF(B5113="510 - Fermentacion","510","512"))))))</f>
        <v/>
      </c>
      <c r="M5113" s="107" t="str">
        <f t="shared" si="79"/>
        <v/>
      </c>
    </row>
    <row r="5114" spans="12:13" hidden="1" x14ac:dyDescent="0.25">
      <c r="L5114" s="145" t="str">
        <f>IF(A5114="","",IFERROR(VLOOKUP(B5114,IPQlickTabla!$B:$J,9,FALSE),IF(B5114="80 - Produccion-Mezcla Grasa","80",IF(B5114="51 - Purga-Purga de sebo","51",IF(B5114="502 - Fermentacion PCL","502",IF(B5114="510 - Fermentacion","510","512"))))))</f>
        <v/>
      </c>
      <c r="M5114" s="107" t="str">
        <f t="shared" si="79"/>
        <v/>
      </c>
    </row>
    <row r="5115" spans="12:13" hidden="1" x14ac:dyDescent="0.25">
      <c r="L5115" s="145" t="str">
        <f>IF(A5115="","",IFERROR(VLOOKUP(B5115,IPQlickTabla!$B:$J,9,FALSE),IF(B5115="80 - Produccion-Mezcla Grasa","80",IF(B5115="51 - Purga-Purga de sebo","51",IF(B5115="502 - Fermentacion PCL","502",IF(B5115="510 - Fermentacion","510","512"))))))</f>
        <v/>
      </c>
      <c r="M5115" s="107" t="str">
        <f t="shared" si="79"/>
        <v/>
      </c>
    </row>
    <row r="5116" spans="12:13" hidden="1" x14ac:dyDescent="0.25">
      <c r="L5116" s="145" t="str">
        <f>IF(A5116="","",IFERROR(VLOOKUP(B5116,IPQlickTabla!$B:$J,9,FALSE),IF(B5116="80 - Produccion-Mezcla Grasa","80",IF(B5116="51 - Purga-Purga de sebo","51",IF(B5116="502 - Fermentacion PCL","502",IF(B5116="510 - Fermentacion","510","512"))))))</f>
        <v/>
      </c>
      <c r="M5116" s="107" t="str">
        <f t="shared" si="79"/>
        <v/>
      </c>
    </row>
    <row r="5117" spans="12:13" hidden="1" x14ac:dyDescent="0.25">
      <c r="L5117" s="145" t="str">
        <f>IF(A5117="","",IFERROR(VLOOKUP(B5117,IPQlickTabla!$B:$J,9,FALSE),IF(B5117="80 - Produccion-Mezcla Grasa","80",IF(B5117="51 - Purga-Purga de sebo","51",IF(B5117="502 - Fermentacion PCL","502",IF(B5117="510 - Fermentacion","510","512"))))))</f>
        <v/>
      </c>
      <c r="M5117" s="107" t="str">
        <f t="shared" si="79"/>
        <v/>
      </c>
    </row>
    <row r="5118" spans="12:13" hidden="1" x14ac:dyDescent="0.25">
      <c r="L5118" s="145" t="str">
        <f>IF(A5118="","",IFERROR(VLOOKUP(B5118,IPQlickTabla!$B:$J,9,FALSE),IF(B5118="80 - Produccion-Mezcla Grasa","80",IF(B5118="51 - Purga-Purga de sebo","51",IF(B5118="502 - Fermentacion PCL","502",IF(B5118="510 - Fermentacion","510","512"))))))</f>
        <v/>
      </c>
      <c r="M5118" s="107" t="str">
        <f t="shared" si="79"/>
        <v/>
      </c>
    </row>
    <row r="5119" spans="12:13" hidden="1" x14ac:dyDescent="0.25">
      <c r="L5119" s="145" t="str">
        <f>IF(A5119="","",IFERROR(VLOOKUP(B5119,IPQlickTabla!$B:$J,9,FALSE),IF(B5119="80 - Produccion-Mezcla Grasa","80",IF(B5119="51 - Purga-Purga de sebo","51",IF(B5119="502 - Fermentacion PCL","502",IF(B5119="510 - Fermentacion","510","512"))))))</f>
        <v/>
      </c>
      <c r="M5119" s="107" t="str">
        <f t="shared" si="79"/>
        <v/>
      </c>
    </row>
    <row r="5120" spans="12:13" hidden="1" x14ac:dyDescent="0.25">
      <c r="L5120" s="145" t="str">
        <f>IF(A5120="","",IFERROR(VLOOKUP(B5120,IPQlickTabla!$B:$J,9,FALSE),IF(B5120="80 - Produccion-Mezcla Grasa","80",IF(B5120="51 - Purga-Purga de sebo","51",IF(B5120="502 - Fermentacion PCL","502",IF(B5120="510 - Fermentacion","510","512"))))))</f>
        <v/>
      </c>
      <c r="M5120" s="107" t="str">
        <f t="shared" si="79"/>
        <v/>
      </c>
    </row>
    <row r="5121" spans="12:13" hidden="1" x14ac:dyDescent="0.25">
      <c r="L5121" s="145" t="str">
        <f>IF(A5121="","",IFERROR(VLOOKUP(B5121,IPQlickTabla!$B:$J,9,FALSE),IF(B5121="80 - Produccion-Mezcla Grasa","80",IF(B5121="51 - Purga-Purga de sebo","51",IF(B5121="502 - Fermentacion PCL","502",IF(B5121="510 - Fermentacion","510","512"))))))</f>
        <v/>
      </c>
      <c r="M5121" s="107" t="str">
        <f t="shared" si="79"/>
        <v/>
      </c>
    </row>
    <row r="5122" spans="12:13" hidden="1" x14ac:dyDescent="0.25">
      <c r="L5122" s="145" t="str">
        <f>IF(A5122="","",IFERROR(VLOOKUP(B5122,IPQlickTabla!$B:$J,9,FALSE),IF(B5122="80 - Produccion-Mezcla Grasa","80",IF(B5122="51 - Purga-Purga de sebo","51",IF(B5122="502 - Fermentacion PCL","502",IF(B5122="510 - Fermentacion","510","512"))))))</f>
        <v/>
      </c>
      <c r="M5122" s="107" t="str">
        <f t="shared" si="79"/>
        <v/>
      </c>
    </row>
    <row r="5123" spans="12:13" hidden="1" x14ac:dyDescent="0.25">
      <c r="L5123" s="145" t="str">
        <f>IF(A5123="","",IFERROR(VLOOKUP(B5123,IPQlickTabla!$B:$J,9,FALSE),IF(B5123="80 - Produccion-Mezcla Grasa","80",IF(B5123="51 - Purga-Purga de sebo","51",IF(B5123="502 - Fermentacion PCL","502",IF(B5123="510 - Fermentacion","510","512"))))))</f>
        <v/>
      </c>
      <c r="M5123" s="107" t="str">
        <f t="shared" ref="M5123:M5186" si="80">+IF(OR(L5123=73,L5123=74,L5123=75),75,IF(L5123="80",80,IF(L5123="51",51,IF(L5123="502",502,IF(L5123="510",510,IF(L5123="512",512,L5123))))))</f>
        <v/>
      </c>
    </row>
    <row r="5124" spans="12:13" hidden="1" x14ac:dyDescent="0.25">
      <c r="L5124" s="145" t="str">
        <f>IF(A5124="","",IFERROR(VLOOKUP(B5124,IPQlickTabla!$B:$J,9,FALSE),IF(B5124="80 - Produccion-Mezcla Grasa","80",IF(B5124="51 - Purga-Purga de sebo","51",IF(B5124="502 - Fermentacion PCL","502",IF(B5124="510 - Fermentacion","510","512"))))))</f>
        <v/>
      </c>
      <c r="M5124" s="107" t="str">
        <f t="shared" si="80"/>
        <v/>
      </c>
    </row>
    <row r="5125" spans="12:13" hidden="1" x14ac:dyDescent="0.25">
      <c r="L5125" s="145" t="str">
        <f>IF(A5125="","",IFERROR(VLOOKUP(B5125,IPQlickTabla!$B:$J,9,FALSE),IF(B5125="80 - Produccion-Mezcla Grasa","80",IF(B5125="51 - Purga-Purga de sebo","51",IF(B5125="502 - Fermentacion PCL","502",IF(B5125="510 - Fermentacion","510","512"))))))</f>
        <v/>
      </c>
      <c r="M5125" s="107" t="str">
        <f t="shared" si="80"/>
        <v/>
      </c>
    </row>
    <row r="5126" spans="12:13" hidden="1" x14ac:dyDescent="0.25">
      <c r="L5126" s="145" t="str">
        <f>IF(A5126="","",IFERROR(VLOOKUP(B5126,IPQlickTabla!$B:$J,9,FALSE),IF(B5126="80 - Produccion-Mezcla Grasa","80",IF(B5126="51 - Purga-Purga de sebo","51",IF(B5126="502 - Fermentacion PCL","502",IF(B5126="510 - Fermentacion","510","512"))))))</f>
        <v/>
      </c>
      <c r="M5126" s="107" t="str">
        <f t="shared" si="80"/>
        <v/>
      </c>
    </row>
    <row r="5127" spans="12:13" hidden="1" x14ac:dyDescent="0.25">
      <c r="L5127" s="145" t="str">
        <f>IF(A5127="","",IFERROR(VLOOKUP(B5127,IPQlickTabla!$B:$J,9,FALSE),IF(B5127="80 - Produccion-Mezcla Grasa","80",IF(B5127="51 - Purga-Purga de sebo","51",IF(B5127="502 - Fermentacion PCL","502",IF(B5127="510 - Fermentacion","510","512"))))))</f>
        <v/>
      </c>
      <c r="M5127" s="107" t="str">
        <f t="shared" si="80"/>
        <v/>
      </c>
    </row>
    <row r="5128" spans="12:13" hidden="1" x14ac:dyDescent="0.25">
      <c r="L5128" s="145" t="str">
        <f>IF(A5128="","",IFERROR(VLOOKUP(B5128,IPQlickTabla!$B:$J,9,FALSE),IF(B5128="80 - Produccion-Mezcla Grasa","80",IF(B5128="51 - Purga-Purga de sebo","51",IF(B5128="502 - Fermentacion PCL","502",IF(B5128="510 - Fermentacion","510","512"))))))</f>
        <v/>
      </c>
      <c r="M5128" s="107" t="str">
        <f t="shared" si="80"/>
        <v/>
      </c>
    </row>
    <row r="5129" spans="12:13" hidden="1" x14ac:dyDescent="0.25">
      <c r="L5129" s="145" t="str">
        <f>IF(A5129="","",IFERROR(VLOOKUP(B5129,IPQlickTabla!$B:$J,9,FALSE),IF(B5129="80 - Produccion-Mezcla Grasa","80",IF(B5129="51 - Purga-Purga de sebo","51",IF(B5129="502 - Fermentacion PCL","502",IF(B5129="510 - Fermentacion","510","512"))))))</f>
        <v/>
      </c>
      <c r="M5129" s="107" t="str">
        <f t="shared" si="80"/>
        <v/>
      </c>
    </row>
    <row r="5130" spans="12:13" hidden="1" x14ac:dyDescent="0.25">
      <c r="L5130" s="145" t="str">
        <f>IF(A5130="","",IFERROR(VLOOKUP(B5130,IPQlickTabla!$B:$J,9,FALSE),IF(B5130="80 - Produccion-Mezcla Grasa","80",IF(B5130="51 - Purga-Purga de sebo","51",IF(B5130="502 - Fermentacion PCL","502",IF(B5130="510 - Fermentacion","510","512"))))))</f>
        <v/>
      </c>
      <c r="M5130" s="107" t="str">
        <f t="shared" si="80"/>
        <v/>
      </c>
    </row>
    <row r="5131" spans="12:13" hidden="1" x14ac:dyDescent="0.25">
      <c r="L5131" s="145" t="str">
        <f>IF(A5131="","",IFERROR(VLOOKUP(B5131,IPQlickTabla!$B:$J,9,FALSE),IF(B5131="80 - Produccion-Mezcla Grasa","80",IF(B5131="51 - Purga-Purga de sebo","51",IF(B5131="502 - Fermentacion PCL","502",IF(B5131="510 - Fermentacion","510","512"))))))</f>
        <v/>
      </c>
      <c r="M5131" s="107" t="str">
        <f t="shared" si="80"/>
        <v/>
      </c>
    </row>
    <row r="5132" spans="12:13" hidden="1" x14ac:dyDescent="0.25">
      <c r="L5132" s="145" t="str">
        <f>IF(A5132="","",IFERROR(VLOOKUP(B5132,IPQlickTabla!$B:$J,9,FALSE),IF(B5132="80 - Produccion-Mezcla Grasa","80",IF(B5132="51 - Purga-Purga de sebo","51",IF(B5132="502 - Fermentacion PCL","502",IF(B5132="510 - Fermentacion","510","512"))))))</f>
        <v/>
      </c>
      <c r="M5132" s="107" t="str">
        <f t="shared" si="80"/>
        <v/>
      </c>
    </row>
    <row r="5133" spans="12:13" hidden="1" x14ac:dyDescent="0.25">
      <c r="L5133" s="145" t="str">
        <f>IF(A5133="","",IFERROR(VLOOKUP(B5133,IPQlickTabla!$B:$J,9,FALSE),IF(B5133="80 - Produccion-Mezcla Grasa","80",IF(B5133="51 - Purga-Purga de sebo","51",IF(B5133="502 - Fermentacion PCL","502",IF(B5133="510 - Fermentacion","510","512"))))))</f>
        <v/>
      </c>
      <c r="M5133" s="107" t="str">
        <f t="shared" si="80"/>
        <v/>
      </c>
    </row>
    <row r="5134" spans="12:13" hidden="1" x14ac:dyDescent="0.25">
      <c r="L5134" s="145" t="str">
        <f>IF(A5134="","",IFERROR(VLOOKUP(B5134,IPQlickTabla!$B:$J,9,FALSE),IF(B5134="80 - Produccion-Mezcla Grasa","80",IF(B5134="51 - Purga-Purga de sebo","51",IF(B5134="502 - Fermentacion PCL","502",IF(B5134="510 - Fermentacion","510","512"))))))</f>
        <v/>
      </c>
      <c r="M5134" s="107" t="str">
        <f t="shared" si="80"/>
        <v/>
      </c>
    </row>
    <row r="5135" spans="12:13" hidden="1" x14ac:dyDescent="0.25">
      <c r="L5135" s="145" t="str">
        <f>IF(A5135="","",IFERROR(VLOOKUP(B5135,IPQlickTabla!$B:$J,9,FALSE),IF(B5135="80 - Produccion-Mezcla Grasa","80",IF(B5135="51 - Purga-Purga de sebo","51",IF(B5135="502 - Fermentacion PCL","502",IF(B5135="510 - Fermentacion","510","512"))))))</f>
        <v/>
      </c>
      <c r="M5135" s="107" t="str">
        <f t="shared" si="80"/>
        <v/>
      </c>
    </row>
    <row r="5136" spans="12:13" hidden="1" x14ac:dyDescent="0.25">
      <c r="L5136" s="145" t="str">
        <f>IF(A5136="","",IFERROR(VLOOKUP(B5136,IPQlickTabla!$B:$J,9,FALSE),IF(B5136="80 - Produccion-Mezcla Grasa","80",IF(B5136="51 - Purga-Purga de sebo","51",IF(B5136="502 - Fermentacion PCL","502",IF(B5136="510 - Fermentacion","510","512"))))))</f>
        <v/>
      </c>
      <c r="M5136" s="107" t="str">
        <f t="shared" si="80"/>
        <v/>
      </c>
    </row>
    <row r="5137" spans="12:13" hidden="1" x14ac:dyDescent="0.25">
      <c r="L5137" s="145" t="str">
        <f>IF(A5137="","",IFERROR(VLOOKUP(B5137,IPQlickTabla!$B:$J,9,FALSE),IF(B5137="80 - Produccion-Mezcla Grasa","80",IF(B5137="51 - Purga-Purga de sebo","51",IF(B5137="502 - Fermentacion PCL","502",IF(B5137="510 - Fermentacion","510","512"))))))</f>
        <v/>
      </c>
      <c r="M5137" s="107" t="str">
        <f t="shared" si="80"/>
        <v/>
      </c>
    </row>
    <row r="5138" spans="12:13" hidden="1" x14ac:dyDescent="0.25">
      <c r="L5138" s="145" t="str">
        <f>IF(A5138="","",IFERROR(VLOOKUP(B5138,IPQlickTabla!$B:$J,9,FALSE),IF(B5138="80 - Produccion-Mezcla Grasa","80",IF(B5138="51 - Purga-Purga de sebo","51",IF(B5138="502 - Fermentacion PCL","502",IF(B5138="510 - Fermentacion","510","512"))))))</f>
        <v/>
      </c>
      <c r="M5138" s="107" t="str">
        <f t="shared" si="80"/>
        <v/>
      </c>
    </row>
    <row r="5139" spans="12:13" hidden="1" x14ac:dyDescent="0.25">
      <c r="L5139" s="145" t="str">
        <f>IF(A5139="","",IFERROR(VLOOKUP(B5139,IPQlickTabla!$B:$J,9,FALSE),IF(B5139="80 - Produccion-Mezcla Grasa","80",IF(B5139="51 - Purga-Purga de sebo","51",IF(B5139="502 - Fermentacion PCL","502",IF(B5139="510 - Fermentacion","510","512"))))))</f>
        <v/>
      </c>
      <c r="M5139" s="107" t="str">
        <f t="shared" si="80"/>
        <v/>
      </c>
    </row>
    <row r="5140" spans="12:13" hidden="1" x14ac:dyDescent="0.25">
      <c r="L5140" s="145" t="str">
        <f>IF(A5140="","",IFERROR(VLOOKUP(B5140,IPQlickTabla!$B:$J,9,FALSE),IF(B5140="80 - Produccion-Mezcla Grasa","80",IF(B5140="51 - Purga-Purga de sebo","51",IF(B5140="502 - Fermentacion PCL","502",IF(B5140="510 - Fermentacion","510","512"))))))</f>
        <v/>
      </c>
      <c r="M5140" s="107" t="str">
        <f t="shared" si="80"/>
        <v/>
      </c>
    </row>
    <row r="5141" spans="12:13" hidden="1" x14ac:dyDescent="0.25">
      <c r="L5141" s="145" t="str">
        <f>IF(A5141="","",IFERROR(VLOOKUP(B5141,IPQlickTabla!$B:$J,9,FALSE),IF(B5141="80 - Produccion-Mezcla Grasa","80",IF(B5141="51 - Purga-Purga de sebo","51",IF(B5141="502 - Fermentacion PCL","502",IF(B5141="510 - Fermentacion","510","512"))))))</f>
        <v/>
      </c>
      <c r="M5141" s="107" t="str">
        <f t="shared" si="80"/>
        <v/>
      </c>
    </row>
    <row r="5142" spans="12:13" hidden="1" x14ac:dyDescent="0.25">
      <c r="L5142" s="145" t="str">
        <f>IF(A5142="","",IFERROR(VLOOKUP(B5142,IPQlickTabla!$B:$J,9,FALSE),IF(B5142="80 - Produccion-Mezcla Grasa","80",IF(B5142="51 - Purga-Purga de sebo","51",IF(B5142="502 - Fermentacion PCL","502",IF(B5142="510 - Fermentacion","510","512"))))))</f>
        <v/>
      </c>
      <c r="M5142" s="107" t="str">
        <f t="shared" si="80"/>
        <v/>
      </c>
    </row>
    <row r="5143" spans="12:13" hidden="1" x14ac:dyDescent="0.25">
      <c r="L5143" s="145" t="str">
        <f>IF(A5143="","",IFERROR(VLOOKUP(B5143,IPQlickTabla!$B:$J,9,FALSE),IF(B5143="80 - Produccion-Mezcla Grasa","80",IF(B5143="51 - Purga-Purga de sebo","51",IF(B5143="502 - Fermentacion PCL","502",IF(B5143="510 - Fermentacion","510","512"))))))</f>
        <v/>
      </c>
      <c r="M5143" s="107" t="str">
        <f t="shared" si="80"/>
        <v/>
      </c>
    </row>
    <row r="5144" spans="12:13" hidden="1" x14ac:dyDescent="0.25">
      <c r="L5144" s="145" t="str">
        <f>IF(A5144="","",IFERROR(VLOOKUP(B5144,IPQlickTabla!$B:$J,9,FALSE),IF(B5144="80 - Produccion-Mezcla Grasa","80",IF(B5144="51 - Purga-Purga de sebo","51",IF(B5144="502 - Fermentacion PCL","502",IF(B5144="510 - Fermentacion","510","512"))))))</f>
        <v/>
      </c>
      <c r="M5144" s="107" t="str">
        <f t="shared" si="80"/>
        <v/>
      </c>
    </row>
    <row r="5145" spans="12:13" hidden="1" x14ac:dyDescent="0.25">
      <c r="L5145" s="145" t="str">
        <f>IF(A5145="","",IFERROR(VLOOKUP(B5145,IPQlickTabla!$B:$J,9,FALSE),IF(B5145="80 - Produccion-Mezcla Grasa","80",IF(B5145="51 - Purga-Purga de sebo","51",IF(B5145="502 - Fermentacion PCL","502",IF(B5145="510 - Fermentacion","510","512"))))))</f>
        <v/>
      </c>
      <c r="M5145" s="107" t="str">
        <f t="shared" si="80"/>
        <v/>
      </c>
    </row>
    <row r="5146" spans="12:13" hidden="1" x14ac:dyDescent="0.25">
      <c r="L5146" s="145" t="str">
        <f>IF(A5146="","",IFERROR(VLOOKUP(B5146,IPQlickTabla!$B:$J,9,FALSE),IF(B5146="80 - Produccion-Mezcla Grasa","80",IF(B5146="51 - Purga-Purga de sebo","51",IF(B5146="502 - Fermentacion PCL","502",IF(B5146="510 - Fermentacion","510","512"))))))</f>
        <v/>
      </c>
      <c r="M5146" s="107" t="str">
        <f t="shared" si="80"/>
        <v/>
      </c>
    </row>
    <row r="5147" spans="12:13" hidden="1" x14ac:dyDescent="0.25">
      <c r="L5147" s="145" t="str">
        <f>IF(A5147="","",IFERROR(VLOOKUP(B5147,IPQlickTabla!$B:$J,9,FALSE),IF(B5147="80 - Produccion-Mezcla Grasa","80",IF(B5147="51 - Purga-Purga de sebo","51",IF(B5147="502 - Fermentacion PCL","502",IF(B5147="510 - Fermentacion","510","512"))))))</f>
        <v/>
      </c>
      <c r="M5147" s="107" t="str">
        <f t="shared" si="80"/>
        <v/>
      </c>
    </row>
    <row r="5148" spans="12:13" hidden="1" x14ac:dyDescent="0.25">
      <c r="L5148" s="145" t="str">
        <f>IF(A5148="","",IFERROR(VLOOKUP(B5148,IPQlickTabla!$B:$J,9,FALSE),IF(B5148="80 - Produccion-Mezcla Grasa","80",IF(B5148="51 - Purga-Purga de sebo","51",IF(B5148="502 - Fermentacion PCL","502",IF(B5148="510 - Fermentacion","510","512"))))))</f>
        <v/>
      </c>
      <c r="M5148" s="107" t="str">
        <f t="shared" si="80"/>
        <v/>
      </c>
    </row>
    <row r="5149" spans="12:13" hidden="1" x14ac:dyDescent="0.25">
      <c r="L5149" s="145" t="str">
        <f>IF(A5149="","",IFERROR(VLOOKUP(B5149,IPQlickTabla!$B:$J,9,FALSE),IF(B5149="80 - Produccion-Mezcla Grasa","80",IF(B5149="51 - Purga-Purga de sebo","51",IF(B5149="502 - Fermentacion PCL","502",IF(B5149="510 - Fermentacion","510","512"))))))</f>
        <v/>
      </c>
      <c r="M5149" s="107" t="str">
        <f t="shared" si="80"/>
        <v/>
      </c>
    </row>
    <row r="5150" spans="12:13" hidden="1" x14ac:dyDescent="0.25">
      <c r="L5150" s="145" t="str">
        <f>IF(A5150="","",IFERROR(VLOOKUP(B5150,IPQlickTabla!$B:$J,9,FALSE),IF(B5150="80 - Produccion-Mezcla Grasa","80",IF(B5150="51 - Purga-Purga de sebo","51",IF(B5150="502 - Fermentacion PCL","502",IF(B5150="510 - Fermentacion","510","512"))))))</f>
        <v/>
      </c>
      <c r="M5150" s="107" t="str">
        <f t="shared" si="80"/>
        <v/>
      </c>
    </row>
    <row r="5151" spans="12:13" hidden="1" x14ac:dyDescent="0.25">
      <c r="L5151" s="145" t="str">
        <f>IF(A5151="","",IFERROR(VLOOKUP(B5151,IPQlickTabla!$B:$J,9,FALSE),IF(B5151="80 - Produccion-Mezcla Grasa","80",IF(B5151="51 - Purga-Purga de sebo","51",IF(B5151="502 - Fermentacion PCL","502",IF(B5151="510 - Fermentacion","510","512"))))))</f>
        <v/>
      </c>
      <c r="M5151" s="107" t="str">
        <f t="shared" si="80"/>
        <v/>
      </c>
    </row>
    <row r="5152" spans="12:13" hidden="1" x14ac:dyDescent="0.25">
      <c r="L5152" s="145" t="str">
        <f>IF(A5152="","",IFERROR(VLOOKUP(B5152,IPQlickTabla!$B:$J,9,FALSE),IF(B5152="80 - Produccion-Mezcla Grasa","80",IF(B5152="51 - Purga-Purga de sebo","51",IF(B5152="502 - Fermentacion PCL","502",IF(B5152="510 - Fermentacion","510","512"))))))</f>
        <v/>
      </c>
      <c r="M5152" s="107" t="str">
        <f t="shared" si="80"/>
        <v/>
      </c>
    </row>
    <row r="5153" spans="12:13" hidden="1" x14ac:dyDescent="0.25">
      <c r="L5153" s="145" t="str">
        <f>IF(A5153="","",IFERROR(VLOOKUP(B5153,IPQlickTabla!$B:$J,9,FALSE),IF(B5153="80 - Produccion-Mezcla Grasa","80",IF(B5153="51 - Purga-Purga de sebo","51",IF(B5153="502 - Fermentacion PCL","502",IF(B5153="510 - Fermentacion","510","512"))))))</f>
        <v/>
      </c>
      <c r="M5153" s="107" t="str">
        <f t="shared" si="80"/>
        <v/>
      </c>
    </row>
    <row r="5154" spans="12:13" hidden="1" x14ac:dyDescent="0.25">
      <c r="L5154" s="145" t="str">
        <f>IF(A5154="","",IFERROR(VLOOKUP(B5154,IPQlickTabla!$B:$J,9,FALSE),IF(B5154="80 - Produccion-Mezcla Grasa","80",IF(B5154="51 - Purga-Purga de sebo","51",IF(B5154="502 - Fermentacion PCL","502",IF(B5154="510 - Fermentacion","510","512"))))))</f>
        <v/>
      </c>
      <c r="M5154" s="107" t="str">
        <f t="shared" si="80"/>
        <v/>
      </c>
    </row>
    <row r="5155" spans="12:13" hidden="1" x14ac:dyDescent="0.25">
      <c r="L5155" s="145" t="str">
        <f>IF(A5155="","",IFERROR(VLOOKUP(B5155,IPQlickTabla!$B:$J,9,FALSE),IF(B5155="80 - Produccion-Mezcla Grasa","80",IF(B5155="51 - Purga-Purga de sebo","51",IF(B5155="502 - Fermentacion PCL","502",IF(B5155="510 - Fermentacion","510","512"))))))</f>
        <v/>
      </c>
      <c r="M5155" s="107" t="str">
        <f t="shared" si="80"/>
        <v/>
      </c>
    </row>
    <row r="5156" spans="12:13" hidden="1" x14ac:dyDescent="0.25">
      <c r="L5156" s="145" t="str">
        <f>IF(A5156="","",IFERROR(VLOOKUP(B5156,IPQlickTabla!$B:$J,9,FALSE),IF(B5156="80 - Produccion-Mezcla Grasa","80",IF(B5156="51 - Purga-Purga de sebo","51",IF(B5156="502 - Fermentacion PCL","502",IF(B5156="510 - Fermentacion","510","512"))))))</f>
        <v/>
      </c>
      <c r="M5156" s="107" t="str">
        <f t="shared" si="80"/>
        <v/>
      </c>
    </row>
    <row r="5157" spans="12:13" hidden="1" x14ac:dyDescent="0.25">
      <c r="L5157" s="145" t="str">
        <f>IF(A5157="","",IFERROR(VLOOKUP(B5157,IPQlickTabla!$B:$J,9,FALSE),IF(B5157="80 - Produccion-Mezcla Grasa","80",IF(B5157="51 - Purga-Purga de sebo","51",IF(B5157="502 - Fermentacion PCL","502",IF(B5157="510 - Fermentacion","510","512"))))))</f>
        <v/>
      </c>
      <c r="M5157" s="107" t="str">
        <f t="shared" si="80"/>
        <v/>
      </c>
    </row>
    <row r="5158" spans="12:13" hidden="1" x14ac:dyDescent="0.25">
      <c r="L5158" s="145" t="str">
        <f>IF(A5158="","",IFERROR(VLOOKUP(B5158,IPQlickTabla!$B:$J,9,FALSE),IF(B5158="80 - Produccion-Mezcla Grasa","80",IF(B5158="51 - Purga-Purga de sebo","51",IF(B5158="502 - Fermentacion PCL","502",IF(B5158="510 - Fermentacion","510","512"))))))</f>
        <v/>
      </c>
      <c r="M5158" s="107" t="str">
        <f t="shared" si="80"/>
        <v/>
      </c>
    </row>
    <row r="5159" spans="12:13" hidden="1" x14ac:dyDescent="0.25">
      <c r="L5159" s="145" t="str">
        <f>IF(A5159="","",IFERROR(VLOOKUP(B5159,IPQlickTabla!$B:$J,9,FALSE),IF(B5159="80 - Produccion-Mezcla Grasa","80",IF(B5159="51 - Purga-Purga de sebo","51",IF(B5159="502 - Fermentacion PCL","502",IF(B5159="510 - Fermentacion","510","512"))))))</f>
        <v/>
      </c>
      <c r="M5159" s="107" t="str">
        <f t="shared" si="80"/>
        <v/>
      </c>
    </row>
    <row r="5160" spans="12:13" hidden="1" x14ac:dyDescent="0.25">
      <c r="L5160" s="145" t="str">
        <f>IF(A5160="","",IFERROR(VLOOKUP(B5160,IPQlickTabla!$B:$J,9,FALSE),IF(B5160="80 - Produccion-Mezcla Grasa","80",IF(B5160="51 - Purga-Purga de sebo","51",IF(B5160="502 - Fermentacion PCL","502",IF(B5160="510 - Fermentacion","510","512"))))))</f>
        <v/>
      </c>
      <c r="M5160" s="107" t="str">
        <f t="shared" si="80"/>
        <v/>
      </c>
    </row>
    <row r="5161" spans="12:13" hidden="1" x14ac:dyDescent="0.25">
      <c r="L5161" s="145" t="str">
        <f>IF(A5161="","",IFERROR(VLOOKUP(B5161,IPQlickTabla!$B:$J,9,FALSE),IF(B5161="80 - Produccion-Mezcla Grasa","80",IF(B5161="51 - Purga-Purga de sebo","51",IF(B5161="502 - Fermentacion PCL","502",IF(B5161="510 - Fermentacion","510","512"))))))</f>
        <v/>
      </c>
      <c r="M5161" s="107" t="str">
        <f t="shared" si="80"/>
        <v/>
      </c>
    </row>
    <row r="5162" spans="12:13" hidden="1" x14ac:dyDescent="0.25">
      <c r="L5162" s="145" t="str">
        <f>IF(A5162="","",IFERROR(VLOOKUP(B5162,IPQlickTabla!$B:$J,9,FALSE),IF(B5162="80 - Produccion-Mezcla Grasa","80",IF(B5162="51 - Purga-Purga de sebo","51",IF(B5162="502 - Fermentacion PCL","502",IF(B5162="510 - Fermentacion","510","512"))))))</f>
        <v/>
      </c>
      <c r="M5162" s="107" t="str">
        <f t="shared" si="80"/>
        <v/>
      </c>
    </row>
    <row r="5163" spans="12:13" hidden="1" x14ac:dyDescent="0.25">
      <c r="L5163" s="145" t="str">
        <f>IF(A5163="","",IFERROR(VLOOKUP(B5163,IPQlickTabla!$B:$J,9,FALSE),IF(B5163="80 - Produccion-Mezcla Grasa","80",IF(B5163="51 - Purga-Purga de sebo","51",IF(B5163="502 - Fermentacion PCL","502",IF(B5163="510 - Fermentacion","510","512"))))))</f>
        <v/>
      </c>
      <c r="M5163" s="107" t="str">
        <f t="shared" si="80"/>
        <v/>
      </c>
    </row>
    <row r="5164" spans="12:13" hidden="1" x14ac:dyDescent="0.25">
      <c r="L5164" s="145" t="str">
        <f>IF(A5164="","",IFERROR(VLOOKUP(B5164,IPQlickTabla!$B:$J,9,FALSE),IF(B5164="80 - Produccion-Mezcla Grasa","80",IF(B5164="51 - Purga-Purga de sebo","51",IF(B5164="502 - Fermentacion PCL","502",IF(B5164="510 - Fermentacion","510","512"))))))</f>
        <v/>
      </c>
      <c r="M5164" s="107" t="str">
        <f t="shared" si="80"/>
        <v/>
      </c>
    </row>
    <row r="5165" spans="12:13" hidden="1" x14ac:dyDescent="0.25">
      <c r="L5165" s="145" t="str">
        <f>IF(A5165="","",IFERROR(VLOOKUP(B5165,IPQlickTabla!$B:$J,9,FALSE),IF(B5165="80 - Produccion-Mezcla Grasa","80",IF(B5165="51 - Purga-Purga de sebo","51",IF(B5165="502 - Fermentacion PCL","502",IF(B5165="510 - Fermentacion","510","512"))))))</f>
        <v/>
      </c>
      <c r="M5165" s="107" t="str">
        <f t="shared" si="80"/>
        <v/>
      </c>
    </row>
    <row r="5166" spans="12:13" hidden="1" x14ac:dyDescent="0.25">
      <c r="L5166" s="145" t="str">
        <f>IF(A5166="","",IFERROR(VLOOKUP(B5166,IPQlickTabla!$B:$J,9,FALSE),IF(B5166="80 - Produccion-Mezcla Grasa","80",IF(B5166="51 - Purga-Purga de sebo","51",IF(B5166="502 - Fermentacion PCL","502",IF(B5166="510 - Fermentacion","510","512"))))))</f>
        <v/>
      </c>
      <c r="M5166" s="107" t="str">
        <f t="shared" si="80"/>
        <v/>
      </c>
    </row>
    <row r="5167" spans="12:13" hidden="1" x14ac:dyDescent="0.25">
      <c r="L5167" s="145" t="str">
        <f>IF(A5167="","",IFERROR(VLOOKUP(B5167,IPQlickTabla!$B:$J,9,FALSE),IF(B5167="80 - Produccion-Mezcla Grasa","80",IF(B5167="51 - Purga-Purga de sebo","51",IF(B5167="502 - Fermentacion PCL","502",IF(B5167="510 - Fermentacion","510","512"))))))</f>
        <v/>
      </c>
      <c r="M5167" s="107" t="str">
        <f t="shared" si="80"/>
        <v/>
      </c>
    </row>
    <row r="5168" spans="12:13" hidden="1" x14ac:dyDescent="0.25">
      <c r="L5168" s="145" t="str">
        <f>IF(A5168="","",IFERROR(VLOOKUP(B5168,IPQlickTabla!$B:$J,9,FALSE),IF(B5168="80 - Produccion-Mezcla Grasa","80",IF(B5168="51 - Purga-Purga de sebo","51",IF(B5168="502 - Fermentacion PCL","502",IF(B5168="510 - Fermentacion","510","512"))))))</f>
        <v/>
      </c>
      <c r="M5168" s="107" t="str">
        <f t="shared" si="80"/>
        <v/>
      </c>
    </row>
    <row r="5169" spans="12:13" hidden="1" x14ac:dyDescent="0.25">
      <c r="L5169" s="145" t="str">
        <f>IF(A5169="","",IFERROR(VLOOKUP(B5169,IPQlickTabla!$B:$J,9,FALSE),IF(B5169="80 - Produccion-Mezcla Grasa","80",IF(B5169="51 - Purga-Purga de sebo","51",IF(B5169="502 - Fermentacion PCL","502",IF(B5169="510 - Fermentacion","510","512"))))))</f>
        <v/>
      </c>
      <c r="M5169" s="107" t="str">
        <f t="shared" si="80"/>
        <v/>
      </c>
    </row>
    <row r="5170" spans="12:13" hidden="1" x14ac:dyDescent="0.25">
      <c r="L5170" s="145" t="str">
        <f>IF(A5170="","",IFERROR(VLOOKUP(B5170,IPQlickTabla!$B:$J,9,FALSE),IF(B5170="80 - Produccion-Mezcla Grasa","80",IF(B5170="51 - Purga-Purga de sebo","51",IF(B5170="502 - Fermentacion PCL","502",IF(B5170="510 - Fermentacion","510","512"))))))</f>
        <v/>
      </c>
      <c r="M5170" s="107" t="str">
        <f t="shared" si="80"/>
        <v/>
      </c>
    </row>
    <row r="5171" spans="12:13" hidden="1" x14ac:dyDescent="0.25">
      <c r="L5171" s="145" t="str">
        <f>IF(A5171="","",IFERROR(VLOOKUP(B5171,IPQlickTabla!$B:$J,9,FALSE),IF(B5171="80 - Produccion-Mezcla Grasa","80",IF(B5171="51 - Purga-Purga de sebo","51",IF(B5171="502 - Fermentacion PCL","502",IF(B5171="510 - Fermentacion","510","512"))))))</f>
        <v/>
      </c>
      <c r="M5171" s="107" t="str">
        <f t="shared" si="80"/>
        <v/>
      </c>
    </row>
    <row r="5172" spans="12:13" hidden="1" x14ac:dyDescent="0.25">
      <c r="L5172" s="145" t="str">
        <f>IF(A5172="","",IFERROR(VLOOKUP(B5172,IPQlickTabla!$B:$J,9,FALSE),IF(B5172="80 - Produccion-Mezcla Grasa","80",IF(B5172="51 - Purga-Purga de sebo","51",IF(B5172="502 - Fermentacion PCL","502",IF(B5172="510 - Fermentacion","510","512"))))))</f>
        <v/>
      </c>
      <c r="M5172" s="107" t="str">
        <f t="shared" si="80"/>
        <v/>
      </c>
    </row>
    <row r="5173" spans="12:13" hidden="1" x14ac:dyDescent="0.25">
      <c r="L5173" s="145" t="str">
        <f>IF(A5173="","",IFERROR(VLOOKUP(B5173,IPQlickTabla!$B:$J,9,FALSE),IF(B5173="80 - Produccion-Mezcla Grasa","80",IF(B5173="51 - Purga-Purga de sebo","51",IF(B5173="502 - Fermentacion PCL","502",IF(B5173="510 - Fermentacion","510","512"))))))</f>
        <v/>
      </c>
      <c r="M5173" s="107" t="str">
        <f t="shared" si="80"/>
        <v/>
      </c>
    </row>
    <row r="5174" spans="12:13" hidden="1" x14ac:dyDescent="0.25">
      <c r="L5174" s="145" t="str">
        <f>IF(A5174="","",IFERROR(VLOOKUP(B5174,IPQlickTabla!$B:$J,9,FALSE),IF(B5174="80 - Produccion-Mezcla Grasa","80",IF(B5174="51 - Purga-Purga de sebo","51",IF(B5174="502 - Fermentacion PCL","502",IF(B5174="510 - Fermentacion","510","512"))))))</f>
        <v/>
      </c>
      <c r="M5174" s="107" t="str">
        <f t="shared" si="80"/>
        <v/>
      </c>
    </row>
    <row r="5175" spans="12:13" hidden="1" x14ac:dyDescent="0.25">
      <c r="L5175" s="145" t="str">
        <f>IF(A5175="","",IFERROR(VLOOKUP(B5175,IPQlickTabla!$B:$J,9,FALSE),IF(B5175="80 - Produccion-Mezcla Grasa","80",IF(B5175="51 - Purga-Purga de sebo","51",IF(B5175="502 - Fermentacion PCL","502",IF(B5175="510 - Fermentacion","510","512"))))))</f>
        <v/>
      </c>
      <c r="M5175" s="107" t="str">
        <f t="shared" si="80"/>
        <v/>
      </c>
    </row>
    <row r="5176" spans="12:13" hidden="1" x14ac:dyDescent="0.25">
      <c r="L5176" s="145" t="str">
        <f>IF(A5176="","",IFERROR(VLOOKUP(B5176,IPQlickTabla!$B:$J,9,FALSE),IF(B5176="80 - Produccion-Mezcla Grasa","80",IF(B5176="51 - Purga-Purga de sebo","51",IF(B5176="502 - Fermentacion PCL","502",IF(B5176="510 - Fermentacion","510","512"))))))</f>
        <v/>
      </c>
      <c r="M5176" s="107" t="str">
        <f t="shared" si="80"/>
        <v/>
      </c>
    </row>
    <row r="5177" spans="12:13" hidden="1" x14ac:dyDescent="0.25">
      <c r="L5177" s="145" t="str">
        <f>IF(A5177="","",IFERROR(VLOOKUP(B5177,IPQlickTabla!$B:$J,9,FALSE),IF(B5177="80 - Produccion-Mezcla Grasa","80",IF(B5177="51 - Purga-Purga de sebo","51",IF(B5177="502 - Fermentacion PCL","502",IF(B5177="510 - Fermentacion","510","512"))))))</f>
        <v/>
      </c>
      <c r="M5177" s="107" t="str">
        <f t="shared" si="80"/>
        <v/>
      </c>
    </row>
    <row r="5178" spans="12:13" hidden="1" x14ac:dyDescent="0.25">
      <c r="L5178" s="145" t="str">
        <f>IF(A5178="","",IFERROR(VLOOKUP(B5178,IPQlickTabla!$B:$J,9,FALSE),IF(B5178="80 - Produccion-Mezcla Grasa","80",IF(B5178="51 - Purga-Purga de sebo","51",IF(B5178="502 - Fermentacion PCL","502",IF(B5178="510 - Fermentacion","510","512"))))))</f>
        <v/>
      </c>
      <c r="M5178" s="107" t="str">
        <f t="shared" si="80"/>
        <v/>
      </c>
    </row>
    <row r="5179" spans="12:13" hidden="1" x14ac:dyDescent="0.25">
      <c r="L5179" s="145" t="str">
        <f>IF(A5179="","",IFERROR(VLOOKUP(B5179,IPQlickTabla!$B:$J,9,FALSE),IF(B5179="80 - Produccion-Mezcla Grasa","80",IF(B5179="51 - Purga-Purga de sebo","51",IF(B5179="502 - Fermentacion PCL","502",IF(B5179="510 - Fermentacion","510","512"))))))</f>
        <v/>
      </c>
      <c r="M5179" s="107" t="str">
        <f t="shared" si="80"/>
        <v/>
      </c>
    </row>
    <row r="5180" spans="12:13" hidden="1" x14ac:dyDescent="0.25">
      <c r="L5180" s="145" t="str">
        <f>IF(A5180="","",IFERROR(VLOOKUP(B5180,IPQlickTabla!$B:$J,9,FALSE),IF(B5180="80 - Produccion-Mezcla Grasa","80",IF(B5180="51 - Purga-Purga de sebo","51",IF(B5180="502 - Fermentacion PCL","502",IF(B5180="510 - Fermentacion","510","512"))))))</f>
        <v/>
      </c>
      <c r="M5180" s="107" t="str">
        <f t="shared" si="80"/>
        <v/>
      </c>
    </row>
    <row r="5181" spans="12:13" hidden="1" x14ac:dyDescent="0.25">
      <c r="L5181" s="145" t="str">
        <f>IF(A5181="","",IFERROR(VLOOKUP(B5181,IPQlickTabla!$B:$J,9,FALSE),IF(B5181="80 - Produccion-Mezcla Grasa","80",IF(B5181="51 - Purga-Purga de sebo","51",IF(B5181="502 - Fermentacion PCL","502",IF(B5181="510 - Fermentacion","510","512"))))))</f>
        <v/>
      </c>
      <c r="M5181" s="107" t="str">
        <f t="shared" si="80"/>
        <v/>
      </c>
    </row>
    <row r="5182" spans="12:13" hidden="1" x14ac:dyDescent="0.25">
      <c r="L5182" s="145" t="str">
        <f>IF(A5182="","",IFERROR(VLOOKUP(B5182,IPQlickTabla!$B:$J,9,FALSE),IF(B5182="80 - Produccion-Mezcla Grasa","80",IF(B5182="51 - Purga-Purga de sebo","51",IF(B5182="502 - Fermentacion PCL","502",IF(B5182="510 - Fermentacion","510","512"))))))</f>
        <v/>
      </c>
      <c r="M5182" s="107" t="str">
        <f t="shared" si="80"/>
        <v/>
      </c>
    </row>
    <row r="5183" spans="12:13" hidden="1" x14ac:dyDescent="0.25">
      <c r="L5183" s="145" t="str">
        <f>IF(A5183="","",IFERROR(VLOOKUP(B5183,IPQlickTabla!$B:$J,9,FALSE),IF(B5183="80 - Produccion-Mezcla Grasa","80",IF(B5183="51 - Purga-Purga de sebo","51",IF(B5183="502 - Fermentacion PCL","502",IF(B5183="510 - Fermentacion","510","512"))))))</f>
        <v/>
      </c>
      <c r="M5183" s="107" t="str">
        <f t="shared" si="80"/>
        <v/>
      </c>
    </row>
    <row r="5184" spans="12:13" hidden="1" x14ac:dyDescent="0.25">
      <c r="L5184" s="145" t="str">
        <f>IF(A5184="","",IFERROR(VLOOKUP(B5184,IPQlickTabla!$B:$J,9,FALSE),IF(B5184="80 - Produccion-Mezcla Grasa","80",IF(B5184="51 - Purga-Purga de sebo","51",IF(B5184="502 - Fermentacion PCL","502",IF(B5184="510 - Fermentacion","510","512"))))))</f>
        <v/>
      </c>
      <c r="M5184" s="107" t="str">
        <f t="shared" si="80"/>
        <v/>
      </c>
    </row>
    <row r="5185" spans="12:13" hidden="1" x14ac:dyDescent="0.25">
      <c r="L5185" s="145" t="str">
        <f>IF(A5185="","",IFERROR(VLOOKUP(B5185,IPQlickTabla!$B:$J,9,FALSE),IF(B5185="80 - Produccion-Mezcla Grasa","80",IF(B5185="51 - Purga-Purga de sebo","51",IF(B5185="502 - Fermentacion PCL","502",IF(B5185="510 - Fermentacion","510","512"))))))</f>
        <v/>
      </c>
      <c r="M5185" s="107" t="str">
        <f t="shared" si="80"/>
        <v/>
      </c>
    </row>
    <row r="5186" spans="12:13" hidden="1" x14ac:dyDescent="0.25">
      <c r="L5186" s="145" t="str">
        <f>IF(A5186="","",IFERROR(VLOOKUP(B5186,IPQlickTabla!$B:$J,9,FALSE),IF(B5186="80 - Produccion-Mezcla Grasa","80",IF(B5186="51 - Purga-Purga de sebo","51",IF(B5186="502 - Fermentacion PCL","502",IF(B5186="510 - Fermentacion","510","512"))))))</f>
        <v/>
      </c>
      <c r="M5186" s="107" t="str">
        <f t="shared" si="80"/>
        <v/>
      </c>
    </row>
    <row r="5187" spans="12:13" hidden="1" x14ac:dyDescent="0.25">
      <c r="L5187" s="145" t="str">
        <f>IF(A5187="","",IFERROR(VLOOKUP(B5187,IPQlickTabla!$B:$J,9,FALSE),IF(B5187="80 - Produccion-Mezcla Grasa","80",IF(B5187="51 - Purga-Purga de sebo","51",IF(B5187="502 - Fermentacion PCL","502",IF(B5187="510 - Fermentacion","510","512"))))))</f>
        <v/>
      </c>
      <c r="M5187" s="107" t="str">
        <f t="shared" ref="M5187:M5250" si="81">+IF(OR(L5187=73,L5187=74,L5187=75),75,IF(L5187="80",80,IF(L5187="51",51,IF(L5187="502",502,IF(L5187="510",510,IF(L5187="512",512,L5187))))))</f>
        <v/>
      </c>
    </row>
    <row r="5188" spans="12:13" hidden="1" x14ac:dyDescent="0.25">
      <c r="L5188" s="145" t="str">
        <f>IF(A5188="","",IFERROR(VLOOKUP(B5188,IPQlickTabla!$B:$J,9,FALSE),IF(B5188="80 - Produccion-Mezcla Grasa","80",IF(B5188="51 - Purga-Purga de sebo","51",IF(B5188="502 - Fermentacion PCL","502",IF(B5188="510 - Fermentacion","510","512"))))))</f>
        <v/>
      </c>
      <c r="M5188" s="107" t="str">
        <f t="shared" si="81"/>
        <v/>
      </c>
    </row>
    <row r="5189" spans="12:13" hidden="1" x14ac:dyDescent="0.25">
      <c r="L5189" s="145" t="str">
        <f>IF(A5189="","",IFERROR(VLOOKUP(B5189,IPQlickTabla!$B:$J,9,FALSE),IF(B5189="80 - Produccion-Mezcla Grasa","80",IF(B5189="51 - Purga-Purga de sebo","51",IF(B5189="502 - Fermentacion PCL","502",IF(B5189="510 - Fermentacion","510","512"))))))</f>
        <v/>
      </c>
      <c r="M5189" s="107" t="str">
        <f t="shared" si="81"/>
        <v/>
      </c>
    </row>
    <row r="5190" spans="12:13" hidden="1" x14ac:dyDescent="0.25">
      <c r="L5190" s="145" t="str">
        <f>IF(A5190="","",IFERROR(VLOOKUP(B5190,IPQlickTabla!$B:$J,9,FALSE),IF(B5190="80 - Produccion-Mezcla Grasa","80",IF(B5190="51 - Purga-Purga de sebo","51",IF(B5190="502 - Fermentacion PCL","502",IF(B5190="510 - Fermentacion","510","512"))))))</f>
        <v/>
      </c>
      <c r="M5190" s="107" t="str">
        <f t="shared" si="81"/>
        <v/>
      </c>
    </row>
    <row r="5191" spans="12:13" hidden="1" x14ac:dyDescent="0.25">
      <c r="L5191" s="145" t="str">
        <f>IF(A5191="","",IFERROR(VLOOKUP(B5191,IPQlickTabla!$B:$J,9,FALSE),IF(B5191="80 - Produccion-Mezcla Grasa","80",IF(B5191="51 - Purga-Purga de sebo","51",IF(B5191="502 - Fermentacion PCL","502",IF(B5191="510 - Fermentacion","510","512"))))))</f>
        <v/>
      </c>
      <c r="M5191" s="107" t="str">
        <f t="shared" si="81"/>
        <v/>
      </c>
    </row>
    <row r="5192" spans="12:13" hidden="1" x14ac:dyDescent="0.25">
      <c r="L5192" s="145" t="str">
        <f>IF(A5192="","",IFERROR(VLOOKUP(B5192,IPQlickTabla!$B:$J,9,FALSE),IF(B5192="80 - Produccion-Mezcla Grasa","80",IF(B5192="51 - Purga-Purga de sebo","51",IF(B5192="502 - Fermentacion PCL","502",IF(B5192="510 - Fermentacion","510","512"))))))</f>
        <v/>
      </c>
      <c r="M5192" s="107" t="str">
        <f t="shared" si="81"/>
        <v/>
      </c>
    </row>
    <row r="5193" spans="12:13" hidden="1" x14ac:dyDescent="0.25">
      <c r="L5193" s="145" t="str">
        <f>IF(A5193="","",IFERROR(VLOOKUP(B5193,IPQlickTabla!$B:$J,9,FALSE),IF(B5193="80 - Produccion-Mezcla Grasa","80",IF(B5193="51 - Purga-Purga de sebo","51",IF(B5193="502 - Fermentacion PCL","502",IF(B5193="510 - Fermentacion","510","512"))))))</f>
        <v/>
      </c>
      <c r="M5193" s="107" t="str">
        <f t="shared" si="81"/>
        <v/>
      </c>
    </row>
    <row r="5194" spans="12:13" hidden="1" x14ac:dyDescent="0.25">
      <c r="L5194" s="145" t="str">
        <f>IF(A5194="","",IFERROR(VLOOKUP(B5194,IPQlickTabla!$B:$J,9,FALSE),IF(B5194="80 - Produccion-Mezcla Grasa","80",IF(B5194="51 - Purga-Purga de sebo","51",IF(B5194="502 - Fermentacion PCL","502",IF(B5194="510 - Fermentacion","510","512"))))))</f>
        <v/>
      </c>
      <c r="M5194" s="107" t="str">
        <f t="shared" si="81"/>
        <v/>
      </c>
    </row>
    <row r="5195" spans="12:13" hidden="1" x14ac:dyDescent="0.25">
      <c r="L5195" s="145" t="str">
        <f>IF(A5195="","",IFERROR(VLOOKUP(B5195,IPQlickTabla!$B:$J,9,FALSE),IF(B5195="80 - Produccion-Mezcla Grasa","80",IF(B5195="51 - Purga-Purga de sebo","51",IF(B5195="502 - Fermentacion PCL","502",IF(B5195="510 - Fermentacion","510","512"))))))</f>
        <v/>
      </c>
      <c r="M5195" s="107" t="str">
        <f t="shared" si="81"/>
        <v/>
      </c>
    </row>
    <row r="5196" spans="12:13" hidden="1" x14ac:dyDescent="0.25">
      <c r="L5196" s="145" t="str">
        <f>IF(A5196="","",IFERROR(VLOOKUP(B5196,IPQlickTabla!$B:$J,9,FALSE),IF(B5196="80 - Produccion-Mezcla Grasa","80",IF(B5196="51 - Purga-Purga de sebo","51",IF(B5196="502 - Fermentacion PCL","502",IF(B5196="510 - Fermentacion","510","512"))))))</f>
        <v/>
      </c>
      <c r="M5196" s="107" t="str">
        <f t="shared" si="81"/>
        <v/>
      </c>
    </row>
    <row r="5197" spans="12:13" hidden="1" x14ac:dyDescent="0.25">
      <c r="L5197" s="145" t="str">
        <f>IF(A5197="","",IFERROR(VLOOKUP(B5197,IPQlickTabla!$B:$J,9,FALSE),IF(B5197="80 - Produccion-Mezcla Grasa","80",IF(B5197="51 - Purga-Purga de sebo","51",IF(B5197="502 - Fermentacion PCL","502",IF(B5197="510 - Fermentacion","510","512"))))))</f>
        <v/>
      </c>
      <c r="M5197" s="107" t="str">
        <f t="shared" si="81"/>
        <v/>
      </c>
    </row>
    <row r="5198" spans="12:13" hidden="1" x14ac:dyDescent="0.25">
      <c r="L5198" s="145" t="str">
        <f>IF(A5198="","",IFERROR(VLOOKUP(B5198,IPQlickTabla!$B:$J,9,FALSE),IF(B5198="80 - Produccion-Mezcla Grasa","80",IF(B5198="51 - Purga-Purga de sebo","51",IF(B5198="502 - Fermentacion PCL","502",IF(B5198="510 - Fermentacion","510","512"))))))</f>
        <v/>
      </c>
      <c r="M5198" s="107" t="str">
        <f t="shared" si="81"/>
        <v/>
      </c>
    </row>
    <row r="5199" spans="12:13" hidden="1" x14ac:dyDescent="0.25">
      <c r="L5199" s="145" t="str">
        <f>IF(A5199="","",IFERROR(VLOOKUP(B5199,IPQlickTabla!$B:$J,9,FALSE),IF(B5199="80 - Produccion-Mezcla Grasa","80",IF(B5199="51 - Purga-Purga de sebo","51",IF(B5199="502 - Fermentacion PCL","502",IF(B5199="510 - Fermentacion","510","512"))))))</f>
        <v/>
      </c>
      <c r="M5199" s="107" t="str">
        <f t="shared" si="81"/>
        <v/>
      </c>
    </row>
    <row r="5200" spans="12:13" hidden="1" x14ac:dyDescent="0.25">
      <c r="L5200" s="145" t="str">
        <f>IF(A5200="","",IFERROR(VLOOKUP(B5200,IPQlickTabla!$B:$J,9,FALSE),IF(B5200="80 - Produccion-Mezcla Grasa","80",IF(B5200="51 - Purga-Purga de sebo","51",IF(B5200="502 - Fermentacion PCL","502",IF(B5200="510 - Fermentacion","510","512"))))))</f>
        <v/>
      </c>
      <c r="M5200" s="107" t="str">
        <f t="shared" si="81"/>
        <v/>
      </c>
    </row>
    <row r="5201" spans="12:13" hidden="1" x14ac:dyDescent="0.25">
      <c r="L5201" s="145" t="str">
        <f>IF(A5201="","",IFERROR(VLOOKUP(B5201,IPQlickTabla!$B:$J,9,FALSE),IF(B5201="80 - Produccion-Mezcla Grasa","80",IF(B5201="51 - Purga-Purga de sebo","51",IF(B5201="502 - Fermentacion PCL","502",IF(B5201="510 - Fermentacion","510","512"))))))</f>
        <v/>
      </c>
      <c r="M5201" s="107" t="str">
        <f t="shared" si="81"/>
        <v/>
      </c>
    </row>
    <row r="5202" spans="12:13" hidden="1" x14ac:dyDescent="0.25">
      <c r="L5202" s="145" t="str">
        <f>IF(A5202="","",IFERROR(VLOOKUP(B5202,IPQlickTabla!$B:$J,9,FALSE),IF(B5202="80 - Produccion-Mezcla Grasa","80",IF(B5202="51 - Purga-Purga de sebo","51",IF(B5202="502 - Fermentacion PCL","502",IF(B5202="510 - Fermentacion","510","512"))))))</f>
        <v/>
      </c>
      <c r="M5202" s="107" t="str">
        <f t="shared" si="81"/>
        <v/>
      </c>
    </row>
    <row r="5203" spans="12:13" hidden="1" x14ac:dyDescent="0.25">
      <c r="L5203" s="145" t="str">
        <f>IF(A5203="","",IFERROR(VLOOKUP(B5203,IPQlickTabla!$B:$J,9,FALSE),IF(B5203="80 - Produccion-Mezcla Grasa","80",IF(B5203="51 - Purga-Purga de sebo","51",IF(B5203="502 - Fermentacion PCL","502",IF(B5203="510 - Fermentacion","510","512"))))))</f>
        <v/>
      </c>
      <c r="M5203" s="107" t="str">
        <f t="shared" si="81"/>
        <v/>
      </c>
    </row>
    <row r="5204" spans="12:13" hidden="1" x14ac:dyDescent="0.25">
      <c r="L5204" s="145" t="str">
        <f>IF(A5204="","",IFERROR(VLOOKUP(B5204,IPQlickTabla!$B:$J,9,FALSE),IF(B5204="80 - Produccion-Mezcla Grasa","80",IF(B5204="51 - Purga-Purga de sebo","51",IF(B5204="502 - Fermentacion PCL","502",IF(B5204="510 - Fermentacion","510","512"))))))</f>
        <v/>
      </c>
      <c r="M5204" s="107" t="str">
        <f t="shared" si="81"/>
        <v/>
      </c>
    </row>
    <row r="5205" spans="12:13" hidden="1" x14ac:dyDescent="0.25">
      <c r="L5205" s="145" t="str">
        <f>IF(A5205="","",IFERROR(VLOOKUP(B5205,IPQlickTabla!$B:$J,9,FALSE),IF(B5205="80 - Produccion-Mezcla Grasa","80",IF(B5205="51 - Purga-Purga de sebo","51",IF(B5205="502 - Fermentacion PCL","502",IF(B5205="510 - Fermentacion","510","512"))))))</f>
        <v/>
      </c>
      <c r="M5205" s="107" t="str">
        <f t="shared" si="81"/>
        <v/>
      </c>
    </row>
    <row r="5206" spans="12:13" hidden="1" x14ac:dyDescent="0.25">
      <c r="L5206" s="145" t="str">
        <f>IF(A5206="","",IFERROR(VLOOKUP(B5206,IPQlickTabla!$B:$J,9,FALSE),IF(B5206="80 - Produccion-Mezcla Grasa","80",IF(B5206="51 - Purga-Purga de sebo","51",IF(B5206="502 - Fermentacion PCL","502",IF(B5206="510 - Fermentacion","510","512"))))))</f>
        <v/>
      </c>
      <c r="M5206" s="107" t="str">
        <f t="shared" si="81"/>
        <v/>
      </c>
    </row>
    <row r="5207" spans="12:13" hidden="1" x14ac:dyDescent="0.25">
      <c r="L5207" s="145" t="str">
        <f>IF(A5207="","",IFERROR(VLOOKUP(B5207,IPQlickTabla!$B:$J,9,FALSE),IF(B5207="80 - Produccion-Mezcla Grasa","80",IF(B5207="51 - Purga-Purga de sebo","51",IF(B5207="502 - Fermentacion PCL","502",IF(B5207="510 - Fermentacion","510","512"))))))</f>
        <v/>
      </c>
      <c r="M5207" s="107" t="str">
        <f t="shared" si="81"/>
        <v/>
      </c>
    </row>
    <row r="5208" spans="12:13" hidden="1" x14ac:dyDescent="0.25">
      <c r="L5208" s="145" t="str">
        <f>IF(A5208="","",IFERROR(VLOOKUP(B5208,IPQlickTabla!$B:$J,9,FALSE),IF(B5208="80 - Produccion-Mezcla Grasa","80",IF(B5208="51 - Purga-Purga de sebo","51",IF(B5208="502 - Fermentacion PCL","502",IF(B5208="510 - Fermentacion","510","512"))))))</f>
        <v/>
      </c>
      <c r="M5208" s="107" t="str">
        <f t="shared" si="81"/>
        <v/>
      </c>
    </row>
    <row r="5209" spans="12:13" hidden="1" x14ac:dyDescent="0.25">
      <c r="L5209" s="145" t="str">
        <f>IF(A5209="","",IFERROR(VLOOKUP(B5209,IPQlickTabla!$B:$J,9,FALSE),IF(B5209="80 - Produccion-Mezcla Grasa","80",IF(B5209="51 - Purga-Purga de sebo","51",IF(B5209="502 - Fermentacion PCL","502",IF(B5209="510 - Fermentacion","510","512"))))))</f>
        <v/>
      </c>
      <c r="M5209" s="107" t="str">
        <f t="shared" si="81"/>
        <v/>
      </c>
    </row>
    <row r="5210" spans="12:13" hidden="1" x14ac:dyDescent="0.25">
      <c r="L5210" s="145" t="str">
        <f>IF(A5210="","",IFERROR(VLOOKUP(B5210,IPQlickTabla!$B:$J,9,FALSE),IF(B5210="80 - Produccion-Mezcla Grasa","80",IF(B5210="51 - Purga-Purga de sebo","51",IF(B5210="502 - Fermentacion PCL","502",IF(B5210="510 - Fermentacion","510","512"))))))</f>
        <v/>
      </c>
      <c r="M5210" s="107" t="str">
        <f t="shared" si="81"/>
        <v/>
      </c>
    </row>
    <row r="5211" spans="12:13" hidden="1" x14ac:dyDescent="0.25">
      <c r="L5211" s="145" t="str">
        <f>IF(A5211="","",IFERROR(VLOOKUP(B5211,IPQlickTabla!$B:$J,9,FALSE),IF(B5211="80 - Produccion-Mezcla Grasa","80",IF(B5211="51 - Purga-Purga de sebo","51",IF(B5211="502 - Fermentacion PCL","502",IF(B5211="510 - Fermentacion","510","512"))))))</f>
        <v/>
      </c>
      <c r="M5211" s="107" t="str">
        <f t="shared" si="81"/>
        <v/>
      </c>
    </row>
    <row r="5212" spans="12:13" hidden="1" x14ac:dyDescent="0.25">
      <c r="L5212" s="145" t="str">
        <f>IF(A5212="","",IFERROR(VLOOKUP(B5212,IPQlickTabla!$B:$J,9,FALSE),IF(B5212="80 - Produccion-Mezcla Grasa","80",IF(B5212="51 - Purga-Purga de sebo","51",IF(B5212="502 - Fermentacion PCL","502",IF(B5212="510 - Fermentacion","510","512"))))))</f>
        <v/>
      </c>
      <c r="M5212" s="107" t="str">
        <f t="shared" si="81"/>
        <v/>
      </c>
    </row>
    <row r="5213" spans="12:13" hidden="1" x14ac:dyDescent="0.25">
      <c r="L5213" s="145" t="str">
        <f>IF(A5213="","",IFERROR(VLOOKUP(B5213,IPQlickTabla!$B:$J,9,FALSE),IF(B5213="80 - Produccion-Mezcla Grasa","80",IF(B5213="51 - Purga-Purga de sebo","51",IF(B5213="502 - Fermentacion PCL","502",IF(B5213="510 - Fermentacion","510","512"))))))</f>
        <v/>
      </c>
      <c r="M5213" s="107" t="str">
        <f t="shared" si="81"/>
        <v/>
      </c>
    </row>
    <row r="5214" spans="12:13" hidden="1" x14ac:dyDescent="0.25">
      <c r="L5214" s="145" t="str">
        <f>IF(A5214="","",IFERROR(VLOOKUP(B5214,IPQlickTabla!$B:$J,9,FALSE),IF(B5214="80 - Produccion-Mezcla Grasa","80",IF(B5214="51 - Purga-Purga de sebo","51",IF(B5214="502 - Fermentacion PCL","502",IF(B5214="510 - Fermentacion","510","512"))))))</f>
        <v/>
      </c>
      <c r="M5214" s="107" t="str">
        <f t="shared" si="81"/>
        <v/>
      </c>
    </row>
    <row r="5215" spans="12:13" hidden="1" x14ac:dyDescent="0.25">
      <c r="L5215" s="145" t="str">
        <f>IF(A5215="","",IFERROR(VLOOKUP(B5215,IPQlickTabla!$B:$J,9,FALSE),IF(B5215="80 - Produccion-Mezcla Grasa","80",IF(B5215="51 - Purga-Purga de sebo","51",IF(B5215="502 - Fermentacion PCL","502",IF(B5215="510 - Fermentacion","510","512"))))))</f>
        <v/>
      </c>
      <c r="M5215" s="107" t="str">
        <f t="shared" si="81"/>
        <v/>
      </c>
    </row>
    <row r="5216" spans="12:13" hidden="1" x14ac:dyDescent="0.25">
      <c r="L5216" s="145" t="str">
        <f>IF(A5216="","",IFERROR(VLOOKUP(B5216,IPQlickTabla!$B:$J,9,FALSE),IF(B5216="80 - Produccion-Mezcla Grasa","80",IF(B5216="51 - Purga-Purga de sebo","51",IF(B5216="502 - Fermentacion PCL","502",IF(B5216="510 - Fermentacion","510","512"))))))</f>
        <v/>
      </c>
      <c r="M5216" s="107" t="str">
        <f t="shared" si="81"/>
        <v/>
      </c>
    </row>
    <row r="5217" spans="12:13" hidden="1" x14ac:dyDescent="0.25">
      <c r="L5217" s="145" t="str">
        <f>IF(A5217="","",IFERROR(VLOOKUP(B5217,IPQlickTabla!$B:$J,9,FALSE),IF(B5217="80 - Produccion-Mezcla Grasa","80",IF(B5217="51 - Purga-Purga de sebo","51",IF(B5217="502 - Fermentacion PCL","502",IF(B5217="510 - Fermentacion","510","512"))))))</f>
        <v/>
      </c>
      <c r="M5217" s="107" t="str">
        <f t="shared" si="81"/>
        <v/>
      </c>
    </row>
    <row r="5218" spans="12:13" hidden="1" x14ac:dyDescent="0.25">
      <c r="L5218" s="145" t="str">
        <f>IF(A5218="","",IFERROR(VLOOKUP(B5218,IPQlickTabla!$B:$J,9,FALSE),IF(B5218="80 - Produccion-Mezcla Grasa","80",IF(B5218="51 - Purga-Purga de sebo","51",IF(B5218="502 - Fermentacion PCL","502",IF(B5218="510 - Fermentacion","510","512"))))))</f>
        <v/>
      </c>
      <c r="M5218" s="107" t="str">
        <f t="shared" si="81"/>
        <v/>
      </c>
    </row>
    <row r="5219" spans="12:13" hidden="1" x14ac:dyDescent="0.25">
      <c r="L5219" s="145" t="str">
        <f>IF(A5219="","",IFERROR(VLOOKUP(B5219,IPQlickTabla!$B:$J,9,FALSE),IF(B5219="80 - Produccion-Mezcla Grasa","80",IF(B5219="51 - Purga-Purga de sebo","51",IF(B5219="502 - Fermentacion PCL","502",IF(B5219="510 - Fermentacion","510","512"))))))</f>
        <v/>
      </c>
      <c r="M5219" s="107" t="str">
        <f t="shared" si="81"/>
        <v/>
      </c>
    </row>
    <row r="5220" spans="12:13" hidden="1" x14ac:dyDescent="0.25">
      <c r="L5220" s="145" t="str">
        <f>IF(A5220="","",IFERROR(VLOOKUP(B5220,IPQlickTabla!$B:$J,9,FALSE),IF(B5220="80 - Produccion-Mezcla Grasa","80",IF(B5220="51 - Purga-Purga de sebo","51",IF(B5220="502 - Fermentacion PCL","502",IF(B5220="510 - Fermentacion","510","512"))))))</f>
        <v/>
      </c>
      <c r="M5220" s="107" t="str">
        <f t="shared" si="81"/>
        <v/>
      </c>
    </row>
    <row r="5221" spans="12:13" hidden="1" x14ac:dyDescent="0.25">
      <c r="L5221" s="145" t="str">
        <f>IF(A5221="","",IFERROR(VLOOKUP(B5221,IPQlickTabla!$B:$J,9,FALSE),IF(B5221="80 - Produccion-Mezcla Grasa","80",IF(B5221="51 - Purga-Purga de sebo","51",IF(B5221="502 - Fermentacion PCL","502",IF(B5221="510 - Fermentacion","510","512"))))))</f>
        <v/>
      </c>
      <c r="M5221" s="107" t="str">
        <f t="shared" si="81"/>
        <v/>
      </c>
    </row>
    <row r="5222" spans="12:13" hidden="1" x14ac:dyDescent="0.25">
      <c r="L5222" s="145" t="str">
        <f>IF(A5222="","",IFERROR(VLOOKUP(B5222,IPQlickTabla!$B:$J,9,FALSE),IF(B5222="80 - Produccion-Mezcla Grasa","80",IF(B5222="51 - Purga-Purga de sebo","51",IF(B5222="502 - Fermentacion PCL","502",IF(B5222="510 - Fermentacion","510","512"))))))</f>
        <v/>
      </c>
      <c r="M5222" s="107" t="str">
        <f t="shared" si="81"/>
        <v/>
      </c>
    </row>
    <row r="5223" spans="12:13" hidden="1" x14ac:dyDescent="0.25">
      <c r="L5223" s="145" t="str">
        <f>IF(A5223="","",IFERROR(VLOOKUP(B5223,IPQlickTabla!$B:$J,9,FALSE),IF(B5223="80 - Produccion-Mezcla Grasa","80",IF(B5223="51 - Purga-Purga de sebo","51",IF(B5223="502 - Fermentacion PCL","502",IF(B5223="510 - Fermentacion","510","512"))))))</f>
        <v/>
      </c>
      <c r="M5223" s="107" t="str">
        <f t="shared" si="81"/>
        <v/>
      </c>
    </row>
    <row r="5224" spans="12:13" hidden="1" x14ac:dyDescent="0.25">
      <c r="L5224" s="145" t="str">
        <f>IF(A5224="","",IFERROR(VLOOKUP(B5224,IPQlickTabla!$B:$J,9,FALSE),IF(B5224="80 - Produccion-Mezcla Grasa","80",IF(B5224="51 - Purga-Purga de sebo","51",IF(B5224="502 - Fermentacion PCL","502",IF(B5224="510 - Fermentacion","510","512"))))))</f>
        <v/>
      </c>
      <c r="M5224" s="107" t="str">
        <f t="shared" si="81"/>
        <v/>
      </c>
    </row>
    <row r="5225" spans="12:13" hidden="1" x14ac:dyDescent="0.25">
      <c r="L5225" s="145" t="str">
        <f>IF(A5225="","",IFERROR(VLOOKUP(B5225,IPQlickTabla!$B:$J,9,FALSE),IF(B5225="80 - Produccion-Mezcla Grasa","80",IF(B5225="51 - Purga-Purga de sebo","51",IF(B5225="502 - Fermentacion PCL","502",IF(B5225="510 - Fermentacion","510","512"))))))</f>
        <v/>
      </c>
      <c r="M5225" s="107" t="str">
        <f t="shared" si="81"/>
        <v/>
      </c>
    </row>
    <row r="5226" spans="12:13" hidden="1" x14ac:dyDescent="0.25">
      <c r="L5226" s="145" t="str">
        <f>IF(A5226="","",IFERROR(VLOOKUP(B5226,IPQlickTabla!$B:$J,9,FALSE),IF(B5226="80 - Produccion-Mezcla Grasa","80",IF(B5226="51 - Purga-Purga de sebo","51",IF(B5226="502 - Fermentacion PCL","502",IF(B5226="510 - Fermentacion","510","512"))))))</f>
        <v/>
      </c>
      <c r="M5226" s="107" t="str">
        <f t="shared" si="81"/>
        <v/>
      </c>
    </row>
    <row r="5227" spans="12:13" hidden="1" x14ac:dyDescent="0.25">
      <c r="L5227" s="145" t="str">
        <f>IF(A5227="","",IFERROR(VLOOKUP(B5227,IPQlickTabla!$B:$J,9,FALSE),IF(B5227="80 - Produccion-Mezcla Grasa","80",IF(B5227="51 - Purga-Purga de sebo","51",IF(B5227="502 - Fermentacion PCL","502",IF(B5227="510 - Fermentacion","510","512"))))))</f>
        <v/>
      </c>
      <c r="M5227" s="107" t="str">
        <f t="shared" si="81"/>
        <v/>
      </c>
    </row>
    <row r="5228" spans="12:13" hidden="1" x14ac:dyDescent="0.25">
      <c r="L5228" s="145" t="str">
        <f>IF(A5228="","",IFERROR(VLOOKUP(B5228,IPQlickTabla!$B:$J,9,FALSE),IF(B5228="80 - Produccion-Mezcla Grasa","80",IF(B5228="51 - Purga-Purga de sebo","51",IF(B5228="502 - Fermentacion PCL","502",IF(B5228="510 - Fermentacion","510","512"))))))</f>
        <v/>
      </c>
      <c r="M5228" s="107" t="str">
        <f t="shared" si="81"/>
        <v/>
      </c>
    </row>
    <row r="5229" spans="12:13" hidden="1" x14ac:dyDescent="0.25">
      <c r="L5229" s="145" t="str">
        <f>IF(A5229="","",IFERROR(VLOOKUP(B5229,IPQlickTabla!$B:$J,9,FALSE),IF(B5229="80 - Produccion-Mezcla Grasa","80",IF(B5229="51 - Purga-Purga de sebo","51",IF(B5229="502 - Fermentacion PCL","502",IF(B5229="510 - Fermentacion","510","512"))))))</f>
        <v/>
      </c>
      <c r="M5229" s="107" t="str">
        <f t="shared" si="81"/>
        <v/>
      </c>
    </row>
    <row r="5230" spans="12:13" hidden="1" x14ac:dyDescent="0.25">
      <c r="L5230" s="145" t="str">
        <f>IF(A5230="","",IFERROR(VLOOKUP(B5230,IPQlickTabla!$B:$J,9,FALSE),IF(B5230="80 - Produccion-Mezcla Grasa","80",IF(B5230="51 - Purga-Purga de sebo","51",IF(B5230="502 - Fermentacion PCL","502",IF(B5230="510 - Fermentacion","510","512"))))))</f>
        <v/>
      </c>
      <c r="M5230" s="107" t="str">
        <f t="shared" si="81"/>
        <v/>
      </c>
    </row>
    <row r="5231" spans="12:13" hidden="1" x14ac:dyDescent="0.25">
      <c r="L5231" s="145" t="str">
        <f>IF(A5231="","",IFERROR(VLOOKUP(B5231,IPQlickTabla!$B:$J,9,FALSE),IF(B5231="80 - Produccion-Mezcla Grasa","80",IF(B5231="51 - Purga-Purga de sebo","51",IF(B5231="502 - Fermentacion PCL","502",IF(B5231="510 - Fermentacion","510","512"))))))</f>
        <v/>
      </c>
      <c r="M5231" s="107" t="str">
        <f t="shared" si="81"/>
        <v/>
      </c>
    </row>
    <row r="5232" spans="12:13" hidden="1" x14ac:dyDescent="0.25">
      <c r="L5232" s="145" t="str">
        <f>IF(A5232="","",IFERROR(VLOOKUP(B5232,IPQlickTabla!$B:$J,9,FALSE),IF(B5232="80 - Produccion-Mezcla Grasa","80",IF(B5232="51 - Purga-Purga de sebo","51",IF(B5232="502 - Fermentacion PCL","502",IF(B5232="510 - Fermentacion","510","512"))))))</f>
        <v/>
      </c>
      <c r="M5232" s="107" t="str">
        <f t="shared" si="81"/>
        <v/>
      </c>
    </row>
    <row r="5233" spans="12:13" hidden="1" x14ac:dyDescent="0.25">
      <c r="L5233" s="145" t="str">
        <f>IF(A5233="","",IFERROR(VLOOKUP(B5233,IPQlickTabla!$B:$J,9,FALSE),IF(B5233="80 - Produccion-Mezcla Grasa","80",IF(B5233="51 - Purga-Purga de sebo","51",IF(B5233="502 - Fermentacion PCL","502",IF(B5233="510 - Fermentacion","510","512"))))))</f>
        <v/>
      </c>
      <c r="M5233" s="107" t="str">
        <f t="shared" si="81"/>
        <v/>
      </c>
    </row>
    <row r="5234" spans="12:13" hidden="1" x14ac:dyDescent="0.25">
      <c r="L5234" s="145" t="str">
        <f>IF(A5234="","",IFERROR(VLOOKUP(B5234,IPQlickTabla!$B:$J,9,FALSE),IF(B5234="80 - Produccion-Mezcla Grasa","80",IF(B5234="51 - Purga-Purga de sebo","51",IF(B5234="502 - Fermentacion PCL","502",IF(B5234="510 - Fermentacion","510","512"))))))</f>
        <v/>
      </c>
      <c r="M5234" s="107" t="str">
        <f t="shared" si="81"/>
        <v/>
      </c>
    </row>
    <row r="5235" spans="12:13" hidden="1" x14ac:dyDescent="0.25">
      <c r="L5235" s="145" t="str">
        <f>IF(A5235="","",IFERROR(VLOOKUP(B5235,IPQlickTabla!$B:$J,9,FALSE),IF(B5235="80 - Produccion-Mezcla Grasa","80",IF(B5235="51 - Purga-Purga de sebo","51",IF(B5235="502 - Fermentacion PCL","502",IF(B5235="510 - Fermentacion","510","512"))))))</f>
        <v/>
      </c>
      <c r="M5235" s="107" t="str">
        <f t="shared" si="81"/>
        <v/>
      </c>
    </row>
    <row r="5236" spans="12:13" hidden="1" x14ac:dyDescent="0.25">
      <c r="L5236" s="145" t="str">
        <f>IF(A5236="","",IFERROR(VLOOKUP(B5236,IPQlickTabla!$B:$J,9,FALSE),IF(B5236="80 - Produccion-Mezcla Grasa","80",IF(B5236="51 - Purga-Purga de sebo","51",IF(B5236="502 - Fermentacion PCL","502",IF(B5236="510 - Fermentacion","510","512"))))))</f>
        <v/>
      </c>
      <c r="M5236" s="107" t="str">
        <f t="shared" si="81"/>
        <v/>
      </c>
    </row>
    <row r="5237" spans="12:13" hidden="1" x14ac:dyDescent="0.25">
      <c r="L5237" s="145" t="str">
        <f>IF(A5237="","",IFERROR(VLOOKUP(B5237,IPQlickTabla!$B:$J,9,FALSE),IF(B5237="80 - Produccion-Mezcla Grasa","80",IF(B5237="51 - Purga-Purga de sebo","51",IF(B5237="502 - Fermentacion PCL","502",IF(B5237="510 - Fermentacion","510","512"))))))</f>
        <v/>
      </c>
      <c r="M5237" s="107" t="str">
        <f t="shared" si="81"/>
        <v/>
      </c>
    </row>
    <row r="5238" spans="12:13" hidden="1" x14ac:dyDescent="0.25">
      <c r="L5238" s="145" t="str">
        <f>IF(A5238="","",IFERROR(VLOOKUP(B5238,IPQlickTabla!$B:$J,9,FALSE),IF(B5238="80 - Produccion-Mezcla Grasa","80",IF(B5238="51 - Purga-Purga de sebo","51",IF(B5238="502 - Fermentacion PCL","502",IF(B5238="510 - Fermentacion","510","512"))))))</f>
        <v/>
      </c>
      <c r="M5238" s="107" t="str">
        <f t="shared" si="81"/>
        <v/>
      </c>
    </row>
    <row r="5239" spans="12:13" hidden="1" x14ac:dyDescent="0.25">
      <c r="L5239" s="145" t="str">
        <f>IF(A5239="","",IFERROR(VLOOKUP(B5239,IPQlickTabla!$B:$J,9,FALSE),IF(B5239="80 - Produccion-Mezcla Grasa","80",IF(B5239="51 - Purga-Purga de sebo","51",IF(B5239="502 - Fermentacion PCL","502",IF(B5239="510 - Fermentacion","510","512"))))))</f>
        <v/>
      </c>
      <c r="M5239" s="107" t="str">
        <f t="shared" si="81"/>
        <v/>
      </c>
    </row>
    <row r="5240" spans="12:13" hidden="1" x14ac:dyDescent="0.25">
      <c r="L5240" s="145" t="str">
        <f>IF(A5240="","",IFERROR(VLOOKUP(B5240,IPQlickTabla!$B:$J,9,FALSE),IF(B5240="80 - Produccion-Mezcla Grasa","80",IF(B5240="51 - Purga-Purga de sebo","51",IF(B5240="502 - Fermentacion PCL","502",IF(B5240="510 - Fermentacion","510","512"))))))</f>
        <v/>
      </c>
      <c r="M5240" s="107" t="str">
        <f t="shared" si="81"/>
        <v/>
      </c>
    </row>
    <row r="5241" spans="12:13" hidden="1" x14ac:dyDescent="0.25">
      <c r="L5241" s="145" t="str">
        <f>IF(A5241="","",IFERROR(VLOOKUP(B5241,IPQlickTabla!$B:$J,9,FALSE),IF(B5241="80 - Produccion-Mezcla Grasa","80",IF(B5241="51 - Purga-Purga de sebo","51",IF(B5241="502 - Fermentacion PCL","502",IF(B5241="510 - Fermentacion","510","512"))))))</f>
        <v/>
      </c>
      <c r="M5241" s="107" t="str">
        <f t="shared" si="81"/>
        <v/>
      </c>
    </row>
    <row r="5242" spans="12:13" hidden="1" x14ac:dyDescent="0.25">
      <c r="L5242" s="145" t="str">
        <f>IF(A5242="","",IFERROR(VLOOKUP(B5242,IPQlickTabla!$B:$J,9,FALSE),IF(B5242="80 - Produccion-Mezcla Grasa","80",IF(B5242="51 - Purga-Purga de sebo","51",IF(B5242="502 - Fermentacion PCL","502",IF(B5242="510 - Fermentacion","510","512"))))))</f>
        <v/>
      </c>
      <c r="M5242" s="107" t="str">
        <f t="shared" si="81"/>
        <v/>
      </c>
    </row>
    <row r="5243" spans="12:13" hidden="1" x14ac:dyDescent="0.25">
      <c r="L5243" s="145" t="str">
        <f>IF(A5243="","",IFERROR(VLOOKUP(B5243,IPQlickTabla!$B:$J,9,FALSE),IF(B5243="80 - Produccion-Mezcla Grasa","80",IF(B5243="51 - Purga-Purga de sebo","51",IF(B5243="502 - Fermentacion PCL","502",IF(B5243="510 - Fermentacion","510","512"))))))</f>
        <v/>
      </c>
      <c r="M5243" s="107" t="str">
        <f t="shared" si="81"/>
        <v/>
      </c>
    </row>
    <row r="5244" spans="12:13" hidden="1" x14ac:dyDescent="0.25">
      <c r="L5244" s="145" t="str">
        <f>IF(A5244="","",IFERROR(VLOOKUP(B5244,IPQlickTabla!$B:$J,9,FALSE),IF(B5244="80 - Produccion-Mezcla Grasa","80",IF(B5244="51 - Purga-Purga de sebo","51",IF(B5244="502 - Fermentacion PCL","502",IF(B5244="510 - Fermentacion","510","512"))))))</f>
        <v/>
      </c>
      <c r="M5244" s="107" t="str">
        <f t="shared" si="81"/>
        <v/>
      </c>
    </row>
    <row r="5245" spans="12:13" hidden="1" x14ac:dyDescent="0.25">
      <c r="L5245" s="145" t="str">
        <f>IF(A5245="","",IFERROR(VLOOKUP(B5245,IPQlickTabla!$B:$J,9,FALSE),IF(B5245="80 - Produccion-Mezcla Grasa","80",IF(B5245="51 - Purga-Purga de sebo","51",IF(B5245="502 - Fermentacion PCL","502",IF(B5245="510 - Fermentacion","510","512"))))))</f>
        <v/>
      </c>
      <c r="M5245" s="107" t="str">
        <f t="shared" si="81"/>
        <v/>
      </c>
    </row>
    <row r="5246" spans="12:13" hidden="1" x14ac:dyDescent="0.25">
      <c r="L5246" s="145" t="str">
        <f>IF(A5246="","",IFERROR(VLOOKUP(B5246,IPQlickTabla!$B:$J,9,FALSE),IF(B5246="80 - Produccion-Mezcla Grasa","80",IF(B5246="51 - Purga-Purga de sebo","51",IF(B5246="502 - Fermentacion PCL","502",IF(B5246="510 - Fermentacion","510","512"))))))</f>
        <v/>
      </c>
      <c r="M5246" s="107" t="str">
        <f t="shared" si="81"/>
        <v/>
      </c>
    </row>
    <row r="5247" spans="12:13" hidden="1" x14ac:dyDescent="0.25">
      <c r="L5247" s="145" t="str">
        <f>IF(A5247="","",IFERROR(VLOOKUP(B5247,IPQlickTabla!$B:$J,9,FALSE),IF(B5247="80 - Produccion-Mezcla Grasa","80",IF(B5247="51 - Purga-Purga de sebo","51",IF(B5247="502 - Fermentacion PCL","502",IF(B5247="510 - Fermentacion","510","512"))))))</f>
        <v/>
      </c>
      <c r="M5247" s="107" t="str">
        <f t="shared" si="81"/>
        <v/>
      </c>
    </row>
    <row r="5248" spans="12:13" hidden="1" x14ac:dyDescent="0.25">
      <c r="L5248" s="145" t="str">
        <f>IF(A5248="","",IFERROR(VLOOKUP(B5248,IPQlickTabla!$B:$J,9,FALSE),IF(B5248="80 - Produccion-Mezcla Grasa","80",IF(B5248="51 - Purga-Purga de sebo","51",IF(B5248="502 - Fermentacion PCL","502",IF(B5248="510 - Fermentacion","510","512"))))))</f>
        <v/>
      </c>
      <c r="M5248" s="107" t="str">
        <f t="shared" si="81"/>
        <v/>
      </c>
    </row>
    <row r="5249" spans="12:13" hidden="1" x14ac:dyDescent="0.25">
      <c r="L5249" s="145" t="str">
        <f>IF(A5249="","",IFERROR(VLOOKUP(B5249,IPQlickTabla!$B:$J,9,FALSE),IF(B5249="80 - Produccion-Mezcla Grasa","80",IF(B5249="51 - Purga-Purga de sebo","51",IF(B5249="502 - Fermentacion PCL","502",IF(B5249="510 - Fermentacion","510","512"))))))</f>
        <v/>
      </c>
      <c r="M5249" s="107" t="str">
        <f t="shared" si="81"/>
        <v/>
      </c>
    </row>
    <row r="5250" spans="12:13" hidden="1" x14ac:dyDescent="0.25">
      <c r="L5250" s="145" t="str">
        <f>IF(A5250="","",IFERROR(VLOOKUP(B5250,IPQlickTabla!$B:$J,9,FALSE),IF(B5250="80 - Produccion-Mezcla Grasa","80",IF(B5250="51 - Purga-Purga de sebo","51",IF(B5250="502 - Fermentacion PCL","502",IF(B5250="510 - Fermentacion","510","512"))))))</f>
        <v/>
      </c>
      <c r="M5250" s="107" t="str">
        <f t="shared" si="81"/>
        <v/>
      </c>
    </row>
    <row r="5251" spans="12:13" hidden="1" x14ac:dyDescent="0.25">
      <c r="L5251" s="145" t="str">
        <f>IF(A5251="","",IFERROR(VLOOKUP(B5251,IPQlickTabla!$B:$J,9,FALSE),IF(B5251="80 - Produccion-Mezcla Grasa","80",IF(B5251="51 - Purga-Purga de sebo","51",IF(B5251="502 - Fermentacion PCL","502",IF(B5251="510 - Fermentacion","510","512"))))))</f>
        <v/>
      </c>
      <c r="M5251" s="107" t="str">
        <f t="shared" ref="M5251:M5314" si="82">+IF(OR(L5251=73,L5251=74,L5251=75),75,IF(L5251="80",80,IF(L5251="51",51,IF(L5251="502",502,IF(L5251="510",510,IF(L5251="512",512,L5251))))))</f>
        <v/>
      </c>
    </row>
    <row r="5252" spans="12:13" hidden="1" x14ac:dyDescent="0.25">
      <c r="L5252" s="145" t="str">
        <f>IF(A5252="","",IFERROR(VLOOKUP(B5252,IPQlickTabla!$B:$J,9,FALSE),IF(B5252="80 - Produccion-Mezcla Grasa","80",IF(B5252="51 - Purga-Purga de sebo","51",IF(B5252="502 - Fermentacion PCL","502",IF(B5252="510 - Fermentacion","510","512"))))))</f>
        <v/>
      </c>
      <c r="M5252" s="107" t="str">
        <f t="shared" si="82"/>
        <v/>
      </c>
    </row>
    <row r="5253" spans="12:13" hidden="1" x14ac:dyDescent="0.25">
      <c r="L5253" s="145" t="str">
        <f>IF(A5253="","",IFERROR(VLOOKUP(B5253,IPQlickTabla!$B:$J,9,FALSE),IF(B5253="80 - Produccion-Mezcla Grasa","80",IF(B5253="51 - Purga-Purga de sebo","51",IF(B5253="502 - Fermentacion PCL","502",IF(B5253="510 - Fermentacion","510","512"))))))</f>
        <v/>
      </c>
      <c r="M5253" s="107" t="str">
        <f t="shared" si="82"/>
        <v/>
      </c>
    </row>
    <row r="5254" spans="12:13" hidden="1" x14ac:dyDescent="0.25">
      <c r="L5254" s="145" t="str">
        <f>IF(A5254="","",IFERROR(VLOOKUP(B5254,IPQlickTabla!$B:$J,9,FALSE),IF(B5254="80 - Produccion-Mezcla Grasa","80",IF(B5254="51 - Purga-Purga de sebo","51",IF(B5254="502 - Fermentacion PCL","502",IF(B5254="510 - Fermentacion","510","512"))))))</f>
        <v/>
      </c>
      <c r="M5254" s="107" t="str">
        <f t="shared" si="82"/>
        <v/>
      </c>
    </row>
    <row r="5255" spans="12:13" hidden="1" x14ac:dyDescent="0.25">
      <c r="L5255" s="145" t="str">
        <f>IF(A5255="","",IFERROR(VLOOKUP(B5255,IPQlickTabla!$B:$J,9,FALSE),IF(B5255="80 - Produccion-Mezcla Grasa","80",IF(B5255="51 - Purga-Purga de sebo","51",IF(B5255="502 - Fermentacion PCL","502",IF(B5255="510 - Fermentacion","510","512"))))))</f>
        <v/>
      </c>
      <c r="M5255" s="107" t="str">
        <f t="shared" si="82"/>
        <v/>
      </c>
    </row>
    <row r="5256" spans="12:13" hidden="1" x14ac:dyDescent="0.25">
      <c r="L5256" s="145" t="str">
        <f>IF(A5256="","",IFERROR(VLOOKUP(B5256,IPQlickTabla!$B:$J,9,FALSE),IF(B5256="80 - Produccion-Mezcla Grasa","80",IF(B5256="51 - Purga-Purga de sebo","51",IF(B5256="502 - Fermentacion PCL","502",IF(B5256="510 - Fermentacion","510","512"))))))</f>
        <v/>
      </c>
      <c r="M5256" s="107" t="str">
        <f t="shared" si="82"/>
        <v/>
      </c>
    </row>
    <row r="5257" spans="12:13" hidden="1" x14ac:dyDescent="0.25">
      <c r="L5257" s="145" t="str">
        <f>IF(A5257="","",IFERROR(VLOOKUP(B5257,IPQlickTabla!$B:$J,9,FALSE),IF(B5257="80 - Produccion-Mezcla Grasa","80",IF(B5257="51 - Purga-Purga de sebo","51",IF(B5257="502 - Fermentacion PCL","502",IF(B5257="510 - Fermentacion","510","512"))))))</f>
        <v/>
      </c>
      <c r="M5257" s="107" t="str">
        <f t="shared" si="82"/>
        <v/>
      </c>
    </row>
    <row r="5258" spans="12:13" hidden="1" x14ac:dyDescent="0.25">
      <c r="L5258" s="145" t="str">
        <f>IF(A5258="","",IFERROR(VLOOKUP(B5258,IPQlickTabla!$B:$J,9,FALSE),IF(B5258="80 - Produccion-Mezcla Grasa","80",IF(B5258="51 - Purga-Purga de sebo","51",IF(B5258="502 - Fermentacion PCL","502",IF(B5258="510 - Fermentacion","510","512"))))))</f>
        <v/>
      </c>
      <c r="M5258" s="107" t="str">
        <f t="shared" si="82"/>
        <v/>
      </c>
    </row>
    <row r="5259" spans="12:13" hidden="1" x14ac:dyDescent="0.25">
      <c r="L5259" s="145" t="str">
        <f>IF(A5259="","",IFERROR(VLOOKUP(B5259,IPQlickTabla!$B:$J,9,FALSE),IF(B5259="80 - Produccion-Mezcla Grasa","80",IF(B5259="51 - Purga-Purga de sebo","51",IF(B5259="502 - Fermentacion PCL","502",IF(B5259="510 - Fermentacion","510","512"))))))</f>
        <v/>
      </c>
      <c r="M5259" s="107" t="str">
        <f t="shared" si="82"/>
        <v/>
      </c>
    </row>
    <row r="5260" spans="12:13" hidden="1" x14ac:dyDescent="0.25">
      <c r="L5260" s="145" t="str">
        <f>IF(A5260="","",IFERROR(VLOOKUP(B5260,IPQlickTabla!$B:$J,9,FALSE),IF(B5260="80 - Produccion-Mezcla Grasa","80",IF(B5260="51 - Purga-Purga de sebo","51",IF(B5260="502 - Fermentacion PCL","502",IF(B5260="510 - Fermentacion","510","512"))))))</f>
        <v/>
      </c>
      <c r="M5260" s="107" t="str">
        <f t="shared" si="82"/>
        <v/>
      </c>
    </row>
    <row r="5261" spans="12:13" hidden="1" x14ac:dyDescent="0.25">
      <c r="L5261" s="145" t="str">
        <f>IF(A5261="","",IFERROR(VLOOKUP(B5261,IPQlickTabla!$B:$J,9,FALSE),IF(B5261="80 - Produccion-Mezcla Grasa","80",IF(B5261="51 - Purga-Purga de sebo","51",IF(B5261="502 - Fermentacion PCL","502",IF(B5261="510 - Fermentacion","510","512"))))))</f>
        <v/>
      </c>
      <c r="M5261" s="107" t="str">
        <f t="shared" si="82"/>
        <v/>
      </c>
    </row>
    <row r="5262" spans="12:13" hidden="1" x14ac:dyDescent="0.25">
      <c r="L5262" s="145" t="str">
        <f>IF(A5262="","",IFERROR(VLOOKUP(B5262,IPQlickTabla!$B:$J,9,FALSE),IF(B5262="80 - Produccion-Mezcla Grasa","80",IF(B5262="51 - Purga-Purga de sebo","51",IF(B5262="502 - Fermentacion PCL","502",IF(B5262="510 - Fermentacion","510","512"))))))</f>
        <v/>
      </c>
      <c r="M5262" s="107" t="str">
        <f t="shared" si="82"/>
        <v/>
      </c>
    </row>
    <row r="5263" spans="12:13" hidden="1" x14ac:dyDescent="0.25">
      <c r="L5263" s="145" t="str">
        <f>IF(A5263="","",IFERROR(VLOOKUP(B5263,IPQlickTabla!$B:$J,9,FALSE),IF(B5263="80 - Produccion-Mezcla Grasa","80",IF(B5263="51 - Purga-Purga de sebo","51",IF(B5263="502 - Fermentacion PCL","502",IF(B5263="510 - Fermentacion","510","512"))))))</f>
        <v/>
      </c>
      <c r="M5263" s="107" t="str">
        <f t="shared" si="82"/>
        <v/>
      </c>
    </row>
    <row r="5264" spans="12:13" hidden="1" x14ac:dyDescent="0.25">
      <c r="L5264" s="145" t="str">
        <f>IF(A5264="","",IFERROR(VLOOKUP(B5264,IPQlickTabla!$B:$J,9,FALSE),IF(B5264="80 - Produccion-Mezcla Grasa","80",IF(B5264="51 - Purga-Purga de sebo","51",IF(B5264="502 - Fermentacion PCL","502",IF(B5264="510 - Fermentacion","510","512"))))))</f>
        <v/>
      </c>
      <c r="M5264" s="107" t="str">
        <f t="shared" si="82"/>
        <v/>
      </c>
    </row>
    <row r="5265" spans="12:13" hidden="1" x14ac:dyDescent="0.25">
      <c r="L5265" s="145" t="str">
        <f>IF(A5265="","",IFERROR(VLOOKUP(B5265,IPQlickTabla!$B:$J,9,FALSE),IF(B5265="80 - Produccion-Mezcla Grasa","80",IF(B5265="51 - Purga-Purga de sebo","51",IF(B5265="502 - Fermentacion PCL","502",IF(B5265="510 - Fermentacion","510","512"))))))</f>
        <v/>
      </c>
      <c r="M5265" s="107" t="str">
        <f t="shared" si="82"/>
        <v/>
      </c>
    </row>
    <row r="5266" spans="12:13" hidden="1" x14ac:dyDescent="0.25">
      <c r="L5266" s="145" t="str">
        <f>IF(A5266="","",IFERROR(VLOOKUP(B5266,IPQlickTabla!$B:$J,9,FALSE),IF(B5266="80 - Produccion-Mezcla Grasa","80",IF(B5266="51 - Purga-Purga de sebo","51",IF(B5266="502 - Fermentacion PCL","502",IF(B5266="510 - Fermentacion","510","512"))))))</f>
        <v/>
      </c>
      <c r="M5266" s="107" t="str">
        <f t="shared" si="82"/>
        <v/>
      </c>
    </row>
    <row r="5267" spans="12:13" hidden="1" x14ac:dyDescent="0.25">
      <c r="L5267" s="145" t="str">
        <f>IF(A5267="","",IFERROR(VLOOKUP(B5267,IPQlickTabla!$B:$J,9,FALSE),IF(B5267="80 - Produccion-Mezcla Grasa","80",IF(B5267="51 - Purga-Purga de sebo","51",IF(B5267="502 - Fermentacion PCL","502",IF(B5267="510 - Fermentacion","510","512"))))))</f>
        <v/>
      </c>
      <c r="M5267" s="107" t="str">
        <f t="shared" si="82"/>
        <v/>
      </c>
    </row>
    <row r="5268" spans="12:13" hidden="1" x14ac:dyDescent="0.25">
      <c r="L5268" s="145" t="str">
        <f>IF(A5268="","",IFERROR(VLOOKUP(B5268,IPQlickTabla!$B:$J,9,FALSE),IF(B5268="80 - Produccion-Mezcla Grasa","80",IF(B5268="51 - Purga-Purga de sebo","51",IF(B5268="502 - Fermentacion PCL","502",IF(B5268="510 - Fermentacion","510","512"))))))</f>
        <v/>
      </c>
      <c r="M5268" s="107" t="str">
        <f t="shared" si="82"/>
        <v/>
      </c>
    </row>
    <row r="5269" spans="12:13" hidden="1" x14ac:dyDescent="0.25">
      <c r="L5269" s="145" t="str">
        <f>IF(A5269="","",IFERROR(VLOOKUP(B5269,IPQlickTabla!$B:$J,9,FALSE),IF(B5269="80 - Produccion-Mezcla Grasa","80",IF(B5269="51 - Purga-Purga de sebo","51",IF(B5269="502 - Fermentacion PCL","502",IF(B5269="510 - Fermentacion","510","512"))))))</f>
        <v/>
      </c>
      <c r="M5269" s="107" t="str">
        <f t="shared" si="82"/>
        <v/>
      </c>
    </row>
    <row r="5270" spans="12:13" hidden="1" x14ac:dyDescent="0.25">
      <c r="L5270" s="145" t="str">
        <f>IF(A5270="","",IFERROR(VLOOKUP(B5270,IPQlickTabla!$B:$J,9,FALSE),IF(B5270="80 - Produccion-Mezcla Grasa","80",IF(B5270="51 - Purga-Purga de sebo","51",IF(B5270="502 - Fermentacion PCL","502",IF(B5270="510 - Fermentacion","510","512"))))))</f>
        <v/>
      </c>
      <c r="M5270" s="107" t="str">
        <f t="shared" si="82"/>
        <v/>
      </c>
    </row>
    <row r="5271" spans="12:13" hidden="1" x14ac:dyDescent="0.25">
      <c r="L5271" s="145" t="str">
        <f>IF(A5271="","",IFERROR(VLOOKUP(B5271,IPQlickTabla!$B:$J,9,FALSE),IF(B5271="80 - Produccion-Mezcla Grasa","80",IF(B5271="51 - Purga-Purga de sebo","51",IF(B5271="502 - Fermentacion PCL","502",IF(B5271="510 - Fermentacion","510","512"))))))</f>
        <v/>
      </c>
      <c r="M5271" s="107" t="str">
        <f t="shared" si="82"/>
        <v/>
      </c>
    </row>
    <row r="5272" spans="12:13" hidden="1" x14ac:dyDescent="0.25">
      <c r="L5272" s="145" t="str">
        <f>IF(A5272="","",IFERROR(VLOOKUP(B5272,IPQlickTabla!$B:$J,9,FALSE),IF(B5272="80 - Produccion-Mezcla Grasa","80",IF(B5272="51 - Purga-Purga de sebo","51",IF(B5272="502 - Fermentacion PCL","502",IF(B5272="510 - Fermentacion","510","512"))))))</f>
        <v/>
      </c>
      <c r="M5272" s="107" t="str">
        <f t="shared" si="82"/>
        <v/>
      </c>
    </row>
    <row r="5273" spans="12:13" hidden="1" x14ac:dyDescent="0.25">
      <c r="L5273" s="145" t="str">
        <f>IF(A5273="","",IFERROR(VLOOKUP(B5273,IPQlickTabla!$B:$J,9,FALSE),IF(B5273="80 - Produccion-Mezcla Grasa","80",IF(B5273="51 - Purga-Purga de sebo","51",IF(B5273="502 - Fermentacion PCL","502",IF(B5273="510 - Fermentacion","510","512"))))))</f>
        <v/>
      </c>
      <c r="M5273" s="107" t="str">
        <f t="shared" si="82"/>
        <v/>
      </c>
    </row>
    <row r="5274" spans="12:13" hidden="1" x14ac:dyDescent="0.25">
      <c r="L5274" s="145" t="str">
        <f>IF(A5274="","",IFERROR(VLOOKUP(B5274,IPQlickTabla!$B:$J,9,FALSE),IF(B5274="80 - Produccion-Mezcla Grasa","80",IF(B5274="51 - Purga-Purga de sebo","51",IF(B5274="502 - Fermentacion PCL","502",IF(B5274="510 - Fermentacion","510","512"))))))</f>
        <v/>
      </c>
      <c r="M5274" s="107" t="str">
        <f t="shared" si="82"/>
        <v/>
      </c>
    </row>
    <row r="5275" spans="12:13" hidden="1" x14ac:dyDescent="0.25">
      <c r="L5275" s="145" t="str">
        <f>IF(A5275="","",IFERROR(VLOOKUP(B5275,IPQlickTabla!$B:$J,9,FALSE),IF(B5275="80 - Produccion-Mezcla Grasa","80",IF(B5275="51 - Purga-Purga de sebo","51",IF(B5275="502 - Fermentacion PCL","502",IF(B5275="510 - Fermentacion","510","512"))))))</f>
        <v/>
      </c>
      <c r="M5275" s="107" t="str">
        <f t="shared" si="82"/>
        <v/>
      </c>
    </row>
    <row r="5276" spans="12:13" hidden="1" x14ac:dyDescent="0.25">
      <c r="L5276" s="145" t="str">
        <f>IF(A5276="","",IFERROR(VLOOKUP(B5276,IPQlickTabla!$B:$J,9,FALSE),IF(B5276="80 - Produccion-Mezcla Grasa","80",IF(B5276="51 - Purga-Purga de sebo","51",IF(B5276="502 - Fermentacion PCL","502",IF(B5276="510 - Fermentacion","510","512"))))))</f>
        <v/>
      </c>
      <c r="M5276" s="107" t="str">
        <f t="shared" si="82"/>
        <v/>
      </c>
    </row>
    <row r="5277" spans="12:13" hidden="1" x14ac:dyDescent="0.25">
      <c r="L5277" s="145" t="str">
        <f>IF(A5277="","",IFERROR(VLOOKUP(B5277,IPQlickTabla!$B:$J,9,FALSE),IF(B5277="80 - Produccion-Mezcla Grasa","80",IF(B5277="51 - Purga-Purga de sebo","51",IF(B5277="502 - Fermentacion PCL","502",IF(B5277="510 - Fermentacion","510","512"))))))</f>
        <v/>
      </c>
      <c r="M5277" s="107" t="str">
        <f t="shared" si="82"/>
        <v/>
      </c>
    </row>
    <row r="5278" spans="12:13" hidden="1" x14ac:dyDescent="0.25">
      <c r="L5278" s="145" t="str">
        <f>IF(A5278="","",IFERROR(VLOOKUP(B5278,IPQlickTabla!$B:$J,9,FALSE),IF(B5278="80 - Produccion-Mezcla Grasa","80",IF(B5278="51 - Purga-Purga de sebo","51",IF(B5278="502 - Fermentacion PCL","502",IF(B5278="510 - Fermentacion","510","512"))))))</f>
        <v/>
      </c>
      <c r="M5278" s="107" t="str">
        <f t="shared" si="82"/>
        <v/>
      </c>
    </row>
    <row r="5279" spans="12:13" hidden="1" x14ac:dyDescent="0.25">
      <c r="L5279" s="145" t="str">
        <f>IF(A5279="","",IFERROR(VLOOKUP(B5279,IPQlickTabla!$B:$J,9,FALSE),IF(B5279="80 - Produccion-Mezcla Grasa","80",IF(B5279="51 - Purga-Purga de sebo","51",IF(B5279="502 - Fermentacion PCL","502",IF(B5279="510 - Fermentacion","510","512"))))))</f>
        <v/>
      </c>
      <c r="M5279" s="107" t="str">
        <f t="shared" si="82"/>
        <v/>
      </c>
    </row>
    <row r="5280" spans="12:13" hidden="1" x14ac:dyDescent="0.25">
      <c r="L5280" s="145" t="str">
        <f>IF(A5280="","",IFERROR(VLOOKUP(B5280,IPQlickTabla!$B:$J,9,FALSE),IF(B5280="80 - Produccion-Mezcla Grasa","80",IF(B5280="51 - Purga-Purga de sebo","51",IF(B5280="502 - Fermentacion PCL","502",IF(B5280="510 - Fermentacion","510","512"))))))</f>
        <v/>
      </c>
      <c r="M5280" s="107" t="str">
        <f t="shared" si="82"/>
        <v/>
      </c>
    </row>
    <row r="5281" spans="12:13" hidden="1" x14ac:dyDescent="0.25">
      <c r="L5281" s="145" t="str">
        <f>IF(A5281="","",IFERROR(VLOOKUP(B5281,IPQlickTabla!$B:$J,9,FALSE),IF(B5281="80 - Produccion-Mezcla Grasa","80",IF(B5281="51 - Purga-Purga de sebo","51",IF(B5281="502 - Fermentacion PCL","502",IF(B5281="510 - Fermentacion","510","512"))))))</f>
        <v/>
      </c>
      <c r="M5281" s="107" t="str">
        <f t="shared" si="82"/>
        <v/>
      </c>
    </row>
    <row r="5282" spans="12:13" hidden="1" x14ac:dyDescent="0.25">
      <c r="L5282" s="145" t="str">
        <f>IF(A5282="","",IFERROR(VLOOKUP(B5282,IPQlickTabla!$B:$J,9,FALSE),IF(B5282="80 - Produccion-Mezcla Grasa","80",IF(B5282="51 - Purga-Purga de sebo","51",IF(B5282="502 - Fermentacion PCL","502",IF(B5282="510 - Fermentacion","510","512"))))))</f>
        <v/>
      </c>
      <c r="M5282" s="107" t="str">
        <f t="shared" si="82"/>
        <v/>
      </c>
    </row>
    <row r="5283" spans="12:13" hidden="1" x14ac:dyDescent="0.25">
      <c r="L5283" s="145" t="str">
        <f>IF(A5283="","",IFERROR(VLOOKUP(B5283,IPQlickTabla!$B:$J,9,FALSE),IF(B5283="80 - Produccion-Mezcla Grasa","80",IF(B5283="51 - Purga-Purga de sebo","51",IF(B5283="502 - Fermentacion PCL","502",IF(B5283="510 - Fermentacion","510","512"))))))</f>
        <v/>
      </c>
      <c r="M5283" s="107" t="str">
        <f t="shared" si="82"/>
        <v/>
      </c>
    </row>
    <row r="5284" spans="12:13" hidden="1" x14ac:dyDescent="0.25">
      <c r="L5284" s="145" t="str">
        <f>IF(A5284="","",IFERROR(VLOOKUP(B5284,IPQlickTabla!$B:$J,9,FALSE),IF(B5284="80 - Produccion-Mezcla Grasa","80",IF(B5284="51 - Purga-Purga de sebo","51",IF(B5284="502 - Fermentacion PCL","502",IF(B5284="510 - Fermentacion","510","512"))))))</f>
        <v/>
      </c>
      <c r="M5284" s="107" t="str">
        <f t="shared" si="82"/>
        <v/>
      </c>
    </row>
    <row r="5285" spans="12:13" hidden="1" x14ac:dyDescent="0.25">
      <c r="L5285" s="145" t="str">
        <f>IF(A5285="","",IFERROR(VLOOKUP(B5285,IPQlickTabla!$B:$J,9,FALSE),IF(B5285="80 - Produccion-Mezcla Grasa","80",IF(B5285="51 - Purga-Purga de sebo","51",IF(B5285="502 - Fermentacion PCL","502",IF(B5285="510 - Fermentacion","510","512"))))))</f>
        <v/>
      </c>
      <c r="M5285" s="107" t="str">
        <f t="shared" si="82"/>
        <v/>
      </c>
    </row>
    <row r="5286" spans="12:13" hidden="1" x14ac:dyDescent="0.25">
      <c r="L5286" s="145" t="str">
        <f>IF(A5286="","",IFERROR(VLOOKUP(B5286,IPQlickTabla!$B:$J,9,FALSE),IF(B5286="80 - Produccion-Mezcla Grasa","80",IF(B5286="51 - Purga-Purga de sebo","51",IF(B5286="502 - Fermentacion PCL","502",IF(B5286="510 - Fermentacion","510","512"))))))</f>
        <v/>
      </c>
      <c r="M5286" s="107" t="str">
        <f t="shared" si="82"/>
        <v/>
      </c>
    </row>
    <row r="5287" spans="12:13" hidden="1" x14ac:dyDescent="0.25">
      <c r="L5287" s="145" t="str">
        <f>IF(A5287="","",IFERROR(VLOOKUP(B5287,IPQlickTabla!$B:$J,9,FALSE),IF(B5287="80 - Produccion-Mezcla Grasa","80",IF(B5287="51 - Purga-Purga de sebo","51",IF(B5287="502 - Fermentacion PCL","502",IF(B5287="510 - Fermentacion","510","512"))))))</f>
        <v/>
      </c>
      <c r="M5287" s="107" t="str">
        <f t="shared" si="82"/>
        <v/>
      </c>
    </row>
    <row r="5288" spans="12:13" hidden="1" x14ac:dyDescent="0.25">
      <c r="L5288" s="145" t="str">
        <f>IF(A5288="","",IFERROR(VLOOKUP(B5288,IPQlickTabla!$B:$J,9,FALSE),IF(B5288="80 - Produccion-Mezcla Grasa","80",IF(B5288="51 - Purga-Purga de sebo","51",IF(B5288="502 - Fermentacion PCL","502",IF(B5288="510 - Fermentacion","510","512"))))))</f>
        <v/>
      </c>
      <c r="M5288" s="107" t="str">
        <f t="shared" si="82"/>
        <v/>
      </c>
    </row>
    <row r="5289" spans="12:13" hidden="1" x14ac:dyDescent="0.25">
      <c r="L5289" s="145" t="str">
        <f>IF(A5289="","",IFERROR(VLOOKUP(B5289,IPQlickTabla!$B:$J,9,FALSE),IF(B5289="80 - Produccion-Mezcla Grasa","80",IF(B5289="51 - Purga-Purga de sebo","51",IF(B5289="502 - Fermentacion PCL","502",IF(B5289="510 - Fermentacion","510","512"))))))</f>
        <v/>
      </c>
      <c r="M5289" s="107" t="str">
        <f t="shared" si="82"/>
        <v/>
      </c>
    </row>
    <row r="5290" spans="12:13" hidden="1" x14ac:dyDescent="0.25">
      <c r="L5290" s="145" t="str">
        <f>IF(A5290="","",IFERROR(VLOOKUP(B5290,IPQlickTabla!$B:$J,9,FALSE),IF(B5290="80 - Produccion-Mezcla Grasa","80",IF(B5290="51 - Purga-Purga de sebo","51",IF(B5290="502 - Fermentacion PCL","502",IF(B5290="510 - Fermentacion","510","512"))))))</f>
        <v/>
      </c>
      <c r="M5290" s="107" t="str">
        <f t="shared" si="82"/>
        <v/>
      </c>
    </row>
    <row r="5291" spans="12:13" hidden="1" x14ac:dyDescent="0.25">
      <c r="L5291" s="145" t="str">
        <f>IF(A5291="","",IFERROR(VLOOKUP(B5291,IPQlickTabla!$B:$J,9,FALSE),IF(B5291="80 - Produccion-Mezcla Grasa","80",IF(B5291="51 - Purga-Purga de sebo","51",IF(B5291="502 - Fermentacion PCL","502",IF(B5291="510 - Fermentacion","510","512"))))))</f>
        <v/>
      </c>
      <c r="M5291" s="107" t="str">
        <f t="shared" si="82"/>
        <v/>
      </c>
    </row>
    <row r="5292" spans="12:13" hidden="1" x14ac:dyDescent="0.25">
      <c r="L5292" s="145" t="str">
        <f>IF(A5292="","",IFERROR(VLOOKUP(B5292,IPQlickTabla!$B:$J,9,FALSE),IF(B5292="80 - Produccion-Mezcla Grasa","80",IF(B5292="51 - Purga-Purga de sebo","51",IF(B5292="502 - Fermentacion PCL","502",IF(B5292="510 - Fermentacion","510","512"))))))</f>
        <v/>
      </c>
      <c r="M5292" s="107" t="str">
        <f t="shared" si="82"/>
        <v/>
      </c>
    </row>
    <row r="5293" spans="12:13" hidden="1" x14ac:dyDescent="0.25">
      <c r="L5293" s="145" t="str">
        <f>IF(A5293="","",IFERROR(VLOOKUP(B5293,IPQlickTabla!$B:$J,9,FALSE),IF(B5293="80 - Produccion-Mezcla Grasa","80",IF(B5293="51 - Purga-Purga de sebo","51",IF(B5293="502 - Fermentacion PCL","502",IF(B5293="510 - Fermentacion","510","512"))))))</f>
        <v/>
      </c>
      <c r="M5293" s="107" t="str">
        <f t="shared" si="82"/>
        <v/>
      </c>
    </row>
    <row r="5294" spans="12:13" hidden="1" x14ac:dyDescent="0.25">
      <c r="L5294" s="145" t="str">
        <f>IF(A5294="","",IFERROR(VLOOKUP(B5294,IPQlickTabla!$B:$J,9,FALSE),IF(B5294="80 - Produccion-Mezcla Grasa","80",IF(B5294="51 - Purga-Purga de sebo","51",IF(B5294="502 - Fermentacion PCL","502",IF(B5294="510 - Fermentacion","510","512"))))))</f>
        <v/>
      </c>
      <c r="M5294" s="107" t="str">
        <f t="shared" si="82"/>
        <v/>
      </c>
    </row>
    <row r="5295" spans="12:13" hidden="1" x14ac:dyDescent="0.25">
      <c r="L5295" s="145" t="str">
        <f>IF(A5295="","",IFERROR(VLOOKUP(B5295,IPQlickTabla!$B:$J,9,FALSE),IF(B5295="80 - Produccion-Mezcla Grasa","80",IF(B5295="51 - Purga-Purga de sebo","51",IF(B5295="502 - Fermentacion PCL","502",IF(B5295="510 - Fermentacion","510","512"))))))</f>
        <v/>
      </c>
      <c r="M5295" s="107" t="str">
        <f t="shared" si="82"/>
        <v/>
      </c>
    </row>
    <row r="5296" spans="12:13" hidden="1" x14ac:dyDescent="0.25">
      <c r="L5296" s="145" t="str">
        <f>IF(A5296="","",IFERROR(VLOOKUP(B5296,IPQlickTabla!$B:$J,9,FALSE),IF(B5296="80 - Produccion-Mezcla Grasa","80",IF(B5296="51 - Purga-Purga de sebo","51",IF(B5296="502 - Fermentacion PCL","502",IF(B5296="510 - Fermentacion","510","512"))))))</f>
        <v/>
      </c>
      <c r="M5296" s="107" t="str">
        <f t="shared" si="82"/>
        <v/>
      </c>
    </row>
    <row r="5297" spans="12:13" hidden="1" x14ac:dyDescent="0.25">
      <c r="L5297" s="145" t="str">
        <f>IF(A5297="","",IFERROR(VLOOKUP(B5297,IPQlickTabla!$B:$J,9,FALSE),IF(B5297="80 - Produccion-Mezcla Grasa","80",IF(B5297="51 - Purga-Purga de sebo","51",IF(B5297="502 - Fermentacion PCL","502",IF(B5297="510 - Fermentacion","510","512"))))))</f>
        <v/>
      </c>
      <c r="M5297" s="107" t="str">
        <f t="shared" si="82"/>
        <v/>
      </c>
    </row>
    <row r="5298" spans="12:13" hidden="1" x14ac:dyDescent="0.25">
      <c r="L5298" s="145" t="str">
        <f>IF(A5298="","",IFERROR(VLOOKUP(B5298,IPQlickTabla!$B:$J,9,FALSE),IF(B5298="80 - Produccion-Mezcla Grasa","80",IF(B5298="51 - Purga-Purga de sebo","51",IF(B5298="502 - Fermentacion PCL","502",IF(B5298="510 - Fermentacion","510","512"))))))</f>
        <v/>
      </c>
      <c r="M5298" s="107" t="str">
        <f t="shared" si="82"/>
        <v/>
      </c>
    </row>
    <row r="5299" spans="12:13" hidden="1" x14ac:dyDescent="0.25">
      <c r="L5299" s="145" t="str">
        <f>IF(A5299="","",IFERROR(VLOOKUP(B5299,IPQlickTabla!$B:$J,9,FALSE),IF(B5299="80 - Produccion-Mezcla Grasa","80",IF(B5299="51 - Purga-Purga de sebo","51",IF(B5299="502 - Fermentacion PCL","502",IF(B5299="510 - Fermentacion","510","512"))))))</f>
        <v/>
      </c>
      <c r="M5299" s="107" t="str">
        <f t="shared" si="82"/>
        <v/>
      </c>
    </row>
    <row r="5300" spans="12:13" hidden="1" x14ac:dyDescent="0.25">
      <c r="L5300" s="145" t="str">
        <f>IF(A5300="","",IFERROR(VLOOKUP(B5300,IPQlickTabla!$B:$J,9,FALSE),IF(B5300="80 - Produccion-Mezcla Grasa","80",IF(B5300="51 - Purga-Purga de sebo","51",IF(B5300="502 - Fermentacion PCL","502",IF(B5300="510 - Fermentacion","510","512"))))))</f>
        <v/>
      </c>
      <c r="M5300" s="107" t="str">
        <f t="shared" si="82"/>
        <v/>
      </c>
    </row>
    <row r="5301" spans="12:13" hidden="1" x14ac:dyDescent="0.25">
      <c r="L5301" s="145" t="str">
        <f>IF(A5301="","",IFERROR(VLOOKUP(B5301,IPQlickTabla!$B:$J,9,FALSE),IF(B5301="80 - Produccion-Mezcla Grasa","80",IF(B5301="51 - Purga-Purga de sebo","51",IF(B5301="502 - Fermentacion PCL","502",IF(B5301="510 - Fermentacion","510","512"))))))</f>
        <v/>
      </c>
      <c r="M5301" s="107" t="str">
        <f t="shared" si="82"/>
        <v/>
      </c>
    </row>
    <row r="5302" spans="12:13" hidden="1" x14ac:dyDescent="0.25">
      <c r="L5302" s="145" t="str">
        <f>IF(A5302="","",IFERROR(VLOOKUP(B5302,IPQlickTabla!$B:$J,9,FALSE),IF(B5302="80 - Produccion-Mezcla Grasa","80",IF(B5302="51 - Purga-Purga de sebo","51",IF(B5302="502 - Fermentacion PCL","502",IF(B5302="510 - Fermentacion","510","512"))))))</f>
        <v/>
      </c>
      <c r="M5302" s="107" t="str">
        <f t="shared" si="82"/>
        <v/>
      </c>
    </row>
    <row r="5303" spans="12:13" hidden="1" x14ac:dyDescent="0.25">
      <c r="L5303" s="145" t="str">
        <f>IF(A5303="","",IFERROR(VLOOKUP(B5303,IPQlickTabla!$B:$J,9,FALSE),IF(B5303="80 - Produccion-Mezcla Grasa","80",IF(B5303="51 - Purga-Purga de sebo","51",IF(B5303="502 - Fermentacion PCL","502",IF(B5303="510 - Fermentacion","510","512"))))))</f>
        <v/>
      </c>
      <c r="M5303" s="107" t="str">
        <f t="shared" si="82"/>
        <v/>
      </c>
    </row>
    <row r="5304" spans="12:13" hidden="1" x14ac:dyDescent="0.25">
      <c r="L5304" s="145" t="str">
        <f>IF(A5304="","",IFERROR(VLOOKUP(B5304,IPQlickTabla!$B:$J,9,FALSE),IF(B5304="80 - Produccion-Mezcla Grasa","80",IF(B5304="51 - Purga-Purga de sebo","51",IF(B5304="502 - Fermentacion PCL","502",IF(B5304="510 - Fermentacion","510","512"))))))</f>
        <v/>
      </c>
      <c r="M5304" s="107" t="str">
        <f t="shared" si="82"/>
        <v/>
      </c>
    </row>
    <row r="5305" spans="12:13" hidden="1" x14ac:dyDescent="0.25">
      <c r="L5305" s="145" t="str">
        <f>IF(A5305="","",IFERROR(VLOOKUP(B5305,IPQlickTabla!$B:$J,9,FALSE),IF(B5305="80 - Produccion-Mezcla Grasa","80",IF(B5305="51 - Purga-Purga de sebo","51",IF(B5305="502 - Fermentacion PCL","502",IF(B5305="510 - Fermentacion","510","512"))))))</f>
        <v/>
      </c>
      <c r="M5305" s="107" t="str">
        <f t="shared" si="82"/>
        <v/>
      </c>
    </row>
    <row r="5306" spans="12:13" hidden="1" x14ac:dyDescent="0.25">
      <c r="L5306" s="145" t="str">
        <f>IF(A5306="","",IFERROR(VLOOKUP(B5306,IPQlickTabla!$B:$J,9,FALSE),IF(B5306="80 - Produccion-Mezcla Grasa","80",IF(B5306="51 - Purga-Purga de sebo","51",IF(B5306="502 - Fermentacion PCL","502",IF(B5306="510 - Fermentacion","510","512"))))))</f>
        <v/>
      </c>
      <c r="M5306" s="107" t="str">
        <f t="shared" si="82"/>
        <v/>
      </c>
    </row>
    <row r="5307" spans="12:13" hidden="1" x14ac:dyDescent="0.25">
      <c r="L5307" s="145" t="str">
        <f>IF(A5307="","",IFERROR(VLOOKUP(B5307,IPQlickTabla!$B:$J,9,FALSE),IF(B5307="80 - Produccion-Mezcla Grasa","80",IF(B5307="51 - Purga-Purga de sebo","51",IF(B5307="502 - Fermentacion PCL","502",IF(B5307="510 - Fermentacion","510","512"))))))</f>
        <v/>
      </c>
      <c r="M5307" s="107" t="str">
        <f t="shared" si="82"/>
        <v/>
      </c>
    </row>
    <row r="5308" spans="12:13" hidden="1" x14ac:dyDescent="0.25">
      <c r="L5308" s="145" t="str">
        <f>IF(A5308="","",IFERROR(VLOOKUP(B5308,IPQlickTabla!$B:$J,9,FALSE),IF(B5308="80 - Produccion-Mezcla Grasa","80",IF(B5308="51 - Purga-Purga de sebo","51",IF(B5308="502 - Fermentacion PCL","502",IF(B5308="510 - Fermentacion","510","512"))))))</f>
        <v/>
      </c>
      <c r="M5308" s="107" t="str">
        <f t="shared" si="82"/>
        <v/>
      </c>
    </row>
    <row r="5309" spans="12:13" hidden="1" x14ac:dyDescent="0.25">
      <c r="L5309" s="145" t="str">
        <f>IF(A5309="","",IFERROR(VLOOKUP(B5309,IPQlickTabla!$B:$J,9,FALSE),IF(B5309="80 - Produccion-Mezcla Grasa","80",IF(B5309="51 - Purga-Purga de sebo","51",IF(B5309="502 - Fermentacion PCL","502",IF(B5309="510 - Fermentacion","510","512"))))))</f>
        <v/>
      </c>
      <c r="M5309" s="107" t="str">
        <f t="shared" si="82"/>
        <v/>
      </c>
    </row>
    <row r="5310" spans="12:13" hidden="1" x14ac:dyDescent="0.25">
      <c r="L5310" s="145" t="str">
        <f>IF(A5310="","",IFERROR(VLOOKUP(B5310,IPQlickTabla!$B:$J,9,FALSE),IF(B5310="80 - Produccion-Mezcla Grasa","80",IF(B5310="51 - Purga-Purga de sebo","51",IF(B5310="502 - Fermentacion PCL","502",IF(B5310="510 - Fermentacion","510","512"))))))</f>
        <v/>
      </c>
      <c r="M5310" s="107" t="str">
        <f t="shared" si="82"/>
        <v/>
      </c>
    </row>
    <row r="5311" spans="12:13" hidden="1" x14ac:dyDescent="0.25">
      <c r="L5311" s="145" t="str">
        <f>IF(A5311="","",IFERROR(VLOOKUP(B5311,IPQlickTabla!$B:$J,9,FALSE),IF(B5311="80 - Produccion-Mezcla Grasa","80",IF(B5311="51 - Purga-Purga de sebo","51",IF(B5311="502 - Fermentacion PCL","502",IF(B5311="510 - Fermentacion","510","512"))))))</f>
        <v/>
      </c>
      <c r="M5311" s="107" t="str">
        <f t="shared" si="82"/>
        <v/>
      </c>
    </row>
    <row r="5312" spans="12:13" hidden="1" x14ac:dyDescent="0.25">
      <c r="L5312" s="145" t="str">
        <f>IF(A5312="","",IFERROR(VLOOKUP(B5312,IPQlickTabla!$B:$J,9,FALSE),IF(B5312="80 - Produccion-Mezcla Grasa","80",IF(B5312="51 - Purga-Purga de sebo","51",IF(B5312="502 - Fermentacion PCL","502",IF(B5312="510 - Fermentacion","510","512"))))))</f>
        <v/>
      </c>
      <c r="M5312" s="107" t="str">
        <f t="shared" si="82"/>
        <v/>
      </c>
    </row>
    <row r="5313" spans="12:13" hidden="1" x14ac:dyDescent="0.25">
      <c r="L5313" s="145" t="str">
        <f>IF(A5313="","",IFERROR(VLOOKUP(B5313,IPQlickTabla!$B:$J,9,FALSE),IF(B5313="80 - Produccion-Mezcla Grasa","80",IF(B5313="51 - Purga-Purga de sebo","51",IF(B5313="502 - Fermentacion PCL","502",IF(B5313="510 - Fermentacion","510","512"))))))</f>
        <v/>
      </c>
      <c r="M5313" s="107" t="str">
        <f t="shared" si="82"/>
        <v/>
      </c>
    </row>
    <row r="5314" spans="12:13" hidden="1" x14ac:dyDescent="0.25">
      <c r="L5314" s="145" t="str">
        <f>IF(A5314="","",IFERROR(VLOOKUP(B5314,IPQlickTabla!$B:$J,9,FALSE),IF(B5314="80 - Produccion-Mezcla Grasa","80",IF(B5314="51 - Purga-Purga de sebo","51",IF(B5314="502 - Fermentacion PCL","502",IF(B5314="510 - Fermentacion","510","512"))))))</f>
        <v/>
      </c>
      <c r="M5314" s="107" t="str">
        <f t="shared" si="82"/>
        <v/>
      </c>
    </row>
    <row r="5315" spans="12:13" hidden="1" x14ac:dyDescent="0.25">
      <c r="L5315" s="145" t="str">
        <f>IF(A5315="","",IFERROR(VLOOKUP(B5315,IPQlickTabla!$B:$J,9,FALSE),IF(B5315="80 - Produccion-Mezcla Grasa","80",IF(B5315="51 - Purga-Purga de sebo","51",IF(B5315="502 - Fermentacion PCL","502",IF(B5315="510 - Fermentacion","510","512"))))))</f>
        <v/>
      </c>
      <c r="M5315" s="107" t="str">
        <f t="shared" ref="M5315:M5378" si="83">+IF(OR(L5315=73,L5315=74,L5315=75),75,IF(L5315="80",80,IF(L5315="51",51,IF(L5315="502",502,IF(L5315="510",510,IF(L5315="512",512,L5315))))))</f>
        <v/>
      </c>
    </row>
    <row r="5316" spans="12:13" hidden="1" x14ac:dyDescent="0.25">
      <c r="L5316" s="145" t="str">
        <f>IF(A5316="","",IFERROR(VLOOKUP(B5316,IPQlickTabla!$B:$J,9,FALSE),IF(B5316="80 - Produccion-Mezcla Grasa","80",IF(B5316="51 - Purga-Purga de sebo","51",IF(B5316="502 - Fermentacion PCL","502",IF(B5316="510 - Fermentacion","510","512"))))))</f>
        <v/>
      </c>
      <c r="M5316" s="107" t="str">
        <f t="shared" si="83"/>
        <v/>
      </c>
    </row>
    <row r="5317" spans="12:13" hidden="1" x14ac:dyDescent="0.25">
      <c r="L5317" s="145" t="str">
        <f>IF(A5317="","",IFERROR(VLOOKUP(B5317,IPQlickTabla!$B:$J,9,FALSE),IF(B5317="80 - Produccion-Mezcla Grasa","80",IF(B5317="51 - Purga-Purga de sebo","51",IF(B5317="502 - Fermentacion PCL","502",IF(B5317="510 - Fermentacion","510","512"))))))</f>
        <v/>
      </c>
      <c r="M5317" s="107" t="str">
        <f t="shared" si="83"/>
        <v/>
      </c>
    </row>
    <row r="5318" spans="12:13" hidden="1" x14ac:dyDescent="0.25">
      <c r="L5318" s="145" t="str">
        <f>IF(A5318="","",IFERROR(VLOOKUP(B5318,IPQlickTabla!$B:$J,9,FALSE),IF(B5318="80 - Produccion-Mezcla Grasa","80",IF(B5318="51 - Purga-Purga de sebo","51",IF(B5318="502 - Fermentacion PCL","502",IF(B5318="510 - Fermentacion","510","512"))))))</f>
        <v/>
      </c>
      <c r="M5318" s="107" t="str">
        <f t="shared" si="83"/>
        <v/>
      </c>
    </row>
    <row r="5319" spans="12:13" hidden="1" x14ac:dyDescent="0.25">
      <c r="L5319" s="145" t="str">
        <f>IF(A5319="","",IFERROR(VLOOKUP(B5319,IPQlickTabla!$B:$J,9,FALSE),IF(B5319="80 - Produccion-Mezcla Grasa","80",IF(B5319="51 - Purga-Purga de sebo","51",IF(B5319="502 - Fermentacion PCL","502",IF(B5319="510 - Fermentacion","510","512"))))))</f>
        <v/>
      </c>
      <c r="M5319" s="107" t="str">
        <f t="shared" si="83"/>
        <v/>
      </c>
    </row>
    <row r="5320" spans="12:13" hidden="1" x14ac:dyDescent="0.25">
      <c r="L5320" s="145" t="str">
        <f>IF(A5320="","",IFERROR(VLOOKUP(B5320,IPQlickTabla!$B:$J,9,FALSE),IF(B5320="80 - Produccion-Mezcla Grasa","80",IF(B5320="51 - Purga-Purga de sebo","51",IF(B5320="502 - Fermentacion PCL","502",IF(B5320="510 - Fermentacion","510","512"))))))</f>
        <v/>
      </c>
      <c r="M5320" s="107" t="str">
        <f t="shared" si="83"/>
        <v/>
      </c>
    </row>
    <row r="5321" spans="12:13" hidden="1" x14ac:dyDescent="0.25">
      <c r="L5321" s="145" t="str">
        <f>IF(A5321="","",IFERROR(VLOOKUP(B5321,IPQlickTabla!$B:$J,9,FALSE),IF(B5321="80 - Produccion-Mezcla Grasa","80",IF(B5321="51 - Purga-Purga de sebo","51",IF(B5321="502 - Fermentacion PCL","502",IF(B5321="510 - Fermentacion","510","512"))))))</f>
        <v/>
      </c>
      <c r="M5321" s="107" t="str">
        <f t="shared" si="83"/>
        <v/>
      </c>
    </row>
    <row r="5322" spans="12:13" hidden="1" x14ac:dyDescent="0.25">
      <c r="L5322" s="145" t="str">
        <f>IF(A5322="","",IFERROR(VLOOKUP(B5322,IPQlickTabla!$B:$J,9,FALSE),IF(B5322="80 - Produccion-Mezcla Grasa","80",IF(B5322="51 - Purga-Purga de sebo","51",IF(B5322="502 - Fermentacion PCL","502",IF(B5322="510 - Fermentacion","510","512"))))))</f>
        <v/>
      </c>
      <c r="M5322" s="107" t="str">
        <f t="shared" si="83"/>
        <v/>
      </c>
    </row>
    <row r="5323" spans="12:13" hidden="1" x14ac:dyDescent="0.25">
      <c r="L5323" s="145" t="str">
        <f>IF(A5323="","",IFERROR(VLOOKUP(B5323,IPQlickTabla!$B:$J,9,FALSE),IF(B5323="80 - Produccion-Mezcla Grasa","80",IF(B5323="51 - Purga-Purga de sebo","51",IF(B5323="502 - Fermentacion PCL","502",IF(B5323="510 - Fermentacion","510","512"))))))</f>
        <v/>
      </c>
      <c r="M5323" s="107" t="str">
        <f t="shared" si="83"/>
        <v/>
      </c>
    </row>
    <row r="5324" spans="12:13" hidden="1" x14ac:dyDescent="0.25">
      <c r="L5324" s="145" t="str">
        <f>IF(A5324="","",IFERROR(VLOOKUP(B5324,IPQlickTabla!$B:$J,9,FALSE),IF(B5324="80 - Produccion-Mezcla Grasa","80",IF(B5324="51 - Purga-Purga de sebo","51",IF(B5324="502 - Fermentacion PCL","502",IF(B5324="510 - Fermentacion","510","512"))))))</f>
        <v/>
      </c>
      <c r="M5324" s="107" t="str">
        <f t="shared" si="83"/>
        <v/>
      </c>
    </row>
    <row r="5325" spans="12:13" hidden="1" x14ac:dyDescent="0.25">
      <c r="L5325" s="145" t="str">
        <f>IF(A5325="","",IFERROR(VLOOKUP(B5325,IPQlickTabla!$B:$J,9,FALSE),IF(B5325="80 - Produccion-Mezcla Grasa","80",IF(B5325="51 - Purga-Purga de sebo","51",IF(B5325="502 - Fermentacion PCL","502",IF(B5325="510 - Fermentacion","510","512"))))))</f>
        <v/>
      </c>
      <c r="M5325" s="107" t="str">
        <f t="shared" si="83"/>
        <v/>
      </c>
    </row>
    <row r="5326" spans="12:13" hidden="1" x14ac:dyDescent="0.25">
      <c r="L5326" s="145" t="str">
        <f>IF(A5326="","",IFERROR(VLOOKUP(B5326,IPQlickTabla!$B:$J,9,FALSE),IF(B5326="80 - Produccion-Mezcla Grasa","80",IF(B5326="51 - Purga-Purga de sebo","51",IF(B5326="502 - Fermentacion PCL","502",IF(B5326="510 - Fermentacion","510","512"))))))</f>
        <v/>
      </c>
      <c r="M5326" s="107" t="str">
        <f t="shared" si="83"/>
        <v/>
      </c>
    </row>
    <row r="5327" spans="12:13" hidden="1" x14ac:dyDescent="0.25">
      <c r="L5327" s="145" t="str">
        <f>IF(A5327="","",IFERROR(VLOOKUP(B5327,IPQlickTabla!$B:$J,9,FALSE),IF(B5327="80 - Produccion-Mezcla Grasa","80",IF(B5327="51 - Purga-Purga de sebo","51",IF(B5327="502 - Fermentacion PCL","502",IF(B5327="510 - Fermentacion","510","512"))))))</f>
        <v/>
      </c>
      <c r="M5327" s="107" t="str">
        <f t="shared" si="83"/>
        <v/>
      </c>
    </row>
    <row r="5328" spans="12:13" hidden="1" x14ac:dyDescent="0.25">
      <c r="L5328" s="145" t="str">
        <f>IF(A5328="","",IFERROR(VLOOKUP(B5328,IPQlickTabla!$B:$J,9,FALSE),IF(B5328="80 - Produccion-Mezcla Grasa","80",IF(B5328="51 - Purga-Purga de sebo","51",IF(B5328="502 - Fermentacion PCL","502",IF(B5328="510 - Fermentacion","510","512"))))))</f>
        <v/>
      </c>
      <c r="M5328" s="107" t="str">
        <f t="shared" si="83"/>
        <v/>
      </c>
    </row>
    <row r="5329" spans="12:13" hidden="1" x14ac:dyDescent="0.25">
      <c r="L5329" s="145" t="str">
        <f>IF(A5329="","",IFERROR(VLOOKUP(B5329,IPQlickTabla!$B:$J,9,FALSE),IF(B5329="80 - Produccion-Mezcla Grasa","80",IF(B5329="51 - Purga-Purga de sebo","51",IF(B5329="502 - Fermentacion PCL","502",IF(B5329="510 - Fermentacion","510","512"))))))</f>
        <v/>
      </c>
      <c r="M5329" s="107" t="str">
        <f t="shared" si="83"/>
        <v/>
      </c>
    </row>
    <row r="5330" spans="12:13" hidden="1" x14ac:dyDescent="0.25">
      <c r="L5330" s="145" t="str">
        <f>IF(A5330="","",IFERROR(VLOOKUP(B5330,IPQlickTabla!$B:$J,9,FALSE),IF(B5330="80 - Produccion-Mezcla Grasa","80",IF(B5330="51 - Purga-Purga de sebo","51",IF(B5330="502 - Fermentacion PCL","502",IF(B5330="510 - Fermentacion","510","512"))))))</f>
        <v/>
      </c>
      <c r="M5330" s="107" t="str">
        <f t="shared" si="83"/>
        <v/>
      </c>
    </row>
    <row r="5331" spans="12:13" hidden="1" x14ac:dyDescent="0.25">
      <c r="L5331" s="145" t="str">
        <f>IF(A5331="","",IFERROR(VLOOKUP(B5331,IPQlickTabla!$B:$J,9,FALSE),IF(B5331="80 - Produccion-Mezcla Grasa","80",IF(B5331="51 - Purga-Purga de sebo","51",IF(B5331="502 - Fermentacion PCL","502",IF(B5331="510 - Fermentacion","510","512"))))))</f>
        <v/>
      </c>
      <c r="M5331" s="107" t="str">
        <f t="shared" si="83"/>
        <v/>
      </c>
    </row>
    <row r="5332" spans="12:13" hidden="1" x14ac:dyDescent="0.25">
      <c r="L5332" s="145" t="str">
        <f>IF(A5332="","",IFERROR(VLOOKUP(B5332,IPQlickTabla!$B:$J,9,FALSE),IF(B5332="80 - Produccion-Mezcla Grasa","80",IF(B5332="51 - Purga-Purga de sebo","51",IF(B5332="502 - Fermentacion PCL","502",IF(B5332="510 - Fermentacion","510","512"))))))</f>
        <v/>
      </c>
      <c r="M5332" s="107" t="str">
        <f t="shared" si="83"/>
        <v/>
      </c>
    </row>
    <row r="5333" spans="12:13" hidden="1" x14ac:dyDescent="0.25">
      <c r="L5333" s="145" t="str">
        <f>IF(A5333="","",IFERROR(VLOOKUP(B5333,IPQlickTabla!$B:$J,9,FALSE),IF(B5333="80 - Produccion-Mezcla Grasa","80",IF(B5333="51 - Purga-Purga de sebo","51",IF(B5333="502 - Fermentacion PCL","502",IF(B5333="510 - Fermentacion","510","512"))))))</f>
        <v/>
      </c>
      <c r="M5333" s="107" t="str">
        <f t="shared" si="83"/>
        <v/>
      </c>
    </row>
    <row r="5334" spans="12:13" hidden="1" x14ac:dyDescent="0.25">
      <c r="L5334" s="145" t="str">
        <f>IF(A5334="","",IFERROR(VLOOKUP(B5334,IPQlickTabla!$B:$J,9,FALSE),IF(B5334="80 - Produccion-Mezcla Grasa","80",IF(B5334="51 - Purga-Purga de sebo","51",IF(B5334="502 - Fermentacion PCL","502",IF(B5334="510 - Fermentacion","510","512"))))))</f>
        <v/>
      </c>
      <c r="M5334" s="107" t="str">
        <f t="shared" si="83"/>
        <v/>
      </c>
    </row>
    <row r="5335" spans="12:13" hidden="1" x14ac:dyDescent="0.25">
      <c r="L5335" s="145" t="str">
        <f>IF(A5335="","",IFERROR(VLOOKUP(B5335,IPQlickTabla!$B:$J,9,FALSE),IF(B5335="80 - Produccion-Mezcla Grasa","80",IF(B5335="51 - Purga-Purga de sebo","51",IF(B5335="502 - Fermentacion PCL","502",IF(B5335="510 - Fermentacion","510","512"))))))</f>
        <v/>
      </c>
      <c r="M5335" s="107" t="str">
        <f t="shared" si="83"/>
        <v/>
      </c>
    </row>
    <row r="5336" spans="12:13" hidden="1" x14ac:dyDescent="0.25">
      <c r="L5336" s="145" t="str">
        <f>IF(A5336="","",IFERROR(VLOOKUP(B5336,IPQlickTabla!$B:$J,9,FALSE),IF(B5336="80 - Produccion-Mezcla Grasa","80",IF(B5336="51 - Purga-Purga de sebo","51",IF(B5336="502 - Fermentacion PCL","502",IF(B5336="510 - Fermentacion","510","512"))))))</f>
        <v/>
      </c>
      <c r="M5336" s="107" t="str">
        <f t="shared" si="83"/>
        <v/>
      </c>
    </row>
    <row r="5337" spans="12:13" hidden="1" x14ac:dyDescent="0.25">
      <c r="L5337" s="145" t="str">
        <f>IF(A5337="","",IFERROR(VLOOKUP(B5337,IPQlickTabla!$B:$J,9,FALSE),IF(B5337="80 - Produccion-Mezcla Grasa","80",IF(B5337="51 - Purga-Purga de sebo","51",IF(B5337="502 - Fermentacion PCL","502",IF(B5337="510 - Fermentacion","510","512"))))))</f>
        <v/>
      </c>
      <c r="M5337" s="107" t="str">
        <f t="shared" si="83"/>
        <v/>
      </c>
    </row>
    <row r="5338" spans="12:13" hidden="1" x14ac:dyDescent="0.25">
      <c r="L5338" s="145" t="str">
        <f>IF(A5338="","",IFERROR(VLOOKUP(B5338,IPQlickTabla!$B:$J,9,FALSE),IF(B5338="80 - Produccion-Mezcla Grasa","80",IF(B5338="51 - Purga-Purga de sebo","51",IF(B5338="502 - Fermentacion PCL","502",IF(B5338="510 - Fermentacion","510","512"))))))</f>
        <v/>
      </c>
      <c r="M5338" s="107" t="str">
        <f t="shared" si="83"/>
        <v/>
      </c>
    </row>
    <row r="5339" spans="12:13" hidden="1" x14ac:dyDescent="0.25">
      <c r="L5339" s="145" t="str">
        <f>IF(A5339="","",IFERROR(VLOOKUP(B5339,IPQlickTabla!$B:$J,9,FALSE),IF(B5339="80 - Produccion-Mezcla Grasa","80",IF(B5339="51 - Purga-Purga de sebo","51",IF(B5339="502 - Fermentacion PCL","502",IF(B5339="510 - Fermentacion","510","512"))))))</f>
        <v/>
      </c>
      <c r="M5339" s="107" t="str">
        <f t="shared" si="83"/>
        <v/>
      </c>
    </row>
    <row r="5340" spans="12:13" hidden="1" x14ac:dyDescent="0.25">
      <c r="L5340" s="145" t="str">
        <f>IF(A5340="","",IFERROR(VLOOKUP(B5340,IPQlickTabla!$B:$J,9,FALSE),IF(B5340="80 - Produccion-Mezcla Grasa","80",IF(B5340="51 - Purga-Purga de sebo","51",IF(B5340="502 - Fermentacion PCL","502",IF(B5340="510 - Fermentacion","510","512"))))))</f>
        <v/>
      </c>
      <c r="M5340" s="107" t="str">
        <f t="shared" si="83"/>
        <v/>
      </c>
    </row>
    <row r="5341" spans="12:13" hidden="1" x14ac:dyDescent="0.25">
      <c r="L5341" s="145" t="str">
        <f>IF(A5341="","",IFERROR(VLOOKUP(B5341,IPQlickTabla!$B:$J,9,FALSE),IF(B5341="80 - Produccion-Mezcla Grasa","80",IF(B5341="51 - Purga-Purga de sebo","51",IF(B5341="502 - Fermentacion PCL","502",IF(B5341="510 - Fermentacion","510","512"))))))</f>
        <v/>
      </c>
      <c r="M5341" s="107" t="str">
        <f t="shared" si="83"/>
        <v/>
      </c>
    </row>
    <row r="5342" spans="12:13" hidden="1" x14ac:dyDescent="0.25">
      <c r="L5342" s="145" t="str">
        <f>IF(A5342="","",IFERROR(VLOOKUP(B5342,IPQlickTabla!$B:$J,9,FALSE),IF(B5342="80 - Produccion-Mezcla Grasa","80",IF(B5342="51 - Purga-Purga de sebo","51",IF(B5342="502 - Fermentacion PCL","502",IF(B5342="510 - Fermentacion","510","512"))))))</f>
        <v/>
      </c>
      <c r="M5342" s="107" t="str">
        <f t="shared" si="83"/>
        <v/>
      </c>
    </row>
    <row r="5343" spans="12:13" hidden="1" x14ac:dyDescent="0.25">
      <c r="L5343" s="145" t="str">
        <f>IF(A5343="","",IFERROR(VLOOKUP(B5343,IPQlickTabla!$B:$J,9,FALSE),IF(B5343="80 - Produccion-Mezcla Grasa","80",IF(B5343="51 - Purga-Purga de sebo","51",IF(B5343="502 - Fermentacion PCL","502",IF(B5343="510 - Fermentacion","510","512"))))))</f>
        <v/>
      </c>
      <c r="M5343" s="107" t="str">
        <f t="shared" si="83"/>
        <v/>
      </c>
    </row>
    <row r="5344" spans="12:13" hidden="1" x14ac:dyDescent="0.25">
      <c r="L5344" s="145" t="str">
        <f>IF(A5344="","",IFERROR(VLOOKUP(B5344,IPQlickTabla!$B:$J,9,FALSE),IF(B5344="80 - Produccion-Mezcla Grasa","80",IF(B5344="51 - Purga-Purga de sebo","51",IF(B5344="502 - Fermentacion PCL","502",IF(B5344="510 - Fermentacion","510","512"))))))</f>
        <v/>
      </c>
      <c r="M5344" s="107" t="str">
        <f t="shared" si="83"/>
        <v/>
      </c>
    </row>
    <row r="5345" spans="12:13" hidden="1" x14ac:dyDescent="0.25">
      <c r="L5345" s="145" t="str">
        <f>IF(A5345="","",IFERROR(VLOOKUP(B5345,IPQlickTabla!$B:$J,9,FALSE),IF(B5345="80 - Produccion-Mezcla Grasa","80",IF(B5345="51 - Purga-Purga de sebo","51",IF(B5345="502 - Fermentacion PCL","502",IF(B5345="510 - Fermentacion","510","512"))))))</f>
        <v/>
      </c>
      <c r="M5345" s="107" t="str">
        <f t="shared" si="83"/>
        <v/>
      </c>
    </row>
    <row r="5346" spans="12:13" hidden="1" x14ac:dyDescent="0.25">
      <c r="L5346" s="145" t="str">
        <f>IF(A5346="","",IFERROR(VLOOKUP(B5346,IPQlickTabla!$B:$J,9,FALSE),IF(B5346="80 - Produccion-Mezcla Grasa","80",IF(B5346="51 - Purga-Purga de sebo","51",IF(B5346="502 - Fermentacion PCL","502",IF(B5346="510 - Fermentacion","510","512"))))))</f>
        <v/>
      </c>
      <c r="M5346" s="107" t="str">
        <f t="shared" si="83"/>
        <v/>
      </c>
    </row>
    <row r="5347" spans="12:13" hidden="1" x14ac:dyDescent="0.25">
      <c r="L5347" s="145" t="str">
        <f>IF(A5347="","",IFERROR(VLOOKUP(B5347,IPQlickTabla!$B:$J,9,FALSE),IF(B5347="80 - Produccion-Mezcla Grasa","80",IF(B5347="51 - Purga-Purga de sebo","51",IF(B5347="502 - Fermentacion PCL","502",IF(B5347="510 - Fermentacion","510","512"))))))</f>
        <v/>
      </c>
      <c r="M5347" s="107" t="str">
        <f t="shared" si="83"/>
        <v/>
      </c>
    </row>
    <row r="5348" spans="12:13" hidden="1" x14ac:dyDescent="0.25">
      <c r="L5348" s="145" t="str">
        <f>IF(A5348="","",IFERROR(VLOOKUP(B5348,IPQlickTabla!$B:$J,9,FALSE),IF(B5348="80 - Produccion-Mezcla Grasa","80",IF(B5348="51 - Purga-Purga de sebo","51",IF(B5348="502 - Fermentacion PCL","502",IF(B5348="510 - Fermentacion","510","512"))))))</f>
        <v/>
      </c>
      <c r="M5348" s="107" t="str">
        <f t="shared" si="83"/>
        <v/>
      </c>
    </row>
    <row r="5349" spans="12:13" hidden="1" x14ac:dyDescent="0.25">
      <c r="L5349" s="145" t="str">
        <f>IF(A5349="","",IFERROR(VLOOKUP(B5349,IPQlickTabla!$B:$J,9,FALSE),IF(B5349="80 - Produccion-Mezcla Grasa","80",IF(B5349="51 - Purga-Purga de sebo","51",IF(B5349="502 - Fermentacion PCL","502",IF(B5349="510 - Fermentacion","510","512"))))))</f>
        <v/>
      </c>
      <c r="M5349" s="107" t="str">
        <f t="shared" si="83"/>
        <v/>
      </c>
    </row>
    <row r="5350" spans="12:13" hidden="1" x14ac:dyDescent="0.25">
      <c r="L5350" s="145" t="str">
        <f>IF(A5350="","",IFERROR(VLOOKUP(B5350,IPQlickTabla!$B:$J,9,FALSE),IF(B5350="80 - Produccion-Mezcla Grasa","80",IF(B5350="51 - Purga-Purga de sebo","51",IF(B5350="502 - Fermentacion PCL","502",IF(B5350="510 - Fermentacion","510","512"))))))</f>
        <v/>
      </c>
      <c r="M5350" s="107" t="str">
        <f t="shared" si="83"/>
        <v/>
      </c>
    </row>
    <row r="5351" spans="12:13" hidden="1" x14ac:dyDescent="0.25">
      <c r="L5351" s="145" t="str">
        <f>IF(A5351="","",IFERROR(VLOOKUP(B5351,IPQlickTabla!$B:$J,9,FALSE),IF(B5351="80 - Produccion-Mezcla Grasa","80",IF(B5351="51 - Purga-Purga de sebo","51",IF(B5351="502 - Fermentacion PCL","502",IF(B5351="510 - Fermentacion","510","512"))))))</f>
        <v/>
      </c>
      <c r="M5351" s="107" t="str">
        <f t="shared" si="83"/>
        <v/>
      </c>
    </row>
    <row r="5352" spans="12:13" hidden="1" x14ac:dyDescent="0.25">
      <c r="L5352" s="145" t="str">
        <f>IF(A5352="","",IFERROR(VLOOKUP(B5352,IPQlickTabla!$B:$J,9,FALSE),IF(B5352="80 - Produccion-Mezcla Grasa","80",IF(B5352="51 - Purga-Purga de sebo","51",IF(B5352="502 - Fermentacion PCL","502",IF(B5352="510 - Fermentacion","510","512"))))))</f>
        <v/>
      </c>
      <c r="M5352" s="107" t="str">
        <f t="shared" si="83"/>
        <v/>
      </c>
    </row>
    <row r="5353" spans="12:13" hidden="1" x14ac:dyDescent="0.25">
      <c r="L5353" s="145" t="str">
        <f>IF(A5353="","",IFERROR(VLOOKUP(B5353,IPQlickTabla!$B:$J,9,FALSE),IF(B5353="80 - Produccion-Mezcla Grasa","80",IF(B5353="51 - Purga-Purga de sebo","51",IF(B5353="502 - Fermentacion PCL","502",IF(B5353="510 - Fermentacion","510","512"))))))</f>
        <v/>
      </c>
      <c r="M5353" s="107" t="str">
        <f t="shared" si="83"/>
        <v/>
      </c>
    </row>
    <row r="5354" spans="12:13" hidden="1" x14ac:dyDescent="0.25">
      <c r="L5354" s="145" t="str">
        <f>IF(A5354="","",IFERROR(VLOOKUP(B5354,IPQlickTabla!$B:$J,9,FALSE),IF(B5354="80 - Produccion-Mezcla Grasa","80",IF(B5354="51 - Purga-Purga de sebo","51",IF(B5354="502 - Fermentacion PCL","502",IF(B5354="510 - Fermentacion","510","512"))))))</f>
        <v/>
      </c>
      <c r="M5354" s="107" t="str">
        <f t="shared" si="83"/>
        <v/>
      </c>
    </row>
    <row r="5355" spans="12:13" hidden="1" x14ac:dyDescent="0.25">
      <c r="L5355" s="145" t="str">
        <f>IF(A5355="","",IFERROR(VLOOKUP(B5355,IPQlickTabla!$B:$J,9,FALSE),IF(B5355="80 - Produccion-Mezcla Grasa","80",IF(B5355="51 - Purga-Purga de sebo","51",IF(B5355="502 - Fermentacion PCL","502",IF(B5355="510 - Fermentacion","510","512"))))))</f>
        <v/>
      </c>
      <c r="M5355" s="107" t="str">
        <f t="shared" si="83"/>
        <v/>
      </c>
    </row>
    <row r="5356" spans="12:13" hidden="1" x14ac:dyDescent="0.25">
      <c r="L5356" s="145" t="str">
        <f>IF(A5356="","",IFERROR(VLOOKUP(B5356,IPQlickTabla!$B:$J,9,FALSE),IF(B5356="80 - Produccion-Mezcla Grasa","80",IF(B5356="51 - Purga-Purga de sebo","51",IF(B5356="502 - Fermentacion PCL","502",IF(B5356="510 - Fermentacion","510","512"))))))</f>
        <v/>
      </c>
      <c r="M5356" s="107" t="str">
        <f t="shared" si="83"/>
        <v/>
      </c>
    </row>
    <row r="5357" spans="12:13" hidden="1" x14ac:dyDescent="0.25">
      <c r="L5357" s="145" t="str">
        <f>IF(A5357="","",IFERROR(VLOOKUP(B5357,IPQlickTabla!$B:$J,9,FALSE),IF(B5357="80 - Produccion-Mezcla Grasa","80",IF(B5357="51 - Purga-Purga de sebo","51",IF(B5357="502 - Fermentacion PCL","502",IF(B5357="510 - Fermentacion","510","512"))))))</f>
        <v/>
      </c>
      <c r="M5357" s="107" t="str">
        <f t="shared" si="83"/>
        <v/>
      </c>
    </row>
    <row r="5358" spans="12:13" hidden="1" x14ac:dyDescent="0.25">
      <c r="L5358" s="145" t="str">
        <f>IF(A5358="","",IFERROR(VLOOKUP(B5358,IPQlickTabla!$B:$J,9,FALSE),IF(B5358="80 - Produccion-Mezcla Grasa","80",IF(B5358="51 - Purga-Purga de sebo","51",IF(B5358="502 - Fermentacion PCL","502",IF(B5358="510 - Fermentacion","510","512"))))))</f>
        <v/>
      </c>
      <c r="M5358" s="107" t="str">
        <f t="shared" si="83"/>
        <v/>
      </c>
    </row>
    <row r="5359" spans="12:13" hidden="1" x14ac:dyDescent="0.25">
      <c r="L5359" s="145" t="str">
        <f>IF(A5359="","",IFERROR(VLOOKUP(B5359,IPQlickTabla!$B:$J,9,FALSE),IF(B5359="80 - Produccion-Mezcla Grasa","80",IF(B5359="51 - Purga-Purga de sebo","51",IF(B5359="502 - Fermentacion PCL","502",IF(B5359="510 - Fermentacion","510","512"))))))</f>
        <v/>
      </c>
      <c r="M5359" s="107" t="str">
        <f t="shared" si="83"/>
        <v/>
      </c>
    </row>
    <row r="5360" spans="12:13" hidden="1" x14ac:dyDescent="0.25">
      <c r="L5360" s="145" t="str">
        <f>IF(A5360="","",IFERROR(VLOOKUP(B5360,IPQlickTabla!$B:$J,9,FALSE),IF(B5360="80 - Produccion-Mezcla Grasa","80",IF(B5360="51 - Purga-Purga de sebo","51",IF(B5360="502 - Fermentacion PCL","502",IF(B5360="510 - Fermentacion","510","512"))))))</f>
        <v/>
      </c>
      <c r="M5360" s="107" t="str">
        <f t="shared" si="83"/>
        <v/>
      </c>
    </row>
    <row r="5361" spans="12:13" hidden="1" x14ac:dyDescent="0.25">
      <c r="L5361" s="145" t="str">
        <f>IF(A5361="","",IFERROR(VLOOKUP(B5361,IPQlickTabla!$B:$J,9,FALSE),IF(B5361="80 - Produccion-Mezcla Grasa","80",IF(B5361="51 - Purga-Purga de sebo","51",IF(B5361="502 - Fermentacion PCL","502",IF(B5361="510 - Fermentacion","510","512"))))))</f>
        <v/>
      </c>
      <c r="M5361" s="107" t="str">
        <f t="shared" si="83"/>
        <v/>
      </c>
    </row>
    <row r="5362" spans="12:13" hidden="1" x14ac:dyDescent="0.25">
      <c r="L5362" s="145" t="str">
        <f>IF(A5362="","",IFERROR(VLOOKUP(B5362,IPQlickTabla!$B:$J,9,FALSE),IF(B5362="80 - Produccion-Mezcla Grasa","80",IF(B5362="51 - Purga-Purga de sebo","51",IF(B5362="502 - Fermentacion PCL","502",IF(B5362="510 - Fermentacion","510","512"))))))</f>
        <v/>
      </c>
      <c r="M5362" s="107" t="str">
        <f t="shared" si="83"/>
        <v/>
      </c>
    </row>
    <row r="5363" spans="12:13" hidden="1" x14ac:dyDescent="0.25">
      <c r="L5363" s="145" t="str">
        <f>IF(A5363="","",IFERROR(VLOOKUP(B5363,IPQlickTabla!$B:$J,9,FALSE),IF(B5363="80 - Produccion-Mezcla Grasa","80",IF(B5363="51 - Purga-Purga de sebo","51",IF(B5363="502 - Fermentacion PCL","502",IF(B5363="510 - Fermentacion","510","512"))))))</f>
        <v/>
      </c>
      <c r="M5363" s="107" t="str">
        <f t="shared" si="83"/>
        <v/>
      </c>
    </row>
    <row r="5364" spans="12:13" hidden="1" x14ac:dyDescent="0.25">
      <c r="L5364" s="145" t="str">
        <f>IF(A5364="","",IFERROR(VLOOKUP(B5364,IPQlickTabla!$B:$J,9,FALSE),IF(B5364="80 - Produccion-Mezcla Grasa","80",IF(B5364="51 - Purga-Purga de sebo","51",IF(B5364="502 - Fermentacion PCL","502",IF(B5364="510 - Fermentacion","510","512"))))))</f>
        <v/>
      </c>
      <c r="M5364" s="107" t="str">
        <f t="shared" si="83"/>
        <v/>
      </c>
    </row>
    <row r="5365" spans="12:13" hidden="1" x14ac:dyDescent="0.25">
      <c r="L5365" s="145" t="str">
        <f>IF(A5365="","",IFERROR(VLOOKUP(B5365,IPQlickTabla!$B:$J,9,FALSE),IF(B5365="80 - Produccion-Mezcla Grasa","80",IF(B5365="51 - Purga-Purga de sebo","51",IF(B5365="502 - Fermentacion PCL","502",IF(B5365="510 - Fermentacion","510","512"))))))</f>
        <v/>
      </c>
      <c r="M5365" s="107" t="str">
        <f t="shared" si="83"/>
        <v/>
      </c>
    </row>
    <row r="5366" spans="12:13" hidden="1" x14ac:dyDescent="0.25">
      <c r="L5366" s="145" t="str">
        <f>IF(A5366="","",IFERROR(VLOOKUP(B5366,IPQlickTabla!$B:$J,9,FALSE),IF(B5366="80 - Produccion-Mezcla Grasa","80",IF(B5366="51 - Purga-Purga de sebo","51",IF(B5366="502 - Fermentacion PCL","502",IF(B5366="510 - Fermentacion","510","512"))))))</f>
        <v/>
      </c>
      <c r="M5366" s="107" t="str">
        <f t="shared" si="83"/>
        <v/>
      </c>
    </row>
    <row r="5367" spans="12:13" hidden="1" x14ac:dyDescent="0.25">
      <c r="L5367" s="145" t="str">
        <f>IF(A5367="","",IFERROR(VLOOKUP(B5367,IPQlickTabla!$B:$J,9,FALSE),IF(B5367="80 - Produccion-Mezcla Grasa","80",IF(B5367="51 - Purga-Purga de sebo","51",IF(B5367="502 - Fermentacion PCL","502",IF(B5367="510 - Fermentacion","510","512"))))))</f>
        <v/>
      </c>
      <c r="M5367" s="107" t="str">
        <f t="shared" si="83"/>
        <v/>
      </c>
    </row>
    <row r="5368" spans="12:13" hidden="1" x14ac:dyDescent="0.25">
      <c r="L5368" s="145" t="str">
        <f>IF(A5368="","",IFERROR(VLOOKUP(B5368,IPQlickTabla!$B:$J,9,FALSE),IF(B5368="80 - Produccion-Mezcla Grasa","80",IF(B5368="51 - Purga-Purga de sebo","51",IF(B5368="502 - Fermentacion PCL","502",IF(B5368="510 - Fermentacion","510","512"))))))</f>
        <v/>
      </c>
      <c r="M5368" s="107" t="str">
        <f t="shared" si="83"/>
        <v/>
      </c>
    </row>
    <row r="5369" spans="12:13" hidden="1" x14ac:dyDescent="0.25">
      <c r="L5369" s="145" t="str">
        <f>IF(A5369="","",IFERROR(VLOOKUP(B5369,IPQlickTabla!$B:$J,9,FALSE),IF(B5369="80 - Produccion-Mezcla Grasa","80",IF(B5369="51 - Purga-Purga de sebo","51",IF(B5369="502 - Fermentacion PCL","502",IF(B5369="510 - Fermentacion","510","512"))))))</f>
        <v/>
      </c>
      <c r="M5369" s="107" t="str">
        <f t="shared" si="83"/>
        <v/>
      </c>
    </row>
    <row r="5370" spans="12:13" hidden="1" x14ac:dyDescent="0.25">
      <c r="L5370" s="145" t="str">
        <f>IF(A5370="","",IFERROR(VLOOKUP(B5370,IPQlickTabla!$B:$J,9,FALSE),IF(B5370="80 - Produccion-Mezcla Grasa","80",IF(B5370="51 - Purga-Purga de sebo","51",IF(B5370="502 - Fermentacion PCL","502",IF(B5370="510 - Fermentacion","510","512"))))))</f>
        <v/>
      </c>
      <c r="M5370" s="107" t="str">
        <f t="shared" si="83"/>
        <v/>
      </c>
    </row>
    <row r="5371" spans="12:13" hidden="1" x14ac:dyDescent="0.25">
      <c r="L5371" s="145" t="str">
        <f>IF(A5371="","",IFERROR(VLOOKUP(B5371,IPQlickTabla!$B:$J,9,FALSE),IF(B5371="80 - Produccion-Mezcla Grasa","80",IF(B5371="51 - Purga-Purga de sebo","51",IF(B5371="502 - Fermentacion PCL","502",IF(B5371="510 - Fermentacion","510","512"))))))</f>
        <v/>
      </c>
      <c r="M5371" s="107" t="str">
        <f t="shared" si="83"/>
        <v/>
      </c>
    </row>
    <row r="5372" spans="12:13" hidden="1" x14ac:dyDescent="0.25">
      <c r="L5372" s="145" t="str">
        <f>IF(A5372="","",IFERROR(VLOOKUP(B5372,IPQlickTabla!$B:$J,9,FALSE),IF(B5372="80 - Produccion-Mezcla Grasa","80",IF(B5372="51 - Purga-Purga de sebo","51",IF(B5372="502 - Fermentacion PCL","502",IF(B5372="510 - Fermentacion","510","512"))))))</f>
        <v/>
      </c>
      <c r="M5372" s="107" t="str">
        <f t="shared" si="83"/>
        <v/>
      </c>
    </row>
    <row r="5373" spans="12:13" hidden="1" x14ac:dyDescent="0.25">
      <c r="L5373" s="145" t="str">
        <f>IF(A5373="","",IFERROR(VLOOKUP(B5373,IPQlickTabla!$B:$J,9,FALSE),IF(B5373="80 - Produccion-Mezcla Grasa","80",IF(B5373="51 - Purga-Purga de sebo","51",IF(B5373="502 - Fermentacion PCL","502",IF(B5373="510 - Fermentacion","510","512"))))))</f>
        <v/>
      </c>
      <c r="M5373" s="107" t="str">
        <f t="shared" si="83"/>
        <v/>
      </c>
    </row>
    <row r="5374" spans="12:13" hidden="1" x14ac:dyDescent="0.25">
      <c r="L5374" s="145" t="str">
        <f>IF(A5374="","",IFERROR(VLOOKUP(B5374,IPQlickTabla!$B:$J,9,FALSE),IF(B5374="80 - Produccion-Mezcla Grasa","80",IF(B5374="51 - Purga-Purga de sebo","51",IF(B5374="502 - Fermentacion PCL","502",IF(B5374="510 - Fermentacion","510","512"))))))</f>
        <v/>
      </c>
      <c r="M5374" s="107" t="str">
        <f t="shared" si="83"/>
        <v/>
      </c>
    </row>
    <row r="5375" spans="12:13" hidden="1" x14ac:dyDescent="0.25">
      <c r="L5375" s="145" t="str">
        <f>IF(A5375="","",IFERROR(VLOOKUP(B5375,IPQlickTabla!$B:$J,9,FALSE),IF(B5375="80 - Produccion-Mezcla Grasa","80",IF(B5375="51 - Purga-Purga de sebo","51",IF(B5375="502 - Fermentacion PCL","502",IF(B5375="510 - Fermentacion","510","512"))))))</f>
        <v/>
      </c>
      <c r="M5375" s="107" t="str">
        <f t="shared" si="83"/>
        <v/>
      </c>
    </row>
    <row r="5376" spans="12:13" hidden="1" x14ac:dyDescent="0.25">
      <c r="L5376" s="145" t="str">
        <f>IF(A5376="","",IFERROR(VLOOKUP(B5376,IPQlickTabla!$B:$J,9,FALSE),IF(B5376="80 - Produccion-Mezcla Grasa","80",IF(B5376="51 - Purga-Purga de sebo","51",IF(B5376="502 - Fermentacion PCL","502",IF(B5376="510 - Fermentacion","510","512"))))))</f>
        <v/>
      </c>
      <c r="M5376" s="107" t="str">
        <f t="shared" si="83"/>
        <v/>
      </c>
    </row>
    <row r="5377" spans="12:13" hidden="1" x14ac:dyDescent="0.25">
      <c r="L5377" s="145" t="str">
        <f>IF(A5377="","",IFERROR(VLOOKUP(B5377,IPQlickTabla!$B:$J,9,FALSE),IF(B5377="80 - Produccion-Mezcla Grasa","80",IF(B5377="51 - Purga-Purga de sebo","51",IF(B5377="502 - Fermentacion PCL","502",IF(B5377="510 - Fermentacion","510","512"))))))</f>
        <v/>
      </c>
      <c r="M5377" s="107" t="str">
        <f t="shared" si="83"/>
        <v/>
      </c>
    </row>
    <row r="5378" spans="12:13" hidden="1" x14ac:dyDescent="0.25">
      <c r="L5378" s="145" t="str">
        <f>IF(A5378="","",IFERROR(VLOOKUP(B5378,IPQlickTabla!$B:$J,9,FALSE),IF(B5378="80 - Produccion-Mezcla Grasa","80",IF(B5378="51 - Purga-Purga de sebo","51",IF(B5378="502 - Fermentacion PCL","502",IF(B5378="510 - Fermentacion","510","512"))))))</f>
        <v/>
      </c>
      <c r="M5378" s="107" t="str">
        <f t="shared" si="83"/>
        <v/>
      </c>
    </row>
    <row r="5379" spans="12:13" hidden="1" x14ac:dyDescent="0.25">
      <c r="L5379" s="145" t="str">
        <f>IF(A5379="","",IFERROR(VLOOKUP(B5379,IPQlickTabla!$B:$J,9,FALSE),IF(B5379="80 - Produccion-Mezcla Grasa","80",IF(B5379="51 - Purga-Purga de sebo","51",IF(B5379="502 - Fermentacion PCL","502",IF(B5379="510 - Fermentacion","510","512"))))))</f>
        <v/>
      </c>
      <c r="M5379" s="107" t="str">
        <f t="shared" ref="M5379:M5442" si="84">+IF(OR(L5379=73,L5379=74,L5379=75),75,IF(L5379="80",80,IF(L5379="51",51,IF(L5379="502",502,IF(L5379="510",510,IF(L5379="512",512,L5379))))))</f>
        <v/>
      </c>
    </row>
    <row r="5380" spans="12:13" hidden="1" x14ac:dyDescent="0.25">
      <c r="L5380" s="145" t="str">
        <f>IF(A5380="","",IFERROR(VLOOKUP(B5380,IPQlickTabla!$B:$J,9,FALSE),IF(B5380="80 - Produccion-Mezcla Grasa","80",IF(B5380="51 - Purga-Purga de sebo","51",IF(B5380="502 - Fermentacion PCL","502",IF(B5380="510 - Fermentacion","510","512"))))))</f>
        <v/>
      </c>
      <c r="M5380" s="107" t="str">
        <f t="shared" si="84"/>
        <v/>
      </c>
    </row>
    <row r="5381" spans="12:13" hidden="1" x14ac:dyDescent="0.25">
      <c r="L5381" s="145" t="str">
        <f>IF(A5381="","",IFERROR(VLOOKUP(B5381,IPQlickTabla!$B:$J,9,FALSE),IF(B5381="80 - Produccion-Mezcla Grasa","80",IF(B5381="51 - Purga-Purga de sebo","51",IF(B5381="502 - Fermentacion PCL","502",IF(B5381="510 - Fermentacion","510","512"))))))</f>
        <v/>
      </c>
      <c r="M5381" s="107" t="str">
        <f t="shared" si="84"/>
        <v/>
      </c>
    </row>
    <row r="5382" spans="12:13" hidden="1" x14ac:dyDescent="0.25">
      <c r="L5382" s="145" t="str">
        <f>IF(A5382="","",IFERROR(VLOOKUP(B5382,IPQlickTabla!$B:$J,9,FALSE),IF(B5382="80 - Produccion-Mezcla Grasa","80",IF(B5382="51 - Purga-Purga de sebo","51",IF(B5382="502 - Fermentacion PCL","502",IF(B5382="510 - Fermentacion","510","512"))))))</f>
        <v/>
      </c>
      <c r="M5382" s="107" t="str">
        <f t="shared" si="84"/>
        <v/>
      </c>
    </row>
    <row r="5383" spans="12:13" hidden="1" x14ac:dyDescent="0.25">
      <c r="L5383" s="145" t="str">
        <f>IF(A5383="","",IFERROR(VLOOKUP(B5383,IPQlickTabla!$B:$J,9,FALSE),IF(B5383="80 - Produccion-Mezcla Grasa","80",IF(B5383="51 - Purga-Purga de sebo","51",IF(B5383="502 - Fermentacion PCL","502",IF(B5383="510 - Fermentacion","510","512"))))))</f>
        <v/>
      </c>
      <c r="M5383" s="107" t="str">
        <f t="shared" si="84"/>
        <v/>
      </c>
    </row>
    <row r="5384" spans="12:13" hidden="1" x14ac:dyDescent="0.25">
      <c r="L5384" s="145" t="str">
        <f>IF(A5384="","",IFERROR(VLOOKUP(B5384,IPQlickTabla!$B:$J,9,FALSE),IF(B5384="80 - Produccion-Mezcla Grasa","80",IF(B5384="51 - Purga-Purga de sebo","51",IF(B5384="502 - Fermentacion PCL","502",IF(B5384="510 - Fermentacion","510","512"))))))</f>
        <v/>
      </c>
      <c r="M5384" s="107" t="str">
        <f t="shared" si="84"/>
        <v/>
      </c>
    </row>
    <row r="5385" spans="12:13" hidden="1" x14ac:dyDescent="0.25">
      <c r="L5385" s="145" t="str">
        <f>IF(A5385="","",IFERROR(VLOOKUP(B5385,IPQlickTabla!$B:$J,9,FALSE),IF(B5385="80 - Produccion-Mezcla Grasa","80",IF(B5385="51 - Purga-Purga de sebo","51",IF(B5385="502 - Fermentacion PCL","502",IF(B5385="510 - Fermentacion","510","512"))))))</f>
        <v/>
      </c>
      <c r="M5385" s="107" t="str">
        <f t="shared" si="84"/>
        <v/>
      </c>
    </row>
    <row r="5386" spans="12:13" hidden="1" x14ac:dyDescent="0.25">
      <c r="L5386" s="145" t="str">
        <f>IF(A5386="","",IFERROR(VLOOKUP(B5386,IPQlickTabla!$B:$J,9,FALSE),IF(B5386="80 - Produccion-Mezcla Grasa","80",IF(B5386="51 - Purga-Purga de sebo","51",IF(B5386="502 - Fermentacion PCL","502",IF(B5386="510 - Fermentacion","510","512"))))))</f>
        <v/>
      </c>
      <c r="M5386" s="107" t="str">
        <f t="shared" si="84"/>
        <v/>
      </c>
    </row>
    <row r="5387" spans="12:13" hidden="1" x14ac:dyDescent="0.25">
      <c r="L5387" s="145" t="str">
        <f>IF(A5387="","",IFERROR(VLOOKUP(B5387,IPQlickTabla!$B:$J,9,FALSE),IF(B5387="80 - Produccion-Mezcla Grasa","80",IF(B5387="51 - Purga-Purga de sebo","51",IF(B5387="502 - Fermentacion PCL","502",IF(B5387="510 - Fermentacion","510","512"))))))</f>
        <v/>
      </c>
      <c r="M5387" s="107" t="str">
        <f t="shared" si="84"/>
        <v/>
      </c>
    </row>
    <row r="5388" spans="12:13" hidden="1" x14ac:dyDescent="0.25">
      <c r="L5388" s="145" t="str">
        <f>IF(A5388="","",IFERROR(VLOOKUP(B5388,IPQlickTabla!$B:$J,9,FALSE),IF(B5388="80 - Produccion-Mezcla Grasa","80",IF(B5388="51 - Purga-Purga de sebo","51",IF(B5388="502 - Fermentacion PCL","502",IF(B5388="510 - Fermentacion","510","512"))))))</f>
        <v/>
      </c>
      <c r="M5388" s="107" t="str">
        <f t="shared" si="84"/>
        <v/>
      </c>
    </row>
    <row r="5389" spans="12:13" hidden="1" x14ac:dyDescent="0.25">
      <c r="L5389" s="145" t="str">
        <f>IF(A5389="","",IFERROR(VLOOKUP(B5389,IPQlickTabla!$B:$J,9,FALSE),IF(B5389="80 - Produccion-Mezcla Grasa","80",IF(B5389="51 - Purga-Purga de sebo","51",IF(B5389="502 - Fermentacion PCL","502",IF(B5389="510 - Fermentacion","510","512"))))))</f>
        <v/>
      </c>
      <c r="M5389" s="107" t="str">
        <f t="shared" si="84"/>
        <v/>
      </c>
    </row>
    <row r="5390" spans="12:13" hidden="1" x14ac:dyDescent="0.25">
      <c r="L5390" s="145" t="str">
        <f>IF(A5390="","",IFERROR(VLOOKUP(B5390,IPQlickTabla!$B:$J,9,FALSE),IF(B5390="80 - Produccion-Mezcla Grasa","80",IF(B5390="51 - Purga-Purga de sebo","51",IF(B5390="502 - Fermentacion PCL","502",IF(B5390="510 - Fermentacion","510","512"))))))</f>
        <v/>
      </c>
      <c r="M5390" s="107" t="str">
        <f t="shared" si="84"/>
        <v/>
      </c>
    </row>
    <row r="5391" spans="12:13" hidden="1" x14ac:dyDescent="0.25">
      <c r="L5391" s="145" t="str">
        <f>IF(A5391="","",IFERROR(VLOOKUP(B5391,IPQlickTabla!$B:$J,9,FALSE),IF(B5391="80 - Produccion-Mezcla Grasa","80",IF(B5391="51 - Purga-Purga de sebo","51",IF(B5391="502 - Fermentacion PCL","502",IF(B5391="510 - Fermentacion","510","512"))))))</f>
        <v/>
      </c>
      <c r="M5391" s="107" t="str">
        <f t="shared" si="84"/>
        <v/>
      </c>
    </row>
    <row r="5392" spans="12:13" hidden="1" x14ac:dyDescent="0.25">
      <c r="L5392" s="145" t="str">
        <f>IF(A5392="","",IFERROR(VLOOKUP(B5392,IPQlickTabla!$B:$J,9,FALSE),IF(B5392="80 - Produccion-Mezcla Grasa","80",IF(B5392="51 - Purga-Purga de sebo","51",IF(B5392="502 - Fermentacion PCL","502",IF(B5392="510 - Fermentacion","510","512"))))))</f>
        <v/>
      </c>
      <c r="M5392" s="107" t="str">
        <f t="shared" si="84"/>
        <v/>
      </c>
    </row>
    <row r="5393" spans="12:13" hidden="1" x14ac:dyDescent="0.25">
      <c r="L5393" s="145" t="str">
        <f>IF(A5393="","",IFERROR(VLOOKUP(B5393,IPQlickTabla!$B:$J,9,FALSE),IF(B5393="80 - Produccion-Mezcla Grasa","80",IF(B5393="51 - Purga-Purga de sebo","51",IF(B5393="502 - Fermentacion PCL","502",IF(B5393="510 - Fermentacion","510","512"))))))</f>
        <v/>
      </c>
      <c r="M5393" s="107" t="str">
        <f t="shared" si="84"/>
        <v/>
      </c>
    </row>
    <row r="5394" spans="12:13" hidden="1" x14ac:dyDescent="0.25">
      <c r="L5394" s="145" t="str">
        <f>IF(A5394="","",IFERROR(VLOOKUP(B5394,IPQlickTabla!$B:$J,9,FALSE),IF(B5394="80 - Produccion-Mezcla Grasa","80",IF(B5394="51 - Purga-Purga de sebo","51",IF(B5394="502 - Fermentacion PCL","502",IF(B5394="510 - Fermentacion","510","512"))))))</f>
        <v/>
      </c>
      <c r="M5394" s="107" t="str">
        <f t="shared" si="84"/>
        <v/>
      </c>
    </row>
    <row r="5395" spans="12:13" hidden="1" x14ac:dyDescent="0.25">
      <c r="L5395" s="145" t="str">
        <f>IF(A5395="","",IFERROR(VLOOKUP(B5395,IPQlickTabla!$B:$J,9,FALSE),IF(B5395="80 - Produccion-Mezcla Grasa","80",IF(B5395="51 - Purga-Purga de sebo","51",IF(B5395="502 - Fermentacion PCL","502",IF(B5395="510 - Fermentacion","510","512"))))))</f>
        <v/>
      </c>
      <c r="M5395" s="107" t="str">
        <f t="shared" si="84"/>
        <v/>
      </c>
    </row>
    <row r="5396" spans="12:13" hidden="1" x14ac:dyDescent="0.25">
      <c r="L5396" s="145" t="str">
        <f>IF(A5396="","",IFERROR(VLOOKUP(B5396,IPQlickTabla!$B:$J,9,FALSE),IF(B5396="80 - Produccion-Mezcla Grasa","80",IF(B5396="51 - Purga-Purga de sebo","51",IF(B5396="502 - Fermentacion PCL","502",IF(B5396="510 - Fermentacion","510","512"))))))</f>
        <v/>
      </c>
      <c r="M5396" s="107" t="str">
        <f t="shared" si="84"/>
        <v/>
      </c>
    </row>
    <row r="5397" spans="12:13" hidden="1" x14ac:dyDescent="0.25">
      <c r="L5397" s="145" t="str">
        <f>IF(A5397="","",IFERROR(VLOOKUP(B5397,IPQlickTabla!$B:$J,9,FALSE),IF(B5397="80 - Produccion-Mezcla Grasa","80",IF(B5397="51 - Purga-Purga de sebo","51",IF(B5397="502 - Fermentacion PCL","502",IF(B5397="510 - Fermentacion","510","512"))))))</f>
        <v/>
      </c>
      <c r="M5397" s="107" t="str">
        <f t="shared" si="84"/>
        <v/>
      </c>
    </row>
    <row r="5398" spans="12:13" hidden="1" x14ac:dyDescent="0.25">
      <c r="L5398" s="145" t="str">
        <f>IF(A5398="","",IFERROR(VLOOKUP(B5398,IPQlickTabla!$B:$J,9,FALSE),IF(B5398="80 - Produccion-Mezcla Grasa","80",IF(B5398="51 - Purga-Purga de sebo","51",IF(B5398="502 - Fermentacion PCL","502",IF(B5398="510 - Fermentacion","510","512"))))))</f>
        <v/>
      </c>
      <c r="M5398" s="107" t="str">
        <f t="shared" si="84"/>
        <v/>
      </c>
    </row>
    <row r="5399" spans="12:13" hidden="1" x14ac:dyDescent="0.25">
      <c r="L5399" s="145" t="str">
        <f>IF(A5399="","",IFERROR(VLOOKUP(B5399,IPQlickTabla!$B:$J,9,FALSE),IF(B5399="80 - Produccion-Mezcla Grasa","80",IF(B5399="51 - Purga-Purga de sebo","51",IF(B5399="502 - Fermentacion PCL","502",IF(B5399="510 - Fermentacion","510","512"))))))</f>
        <v/>
      </c>
      <c r="M5399" s="107" t="str">
        <f t="shared" si="84"/>
        <v/>
      </c>
    </row>
    <row r="5400" spans="12:13" hidden="1" x14ac:dyDescent="0.25">
      <c r="L5400" s="145" t="str">
        <f>IF(A5400="","",IFERROR(VLOOKUP(B5400,IPQlickTabla!$B:$J,9,FALSE),IF(B5400="80 - Produccion-Mezcla Grasa","80",IF(B5400="51 - Purga-Purga de sebo","51",IF(B5400="502 - Fermentacion PCL","502",IF(B5400="510 - Fermentacion","510","512"))))))</f>
        <v/>
      </c>
      <c r="M5400" s="107" t="str">
        <f t="shared" si="84"/>
        <v/>
      </c>
    </row>
    <row r="5401" spans="12:13" hidden="1" x14ac:dyDescent="0.25">
      <c r="L5401" s="145" t="str">
        <f>IF(A5401="","",IFERROR(VLOOKUP(B5401,IPQlickTabla!$B:$J,9,FALSE),IF(B5401="80 - Produccion-Mezcla Grasa","80",IF(B5401="51 - Purga-Purga de sebo","51",IF(B5401="502 - Fermentacion PCL","502",IF(B5401="510 - Fermentacion","510","512"))))))</f>
        <v/>
      </c>
      <c r="M5401" s="107" t="str">
        <f t="shared" si="84"/>
        <v/>
      </c>
    </row>
    <row r="5402" spans="12:13" hidden="1" x14ac:dyDescent="0.25">
      <c r="L5402" s="145" t="str">
        <f>IF(A5402="","",IFERROR(VLOOKUP(B5402,IPQlickTabla!$B:$J,9,FALSE),IF(B5402="80 - Produccion-Mezcla Grasa","80",IF(B5402="51 - Purga-Purga de sebo","51",IF(B5402="502 - Fermentacion PCL","502",IF(B5402="510 - Fermentacion","510","512"))))))</f>
        <v/>
      </c>
      <c r="M5402" s="107" t="str">
        <f t="shared" si="84"/>
        <v/>
      </c>
    </row>
    <row r="5403" spans="12:13" hidden="1" x14ac:dyDescent="0.25">
      <c r="L5403" s="145" t="str">
        <f>IF(A5403="","",IFERROR(VLOOKUP(B5403,IPQlickTabla!$B:$J,9,FALSE),IF(B5403="80 - Produccion-Mezcla Grasa","80",IF(B5403="51 - Purga-Purga de sebo","51",IF(B5403="502 - Fermentacion PCL","502",IF(B5403="510 - Fermentacion","510","512"))))))</f>
        <v/>
      </c>
      <c r="M5403" s="107" t="str">
        <f t="shared" si="84"/>
        <v/>
      </c>
    </row>
    <row r="5404" spans="12:13" hidden="1" x14ac:dyDescent="0.25">
      <c r="L5404" s="145" t="str">
        <f>IF(A5404="","",IFERROR(VLOOKUP(B5404,IPQlickTabla!$B:$J,9,FALSE),IF(B5404="80 - Produccion-Mezcla Grasa","80",IF(B5404="51 - Purga-Purga de sebo","51",IF(B5404="502 - Fermentacion PCL","502",IF(B5404="510 - Fermentacion","510","512"))))))</f>
        <v/>
      </c>
      <c r="M5404" s="107" t="str">
        <f t="shared" si="84"/>
        <v/>
      </c>
    </row>
    <row r="5405" spans="12:13" hidden="1" x14ac:dyDescent="0.25">
      <c r="L5405" s="145" t="str">
        <f>IF(A5405="","",IFERROR(VLOOKUP(B5405,IPQlickTabla!$B:$J,9,FALSE),IF(B5405="80 - Produccion-Mezcla Grasa","80",IF(B5405="51 - Purga-Purga de sebo","51",IF(B5405="502 - Fermentacion PCL","502",IF(B5405="510 - Fermentacion","510","512"))))))</f>
        <v/>
      </c>
      <c r="M5405" s="107" t="str">
        <f t="shared" si="84"/>
        <v/>
      </c>
    </row>
    <row r="5406" spans="12:13" hidden="1" x14ac:dyDescent="0.25">
      <c r="L5406" s="145" t="str">
        <f>IF(A5406="","",IFERROR(VLOOKUP(B5406,IPQlickTabla!$B:$J,9,FALSE),IF(B5406="80 - Produccion-Mezcla Grasa","80",IF(B5406="51 - Purga-Purga de sebo","51",IF(B5406="502 - Fermentacion PCL","502",IF(B5406="510 - Fermentacion","510","512"))))))</f>
        <v/>
      </c>
      <c r="M5406" s="107" t="str">
        <f t="shared" si="84"/>
        <v/>
      </c>
    </row>
    <row r="5407" spans="12:13" hidden="1" x14ac:dyDescent="0.25">
      <c r="L5407" s="145" t="str">
        <f>IF(A5407="","",IFERROR(VLOOKUP(B5407,IPQlickTabla!$B:$J,9,FALSE),IF(B5407="80 - Produccion-Mezcla Grasa","80",IF(B5407="51 - Purga-Purga de sebo","51",IF(B5407="502 - Fermentacion PCL","502",IF(B5407="510 - Fermentacion","510","512"))))))</f>
        <v/>
      </c>
      <c r="M5407" s="107" t="str">
        <f t="shared" si="84"/>
        <v/>
      </c>
    </row>
    <row r="5408" spans="12:13" hidden="1" x14ac:dyDescent="0.25">
      <c r="L5408" s="145" t="str">
        <f>IF(A5408="","",IFERROR(VLOOKUP(B5408,IPQlickTabla!$B:$J,9,FALSE),IF(B5408="80 - Produccion-Mezcla Grasa","80",IF(B5408="51 - Purga-Purga de sebo","51",IF(B5408="502 - Fermentacion PCL","502",IF(B5408="510 - Fermentacion","510","512"))))))</f>
        <v/>
      </c>
      <c r="M5408" s="107" t="str">
        <f t="shared" si="84"/>
        <v/>
      </c>
    </row>
    <row r="5409" spans="12:13" hidden="1" x14ac:dyDescent="0.25">
      <c r="L5409" s="145" t="str">
        <f>IF(A5409="","",IFERROR(VLOOKUP(B5409,IPQlickTabla!$B:$J,9,FALSE),IF(B5409="80 - Produccion-Mezcla Grasa","80",IF(B5409="51 - Purga-Purga de sebo","51",IF(B5409="502 - Fermentacion PCL","502",IF(B5409="510 - Fermentacion","510","512"))))))</f>
        <v/>
      </c>
      <c r="M5409" s="107" t="str">
        <f t="shared" si="84"/>
        <v/>
      </c>
    </row>
    <row r="5410" spans="12:13" hidden="1" x14ac:dyDescent="0.25">
      <c r="L5410" s="145" t="str">
        <f>IF(A5410="","",IFERROR(VLOOKUP(B5410,IPQlickTabla!$B:$J,9,FALSE),IF(B5410="80 - Produccion-Mezcla Grasa","80",IF(B5410="51 - Purga-Purga de sebo","51",IF(B5410="502 - Fermentacion PCL","502",IF(B5410="510 - Fermentacion","510","512"))))))</f>
        <v/>
      </c>
      <c r="M5410" s="107" t="str">
        <f t="shared" si="84"/>
        <v/>
      </c>
    </row>
    <row r="5411" spans="12:13" hidden="1" x14ac:dyDescent="0.25">
      <c r="L5411" s="145" t="str">
        <f>IF(A5411="","",IFERROR(VLOOKUP(B5411,IPQlickTabla!$B:$J,9,FALSE),IF(B5411="80 - Produccion-Mezcla Grasa","80",IF(B5411="51 - Purga-Purga de sebo","51",IF(B5411="502 - Fermentacion PCL","502",IF(B5411="510 - Fermentacion","510","512"))))))</f>
        <v/>
      </c>
      <c r="M5411" s="107" t="str">
        <f t="shared" si="84"/>
        <v/>
      </c>
    </row>
    <row r="5412" spans="12:13" hidden="1" x14ac:dyDescent="0.25">
      <c r="L5412" s="145" t="str">
        <f>IF(A5412="","",IFERROR(VLOOKUP(B5412,IPQlickTabla!$B:$J,9,FALSE),IF(B5412="80 - Produccion-Mezcla Grasa","80",IF(B5412="51 - Purga-Purga de sebo","51",IF(B5412="502 - Fermentacion PCL","502",IF(B5412="510 - Fermentacion","510","512"))))))</f>
        <v/>
      </c>
      <c r="M5412" s="107" t="str">
        <f t="shared" si="84"/>
        <v/>
      </c>
    </row>
    <row r="5413" spans="12:13" hidden="1" x14ac:dyDescent="0.25">
      <c r="L5413" s="145" t="str">
        <f>IF(A5413="","",IFERROR(VLOOKUP(B5413,IPQlickTabla!$B:$J,9,FALSE),IF(B5413="80 - Produccion-Mezcla Grasa","80",IF(B5413="51 - Purga-Purga de sebo","51",IF(B5413="502 - Fermentacion PCL","502",IF(B5413="510 - Fermentacion","510","512"))))))</f>
        <v/>
      </c>
      <c r="M5413" s="107" t="str">
        <f t="shared" si="84"/>
        <v/>
      </c>
    </row>
    <row r="5414" spans="12:13" hidden="1" x14ac:dyDescent="0.25">
      <c r="L5414" s="145" t="str">
        <f>IF(A5414="","",IFERROR(VLOOKUP(B5414,IPQlickTabla!$B:$J,9,FALSE),IF(B5414="80 - Produccion-Mezcla Grasa","80",IF(B5414="51 - Purga-Purga de sebo","51",IF(B5414="502 - Fermentacion PCL","502",IF(B5414="510 - Fermentacion","510","512"))))))</f>
        <v/>
      </c>
      <c r="M5414" s="107" t="str">
        <f t="shared" si="84"/>
        <v/>
      </c>
    </row>
    <row r="5415" spans="12:13" hidden="1" x14ac:dyDescent="0.25">
      <c r="L5415" s="145" t="str">
        <f>IF(A5415="","",IFERROR(VLOOKUP(B5415,IPQlickTabla!$B:$J,9,FALSE),IF(B5415="80 - Produccion-Mezcla Grasa","80",IF(B5415="51 - Purga-Purga de sebo","51",IF(B5415="502 - Fermentacion PCL","502",IF(B5415="510 - Fermentacion","510","512"))))))</f>
        <v/>
      </c>
      <c r="M5415" s="107" t="str">
        <f t="shared" si="84"/>
        <v/>
      </c>
    </row>
    <row r="5416" spans="12:13" hidden="1" x14ac:dyDescent="0.25">
      <c r="L5416" s="145" t="str">
        <f>IF(A5416="","",IFERROR(VLOOKUP(B5416,IPQlickTabla!$B:$J,9,FALSE),IF(B5416="80 - Produccion-Mezcla Grasa","80",IF(B5416="51 - Purga-Purga de sebo","51",IF(B5416="502 - Fermentacion PCL","502",IF(B5416="510 - Fermentacion","510","512"))))))</f>
        <v/>
      </c>
      <c r="M5416" s="107" t="str">
        <f t="shared" si="84"/>
        <v/>
      </c>
    </row>
    <row r="5417" spans="12:13" hidden="1" x14ac:dyDescent="0.25">
      <c r="L5417" s="145" t="str">
        <f>IF(A5417="","",IFERROR(VLOOKUP(B5417,IPQlickTabla!$B:$J,9,FALSE),IF(B5417="80 - Produccion-Mezcla Grasa","80",IF(B5417="51 - Purga-Purga de sebo","51",IF(B5417="502 - Fermentacion PCL","502",IF(B5417="510 - Fermentacion","510","512"))))))</f>
        <v/>
      </c>
      <c r="M5417" s="107" t="str">
        <f t="shared" si="84"/>
        <v/>
      </c>
    </row>
    <row r="5418" spans="12:13" hidden="1" x14ac:dyDescent="0.25">
      <c r="L5418" s="145" t="str">
        <f>IF(A5418="","",IFERROR(VLOOKUP(B5418,IPQlickTabla!$B:$J,9,FALSE),IF(B5418="80 - Produccion-Mezcla Grasa","80",IF(B5418="51 - Purga-Purga de sebo","51",IF(B5418="502 - Fermentacion PCL","502",IF(B5418="510 - Fermentacion","510","512"))))))</f>
        <v/>
      </c>
      <c r="M5418" s="107" t="str">
        <f t="shared" si="84"/>
        <v/>
      </c>
    </row>
    <row r="5419" spans="12:13" hidden="1" x14ac:dyDescent="0.25">
      <c r="L5419" s="145" t="str">
        <f>IF(A5419="","",IFERROR(VLOOKUP(B5419,IPQlickTabla!$B:$J,9,FALSE),IF(B5419="80 - Produccion-Mezcla Grasa","80",IF(B5419="51 - Purga-Purga de sebo","51",IF(B5419="502 - Fermentacion PCL","502",IF(B5419="510 - Fermentacion","510","512"))))))</f>
        <v/>
      </c>
      <c r="M5419" s="107" t="str">
        <f t="shared" si="84"/>
        <v/>
      </c>
    </row>
    <row r="5420" spans="12:13" hidden="1" x14ac:dyDescent="0.25">
      <c r="L5420" s="145" t="str">
        <f>IF(A5420="","",IFERROR(VLOOKUP(B5420,IPQlickTabla!$B:$J,9,FALSE),IF(B5420="80 - Produccion-Mezcla Grasa","80",IF(B5420="51 - Purga-Purga de sebo","51",IF(B5420="502 - Fermentacion PCL","502",IF(B5420="510 - Fermentacion","510","512"))))))</f>
        <v/>
      </c>
      <c r="M5420" s="107" t="str">
        <f t="shared" si="84"/>
        <v/>
      </c>
    </row>
    <row r="5421" spans="12:13" hidden="1" x14ac:dyDescent="0.25">
      <c r="L5421" s="145" t="str">
        <f>IF(A5421="","",IFERROR(VLOOKUP(B5421,IPQlickTabla!$B:$J,9,FALSE),IF(B5421="80 - Produccion-Mezcla Grasa","80",IF(B5421="51 - Purga-Purga de sebo","51",IF(B5421="502 - Fermentacion PCL","502",IF(B5421="510 - Fermentacion","510","512"))))))</f>
        <v/>
      </c>
      <c r="M5421" s="107" t="str">
        <f t="shared" si="84"/>
        <v/>
      </c>
    </row>
    <row r="5422" spans="12:13" hidden="1" x14ac:dyDescent="0.25">
      <c r="L5422" s="145" t="str">
        <f>IF(A5422="","",IFERROR(VLOOKUP(B5422,IPQlickTabla!$B:$J,9,FALSE),IF(B5422="80 - Produccion-Mezcla Grasa","80",IF(B5422="51 - Purga-Purga de sebo","51",IF(B5422="502 - Fermentacion PCL","502",IF(B5422="510 - Fermentacion","510","512"))))))</f>
        <v/>
      </c>
      <c r="M5422" s="107" t="str">
        <f t="shared" si="84"/>
        <v/>
      </c>
    </row>
    <row r="5423" spans="12:13" hidden="1" x14ac:dyDescent="0.25">
      <c r="L5423" s="145" t="str">
        <f>IF(A5423="","",IFERROR(VLOOKUP(B5423,IPQlickTabla!$B:$J,9,FALSE),IF(B5423="80 - Produccion-Mezcla Grasa","80",IF(B5423="51 - Purga-Purga de sebo","51",IF(B5423="502 - Fermentacion PCL","502",IF(B5423="510 - Fermentacion","510","512"))))))</f>
        <v/>
      </c>
      <c r="M5423" s="107" t="str">
        <f t="shared" si="84"/>
        <v/>
      </c>
    </row>
    <row r="5424" spans="12:13" hidden="1" x14ac:dyDescent="0.25">
      <c r="L5424" s="145" t="str">
        <f>IF(A5424="","",IFERROR(VLOOKUP(B5424,IPQlickTabla!$B:$J,9,FALSE),IF(B5424="80 - Produccion-Mezcla Grasa","80",IF(B5424="51 - Purga-Purga de sebo","51",IF(B5424="502 - Fermentacion PCL","502",IF(B5424="510 - Fermentacion","510","512"))))))</f>
        <v/>
      </c>
      <c r="M5424" s="107" t="str">
        <f t="shared" si="84"/>
        <v/>
      </c>
    </row>
    <row r="5425" spans="12:13" hidden="1" x14ac:dyDescent="0.25">
      <c r="L5425" s="145" t="str">
        <f>IF(A5425="","",IFERROR(VLOOKUP(B5425,IPQlickTabla!$B:$J,9,FALSE),IF(B5425="80 - Produccion-Mezcla Grasa","80",IF(B5425="51 - Purga-Purga de sebo","51",IF(B5425="502 - Fermentacion PCL","502",IF(B5425="510 - Fermentacion","510","512"))))))</f>
        <v/>
      </c>
      <c r="M5425" s="107" t="str">
        <f t="shared" si="84"/>
        <v/>
      </c>
    </row>
    <row r="5426" spans="12:13" hidden="1" x14ac:dyDescent="0.25">
      <c r="L5426" s="145" t="str">
        <f>IF(A5426="","",IFERROR(VLOOKUP(B5426,IPQlickTabla!$B:$J,9,FALSE),IF(B5426="80 - Produccion-Mezcla Grasa","80",IF(B5426="51 - Purga-Purga de sebo","51",IF(B5426="502 - Fermentacion PCL","502",IF(B5426="510 - Fermentacion","510","512"))))))</f>
        <v/>
      </c>
      <c r="M5426" s="107" t="str">
        <f t="shared" si="84"/>
        <v/>
      </c>
    </row>
    <row r="5427" spans="12:13" hidden="1" x14ac:dyDescent="0.25">
      <c r="L5427" s="145" t="str">
        <f>IF(A5427="","",IFERROR(VLOOKUP(B5427,IPQlickTabla!$B:$J,9,FALSE),IF(B5427="80 - Produccion-Mezcla Grasa","80",IF(B5427="51 - Purga-Purga de sebo","51",IF(B5427="502 - Fermentacion PCL","502",IF(B5427="510 - Fermentacion","510","512"))))))</f>
        <v/>
      </c>
      <c r="M5427" s="107" t="str">
        <f t="shared" si="84"/>
        <v/>
      </c>
    </row>
    <row r="5428" spans="12:13" hidden="1" x14ac:dyDescent="0.25">
      <c r="L5428" s="145" t="str">
        <f>IF(A5428="","",IFERROR(VLOOKUP(B5428,IPQlickTabla!$B:$J,9,FALSE),IF(B5428="80 - Produccion-Mezcla Grasa","80",IF(B5428="51 - Purga-Purga de sebo","51",IF(B5428="502 - Fermentacion PCL","502",IF(B5428="510 - Fermentacion","510","512"))))))</f>
        <v/>
      </c>
      <c r="M5428" s="107" t="str">
        <f t="shared" si="84"/>
        <v/>
      </c>
    </row>
    <row r="5429" spans="12:13" hidden="1" x14ac:dyDescent="0.25">
      <c r="L5429" s="145" t="str">
        <f>IF(A5429="","",IFERROR(VLOOKUP(B5429,IPQlickTabla!$B:$J,9,FALSE),IF(B5429="80 - Produccion-Mezcla Grasa","80",IF(B5429="51 - Purga-Purga de sebo","51",IF(B5429="502 - Fermentacion PCL","502",IF(B5429="510 - Fermentacion","510","512"))))))</f>
        <v/>
      </c>
      <c r="M5429" s="107" t="str">
        <f t="shared" si="84"/>
        <v/>
      </c>
    </row>
    <row r="5430" spans="12:13" hidden="1" x14ac:dyDescent="0.25">
      <c r="L5430" s="145" t="str">
        <f>IF(A5430="","",IFERROR(VLOOKUP(B5430,IPQlickTabla!$B:$J,9,FALSE),IF(B5430="80 - Produccion-Mezcla Grasa","80",IF(B5430="51 - Purga-Purga de sebo","51",IF(B5430="502 - Fermentacion PCL","502",IF(B5430="510 - Fermentacion","510","512"))))))</f>
        <v/>
      </c>
      <c r="M5430" s="107" t="str">
        <f t="shared" si="84"/>
        <v/>
      </c>
    </row>
    <row r="5431" spans="12:13" hidden="1" x14ac:dyDescent="0.25">
      <c r="L5431" s="145" t="str">
        <f>IF(A5431="","",IFERROR(VLOOKUP(B5431,IPQlickTabla!$B:$J,9,FALSE),IF(B5431="80 - Produccion-Mezcla Grasa","80",IF(B5431="51 - Purga-Purga de sebo","51",IF(B5431="502 - Fermentacion PCL","502",IF(B5431="510 - Fermentacion","510","512"))))))</f>
        <v/>
      </c>
      <c r="M5431" s="107" t="str">
        <f t="shared" si="84"/>
        <v/>
      </c>
    </row>
    <row r="5432" spans="12:13" hidden="1" x14ac:dyDescent="0.25">
      <c r="L5432" s="145" t="str">
        <f>IF(A5432="","",IFERROR(VLOOKUP(B5432,IPQlickTabla!$B:$J,9,FALSE),IF(B5432="80 - Produccion-Mezcla Grasa","80",IF(B5432="51 - Purga-Purga de sebo","51",IF(B5432="502 - Fermentacion PCL","502",IF(B5432="510 - Fermentacion","510","512"))))))</f>
        <v/>
      </c>
      <c r="M5432" s="107" t="str">
        <f t="shared" si="84"/>
        <v/>
      </c>
    </row>
    <row r="5433" spans="12:13" hidden="1" x14ac:dyDescent="0.25">
      <c r="L5433" s="145" t="str">
        <f>IF(A5433="","",IFERROR(VLOOKUP(B5433,IPQlickTabla!$B:$J,9,FALSE),IF(B5433="80 - Produccion-Mezcla Grasa","80",IF(B5433="51 - Purga-Purga de sebo","51",IF(B5433="502 - Fermentacion PCL","502",IF(B5433="510 - Fermentacion","510","512"))))))</f>
        <v/>
      </c>
      <c r="M5433" s="107" t="str">
        <f t="shared" si="84"/>
        <v/>
      </c>
    </row>
    <row r="5434" spans="12:13" hidden="1" x14ac:dyDescent="0.25">
      <c r="L5434" s="145" t="str">
        <f>IF(A5434="","",IFERROR(VLOOKUP(B5434,IPQlickTabla!$B:$J,9,FALSE),IF(B5434="80 - Produccion-Mezcla Grasa","80",IF(B5434="51 - Purga-Purga de sebo","51",IF(B5434="502 - Fermentacion PCL","502",IF(B5434="510 - Fermentacion","510","512"))))))</f>
        <v/>
      </c>
      <c r="M5434" s="107" t="str">
        <f t="shared" si="84"/>
        <v/>
      </c>
    </row>
    <row r="5435" spans="12:13" hidden="1" x14ac:dyDescent="0.25">
      <c r="L5435" s="145" t="str">
        <f>IF(A5435="","",IFERROR(VLOOKUP(B5435,IPQlickTabla!$B:$J,9,FALSE),IF(B5435="80 - Produccion-Mezcla Grasa","80",IF(B5435="51 - Purga-Purga de sebo","51",IF(B5435="502 - Fermentacion PCL","502",IF(B5435="510 - Fermentacion","510","512"))))))</f>
        <v/>
      </c>
      <c r="M5435" s="107" t="str">
        <f t="shared" si="84"/>
        <v/>
      </c>
    </row>
    <row r="5436" spans="12:13" hidden="1" x14ac:dyDescent="0.25">
      <c r="L5436" s="145" t="str">
        <f>IF(A5436="","",IFERROR(VLOOKUP(B5436,IPQlickTabla!$B:$J,9,FALSE),IF(B5436="80 - Produccion-Mezcla Grasa","80",IF(B5436="51 - Purga-Purga de sebo","51",IF(B5436="502 - Fermentacion PCL","502",IF(B5436="510 - Fermentacion","510","512"))))))</f>
        <v/>
      </c>
      <c r="M5436" s="107" t="str">
        <f t="shared" si="84"/>
        <v/>
      </c>
    </row>
    <row r="5437" spans="12:13" hidden="1" x14ac:dyDescent="0.25">
      <c r="L5437" s="145" t="str">
        <f>IF(A5437="","",IFERROR(VLOOKUP(B5437,IPQlickTabla!$B:$J,9,FALSE),IF(B5437="80 - Produccion-Mezcla Grasa","80",IF(B5437="51 - Purga-Purga de sebo","51",IF(B5437="502 - Fermentacion PCL","502",IF(B5437="510 - Fermentacion","510","512"))))))</f>
        <v/>
      </c>
      <c r="M5437" s="107" t="str">
        <f t="shared" si="84"/>
        <v/>
      </c>
    </row>
    <row r="5438" spans="12:13" hidden="1" x14ac:dyDescent="0.25">
      <c r="L5438" s="145" t="str">
        <f>IF(A5438="","",IFERROR(VLOOKUP(B5438,IPQlickTabla!$B:$J,9,FALSE),IF(B5438="80 - Produccion-Mezcla Grasa","80",IF(B5438="51 - Purga-Purga de sebo","51",IF(B5438="502 - Fermentacion PCL","502",IF(B5438="510 - Fermentacion","510","512"))))))</f>
        <v/>
      </c>
      <c r="M5438" s="107" t="str">
        <f t="shared" si="84"/>
        <v/>
      </c>
    </row>
    <row r="5439" spans="12:13" hidden="1" x14ac:dyDescent="0.25">
      <c r="L5439" s="145" t="str">
        <f>IF(A5439="","",IFERROR(VLOOKUP(B5439,IPQlickTabla!$B:$J,9,FALSE),IF(B5439="80 - Produccion-Mezcla Grasa","80",IF(B5439="51 - Purga-Purga de sebo","51",IF(B5439="502 - Fermentacion PCL","502",IF(B5439="510 - Fermentacion","510","512"))))))</f>
        <v/>
      </c>
      <c r="M5439" s="107" t="str">
        <f t="shared" si="84"/>
        <v/>
      </c>
    </row>
    <row r="5440" spans="12:13" hidden="1" x14ac:dyDescent="0.25">
      <c r="L5440" s="145" t="str">
        <f>IF(A5440="","",IFERROR(VLOOKUP(B5440,IPQlickTabla!$B:$J,9,FALSE),IF(B5440="80 - Produccion-Mezcla Grasa","80",IF(B5440="51 - Purga-Purga de sebo","51",IF(B5440="502 - Fermentacion PCL","502",IF(B5440="510 - Fermentacion","510","512"))))))</f>
        <v/>
      </c>
      <c r="M5440" s="107" t="str">
        <f t="shared" si="84"/>
        <v/>
      </c>
    </row>
    <row r="5441" spans="12:13" hidden="1" x14ac:dyDescent="0.25">
      <c r="L5441" s="145" t="str">
        <f>IF(A5441="","",IFERROR(VLOOKUP(B5441,IPQlickTabla!$B:$J,9,FALSE),IF(B5441="80 - Produccion-Mezcla Grasa","80",IF(B5441="51 - Purga-Purga de sebo","51",IF(B5441="502 - Fermentacion PCL","502",IF(B5441="510 - Fermentacion","510","512"))))))</f>
        <v/>
      </c>
      <c r="M5441" s="107" t="str">
        <f t="shared" si="84"/>
        <v/>
      </c>
    </row>
    <row r="5442" spans="12:13" hidden="1" x14ac:dyDescent="0.25">
      <c r="L5442" s="145" t="str">
        <f>IF(A5442="","",IFERROR(VLOOKUP(B5442,IPQlickTabla!$B:$J,9,FALSE),IF(B5442="80 - Produccion-Mezcla Grasa","80",IF(B5442="51 - Purga-Purga de sebo","51",IF(B5442="502 - Fermentacion PCL","502",IF(B5442="510 - Fermentacion","510","512"))))))</f>
        <v/>
      </c>
      <c r="M5442" s="107" t="str">
        <f t="shared" si="84"/>
        <v/>
      </c>
    </row>
    <row r="5443" spans="12:13" hidden="1" x14ac:dyDescent="0.25">
      <c r="L5443" s="145" t="str">
        <f>IF(A5443="","",IFERROR(VLOOKUP(B5443,IPQlickTabla!$B:$J,9,FALSE),IF(B5443="80 - Produccion-Mezcla Grasa","80",IF(B5443="51 - Purga-Purga de sebo","51",IF(B5443="502 - Fermentacion PCL","502",IF(B5443="510 - Fermentacion","510","512"))))))</f>
        <v/>
      </c>
      <c r="M5443" s="107" t="str">
        <f t="shared" ref="M5443:M5506" si="85">+IF(OR(L5443=73,L5443=74,L5443=75),75,IF(L5443="80",80,IF(L5443="51",51,IF(L5443="502",502,IF(L5443="510",510,IF(L5443="512",512,L5443))))))</f>
        <v/>
      </c>
    </row>
    <row r="5444" spans="12:13" hidden="1" x14ac:dyDescent="0.25">
      <c r="L5444" s="145" t="str">
        <f>IF(A5444="","",IFERROR(VLOOKUP(B5444,IPQlickTabla!$B:$J,9,FALSE),IF(B5444="80 - Produccion-Mezcla Grasa","80",IF(B5444="51 - Purga-Purga de sebo","51",IF(B5444="502 - Fermentacion PCL","502",IF(B5444="510 - Fermentacion","510","512"))))))</f>
        <v/>
      </c>
      <c r="M5444" s="107" t="str">
        <f t="shared" si="85"/>
        <v/>
      </c>
    </row>
    <row r="5445" spans="12:13" hidden="1" x14ac:dyDescent="0.25">
      <c r="L5445" s="145" t="str">
        <f>IF(A5445="","",IFERROR(VLOOKUP(B5445,IPQlickTabla!$B:$J,9,FALSE),IF(B5445="80 - Produccion-Mezcla Grasa","80",IF(B5445="51 - Purga-Purga de sebo","51",IF(B5445="502 - Fermentacion PCL","502",IF(B5445="510 - Fermentacion","510","512"))))))</f>
        <v/>
      </c>
      <c r="M5445" s="107" t="str">
        <f t="shared" si="85"/>
        <v/>
      </c>
    </row>
    <row r="5446" spans="12:13" hidden="1" x14ac:dyDescent="0.25">
      <c r="L5446" s="145" t="str">
        <f>IF(A5446="","",IFERROR(VLOOKUP(B5446,IPQlickTabla!$B:$J,9,FALSE),IF(B5446="80 - Produccion-Mezcla Grasa","80",IF(B5446="51 - Purga-Purga de sebo","51",IF(B5446="502 - Fermentacion PCL","502",IF(B5446="510 - Fermentacion","510","512"))))))</f>
        <v/>
      </c>
      <c r="M5446" s="107" t="str">
        <f t="shared" si="85"/>
        <v/>
      </c>
    </row>
    <row r="5447" spans="12:13" hidden="1" x14ac:dyDescent="0.25">
      <c r="L5447" s="145" t="str">
        <f>IF(A5447="","",IFERROR(VLOOKUP(B5447,IPQlickTabla!$B:$J,9,FALSE),IF(B5447="80 - Produccion-Mezcla Grasa","80",IF(B5447="51 - Purga-Purga de sebo","51",IF(B5447="502 - Fermentacion PCL","502",IF(B5447="510 - Fermentacion","510","512"))))))</f>
        <v/>
      </c>
      <c r="M5447" s="107" t="str">
        <f t="shared" si="85"/>
        <v/>
      </c>
    </row>
    <row r="5448" spans="12:13" hidden="1" x14ac:dyDescent="0.25">
      <c r="L5448" s="145" t="str">
        <f>IF(A5448="","",IFERROR(VLOOKUP(B5448,IPQlickTabla!$B:$J,9,FALSE),IF(B5448="80 - Produccion-Mezcla Grasa","80",IF(B5448="51 - Purga-Purga de sebo","51",IF(B5448="502 - Fermentacion PCL","502",IF(B5448="510 - Fermentacion","510","512"))))))</f>
        <v/>
      </c>
      <c r="M5448" s="107" t="str">
        <f t="shared" si="85"/>
        <v/>
      </c>
    </row>
    <row r="5449" spans="12:13" hidden="1" x14ac:dyDescent="0.25">
      <c r="L5449" s="145" t="str">
        <f>IF(A5449="","",IFERROR(VLOOKUP(B5449,IPQlickTabla!$B:$J,9,FALSE),IF(B5449="80 - Produccion-Mezcla Grasa","80",IF(B5449="51 - Purga-Purga de sebo","51",IF(B5449="502 - Fermentacion PCL","502",IF(B5449="510 - Fermentacion","510","512"))))))</f>
        <v/>
      </c>
      <c r="M5449" s="107" t="str">
        <f t="shared" si="85"/>
        <v/>
      </c>
    </row>
    <row r="5450" spans="12:13" hidden="1" x14ac:dyDescent="0.25">
      <c r="L5450" s="145" t="str">
        <f>IF(A5450="","",IFERROR(VLOOKUP(B5450,IPQlickTabla!$B:$J,9,FALSE),IF(B5450="80 - Produccion-Mezcla Grasa","80",IF(B5450="51 - Purga-Purga de sebo","51",IF(B5450="502 - Fermentacion PCL","502",IF(B5450="510 - Fermentacion","510","512"))))))</f>
        <v/>
      </c>
      <c r="M5450" s="107" t="str">
        <f t="shared" si="85"/>
        <v/>
      </c>
    </row>
    <row r="5451" spans="12:13" hidden="1" x14ac:dyDescent="0.25">
      <c r="L5451" s="145" t="str">
        <f>IF(A5451="","",IFERROR(VLOOKUP(B5451,IPQlickTabla!$B:$J,9,FALSE),IF(B5451="80 - Produccion-Mezcla Grasa","80",IF(B5451="51 - Purga-Purga de sebo","51",IF(B5451="502 - Fermentacion PCL","502",IF(B5451="510 - Fermentacion","510","512"))))))</f>
        <v/>
      </c>
      <c r="M5451" s="107" t="str">
        <f t="shared" si="85"/>
        <v/>
      </c>
    </row>
    <row r="5452" spans="12:13" hidden="1" x14ac:dyDescent="0.25">
      <c r="L5452" s="145" t="str">
        <f>IF(A5452="","",IFERROR(VLOOKUP(B5452,IPQlickTabla!$B:$J,9,FALSE),IF(B5452="80 - Produccion-Mezcla Grasa","80",IF(B5452="51 - Purga-Purga de sebo","51",IF(B5452="502 - Fermentacion PCL","502",IF(B5452="510 - Fermentacion","510","512"))))))</f>
        <v/>
      </c>
      <c r="M5452" s="107" t="str">
        <f t="shared" si="85"/>
        <v/>
      </c>
    </row>
    <row r="5453" spans="12:13" hidden="1" x14ac:dyDescent="0.25">
      <c r="L5453" s="145" t="str">
        <f>IF(A5453="","",IFERROR(VLOOKUP(B5453,IPQlickTabla!$B:$J,9,FALSE),IF(B5453="80 - Produccion-Mezcla Grasa","80",IF(B5453="51 - Purga-Purga de sebo","51",IF(B5453="502 - Fermentacion PCL","502",IF(B5453="510 - Fermentacion","510","512"))))))</f>
        <v/>
      </c>
      <c r="M5453" s="107" t="str">
        <f t="shared" si="85"/>
        <v/>
      </c>
    </row>
    <row r="5454" spans="12:13" hidden="1" x14ac:dyDescent="0.25">
      <c r="L5454" s="145" t="str">
        <f>IF(A5454="","",IFERROR(VLOOKUP(B5454,IPQlickTabla!$B:$J,9,FALSE),IF(B5454="80 - Produccion-Mezcla Grasa","80",IF(B5454="51 - Purga-Purga de sebo","51",IF(B5454="502 - Fermentacion PCL","502",IF(B5454="510 - Fermentacion","510","512"))))))</f>
        <v/>
      </c>
      <c r="M5454" s="107" t="str">
        <f t="shared" si="85"/>
        <v/>
      </c>
    </row>
    <row r="5455" spans="12:13" hidden="1" x14ac:dyDescent="0.25">
      <c r="L5455" s="145" t="str">
        <f>IF(A5455="","",IFERROR(VLOOKUP(B5455,IPQlickTabla!$B:$J,9,FALSE),IF(B5455="80 - Produccion-Mezcla Grasa","80",IF(B5455="51 - Purga-Purga de sebo","51",IF(B5455="502 - Fermentacion PCL","502",IF(B5455="510 - Fermentacion","510","512"))))))</f>
        <v/>
      </c>
      <c r="M5455" s="107" t="str">
        <f t="shared" si="85"/>
        <v/>
      </c>
    </row>
    <row r="5456" spans="12:13" hidden="1" x14ac:dyDescent="0.25">
      <c r="L5456" s="145" t="str">
        <f>IF(A5456="","",IFERROR(VLOOKUP(B5456,IPQlickTabla!$B:$J,9,FALSE),IF(B5456="80 - Produccion-Mezcla Grasa","80",IF(B5456="51 - Purga-Purga de sebo","51",IF(B5456="502 - Fermentacion PCL","502",IF(B5456="510 - Fermentacion","510","512"))))))</f>
        <v/>
      </c>
      <c r="M5456" s="107" t="str">
        <f t="shared" si="85"/>
        <v/>
      </c>
    </row>
    <row r="5457" spans="12:13" hidden="1" x14ac:dyDescent="0.25">
      <c r="L5457" s="145" t="str">
        <f>IF(A5457="","",IFERROR(VLOOKUP(B5457,IPQlickTabla!$B:$J,9,FALSE),IF(B5457="80 - Produccion-Mezcla Grasa","80",IF(B5457="51 - Purga-Purga de sebo","51",IF(B5457="502 - Fermentacion PCL","502",IF(B5457="510 - Fermentacion","510","512"))))))</f>
        <v/>
      </c>
      <c r="M5457" s="107" t="str">
        <f t="shared" si="85"/>
        <v/>
      </c>
    </row>
    <row r="5458" spans="12:13" hidden="1" x14ac:dyDescent="0.25">
      <c r="L5458" s="145" t="str">
        <f>IF(A5458="","",IFERROR(VLOOKUP(B5458,IPQlickTabla!$B:$J,9,FALSE),IF(B5458="80 - Produccion-Mezcla Grasa","80",IF(B5458="51 - Purga-Purga de sebo","51",IF(B5458="502 - Fermentacion PCL","502",IF(B5458="510 - Fermentacion","510","512"))))))</f>
        <v/>
      </c>
      <c r="M5458" s="107" t="str">
        <f t="shared" si="85"/>
        <v/>
      </c>
    </row>
    <row r="5459" spans="12:13" hidden="1" x14ac:dyDescent="0.25">
      <c r="L5459" s="145" t="str">
        <f>IF(A5459="","",IFERROR(VLOOKUP(B5459,IPQlickTabla!$B:$J,9,FALSE),IF(B5459="80 - Produccion-Mezcla Grasa","80",IF(B5459="51 - Purga-Purga de sebo","51",IF(B5459="502 - Fermentacion PCL","502",IF(B5459="510 - Fermentacion","510","512"))))))</f>
        <v/>
      </c>
      <c r="M5459" s="107" t="str">
        <f t="shared" si="85"/>
        <v/>
      </c>
    </row>
    <row r="5460" spans="12:13" hidden="1" x14ac:dyDescent="0.25">
      <c r="L5460" s="145" t="str">
        <f>IF(A5460="","",IFERROR(VLOOKUP(B5460,IPQlickTabla!$B:$J,9,FALSE),IF(B5460="80 - Produccion-Mezcla Grasa","80",IF(B5460="51 - Purga-Purga de sebo","51",IF(B5460="502 - Fermentacion PCL","502",IF(B5460="510 - Fermentacion","510","512"))))))</f>
        <v/>
      </c>
      <c r="M5460" s="107" t="str">
        <f t="shared" si="85"/>
        <v/>
      </c>
    </row>
    <row r="5461" spans="12:13" hidden="1" x14ac:dyDescent="0.25">
      <c r="L5461" s="145" t="str">
        <f>IF(A5461="","",IFERROR(VLOOKUP(B5461,IPQlickTabla!$B:$J,9,FALSE),IF(B5461="80 - Produccion-Mezcla Grasa","80",IF(B5461="51 - Purga-Purga de sebo","51",IF(B5461="502 - Fermentacion PCL","502",IF(B5461="510 - Fermentacion","510","512"))))))</f>
        <v/>
      </c>
      <c r="M5461" s="107" t="str">
        <f t="shared" si="85"/>
        <v/>
      </c>
    </row>
    <row r="5462" spans="12:13" hidden="1" x14ac:dyDescent="0.25">
      <c r="L5462" s="145" t="str">
        <f>IF(A5462="","",IFERROR(VLOOKUP(B5462,IPQlickTabla!$B:$J,9,FALSE),IF(B5462="80 - Produccion-Mezcla Grasa","80",IF(B5462="51 - Purga-Purga de sebo","51",IF(B5462="502 - Fermentacion PCL","502",IF(B5462="510 - Fermentacion","510","512"))))))</f>
        <v/>
      </c>
      <c r="M5462" s="107" t="str">
        <f t="shared" si="85"/>
        <v/>
      </c>
    </row>
    <row r="5463" spans="12:13" hidden="1" x14ac:dyDescent="0.25">
      <c r="L5463" s="145" t="str">
        <f>IF(A5463="","",IFERROR(VLOOKUP(B5463,IPQlickTabla!$B:$J,9,FALSE),IF(B5463="80 - Produccion-Mezcla Grasa","80",IF(B5463="51 - Purga-Purga de sebo","51",IF(B5463="502 - Fermentacion PCL","502",IF(B5463="510 - Fermentacion","510","512"))))))</f>
        <v/>
      </c>
      <c r="M5463" s="107" t="str">
        <f t="shared" si="85"/>
        <v/>
      </c>
    </row>
    <row r="5464" spans="12:13" hidden="1" x14ac:dyDescent="0.25">
      <c r="L5464" s="145" t="str">
        <f>IF(A5464="","",IFERROR(VLOOKUP(B5464,IPQlickTabla!$B:$J,9,FALSE),IF(B5464="80 - Produccion-Mezcla Grasa","80",IF(B5464="51 - Purga-Purga de sebo","51",IF(B5464="502 - Fermentacion PCL","502",IF(B5464="510 - Fermentacion","510","512"))))))</f>
        <v/>
      </c>
      <c r="M5464" s="107" t="str">
        <f t="shared" si="85"/>
        <v/>
      </c>
    </row>
    <row r="5465" spans="12:13" hidden="1" x14ac:dyDescent="0.25">
      <c r="L5465" s="145" t="str">
        <f>IF(A5465="","",IFERROR(VLOOKUP(B5465,IPQlickTabla!$B:$J,9,FALSE),IF(B5465="80 - Produccion-Mezcla Grasa","80",IF(B5465="51 - Purga-Purga de sebo","51",IF(B5465="502 - Fermentacion PCL","502",IF(B5465="510 - Fermentacion","510","512"))))))</f>
        <v/>
      </c>
      <c r="M5465" s="107" t="str">
        <f t="shared" si="85"/>
        <v/>
      </c>
    </row>
    <row r="5466" spans="12:13" hidden="1" x14ac:dyDescent="0.25">
      <c r="L5466" s="145" t="str">
        <f>IF(A5466="","",IFERROR(VLOOKUP(B5466,IPQlickTabla!$B:$J,9,FALSE),IF(B5466="80 - Produccion-Mezcla Grasa","80",IF(B5466="51 - Purga-Purga de sebo","51",IF(B5466="502 - Fermentacion PCL","502",IF(B5466="510 - Fermentacion","510","512"))))))</f>
        <v/>
      </c>
      <c r="M5466" s="107" t="str">
        <f t="shared" si="85"/>
        <v/>
      </c>
    </row>
    <row r="5467" spans="12:13" hidden="1" x14ac:dyDescent="0.25">
      <c r="L5467" s="145" t="str">
        <f>IF(A5467="","",IFERROR(VLOOKUP(B5467,IPQlickTabla!$B:$J,9,FALSE),IF(B5467="80 - Produccion-Mezcla Grasa","80",IF(B5467="51 - Purga-Purga de sebo","51",IF(B5467="502 - Fermentacion PCL","502",IF(B5467="510 - Fermentacion","510","512"))))))</f>
        <v/>
      </c>
      <c r="M5467" s="107" t="str">
        <f t="shared" si="85"/>
        <v/>
      </c>
    </row>
    <row r="5468" spans="12:13" hidden="1" x14ac:dyDescent="0.25">
      <c r="L5468" s="145" t="str">
        <f>IF(A5468="","",IFERROR(VLOOKUP(B5468,IPQlickTabla!$B:$J,9,FALSE),IF(B5468="80 - Produccion-Mezcla Grasa","80",IF(B5468="51 - Purga-Purga de sebo","51",IF(B5468="502 - Fermentacion PCL","502",IF(B5468="510 - Fermentacion","510","512"))))))</f>
        <v/>
      </c>
      <c r="M5468" s="107" t="str">
        <f t="shared" si="85"/>
        <v/>
      </c>
    </row>
    <row r="5469" spans="12:13" hidden="1" x14ac:dyDescent="0.25">
      <c r="L5469" s="145" t="str">
        <f>IF(A5469="","",IFERROR(VLOOKUP(B5469,IPQlickTabla!$B:$J,9,FALSE),IF(B5469="80 - Produccion-Mezcla Grasa","80",IF(B5469="51 - Purga-Purga de sebo","51",IF(B5469="502 - Fermentacion PCL","502",IF(B5469="510 - Fermentacion","510","512"))))))</f>
        <v/>
      </c>
      <c r="M5469" s="107" t="str">
        <f t="shared" si="85"/>
        <v/>
      </c>
    </row>
    <row r="5470" spans="12:13" hidden="1" x14ac:dyDescent="0.25">
      <c r="L5470" s="145" t="str">
        <f>IF(A5470="","",IFERROR(VLOOKUP(B5470,IPQlickTabla!$B:$J,9,FALSE),IF(B5470="80 - Produccion-Mezcla Grasa","80",IF(B5470="51 - Purga-Purga de sebo","51",IF(B5470="502 - Fermentacion PCL","502",IF(B5470="510 - Fermentacion","510","512"))))))</f>
        <v/>
      </c>
      <c r="M5470" s="107" t="str">
        <f t="shared" si="85"/>
        <v/>
      </c>
    </row>
    <row r="5471" spans="12:13" hidden="1" x14ac:dyDescent="0.25">
      <c r="L5471" s="145" t="str">
        <f>IF(A5471="","",IFERROR(VLOOKUP(B5471,IPQlickTabla!$B:$J,9,FALSE),IF(B5471="80 - Produccion-Mezcla Grasa","80",IF(B5471="51 - Purga-Purga de sebo","51",IF(B5471="502 - Fermentacion PCL","502",IF(B5471="510 - Fermentacion","510","512"))))))</f>
        <v/>
      </c>
      <c r="M5471" s="107" t="str">
        <f t="shared" si="85"/>
        <v/>
      </c>
    </row>
    <row r="5472" spans="12:13" hidden="1" x14ac:dyDescent="0.25">
      <c r="L5472" s="145" t="str">
        <f>IF(A5472="","",IFERROR(VLOOKUP(B5472,IPQlickTabla!$B:$J,9,FALSE),IF(B5472="80 - Produccion-Mezcla Grasa","80",IF(B5472="51 - Purga-Purga de sebo","51",IF(B5472="502 - Fermentacion PCL","502",IF(B5472="510 - Fermentacion","510","512"))))))</f>
        <v/>
      </c>
      <c r="M5472" s="107" t="str">
        <f t="shared" si="85"/>
        <v/>
      </c>
    </row>
    <row r="5473" spans="12:13" hidden="1" x14ac:dyDescent="0.25">
      <c r="L5473" s="145" t="str">
        <f>IF(A5473="","",IFERROR(VLOOKUP(B5473,IPQlickTabla!$B:$J,9,FALSE),IF(B5473="80 - Produccion-Mezcla Grasa","80",IF(B5473="51 - Purga-Purga de sebo","51",IF(B5473="502 - Fermentacion PCL","502",IF(B5473="510 - Fermentacion","510","512"))))))</f>
        <v/>
      </c>
      <c r="M5473" s="107" t="str">
        <f t="shared" si="85"/>
        <v/>
      </c>
    </row>
    <row r="5474" spans="12:13" hidden="1" x14ac:dyDescent="0.25">
      <c r="L5474" s="145" t="str">
        <f>IF(A5474="","",IFERROR(VLOOKUP(B5474,IPQlickTabla!$B:$J,9,FALSE),IF(B5474="80 - Produccion-Mezcla Grasa","80",IF(B5474="51 - Purga-Purga de sebo","51",IF(B5474="502 - Fermentacion PCL","502",IF(B5474="510 - Fermentacion","510","512"))))))</f>
        <v/>
      </c>
      <c r="M5474" s="107" t="str">
        <f t="shared" si="85"/>
        <v/>
      </c>
    </row>
    <row r="5475" spans="12:13" hidden="1" x14ac:dyDescent="0.25">
      <c r="L5475" s="145" t="str">
        <f>IF(A5475="","",IFERROR(VLOOKUP(B5475,IPQlickTabla!$B:$J,9,FALSE),IF(B5475="80 - Produccion-Mezcla Grasa","80",IF(B5475="51 - Purga-Purga de sebo","51",IF(B5475="502 - Fermentacion PCL","502",IF(B5475="510 - Fermentacion","510","512"))))))</f>
        <v/>
      </c>
      <c r="M5475" s="107" t="str">
        <f t="shared" si="85"/>
        <v/>
      </c>
    </row>
    <row r="5476" spans="12:13" hidden="1" x14ac:dyDescent="0.25">
      <c r="L5476" s="145" t="str">
        <f>IF(A5476="","",IFERROR(VLOOKUP(B5476,IPQlickTabla!$B:$J,9,FALSE),IF(B5476="80 - Produccion-Mezcla Grasa","80",IF(B5476="51 - Purga-Purga de sebo","51",IF(B5476="502 - Fermentacion PCL","502",IF(B5476="510 - Fermentacion","510","512"))))))</f>
        <v/>
      </c>
      <c r="M5476" s="107" t="str">
        <f t="shared" si="85"/>
        <v/>
      </c>
    </row>
    <row r="5477" spans="12:13" hidden="1" x14ac:dyDescent="0.25">
      <c r="L5477" s="145" t="str">
        <f>IF(A5477="","",IFERROR(VLOOKUP(B5477,IPQlickTabla!$B:$J,9,FALSE),IF(B5477="80 - Produccion-Mezcla Grasa","80",IF(B5477="51 - Purga-Purga de sebo","51",IF(B5477="502 - Fermentacion PCL","502",IF(B5477="510 - Fermentacion","510","512"))))))</f>
        <v/>
      </c>
      <c r="M5477" s="107" t="str">
        <f t="shared" si="85"/>
        <v/>
      </c>
    </row>
    <row r="5478" spans="12:13" hidden="1" x14ac:dyDescent="0.25">
      <c r="L5478" s="145" t="str">
        <f>IF(A5478="","",IFERROR(VLOOKUP(B5478,IPQlickTabla!$B:$J,9,FALSE),IF(B5478="80 - Produccion-Mezcla Grasa","80",IF(B5478="51 - Purga-Purga de sebo","51",IF(B5478="502 - Fermentacion PCL","502",IF(B5478="510 - Fermentacion","510","512"))))))</f>
        <v/>
      </c>
      <c r="M5478" s="107" t="str">
        <f t="shared" si="85"/>
        <v/>
      </c>
    </row>
    <row r="5479" spans="12:13" hidden="1" x14ac:dyDescent="0.25">
      <c r="L5479" s="145" t="str">
        <f>IF(A5479="","",IFERROR(VLOOKUP(B5479,IPQlickTabla!$B:$J,9,FALSE),IF(B5479="80 - Produccion-Mezcla Grasa","80",IF(B5479="51 - Purga-Purga de sebo","51",IF(B5479="502 - Fermentacion PCL","502",IF(B5479="510 - Fermentacion","510","512"))))))</f>
        <v/>
      </c>
      <c r="M5479" s="107" t="str">
        <f t="shared" si="85"/>
        <v/>
      </c>
    </row>
    <row r="5480" spans="12:13" hidden="1" x14ac:dyDescent="0.25">
      <c r="L5480" s="145" t="str">
        <f>IF(A5480="","",IFERROR(VLOOKUP(B5480,IPQlickTabla!$B:$J,9,FALSE),IF(B5480="80 - Produccion-Mezcla Grasa","80",IF(B5480="51 - Purga-Purga de sebo","51",IF(B5480="502 - Fermentacion PCL","502",IF(B5480="510 - Fermentacion","510","512"))))))</f>
        <v/>
      </c>
      <c r="M5480" s="107" t="str">
        <f t="shared" si="85"/>
        <v/>
      </c>
    </row>
    <row r="5481" spans="12:13" hidden="1" x14ac:dyDescent="0.25">
      <c r="L5481" s="145" t="str">
        <f>IF(A5481="","",IFERROR(VLOOKUP(B5481,IPQlickTabla!$B:$J,9,FALSE),IF(B5481="80 - Produccion-Mezcla Grasa","80",IF(B5481="51 - Purga-Purga de sebo","51",IF(B5481="502 - Fermentacion PCL","502",IF(B5481="510 - Fermentacion","510","512"))))))</f>
        <v/>
      </c>
      <c r="M5481" s="107" t="str">
        <f t="shared" si="85"/>
        <v/>
      </c>
    </row>
    <row r="5482" spans="12:13" hidden="1" x14ac:dyDescent="0.25">
      <c r="L5482" s="145" t="str">
        <f>IF(A5482="","",IFERROR(VLOOKUP(B5482,IPQlickTabla!$B:$J,9,FALSE),IF(B5482="80 - Produccion-Mezcla Grasa","80",IF(B5482="51 - Purga-Purga de sebo","51",IF(B5482="502 - Fermentacion PCL","502",IF(B5482="510 - Fermentacion","510","512"))))))</f>
        <v/>
      </c>
      <c r="M5482" s="107" t="str">
        <f t="shared" si="85"/>
        <v/>
      </c>
    </row>
    <row r="5483" spans="12:13" hidden="1" x14ac:dyDescent="0.25">
      <c r="L5483" s="145" t="str">
        <f>IF(A5483="","",IFERROR(VLOOKUP(B5483,IPQlickTabla!$B:$J,9,FALSE),IF(B5483="80 - Produccion-Mezcla Grasa","80",IF(B5483="51 - Purga-Purga de sebo","51",IF(B5483="502 - Fermentacion PCL","502",IF(B5483="510 - Fermentacion","510","512"))))))</f>
        <v/>
      </c>
      <c r="M5483" s="107" t="str">
        <f t="shared" si="85"/>
        <v/>
      </c>
    </row>
    <row r="5484" spans="12:13" hidden="1" x14ac:dyDescent="0.25">
      <c r="L5484" s="145" t="str">
        <f>IF(A5484="","",IFERROR(VLOOKUP(B5484,IPQlickTabla!$B:$J,9,FALSE),IF(B5484="80 - Produccion-Mezcla Grasa","80",IF(B5484="51 - Purga-Purga de sebo","51",IF(B5484="502 - Fermentacion PCL","502",IF(B5484="510 - Fermentacion","510","512"))))))</f>
        <v/>
      </c>
      <c r="M5484" s="107" t="str">
        <f t="shared" si="85"/>
        <v/>
      </c>
    </row>
    <row r="5485" spans="12:13" hidden="1" x14ac:dyDescent="0.25">
      <c r="L5485" s="145" t="str">
        <f>IF(A5485="","",IFERROR(VLOOKUP(B5485,IPQlickTabla!$B:$J,9,FALSE),IF(B5485="80 - Produccion-Mezcla Grasa","80",IF(B5485="51 - Purga-Purga de sebo","51",IF(B5485="502 - Fermentacion PCL","502",IF(B5485="510 - Fermentacion","510","512"))))))</f>
        <v/>
      </c>
      <c r="M5485" s="107" t="str">
        <f t="shared" si="85"/>
        <v/>
      </c>
    </row>
    <row r="5486" spans="12:13" hidden="1" x14ac:dyDescent="0.25">
      <c r="L5486" s="145" t="str">
        <f>IF(A5486="","",IFERROR(VLOOKUP(B5486,IPQlickTabla!$B:$J,9,FALSE),IF(B5486="80 - Produccion-Mezcla Grasa","80",IF(B5486="51 - Purga-Purga de sebo","51",IF(B5486="502 - Fermentacion PCL","502",IF(B5486="510 - Fermentacion","510","512"))))))</f>
        <v/>
      </c>
      <c r="M5486" s="107" t="str">
        <f t="shared" si="85"/>
        <v/>
      </c>
    </row>
    <row r="5487" spans="12:13" hidden="1" x14ac:dyDescent="0.25">
      <c r="L5487" s="145" t="str">
        <f>IF(A5487="","",IFERROR(VLOOKUP(B5487,IPQlickTabla!$B:$J,9,FALSE),IF(B5487="80 - Produccion-Mezcla Grasa","80",IF(B5487="51 - Purga-Purga de sebo","51",IF(B5487="502 - Fermentacion PCL","502",IF(B5487="510 - Fermentacion","510","512"))))))</f>
        <v/>
      </c>
      <c r="M5487" s="107" t="str">
        <f t="shared" si="85"/>
        <v/>
      </c>
    </row>
    <row r="5488" spans="12:13" hidden="1" x14ac:dyDescent="0.25">
      <c r="L5488" s="145" t="str">
        <f>IF(A5488="","",IFERROR(VLOOKUP(B5488,IPQlickTabla!$B:$J,9,FALSE),IF(B5488="80 - Produccion-Mezcla Grasa","80",IF(B5488="51 - Purga-Purga de sebo","51",IF(B5488="502 - Fermentacion PCL","502",IF(B5488="510 - Fermentacion","510","512"))))))</f>
        <v/>
      </c>
      <c r="M5488" s="107" t="str">
        <f t="shared" si="85"/>
        <v/>
      </c>
    </row>
    <row r="5489" spans="12:13" hidden="1" x14ac:dyDescent="0.25">
      <c r="L5489" s="145" t="str">
        <f>IF(A5489="","",IFERROR(VLOOKUP(B5489,IPQlickTabla!$B:$J,9,FALSE),IF(B5489="80 - Produccion-Mezcla Grasa","80",IF(B5489="51 - Purga-Purga de sebo","51",IF(B5489="502 - Fermentacion PCL","502",IF(B5489="510 - Fermentacion","510","512"))))))</f>
        <v/>
      </c>
      <c r="M5489" s="107" t="str">
        <f t="shared" si="85"/>
        <v/>
      </c>
    </row>
    <row r="5490" spans="12:13" hidden="1" x14ac:dyDescent="0.25">
      <c r="L5490" s="145" t="str">
        <f>IF(A5490="","",IFERROR(VLOOKUP(B5490,IPQlickTabla!$B:$J,9,FALSE),IF(B5490="80 - Produccion-Mezcla Grasa","80",IF(B5490="51 - Purga-Purga de sebo","51",IF(B5490="502 - Fermentacion PCL","502",IF(B5490="510 - Fermentacion","510","512"))))))</f>
        <v/>
      </c>
      <c r="M5490" s="107" t="str">
        <f t="shared" si="85"/>
        <v/>
      </c>
    </row>
    <row r="5491" spans="12:13" hidden="1" x14ac:dyDescent="0.25">
      <c r="L5491" s="145" t="str">
        <f>IF(A5491="","",IFERROR(VLOOKUP(B5491,IPQlickTabla!$B:$J,9,FALSE),IF(B5491="80 - Produccion-Mezcla Grasa","80",IF(B5491="51 - Purga-Purga de sebo","51",IF(B5491="502 - Fermentacion PCL","502",IF(B5491="510 - Fermentacion","510","512"))))))</f>
        <v/>
      </c>
      <c r="M5491" s="107" t="str">
        <f t="shared" si="85"/>
        <v/>
      </c>
    </row>
    <row r="5492" spans="12:13" hidden="1" x14ac:dyDescent="0.25">
      <c r="L5492" s="145" t="str">
        <f>IF(A5492="","",IFERROR(VLOOKUP(B5492,IPQlickTabla!$B:$J,9,FALSE),IF(B5492="80 - Produccion-Mezcla Grasa","80",IF(B5492="51 - Purga-Purga de sebo","51",IF(B5492="502 - Fermentacion PCL","502",IF(B5492="510 - Fermentacion","510","512"))))))</f>
        <v/>
      </c>
      <c r="M5492" s="107" t="str">
        <f t="shared" si="85"/>
        <v/>
      </c>
    </row>
    <row r="5493" spans="12:13" hidden="1" x14ac:dyDescent="0.25">
      <c r="L5493" s="145" t="str">
        <f>IF(A5493="","",IFERROR(VLOOKUP(B5493,IPQlickTabla!$B:$J,9,FALSE),IF(B5493="80 - Produccion-Mezcla Grasa","80",IF(B5493="51 - Purga-Purga de sebo","51",IF(B5493="502 - Fermentacion PCL","502",IF(B5493="510 - Fermentacion","510","512"))))))</f>
        <v/>
      </c>
      <c r="M5493" s="107" t="str">
        <f t="shared" si="85"/>
        <v/>
      </c>
    </row>
    <row r="5494" spans="12:13" hidden="1" x14ac:dyDescent="0.25">
      <c r="L5494" s="145" t="str">
        <f>IF(A5494="","",IFERROR(VLOOKUP(B5494,IPQlickTabla!$B:$J,9,FALSE),IF(B5494="80 - Produccion-Mezcla Grasa","80",IF(B5494="51 - Purga-Purga de sebo","51",IF(B5494="502 - Fermentacion PCL","502",IF(B5494="510 - Fermentacion","510","512"))))))</f>
        <v/>
      </c>
      <c r="M5494" s="107" t="str">
        <f t="shared" si="85"/>
        <v/>
      </c>
    </row>
    <row r="5495" spans="12:13" hidden="1" x14ac:dyDescent="0.25">
      <c r="L5495" s="145" t="str">
        <f>IF(A5495="","",IFERROR(VLOOKUP(B5495,IPQlickTabla!$B:$J,9,FALSE),IF(B5495="80 - Produccion-Mezcla Grasa","80",IF(B5495="51 - Purga-Purga de sebo","51",IF(B5495="502 - Fermentacion PCL","502",IF(B5495="510 - Fermentacion","510","512"))))))</f>
        <v/>
      </c>
      <c r="M5495" s="107" t="str">
        <f t="shared" si="85"/>
        <v/>
      </c>
    </row>
    <row r="5496" spans="12:13" hidden="1" x14ac:dyDescent="0.25">
      <c r="L5496" s="145" t="str">
        <f>IF(A5496="","",IFERROR(VLOOKUP(B5496,IPQlickTabla!$B:$J,9,FALSE),IF(B5496="80 - Produccion-Mezcla Grasa","80",IF(B5496="51 - Purga-Purga de sebo","51",IF(B5496="502 - Fermentacion PCL","502",IF(B5496="510 - Fermentacion","510","512"))))))</f>
        <v/>
      </c>
      <c r="M5496" s="107" t="str">
        <f t="shared" si="85"/>
        <v/>
      </c>
    </row>
    <row r="5497" spans="12:13" hidden="1" x14ac:dyDescent="0.25">
      <c r="L5497" s="145" t="str">
        <f>IF(A5497="","",IFERROR(VLOOKUP(B5497,IPQlickTabla!$B:$J,9,FALSE),IF(B5497="80 - Produccion-Mezcla Grasa","80",IF(B5497="51 - Purga-Purga de sebo","51",IF(B5497="502 - Fermentacion PCL","502",IF(B5497="510 - Fermentacion","510","512"))))))</f>
        <v/>
      </c>
      <c r="M5497" s="107" t="str">
        <f t="shared" si="85"/>
        <v/>
      </c>
    </row>
    <row r="5498" spans="12:13" hidden="1" x14ac:dyDescent="0.25">
      <c r="L5498" s="145" t="str">
        <f>IF(A5498="","",IFERROR(VLOOKUP(B5498,IPQlickTabla!$B:$J,9,FALSE),IF(B5498="80 - Produccion-Mezcla Grasa","80",IF(B5498="51 - Purga-Purga de sebo","51",IF(B5498="502 - Fermentacion PCL","502",IF(B5498="510 - Fermentacion","510","512"))))))</f>
        <v/>
      </c>
      <c r="M5498" s="107" t="str">
        <f t="shared" si="85"/>
        <v/>
      </c>
    </row>
    <row r="5499" spans="12:13" hidden="1" x14ac:dyDescent="0.25">
      <c r="L5499" s="145" t="str">
        <f>IF(A5499="","",IFERROR(VLOOKUP(B5499,IPQlickTabla!$B:$J,9,FALSE),IF(B5499="80 - Produccion-Mezcla Grasa","80",IF(B5499="51 - Purga-Purga de sebo","51",IF(B5499="502 - Fermentacion PCL","502",IF(B5499="510 - Fermentacion","510","512"))))))</f>
        <v/>
      </c>
      <c r="M5499" s="107" t="str">
        <f t="shared" si="85"/>
        <v/>
      </c>
    </row>
    <row r="5500" spans="12:13" hidden="1" x14ac:dyDescent="0.25">
      <c r="L5500" s="145" t="str">
        <f>IF(A5500="","",IFERROR(VLOOKUP(B5500,IPQlickTabla!$B:$J,9,FALSE),IF(B5500="80 - Produccion-Mezcla Grasa","80",IF(B5500="51 - Purga-Purga de sebo","51",IF(B5500="502 - Fermentacion PCL","502",IF(B5500="510 - Fermentacion","510","512"))))))</f>
        <v/>
      </c>
      <c r="M5500" s="107" t="str">
        <f t="shared" si="85"/>
        <v/>
      </c>
    </row>
    <row r="5501" spans="12:13" hidden="1" x14ac:dyDescent="0.25">
      <c r="L5501" s="145" t="str">
        <f>IF(A5501="","",IFERROR(VLOOKUP(B5501,IPQlickTabla!$B:$J,9,FALSE),IF(B5501="80 - Produccion-Mezcla Grasa","80",IF(B5501="51 - Purga-Purga de sebo","51",IF(B5501="502 - Fermentacion PCL","502",IF(B5501="510 - Fermentacion","510","512"))))))</f>
        <v/>
      </c>
      <c r="M5501" s="107" t="str">
        <f t="shared" si="85"/>
        <v/>
      </c>
    </row>
    <row r="5502" spans="12:13" hidden="1" x14ac:dyDescent="0.25">
      <c r="L5502" s="145" t="str">
        <f>IF(A5502="","",IFERROR(VLOOKUP(B5502,IPQlickTabla!$B:$J,9,FALSE),IF(B5502="80 - Produccion-Mezcla Grasa","80",IF(B5502="51 - Purga-Purga de sebo","51",IF(B5502="502 - Fermentacion PCL","502",IF(B5502="510 - Fermentacion","510","512"))))))</f>
        <v/>
      </c>
      <c r="M5502" s="107" t="str">
        <f t="shared" si="85"/>
        <v/>
      </c>
    </row>
    <row r="5503" spans="12:13" hidden="1" x14ac:dyDescent="0.25">
      <c r="L5503" s="145" t="str">
        <f>IF(A5503="","",IFERROR(VLOOKUP(B5503,IPQlickTabla!$B:$J,9,FALSE),IF(B5503="80 - Produccion-Mezcla Grasa","80",IF(B5503="51 - Purga-Purga de sebo","51",IF(B5503="502 - Fermentacion PCL","502",IF(B5503="510 - Fermentacion","510","512"))))))</f>
        <v/>
      </c>
      <c r="M5503" s="107" t="str">
        <f t="shared" si="85"/>
        <v/>
      </c>
    </row>
    <row r="5504" spans="12:13" hidden="1" x14ac:dyDescent="0.25">
      <c r="L5504" s="145" t="str">
        <f>IF(A5504="","",IFERROR(VLOOKUP(B5504,IPQlickTabla!$B:$J,9,FALSE),IF(B5504="80 - Produccion-Mezcla Grasa","80",IF(B5504="51 - Purga-Purga de sebo","51",IF(B5504="502 - Fermentacion PCL","502",IF(B5504="510 - Fermentacion","510","512"))))))</f>
        <v/>
      </c>
      <c r="M5504" s="107" t="str">
        <f t="shared" si="85"/>
        <v/>
      </c>
    </row>
    <row r="5505" spans="12:13" hidden="1" x14ac:dyDescent="0.25">
      <c r="L5505" s="145" t="str">
        <f>IF(A5505="","",IFERROR(VLOOKUP(B5505,IPQlickTabla!$B:$J,9,FALSE),IF(B5505="80 - Produccion-Mezcla Grasa","80",IF(B5505="51 - Purga-Purga de sebo","51",IF(B5505="502 - Fermentacion PCL","502",IF(B5505="510 - Fermentacion","510","512"))))))</f>
        <v/>
      </c>
      <c r="M5505" s="107" t="str">
        <f t="shared" si="85"/>
        <v/>
      </c>
    </row>
    <row r="5506" spans="12:13" hidden="1" x14ac:dyDescent="0.25">
      <c r="L5506" s="145" t="str">
        <f>IF(A5506="","",IFERROR(VLOOKUP(B5506,IPQlickTabla!$B:$J,9,FALSE),IF(B5506="80 - Produccion-Mezcla Grasa","80",IF(B5506="51 - Purga-Purga de sebo","51",IF(B5506="502 - Fermentacion PCL","502",IF(B5506="510 - Fermentacion","510","512"))))))</f>
        <v/>
      </c>
      <c r="M5506" s="107" t="str">
        <f t="shared" si="85"/>
        <v/>
      </c>
    </row>
    <row r="5507" spans="12:13" hidden="1" x14ac:dyDescent="0.25">
      <c r="L5507" s="145" t="str">
        <f>IF(A5507="","",IFERROR(VLOOKUP(B5507,IPQlickTabla!$B:$J,9,FALSE),IF(B5507="80 - Produccion-Mezcla Grasa","80",IF(B5507="51 - Purga-Purga de sebo","51",IF(B5507="502 - Fermentacion PCL","502",IF(B5507="510 - Fermentacion","510","512"))))))</f>
        <v/>
      </c>
      <c r="M5507" s="107" t="str">
        <f t="shared" ref="M5507:M5570" si="86">+IF(OR(L5507=73,L5507=74,L5507=75),75,IF(L5507="80",80,IF(L5507="51",51,IF(L5507="502",502,IF(L5507="510",510,IF(L5507="512",512,L5507))))))</f>
        <v/>
      </c>
    </row>
    <row r="5508" spans="12:13" hidden="1" x14ac:dyDescent="0.25">
      <c r="L5508" s="145" t="str">
        <f>IF(A5508="","",IFERROR(VLOOKUP(B5508,IPQlickTabla!$B:$J,9,FALSE),IF(B5508="80 - Produccion-Mezcla Grasa","80",IF(B5508="51 - Purga-Purga de sebo","51",IF(B5508="502 - Fermentacion PCL","502",IF(B5508="510 - Fermentacion","510","512"))))))</f>
        <v/>
      </c>
      <c r="M5508" s="107" t="str">
        <f t="shared" si="86"/>
        <v/>
      </c>
    </row>
    <row r="5509" spans="12:13" hidden="1" x14ac:dyDescent="0.25">
      <c r="L5509" s="145" t="str">
        <f>IF(A5509="","",IFERROR(VLOOKUP(B5509,IPQlickTabla!$B:$J,9,FALSE),IF(B5509="80 - Produccion-Mezcla Grasa","80",IF(B5509="51 - Purga-Purga de sebo","51",IF(B5509="502 - Fermentacion PCL","502",IF(B5509="510 - Fermentacion","510","512"))))))</f>
        <v/>
      </c>
      <c r="M5509" s="107" t="str">
        <f t="shared" si="86"/>
        <v/>
      </c>
    </row>
    <row r="5510" spans="12:13" hidden="1" x14ac:dyDescent="0.25">
      <c r="L5510" s="145" t="str">
        <f>IF(A5510="","",IFERROR(VLOOKUP(B5510,IPQlickTabla!$B:$J,9,FALSE),IF(B5510="80 - Produccion-Mezcla Grasa","80",IF(B5510="51 - Purga-Purga de sebo","51",IF(B5510="502 - Fermentacion PCL","502",IF(B5510="510 - Fermentacion","510","512"))))))</f>
        <v/>
      </c>
      <c r="M5510" s="107" t="str">
        <f t="shared" si="86"/>
        <v/>
      </c>
    </row>
    <row r="5511" spans="12:13" hidden="1" x14ac:dyDescent="0.25">
      <c r="L5511" s="145" t="str">
        <f>IF(A5511="","",IFERROR(VLOOKUP(B5511,IPQlickTabla!$B:$J,9,FALSE),IF(B5511="80 - Produccion-Mezcla Grasa","80",IF(B5511="51 - Purga-Purga de sebo","51",IF(B5511="502 - Fermentacion PCL","502",IF(B5511="510 - Fermentacion","510","512"))))))</f>
        <v/>
      </c>
      <c r="M5511" s="107" t="str">
        <f t="shared" si="86"/>
        <v/>
      </c>
    </row>
    <row r="5512" spans="12:13" hidden="1" x14ac:dyDescent="0.25">
      <c r="L5512" s="145" t="str">
        <f>IF(A5512="","",IFERROR(VLOOKUP(B5512,IPQlickTabla!$B:$J,9,FALSE),IF(B5512="80 - Produccion-Mezcla Grasa","80",IF(B5512="51 - Purga-Purga de sebo","51",IF(B5512="502 - Fermentacion PCL","502",IF(B5512="510 - Fermentacion","510","512"))))))</f>
        <v/>
      </c>
      <c r="M5512" s="107" t="str">
        <f t="shared" si="86"/>
        <v/>
      </c>
    </row>
    <row r="5513" spans="12:13" hidden="1" x14ac:dyDescent="0.25">
      <c r="L5513" s="145" t="str">
        <f>IF(A5513="","",IFERROR(VLOOKUP(B5513,IPQlickTabla!$B:$J,9,FALSE),IF(B5513="80 - Produccion-Mezcla Grasa","80",IF(B5513="51 - Purga-Purga de sebo","51",IF(B5513="502 - Fermentacion PCL","502",IF(B5513="510 - Fermentacion","510","512"))))))</f>
        <v/>
      </c>
      <c r="M5513" s="107" t="str">
        <f t="shared" si="86"/>
        <v/>
      </c>
    </row>
    <row r="5514" spans="12:13" hidden="1" x14ac:dyDescent="0.25">
      <c r="L5514" s="145" t="str">
        <f>IF(A5514="","",IFERROR(VLOOKUP(B5514,IPQlickTabla!$B:$J,9,FALSE),IF(B5514="80 - Produccion-Mezcla Grasa","80",IF(B5514="51 - Purga-Purga de sebo","51",IF(B5514="502 - Fermentacion PCL","502",IF(B5514="510 - Fermentacion","510","512"))))))</f>
        <v/>
      </c>
      <c r="M5514" s="107" t="str">
        <f t="shared" si="86"/>
        <v/>
      </c>
    </row>
    <row r="5515" spans="12:13" hidden="1" x14ac:dyDescent="0.25">
      <c r="L5515" s="145" t="str">
        <f>IF(A5515="","",IFERROR(VLOOKUP(B5515,IPQlickTabla!$B:$J,9,FALSE),IF(B5515="80 - Produccion-Mezcla Grasa","80",IF(B5515="51 - Purga-Purga de sebo","51",IF(B5515="502 - Fermentacion PCL","502",IF(B5515="510 - Fermentacion","510","512"))))))</f>
        <v/>
      </c>
      <c r="M5515" s="107" t="str">
        <f t="shared" si="86"/>
        <v/>
      </c>
    </row>
    <row r="5516" spans="12:13" hidden="1" x14ac:dyDescent="0.25">
      <c r="L5516" s="145" t="str">
        <f>IF(A5516="","",IFERROR(VLOOKUP(B5516,IPQlickTabla!$B:$J,9,FALSE),IF(B5516="80 - Produccion-Mezcla Grasa","80",IF(B5516="51 - Purga-Purga de sebo","51",IF(B5516="502 - Fermentacion PCL","502",IF(B5516="510 - Fermentacion","510","512"))))))</f>
        <v/>
      </c>
      <c r="M5516" s="107" t="str">
        <f t="shared" si="86"/>
        <v/>
      </c>
    </row>
    <row r="5517" spans="12:13" hidden="1" x14ac:dyDescent="0.25">
      <c r="L5517" s="145" t="str">
        <f>IF(A5517="","",IFERROR(VLOOKUP(B5517,IPQlickTabla!$B:$J,9,FALSE),IF(B5517="80 - Produccion-Mezcla Grasa","80",IF(B5517="51 - Purga-Purga de sebo","51",IF(B5517="502 - Fermentacion PCL","502",IF(B5517="510 - Fermentacion","510","512"))))))</f>
        <v/>
      </c>
      <c r="M5517" s="107" t="str">
        <f t="shared" si="86"/>
        <v/>
      </c>
    </row>
    <row r="5518" spans="12:13" hidden="1" x14ac:dyDescent="0.25">
      <c r="L5518" s="145" t="str">
        <f>IF(A5518="","",IFERROR(VLOOKUP(B5518,IPQlickTabla!$B:$J,9,FALSE),IF(B5518="80 - Produccion-Mezcla Grasa","80",IF(B5518="51 - Purga-Purga de sebo","51",IF(B5518="502 - Fermentacion PCL","502",IF(B5518="510 - Fermentacion","510","512"))))))</f>
        <v/>
      </c>
      <c r="M5518" s="107" t="str">
        <f t="shared" si="86"/>
        <v/>
      </c>
    </row>
    <row r="5519" spans="12:13" hidden="1" x14ac:dyDescent="0.25">
      <c r="L5519" s="145" t="str">
        <f>IF(A5519="","",IFERROR(VLOOKUP(B5519,IPQlickTabla!$B:$J,9,FALSE),IF(B5519="80 - Produccion-Mezcla Grasa","80",IF(B5519="51 - Purga-Purga de sebo","51",IF(B5519="502 - Fermentacion PCL","502",IF(B5519="510 - Fermentacion","510","512"))))))</f>
        <v/>
      </c>
      <c r="M5519" s="107" t="str">
        <f t="shared" si="86"/>
        <v/>
      </c>
    </row>
    <row r="5520" spans="12:13" hidden="1" x14ac:dyDescent="0.25">
      <c r="L5520" s="145" t="str">
        <f>IF(A5520="","",IFERROR(VLOOKUP(B5520,IPQlickTabla!$B:$J,9,FALSE),IF(B5520="80 - Produccion-Mezcla Grasa","80",IF(B5520="51 - Purga-Purga de sebo","51",IF(B5520="502 - Fermentacion PCL","502",IF(B5520="510 - Fermentacion","510","512"))))))</f>
        <v/>
      </c>
      <c r="M5520" s="107" t="str">
        <f t="shared" si="86"/>
        <v/>
      </c>
    </row>
    <row r="5521" spans="12:13" hidden="1" x14ac:dyDescent="0.25">
      <c r="L5521" s="145" t="str">
        <f>IF(A5521="","",IFERROR(VLOOKUP(B5521,IPQlickTabla!$B:$J,9,FALSE),IF(B5521="80 - Produccion-Mezcla Grasa","80",IF(B5521="51 - Purga-Purga de sebo","51",IF(B5521="502 - Fermentacion PCL","502",IF(B5521="510 - Fermentacion","510","512"))))))</f>
        <v/>
      </c>
      <c r="M5521" s="107" t="str">
        <f t="shared" si="86"/>
        <v/>
      </c>
    </row>
    <row r="5522" spans="12:13" hidden="1" x14ac:dyDescent="0.25">
      <c r="L5522" s="145" t="str">
        <f>IF(A5522="","",IFERROR(VLOOKUP(B5522,IPQlickTabla!$B:$J,9,FALSE),IF(B5522="80 - Produccion-Mezcla Grasa","80",IF(B5522="51 - Purga-Purga de sebo","51",IF(B5522="502 - Fermentacion PCL","502",IF(B5522="510 - Fermentacion","510","512"))))))</f>
        <v/>
      </c>
      <c r="M5522" s="107" t="str">
        <f t="shared" si="86"/>
        <v/>
      </c>
    </row>
    <row r="5523" spans="12:13" hidden="1" x14ac:dyDescent="0.25">
      <c r="L5523" s="145" t="str">
        <f>IF(A5523="","",IFERROR(VLOOKUP(B5523,IPQlickTabla!$B:$J,9,FALSE),IF(B5523="80 - Produccion-Mezcla Grasa","80",IF(B5523="51 - Purga-Purga de sebo","51",IF(B5523="502 - Fermentacion PCL","502",IF(B5523="510 - Fermentacion","510","512"))))))</f>
        <v/>
      </c>
      <c r="M5523" s="107" t="str">
        <f t="shared" si="86"/>
        <v/>
      </c>
    </row>
    <row r="5524" spans="12:13" hidden="1" x14ac:dyDescent="0.25">
      <c r="L5524" s="145" t="str">
        <f>IF(A5524="","",IFERROR(VLOOKUP(B5524,IPQlickTabla!$B:$J,9,FALSE),IF(B5524="80 - Produccion-Mezcla Grasa","80",IF(B5524="51 - Purga-Purga de sebo","51",IF(B5524="502 - Fermentacion PCL","502",IF(B5524="510 - Fermentacion","510","512"))))))</f>
        <v/>
      </c>
      <c r="M5524" s="107" t="str">
        <f t="shared" si="86"/>
        <v/>
      </c>
    </row>
    <row r="5525" spans="12:13" hidden="1" x14ac:dyDescent="0.25">
      <c r="L5525" s="145" t="str">
        <f>IF(A5525="","",IFERROR(VLOOKUP(B5525,IPQlickTabla!$B:$J,9,FALSE),IF(B5525="80 - Produccion-Mezcla Grasa","80",IF(B5525="51 - Purga-Purga de sebo","51",IF(B5525="502 - Fermentacion PCL","502",IF(B5525="510 - Fermentacion","510","512"))))))</f>
        <v/>
      </c>
      <c r="M5525" s="107" t="str">
        <f t="shared" si="86"/>
        <v/>
      </c>
    </row>
    <row r="5526" spans="12:13" hidden="1" x14ac:dyDescent="0.25">
      <c r="L5526" s="145" t="str">
        <f>IF(A5526="","",IFERROR(VLOOKUP(B5526,IPQlickTabla!$B:$J,9,FALSE),IF(B5526="80 - Produccion-Mezcla Grasa","80",IF(B5526="51 - Purga-Purga de sebo","51",IF(B5526="502 - Fermentacion PCL","502",IF(B5526="510 - Fermentacion","510","512"))))))</f>
        <v/>
      </c>
      <c r="M5526" s="107" t="str">
        <f t="shared" si="86"/>
        <v/>
      </c>
    </row>
    <row r="5527" spans="12:13" hidden="1" x14ac:dyDescent="0.25">
      <c r="L5527" s="145" t="str">
        <f>IF(A5527="","",IFERROR(VLOOKUP(B5527,IPQlickTabla!$B:$J,9,FALSE),IF(B5527="80 - Produccion-Mezcla Grasa","80",IF(B5527="51 - Purga-Purga de sebo","51",IF(B5527="502 - Fermentacion PCL","502",IF(B5527="510 - Fermentacion","510","512"))))))</f>
        <v/>
      </c>
      <c r="M5527" s="107" t="str">
        <f t="shared" si="86"/>
        <v/>
      </c>
    </row>
    <row r="5528" spans="12:13" hidden="1" x14ac:dyDescent="0.25">
      <c r="L5528" s="145" t="str">
        <f>IF(A5528="","",IFERROR(VLOOKUP(B5528,IPQlickTabla!$B:$J,9,FALSE),IF(B5528="80 - Produccion-Mezcla Grasa","80",IF(B5528="51 - Purga-Purga de sebo","51",IF(B5528="502 - Fermentacion PCL","502",IF(B5528="510 - Fermentacion","510","512"))))))</f>
        <v/>
      </c>
      <c r="M5528" s="107" t="str">
        <f t="shared" si="86"/>
        <v/>
      </c>
    </row>
    <row r="5529" spans="12:13" hidden="1" x14ac:dyDescent="0.25">
      <c r="L5529" s="145" t="str">
        <f>IF(A5529="","",IFERROR(VLOOKUP(B5529,IPQlickTabla!$B:$J,9,FALSE),IF(B5529="80 - Produccion-Mezcla Grasa","80",IF(B5529="51 - Purga-Purga de sebo","51",IF(B5529="502 - Fermentacion PCL","502",IF(B5529="510 - Fermentacion","510","512"))))))</f>
        <v/>
      </c>
      <c r="M5529" s="107" t="str">
        <f t="shared" si="86"/>
        <v/>
      </c>
    </row>
    <row r="5530" spans="12:13" hidden="1" x14ac:dyDescent="0.25">
      <c r="L5530" s="145" t="str">
        <f>IF(A5530="","",IFERROR(VLOOKUP(B5530,IPQlickTabla!$B:$J,9,FALSE),IF(B5530="80 - Produccion-Mezcla Grasa","80",IF(B5530="51 - Purga-Purga de sebo","51",IF(B5530="502 - Fermentacion PCL","502",IF(B5530="510 - Fermentacion","510","512"))))))</f>
        <v/>
      </c>
      <c r="M5530" s="107" t="str">
        <f t="shared" si="86"/>
        <v/>
      </c>
    </row>
    <row r="5531" spans="12:13" hidden="1" x14ac:dyDescent="0.25">
      <c r="L5531" s="145" t="str">
        <f>IF(A5531="","",IFERROR(VLOOKUP(B5531,IPQlickTabla!$B:$J,9,FALSE),IF(B5531="80 - Produccion-Mezcla Grasa","80",IF(B5531="51 - Purga-Purga de sebo","51",IF(B5531="502 - Fermentacion PCL","502",IF(B5531="510 - Fermentacion","510","512"))))))</f>
        <v/>
      </c>
      <c r="M5531" s="107" t="str">
        <f t="shared" si="86"/>
        <v/>
      </c>
    </row>
    <row r="5532" spans="12:13" hidden="1" x14ac:dyDescent="0.25">
      <c r="L5532" s="145" t="str">
        <f>IF(A5532="","",IFERROR(VLOOKUP(B5532,IPQlickTabla!$B:$J,9,FALSE),IF(B5532="80 - Produccion-Mezcla Grasa","80",IF(B5532="51 - Purga-Purga de sebo","51",IF(B5532="502 - Fermentacion PCL","502",IF(B5532="510 - Fermentacion","510","512"))))))</f>
        <v/>
      </c>
      <c r="M5532" s="107" t="str">
        <f t="shared" si="86"/>
        <v/>
      </c>
    </row>
    <row r="5533" spans="12:13" hidden="1" x14ac:dyDescent="0.25">
      <c r="L5533" s="145" t="str">
        <f>IF(A5533="","",IFERROR(VLOOKUP(B5533,IPQlickTabla!$B:$J,9,FALSE),IF(B5533="80 - Produccion-Mezcla Grasa","80",IF(B5533="51 - Purga-Purga de sebo","51",IF(B5533="502 - Fermentacion PCL","502",IF(B5533="510 - Fermentacion","510","512"))))))</f>
        <v/>
      </c>
      <c r="M5533" s="107" t="str">
        <f t="shared" si="86"/>
        <v/>
      </c>
    </row>
    <row r="5534" spans="12:13" hidden="1" x14ac:dyDescent="0.25">
      <c r="L5534" s="145" t="str">
        <f>IF(A5534="","",IFERROR(VLOOKUP(B5534,IPQlickTabla!$B:$J,9,FALSE),IF(B5534="80 - Produccion-Mezcla Grasa","80",IF(B5534="51 - Purga-Purga de sebo","51",IF(B5534="502 - Fermentacion PCL","502",IF(B5534="510 - Fermentacion","510","512"))))))</f>
        <v/>
      </c>
      <c r="M5534" s="107" t="str">
        <f t="shared" si="86"/>
        <v/>
      </c>
    </row>
    <row r="5535" spans="12:13" hidden="1" x14ac:dyDescent="0.25">
      <c r="L5535" s="145" t="str">
        <f>IF(A5535="","",IFERROR(VLOOKUP(B5535,IPQlickTabla!$B:$J,9,FALSE),IF(B5535="80 - Produccion-Mezcla Grasa","80",IF(B5535="51 - Purga-Purga de sebo","51",IF(B5535="502 - Fermentacion PCL","502",IF(B5535="510 - Fermentacion","510","512"))))))</f>
        <v/>
      </c>
      <c r="M5535" s="107" t="str">
        <f t="shared" si="86"/>
        <v/>
      </c>
    </row>
    <row r="5536" spans="12:13" hidden="1" x14ac:dyDescent="0.25">
      <c r="L5536" s="145" t="str">
        <f>IF(A5536="","",IFERROR(VLOOKUP(B5536,IPQlickTabla!$B:$J,9,FALSE),IF(B5536="80 - Produccion-Mezcla Grasa","80",IF(B5536="51 - Purga-Purga de sebo","51",IF(B5536="502 - Fermentacion PCL","502",IF(B5536="510 - Fermentacion","510","512"))))))</f>
        <v/>
      </c>
      <c r="M5536" s="107" t="str">
        <f t="shared" si="86"/>
        <v/>
      </c>
    </row>
    <row r="5537" spans="12:13" hidden="1" x14ac:dyDescent="0.25">
      <c r="L5537" s="145" t="str">
        <f>IF(A5537="","",IFERROR(VLOOKUP(B5537,IPQlickTabla!$B:$J,9,FALSE),IF(B5537="80 - Produccion-Mezcla Grasa","80",IF(B5537="51 - Purga-Purga de sebo","51",IF(B5537="502 - Fermentacion PCL","502",IF(B5537="510 - Fermentacion","510","512"))))))</f>
        <v/>
      </c>
      <c r="M5537" s="107" t="str">
        <f t="shared" si="86"/>
        <v/>
      </c>
    </row>
    <row r="5538" spans="12:13" hidden="1" x14ac:dyDescent="0.25">
      <c r="L5538" s="145" t="str">
        <f>IF(A5538="","",IFERROR(VLOOKUP(B5538,IPQlickTabla!$B:$J,9,FALSE),IF(B5538="80 - Produccion-Mezcla Grasa","80",IF(B5538="51 - Purga-Purga de sebo","51",IF(B5538="502 - Fermentacion PCL","502",IF(B5538="510 - Fermentacion","510","512"))))))</f>
        <v/>
      </c>
      <c r="M5538" s="107" t="str">
        <f t="shared" si="86"/>
        <v/>
      </c>
    </row>
    <row r="5539" spans="12:13" hidden="1" x14ac:dyDescent="0.25">
      <c r="L5539" s="145" t="str">
        <f>IF(A5539="","",IFERROR(VLOOKUP(B5539,IPQlickTabla!$B:$J,9,FALSE),IF(B5539="80 - Produccion-Mezcla Grasa","80",IF(B5539="51 - Purga-Purga de sebo","51",IF(B5539="502 - Fermentacion PCL","502",IF(B5539="510 - Fermentacion","510","512"))))))</f>
        <v/>
      </c>
      <c r="M5539" s="107" t="str">
        <f t="shared" si="86"/>
        <v/>
      </c>
    </row>
    <row r="5540" spans="12:13" hidden="1" x14ac:dyDescent="0.25">
      <c r="L5540" s="145" t="str">
        <f>IF(A5540="","",IFERROR(VLOOKUP(B5540,IPQlickTabla!$B:$J,9,FALSE),IF(B5540="80 - Produccion-Mezcla Grasa","80",IF(B5540="51 - Purga-Purga de sebo","51",IF(B5540="502 - Fermentacion PCL","502",IF(B5540="510 - Fermentacion","510","512"))))))</f>
        <v/>
      </c>
      <c r="M5540" s="107" t="str">
        <f t="shared" si="86"/>
        <v/>
      </c>
    </row>
    <row r="5541" spans="12:13" hidden="1" x14ac:dyDescent="0.25">
      <c r="L5541" s="145" t="str">
        <f>IF(A5541="","",IFERROR(VLOOKUP(B5541,IPQlickTabla!$B:$J,9,FALSE),IF(B5541="80 - Produccion-Mezcla Grasa","80",IF(B5541="51 - Purga-Purga de sebo","51",IF(B5541="502 - Fermentacion PCL","502",IF(B5541="510 - Fermentacion","510","512"))))))</f>
        <v/>
      </c>
      <c r="M5541" s="107" t="str">
        <f t="shared" si="86"/>
        <v/>
      </c>
    </row>
    <row r="5542" spans="12:13" hidden="1" x14ac:dyDescent="0.25">
      <c r="L5542" s="145" t="str">
        <f>IF(A5542="","",IFERROR(VLOOKUP(B5542,IPQlickTabla!$B:$J,9,FALSE),IF(B5542="80 - Produccion-Mezcla Grasa","80",IF(B5542="51 - Purga-Purga de sebo","51",IF(B5542="502 - Fermentacion PCL","502",IF(B5542="510 - Fermentacion","510","512"))))))</f>
        <v/>
      </c>
      <c r="M5542" s="107" t="str">
        <f t="shared" si="86"/>
        <v/>
      </c>
    </row>
    <row r="5543" spans="12:13" hidden="1" x14ac:dyDescent="0.25">
      <c r="L5543" s="145" t="str">
        <f>IF(A5543="","",IFERROR(VLOOKUP(B5543,IPQlickTabla!$B:$J,9,FALSE),IF(B5543="80 - Produccion-Mezcla Grasa","80",IF(B5543="51 - Purga-Purga de sebo","51",IF(B5543="502 - Fermentacion PCL","502",IF(B5543="510 - Fermentacion","510","512"))))))</f>
        <v/>
      </c>
      <c r="M5543" s="107" t="str">
        <f t="shared" si="86"/>
        <v/>
      </c>
    </row>
    <row r="5544" spans="12:13" hidden="1" x14ac:dyDescent="0.25">
      <c r="L5544" s="145" t="str">
        <f>IF(A5544="","",IFERROR(VLOOKUP(B5544,IPQlickTabla!$B:$J,9,FALSE),IF(B5544="80 - Produccion-Mezcla Grasa","80",IF(B5544="51 - Purga-Purga de sebo","51",IF(B5544="502 - Fermentacion PCL","502",IF(B5544="510 - Fermentacion","510","512"))))))</f>
        <v/>
      </c>
      <c r="M5544" s="107" t="str">
        <f t="shared" si="86"/>
        <v/>
      </c>
    </row>
    <row r="5545" spans="12:13" hidden="1" x14ac:dyDescent="0.25">
      <c r="L5545" s="145" t="str">
        <f>IF(A5545="","",IFERROR(VLOOKUP(B5545,IPQlickTabla!$B:$J,9,FALSE),IF(B5545="80 - Produccion-Mezcla Grasa","80",IF(B5545="51 - Purga-Purga de sebo","51",IF(B5545="502 - Fermentacion PCL","502",IF(B5545="510 - Fermentacion","510","512"))))))</f>
        <v/>
      </c>
      <c r="M5545" s="107" t="str">
        <f t="shared" si="86"/>
        <v/>
      </c>
    </row>
    <row r="5546" spans="12:13" hidden="1" x14ac:dyDescent="0.25">
      <c r="L5546" s="145" t="str">
        <f>IF(A5546="","",IFERROR(VLOOKUP(B5546,IPQlickTabla!$B:$J,9,FALSE),IF(B5546="80 - Produccion-Mezcla Grasa","80",IF(B5546="51 - Purga-Purga de sebo","51",IF(B5546="502 - Fermentacion PCL","502",IF(B5546="510 - Fermentacion","510","512"))))))</f>
        <v/>
      </c>
      <c r="M5546" s="107" t="str">
        <f t="shared" si="86"/>
        <v/>
      </c>
    </row>
    <row r="5547" spans="12:13" hidden="1" x14ac:dyDescent="0.25">
      <c r="L5547" s="145" t="str">
        <f>IF(A5547="","",IFERROR(VLOOKUP(B5547,IPQlickTabla!$B:$J,9,FALSE),IF(B5547="80 - Produccion-Mezcla Grasa","80",IF(B5547="51 - Purga-Purga de sebo","51",IF(B5547="502 - Fermentacion PCL","502",IF(B5547="510 - Fermentacion","510","512"))))))</f>
        <v/>
      </c>
      <c r="M5547" s="107" t="str">
        <f t="shared" si="86"/>
        <v/>
      </c>
    </row>
    <row r="5548" spans="12:13" hidden="1" x14ac:dyDescent="0.25">
      <c r="L5548" s="145" t="str">
        <f>IF(A5548="","",IFERROR(VLOOKUP(B5548,IPQlickTabla!$B:$J,9,FALSE),IF(B5548="80 - Produccion-Mezcla Grasa","80",IF(B5548="51 - Purga-Purga de sebo","51",IF(B5548="502 - Fermentacion PCL","502",IF(B5548="510 - Fermentacion","510","512"))))))</f>
        <v/>
      </c>
      <c r="M5548" s="107" t="str">
        <f t="shared" si="86"/>
        <v/>
      </c>
    </row>
    <row r="5549" spans="12:13" hidden="1" x14ac:dyDescent="0.25">
      <c r="L5549" s="145" t="str">
        <f>IF(A5549="","",IFERROR(VLOOKUP(B5549,IPQlickTabla!$B:$J,9,FALSE),IF(B5549="80 - Produccion-Mezcla Grasa","80",IF(B5549="51 - Purga-Purga de sebo","51",IF(B5549="502 - Fermentacion PCL","502",IF(B5549="510 - Fermentacion","510","512"))))))</f>
        <v/>
      </c>
      <c r="M5549" s="107" t="str">
        <f t="shared" si="86"/>
        <v/>
      </c>
    </row>
    <row r="5550" spans="12:13" hidden="1" x14ac:dyDescent="0.25">
      <c r="L5550" s="145" t="str">
        <f>IF(A5550="","",IFERROR(VLOOKUP(B5550,IPQlickTabla!$B:$J,9,FALSE),IF(B5550="80 - Produccion-Mezcla Grasa","80",IF(B5550="51 - Purga-Purga de sebo","51",IF(B5550="502 - Fermentacion PCL","502",IF(B5550="510 - Fermentacion","510","512"))))))</f>
        <v/>
      </c>
      <c r="M5550" s="107" t="str">
        <f t="shared" si="86"/>
        <v/>
      </c>
    </row>
    <row r="5551" spans="12:13" hidden="1" x14ac:dyDescent="0.25">
      <c r="L5551" s="145" t="str">
        <f>IF(A5551="","",IFERROR(VLOOKUP(B5551,IPQlickTabla!$B:$J,9,FALSE),IF(B5551="80 - Produccion-Mezcla Grasa","80",IF(B5551="51 - Purga-Purga de sebo","51",IF(B5551="502 - Fermentacion PCL","502",IF(B5551="510 - Fermentacion","510","512"))))))</f>
        <v/>
      </c>
      <c r="M5551" s="107" t="str">
        <f t="shared" si="86"/>
        <v/>
      </c>
    </row>
    <row r="5552" spans="12:13" hidden="1" x14ac:dyDescent="0.25">
      <c r="L5552" s="145" t="str">
        <f>IF(A5552="","",IFERROR(VLOOKUP(B5552,IPQlickTabla!$B:$J,9,FALSE),IF(B5552="80 - Produccion-Mezcla Grasa","80",IF(B5552="51 - Purga-Purga de sebo","51",IF(B5552="502 - Fermentacion PCL","502",IF(B5552="510 - Fermentacion","510","512"))))))</f>
        <v/>
      </c>
      <c r="M5552" s="107" t="str">
        <f t="shared" si="86"/>
        <v/>
      </c>
    </row>
    <row r="5553" spans="12:13" hidden="1" x14ac:dyDescent="0.25">
      <c r="L5553" s="145" t="str">
        <f>IF(A5553="","",IFERROR(VLOOKUP(B5553,IPQlickTabla!$B:$J,9,FALSE),IF(B5553="80 - Produccion-Mezcla Grasa","80",IF(B5553="51 - Purga-Purga de sebo","51",IF(B5553="502 - Fermentacion PCL","502",IF(B5553="510 - Fermentacion","510","512"))))))</f>
        <v/>
      </c>
      <c r="M5553" s="107" t="str">
        <f t="shared" si="86"/>
        <v/>
      </c>
    </row>
    <row r="5554" spans="12:13" hidden="1" x14ac:dyDescent="0.25">
      <c r="L5554" s="145" t="str">
        <f>IF(A5554="","",IFERROR(VLOOKUP(B5554,IPQlickTabla!$B:$J,9,FALSE),IF(B5554="80 - Produccion-Mezcla Grasa","80",IF(B5554="51 - Purga-Purga de sebo","51",IF(B5554="502 - Fermentacion PCL","502",IF(B5554="510 - Fermentacion","510","512"))))))</f>
        <v/>
      </c>
      <c r="M5554" s="107" t="str">
        <f t="shared" si="86"/>
        <v/>
      </c>
    </row>
    <row r="5555" spans="12:13" hidden="1" x14ac:dyDescent="0.25">
      <c r="L5555" s="145" t="str">
        <f>IF(A5555="","",IFERROR(VLOOKUP(B5555,IPQlickTabla!$B:$J,9,FALSE),IF(B5555="80 - Produccion-Mezcla Grasa","80",IF(B5555="51 - Purga-Purga de sebo","51",IF(B5555="502 - Fermentacion PCL","502",IF(B5555="510 - Fermentacion","510","512"))))))</f>
        <v/>
      </c>
      <c r="M5555" s="107" t="str">
        <f t="shared" si="86"/>
        <v/>
      </c>
    </row>
    <row r="5556" spans="12:13" hidden="1" x14ac:dyDescent="0.25">
      <c r="L5556" s="145" t="str">
        <f>IF(A5556="","",IFERROR(VLOOKUP(B5556,IPQlickTabla!$B:$J,9,FALSE),IF(B5556="80 - Produccion-Mezcla Grasa","80",IF(B5556="51 - Purga-Purga de sebo","51",IF(B5556="502 - Fermentacion PCL","502",IF(B5556="510 - Fermentacion","510","512"))))))</f>
        <v/>
      </c>
      <c r="M5556" s="107" t="str">
        <f t="shared" si="86"/>
        <v/>
      </c>
    </row>
    <row r="5557" spans="12:13" hidden="1" x14ac:dyDescent="0.25">
      <c r="L5557" s="145" t="str">
        <f>IF(A5557="","",IFERROR(VLOOKUP(B5557,IPQlickTabla!$B:$J,9,FALSE),IF(B5557="80 - Produccion-Mezcla Grasa","80",IF(B5557="51 - Purga-Purga de sebo","51",IF(B5557="502 - Fermentacion PCL","502",IF(B5557="510 - Fermentacion","510","512"))))))</f>
        <v/>
      </c>
      <c r="M5557" s="107" t="str">
        <f t="shared" si="86"/>
        <v/>
      </c>
    </row>
    <row r="5558" spans="12:13" hidden="1" x14ac:dyDescent="0.25">
      <c r="L5558" s="145" t="str">
        <f>IF(A5558="","",IFERROR(VLOOKUP(B5558,IPQlickTabla!$B:$J,9,FALSE),IF(B5558="80 - Produccion-Mezcla Grasa","80",IF(B5558="51 - Purga-Purga de sebo","51",IF(B5558="502 - Fermentacion PCL","502",IF(B5558="510 - Fermentacion","510","512"))))))</f>
        <v/>
      </c>
      <c r="M5558" s="107" t="str">
        <f t="shared" si="86"/>
        <v/>
      </c>
    </row>
    <row r="5559" spans="12:13" hidden="1" x14ac:dyDescent="0.25">
      <c r="L5559" s="145" t="str">
        <f>IF(A5559="","",IFERROR(VLOOKUP(B5559,IPQlickTabla!$B:$J,9,FALSE),IF(B5559="80 - Produccion-Mezcla Grasa","80",IF(B5559="51 - Purga-Purga de sebo","51",IF(B5559="502 - Fermentacion PCL","502",IF(B5559="510 - Fermentacion","510","512"))))))</f>
        <v/>
      </c>
      <c r="M5559" s="107" t="str">
        <f t="shared" si="86"/>
        <v/>
      </c>
    </row>
    <row r="5560" spans="12:13" hidden="1" x14ac:dyDescent="0.25">
      <c r="L5560" s="145" t="str">
        <f>IF(A5560="","",IFERROR(VLOOKUP(B5560,IPQlickTabla!$B:$J,9,FALSE),IF(B5560="80 - Produccion-Mezcla Grasa","80",IF(B5560="51 - Purga-Purga de sebo","51",IF(B5560="502 - Fermentacion PCL","502",IF(B5560="510 - Fermentacion","510","512"))))))</f>
        <v/>
      </c>
      <c r="M5560" s="107" t="str">
        <f t="shared" si="86"/>
        <v/>
      </c>
    </row>
    <row r="5561" spans="12:13" hidden="1" x14ac:dyDescent="0.25">
      <c r="L5561" s="145" t="str">
        <f>IF(A5561="","",IFERROR(VLOOKUP(B5561,IPQlickTabla!$B:$J,9,FALSE),IF(B5561="80 - Produccion-Mezcla Grasa","80",IF(B5561="51 - Purga-Purga de sebo","51",IF(B5561="502 - Fermentacion PCL","502",IF(B5561="510 - Fermentacion","510","512"))))))</f>
        <v/>
      </c>
      <c r="M5561" s="107" t="str">
        <f t="shared" si="86"/>
        <v/>
      </c>
    </row>
    <row r="5562" spans="12:13" hidden="1" x14ac:dyDescent="0.25">
      <c r="L5562" s="145" t="str">
        <f>IF(A5562="","",IFERROR(VLOOKUP(B5562,IPQlickTabla!$B:$J,9,FALSE),IF(B5562="80 - Produccion-Mezcla Grasa","80",IF(B5562="51 - Purga-Purga de sebo","51",IF(B5562="502 - Fermentacion PCL","502",IF(B5562="510 - Fermentacion","510","512"))))))</f>
        <v/>
      </c>
      <c r="M5562" s="107" t="str">
        <f t="shared" si="86"/>
        <v/>
      </c>
    </row>
    <row r="5563" spans="12:13" hidden="1" x14ac:dyDescent="0.25">
      <c r="L5563" s="145" t="str">
        <f>IF(A5563="","",IFERROR(VLOOKUP(B5563,IPQlickTabla!$B:$J,9,FALSE),IF(B5563="80 - Produccion-Mezcla Grasa","80",IF(B5563="51 - Purga-Purga de sebo","51",IF(B5563="502 - Fermentacion PCL","502",IF(B5563="510 - Fermentacion","510","512"))))))</f>
        <v/>
      </c>
      <c r="M5563" s="107" t="str">
        <f t="shared" si="86"/>
        <v/>
      </c>
    </row>
    <row r="5564" spans="12:13" hidden="1" x14ac:dyDescent="0.25">
      <c r="L5564" s="145" t="str">
        <f>IF(A5564="","",IFERROR(VLOOKUP(B5564,IPQlickTabla!$B:$J,9,FALSE),IF(B5564="80 - Produccion-Mezcla Grasa","80",IF(B5564="51 - Purga-Purga de sebo","51",IF(B5564="502 - Fermentacion PCL","502",IF(B5564="510 - Fermentacion","510","512"))))))</f>
        <v/>
      </c>
      <c r="M5564" s="107" t="str">
        <f t="shared" si="86"/>
        <v/>
      </c>
    </row>
    <row r="5565" spans="12:13" hidden="1" x14ac:dyDescent="0.25">
      <c r="L5565" s="145" t="str">
        <f>IF(A5565="","",IFERROR(VLOOKUP(B5565,IPQlickTabla!$B:$J,9,FALSE),IF(B5565="80 - Produccion-Mezcla Grasa","80",IF(B5565="51 - Purga-Purga de sebo","51",IF(B5565="502 - Fermentacion PCL","502",IF(B5565="510 - Fermentacion","510","512"))))))</f>
        <v/>
      </c>
      <c r="M5565" s="107" t="str">
        <f t="shared" si="86"/>
        <v/>
      </c>
    </row>
    <row r="5566" spans="12:13" hidden="1" x14ac:dyDescent="0.25">
      <c r="L5566" s="145" t="str">
        <f>IF(A5566="","",IFERROR(VLOOKUP(B5566,IPQlickTabla!$B:$J,9,FALSE),IF(B5566="80 - Produccion-Mezcla Grasa","80",IF(B5566="51 - Purga-Purga de sebo","51",IF(B5566="502 - Fermentacion PCL","502",IF(B5566="510 - Fermentacion","510","512"))))))</f>
        <v/>
      </c>
      <c r="M5566" s="107" t="str">
        <f t="shared" si="86"/>
        <v/>
      </c>
    </row>
    <row r="5567" spans="12:13" hidden="1" x14ac:dyDescent="0.25">
      <c r="L5567" s="145" t="str">
        <f>IF(A5567="","",IFERROR(VLOOKUP(B5567,IPQlickTabla!$B:$J,9,FALSE),IF(B5567="80 - Produccion-Mezcla Grasa","80",IF(B5567="51 - Purga-Purga de sebo","51",IF(B5567="502 - Fermentacion PCL","502",IF(B5567="510 - Fermentacion","510","512"))))))</f>
        <v/>
      </c>
      <c r="M5567" s="107" t="str">
        <f t="shared" si="86"/>
        <v/>
      </c>
    </row>
    <row r="5568" spans="12:13" hidden="1" x14ac:dyDescent="0.25">
      <c r="L5568" s="145" t="str">
        <f>IF(A5568="","",IFERROR(VLOOKUP(B5568,IPQlickTabla!$B:$J,9,FALSE),IF(B5568="80 - Produccion-Mezcla Grasa","80",IF(B5568="51 - Purga-Purga de sebo","51",IF(B5568="502 - Fermentacion PCL","502",IF(B5568="510 - Fermentacion","510","512"))))))</f>
        <v/>
      </c>
      <c r="M5568" s="107" t="str">
        <f t="shared" si="86"/>
        <v/>
      </c>
    </row>
    <row r="5569" spans="12:13" hidden="1" x14ac:dyDescent="0.25">
      <c r="L5569" s="145" t="str">
        <f>IF(A5569="","",IFERROR(VLOOKUP(B5569,IPQlickTabla!$B:$J,9,FALSE),IF(B5569="80 - Produccion-Mezcla Grasa","80",IF(B5569="51 - Purga-Purga de sebo","51",IF(B5569="502 - Fermentacion PCL","502",IF(B5569="510 - Fermentacion","510","512"))))))</f>
        <v/>
      </c>
      <c r="M5569" s="107" t="str">
        <f t="shared" si="86"/>
        <v/>
      </c>
    </row>
    <row r="5570" spans="12:13" hidden="1" x14ac:dyDescent="0.25">
      <c r="L5570" s="145" t="str">
        <f>IF(A5570="","",IFERROR(VLOOKUP(B5570,IPQlickTabla!$B:$J,9,FALSE),IF(B5570="80 - Produccion-Mezcla Grasa","80",IF(B5570="51 - Purga-Purga de sebo","51",IF(B5570="502 - Fermentacion PCL","502",IF(B5570="510 - Fermentacion","510","512"))))))</f>
        <v/>
      </c>
      <c r="M5570" s="107" t="str">
        <f t="shared" si="86"/>
        <v/>
      </c>
    </row>
    <row r="5571" spans="12:13" hidden="1" x14ac:dyDescent="0.25">
      <c r="L5571" s="145" t="str">
        <f>IF(A5571="","",IFERROR(VLOOKUP(B5571,IPQlickTabla!$B:$J,9,FALSE),IF(B5571="80 - Produccion-Mezcla Grasa","80",IF(B5571="51 - Purga-Purga de sebo","51",IF(B5571="502 - Fermentacion PCL","502",IF(B5571="510 - Fermentacion","510","512"))))))</f>
        <v/>
      </c>
      <c r="M5571" s="107" t="str">
        <f t="shared" ref="M5571:M5634" si="87">+IF(OR(L5571=73,L5571=74,L5571=75),75,IF(L5571="80",80,IF(L5571="51",51,IF(L5571="502",502,IF(L5571="510",510,IF(L5571="512",512,L5571))))))</f>
        <v/>
      </c>
    </row>
    <row r="5572" spans="12:13" hidden="1" x14ac:dyDescent="0.25">
      <c r="L5572" s="145" t="str">
        <f>IF(A5572="","",IFERROR(VLOOKUP(B5572,IPQlickTabla!$B:$J,9,FALSE),IF(B5572="80 - Produccion-Mezcla Grasa","80",IF(B5572="51 - Purga-Purga de sebo","51",IF(B5572="502 - Fermentacion PCL","502",IF(B5572="510 - Fermentacion","510","512"))))))</f>
        <v/>
      </c>
      <c r="M5572" s="107" t="str">
        <f t="shared" si="87"/>
        <v/>
      </c>
    </row>
    <row r="5573" spans="12:13" hidden="1" x14ac:dyDescent="0.25">
      <c r="L5573" s="145" t="str">
        <f>IF(A5573="","",IFERROR(VLOOKUP(B5573,IPQlickTabla!$B:$J,9,FALSE),IF(B5573="80 - Produccion-Mezcla Grasa","80",IF(B5573="51 - Purga-Purga de sebo","51",IF(B5573="502 - Fermentacion PCL","502",IF(B5573="510 - Fermentacion","510","512"))))))</f>
        <v/>
      </c>
      <c r="M5573" s="107" t="str">
        <f t="shared" si="87"/>
        <v/>
      </c>
    </row>
    <row r="5574" spans="12:13" hidden="1" x14ac:dyDescent="0.25">
      <c r="L5574" s="145" t="str">
        <f>IF(A5574="","",IFERROR(VLOOKUP(B5574,IPQlickTabla!$B:$J,9,FALSE),IF(B5574="80 - Produccion-Mezcla Grasa","80",IF(B5574="51 - Purga-Purga de sebo","51",IF(B5574="502 - Fermentacion PCL","502",IF(B5574="510 - Fermentacion","510","512"))))))</f>
        <v/>
      </c>
      <c r="M5574" s="107" t="str">
        <f t="shared" si="87"/>
        <v/>
      </c>
    </row>
    <row r="5575" spans="12:13" hidden="1" x14ac:dyDescent="0.25">
      <c r="L5575" s="145" t="str">
        <f>IF(A5575="","",IFERROR(VLOOKUP(B5575,IPQlickTabla!$B:$J,9,FALSE),IF(B5575="80 - Produccion-Mezcla Grasa","80",IF(B5575="51 - Purga-Purga de sebo","51",IF(B5575="502 - Fermentacion PCL","502",IF(B5575="510 - Fermentacion","510","512"))))))</f>
        <v/>
      </c>
      <c r="M5575" s="107" t="str">
        <f t="shared" si="87"/>
        <v/>
      </c>
    </row>
    <row r="5576" spans="12:13" hidden="1" x14ac:dyDescent="0.25">
      <c r="L5576" s="145" t="str">
        <f>IF(A5576="","",IFERROR(VLOOKUP(B5576,IPQlickTabla!$B:$J,9,FALSE),IF(B5576="80 - Produccion-Mezcla Grasa","80",IF(B5576="51 - Purga-Purga de sebo","51",IF(B5576="502 - Fermentacion PCL","502",IF(B5576="510 - Fermentacion","510","512"))))))</f>
        <v/>
      </c>
      <c r="M5576" s="107" t="str">
        <f t="shared" si="87"/>
        <v/>
      </c>
    </row>
    <row r="5577" spans="12:13" hidden="1" x14ac:dyDescent="0.25">
      <c r="L5577" s="145" t="str">
        <f>IF(A5577="","",IFERROR(VLOOKUP(B5577,IPQlickTabla!$B:$J,9,FALSE),IF(B5577="80 - Produccion-Mezcla Grasa","80",IF(B5577="51 - Purga-Purga de sebo","51",IF(B5577="502 - Fermentacion PCL","502",IF(B5577="510 - Fermentacion","510","512"))))))</f>
        <v/>
      </c>
      <c r="M5577" s="107" t="str">
        <f t="shared" si="87"/>
        <v/>
      </c>
    </row>
    <row r="5578" spans="12:13" hidden="1" x14ac:dyDescent="0.25">
      <c r="L5578" s="145" t="str">
        <f>IF(A5578="","",IFERROR(VLOOKUP(B5578,IPQlickTabla!$B:$J,9,FALSE),IF(B5578="80 - Produccion-Mezcla Grasa","80",IF(B5578="51 - Purga-Purga de sebo","51",IF(B5578="502 - Fermentacion PCL","502",IF(B5578="510 - Fermentacion","510","512"))))))</f>
        <v/>
      </c>
      <c r="M5578" s="107" t="str">
        <f t="shared" si="87"/>
        <v/>
      </c>
    </row>
    <row r="5579" spans="12:13" hidden="1" x14ac:dyDescent="0.25">
      <c r="L5579" s="145" t="str">
        <f>IF(A5579="","",IFERROR(VLOOKUP(B5579,IPQlickTabla!$B:$J,9,FALSE),IF(B5579="80 - Produccion-Mezcla Grasa","80",IF(B5579="51 - Purga-Purga de sebo","51",IF(B5579="502 - Fermentacion PCL","502",IF(B5579="510 - Fermentacion","510","512"))))))</f>
        <v/>
      </c>
      <c r="M5579" s="107" t="str">
        <f t="shared" si="87"/>
        <v/>
      </c>
    </row>
    <row r="5580" spans="12:13" hidden="1" x14ac:dyDescent="0.25">
      <c r="L5580" s="145" t="str">
        <f>IF(A5580="","",IFERROR(VLOOKUP(B5580,IPQlickTabla!$B:$J,9,FALSE),IF(B5580="80 - Produccion-Mezcla Grasa","80",IF(B5580="51 - Purga-Purga de sebo","51",IF(B5580="502 - Fermentacion PCL","502",IF(B5580="510 - Fermentacion","510","512"))))))</f>
        <v/>
      </c>
      <c r="M5580" s="107" t="str">
        <f t="shared" si="87"/>
        <v/>
      </c>
    </row>
    <row r="5581" spans="12:13" hidden="1" x14ac:dyDescent="0.25">
      <c r="L5581" s="145" t="str">
        <f>IF(A5581="","",IFERROR(VLOOKUP(B5581,IPQlickTabla!$B:$J,9,FALSE),IF(B5581="80 - Produccion-Mezcla Grasa","80",IF(B5581="51 - Purga-Purga de sebo","51",IF(B5581="502 - Fermentacion PCL","502",IF(B5581="510 - Fermentacion","510","512"))))))</f>
        <v/>
      </c>
      <c r="M5581" s="107" t="str">
        <f t="shared" si="87"/>
        <v/>
      </c>
    </row>
    <row r="5582" spans="12:13" hidden="1" x14ac:dyDescent="0.25">
      <c r="L5582" s="145" t="str">
        <f>IF(A5582="","",IFERROR(VLOOKUP(B5582,IPQlickTabla!$B:$J,9,FALSE),IF(B5582="80 - Produccion-Mezcla Grasa","80",IF(B5582="51 - Purga-Purga de sebo","51",IF(B5582="502 - Fermentacion PCL","502",IF(B5582="510 - Fermentacion","510","512"))))))</f>
        <v/>
      </c>
      <c r="M5582" s="107" t="str">
        <f t="shared" si="87"/>
        <v/>
      </c>
    </row>
    <row r="5583" spans="12:13" hidden="1" x14ac:dyDescent="0.25">
      <c r="L5583" s="145" t="str">
        <f>IF(A5583="","",IFERROR(VLOOKUP(B5583,IPQlickTabla!$B:$J,9,FALSE),IF(B5583="80 - Produccion-Mezcla Grasa","80",IF(B5583="51 - Purga-Purga de sebo","51",IF(B5583="502 - Fermentacion PCL","502",IF(B5583="510 - Fermentacion","510","512"))))))</f>
        <v/>
      </c>
      <c r="M5583" s="107" t="str">
        <f t="shared" si="87"/>
        <v/>
      </c>
    </row>
    <row r="5584" spans="12:13" hidden="1" x14ac:dyDescent="0.25">
      <c r="L5584" s="145" t="str">
        <f>IF(A5584="","",IFERROR(VLOOKUP(B5584,IPQlickTabla!$B:$J,9,FALSE),IF(B5584="80 - Produccion-Mezcla Grasa","80",IF(B5584="51 - Purga-Purga de sebo","51",IF(B5584="502 - Fermentacion PCL","502",IF(B5584="510 - Fermentacion","510","512"))))))</f>
        <v/>
      </c>
      <c r="M5584" s="107" t="str">
        <f t="shared" si="87"/>
        <v/>
      </c>
    </row>
    <row r="5585" spans="12:13" hidden="1" x14ac:dyDescent="0.25">
      <c r="L5585" s="145" t="str">
        <f>IF(A5585="","",IFERROR(VLOOKUP(B5585,IPQlickTabla!$B:$J,9,FALSE),IF(B5585="80 - Produccion-Mezcla Grasa","80",IF(B5585="51 - Purga-Purga de sebo","51",IF(B5585="502 - Fermentacion PCL","502",IF(B5585="510 - Fermentacion","510","512"))))))</f>
        <v/>
      </c>
      <c r="M5585" s="107" t="str">
        <f t="shared" si="87"/>
        <v/>
      </c>
    </row>
    <row r="5586" spans="12:13" hidden="1" x14ac:dyDescent="0.25">
      <c r="L5586" s="145" t="str">
        <f>IF(A5586="","",IFERROR(VLOOKUP(B5586,IPQlickTabla!$B:$J,9,FALSE),IF(B5586="80 - Produccion-Mezcla Grasa","80",IF(B5586="51 - Purga-Purga de sebo","51",IF(B5586="502 - Fermentacion PCL","502",IF(B5586="510 - Fermentacion","510","512"))))))</f>
        <v/>
      </c>
      <c r="M5586" s="107" t="str">
        <f t="shared" si="87"/>
        <v/>
      </c>
    </row>
    <row r="5587" spans="12:13" hidden="1" x14ac:dyDescent="0.25">
      <c r="L5587" s="145" t="str">
        <f>IF(A5587="","",IFERROR(VLOOKUP(B5587,IPQlickTabla!$B:$J,9,FALSE),IF(B5587="80 - Produccion-Mezcla Grasa","80",IF(B5587="51 - Purga-Purga de sebo","51",IF(B5587="502 - Fermentacion PCL","502",IF(B5587="510 - Fermentacion","510","512"))))))</f>
        <v/>
      </c>
      <c r="M5587" s="107" t="str">
        <f t="shared" si="87"/>
        <v/>
      </c>
    </row>
    <row r="5588" spans="12:13" hidden="1" x14ac:dyDescent="0.25">
      <c r="L5588" s="145" t="str">
        <f>IF(A5588="","",IFERROR(VLOOKUP(B5588,IPQlickTabla!$B:$J,9,FALSE),IF(B5588="80 - Produccion-Mezcla Grasa","80",IF(B5588="51 - Purga-Purga de sebo","51",IF(B5588="502 - Fermentacion PCL","502",IF(B5588="510 - Fermentacion","510","512"))))))</f>
        <v/>
      </c>
      <c r="M5588" s="107" t="str">
        <f t="shared" si="87"/>
        <v/>
      </c>
    </row>
    <row r="5589" spans="12:13" hidden="1" x14ac:dyDescent="0.25">
      <c r="L5589" s="145" t="str">
        <f>IF(A5589="","",IFERROR(VLOOKUP(B5589,IPQlickTabla!$B:$J,9,FALSE),IF(B5589="80 - Produccion-Mezcla Grasa","80",IF(B5589="51 - Purga-Purga de sebo","51",IF(B5589="502 - Fermentacion PCL","502",IF(B5589="510 - Fermentacion","510","512"))))))</f>
        <v/>
      </c>
      <c r="M5589" s="107" t="str">
        <f t="shared" si="87"/>
        <v/>
      </c>
    </row>
    <row r="5590" spans="12:13" hidden="1" x14ac:dyDescent="0.25">
      <c r="L5590" s="145" t="str">
        <f>IF(A5590="","",IFERROR(VLOOKUP(B5590,IPQlickTabla!$B:$J,9,FALSE),IF(B5590="80 - Produccion-Mezcla Grasa","80",IF(B5590="51 - Purga-Purga de sebo","51",IF(B5590="502 - Fermentacion PCL","502",IF(B5590="510 - Fermentacion","510","512"))))))</f>
        <v/>
      </c>
      <c r="M5590" s="107" t="str">
        <f t="shared" si="87"/>
        <v/>
      </c>
    </row>
    <row r="5591" spans="12:13" hidden="1" x14ac:dyDescent="0.25">
      <c r="L5591" s="145" t="str">
        <f>IF(A5591="","",IFERROR(VLOOKUP(B5591,IPQlickTabla!$B:$J,9,FALSE),IF(B5591="80 - Produccion-Mezcla Grasa","80",IF(B5591="51 - Purga-Purga de sebo","51",IF(B5591="502 - Fermentacion PCL","502",IF(B5591="510 - Fermentacion","510","512"))))))</f>
        <v/>
      </c>
      <c r="M5591" s="107" t="str">
        <f t="shared" si="87"/>
        <v/>
      </c>
    </row>
    <row r="5592" spans="12:13" hidden="1" x14ac:dyDescent="0.25">
      <c r="L5592" s="145" t="str">
        <f>IF(A5592="","",IFERROR(VLOOKUP(B5592,IPQlickTabla!$B:$J,9,FALSE),IF(B5592="80 - Produccion-Mezcla Grasa","80",IF(B5592="51 - Purga-Purga de sebo","51",IF(B5592="502 - Fermentacion PCL","502",IF(B5592="510 - Fermentacion","510","512"))))))</f>
        <v/>
      </c>
      <c r="M5592" s="107" t="str">
        <f t="shared" si="87"/>
        <v/>
      </c>
    </row>
    <row r="5593" spans="12:13" hidden="1" x14ac:dyDescent="0.25">
      <c r="L5593" s="145" t="str">
        <f>IF(A5593="","",IFERROR(VLOOKUP(B5593,IPQlickTabla!$B:$J,9,FALSE),IF(B5593="80 - Produccion-Mezcla Grasa","80",IF(B5593="51 - Purga-Purga de sebo","51",IF(B5593="502 - Fermentacion PCL","502",IF(B5593="510 - Fermentacion","510","512"))))))</f>
        <v/>
      </c>
      <c r="M5593" s="107" t="str">
        <f t="shared" si="87"/>
        <v/>
      </c>
    </row>
    <row r="5594" spans="12:13" hidden="1" x14ac:dyDescent="0.25">
      <c r="L5594" s="145" t="str">
        <f>IF(A5594="","",IFERROR(VLOOKUP(B5594,IPQlickTabla!$B:$J,9,FALSE),IF(B5594="80 - Produccion-Mezcla Grasa","80",IF(B5594="51 - Purga-Purga de sebo","51",IF(B5594="502 - Fermentacion PCL","502",IF(B5594="510 - Fermentacion","510","512"))))))</f>
        <v/>
      </c>
      <c r="M5594" s="107" t="str">
        <f t="shared" si="87"/>
        <v/>
      </c>
    </row>
    <row r="5595" spans="12:13" hidden="1" x14ac:dyDescent="0.25">
      <c r="L5595" s="145" t="str">
        <f>IF(A5595="","",IFERROR(VLOOKUP(B5595,IPQlickTabla!$B:$J,9,FALSE),IF(B5595="80 - Produccion-Mezcla Grasa","80",IF(B5595="51 - Purga-Purga de sebo","51",IF(B5595="502 - Fermentacion PCL","502",IF(B5595="510 - Fermentacion","510","512"))))))</f>
        <v/>
      </c>
      <c r="M5595" s="107" t="str">
        <f t="shared" si="87"/>
        <v/>
      </c>
    </row>
    <row r="5596" spans="12:13" hidden="1" x14ac:dyDescent="0.25">
      <c r="L5596" s="145" t="str">
        <f>IF(A5596="","",IFERROR(VLOOKUP(B5596,IPQlickTabla!$B:$J,9,FALSE),IF(B5596="80 - Produccion-Mezcla Grasa","80",IF(B5596="51 - Purga-Purga de sebo","51",IF(B5596="502 - Fermentacion PCL","502",IF(B5596="510 - Fermentacion","510","512"))))))</f>
        <v/>
      </c>
      <c r="M5596" s="107" t="str">
        <f t="shared" si="87"/>
        <v/>
      </c>
    </row>
    <row r="5597" spans="12:13" hidden="1" x14ac:dyDescent="0.25">
      <c r="L5597" s="145" t="str">
        <f>IF(A5597="","",IFERROR(VLOOKUP(B5597,IPQlickTabla!$B:$J,9,FALSE),IF(B5597="80 - Produccion-Mezcla Grasa","80",IF(B5597="51 - Purga-Purga de sebo","51",IF(B5597="502 - Fermentacion PCL","502",IF(B5597="510 - Fermentacion","510","512"))))))</f>
        <v/>
      </c>
      <c r="M5597" s="107" t="str">
        <f t="shared" si="87"/>
        <v/>
      </c>
    </row>
    <row r="5598" spans="12:13" hidden="1" x14ac:dyDescent="0.25">
      <c r="L5598" s="145" t="str">
        <f>IF(A5598="","",IFERROR(VLOOKUP(B5598,IPQlickTabla!$B:$J,9,FALSE),IF(B5598="80 - Produccion-Mezcla Grasa","80",IF(B5598="51 - Purga-Purga de sebo","51",IF(B5598="502 - Fermentacion PCL","502",IF(B5598="510 - Fermentacion","510","512"))))))</f>
        <v/>
      </c>
      <c r="M5598" s="107" t="str">
        <f t="shared" si="87"/>
        <v/>
      </c>
    </row>
    <row r="5599" spans="12:13" hidden="1" x14ac:dyDescent="0.25">
      <c r="L5599" s="145" t="str">
        <f>IF(A5599="","",IFERROR(VLOOKUP(B5599,IPQlickTabla!$B:$J,9,FALSE),IF(B5599="80 - Produccion-Mezcla Grasa","80",IF(B5599="51 - Purga-Purga de sebo","51",IF(B5599="502 - Fermentacion PCL","502",IF(B5599="510 - Fermentacion","510","512"))))))</f>
        <v/>
      </c>
      <c r="M5599" s="107" t="str">
        <f t="shared" si="87"/>
        <v/>
      </c>
    </row>
    <row r="5600" spans="12:13" hidden="1" x14ac:dyDescent="0.25">
      <c r="L5600" s="145" t="str">
        <f>IF(A5600="","",IFERROR(VLOOKUP(B5600,IPQlickTabla!$B:$J,9,FALSE),IF(B5600="80 - Produccion-Mezcla Grasa","80",IF(B5600="51 - Purga-Purga de sebo","51",IF(B5600="502 - Fermentacion PCL","502",IF(B5600="510 - Fermentacion","510","512"))))))</f>
        <v/>
      </c>
      <c r="M5600" s="107" t="str">
        <f t="shared" si="87"/>
        <v/>
      </c>
    </row>
    <row r="5601" spans="12:13" hidden="1" x14ac:dyDescent="0.25">
      <c r="L5601" s="145" t="str">
        <f>IF(A5601="","",IFERROR(VLOOKUP(B5601,IPQlickTabla!$B:$J,9,FALSE),IF(B5601="80 - Produccion-Mezcla Grasa","80",IF(B5601="51 - Purga-Purga de sebo","51",IF(B5601="502 - Fermentacion PCL","502",IF(B5601="510 - Fermentacion","510","512"))))))</f>
        <v/>
      </c>
      <c r="M5601" s="107" t="str">
        <f t="shared" si="87"/>
        <v/>
      </c>
    </row>
    <row r="5602" spans="12:13" hidden="1" x14ac:dyDescent="0.25">
      <c r="L5602" s="145" t="str">
        <f>IF(A5602="","",IFERROR(VLOOKUP(B5602,IPQlickTabla!$B:$J,9,FALSE),IF(B5602="80 - Produccion-Mezcla Grasa","80",IF(B5602="51 - Purga-Purga de sebo","51",IF(B5602="502 - Fermentacion PCL","502",IF(B5602="510 - Fermentacion","510","512"))))))</f>
        <v/>
      </c>
      <c r="M5602" s="107" t="str">
        <f t="shared" si="87"/>
        <v/>
      </c>
    </row>
    <row r="5603" spans="12:13" hidden="1" x14ac:dyDescent="0.25">
      <c r="L5603" s="145" t="str">
        <f>IF(A5603="","",IFERROR(VLOOKUP(B5603,IPQlickTabla!$B:$J,9,FALSE),IF(B5603="80 - Produccion-Mezcla Grasa","80",IF(B5603="51 - Purga-Purga de sebo","51",IF(B5603="502 - Fermentacion PCL","502",IF(B5603="510 - Fermentacion","510","512"))))))</f>
        <v/>
      </c>
      <c r="M5603" s="107" t="str">
        <f t="shared" si="87"/>
        <v/>
      </c>
    </row>
    <row r="5604" spans="12:13" hidden="1" x14ac:dyDescent="0.25">
      <c r="L5604" s="145" t="str">
        <f>IF(A5604="","",IFERROR(VLOOKUP(B5604,IPQlickTabla!$B:$J,9,FALSE),IF(B5604="80 - Produccion-Mezcla Grasa","80",IF(B5604="51 - Purga-Purga de sebo","51",IF(B5604="502 - Fermentacion PCL","502",IF(B5604="510 - Fermentacion","510","512"))))))</f>
        <v/>
      </c>
      <c r="M5604" s="107" t="str">
        <f t="shared" si="87"/>
        <v/>
      </c>
    </row>
    <row r="5605" spans="12:13" hidden="1" x14ac:dyDescent="0.25">
      <c r="L5605" s="145" t="str">
        <f>IF(A5605="","",IFERROR(VLOOKUP(B5605,IPQlickTabla!$B:$J,9,FALSE),IF(B5605="80 - Produccion-Mezcla Grasa","80",IF(B5605="51 - Purga-Purga de sebo","51",IF(B5605="502 - Fermentacion PCL","502",IF(B5605="510 - Fermentacion","510","512"))))))</f>
        <v/>
      </c>
      <c r="M5605" s="107" t="str">
        <f t="shared" si="87"/>
        <v/>
      </c>
    </row>
    <row r="5606" spans="12:13" hidden="1" x14ac:dyDescent="0.25">
      <c r="L5606" s="145" t="str">
        <f>IF(A5606="","",IFERROR(VLOOKUP(B5606,IPQlickTabla!$B:$J,9,FALSE),IF(B5606="80 - Produccion-Mezcla Grasa","80",IF(B5606="51 - Purga-Purga de sebo","51",IF(B5606="502 - Fermentacion PCL","502",IF(B5606="510 - Fermentacion","510","512"))))))</f>
        <v/>
      </c>
      <c r="M5606" s="107" t="str">
        <f t="shared" si="87"/>
        <v/>
      </c>
    </row>
    <row r="5607" spans="12:13" hidden="1" x14ac:dyDescent="0.25">
      <c r="L5607" s="145" t="str">
        <f>IF(A5607="","",IFERROR(VLOOKUP(B5607,IPQlickTabla!$B:$J,9,FALSE),IF(B5607="80 - Produccion-Mezcla Grasa","80",IF(B5607="51 - Purga-Purga de sebo","51",IF(B5607="502 - Fermentacion PCL","502",IF(B5607="510 - Fermentacion","510","512"))))))</f>
        <v/>
      </c>
      <c r="M5607" s="107" t="str">
        <f t="shared" si="87"/>
        <v/>
      </c>
    </row>
    <row r="5608" spans="12:13" hidden="1" x14ac:dyDescent="0.25">
      <c r="L5608" s="145" t="str">
        <f>IF(A5608="","",IFERROR(VLOOKUP(B5608,IPQlickTabla!$B:$J,9,FALSE),IF(B5608="80 - Produccion-Mezcla Grasa","80",IF(B5608="51 - Purga-Purga de sebo","51",IF(B5608="502 - Fermentacion PCL","502",IF(B5608="510 - Fermentacion","510","512"))))))</f>
        <v/>
      </c>
      <c r="M5608" s="107" t="str">
        <f t="shared" si="87"/>
        <v/>
      </c>
    </row>
    <row r="5609" spans="12:13" hidden="1" x14ac:dyDescent="0.25">
      <c r="L5609" s="145" t="str">
        <f>IF(A5609="","",IFERROR(VLOOKUP(B5609,IPQlickTabla!$B:$J,9,FALSE),IF(B5609="80 - Produccion-Mezcla Grasa","80",IF(B5609="51 - Purga-Purga de sebo","51",IF(B5609="502 - Fermentacion PCL","502",IF(B5609="510 - Fermentacion","510","512"))))))</f>
        <v/>
      </c>
      <c r="M5609" s="107" t="str">
        <f t="shared" si="87"/>
        <v/>
      </c>
    </row>
    <row r="5610" spans="12:13" hidden="1" x14ac:dyDescent="0.25">
      <c r="L5610" s="145" t="str">
        <f>IF(A5610="","",IFERROR(VLOOKUP(B5610,IPQlickTabla!$B:$J,9,FALSE),IF(B5610="80 - Produccion-Mezcla Grasa","80",IF(B5610="51 - Purga-Purga de sebo","51",IF(B5610="502 - Fermentacion PCL","502",IF(B5610="510 - Fermentacion","510","512"))))))</f>
        <v/>
      </c>
      <c r="M5610" s="107" t="str">
        <f t="shared" si="87"/>
        <v/>
      </c>
    </row>
    <row r="5611" spans="12:13" hidden="1" x14ac:dyDescent="0.25">
      <c r="L5611" s="145" t="str">
        <f>IF(A5611="","",IFERROR(VLOOKUP(B5611,IPQlickTabla!$B:$J,9,FALSE),IF(B5611="80 - Produccion-Mezcla Grasa","80",IF(B5611="51 - Purga-Purga de sebo","51",IF(B5611="502 - Fermentacion PCL","502",IF(B5611="510 - Fermentacion","510","512"))))))</f>
        <v/>
      </c>
      <c r="M5611" s="107" t="str">
        <f t="shared" si="87"/>
        <v/>
      </c>
    </row>
    <row r="5612" spans="12:13" hidden="1" x14ac:dyDescent="0.25">
      <c r="L5612" s="145" t="str">
        <f>IF(A5612="","",IFERROR(VLOOKUP(B5612,IPQlickTabla!$B:$J,9,FALSE),IF(B5612="80 - Produccion-Mezcla Grasa","80",IF(B5612="51 - Purga-Purga de sebo","51",IF(B5612="502 - Fermentacion PCL","502",IF(B5612="510 - Fermentacion","510","512"))))))</f>
        <v/>
      </c>
      <c r="M5612" s="107" t="str">
        <f t="shared" si="87"/>
        <v/>
      </c>
    </row>
    <row r="5613" spans="12:13" hidden="1" x14ac:dyDescent="0.25">
      <c r="L5613" s="145" t="str">
        <f>IF(A5613="","",IFERROR(VLOOKUP(B5613,IPQlickTabla!$B:$J,9,FALSE),IF(B5613="80 - Produccion-Mezcla Grasa","80",IF(B5613="51 - Purga-Purga de sebo","51",IF(B5613="502 - Fermentacion PCL","502",IF(B5613="510 - Fermentacion","510","512"))))))</f>
        <v/>
      </c>
      <c r="M5613" s="107" t="str">
        <f t="shared" si="87"/>
        <v/>
      </c>
    </row>
    <row r="5614" spans="12:13" hidden="1" x14ac:dyDescent="0.25">
      <c r="L5614" s="145" t="str">
        <f>IF(A5614="","",IFERROR(VLOOKUP(B5614,IPQlickTabla!$B:$J,9,FALSE),IF(B5614="80 - Produccion-Mezcla Grasa","80",IF(B5614="51 - Purga-Purga de sebo","51",IF(B5614="502 - Fermentacion PCL","502",IF(B5614="510 - Fermentacion","510","512"))))))</f>
        <v/>
      </c>
      <c r="M5614" s="107" t="str">
        <f t="shared" si="87"/>
        <v/>
      </c>
    </row>
    <row r="5615" spans="12:13" hidden="1" x14ac:dyDescent="0.25">
      <c r="L5615" s="145" t="str">
        <f>IF(A5615="","",IFERROR(VLOOKUP(B5615,IPQlickTabla!$B:$J,9,FALSE),IF(B5615="80 - Produccion-Mezcla Grasa","80",IF(B5615="51 - Purga-Purga de sebo","51",IF(B5615="502 - Fermentacion PCL","502",IF(B5615="510 - Fermentacion","510","512"))))))</f>
        <v/>
      </c>
      <c r="M5615" s="107" t="str">
        <f t="shared" si="87"/>
        <v/>
      </c>
    </row>
    <row r="5616" spans="12:13" hidden="1" x14ac:dyDescent="0.25">
      <c r="L5616" s="145" t="str">
        <f>IF(A5616="","",IFERROR(VLOOKUP(B5616,IPQlickTabla!$B:$J,9,FALSE),IF(B5616="80 - Produccion-Mezcla Grasa","80",IF(B5616="51 - Purga-Purga de sebo","51",IF(B5616="502 - Fermentacion PCL","502",IF(B5616="510 - Fermentacion","510","512"))))))</f>
        <v/>
      </c>
      <c r="M5616" s="107" t="str">
        <f t="shared" si="87"/>
        <v/>
      </c>
    </row>
    <row r="5617" spans="12:13" hidden="1" x14ac:dyDescent="0.25">
      <c r="L5617" s="145" t="str">
        <f>IF(A5617="","",IFERROR(VLOOKUP(B5617,IPQlickTabla!$B:$J,9,FALSE),IF(B5617="80 - Produccion-Mezcla Grasa","80",IF(B5617="51 - Purga-Purga de sebo","51",IF(B5617="502 - Fermentacion PCL","502",IF(B5617="510 - Fermentacion","510","512"))))))</f>
        <v/>
      </c>
      <c r="M5617" s="107" t="str">
        <f t="shared" si="87"/>
        <v/>
      </c>
    </row>
    <row r="5618" spans="12:13" hidden="1" x14ac:dyDescent="0.25">
      <c r="L5618" s="145" t="str">
        <f>IF(A5618="","",IFERROR(VLOOKUP(B5618,IPQlickTabla!$B:$J,9,FALSE),IF(B5618="80 - Produccion-Mezcla Grasa","80",IF(B5618="51 - Purga-Purga de sebo","51",IF(B5618="502 - Fermentacion PCL","502",IF(B5618="510 - Fermentacion","510","512"))))))</f>
        <v/>
      </c>
      <c r="M5618" s="107" t="str">
        <f t="shared" si="87"/>
        <v/>
      </c>
    </row>
    <row r="5619" spans="12:13" hidden="1" x14ac:dyDescent="0.25">
      <c r="L5619" s="145" t="str">
        <f>IF(A5619="","",IFERROR(VLOOKUP(B5619,IPQlickTabla!$B:$J,9,FALSE),IF(B5619="80 - Produccion-Mezcla Grasa","80",IF(B5619="51 - Purga-Purga de sebo","51",IF(B5619="502 - Fermentacion PCL","502",IF(B5619="510 - Fermentacion","510","512"))))))</f>
        <v/>
      </c>
      <c r="M5619" s="107" t="str">
        <f t="shared" si="87"/>
        <v/>
      </c>
    </row>
    <row r="5620" spans="12:13" hidden="1" x14ac:dyDescent="0.25">
      <c r="L5620" s="145" t="str">
        <f>IF(A5620="","",IFERROR(VLOOKUP(B5620,IPQlickTabla!$B:$J,9,FALSE),IF(B5620="80 - Produccion-Mezcla Grasa","80",IF(B5620="51 - Purga-Purga de sebo","51",IF(B5620="502 - Fermentacion PCL","502",IF(B5620="510 - Fermentacion","510","512"))))))</f>
        <v/>
      </c>
      <c r="M5620" s="107" t="str">
        <f t="shared" si="87"/>
        <v/>
      </c>
    </row>
    <row r="5621" spans="12:13" hidden="1" x14ac:dyDescent="0.25">
      <c r="L5621" s="145" t="str">
        <f>IF(A5621="","",IFERROR(VLOOKUP(B5621,IPQlickTabla!$B:$J,9,FALSE),IF(B5621="80 - Produccion-Mezcla Grasa","80",IF(B5621="51 - Purga-Purga de sebo","51",IF(B5621="502 - Fermentacion PCL","502",IF(B5621="510 - Fermentacion","510","512"))))))</f>
        <v/>
      </c>
      <c r="M5621" s="107" t="str">
        <f t="shared" si="87"/>
        <v/>
      </c>
    </row>
    <row r="5622" spans="12:13" hidden="1" x14ac:dyDescent="0.25">
      <c r="L5622" s="145" t="str">
        <f>IF(A5622="","",IFERROR(VLOOKUP(B5622,IPQlickTabla!$B:$J,9,FALSE),IF(B5622="80 - Produccion-Mezcla Grasa","80",IF(B5622="51 - Purga-Purga de sebo","51",IF(B5622="502 - Fermentacion PCL","502",IF(B5622="510 - Fermentacion","510","512"))))))</f>
        <v/>
      </c>
      <c r="M5622" s="107" t="str">
        <f t="shared" si="87"/>
        <v/>
      </c>
    </row>
    <row r="5623" spans="12:13" hidden="1" x14ac:dyDescent="0.25">
      <c r="L5623" s="145" t="str">
        <f>IF(A5623="","",IFERROR(VLOOKUP(B5623,IPQlickTabla!$B:$J,9,FALSE),IF(B5623="80 - Produccion-Mezcla Grasa","80",IF(B5623="51 - Purga-Purga de sebo","51",IF(B5623="502 - Fermentacion PCL","502",IF(B5623="510 - Fermentacion","510","512"))))))</f>
        <v/>
      </c>
      <c r="M5623" s="107" t="str">
        <f t="shared" si="87"/>
        <v/>
      </c>
    </row>
    <row r="5624" spans="12:13" hidden="1" x14ac:dyDescent="0.25">
      <c r="L5624" s="145" t="str">
        <f>IF(A5624="","",IFERROR(VLOOKUP(B5624,IPQlickTabla!$B:$J,9,FALSE),IF(B5624="80 - Produccion-Mezcla Grasa","80",IF(B5624="51 - Purga-Purga de sebo","51",IF(B5624="502 - Fermentacion PCL","502",IF(B5624="510 - Fermentacion","510","512"))))))</f>
        <v/>
      </c>
      <c r="M5624" s="107" t="str">
        <f t="shared" si="87"/>
        <v/>
      </c>
    </row>
    <row r="5625" spans="12:13" hidden="1" x14ac:dyDescent="0.25">
      <c r="L5625" s="145" t="str">
        <f>IF(A5625="","",IFERROR(VLOOKUP(B5625,IPQlickTabla!$B:$J,9,FALSE),IF(B5625="80 - Produccion-Mezcla Grasa","80",IF(B5625="51 - Purga-Purga de sebo","51",IF(B5625="502 - Fermentacion PCL","502",IF(B5625="510 - Fermentacion","510","512"))))))</f>
        <v/>
      </c>
      <c r="M5625" s="107" t="str">
        <f t="shared" si="87"/>
        <v/>
      </c>
    </row>
    <row r="5626" spans="12:13" hidden="1" x14ac:dyDescent="0.25">
      <c r="L5626" s="145" t="str">
        <f>IF(A5626="","",IFERROR(VLOOKUP(B5626,IPQlickTabla!$B:$J,9,FALSE),IF(B5626="80 - Produccion-Mezcla Grasa","80",IF(B5626="51 - Purga-Purga de sebo","51",IF(B5626="502 - Fermentacion PCL","502",IF(B5626="510 - Fermentacion","510","512"))))))</f>
        <v/>
      </c>
      <c r="M5626" s="107" t="str">
        <f t="shared" si="87"/>
        <v/>
      </c>
    </row>
    <row r="5627" spans="12:13" hidden="1" x14ac:dyDescent="0.25">
      <c r="L5627" s="145" t="str">
        <f>IF(A5627="","",IFERROR(VLOOKUP(B5627,IPQlickTabla!$B:$J,9,FALSE),IF(B5627="80 - Produccion-Mezcla Grasa","80",IF(B5627="51 - Purga-Purga de sebo","51",IF(B5627="502 - Fermentacion PCL","502",IF(B5627="510 - Fermentacion","510","512"))))))</f>
        <v/>
      </c>
      <c r="M5627" s="107" t="str">
        <f t="shared" si="87"/>
        <v/>
      </c>
    </row>
    <row r="5628" spans="12:13" hidden="1" x14ac:dyDescent="0.25">
      <c r="L5628" s="145" t="str">
        <f>IF(A5628="","",IFERROR(VLOOKUP(B5628,IPQlickTabla!$B:$J,9,FALSE),IF(B5628="80 - Produccion-Mezcla Grasa","80",IF(B5628="51 - Purga-Purga de sebo","51",IF(B5628="502 - Fermentacion PCL","502",IF(B5628="510 - Fermentacion","510","512"))))))</f>
        <v/>
      </c>
      <c r="M5628" s="107" t="str">
        <f t="shared" si="87"/>
        <v/>
      </c>
    </row>
    <row r="5629" spans="12:13" hidden="1" x14ac:dyDescent="0.25">
      <c r="L5629" s="145" t="str">
        <f>IF(A5629="","",IFERROR(VLOOKUP(B5629,IPQlickTabla!$B:$J,9,FALSE),IF(B5629="80 - Produccion-Mezcla Grasa","80",IF(B5629="51 - Purga-Purga de sebo","51",IF(B5629="502 - Fermentacion PCL","502",IF(B5629="510 - Fermentacion","510","512"))))))</f>
        <v/>
      </c>
      <c r="M5629" s="107" t="str">
        <f t="shared" si="87"/>
        <v/>
      </c>
    </row>
    <row r="5630" spans="12:13" hidden="1" x14ac:dyDescent="0.25">
      <c r="L5630" s="145" t="str">
        <f>IF(A5630="","",IFERROR(VLOOKUP(B5630,IPQlickTabla!$B:$J,9,FALSE),IF(B5630="80 - Produccion-Mezcla Grasa","80",IF(B5630="51 - Purga-Purga de sebo","51",IF(B5630="502 - Fermentacion PCL","502",IF(B5630="510 - Fermentacion","510","512"))))))</f>
        <v/>
      </c>
      <c r="M5630" s="107" t="str">
        <f t="shared" si="87"/>
        <v/>
      </c>
    </row>
    <row r="5631" spans="12:13" hidden="1" x14ac:dyDescent="0.25">
      <c r="L5631" s="145" t="str">
        <f>IF(A5631="","",IFERROR(VLOOKUP(B5631,IPQlickTabla!$B:$J,9,FALSE),IF(B5631="80 - Produccion-Mezcla Grasa","80",IF(B5631="51 - Purga-Purga de sebo","51",IF(B5631="502 - Fermentacion PCL","502",IF(B5631="510 - Fermentacion","510","512"))))))</f>
        <v/>
      </c>
      <c r="M5631" s="107" t="str">
        <f t="shared" si="87"/>
        <v/>
      </c>
    </row>
    <row r="5632" spans="12:13" hidden="1" x14ac:dyDescent="0.25">
      <c r="L5632" s="145" t="str">
        <f>IF(A5632="","",IFERROR(VLOOKUP(B5632,IPQlickTabla!$B:$J,9,FALSE),IF(B5632="80 - Produccion-Mezcla Grasa","80",IF(B5632="51 - Purga-Purga de sebo","51",IF(B5632="502 - Fermentacion PCL","502",IF(B5632="510 - Fermentacion","510","512"))))))</f>
        <v/>
      </c>
      <c r="M5632" s="107" t="str">
        <f t="shared" si="87"/>
        <v/>
      </c>
    </row>
    <row r="5633" spans="12:13" hidden="1" x14ac:dyDescent="0.25">
      <c r="L5633" s="145" t="str">
        <f>IF(A5633="","",IFERROR(VLOOKUP(B5633,IPQlickTabla!$B:$J,9,FALSE),IF(B5633="80 - Produccion-Mezcla Grasa","80",IF(B5633="51 - Purga-Purga de sebo","51",IF(B5633="502 - Fermentacion PCL","502",IF(B5633="510 - Fermentacion","510","512"))))))</f>
        <v/>
      </c>
      <c r="M5633" s="107" t="str">
        <f t="shared" si="87"/>
        <v/>
      </c>
    </row>
    <row r="5634" spans="12:13" hidden="1" x14ac:dyDescent="0.25">
      <c r="L5634" s="145" t="str">
        <f>IF(A5634="","",IFERROR(VLOOKUP(B5634,IPQlickTabla!$B:$J,9,FALSE),IF(B5634="80 - Produccion-Mezcla Grasa","80",IF(B5634="51 - Purga-Purga de sebo","51",IF(B5634="502 - Fermentacion PCL","502",IF(B5634="510 - Fermentacion","510","512"))))))</f>
        <v/>
      </c>
      <c r="M5634" s="107" t="str">
        <f t="shared" si="87"/>
        <v/>
      </c>
    </row>
    <row r="5635" spans="12:13" hidden="1" x14ac:dyDescent="0.25">
      <c r="L5635" s="145" t="str">
        <f>IF(A5635="","",IFERROR(VLOOKUP(B5635,IPQlickTabla!$B:$J,9,FALSE),IF(B5635="80 - Produccion-Mezcla Grasa","80",IF(B5635="51 - Purga-Purga de sebo","51",IF(B5635="502 - Fermentacion PCL","502",IF(B5635="510 - Fermentacion","510","512"))))))</f>
        <v/>
      </c>
      <c r="M5635" s="107" t="str">
        <f t="shared" ref="M5635:M5698" si="88">+IF(OR(L5635=73,L5635=74,L5635=75),75,IF(L5635="80",80,IF(L5635="51",51,IF(L5635="502",502,IF(L5635="510",510,IF(L5635="512",512,L5635))))))</f>
        <v/>
      </c>
    </row>
    <row r="5636" spans="12:13" hidden="1" x14ac:dyDescent="0.25">
      <c r="L5636" s="145" t="str">
        <f>IF(A5636="","",IFERROR(VLOOKUP(B5636,IPQlickTabla!$B:$J,9,FALSE),IF(B5636="80 - Produccion-Mezcla Grasa","80",IF(B5636="51 - Purga-Purga de sebo","51",IF(B5636="502 - Fermentacion PCL","502",IF(B5636="510 - Fermentacion","510","512"))))))</f>
        <v/>
      </c>
      <c r="M5636" s="107" t="str">
        <f t="shared" si="88"/>
        <v/>
      </c>
    </row>
    <row r="5637" spans="12:13" hidden="1" x14ac:dyDescent="0.25">
      <c r="L5637" s="145" t="str">
        <f>IF(A5637="","",IFERROR(VLOOKUP(B5637,IPQlickTabla!$B:$J,9,FALSE),IF(B5637="80 - Produccion-Mezcla Grasa","80",IF(B5637="51 - Purga-Purga de sebo","51",IF(B5637="502 - Fermentacion PCL","502",IF(B5637="510 - Fermentacion","510","512"))))))</f>
        <v/>
      </c>
      <c r="M5637" s="107" t="str">
        <f t="shared" si="88"/>
        <v/>
      </c>
    </row>
    <row r="5638" spans="12:13" hidden="1" x14ac:dyDescent="0.25">
      <c r="L5638" s="145" t="str">
        <f>IF(A5638="","",IFERROR(VLOOKUP(B5638,IPQlickTabla!$B:$J,9,FALSE),IF(B5638="80 - Produccion-Mezcla Grasa","80",IF(B5638="51 - Purga-Purga de sebo","51",IF(B5638="502 - Fermentacion PCL","502",IF(B5638="510 - Fermentacion","510","512"))))))</f>
        <v/>
      </c>
      <c r="M5638" s="107" t="str">
        <f t="shared" si="88"/>
        <v/>
      </c>
    </row>
    <row r="5639" spans="12:13" hidden="1" x14ac:dyDescent="0.25">
      <c r="L5639" s="145" t="str">
        <f>IF(A5639="","",IFERROR(VLOOKUP(B5639,IPQlickTabla!$B:$J,9,FALSE),IF(B5639="80 - Produccion-Mezcla Grasa","80",IF(B5639="51 - Purga-Purga de sebo","51",IF(B5639="502 - Fermentacion PCL","502",IF(B5639="510 - Fermentacion","510","512"))))))</f>
        <v/>
      </c>
      <c r="M5639" s="107" t="str">
        <f t="shared" si="88"/>
        <v/>
      </c>
    </row>
    <row r="5640" spans="12:13" hidden="1" x14ac:dyDescent="0.25">
      <c r="L5640" s="145" t="str">
        <f>IF(A5640="","",IFERROR(VLOOKUP(B5640,IPQlickTabla!$B:$J,9,FALSE),IF(B5640="80 - Produccion-Mezcla Grasa","80",IF(B5640="51 - Purga-Purga de sebo","51",IF(B5640="502 - Fermentacion PCL","502",IF(B5640="510 - Fermentacion","510","512"))))))</f>
        <v/>
      </c>
      <c r="M5640" s="107" t="str">
        <f t="shared" si="88"/>
        <v/>
      </c>
    </row>
    <row r="5641" spans="12:13" hidden="1" x14ac:dyDescent="0.25">
      <c r="L5641" s="145" t="str">
        <f>IF(A5641="","",IFERROR(VLOOKUP(B5641,IPQlickTabla!$B:$J,9,FALSE),IF(B5641="80 - Produccion-Mezcla Grasa","80",IF(B5641="51 - Purga-Purga de sebo","51",IF(B5641="502 - Fermentacion PCL","502",IF(B5641="510 - Fermentacion","510","512"))))))</f>
        <v/>
      </c>
      <c r="M5641" s="107" t="str">
        <f t="shared" si="88"/>
        <v/>
      </c>
    </row>
    <row r="5642" spans="12:13" hidden="1" x14ac:dyDescent="0.25">
      <c r="L5642" s="145" t="str">
        <f>IF(A5642="","",IFERROR(VLOOKUP(B5642,IPQlickTabla!$B:$J,9,FALSE),IF(B5642="80 - Produccion-Mezcla Grasa","80",IF(B5642="51 - Purga-Purga de sebo","51",IF(B5642="502 - Fermentacion PCL","502",IF(B5642="510 - Fermentacion","510","512"))))))</f>
        <v/>
      </c>
      <c r="M5642" s="107" t="str">
        <f t="shared" si="88"/>
        <v/>
      </c>
    </row>
    <row r="5643" spans="12:13" hidden="1" x14ac:dyDescent="0.25">
      <c r="L5643" s="145" t="str">
        <f>IF(A5643="","",IFERROR(VLOOKUP(B5643,IPQlickTabla!$B:$J,9,FALSE),IF(B5643="80 - Produccion-Mezcla Grasa","80",IF(B5643="51 - Purga-Purga de sebo","51",IF(B5643="502 - Fermentacion PCL","502",IF(B5643="510 - Fermentacion","510","512"))))))</f>
        <v/>
      </c>
      <c r="M5643" s="107" t="str">
        <f t="shared" si="88"/>
        <v/>
      </c>
    </row>
    <row r="5644" spans="12:13" hidden="1" x14ac:dyDescent="0.25">
      <c r="L5644" s="145" t="str">
        <f>IF(A5644="","",IFERROR(VLOOKUP(B5644,IPQlickTabla!$B:$J,9,FALSE),IF(B5644="80 - Produccion-Mezcla Grasa","80",IF(B5644="51 - Purga-Purga de sebo","51",IF(B5644="502 - Fermentacion PCL","502",IF(B5644="510 - Fermentacion","510","512"))))))</f>
        <v/>
      </c>
      <c r="M5644" s="107" t="str">
        <f t="shared" si="88"/>
        <v/>
      </c>
    </row>
    <row r="5645" spans="12:13" hidden="1" x14ac:dyDescent="0.25">
      <c r="L5645" s="145" t="str">
        <f>IF(A5645="","",IFERROR(VLOOKUP(B5645,IPQlickTabla!$B:$J,9,FALSE),IF(B5645="80 - Produccion-Mezcla Grasa","80",IF(B5645="51 - Purga-Purga de sebo","51",IF(B5645="502 - Fermentacion PCL","502",IF(B5645="510 - Fermentacion","510","512"))))))</f>
        <v/>
      </c>
      <c r="M5645" s="107" t="str">
        <f t="shared" si="88"/>
        <v/>
      </c>
    </row>
    <row r="5646" spans="12:13" hidden="1" x14ac:dyDescent="0.25">
      <c r="L5646" s="145" t="str">
        <f>IF(A5646="","",IFERROR(VLOOKUP(B5646,IPQlickTabla!$B:$J,9,FALSE),IF(B5646="80 - Produccion-Mezcla Grasa","80",IF(B5646="51 - Purga-Purga de sebo","51",IF(B5646="502 - Fermentacion PCL","502",IF(B5646="510 - Fermentacion","510","512"))))))</f>
        <v/>
      </c>
      <c r="M5646" s="107" t="str">
        <f t="shared" si="88"/>
        <v/>
      </c>
    </row>
    <row r="5647" spans="12:13" hidden="1" x14ac:dyDescent="0.25">
      <c r="L5647" s="145" t="str">
        <f>IF(A5647="","",IFERROR(VLOOKUP(B5647,IPQlickTabla!$B:$J,9,FALSE),IF(B5647="80 - Produccion-Mezcla Grasa","80",IF(B5647="51 - Purga-Purga de sebo","51",IF(B5647="502 - Fermentacion PCL","502",IF(B5647="510 - Fermentacion","510","512"))))))</f>
        <v/>
      </c>
      <c r="M5647" s="107" t="str">
        <f t="shared" si="88"/>
        <v/>
      </c>
    </row>
    <row r="5648" spans="12:13" hidden="1" x14ac:dyDescent="0.25">
      <c r="L5648" s="145" t="str">
        <f>IF(A5648="","",IFERROR(VLOOKUP(B5648,IPQlickTabla!$B:$J,9,FALSE),IF(B5648="80 - Produccion-Mezcla Grasa","80",IF(B5648="51 - Purga-Purga de sebo","51",IF(B5648="502 - Fermentacion PCL","502",IF(B5648="510 - Fermentacion","510","512"))))))</f>
        <v/>
      </c>
      <c r="M5648" s="107" t="str">
        <f t="shared" si="88"/>
        <v/>
      </c>
    </row>
    <row r="5649" spans="12:13" hidden="1" x14ac:dyDescent="0.25">
      <c r="L5649" s="145" t="str">
        <f>IF(A5649="","",IFERROR(VLOOKUP(B5649,IPQlickTabla!$B:$J,9,FALSE),IF(B5649="80 - Produccion-Mezcla Grasa","80",IF(B5649="51 - Purga-Purga de sebo","51",IF(B5649="502 - Fermentacion PCL","502",IF(B5649="510 - Fermentacion","510","512"))))))</f>
        <v/>
      </c>
      <c r="M5649" s="107" t="str">
        <f t="shared" si="88"/>
        <v/>
      </c>
    </row>
    <row r="5650" spans="12:13" hidden="1" x14ac:dyDescent="0.25">
      <c r="L5650" s="145" t="str">
        <f>IF(A5650="","",IFERROR(VLOOKUP(B5650,IPQlickTabla!$B:$J,9,FALSE),IF(B5650="80 - Produccion-Mezcla Grasa","80",IF(B5650="51 - Purga-Purga de sebo","51",IF(B5650="502 - Fermentacion PCL","502",IF(B5650="510 - Fermentacion","510","512"))))))</f>
        <v/>
      </c>
      <c r="M5650" s="107" t="str">
        <f t="shared" si="88"/>
        <v/>
      </c>
    </row>
    <row r="5651" spans="12:13" hidden="1" x14ac:dyDescent="0.25">
      <c r="L5651" s="145" t="str">
        <f>IF(A5651="","",IFERROR(VLOOKUP(B5651,IPQlickTabla!$B:$J,9,FALSE),IF(B5651="80 - Produccion-Mezcla Grasa","80",IF(B5651="51 - Purga-Purga de sebo","51",IF(B5651="502 - Fermentacion PCL","502",IF(B5651="510 - Fermentacion","510","512"))))))</f>
        <v/>
      </c>
      <c r="M5651" s="107" t="str">
        <f t="shared" si="88"/>
        <v/>
      </c>
    </row>
    <row r="5652" spans="12:13" hidden="1" x14ac:dyDescent="0.25">
      <c r="L5652" s="145" t="str">
        <f>IF(A5652="","",IFERROR(VLOOKUP(B5652,IPQlickTabla!$B:$J,9,FALSE),IF(B5652="80 - Produccion-Mezcla Grasa","80",IF(B5652="51 - Purga-Purga de sebo","51",IF(B5652="502 - Fermentacion PCL","502",IF(B5652="510 - Fermentacion","510","512"))))))</f>
        <v/>
      </c>
      <c r="M5652" s="107" t="str">
        <f t="shared" si="88"/>
        <v/>
      </c>
    </row>
    <row r="5653" spans="12:13" hidden="1" x14ac:dyDescent="0.25">
      <c r="L5653" s="145" t="str">
        <f>IF(A5653="","",IFERROR(VLOOKUP(B5653,IPQlickTabla!$B:$J,9,FALSE),IF(B5653="80 - Produccion-Mezcla Grasa","80",IF(B5653="51 - Purga-Purga de sebo","51",IF(B5653="502 - Fermentacion PCL","502",IF(B5653="510 - Fermentacion","510","512"))))))</f>
        <v/>
      </c>
      <c r="M5653" s="107" t="str">
        <f t="shared" si="88"/>
        <v/>
      </c>
    </row>
    <row r="5654" spans="12:13" hidden="1" x14ac:dyDescent="0.25">
      <c r="L5654" s="145" t="str">
        <f>IF(A5654="","",IFERROR(VLOOKUP(B5654,IPQlickTabla!$B:$J,9,FALSE),IF(B5654="80 - Produccion-Mezcla Grasa","80",IF(B5654="51 - Purga-Purga de sebo","51",IF(B5654="502 - Fermentacion PCL","502",IF(B5654="510 - Fermentacion","510","512"))))))</f>
        <v/>
      </c>
      <c r="M5654" s="107" t="str">
        <f t="shared" si="88"/>
        <v/>
      </c>
    </row>
    <row r="5655" spans="12:13" hidden="1" x14ac:dyDescent="0.25">
      <c r="L5655" s="145" t="str">
        <f>IF(A5655="","",IFERROR(VLOOKUP(B5655,IPQlickTabla!$B:$J,9,FALSE),IF(B5655="80 - Produccion-Mezcla Grasa","80",IF(B5655="51 - Purga-Purga de sebo","51",IF(B5655="502 - Fermentacion PCL","502",IF(B5655="510 - Fermentacion","510","512"))))))</f>
        <v/>
      </c>
      <c r="M5655" s="107" t="str">
        <f t="shared" si="88"/>
        <v/>
      </c>
    </row>
    <row r="5656" spans="12:13" hidden="1" x14ac:dyDescent="0.25">
      <c r="L5656" s="145" t="str">
        <f>IF(A5656="","",IFERROR(VLOOKUP(B5656,IPQlickTabla!$B:$J,9,FALSE),IF(B5656="80 - Produccion-Mezcla Grasa","80",IF(B5656="51 - Purga-Purga de sebo","51",IF(B5656="502 - Fermentacion PCL","502",IF(B5656="510 - Fermentacion","510","512"))))))</f>
        <v/>
      </c>
      <c r="M5656" s="107" t="str">
        <f t="shared" si="88"/>
        <v/>
      </c>
    </row>
    <row r="5657" spans="12:13" hidden="1" x14ac:dyDescent="0.25">
      <c r="L5657" s="145" t="str">
        <f>IF(A5657="","",IFERROR(VLOOKUP(B5657,IPQlickTabla!$B:$J,9,FALSE),IF(B5657="80 - Produccion-Mezcla Grasa","80",IF(B5657="51 - Purga-Purga de sebo","51",IF(B5657="502 - Fermentacion PCL","502",IF(B5657="510 - Fermentacion","510","512"))))))</f>
        <v/>
      </c>
      <c r="M5657" s="107" t="str">
        <f t="shared" si="88"/>
        <v/>
      </c>
    </row>
    <row r="5658" spans="12:13" hidden="1" x14ac:dyDescent="0.25">
      <c r="L5658" s="145" t="str">
        <f>IF(A5658="","",IFERROR(VLOOKUP(B5658,IPQlickTabla!$B:$J,9,FALSE),IF(B5658="80 - Produccion-Mezcla Grasa","80",IF(B5658="51 - Purga-Purga de sebo","51",IF(B5658="502 - Fermentacion PCL","502",IF(B5658="510 - Fermentacion","510","512"))))))</f>
        <v/>
      </c>
      <c r="M5658" s="107" t="str">
        <f t="shared" si="88"/>
        <v/>
      </c>
    </row>
    <row r="5659" spans="12:13" hidden="1" x14ac:dyDescent="0.25">
      <c r="L5659" s="145" t="str">
        <f>IF(A5659="","",IFERROR(VLOOKUP(B5659,IPQlickTabla!$B:$J,9,FALSE),IF(B5659="80 - Produccion-Mezcla Grasa","80",IF(B5659="51 - Purga-Purga de sebo","51",IF(B5659="502 - Fermentacion PCL","502",IF(B5659="510 - Fermentacion","510","512"))))))</f>
        <v/>
      </c>
      <c r="M5659" s="107" t="str">
        <f t="shared" si="88"/>
        <v/>
      </c>
    </row>
    <row r="5660" spans="12:13" hidden="1" x14ac:dyDescent="0.25">
      <c r="L5660" s="145" t="str">
        <f>IF(A5660="","",IFERROR(VLOOKUP(B5660,IPQlickTabla!$B:$J,9,FALSE),IF(B5660="80 - Produccion-Mezcla Grasa","80",IF(B5660="51 - Purga-Purga de sebo","51",IF(B5660="502 - Fermentacion PCL","502",IF(B5660="510 - Fermentacion","510","512"))))))</f>
        <v/>
      </c>
      <c r="M5660" s="107" t="str">
        <f t="shared" si="88"/>
        <v/>
      </c>
    </row>
    <row r="5661" spans="12:13" hidden="1" x14ac:dyDescent="0.25">
      <c r="L5661" s="145" t="str">
        <f>IF(A5661="","",IFERROR(VLOOKUP(B5661,IPQlickTabla!$B:$J,9,FALSE),IF(B5661="80 - Produccion-Mezcla Grasa","80",IF(B5661="51 - Purga-Purga de sebo","51",IF(B5661="502 - Fermentacion PCL","502",IF(B5661="510 - Fermentacion","510","512"))))))</f>
        <v/>
      </c>
      <c r="M5661" s="107" t="str">
        <f t="shared" si="88"/>
        <v/>
      </c>
    </row>
    <row r="5662" spans="12:13" hidden="1" x14ac:dyDescent="0.25">
      <c r="L5662" s="145" t="str">
        <f>IF(A5662="","",IFERROR(VLOOKUP(B5662,IPQlickTabla!$B:$J,9,FALSE),IF(B5662="80 - Produccion-Mezcla Grasa","80",IF(B5662="51 - Purga-Purga de sebo","51",IF(B5662="502 - Fermentacion PCL","502",IF(B5662="510 - Fermentacion","510","512"))))))</f>
        <v/>
      </c>
      <c r="M5662" s="107" t="str">
        <f t="shared" si="88"/>
        <v/>
      </c>
    </row>
    <row r="5663" spans="12:13" hidden="1" x14ac:dyDescent="0.25">
      <c r="L5663" s="145" t="str">
        <f>IF(A5663="","",IFERROR(VLOOKUP(B5663,IPQlickTabla!$B:$J,9,FALSE),IF(B5663="80 - Produccion-Mezcla Grasa","80",IF(B5663="51 - Purga-Purga de sebo","51",IF(B5663="502 - Fermentacion PCL","502",IF(B5663="510 - Fermentacion","510","512"))))))</f>
        <v/>
      </c>
      <c r="M5663" s="107" t="str">
        <f t="shared" si="88"/>
        <v/>
      </c>
    </row>
    <row r="5664" spans="12:13" hidden="1" x14ac:dyDescent="0.25">
      <c r="L5664" s="145" t="str">
        <f>IF(A5664="","",IFERROR(VLOOKUP(B5664,IPQlickTabla!$B:$J,9,FALSE),IF(B5664="80 - Produccion-Mezcla Grasa","80",IF(B5664="51 - Purga-Purga de sebo","51",IF(B5664="502 - Fermentacion PCL","502",IF(B5664="510 - Fermentacion","510","512"))))))</f>
        <v/>
      </c>
      <c r="M5664" s="107" t="str">
        <f t="shared" si="88"/>
        <v/>
      </c>
    </row>
    <row r="5665" spans="12:13" hidden="1" x14ac:dyDescent="0.25">
      <c r="L5665" s="145" t="str">
        <f>IF(A5665="","",IFERROR(VLOOKUP(B5665,IPQlickTabla!$B:$J,9,FALSE),IF(B5665="80 - Produccion-Mezcla Grasa","80",IF(B5665="51 - Purga-Purga de sebo","51",IF(B5665="502 - Fermentacion PCL","502",IF(B5665="510 - Fermentacion","510","512"))))))</f>
        <v/>
      </c>
      <c r="M5665" s="107" t="str">
        <f t="shared" si="88"/>
        <v/>
      </c>
    </row>
    <row r="5666" spans="12:13" hidden="1" x14ac:dyDescent="0.25">
      <c r="L5666" s="145" t="str">
        <f>IF(A5666="","",IFERROR(VLOOKUP(B5666,IPQlickTabla!$B:$J,9,FALSE),IF(B5666="80 - Produccion-Mezcla Grasa","80",IF(B5666="51 - Purga-Purga de sebo","51",IF(B5666="502 - Fermentacion PCL","502",IF(B5666="510 - Fermentacion","510","512"))))))</f>
        <v/>
      </c>
      <c r="M5666" s="107" t="str">
        <f t="shared" si="88"/>
        <v/>
      </c>
    </row>
    <row r="5667" spans="12:13" hidden="1" x14ac:dyDescent="0.25">
      <c r="L5667" s="145" t="str">
        <f>IF(A5667="","",IFERROR(VLOOKUP(B5667,IPQlickTabla!$B:$J,9,FALSE),IF(B5667="80 - Produccion-Mezcla Grasa","80",IF(B5667="51 - Purga-Purga de sebo","51",IF(B5667="502 - Fermentacion PCL","502",IF(B5667="510 - Fermentacion","510","512"))))))</f>
        <v/>
      </c>
      <c r="M5667" s="107" t="str">
        <f t="shared" si="88"/>
        <v/>
      </c>
    </row>
    <row r="5668" spans="12:13" hidden="1" x14ac:dyDescent="0.25">
      <c r="L5668" s="145" t="str">
        <f>IF(A5668="","",IFERROR(VLOOKUP(B5668,IPQlickTabla!$B:$J,9,FALSE),IF(B5668="80 - Produccion-Mezcla Grasa","80",IF(B5668="51 - Purga-Purga de sebo","51",IF(B5668="502 - Fermentacion PCL","502",IF(B5668="510 - Fermentacion","510","512"))))))</f>
        <v/>
      </c>
      <c r="M5668" s="107" t="str">
        <f t="shared" si="88"/>
        <v/>
      </c>
    </row>
    <row r="5669" spans="12:13" hidden="1" x14ac:dyDescent="0.25">
      <c r="L5669" s="145" t="str">
        <f>IF(A5669="","",IFERROR(VLOOKUP(B5669,IPQlickTabla!$B:$J,9,FALSE),IF(B5669="80 - Produccion-Mezcla Grasa","80",IF(B5669="51 - Purga-Purga de sebo","51",IF(B5669="502 - Fermentacion PCL","502",IF(B5669="510 - Fermentacion","510","512"))))))</f>
        <v/>
      </c>
      <c r="M5669" s="107" t="str">
        <f t="shared" si="88"/>
        <v/>
      </c>
    </row>
    <row r="5670" spans="12:13" hidden="1" x14ac:dyDescent="0.25">
      <c r="L5670" s="145" t="str">
        <f>IF(A5670="","",IFERROR(VLOOKUP(B5670,IPQlickTabla!$B:$J,9,FALSE),IF(B5670="80 - Produccion-Mezcla Grasa","80",IF(B5670="51 - Purga-Purga de sebo","51",IF(B5670="502 - Fermentacion PCL","502",IF(B5670="510 - Fermentacion","510","512"))))))</f>
        <v/>
      </c>
      <c r="M5670" s="107" t="str">
        <f t="shared" si="88"/>
        <v/>
      </c>
    </row>
    <row r="5671" spans="12:13" hidden="1" x14ac:dyDescent="0.25">
      <c r="L5671" s="145" t="str">
        <f>IF(A5671="","",IFERROR(VLOOKUP(B5671,IPQlickTabla!$B:$J,9,FALSE),IF(B5671="80 - Produccion-Mezcla Grasa","80",IF(B5671="51 - Purga-Purga de sebo","51",IF(B5671="502 - Fermentacion PCL","502",IF(B5671="510 - Fermentacion","510","512"))))))</f>
        <v/>
      </c>
      <c r="M5671" s="107" t="str">
        <f t="shared" si="88"/>
        <v/>
      </c>
    </row>
    <row r="5672" spans="12:13" hidden="1" x14ac:dyDescent="0.25">
      <c r="L5672" s="145" t="str">
        <f>IF(A5672="","",IFERROR(VLOOKUP(B5672,IPQlickTabla!$B:$J,9,FALSE),IF(B5672="80 - Produccion-Mezcla Grasa","80",IF(B5672="51 - Purga-Purga de sebo","51",IF(B5672="502 - Fermentacion PCL","502",IF(B5672="510 - Fermentacion","510","512"))))))</f>
        <v/>
      </c>
      <c r="M5672" s="107" t="str">
        <f t="shared" si="88"/>
        <v/>
      </c>
    </row>
    <row r="5673" spans="12:13" hidden="1" x14ac:dyDescent="0.25">
      <c r="L5673" s="145" t="str">
        <f>IF(A5673="","",IFERROR(VLOOKUP(B5673,IPQlickTabla!$B:$J,9,FALSE),IF(B5673="80 - Produccion-Mezcla Grasa","80",IF(B5673="51 - Purga-Purga de sebo","51",IF(B5673="502 - Fermentacion PCL","502",IF(B5673="510 - Fermentacion","510","512"))))))</f>
        <v/>
      </c>
      <c r="M5673" s="107" t="str">
        <f t="shared" si="88"/>
        <v/>
      </c>
    </row>
    <row r="5674" spans="12:13" hidden="1" x14ac:dyDescent="0.25">
      <c r="L5674" s="145" t="str">
        <f>IF(A5674="","",IFERROR(VLOOKUP(B5674,IPQlickTabla!$B:$J,9,FALSE),IF(B5674="80 - Produccion-Mezcla Grasa","80",IF(B5674="51 - Purga-Purga de sebo","51",IF(B5674="502 - Fermentacion PCL","502",IF(B5674="510 - Fermentacion","510","512"))))))</f>
        <v/>
      </c>
      <c r="M5674" s="107" t="str">
        <f t="shared" si="88"/>
        <v/>
      </c>
    </row>
    <row r="5675" spans="12:13" hidden="1" x14ac:dyDescent="0.25">
      <c r="L5675" s="145" t="str">
        <f>IF(A5675="","",IFERROR(VLOOKUP(B5675,IPQlickTabla!$B:$J,9,FALSE),IF(B5675="80 - Produccion-Mezcla Grasa","80",IF(B5675="51 - Purga-Purga de sebo","51",IF(B5675="502 - Fermentacion PCL","502",IF(B5675="510 - Fermentacion","510","512"))))))</f>
        <v/>
      </c>
      <c r="M5675" s="107" t="str">
        <f t="shared" si="88"/>
        <v/>
      </c>
    </row>
    <row r="5676" spans="12:13" hidden="1" x14ac:dyDescent="0.25">
      <c r="L5676" s="145" t="str">
        <f>IF(A5676="","",IFERROR(VLOOKUP(B5676,IPQlickTabla!$B:$J,9,FALSE),IF(B5676="80 - Produccion-Mezcla Grasa","80",IF(B5676="51 - Purga-Purga de sebo","51",IF(B5676="502 - Fermentacion PCL","502",IF(B5676="510 - Fermentacion","510","512"))))))</f>
        <v/>
      </c>
      <c r="M5676" s="107" t="str">
        <f t="shared" si="88"/>
        <v/>
      </c>
    </row>
    <row r="5677" spans="12:13" hidden="1" x14ac:dyDescent="0.25">
      <c r="L5677" s="145" t="str">
        <f>IF(A5677="","",IFERROR(VLOOKUP(B5677,IPQlickTabla!$B:$J,9,FALSE),IF(B5677="80 - Produccion-Mezcla Grasa","80",IF(B5677="51 - Purga-Purga de sebo","51",IF(B5677="502 - Fermentacion PCL","502",IF(B5677="510 - Fermentacion","510","512"))))))</f>
        <v/>
      </c>
      <c r="M5677" s="107" t="str">
        <f t="shared" si="88"/>
        <v/>
      </c>
    </row>
    <row r="5678" spans="12:13" hidden="1" x14ac:dyDescent="0.25">
      <c r="L5678" s="145" t="str">
        <f>IF(A5678="","",IFERROR(VLOOKUP(B5678,IPQlickTabla!$B:$J,9,FALSE),IF(B5678="80 - Produccion-Mezcla Grasa","80",IF(B5678="51 - Purga-Purga de sebo","51",IF(B5678="502 - Fermentacion PCL","502",IF(B5678="510 - Fermentacion","510","512"))))))</f>
        <v/>
      </c>
      <c r="M5678" s="107" t="str">
        <f t="shared" si="88"/>
        <v/>
      </c>
    </row>
    <row r="5679" spans="12:13" hidden="1" x14ac:dyDescent="0.25">
      <c r="L5679" s="145" t="str">
        <f>IF(A5679="","",IFERROR(VLOOKUP(B5679,IPQlickTabla!$B:$J,9,FALSE),IF(B5679="80 - Produccion-Mezcla Grasa","80",IF(B5679="51 - Purga-Purga de sebo","51",IF(B5679="502 - Fermentacion PCL","502",IF(B5679="510 - Fermentacion","510","512"))))))</f>
        <v/>
      </c>
      <c r="M5679" s="107" t="str">
        <f t="shared" si="88"/>
        <v/>
      </c>
    </row>
    <row r="5680" spans="12:13" hidden="1" x14ac:dyDescent="0.25">
      <c r="L5680" s="145" t="str">
        <f>IF(A5680="","",IFERROR(VLOOKUP(B5680,IPQlickTabla!$B:$J,9,FALSE),IF(B5680="80 - Produccion-Mezcla Grasa","80",IF(B5680="51 - Purga-Purga de sebo","51",IF(B5680="502 - Fermentacion PCL","502",IF(B5680="510 - Fermentacion","510","512"))))))</f>
        <v/>
      </c>
      <c r="M5680" s="107" t="str">
        <f t="shared" si="88"/>
        <v/>
      </c>
    </row>
    <row r="5681" spans="12:13" hidden="1" x14ac:dyDescent="0.25">
      <c r="L5681" s="145" t="str">
        <f>IF(A5681="","",IFERROR(VLOOKUP(B5681,IPQlickTabla!$B:$J,9,FALSE),IF(B5681="80 - Produccion-Mezcla Grasa","80",IF(B5681="51 - Purga-Purga de sebo","51",IF(B5681="502 - Fermentacion PCL","502",IF(B5681="510 - Fermentacion","510","512"))))))</f>
        <v/>
      </c>
      <c r="M5681" s="107" t="str">
        <f t="shared" si="88"/>
        <v/>
      </c>
    </row>
    <row r="5682" spans="12:13" hidden="1" x14ac:dyDescent="0.25">
      <c r="L5682" s="145" t="str">
        <f>IF(A5682="","",IFERROR(VLOOKUP(B5682,IPQlickTabla!$B:$J,9,FALSE),IF(B5682="80 - Produccion-Mezcla Grasa","80",IF(B5682="51 - Purga-Purga de sebo","51",IF(B5682="502 - Fermentacion PCL","502",IF(B5682="510 - Fermentacion","510","512"))))))</f>
        <v/>
      </c>
      <c r="M5682" s="107" t="str">
        <f t="shared" si="88"/>
        <v/>
      </c>
    </row>
    <row r="5683" spans="12:13" hidden="1" x14ac:dyDescent="0.25">
      <c r="L5683" s="145" t="str">
        <f>IF(A5683="","",IFERROR(VLOOKUP(B5683,IPQlickTabla!$B:$J,9,FALSE),IF(B5683="80 - Produccion-Mezcla Grasa","80",IF(B5683="51 - Purga-Purga de sebo","51",IF(B5683="502 - Fermentacion PCL","502",IF(B5683="510 - Fermentacion","510","512"))))))</f>
        <v/>
      </c>
      <c r="M5683" s="107" t="str">
        <f t="shared" si="88"/>
        <v/>
      </c>
    </row>
    <row r="5684" spans="12:13" hidden="1" x14ac:dyDescent="0.25">
      <c r="L5684" s="145" t="str">
        <f>IF(A5684="","",IFERROR(VLOOKUP(B5684,IPQlickTabla!$B:$J,9,FALSE),IF(B5684="80 - Produccion-Mezcla Grasa","80",IF(B5684="51 - Purga-Purga de sebo","51",IF(B5684="502 - Fermentacion PCL","502",IF(B5684="510 - Fermentacion","510","512"))))))</f>
        <v/>
      </c>
      <c r="M5684" s="107" t="str">
        <f t="shared" si="88"/>
        <v/>
      </c>
    </row>
    <row r="5685" spans="12:13" hidden="1" x14ac:dyDescent="0.25">
      <c r="L5685" s="145" t="str">
        <f>IF(A5685="","",IFERROR(VLOOKUP(B5685,IPQlickTabla!$B:$J,9,FALSE),IF(B5685="80 - Produccion-Mezcla Grasa","80",IF(B5685="51 - Purga-Purga de sebo","51",IF(B5685="502 - Fermentacion PCL","502",IF(B5685="510 - Fermentacion","510","512"))))))</f>
        <v/>
      </c>
      <c r="M5685" s="107" t="str">
        <f t="shared" si="88"/>
        <v/>
      </c>
    </row>
    <row r="5686" spans="12:13" hidden="1" x14ac:dyDescent="0.25">
      <c r="L5686" s="145" t="str">
        <f>IF(A5686="","",IFERROR(VLOOKUP(B5686,IPQlickTabla!$B:$J,9,FALSE),IF(B5686="80 - Produccion-Mezcla Grasa","80",IF(B5686="51 - Purga-Purga de sebo","51",IF(B5686="502 - Fermentacion PCL","502",IF(B5686="510 - Fermentacion","510","512"))))))</f>
        <v/>
      </c>
      <c r="M5686" s="107" t="str">
        <f t="shared" si="88"/>
        <v/>
      </c>
    </row>
    <row r="5687" spans="12:13" hidden="1" x14ac:dyDescent="0.25">
      <c r="L5687" s="145" t="str">
        <f>IF(A5687="","",IFERROR(VLOOKUP(B5687,IPQlickTabla!$B:$J,9,FALSE),IF(B5687="80 - Produccion-Mezcla Grasa","80",IF(B5687="51 - Purga-Purga de sebo","51",IF(B5687="502 - Fermentacion PCL","502",IF(B5687="510 - Fermentacion","510","512"))))))</f>
        <v/>
      </c>
      <c r="M5687" s="107" t="str">
        <f t="shared" si="88"/>
        <v/>
      </c>
    </row>
    <row r="5688" spans="12:13" hidden="1" x14ac:dyDescent="0.25">
      <c r="L5688" s="145" t="str">
        <f>IF(A5688="","",IFERROR(VLOOKUP(B5688,IPQlickTabla!$B:$J,9,FALSE),IF(B5688="80 - Produccion-Mezcla Grasa","80",IF(B5688="51 - Purga-Purga de sebo","51",IF(B5688="502 - Fermentacion PCL","502",IF(B5688="510 - Fermentacion","510","512"))))))</f>
        <v/>
      </c>
      <c r="M5688" s="107" t="str">
        <f t="shared" si="88"/>
        <v/>
      </c>
    </row>
    <row r="5689" spans="12:13" hidden="1" x14ac:dyDescent="0.25">
      <c r="L5689" s="145" t="str">
        <f>IF(A5689="","",IFERROR(VLOOKUP(B5689,IPQlickTabla!$B:$J,9,FALSE),IF(B5689="80 - Produccion-Mezcla Grasa","80",IF(B5689="51 - Purga-Purga de sebo","51",IF(B5689="502 - Fermentacion PCL","502",IF(B5689="510 - Fermentacion","510","512"))))))</f>
        <v/>
      </c>
      <c r="M5689" s="107" t="str">
        <f t="shared" si="88"/>
        <v/>
      </c>
    </row>
    <row r="5690" spans="12:13" hidden="1" x14ac:dyDescent="0.25">
      <c r="L5690" s="145" t="str">
        <f>IF(A5690="","",IFERROR(VLOOKUP(B5690,IPQlickTabla!$B:$J,9,FALSE),IF(B5690="80 - Produccion-Mezcla Grasa","80",IF(B5690="51 - Purga-Purga de sebo","51",IF(B5690="502 - Fermentacion PCL","502",IF(B5690="510 - Fermentacion","510","512"))))))</f>
        <v/>
      </c>
      <c r="M5690" s="107" t="str">
        <f t="shared" si="88"/>
        <v/>
      </c>
    </row>
    <row r="5691" spans="12:13" hidden="1" x14ac:dyDescent="0.25">
      <c r="L5691" s="145" t="str">
        <f>IF(A5691="","",IFERROR(VLOOKUP(B5691,IPQlickTabla!$B:$J,9,FALSE),IF(B5691="80 - Produccion-Mezcla Grasa","80",IF(B5691="51 - Purga-Purga de sebo","51",IF(B5691="502 - Fermentacion PCL","502",IF(B5691="510 - Fermentacion","510","512"))))))</f>
        <v/>
      </c>
      <c r="M5691" s="107" t="str">
        <f t="shared" si="88"/>
        <v/>
      </c>
    </row>
    <row r="5692" spans="12:13" hidden="1" x14ac:dyDescent="0.25">
      <c r="L5692" s="145" t="str">
        <f>IF(A5692="","",IFERROR(VLOOKUP(B5692,IPQlickTabla!$B:$J,9,FALSE),IF(B5692="80 - Produccion-Mezcla Grasa","80",IF(B5692="51 - Purga-Purga de sebo","51",IF(B5692="502 - Fermentacion PCL","502",IF(B5692="510 - Fermentacion","510","512"))))))</f>
        <v/>
      </c>
      <c r="M5692" s="107" t="str">
        <f t="shared" si="88"/>
        <v/>
      </c>
    </row>
    <row r="5693" spans="12:13" hidden="1" x14ac:dyDescent="0.25">
      <c r="L5693" s="145" t="str">
        <f>IF(A5693="","",IFERROR(VLOOKUP(B5693,IPQlickTabla!$B:$J,9,FALSE),IF(B5693="80 - Produccion-Mezcla Grasa","80",IF(B5693="51 - Purga-Purga de sebo","51",IF(B5693="502 - Fermentacion PCL","502",IF(B5693="510 - Fermentacion","510","512"))))))</f>
        <v/>
      </c>
      <c r="M5693" s="107" t="str">
        <f t="shared" si="88"/>
        <v/>
      </c>
    </row>
    <row r="5694" spans="12:13" hidden="1" x14ac:dyDescent="0.25">
      <c r="L5694" s="145" t="str">
        <f>IF(A5694="","",IFERROR(VLOOKUP(B5694,IPQlickTabla!$B:$J,9,FALSE),IF(B5694="80 - Produccion-Mezcla Grasa","80",IF(B5694="51 - Purga-Purga de sebo","51",IF(B5694="502 - Fermentacion PCL","502",IF(B5694="510 - Fermentacion","510","512"))))))</f>
        <v/>
      </c>
      <c r="M5694" s="107" t="str">
        <f t="shared" si="88"/>
        <v/>
      </c>
    </row>
    <row r="5695" spans="12:13" hidden="1" x14ac:dyDescent="0.25">
      <c r="L5695" s="145" t="str">
        <f>IF(A5695="","",IFERROR(VLOOKUP(B5695,IPQlickTabla!$B:$J,9,FALSE),IF(B5695="80 - Produccion-Mezcla Grasa","80",IF(B5695="51 - Purga-Purga de sebo","51",IF(B5695="502 - Fermentacion PCL","502",IF(B5695="510 - Fermentacion","510","512"))))))</f>
        <v/>
      </c>
      <c r="M5695" s="107" t="str">
        <f t="shared" si="88"/>
        <v/>
      </c>
    </row>
    <row r="5696" spans="12:13" hidden="1" x14ac:dyDescent="0.25">
      <c r="L5696" s="145" t="str">
        <f>IF(A5696="","",IFERROR(VLOOKUP(B5696,IPQlickTabla!$B:$J,9,FALSE),IF(B5696="80 - Produccion-Mezcla Grasa","80",IF(B5696="51 - Purga-Purga de sebo","51",IF(B5696="502 - Fermentacion PCL","502",IF(B5696="510 - Fermentacion","510","512"))))))</f>
        <v/>
      </c>
      <c r="M5696" s="107" t="str">
        <f t="shared" si="88"/>
        <v/>
      </c>
    </row>
    <row r="5697" spans="12:13" hidden="1" x14ac:dyDescent="0.25">
      <c r="L5697" s="145" t="str">
        <f>IF(A5697="","",IFERROR(VLOOKUP(B5697,IPQlickTabla!$B:$J,9,FALSE),IF(B5697="80 - Produccion-Mezcla Grasa","80",IF(B5697="51 - Purga-Purga de sebo","51",IF(B5697="502 - Fermentacion PCL","502",IF(B5697="510 - Fermentacion","510","512"))))))</f>
        <v/>
      </c>
      <c r="M5697" s="107" t="str">
        <f t="shared" si="88"/>
        <v/>
      </c>
    </row>
    <row r="5698" spans="12:13" hidden="1" x14ac:dyDescent="0.25">
      <c r="L5698" s="145" t="str">
        <f>IF(A5698="","",IFERROR(VLOOKUP(B5698,IPQlickTabla!$B:$J,9,FALSE),IF(B5698="80 - Produccion-Mezcla Grasa","80",IF(B5698="51 - Purga-Purga de sebo","51",IF(B5698="502 - Fermentacion PCL","502",IF(B5698="510 - Fermentacion","510","512"))))))</f>
        <v/>
      </c>
      <c r="M5698" s="107" t="str">
        <f t="shared" si="88"/>
        <v/>
      </c>
    </row>
    <row r="5699" spans="12:13" hidden="1" x14ac:dyDescent="0.25">
      <c r="L5699" s="145" t="str">
        <f>IF(A5699="","",IFERROR(VLOOKUP(B5699,IPQlickTabla!$B:$J,9,FALSE),IF(B5699="80 - Produccion-Mezcla Grasa","80",IF(B5699="51 - Purga-Purga de sebo","51",IF(B5699="502 - Fermentacion PCL","502",IF(B5699="510 - Fermentacion","510","512"))))))</f>
        <v/>
      </c>
      <c r="M5699" s="107" t="str">
        <f t="shared" ref="M5699:M5762" si="89">+IF(OR(L5699=73,L5699=74,L5699=75),75,IF(L5699="80",80,IF(L5699="51",51,IF(L5699="502",502,IF(L5699="510",510,IF(L5699="512",512,L5699))))))</f>
        <v/>
      </c>
    </row>
    <row r="5700" spans="12:13" hidden="1" x14ac:dyDescent="0.25">
      <c r="L5700" s="145" t="str">
        <f>IF(A5700="","",IFERROR(VLOOKUP(B5700,IPQlickTabla!$B:$J,9,FALSE),IF(B5700="80 - Produccion-Mezcla Grasa","80",IF(B5700="51 - Purga-Purga de sebo","51",IF(B5700="502 - Fermentacion PCL","502",IF(B5700="510 - Fermentacion","510","512"))))))</f>
        <v/>
      </c>
      <c r="M5700" s="107" t="str">
        <f t="shared" si="89"/>
        <v/>
      </c>
    </row>
    <row r="5701" spans="12:13" hidden="1" x14ac:dyDescent="0.25">
      <c r="L5701" s="145" t="str">
        <f>IF(A5701="","",IFERROR(VLOOKUP(B5701,IPQlickTabla!$B:$J,9,FALSE),IF(B5701="80 - Produccion-Mezcla Grasa","80",IF(B5701="51 - Purga-Purga de sebo","51",IF(B5701="502 - Fermentacion PCL","502",IF(B5701="510 - Fermentacion","510","512"))))))</f>
        <v/>
      </c>
      <c r="M5701" s="107" t="str">
        <f t="shared" si="89"/>
        <v/>
      </c>
    </row>
    <row r="5702" spans="12:13" hidden="1" x14ac:dyDescent="0.25">
      <c r="L5702" s="145" t="str">
        <f>IF(A5702="","",IFERROR(VLOOKUP(B5702,IPQlickTabla!$B:$J,9,FALSE),IF(B5702="80 - Produccion-Mezcla Grasa","80",IF(B5702="51 - Purga-Purga de sebo","51",IF(B5702="502 - Fermentacion PCL","502",IF(B5702="510 - Fermentacion","510","512"))))))</f>
        <v/>
      </c>
      <c r="M5702" s="107" t="str">
        <f t="shared" si="89"/>
        <v/>
      </c>
    </row>
    <row r="5703" spans="12:13" hidden="1" x14ac:dyDescent="0.25">
      <c r="L5703" s="145" t="str">
        <f>IF(A5703="","",IFERROR(VLOOKUP(B5703,IPQlickTabla!$B:$J,9,FALSE),IF(B5703="80 - Produccion-Mezcla Grasa","80",IF(B5703="51 - Purga-Purga de sebo","51",IF(B5703="502 - Fermentacion PCL","502",IF(B5703="510 - Fermentacion","510","512"))))))</f>
        <v/>
      </c>
      <c r="M5703" s="107" t="str">
        <f t="shared" si="89"/>
        <v/>
      </c>
    </row>
    <row r="5704" spans="12:13" hidden="1" x14ac:dyDescent="0.25">
      <c r="L5704" s="145" t="str">
        <f>IF(A5704="","",IFERROR(VLOOKUP(B5704,IPQlickTabla!$B:$J,9,FALSE),IF(B5704="80 - Produccion-Mezcla Grasa","80",IF(B5704="51 - Purga-Purga de sebo","51",IF(B5704="502 - Fermentacion PCL","502",IF(B5704="510 - Fermentacion","510","512"))))))</f>
        <v/>
      </c>
      <c r="M5704" s="107" t="str">
        <f t="shared" si="89"/>
        <v/>
      </c>
    </row>
    <row r="5705" spans="12:13" hidden="1" x14ac:dyDescent="0.25">
      <c r="L5705" s="145" t="str">
        <f>IF(A5705="","",IFERROR(VLOOKUP(B5705,IPQlickTabla!$B:$J,9,FALSE),IF(B5705="80 - Produccion-Mezcla Grasa","80",IF(B5705="51 - Purga-Purga de sebo","51",IF(B5705="502 - Fermentacion PCL","502",IF(B5705="510 - Fermentacion","510","512"))))))</f>
        <v/>
      </c>
      <c r="M5705" s="107" t="str">
        <f t="shared" si="89"/>
        <v/>
      </c>
    </row>
    <row r="5706" spans="12:13" hidden="1" x14ac:dyDescent="0.25">
      <c r="L5706" s="145" t="str">
        <f>IF(A5706="","",IFERROR(VLOOKUP(B5706,IPQlickTabla!$B:$J,9,FALSE),IF(B5706="80 - Produccion-Mezcla Grasa","80",IF(B5706="51 - Purga-Purga de sebo","51",IF(B5706="502 - Fermentacion PCL","502",IF(B5706="510 - Fermentacion","510","512"))))))</f>
        <v/>
      </c>
      <c r="M5706" s="107" t="str">
        <f t="shared" si="89"/>
        <v/>
      </c>
    </row>
    <row r="5707" spans="12:13" hidden="1" x14ac:dyDescent="0.25">
      <c r="L5707" s="145" t="str">
        <f>IF(A5707="","",IFERROR(VLOOKUP(B5707,IPQlickTabla!$B:$J,9,FALSE),IF(B5707="80 - Produccion-Mezcla Grasa","80",IF(B5707="51 - Purga-Purga de sebo","51",IF(B5707="502 - Fermentacion PCL","502",IF(B5707="510 - Fermentacion","510","512"))))))</f>
        <v/>
      </c>
      <c r="M5707" s="107" t="str">
        <f t="shared" si="89"/>
        <v/>
      </c>
    </row>
    <row r="5708" spans="12:13" hidden="1" x14ac:dyDescent="0.25">
      <c r="L5708" s="145" t="str">
        <f>IF(A5708="","",IFERROR(VLOOKUP(B5708,IPQlickTabla!$B:$J,9,FALSE),IF(B5708="80 - Produccion-Mezcla Grasa","80",IF(B5708="51 - Purga-Purga de sebo","51",IF(B5708="502 - Fermentacion PCL","502",IF(B5708="510 - Fermentacion","510","512"))))))</f>
        <v/>
      </c>
      <c r="M5708" s="107" t="str">
        <f t="shared" si="89"/>
        <v/>
      </c>
    </row>
    <row r="5709" spans="12:13" hidden="1" x14ac:dyDescent="0.25">
      <c r="L5709" s="145" t="str">
        <f>IF(A5709="","",IFERROR(VLOOKUP(B5709,IPQlickTabla!$B:$J,9,FALSE),IF(B5709="80 - Produccion-Mezcla Grasa","80",IF(B5709="51 - Purga-Purga de sebo","51",IF(B5709="502 - Fermentacion PCL","502",IF(B5709="510 - Fermentacion","510","512"))))))</f>
        <v/>
      </c>
      <c r="M5709" s="107" t="str">
        <f t="shared" si="89"/>
        <v/>
      </c>
    </row>
    <row r="5710" spans="12:13" hidden="1" x14ac:dyDescent="0.25">
      <c r="L5710" s="145" t="str">
        <f>IF(A5710="","",IFERROR(VLOOKUP(B5710,IPQlickTabla!$B:$J,9,FALSE),IF(B5710="80 - Produccion-Mezcla Grasa","80",IF(B5710="51 - Purga-Purga de sebo","51",IF(B5710="502 - Fermentacion PCL","502",IF(B5710="510 - Fermentacion","510","512"))))))</f>
        <v/>
      </c>
      <c r="M5710" s="107" t="str">
        <f t="shared" si="89"/>
        <v/>
      </c>
    </row>
    <row r="5711" spans="12:13" hidden="1" x14ac:dyDescent="0.25">
      <c r="L5711" s="145" t="str">
        <f>IF(A5711="","",IFERROR(VLOOKUP(B5711,IPQlickTabla!$B:$J,9,FALSE),IF(B5711="80 - Produccion-Mezcla Grasa","80",IF(B5711="51 - Purga-Purga de sebo","51",IF(B5711="502 - Fermentacion PCL","502",IF(B5711="510 - Fermentacion","510","512"))))))</f>
        <v/>
      </c>
      <c r="M5711" s="107" t="str">
        <f t="shared" si="89"/>
        <v/>
      </c>
    </row>
    <row r="5712" spans="12:13" hidden="1" x14ac:dyDescent="0.25">
      <c r="L5712" s="145" t="str">
        <f>IF(A5712="","",IFERROR(VLOOKUP(B5712,IPQlickTabla!$B:$J,9,FALSE),IF(B5712="80 - Produccion-Mezcla Grasa","80",IF(B5712="51 - Purga-Purga de sebo","51",IF(B5712="502 - Fermentacion PCL","502",IF(B5712="510 - Fermentacion","510","512"))))))</f>
        <v/>
      </c>
      <c r="M5712" s="107" t="str">
        <f t="shared" si="89"/>
        <v/>
      </c>
    </row>
    <row r="5713" spans="12:13" hidden="1" x14ac:dyDescent="0.25">
      <c r="L5713" s="145" t="str">
        <f>IF(A5713="","",IFERROR(VLOOKUP(B5713,IPQlickTabla!$B:$J,9,FALSE),IF(B5713="80 - Produccion-Mezcla Grasa","80",IF(B5713="51 - Purga-Purga de sebo","51",IF(B5713="502 - Fermentacion PCL","502",IF(B5713="510 - Fermentacion","510","512"))))))</f>
        <v/>
      </c>
      <c r="M5713" s="107" t="str">
        <f t="shared" si="89"/>
        <v/>
      </c>
    </row>
    <row r="5714" spans="12:13" hidden="1" x14ac:dyDescent="0.25">
      <c r="L5714" s="145" t="str">
        <f>IF(A5714="","",IFERROR(VLOOKUP(B5714,IPQlickTabla!$B:$J,9,FALSE),IF(B5714="80 - Produccion-Mezcla Grasa","80",IF(B5714="51 - Purga-Purga de sebo","51",IF(B5714="502 - Fermentacion PCL","502",IF(B5714="510 - Fermentacion","510","512"))))))</f>
        <v/>
      </c>
      <c r="M5714" s="107" t="str">
        <f t="shared" si="89"/>
        <v/>
      </c>
    </row>
    <row r="5715" spans="12:13" hidden="1" x14ac:dyDescent="0.25">
      <c r="L5715" s="145" t="str">
        <f>IF(A5715="","",IFERROR(VLOOKUP(B5715,IPQlickTabla!$B:$J,9,FALSE),IF(B5715="80 - Produccion-Mezcla Grasa","80",IF(B5715="51 - Purga-Purga de sebo","51",IF(B5715="502 - Fermentacion PCL","502",IF(B5715="510 - Fermentacion","510","512"))))))</f>
        <v/>
      </c>
      <c r="M5715" s="107" t="str">
        <f t="shared" si="89"/>
        <v/>
      </c>
    </row>
    <row r="5716" spans="12:13" hidden="1" x14ac:dyDescent="0.25">
      <c r="L5716" s="145" t="str">
        <f>IF(A5716="","",IFERROR(VLOOKUP(B5716,IPQlickTabla!$B:$J,9,FALSE),IF(B5716="80 - Produccion-Mezcla Grasa","80",IF(B5716="51 - Purga-Purga de sebo","51",IF(B5716="502 - Fermentacion PCL","502",IF(B5716="510 - Fermentacion","510","512"))))))</f>
        <v/>
      </c>
      <c r="M5716" s="107" t="str">
        <f t="shared" si="89"/>
        <v/>
      </c>
    </row>
    <row r="5717" spans="12:13" hidden="1" x14ac:dyDescent="0.25">
      <c r="L5717" s="145" t="str">
        <f>IF(A5717="","",IFERROR(VLOOKUP(B5717,IPQlickTabla!$B:$J,9,FALSE),IF(B5717="80 - Produccion-Mezcla Grasa","80",IF(B5717="51 - Purga-Purga de sebo","51",IF(B5717="502 - Fermentacion PCL","502",IF(B5717="510 - Fermentacion","510","512"))))))</f>
        <v/>
      </c>
      <c r="M5717" s="107" t="str">
        <f t="shared" si="89"/>
        <v/>
      </c>
    </row>
    <row r="5718" spans="12:13" hidden="1" x14ac:dyDescent="0.25">
      <c r="L5718" s="145" t="str">
        <f>IF(A5718="","",IFERROR(VLOOKUP(B5718,IPQlickTabla!$B:$J,9,FALSE),IF(B5718="80 - Produccion-Mezcla Grasa","80",IF(B5718="51 - Purga-Purga de sebo","51",IF(B5718="502 - Fermentacion PCL","502",IF(B5718="510 - Fermentacion","510","512"))))))</f>
        <v/>
      </c>
      <c r="M5718" s="107" t="str">
        <f t="shared" si="89"/>
        <v/>
      </c>
    </row>
    <row r="5719" spans="12:13" hidden="1" x14ac:dyDescent="0.25">
      <c r="L5719" s="145" t="str">
        <f>IF(A5719="","",IFERROR(VLOOKUP(B5719,IPQlickTabla!$B:$J,9,FALSE),IF(B5719="80 - Produccion-Mezcla Grasa","80",IF(B5719="51 - Purga-Purga de sebo","51",IF(B5719="502 - Fermentacion PCL","502",IF(B5719="510 - Fermentacion","510","512"))))))</f>
        <v/>
      </c>
      <c r="M5719" s="107" t="str">
        <f t="shared" si="89"/>
        <v/>
      </c>
    </row>
    <row r="5720" spans="12:13" hidden="1" x14ac:dyDescent="0.25">
      <c r="L5720" s="145" t="str">
        <f>IF(A5720="","",IFERROR(VLOOKUP(B5720,IPQlickTabla!$B:$J,9,FALSE),IF(B5720="80 - Produccion-Mezcla Grasa","80",IF(B5720="51 - Purga-Purga de sebo","51",IF(B5720="502 - Fermentacion PCL","502",IF(B5720="510 - Fermentacion","510","512"))))))</f>
        <v/>
      </c>
      <c r="M5720" s="107" t="str">
        <f t="shared" si="89"/>
        <v/>
      </c>
    </row>
    <row r="5721" spans="12:13" hidden="1" x14ac:dyDescent="0.25">
      <c r="L5721" s="145" t="str">
        <f>IF(A5721="","",IFERROR(VLOOKUP(B5721,IPQlickTabla!$B:$J,9,FALSE),IF(B5721="80 - Produccion-Mezcla Grasa","80",IF(B5721="51 - Purga-Purga de sebo","51",IF(B5721="502 - Fermentacion PCL","502",IF(B5721="510 - Fermentacion","510","512"))))))</f>
        <v/>
      </c>
      <c r="M5721" s="107" t="str">
        <f t="shared" si="89"/>
        <v/>
      </c>
    </row>
    <row r="5722" spans="12:13" hidden="1" x14ac:dyDescent="0.25">
      <c r="L5722" s="145" t="str">
        <f>IF(A5722="","",IFERROR(VLOOKUP(B5722,IPQlickTabla!$B:$J,9,FALSE),IF(B5722="80 - Produccion-Mezcla Grasa","80",IF(B5722="51 - Purga-Purga de sebo","51",IF(B5722="502 - Fermentacion PCL","502",IF(B5722="510 - Fermentacion","510","512"))))))</f>
        <v/>
      </c>
      <c r="M5722" s="107" t="str">
        <f t="shared" si="89"/>
        <v/>
      </c>
    </row>
    <row r="5723" spans="12:13" hidden="1" x14ac:dyDescent="0.25">
      <c r="L5723" s="145" t="str">
        <f>IF(A5723="","",IFERROR(VLOOKUP(B5723,IPQlickTabla!$B:$J,9,FALSE),IF(B5723="80 - Produccion-Mezcla Grasa","80",IF(B5723="51 - Purga-Purga de sebo","51",IF(B5723="502 - Fermentacion PCL","502",IF(B5723="510 - Fermentacion","510","512"))))))</f>
        <v/>
      </c>
      <c r="M5723" s="107" t="str">
        <f t="shared" si="89"/>
        <v/>
      </c>
    </row>
    <row r="5724" spans="12:13" hidden="1" x14ac:dyDescent="0.25">
      <c r="L5724" s="145" t="str">
        <f>IF(A5724="","",IFERROR(VLOOKUP(B5724,IPQlickTabla!$B:$J,9,FALSE),IF(B5724="80 - Produccion-Mezcla Grasa","80",IF(B5724="51 - Purga-Purga de sebo","51",IF(B5724="502 - Fermentacion PCL","502",IF(B5724="510 - Fermentacion","510","512"))))))</f>
        <v/>
      </c>
      <c r="M5724" s="107" t="str">
        <f t="shared" si="89"/>
        <v/>
      </c>
    </row>
    <row r="5725" spans="12:13" hidden="1" x14ac:dyDescent="0.25">
      <c r="L5725" s="145" t="str">
        <f>IF(A5725="","",IFERROR(VLOOKUP(B5725,IPQlickTabla!$B:$J,9,FALSE),IF(B5725="80 - Produccion-Mezcla Grasa","80",IF(B5725="51 - Purga-Purga de sebo","51",IF(B5725="502 - Fermentacion PCL","502",IF(B5725="510 - Fermentacion","510","512"))))))</f>
        <v/>
      </c>
      <c r="M5725" s="107" t="str">
        <f t="shared" si="89"/>
        <v/>
      </c>
    </row>
    <row r="5726" spans="12:13" hidden="1" x14ac:dyDescent="0.25">
      <c r="L5726" s="145" t="str">
        <f>IF(A5726="","",IFERROR(VLOOKUP(B5726,IPQlickTabla!$B:$J,9,FALSE),IF(B5726="80 - Produccion-Mezcla Grasa","80",IF(B5726="51 - Purga-Purga de sebo","51",IF(B5726="502 - Fermentacion PCL","502",IF(B5726="510 - Fermentacion","510","512"))))))</f>
        <v/>
      </c>
      <c r="M5726" s="107" t="str">
        <f t="shared" si="89"/>
        <v/>
      </c>
    </row>
    <row r="5727" spans="12:13" hidden="1" x14ac:dyDescent="0.25">
      <c r="L5727" s="145" t="str">
        <f>IF(A5727="","",IFERROR(VLOOKUP(B5727,IPQlickTabla!$B:$J,9,FALSE),IF(B5727="80 - Produccion-Mezcla Grasa","80",IF(B5727="51 - Purga-Purga de sebo","51",IF(B5727="502 - Fermentacion PCL","502",IF(B5727="510 - Fermentacion","510","512"))))))</f>
        <v/>
      </c>
      <c r="M5727" s="107" t="str">
        <f t="shared" si="89"/>
        <v/>
      </c>
    </row>
    <row r="5728" spans="12:13" hidden="1" x14ac:dyDescent="0.25">
      <c r="L5728" s="145" t="str">
        <f>IF(A5728="","",IFERROR(VLOOKUP(B5728,IPQlickTabla!$B:$J,9,FALSE),IF(B5728="80 - Produccion-Mezcla Grasa","80",IF(B5728="51 - Purga-Purga de sebo","51",IF(B5728="502 - Fermentacion PCL","502",IF(B5728="510 - Fermentacion","510","512"))))))</f>
        <v/>
      </c>
      <c r="M5728" s="107" t="str">
        <f t="shared" si="89"/>
        <v/>
      </c>
    </row>
    <row r="5729" spans="12:13" hidden="1" x14ac:dyDescent="0.25">
      <c r="L5729" s="145" t="str">
        <f>IF(A5729="","",IFERROR(VLOOKUP(B5729,IPQlickTabla!$B:$J,9,FALSE),IF(B5729="80 - Produccion-Mezcla Grasa","80",IF(B5729="51 - Purga-Purga de sebo","51",IF(B5729="502 - Fermentacion PCL","502",IF(B5729="510 - Fermentacion","510","512"))))))</f>
        <v/>
      </c>
      <c r="M5729" s="107" t="str">
        <f t="shared" si="89"/>
        <v/>
      </c>
    </row>
    <row r="5730" spans="12:13" hidden="1" x14ac:dyDescent="0.25">
      <c r="L5730" s="145" t="str">
        <f>IF(A5730="","",IFERROR(VLOOKUP(B5730,IPQlickTabla!$B:$J,9,FALSE),IF(B5730="80 - Produccion-Mezcla Grasa","80",IF(B5730="51 - Purga-Purga de sebo","51",IF(B5730="502 - Fermentacion PCL","502",IF(B5730="510 - Fermentacion","510","512"))))))</f>
        <v/>
      </c>
      <c r="M5730" s="107" t="str">
        <f t="shared" si="89"/>
        <v/>
      </c>
    </row>
    <row r="5731" spans="12:13" hidden="1" x14ac:dyDescent="0.25">
      <c r="L5731" s="145" t="str">
        <f>IF(A5731="","",IFERROR(VLOOKUP(B5731,IPQlickTabla!$B:$J,9,FALSE),IF(B5731="80 - Produccion-Mezcla Grasa","80",IF(B5731="51 - Purga-Purga de sebo","51",IF(B5731="502 - Fermentacion PCL","502",IF(B5731="510 - Fermentacion","510","512"))))))</f>
        <v/>
      </c>
      <c r="M5731" s="107" t="str">
        <f t="shared" si="89"/>
        <v/>
      </c>
    </row>
    <row r="5732" spans="12:13" hidden="1" x14ac:dyDescent="0.25">
      <c r="L5732" s="145" t="str">
        <f>IF(A5732="","",IFERROR(VLOOKUP(B5732,IPQlickTabla!$B:$J,9,FALSE),IF(B5732="80 - Produccion-Mezcla Grasa","80",IF(B5732="51 - Purga-Purga de sebo","51",IF(B5732="502 - Fermentacion PCL","502",IF(B5732="510 - Fermentacion","510","512"))))))</f>
        <v/>
      </c>
      <c r="M5732" s="107" t="str">
        <f t="shared" si="89"/>
        <v/>
      </c>
    </row>
    <row r="5733" spans="12:13" hidden="1" x14ac:dyDescent="0.25">
      <c r="L5733" s="145" t="str">
        <f>IF(A5733="","",IFERROR(VLOOKUP(B5733,IPQlickTabla!$B:$J,9,FALSE),IF(B5733="80 - Produccion-Mezcla Grasa","80",IF(B5733="51 - Purga-Purga de sebo","51",IF(B5733="502 - Fermentacion PCL","502",IF(B5733="510 - Fermentacion","510","512"))))))</f>
        <v/>
      </c>
      <c r="M5733" s="107" t="str">
        <f t="shared" si="89"/>
        <v/>
      </c>
    </row>
    <row r="5734" spans="12:13" hidden="1" x14ac:dyDescent="0.25">
      <c r="L5734" s="145" t="str">
        <f>IF(A5734="","",IFERROR(VLOOKUP(B5734,IPQlickTabla!$B:$J,9,FALSE),IF(B5734="80 - Produccion-Mezcla Grasa","80",IF(B5734="51 - Purga-Purga de sebo","51",IF(B5734="502 - Fermentacion PCL","502",IF(B5734="510 - Fermentacion","510","512"))))))</f>
        <v/>
      </c>
      <c r="M5734" s="107" t="str">
        <f t="shared" si="89"/>
        <v/>
      </c>
    </row>
    <row r="5735" spans="12:13" hidden="1" x14ac:dyDescent="0.25">
      <c r="L5735" s="145" t="str">
        <f>IF(A5735="","",IFERROR(VLOOKUP(B5735,IPQlickTabla!$B:$J,9,FALSE),IF(B5735="80 - Produccion-Mezcla Grasa","80",IF(B5735="51 - Purga-Purga de sebo","51",IF(B5735="502 - Fermentacion PCL","502",IF(B5735="510 - Fermentacion","510","512"))))))</f>
        <v/>
      </c>
      <c r="M5735" s="107" t="str">
        <f t="shared" si="89"/>
        <v/>
      </c>
    </row>
    <row r="5736" spans="12:13" hidden="1" x14ac:dyDescent="0.25">
      <c r="L5736" s="145" t="str">
        <f>IF(A5736="","",IFERROR(VLOOKUP(B5736,IPQlickTabla!$B:$J,9,FALSE),IF(B5736="80 - Produccion-Mezcla Grasa","80",IF(B5736="51 - Purga-Purga de sebo","51",IF(B5736="502 - Fermentacion PCL","502",IF(B5736="510 - Fermentacion","510","512"))))))</f>
        <v/>
      </c>
      <c r="M5736" s="107" t="str">
        <f t="shared" si="89"/>
        <v/>
      </c>
    </row>
    <row r="5737" spans="12:13" hidden="1" x14ac:dyDescent="0.25">
      <c r="L5737" s="145" t="str">
        <f>IF(A5737="","",IFERROR(VLOOKUP(B5737,IPQlickTabla!$B:$J,9,FALSE),IF(B5737="80 - Produccion-Mezcla Grasa","80",IF(B5737="51 - Purga-Purga de sebo","51",IF(B5737="502 - Fermentacion PCL","502",IF(B5737="510 - Fermentacion","510","512"))))))</f>
        <v/>
      </c>
      <c r="M5737" s="107" t="str">
        <f t="shared" si="89"/>
        <v/>
      </c>
    </row>
    <row r="5738" spans="12:13" hidden="1" x14ac:dyDescent="0.25">
      <c r="L5738" s="145" t="str">
        <f>IF(A5738="","",IFERROR(VLOOKUP(B5738,IPQlickTabla!$B:$J,9,FALSE),IF(B5738="80 - Produccion-Mezcla Grasa","80",IF(B5738="51 - Purga-Purga de sebo","51",IF(B5738="502 - Fermentacion PCL","502",IF(B5738="510 - Fermentacion","510","512"))))))</f>
        <v/>
      </c>
      <c r="M5738" s="107" t="str">
        <f t="shared" si="89"/>
        <v/>
      </c>
    </row>
    <row r="5739" spans="12:13" hidden="1" x14ac:dyDescent="0.25">
      <c r="L5739" s="145" t="str">
        <f>IF(A5739="","",IFERROR(VLOOKUP(B5739,IPQlickTabla!$B:$J,9,FALSE),IF(B5739="80 - Produccion-Mezcla Grasa","80",IF(B5739="51 - Purga-Purga de sebo","51",IF(B5739="502 - Fermentacion PCL","502",IF(B5739="510 - Fermentacion","510","512"))))))</f>
        <v/>
      </c>
      <c r="M5739" s="107" t="str">
        <f t="shared" si="89"/>
        <v/>
      </c>
    </row>
    <row r="5740" spans="12:13" hidden="1" x14ac:dyDescent="0.25">
      <c r="L5740" s="145" t="str">
        <f>IF(A5740="","",IFERROR(VLOOKUP(B5740,IPQlickTabla!$B:$J,9,FALSE),IF(B5740="80 - Produccion-Mezcla Grasa","80",IF(B5740="51 - Purga-Purga de sebo","51",IF(B5740="502 - Fermentacion PCL","502",IF(B5740="510 - Fermentacion","510","512"))))))</f>
        <v/>
      </c>
      <c r="M5740" s="107" t="str">
        <f t="shared" si="89"/>
        <v/>
      </c>
    </row>
    <row r="5741" spans="12:13" hidden="1" x14ac:dyDescent="0.25">
      <c r="L5741" s="145" t="str">
        <f>IF(A5741="","",IFERROR(VLOOKUP(B5741,IPQlickTabla!$B:$J,9,FALSE),IF(B5741="80 - Produccion-Mezcla Grasa","80",IF(B5741="51 - Purga-Purga de sebo","51",IF(B5741="502 - Fermentacion PCL","502",IF(B5741="510 - Fermentacion","510","512"))))))</f>
        <v/>
      </c>
      <c r="M5741" s="107" t="str">
        <f t="shared" si="89"/>
        <v/>
      </c>
    </row>
    <row r="5742" spans="12:13" hidden="1" x14ac:dyDescent="0.25">
      <c r="L5742" s="145" t="str">
        <f>IF(A5742="","",IFERROR(VLOOKUP(B5742,IPQlickTabla!$B:$J,9,FALSE),IF(B5742="80 - Produccion-Mezcla Grasa","80",IF(B5742="51 - Purga-Purga de sebo","51",IF(B5742="502 - Fermentacion PCL","502",IF(B5742="510 - Fermentacion","510","512"))))))</f>
        <v/>
      </c>
      <c r="M5742" s="107" t="str">
        <f t="shared" si="89"/>
        <v/>
      </c>
    </row>
    <row r="5743" spans="12:13" hidden="1" x14ac:dyDescent="0.25">
      <c r="L5743" s="145" t="str">
        <f>IF(A5743="","",IFERROR(VLOOKUP(B5743,IPQlickTabla!$B:$J,9,FALSE),IF(B5743="80 - Produccion-Mezcla Grasa","80",IF(B5743="51 - Purga-Purga de sebo","51",IF(B5743="502 - Fermentacion PCL","502",IF(B5743="510 - Fermentacion","510","512"))))))</f>
        <v/>
      </c>
      <c r="M5743" s="107" t="str">
        <f t="shared" si="89"/>
        <v/>
      </c>
    </row>
    <row r="5744" spans="12:13" hidden="1" x14ac:dyDescent="0.25">
      <c r="L5744" s="145" t="str">
        <f>IF(A5744="","",IFERROR(VLOOKUP(B5744,IPQlickTabla!$B:$J,9,FALSE),IF(B5744="80 - Produccion-Mezcla Grasa","80",IF(B5744="51 - Purga-Purga de sebo","51",IF(B5744="502 - Fermentacion PCL","502",IF(B5744="510 - Fermentacion","510","512"))))))</f>
        <v/>
      </c>
      <c r="M5744" s="107" t="str">
        <f t="shared" si="89"/>
        <v/>
      </c>
    </row>
    <row r="5745" spans="12:13" hidden="1" x14ac:dyDescent="0.25">
      <c r="L5745" s="145" t="str">
        <f>IF(A5745="","",IFERROR(VLOOKUP(B5745,IPQlickTabla!$B:$J,9,FALSE),IF(B5745="80 - Produccion-Mezcla Grasa","80",IF(B5745="51 - Purga-Purga de sebo","51",IF(B5745="502 - Fermentacion PCL","502",IF(B5745="510 - Fermentacion","510","512"))))))</f>
        <v/>
      </c>
      <c r="M5745" s="107" t="str">
        <f t="shared" si="89"/>
        <v/>
      </c>
    </row>
    <row r="5746" spans="12:13" hidden="1" x14ac:dyDescent="0.25">
      <c r="L5746" s="145" t="str">
        <f>IF(A5746="","",IFERROR(VLOOKUP(B5746,IPQlickTabla!$B:$J,9,FALSE),IF(B5746="80 - Produccion-Mezcla Grasa","80",IF(B5746="51 - Purga-Purga de sebo","51",IF(B5746="502 - Fermentacion PCL","502",IF(B5746="510 - Fermentacion","510","512"))))))</f>
        <v/>
      </c>
      <c r="M5746" s="107" t="str">
        <f t="shared" si="89"/>
        <v/>
      </c>
    </row>
    <row r="5747" spans="12:13" hidden="1" x14ac:dyDescent="0.25">
      <c r="L5747" s="145" t="str">
        <f>IF(A5747="","",IFERROR(VLOOKUP(B5747,IPQlickTabla!$B:$J,9,FALSE),IF(B5747="80 - Produccion-Mezcla Grasa","80",IF(B5747="51 - Purga-Purga de sebo","51",IF(B5747="502 - Fermentacion PCL","502",IF(B5747="510 - Fermentacion","510","512"))))))</f>
        <v/>
      </c>
      <c r="M5747" s="107" t="str">
        <f t="shared" si="89"/>
        <v/>
      </c>
    </row>
    <row r="5748" spans="12:13" hidden="1" x14ac:dyDescent="0.25">
      <c r="L5748" s="145" t="str">
        <f>IF(A5748="","",IFERROR(VLOOKUP(B5748,IPQlickTabla!$B:$J,9,FALSE),IF(B5748="80 - Produccion-Mezcla Grasa","80",IF(B5748="51 - Purga-Purga de sebo","51",IF(B5748="502 - Fermentacion PCL","502",IF(B5748="510 - Fermentacion","510","512"))))))</f>
        <v/>
      </c>
      <c r="M5748" s="107" t="str">
        <f t="shared" si="89"/>
        <v/>
      </c>
    </row>
    <row r="5749" spans="12:13" hidden="1" x14ac:dyDescent="0.25">
      <c r="L5749" s="145" t="str">
        <f>IF(A5749="","",IFERROR(VLOOKUP(B5749,IPQlickTabla!$B:$J,9,FALSE),IF(B5749="80 - Produccion-Mezcla Grasa","80",IF(B5749="51 - Purga-Purga de sebo","51",IF(B5749="502 - Fermentacion PCL","502",IF(B5749="510 - Fermentacion","510","512"))))))</f>
        <v/>
      </c>
      <c r="M5749" s="107" t="str">
        <f t="shared" si="89"/>
        <v/>
      </c>
    </row>
    <row r="5750" spans="12:13" hidden="1" x14ac:dyDescent="0.25">
      <c r="L5750" s="145" t="str">
        <f>IF(A5750="","",IFERROR(VLOOKUP(B5750,IPQlickTabla!$B:$J,9,FALSE),IF(B5750="80 - Produccion-Mezcla Grasa","80",IF(B5750="51 - Purga-Purga de sebo","51",IF(B5750="502 - Fermentacion PCL","502",IF(B5750="510 - Fermentacion","510","512"))))))</f>
        <v/>
      </c>
      <c r="M5750" s="107" t="str">
        <f t="shared" si="89"/>
        <v/>
      </c>
    </row>
    <row r="5751" spans="12:13" hidden="1" x14ac:dyDescent="0.25">
      <c r="L5751" s="145" t="str">
        <f>IF(A5751="","",IFERROR(VLOOKUP(B5751,IPQlickTabla!$B:$J,9,FALSE),IF(B5751="80 - Produccion-Mezcla Grasa","80",IF(B5751="51 - Purga-Purga de sebo","51",IF(B5751="502 - Fermentacion PCL","502",IF(B5751="510 - Fermentacion","510","512"))))))</f>
        <v/>
      </c>
      <c r="M5751" s="107" t="str">
        <f t="shared" si="89"/>
        <v/>
      </c>
    </row>
    <row r="5752" spans="12:13" hidden="1" x14ac:dyDescent="0.25">
      <c r="L5752" s="145" t="str">
        <f>IF(A5752="","",IFERROR(VLOOKUP(B5752,IPQlickTabla!$B:$J,9,FALSE),IF(B5752="80 - Produccion-Mezcla Grasa","80",IF(B5752="51 - Purga-Purga de sebo","51",IF(B5752="502 - Fermentacion PCL","502",IF(B5752="510 - Fermentacion","510","512"))))))</f>
        <v/>
      </c>
      <c r="M5752" s="107" t="str">
        <f t="shared" si="89"/>
        <v/>
      </c>
    </row>
    <row r="5753" spans="12:13" hidden="1" x14ac:dyDescent="0.25">
      <c r="L5753" s="145" t="str">
        <f>IF(A5753="","",IFERROR(VLOOKUP(B5753,IPQlickTabla!$B:$J,9,FALSE),IF(B5753="80 - Produccion-Mezcla Grasa","80",IF(B5753="51 - Purga-Purga de sebo","51",IF(B5753="502 - Fermentacion PCL","502",IF(B5753="510 - Fermentacion","510","512"))))))</f>
        <v/>
      </c>
      <c r="M5753" s="107" t="str">
        <f t="shared" si="89"/>
        <v/>
      </c>
    </row>
    <row r="5754" spans="12:13" hidden="1" x14ac:dyDescent="0.25">
      <c r="L5754" s="145" t="str">
        <f>IF(A5754="","",IFERROR(VLOOKUP(B5754,IPQlickTabla!$B:$J,9,FALSE),IF(B5754="80 - Produccion-Mezcla Grasa","80",IF(B5754="51 - Purga-Purga de sebo","51",IF(B5754="502 - Fermentacion PCL","502",IF(B5754="510 - Fermentacion","510","512"))))))</f>
        <v/>
      </c>
      <c r="M5754" s="107" t="str">
        <f t="shared" si="89"/>
        <v/>
      </c>
    </row>
    <row r="5755" spans="12:13" hidden="1" x14ac:dyDescent="0.25">
      <c r="L5755" s="145" t="str">
        <f>IF(A5755="","",IFERROR(VLOOKUP(B5755,IPQlickTabla!$B:$J,9,FALSE),IF(B5755="80 - Produccion-Mezcla Grasa","80",IF(B5755="51 - Purga-Purga de sebo","51",IF(B5755="502 - Fermentacion PCL","502",IF(B5755="510 - Fermentacion","510","512"))))))</f>
        <v/>
      </c>
      <c r="M5755" s="107" t="str">
        <f t="shared" si="89"/>
        <v/>
      </c>
    </row>
    <row r="5756" spans="12:13" hidden="1" x14ac:dyDescent="0.25">
      <c r="L5756" s="145" t="str">
        <f>IF(A5756="","",IFERROR(VLOOKUP(B5756,IPQlickTabla!$B:$J,9,FALSE),IF(B5756="80 - Produccion-Mezcla Grasa","80",IF(B5756="51 - Purga-Purga de sebo","51",IF(B5756="502 - Fermentacion PCL","502",IF(B5756="510 - Fermentacion","510","512"))))))</f>
        <v/>
      </c>
      <c r="M5756" s="107" t="str">
        <f t="shared" si="89"/>
        <v/>
      </c>
    </row>
    <row r="5757" spans="12:13" hidden="1" x14ac:dyDescent="0.25">
      <c r="L5757" s="145" t="str">
        <f>IF(A5757="","",IFERROR(VLOOKUP(B5757,IPQlickTabla!$B:$J,9,FALSE),IF(B5757="80 - Produccion-Mezcla Grasa","80",IF(B5757="51 - Purga-Purga de sebo","51",IF(B5757="502 - Fermentacion PCL","502",IF(B5757="510 - Fermentacion","510","512"))))))</f>
        <v/>
      </c>
      <c r="M5757" s="107" t="str">
        <f t="shared" si="89"/>
        <v/>
      </c>
    </row>
    <row r="5758" spans="12:13" hidden="1" x14ac:dyDescent="0.25">
      <c r="L5758" s="145" t="str">
        <f>IF(A5758="","",IFERROR(VLOOKUP(B5758,IPQlickTabla!$B:$J,9,FALSE),IF(B5758="80 - Produccion-Mezcla Grasa","80",IF(B5758="51 - Purga-Purga de sebo","51",IF(B5758="502 - Fermentacion PCL","502",IF(B5758="510 - Fermentacion","510","512"))))))</f>
        <v/>
      </c>
      <c r="M5758" s="107" t="str">
        <f t="shared" si="89"/>
        <v/>
      </c>
    </row>
    <row r="5759" spans="12:13" hidden="1" x14ac:dyDescent="0.25">
      <c r="L5759" s="145" t="str">
        <f>IF(A5759="","",IFERROR(VLOOKUP(B5759,IPQlickTabla!$B:$J,9,FALSE),IF(B5759="80 - Produccion-Mezcla Grasa","80",IF(B5759="51 - Purga-Purga de sebo","51",IF(B5759="502 - Fermentacion PCL","502",IF(B5759="510 - Fermentacion","510","512"))))))</f>
        <v/>
      </c>
      <c r="M5759" s="107" t="str">
        <f t="shared" si="89"/>
        <v/>
      </c>
    </row>
    <row r="5760" spans="12:13" hidden="1" x14ac:dyDescent="0.25">
      <c r="L5760" s="145" t="str">
        <f>IF(A5760="","",IFERROR(VLOOKUP(B5760,IPQlickTabla!$B:$J,9,FALSE),IF(B5760="80 - Produccion-Mezcla Grasa","80",IF(B5760="51 - Purga-Purga de sebo","51",IF(B5760="502 - Fermentacion PCL","502",IF(B5760="510 - Fermentacion","510","512"))))))</f>
        <v/>
      </c>
      <c r="M5760" s="107" t="str">
        <f t="shared" si="89"/>
        <v/>
      </c>
    </row>
    <row r="5761" spans="12:13" hidden="1" x14ac:dyDescent="0.25">
      <c r="L5761" s="145" t="str">
        <f>IF(A5761="","",IFERROR(VLOOKUP(B5761,IPQlickTabla!$B:$J,9,FALSE),IF(B5761="80 - Produccion-Mezcla Grasa","80",IF(B5761="51 - Purga-Purga de sebo","51",IF(B5761="502 - Fermentacion PCL","502",IF(B5761="510 - Fermentacion","510","512"))))))</f>
        <v/>
      </c>
      <c r="M5761" s="107" t="str">
        <f t="shared" si="89"/>
        <v/>
      </c>
    </row>
    <row r="5762" spans="12:13" hidden="1" x14ac:dyDescent="0.25">
      <c r="L5762" s="145" t="str">
        <f>IF(A5762="","",IFERROR(VLOOKUP(B5762,IPQlickTabla!$B:$J,9,FALSE),IF(B5762="80 - Produccion-Mezcla Grasa","80",IF(B5762="51 - Purga-Purga de sebo","51",IF(B5762="502 - Fermentacion PCL","502",IF(B5762="510 - Fermentacion","510","512"))))))</f>
        <v/>
      </c>
      <c r="M5762" s="107" t="str">
        <f t="shared" si="89"/>
        <v/>
      </c>
    </row>
    <row r="5763" spans="12:13" hidden="1" x14ac:dyDescent="0.25">
      <c r="L5763" s="145" t="str">
        <f>IF(A5763="","",IFERROR(VLOOKUP(B5763,IPQlickTabla!$B:$J,9,FALSE),IF(B5763="80 - Produccion-Mezcla Grasa","80",IF(B5763="51 - Purga-Purga de sebo","51",IF(B5763="502 - Fermentacion PCL","502",IF(B5763="510 - Fermentacion","510","512"))))))</f>
        <v/>
      </c>
      <c r="M5763" s="107" t="str">
        <f t="shared" ref="M5763:M5826" si="90">+IF(OR(L5763=73,L5763=74,L5763=75),75,IF(L5763="80",80,IF(L5763="51",51,IF(L5763="502",502,IF(L5763="510",510,IF(L5763="512",512,L5763))))))</f>
        <v/>
      </c>
    </row>
    <row r="5764" spans="12:13" hidden="1" x14ac:dyDescent="0.25">
      <c r="L5764" s="145" t="str">
        <f>IF(A5764="","",IFERROR(VLOOKUP(B5764,IPQlickTabla!$B:$J,9,FALSE),IF(B5764="80 - Produccion-Mezcla Grasa","80",IF(B5764="51 - Purga-Purga de sebo","51",IF(B5764="502 - Fermentacion PCL","502",IF(B5764="510 - Fermentacion","510","512"))))))</f>
        <v/>
      </c>
      <c r="M5764" s="107" t="str">
        <f t="shared" si="90"/>
        <v/>
      </c>
    </row>
    <row r="5765" spans="12:13" hidden="1" x14ac:dyDescent="0.25">
      <c r="L5765" s="145" t="str">
        <f>IF(A5765="","",IFERROR(VLOOKUP(B5765,IPQlickTabla!$B:$J,9,FALSE),IF(B5765="80 - Produccion-Mezcla Grasa","80",IF(B5765="51 - Purga-Purga de sebo","51",IF(B5765="502 - Fermentacion PCL","502",IF(B5765="510 - Fermentacion","510","512"))))))</f>
        <v/>
      </c>
      <c r="M5765" s="107" t="str">
        <f t="shared" si="90"/>
        <v/>
      </c>
    </row>
    <row r="5766" spans="12:13" hidden="1" x14ac:dyDescent="0.25">
      <c r="L5766" s="145" t="str">
        <f>IF(A5766="","",IFERROR(VLOOKUP(B5766,IPQlickTabla!$B:$J,9,FALSE),IF(B5766="80 - Produccion-Mezcla Grasa","80",IF(B5766="51 - Purga-Purga de sebo","51",IF(B5766="502 - Fermentacion PCL","502",IF(B5766="510 - Fermentacion","510","512"))))))</f>
        <v/>
      </c>
      <c r="M5766" s="107" t="str">
        <f t="shared" si="90"/>
        <v/>
      </c>
    </row>
    <row r="5767" spans="12:13" hidden="1" x14ac:dyDescent="0.25">
      <c r="L5767" s="145" t="str">
        <f>IF(A5767="","",IFERROR(VLOOKUP(B5767,IPQlickTabla!$B:$J,9,FALSE),IF(B5767="80 - Produccion-Mezcla Grasa","80",IF(B5767="51 - Purga-Purga de sebo","51",IF(B5767="502 - Fermentacion PCL","502",IF(B5767="510 - Fermentacion","510","512"))))))</f>
        <v/>
      </c>
      <c r="M5767" s="107" t="str">
        <f t="shared" si="90"/>
        <v/>
      </c>
    </row>
    <row r="5768" spans="12:13" hidden="1" x14ac:dyDescent="0.25">
      <c r="L5768" s="145" t="str">
        <f>IF(A5768="","",IFERROR(VLOOKUP(B5768,IPQlickTabla!$B:$J,9,FALSE),IF(B5768="80 - Produccion-Mezcla Grasa","80",IF(B5768="51 - Purga-Purga de sebo","51",IF(B5768="502 - Fermentacion PCL","502",IF(B5768="510 - Fermentacion","510","512"))))))</f>
        <v/>
      </c>
      <c r="M5768" s="107" t="str">
        <f t="shared" si="90"/>
        <v/>
      </c>
    </row>
    <row r="5769" spans="12:13" hidden="1" x14ac:dyDescent="0.25">
      <c r="L5769" s="145" t="str">
        <f>IF(A5769="","",IFERROR(VLOOKUP(B5769,IPQlickTabla!$B:$J,9,FALSE),IF(B5769="80 - Produccion-Mezcla Grasa","80",IF(B5769="51 - Purga-Purga de sebo","51",IF(B5769="502 - Fermentacion PCL","502",IF(B5769="510 - Fermentacion","510","512"))))))</f>
        <v/>
      </c>
      <c r="M5769" s="107" t="str">
        <f t="shared" si="90"/>
        <v/>
      </c>
    </row>
    <row r="5770" spans="12:13" hidden="1" x14ac:dyDescent="0.25">
      <c r="L5770" s="145" t="str">
        <f>IF(A5770="","",IFERROR(VLOOKUP(B5770,IPQlickTabla!$B:$J,9,FALSE),IF(B5770="80 - Produccion-Mezcla Grasa","80",IF(B5770="51 - Purga-Purga de sebo","51",IF(B5770="502 - Fermentacion PCL","502",IF(B5770="510 - Fermentacion","510","512"))))))</f>
        <v/>
      </c>
      <c r="M5770" s="107" t="str">
        <f t="shared" si="90"/>
        <v/>
      </c>
    </row>
    <row r="5771" spans="12:13" hidden="1" x14ac:dyDescent="0.25">
      <c r="L5771" s="145" t="str">
        <f>IF(A5771="","",IFERROR(VLOOKUP(B5771,IPQlickTabla!$B:$J,9,FALSE),IF(B5771="80 - Produccion-Mezcla Grasa","80",IF(B5771="51 - Purga-Purga de sebo","51",IF(B5771="502 - Fermentacion PCL","502",IF(B5771="510 - Fermentacion","510","512"))))))</f>
        <v/>
      </c>
      <c r="M5771" s="107" t="str">
        <f t="shared" si="90"/>
        <v/>
      </c>
    </row>
    <row r="5772" spans="12:13" hidden="1" x14ac:dyDescent="0.25">
      <c r="L5772" s="145" t="str">
        <f>IF(A5772="","",IFERROR(VLOOKUP(B5772,IPQlickTabla!$B:$J,9,FALSE),IF(B5772="80 - Produccion-Mezcla Grasa","80",IF(B5772="51 - Purga-Purga de sebo","51",IF(B5772="502 - Fermentacion PCL","502",IF(B5772="510 - Fermentacion","510","512"))))))</f>
        <v/>
      </c>
      <c r="M5772" s="107" t="str">
        <f t="shared" si="90"/>
        <v/>
      </c>
    </row>
    <row r="5773" spans="12:13" hidden="1" x14ac:dyDescent="0.25">
      <c r="L5773" s="145" t="str">
        <f>IF(A5773="","",IFERROR(VLOOKUP(B5773,IPQlickTabla!$B:$J,9,FALSE),IF(B5773="80 - Produccion-Mezcla Grasa","80",IF(B5773="51 - Purga-Purga de sebo","51",IF(B5773="502 - Fermentacion PCL","502",IF(B5773="510 - Fermentacion","510","512"))))))</f>
        <v/>
      </c>
      <c r="M5773" s="107" t="str">
        <f t="shared" si="90"/>
        <v/>
      </c>
    </row>
    <row r="5774" spans="12:13" hidden="1" x14ac:dyDescent="0.25">
      <c r="L5774" s="145" t="str">
        <f>IF(A5774="","",IFERROR(VLOOKUP(B5774,IPQlickTabla!$B:$J,9,FALSE),IF(B5774="80 - Produccion-Mezcla Grasa","80",IF(B5774="51 - Purga-Purga de sebo","51",IF(B5774="502 - Fermentacion PCL","502",IF(B5774="510 - Fermentacion","510","512"))))))</f>
        <v/>
      </c>
      <c r="M5774" s="107" t="str">
        <f t="shared" si="90"/>
        <v/>
      </c>
    </row>
    <row r="5775" spans="12:13" hidden="1" x14ac:dyDescent="0.25">
      <c r="L5775" s="145" t="str">
        <f>IF(A5775="","",IFERROR(VLOOKUP(B5775,IPQlickTabla!$B:$J,9,FALSE),IF(B5775="80 - Produccion-Mezcla Grasa","80",IF(B5775="51 - Purga-Purga de sebo","51",IF(B5775="502 - Fermentacion PCL","502",IF(B5775="510 - Fermentacion","510","512"))))))</f>
        <v/>
      </c>
      <c r="M5775" s="107" t="str">
        <f t="shared" si="90"/>
        <v/>
      </c>
    </row>
    <row r="5776" spans="12:13" hidden="1" x14ac:dyDescent="0.25">
      <c r="L5776" s="145" t="str">
        <f>IF(A5776="","",IFERROR(VLOOKUP(B5776,IPQlickTabla!$B:$J,9,FALSE),IF(B5776="80 - Produccion-Mezcla Grasa","80",IF(B5776="51 - Purga-Purga de sebo","51",IF(B5776="502 - Fermentacion PCL","502",IF(B5776="510 - Fermentacion","510","512"))))))</f>
        <v/>
      </c>
      <c r="M5776" s="107" t="str">
        <f t="shared" si="90"/>
        <v/>
      </c>
    </row>
    <row r="5777" spans="12:13" hidden="1" x14ac:dyDescent="0.25">
      <c r="L5777" s="145" t="str">
        <f>IF(A5777="","",IFERROR(VLOOKUP(B5777,IPQlickTabla!$B:$J,9,FALSE),IF(B5777="80 - Produccion-Mezcla Grasa","80",IF(B5777="51 - Purga-Purga de sebo","51",IF(B5777="502 - Fermentacion PCL","502",IF(B5777="510 - Fermentacion","510","512"))))))</f>
        <v/>
      </c>
      <c r="M5777" s="107" t="str">
        <f t="shared" si="90"/>
        <v/>
      </c>
    </row>
    <row r="5778" spans="12:13" hidden="1" x14ac:dyDescent="0.25">
      <c r="L5778" s="145" t="str">
        <f>IF(A5778="","",IFERROR(VLOOKUP(B5778,IPQlickTabla!$B:$J,9,FALSE),IF(B5778="80 - Produccion-Mezcla Grasa","80",IF(B5778="51 - Purga-Purga de sebo","51",IF(B5778="502 - Fermentacion PCL","502",IF(B5778="510 - Fermentacion","510","512"))))))</f>
        <v/>
      </c>
      <c r="M5778" s="107" t="str">
        <f t="shared" si="90"/>
        <v/>
      </c>
    </row>
    <row r="5779" spans="12:13" hidden="1" x14ac:dyDescent="0.25">
      <c r="L5779" s="145" t="str">
        <f>IF(A5779="","",IFERROR(VLOOKUP(B5779,IPQlickTabla!$B:$J,9,FALSE),IF(B5779="80 - Produccion-Mezcla Grasa","80",IF(B5779="51 - Purga-Purga de sebo","51",IF(B5779="502 - Fermentacion PCL","502",IF(B5779="510 - Fermentacion","510","512"))))))</f>
        <v/>
      </c>
      <c r="M5779" s="107" t="str">
        <f t="shared" si="90"/>
        <v/>
      </c>
    </row>
    <row r="5780" spans="12:13" hidden="1" x14ac:dyDescent="0.25">
      <c r="L5780" s="145" t="str">
        <f>IF(A5780="","",IFERROR(VLOOKUP(B5780,IPQlickTabla!$B:$J,9,FALSE),IF(B5780="80 - Produccion-Mezcla Grasa","80",IF(B5780="51 - Purga-Purga de sebo","51",IF(B5780="502 - Fermentacion PCL","502",IF(B5780="510 - Fermentacion","510","512"))))))</f>
        <v/>
      </c>
      <c r="M5780" s="107" t="str">
        <f t="shared" si="90"/>
        <v/>
      </c>
    </row>
    <row r="5781" spans="12:13" hidden="1" x14ac:dyDescent="0.25">
      <c r="L5781" s="145" t="str">
        <f>IF(A5781="","",IFERROR(VLOOKUP(B5781,IPQlickTabla!$B:$J,9,FALSE),IF(B5781="80 - Produccion-Mezcla Grasa","80",IF(B5781="51 - Purga-Purga de sebo","51",IF(B5781="502 - Fermentacion PCL","502",IF(B5781="510 - Fermentacion","510","512"))))))</f>
        <v/>
      </c>
      <c r="M5781" s="107" t="str">
        <f t="shared" si="90"/>
        <v/>
      </c>
    </row>
    <row r="5782" spans="12:13" hidden="1" x14ac:dyDescent="0.25">
      <c r="L5782" s="145" t="str">
        <f>IF(A5782="","",IFERROR(VLOOKUP(B5782,IPQlickTabla!$B:$J,9,FALSE),IF(B5782="80 - Produccion-Mezcla Grasa","80",IF(B5782="51 - Purga-Purga de sebo","51",IF(B5782="502 - Fermentacion PCL","502",IF(B5782="510 - Fermentacion","510","512"))))))</f>
        <v/>
      </c>
      <c r="M5782" s="107" t="str">
        <f t="shared" si="90"/>
        <v/>
      </c>
    </row>
    <row r="5783" spans="12:13" hidden="1" x14ac:dyDescent="0.25">
      <c r="L5783" s="145" t="str">
        <f>IF(A5783="","",IFERROR(VLOOKUP(B5783,IPQlickTabla!$B:$J,9,FALSE),IF(B5783="80 - Produccion-Mezcla Grasa","80",IF(B5783="51 - Purga-Purga de sebo","51",IF(B5783="502 - Fermentacion PCL","502",IF(B5783="510 - Fermentacion","510","512"))))))</f>
        <v/>
      </c>
      <c r="M5783" s="107" t="str">
        <f t="shared" si="90"/>
        <v/>
      </c>
    </row>
    <row r="5784" spans="12:13" hidden="1" x14ac:dyDescent="0.25">
      <c r="L5784" s="145" t="str">
        <f>IF(A5784="","",IFERROR(VLOOKUP(B5784,IPQlickTabla!$B:$J,9,FALSE),IF(B5784="80 - Produccion-Mezcla Grasa","80",IF(B5784="51 - Purga-Purga de sebo","51",IF(B5784="502 - Fermentacion PCL","502",IF(B5784="510 - Fermentacion","510","512"))))))</f>
        <v/>
      </c>
      <c r="M5784" s="107" t="str">
        <f t="shared" si="90"/>
        <v/>
      </c>
    </row>
    <row r="5785" spans="12:13" hidden="1" x14ac:dyDescent="0.25">
      <c r="L5785" s="145" t="str">
        <f>IF(A5785="","",IFERROR(VLOOKUP(B5785,IPQlickTabla!$B:$J,9,FALSE),IF(B5785="80 - Produccion-Mezcla Grasa","80",IF(B5785="51 - Purga-Purga de sebo","51",IF(B5785="502 - Fermentacion PCL","502",IF(B5785="510 - Fermentacion","510","512"))))))</f>
        <v/>
      </c>
      <c r="M5785" s="107" t="str">
        <f t="shared" si="90"/>
        <v/>
      </c>
    </row>
    <row r="5786" spans="12:13" hidden="1" x14ac:dyDescent="0.25">
      <c r="L5786" s="145" t="str">
        <f>IF(A5786="","",IFERROR(VLOOKUP(B5786,IPQlickTabla!$B:$J,9,FALSE),IF(B5786="80 - Produccion-Mezcla Grasa","80",IF(B5786="51 - Purga-Purga de sebo","51",IF(B5786="502 - Fermentacion PCL","502",IF(B5786="510 - Fermentacion","510","512"))))))</f>
        <v/>
      </c>
      <c r="M5786" s="107" t="str">
        <f t="shared" si="90"/>
        <v/>
      </c>
    </row>
    <row r="5787" spans="12:13" hidden="1" x14ac:dyDescent="0.25">
      <c r="L5787" s="145" t="str">
        <f>IF(A5787="","",IFERROR(VLOOKUP(B5787,IPQlickTabla!$B:$J,9,FALSE),IF(B5787="80 - Produccion-Mezcla Grasa","80",IF(B5787="51 - Purga-Purga de sebo","51",IF(B5787="502 - Fermentacion PCL","502",IF(B5787="510 - Fermentacion","510","512"))))))</f>
        <v/>
      </c>
      <c r="M5787" s="107" t="str">
        <f t="shared" si="90"/>
        <v/>
      </c>
    </row>
    <row r="5788" spans="12:13" hidden="1" x14ac:dyDescent="0.25">
      <c r="L5788" s="145" t="str">
        <f>IF(A5788="","",IFERROR(VLOOKUP(B5788,IPQlickTabla!$B:$J,9,FALSE),IF(B5788="80 - Produccion-Mezcla Grasa","80",IF(B5788="51 - Purga-Purga de sebo","51",IF(B5788="502 - Fermentacion PCL","502",IF(B5788="510 - Fermentacion","510","512"))))))</f>
        <v/>
      </c>
      <c r="M5788" s="107" t="str">
        <f t="shared" si="90"/>
        <v/>
      </c>
    </row>
    <row r="5789" spans="12:13" hidden="1" x14ac:dyDescent="0.25">
      <c r="L5789" s="145" t="str">
        <f>IF(A5789="","",IFERROR(VLOOKUP(B5789,IPQlickTabla!$B:$J,9,FALSE),IF(B5789="80 - Produccion-Mezcla Grasa","80",IF(B5789="51 - Purga-Purga de sebo","51",IF(B5789="502 - Fermentacion PCL","502",IF(B5789="510 - Fermentacion","510","512"))))))</f>
        <v/>
      </c>
      <c r="M5789" s="107" t="str">
        <f t="shared" si="90"/>
        <v/>
      </c>
    </row>
    <row r="5790" spans="12:13" hidden="1" x14ac:dyDescent="0.25">
      <c r="L5790" s="145" t="str">
        <f>IF(A5790="","",IFERROR(VLOOKUP(B5790,IPQlickTabla!$B:$J,9,FALSE),IF(B5790="80 - Produccion-Mezcla Grasa","80",IF(B5790="51 - Purga-Purga de sebo","51",IF(B5790="502 - Fermentacion PCL","502",IF(B5790="510 - Fermentacion","510","512"))))))</f>
        <v/>
      </c>
      <c r="M5790" s="107" t="str">
        <f t="shared" si="90"/>
        <v/>
      </c>
    </row>
    <row r="5791" spans="12:13" hidden="1" x14ac:dyDescent="0.25">
      <c r="L5791" s="145" t="str">
        <f>IF(A5791="","",IFERROR(VLOOKUP(B5791,IPQlickTabla!$B:$J,9,FALSE),IF(B5791="80 - Produccion-Mezcla Grasa","80",IF(B5791="51 - Purga-Purga de sebo","51",IF(B5791="502 - Fermentacion PCL","502",IF(B5791="510 - Fermentacion","510","512"))))))</f>
        <v/>
      </c>
      <c r="M5791" s="107" t="str">
        <f t="shared" si="90"/>
        <v/>
      </c>
    </row>
    <row r="5792" spans="12:13" hidden="1" x14ac:dyDescent="0.25">
      <c r="L5792" s="145" t="str">
        <f>IF(A5792="","",IFERROR(VLOOKUP(B5792,IPQlickTabla!$B:$J,9,FALSE),IF(B5792="80 - Produccion-Mezcla Grasa","80",IF(B5792="51 - Purga-Purga de sebo","51",IF(B5792="502 - Fermentacion PCL","502",IF(B5792="510 - Fermentacion","510","512"))))))</f>
        <v/>
      </c>
      <c r="M5792" s="107" t="str">
        <f t="shared" si="90"/>
        <v/>
      </c>
    </row>
    <row r="5793" spans="12:13" hidden="1" x14ac:dyDescent="0.25">
      <c r="L5793" s="145" t="str">
        <f>IF(A5793="","",IFERROR(VLOOKUP(B5793,IPQlickTabla!$B:$J,9,FALSE),IF(B5793="80 - Produccion-Mezcla Grasa","80",IF(B5793="51 - Purga-Purga de sebo","51",IF(B5793="502 - Fermentacion PCL","502",IF(B5793="510 - Fermentacion","510","512"))))))</f>
        <v/>
      </c>
      <c r="M5793" s="107" t="str">
        <f t="shared" si="90"/>
        <v/>
      </c>
    </row>
    <row r="5794" spans="12:13" hidden="1" x14ac:dyDescent="0.25">
      <c r="L5794" s="145" t="str">
        <f>IF(A5794="","",IFERROR(VLOOKUP(B5794,IPQlickTabla!$B:$J,9,FALSE),IF(B5794="80 - Produccion-Mezcla Grasa","80",IF(B5794="51 - Purga-Purga de sebo","51",IF(B5794="502 - Fermentacion PCL","502",IF(B5794="510 - Fermentacion","510","512"))))))</f>
        <v/>
      </c>
      <c r="M5794" s="107" t="str">
        <f t="shared" si="90"/>
        <v/>
      </c>
    </row>
    <row r="5795" spans="12:13" hidden="1" x14ac:dyDescent="0.25">
      <c r="L5795" s="145" t="str">
        <f>IF(A5795="","",IFERROR(VLOOKUP(B5795,IPQlickTabla!$B:$J,9,FALSE),IF(B5795="80 - Produccion-Mezcla Grasa","80",IF(B5795="51 - Purga-Purga de sebo","51",IF(B5795="502 - Fermentacion PCL","502",IF(B5795="510 - Fermentacion","510","512"))))))</f>
        <v/>
      </c>
      <c r="M5795" s="107" t="str">
        <f t="shared" si="90"/>
        <v/>
      </c>
    </row>
    <row r="5796" spans="12:13" hidden="1" x14ac:dyDescent="0.25">
      <c r="L5796" s="145" t="str">
        <f>IF(A5796="","",IFERROR(VLOOKUP(B5796,IPQlickTabla!$B:$J,9,FALSE),IF(B5796="80 - Produccion-Mezcla Grasa","80",IF(B5796="51 - Purga-Purga de sebo","51",IF(B5796="502 - Fermentacion PCL","502",IF(B5796="510 - Fermentacion","510","512"))))))</f>
        <v/>
      </c>
      <c r="M5796" s="107" t="str">
        <f t="shared" si="90"/>
        <v/>
      </c>
    </row>
    <row r="5797" spans="12:13" hidden="1" x14ac:dyDescent="0.25">
      <c r="L5797" s="145" t="str">
        <f>IF(A5797="","",IFERROR(VLOOKUP(B5797,IPQlickTabla!$B:$J,9,FALSE),IF(B5797="80 - Produccion-Mezcla Grasa","80",IF(B5797="51 - Purga-Purga de sebo","51",IF(B5797="502 - Fermentacion PCL","502",IF(B5797="510 - Fermentacion","510","512"))))))</f>
        <v/>
      </c>
      <c r="M5797" s="107" t="str">
        <f t="shared" si="90"/>
        <v/>
      </c>
    </row>
    <row r="5798" spans="12:13" hidden="1" x14ac:dyDescent="0.25">
      <c r="L5798" s="145" t="str">
        <f>IF(A5798="","",IFERROR(VLOOKUP(B5798,IPQlickTabla!$B:$J,9,FALSE),IF(B5798="80 - Produccion-Mezcla Grasa","80",IF(B5798="51 - Purga-Purga de sebo","51",IF(B5798="502 - Fermentacion PCL","502",IF(B5798="510 - Fermentacion","510","512"))))))</f>
        <v/>
      </c>
      <c r="M5798" s="107" t="str">
        <f t="shared" si="90"/>
        <v/>
      </c>
    </row>
    <row r="5799" spans="12:13" hidden="1" x14ac:dyDescent="0.25">
      <c r="L5799" s="145" t="str">
        <f>IF(A5799="","",IFERROR(VLOOKUP(B5799,IPQlickTabla!$B:$J,9,FALSE),IF(B5799="80 - Produccion-Mezcla Grasa","80",IF(B5799="51 - Purga-Purga de sebo","51",IF(B5799="502 - Fermentacion PCL","502",IF(B5799="510 - Fermentacion","510","512"))))))</f>
        <v/>
      </c>
      <c r="M5799" s="107" t="str">
        <f t="shared" si="90"/>
        <v/>
      </c>
    </row>
    <row r="5800" spans="12:13" hidden="1" x14ac:dyDescent="0.25">
      <c r="L5800" s="145" t="str">
        <f>IF(A5800="","",IFERROR(VLOOKUP(B5800,IPQlickTabla!$B:$J,9,FALSE),IF(B5800="80 - Produccion-Mezcla Grasa","80",IF(B5800="51 - Purga-Purga de sebo","51",IF(B5800="502 - Fermentacion PCL","502",IF(B5800="510 - Fermentacion","510","512"))))))</f>
        <v/>
      </c>
      <c r="M5800" s="107" t="str">
        <f t="shared" si="90"/>
        <v/>
      </c>
    </row>
    <row r="5801" spans="12:13" hidden="1" x14ac:dyDescent="0.25">
      <c r="L5801" s="145" t="str">
        <f>IF(A5801="","",IFERROR(VLOOKUP(B5801,IPQlickTabla!$B:$J,9,FALSE),IF(B5801="80 - Produccion-Mezcla Grasa","80",IF(B5801="51 - Purga-Purga de sebo","51",IF(B5801="502 - Fermentacion PCL","502",IF(B5801="510 - Fermentacion","510","512"))))))</f>
        <v/>
      </c>
      <c r="M5801" s="107" t="str">
        <f t="shared" si="90"/>
        <v/>
      </c>
    </row>
    <row r="5802" spans="12:13" hidden="1" x14ac:dyDescent="0.25">
      <c r="L5802" s="145" t="str">
        <f>IF(A5802="","",IFERROR(VLOOKUP(B5802,IPQlickTabla!$B:$J,9,FALSE),IF(B5802="80 - Produccion-Mezcla Grasa","80",IF(B5802="51 - Purga-Purga de sebo","51",IF(B5802="502 - Fermentacion PCL","502",IF(B5802="510 - Fermentacion","510","512"))))))</f>
        <v/>
      </c>
      <c r="M5802" s="107" t="str">
        <f t="shared" si="90"/>
        <v/>
      </c>
    </row>
    <row r="5803" spans="12:13" hidden="1" x14ac:dyDescent="0.25">
      <c r="L5803" s="145" t="str">
        <f>IF(A5803="","",IFERROR(VLOOKUP(B5803,IPQlickTabla!$B:$J,9,FALSE),IF(B5803="80 - Produccion-Mezcla Grasa","80",IF(B5803="51 - Purga-Purga de sebo","51",IF(B5803="502 - Fermentacion PCL","502",IF(B5803="510 - Fermentacion","510","512"))))))</f>
        <v/>
      </c>
      <c r="M5803" s="107" t="str">
        <f t="shared" si="90"/>
        <v/>
      </c>
    </row>
    <row r="5804" spans="12:13" hidden="1" x14ac:dyDescent="0.25">
      <c r="L5804" s="145" t="str">
        <f>IF(A5804="","",IFERROR(VLOOKUP(B5804,IPQlickTabla!$B:$J,9,FALSE),IF(B5804="80 - Produccion-Mezcla Grasa","80",IF(B5804="51 - Purga-Purga de sebo","51",IF(B5804="502 - Fermentacion PCL","502",IF(B5804="510 - Fermentacion","510","512"))))))</f>
        <v/>
      </c>
      <c r="M5804" s="107" t="str">
        <f t="shared" si="90"/>
        <v/>
      </c>
    </row>
    <row r="5805" spans="12:13" hidden="1" x14ac:dyDescent="0.25">
      <c r="L5805" s="145" t="str">
        <f>IF(A5805="","",IFERROR(VLOOKUP(B5805,IPQlickTabla!$B:$J,9,FALSE),IF(B5805="80 - Produccion-Mezcla Grasa","80",IF(B5805="51 - Purga-Purga de sebo","51",IF(B5805="502 - Fermentacion PCL","502",IF(B5805="510 - Fermentacion","510","512"))))))</f>
        <v/>
      </c>
      <c r="M5805" s="107" t="str">
        <f t="shared" si="90"/>
        <v/>
      </c>
    </row>
    <row r="5806" spans="12:13" hidden="1" x14ac:dyDescent="0.25">
      <c r="L5806" s="145" t="str">
        <f>IF(A5806="","",IFERROR(VLOOKUP(B5806,IPQlickTabla!$B:$J,9,FALSE),IF(B5806="80 - Produccion-Mezcla Grasa","80",IF(B5806="51 - Purga-Purga de sebo","51",IF(B5806="502 - Fermentacion PCL","502",IF(B5806="510 - Fermentacion","510","512"))))))</f>
        <v/>
      </c>
      <c r="M5806" s="107" t="str">
        <f t="shared" si="90"/>
        <v/>
      </c>
    </row>
    <row r="5807" spans="12:13" hidden="1" x14ac:dyDescent="0.25">
      <c r="L5807" s="145" t="str">
        <f>IF(A5807="","",IFERROR(VLOOKUP(B5807,IPQlickTabla!$B:$J,9,FALSE),IF(B5807="80 - Produccion-Mezcla Grasa","80",IF(B5807="51 - Purga-Purga de sebo","51",IF(B5807="502 - Fermentacion PCL","502",IF(B5807="510 - Fermentacion","510","512"))))))</f>
        <v/>
      </c>
      <c r="M5807" s="107" t="str">
        <f t="shared" si="90"/>
        <v/>
      </c>
    </row>
    <row r="5808" spans="12:13" hidden="1" x14ac:dyDescent="0.25">
      <c r="L5808" s="145" t="str">
        <f>IF(A5808="","",IFERROR(VLOOKUP(B5808,IPQlickTabla!$B:$J,9,FALSE),IF(B5808="80 - Produccion-Mezcla Grasa","80",IF(B5808="51 - Purga-Purga de sebo","51",IF(B5808="502 - Fermentacion PCL","502",IF(B5808="510 - Fermentacion","510","512"))))))</f>
        <v/>
      </c>
      <c r="M5808" s="107" t="str">
        <f t="shared" si="90"/>
        <v/>
      </c>
    </row>
    <row r="5809" spans="12:13" hidden="1" x14ac:dyDescent="0.25">
      <c r="L5809" s="145" t="str">
        <f>IF(A5809="","",IFERROR(VLOOKUP(B5809,IPQlickTabla!$B:$J,9,FALSE),IF(B5809="80 - Produccion-Mezcla Grasa","80",IF(B5809="51 - Purga-Purga de sebo","51",IF(B5809="502 - Fermentacion PCL","502",IF(B5809="510 - Fermentacion","510","512"))))))</f>
        <v/>
      </c>
      <c r="M5809" s="107" t="str">
        <f t="shared" si="90"/>
        <v/>
      </c>
    </row>
    <row r="5810" spans="12:13" hidden="1" x14ac:dyDescent="0.25">
      <c r="L5810" s="145" t="str">
        <f>IF(A5810="","",IFERROR(VLOOKUP(B5810,IPQlickTabla!$B:$J,9,FALSE),IF(B5810="80 - Produccion-Mezcla Grasa","80",IF(B5810="51 - Purga-Purga de sebo","51",IF(B5810="502 - Fermentacion PCL","502",IF(B5810="510 - Fermentacion","510","512"))))))</f>
        <v/>
      </c>
      <c r="M5810" s="107" t="str">
        <f t="shared" si="90"/>
        <v/>
      </c>
    </row>
    <row r="5811" spans="12:13" hidden="1" x14ac:dyDescent="0.25">
      <c r="L5811" s="145" t="str">
        <f>IF(A5811="","",IFERROR(VLOOKUP(B5811,IPQlickTabla!$B:$J,9,FALSE),IF(B5811="80 - Produccion-Mezcla Grasa","80",IF(B5811="51 - Purga-Purga de sebo","51",IF(B5811="502 - Fermentacion PCL","502",IF(B5811="510 - Fermentacion","510","512"))))))</f>
        <v/>
      </c>
      <c r="M5811" s="107" t="str">
        <f t="shared" si="90"/>
        <v/>
      </c>
    </row>
    <row r="5812" spans="12:13" hidden="1" x14ac:dyDescent="0.25">
      <c r="L5812" s="145" t="str">
        <f>IF(A5812="","",IFERROR(VLOOKUP(B5812,IPQlickTabla!$B:$J,9,FALSE),IF(B5812="80 - Produccion-Mezcla Grasa","80",IF(B5812="51 - Purga-Purga de sebo","51",IF(B5812="502 - Fermentacion PCL","502",IF(B5812="510 - Fermentacion","510","512"))))))</f>
        <v/>
      </c>
      <c r="M5812" s="107" t="str">
        <f t="shared" si="90"/>
        <v/>
      </c>
    </row>
    <row r="5813" spans="12:13" hidden="1" x14ac:dyDescent="0.25">
      <c r="L5813" s="145" t="str">
        <f>IF(A5813="","",IFERROR(VLOOKUP(B5813,IPQlickTabla!$B:$J,9,FALSE),IF(B5813="80 - Produccion-Mezcla Grasa","80",IF(B5813="51 - Purga-Purga de sebo","51",IF(B5813="502 - Fermentacion PCL","502",IF(B5813="510 - Fermentacion","510","512"))))))</f>
        <v/>
      </c>
      <c r="M5813" s="107" t="str">
        <f t="shared" si="90"/>
        <v/>
      </c>
    </row>
    <row r="5814" spans="12:13" hidden="1" x14ac:dyDescent="0.25">
      <c r="L5814" s="145" t="str">
        <f>IF(A5814="","",IFERROR(VLOOKUP(B5814,IPQlickTabla!$B:$J,9,FALSE),IF(B5814="80 - Produccion-Mezcla Grasa","80",IF(B5814="51 - Purga-Purga de sebo","51",IF(B5814="502 - Fermentacion PCL","502",IF(B5814="510 - Fermentacion","510","512"))))))</f>
        <v/>
      </c>
      <c r="M5814" s="107" t="str">
        <f t="shared" si="90"/>
        <v/>
      </c>
    </row>
    <row r="5815" spans="12:13" hidden="1" x14ac:dyDescent="0.25">
      <c r="L5815" s="145" t="str">
        <f>IF(A5815="","",IFERROR(VLOOKUP(B5815,IPQlickTabla!$B:$J,9,FALSE),IF(B5815="80 - Produccion-Mezcla Grasa","80",IF(B5815="51 - Purga-Purga de sebo","51",IF(B5815="502 - Fermentacion PCL","502",IF(B5815="510 - Fermentacion","510","512"))))))</f>
        <v/>
      </c>
      <c r="M5815" s="107" t="str">
        <f t="shared" si="90"/>
        <v/>
      </c>
    </row>
    <row r="5816" spans="12:13" hidden="1" x14ac:dyDescent="0.25">
      <c r="L5816" s="145" t="str">
        <f>IF(A5816="","",IFERROR(VLOOKUP(B5816,IPQlickTabla!$B:$J,9,FALSE),IF(B5816="80 - Produccion-Mezcla Grasa","80",IF(B5816="51 - Purga-Purga de sebo","51",IF(B5816="502 - Fermentacion PCL","502",IF(B5816="510 - Fermentacion","510","512"))))))</f>
        <v/>
      </c>
      <c r="M5816" s="107" t="str">
        <f t="shared" si="90"/>
        <v/>
      </c>
    </row>
    <row r="5817" spans="12:13" hidden="1" x14ac:dyDescent="0.25">
      <c r="L5817" s="145" t="str">
        <f>IF(A5817="","",IFERROR(VLOOKUP(B5817,IPQlickTabla!$B:$J,9,FALSE),IF(B5817="80 - Produccion-Mezcla Grasa","80",IF(B5817="51 - Purga-Purga de sebo","51",IF(B5817="502 - Fermentacion PCL","502",IF(B5817="510 - Fermentacion","510","512"))))))</f>
        <v/>
      </c>
      <c r="M5817" s="107" t="str">
        <f t="shared" si="90"/>
        <v/>
      </c>
    </row>
    <row r="5818" spans="12:13" hidden="1" x14ac:dyDescent="0.25">
      <c r="L5818" s="145" t="str">
        <f>IF(A5818="","",IFERROR(VLOOKUP(B5818,IPQlickTabla!$B:$J,9,FALSE),IF(B5818="80 - Produccion-Mezcla Grasa","80",IF(B5818="51 - Purga-Purga de sebo","51",IF(B5818="502 - Fermentacion PCL","502",IF(B5818="510 - Fermentacion","510","512"))))))</f>
        <v/>
      </c>
      <c r="M5818" s="107" t="str">
        <f t="shared" si="90"/>
        <v/>
      </c>
    </row>
    <row r="5819" spans="12:13" hidden="1" x14ac:dyDescent="0.25">
      <c r="L5819" s="145" t="str">
        <f>IF(A5819="","",IFERROR(VLOOKUP(B5819,IPQlickTabla!$B:$J,9,FALSE),IF(B5819="80 - Produccion-Mezcla Grasa","80",IF(B5819="51 - Purga-Purga de sebo","51",IF(B5819="502 - Fermentacion PCL","502",IF(B5819="510 - Fermentacion","510","512"))))))</f>
        <v/>
      </c>
      <c r="M5819" s="107" t="str">
        <f t="shared" si="90"/>
        <v/>
      </c>
    </row>
    <row r="5820" spans="12:13" hidden="1" x14ac:dyDescent="0.25">
      <c r="L5820" s="145" t="str">
        <f>IF(A5820="","",IFERROR(VLOOKUP(B5820,IPQlickTabla!$B:$J,9,FALSE),IF(B5820="80 - Produccion-Mezcla Grasa","80",IF(B5820="51 - Purga-Purga de sebo","51",IF(B5820="502 - Fermentacion PCL","502",IF(B5820="510 - Fermentacion","510","512"))))))</f>
        <v/>
      </c>
      <c r="M5820" s="107" t="str">
        <f t="shared" si="90"/>
        <v/>
      </c>
    </row>
    <row r="5821" spans="12:13" hidden="1" x14ac:dyDescent="0.25">
      <c r="L5821" s="145" t="str">
        <f>IF(A5821="","",IFERROR(VLOOKUP(B5821,IPQlickTabla!$B:$J,9,FALSE),IF(B5821="80 - Produccion-Mezcla Grasa","80",IF(B5821="51 - Purga-Purga de sebo","51",IF(B5821="502 - Fermentacion PCL","502",IF(B5821="510 - Fermentacion","510","512"))))))</f>
        <v/>
      </c>
      <c r="M5821" s="107" t="str">
        <f t="shared" si="90"/>
        <v/>
      </c>
    </row>
    <row r="5822" spans="12:13" hidden="1" x14ac:dyDescent="0.25">
      <c r="L5822" s="145" t="str">
        <f>IF(A5822="","",IFERROR(VLOOKUP(B5822,IPQlickTabla!$B:$J,9,FALSE),IF(B5822="80 - Produccion-Mezcla Grasa","80",IF(B5822="51 - Purga-Purga de sebo","51",IF(B5822="502 - Fermentacion PCL","502",IF(B5822="510 - Fermentacion","510","512"))))))</f>
        <v/>
      </c>
      <c r="M5822" s="107" t="str">
        <f t="shared" si="90"/>
        <v/>
      </c>
    </row>
    <row r="5823" spans="12:13" hidden="1" x14ac:dyDescent="0.25">
      <c r="L5823" s="145" t="str">
        <f>IF(A5823="","",IFERROR(VLOOKUP(B5823,IPQlickTabla!$B:$J,9,FALSE),IF(B5823="80 - Produccion-Mezcla Grasa","80",IF(B5823="51 - Purga-Purga de sebo","51",IF(B5823="502 - Fermentacion PCL","502",IF(B5823="510 - Fermentacion","510","512"))))))</f>
        <v/>
      </c>
      <c r="M5823" s="107" t="str">
        <f t="shared" si="90"/>
        <v/>
      </c>
    </row>
    <row r="5824" spans="12:13" hidden="1" x14ac:dyDescent="0.25">
      <c r="L5824" s="145" t="str">
        <f>IF(A5824="","",IFERROR(VLOOKUP(B5824,IPQlickTabla!$B:$J,9,FALSE),IF(B5824="80 - Produccion-Mezcla Grasa","80",IF(B5824="51 - Purga-Purga de sebo","51",IF(B5824="502 - Fermentacion PCL","502",IF(B5824="510 - Fermentacion","510","512"))))))</f>
        <v/>
      </c>
      <c r="M5824" s="107" t="str">
        <f t="shared" si="90"/>
        <v/>
      </c>
    </row>
    <row r="5825" spans="12:13" hidden="1" x14ac:dyDescent="0.25">
      <c r="L5825" s="145" t="str">
        <f>IF(A5825="","",IFERROR(VLOOKUP(B5825,IPQlickTabla!$B:$J,9,FALSE),IF(B5825="80 - Produccion-Mezcla Grasa","80",IF(B5825="51 - Purga-Purga de sebo","51",IF(B5825="502 - Fermentacion PCL","502",IF(B5825="510 - Fermentacion","510","512"))))))</f>
        <v/>
      </c>
      <c r="M5825" s="107" t="str">
        <f t="shared" si="90"/>
        <v/>
      </c>
    </row>
    <row r="5826" spans="12:13" hidden="1" x14ac:dyDescent="0.25">
      <c r="L5826" s="145" t="str">
        <f>IF(A5826="","",IFERROR(VLOOKUP(B5826,IPQlickTabla!$B:$J,9,FALSE),IF(B5826="80 - Produccion-Mezcla Grasa","80",IF(B5826="51 - Purga-Purga de sebo","51",IF(B5826="502 - Fermentacion PCL","502",IF(B5826="510 - Fermentacion","510","512"))))))</f>
        <v/>
      </c>
      <c r="M5826" s="107" t="str">
        <f t="shared" si="90"/>
        <v/>
      </c>
    </row>
    <row r="5827" spans="12:13" hidden="1" x14ac:dyDescent="0.25">
      <c r="L5827" s="145" t="str">
        <f>IF(A5827="","",IFERROR(VLOOKUP(B5827,IPQlickTabla!$B:$J,9,FALSE),IF(B5827="80 - Produccion-Mezcla Grasa","80",IF(B5827="51 - Purga-Purga de sebo","51",IF(B5827="502 - Fermentacion PCL","502",IF(B5827="510 - Fermentacion","510","512"))))))</f>
        <v/>
      </c>
      <c r="M5827" s="107" t="str">
        <f t="shared" ref="M5827:M5890" si="91">+IF(OR(L5827=73,L5827=74,L5827=75),75,IF(L5827="80",80,IF(L5827="51",51,IF(L5827="502",502,IF(L5827="510",510,IF(L5827="512",512,L5827))))))</f>
        <v/>
      </c>
    </row>
    <row r="5828" spans="12:13" hidden="1" x14ac:dyDescent="0.25">
      <c r="L5828" s="145" t="str">
        <f>IF(A5828="","",IFERROR(VLOOKUP(B5828,IPQlickTabla!$B:$J,9,FALSE),IF(B5828="80 - Produccion-Mezcla Grasa","80",IF(B5828="51 - Purga-Purga de sebo","51",IF(B5828="502 - Fermentacion PCL","502",IF(B5828="510 - Fermentacion","510","512"))))))</f>
        <v/>
      </c>
      <c r="M5828" s="107" t="str">
        <f t="shared" si="91"/>
        <v/>
      </c>
    </row>
    <row r="5829" spans="12:13" hidden="1" x14ac:dyDescent="0.25">
      <c r="L5829" s="145" t="str">
        <f>IF(A5829="","",IFERROR(VLOOKUP(B5829,IPQlickTabla!$B:$J,9,FALSE),IF(B5829="80 - Produccion-Mezcla Grasa","80",IF(B5829="51 - Purga-Purga de sebo","51",IF(B5829="502 - Fermentacion PCL","502",IF(B5829="510 - Fermentacion","510","512"))))))</f>
        <v/>
      </c>
      <c r="M5829" s="107" t="str">
        <f t="shared" si="91"/>
        <v/>
      </c>
    </row>
    <row r="5830" spans="12:13" hidden="1" x14ac:dyDescent="0.25">
      <c r="L5830" s="145" t="str">
        <f>IF(A5830="","",IFERROR(VLOOKUP(B5830,IPQlickTabla!$B:$J,9,FALSE),IF(B5830="80 - Produccion-Mezcla Grasa","80",IF(B5830="51 - Purga-Purga de sebo","51",IF(B5830="502 - Fermentacion PCL","502",IF(B5830="510 - Fermentacion","510","512"))))))</f>
        <v/>
      </c>
      <c r="M5830" s="107" t="str">
        <f t="shared" si="91"/>
        <v/>
      </c>
    </row>
    <row r="5831" spans="12:13" hidden="1" x14ac:dyDescent="0.25">
      <c r="L5831" s="145" t="str">
        <f>IF(A5831="","",IFERROR(VLOOKUP(B5831,IPQlickTabla!$B:$J,9,FALSE),IF(B5831="80 - Produccion-Mezcla Grasa","80",IF(B5831="51 - Purga-Purga de sebo","51",IF(B5831="502 - Fermentacion PCL","502",IF(B5831="510 - Fermentacion","510","512"))))))</f>
        <v/>
      </c>
      <c r="M5831" s="107" t="str">
        <f t="shared" si="91"/>
        <v/>
      </c>
    </row>
    <row r="5832" spans="12:13" hidden="1" x14ac:dyDescent="0.25">
      <c r="L5832" s="145" t="str">
        <f>IF(A5832="","",IFERROR(VLOOKUP(B5832,IPQlickTabla!$B:$J,9,FALSE),IF(B5832="80 - Produccion-Mezcla Grasa","80",IF(B5832="51 - Purga-Purga de sebo","51",IF(B5832="502 - Fermentacion PCL","502",IF(B5832="510 - Fermentacion","510","512"))))))</f>
        <v/>
      </c>
      <c r="M5832" s="107" t="str">
        <f t="shared" si="91"/>
        <v/>
      </c>
    </row>
    <row r="5833" spans="12:13" hidden="1" x14ac:dyDescent="0.25">
      <c r="L5833" s="145" t="str">
        <f>IF(A5833="","",IFERROR(VLOOKUP(B5833,IPQlickTabla!$B:$J,9,FALSE),IF(B5833="80 - Produccion-Mezcla Grasa","80",IF(B5833="51 - Purga-Purga de sebo","51",IF(B5833="502 - Fermentacion PCL","502",IF(B5833="510 - Fermentacion","510","512"))))))</f>
        <v/>
      </c>
      <c r="M5833" s="107" t="str">
        <f t="shared" si="91"/>
        <v/>
      </c>
    </row>
    <row r="5834" spans="12:13" hidden="1" x14ac:dyDescent="0.25">
      <c r="L5834" s="145" t="str">
        <f>IF(A5834="","",IFERROR(VLOOKUP(B5834,IPQlickTabla!$B:$J,9,FALSE),IF(B5834="80 - Produccion-Mezcla Grasa","80",IF(B5834="51 - Purga-Purga de sebo","51",IF(B5834="502 - Fermentacion PCL","502",IF(B5834="510 - Fermentacion","510","512"))))))</f>
        <v/>
      </c>
      <c r="M5834" s="107" t="str">
        <f t="shared" si="91"/>
        <v/>
      </c>
    </row>
    <row r="5835" spans="12:13" hidden="1" x14ac:dyDescent="0.25">
      <c r="L5835" s="145" t="str">
        <f>IF(A5835="","",IFERROR(VLOOKUP(B5835,IPQlickTabla!$B:$J,9,FALSE),IF(B5835="80 - Produccion-Mezcla Grasa","80",IF(B5835="51 - Purga-Purga de sebo","51",IF(B5835="502 - Fermentacion PCL","502",IF(B5835="510 - Fermentacion","510","512"))))))</f>
        <v/>
      </c>
      <c r="M5835" s="107" t="str">
        <f t="shared" si="91"/>
        <v/>
      </c>
    </row>
    <row r="5836" spans="12:13" hidden="1" x14ac:dyDescent="0.25">
      <c r="L5836" s="145" t="str">
        <f>IF(A5836="","",IFERROR(VLOOKUP(B5836,IPQlickTabla!$B:$J,9,FALSE),IF(B5836="80 - Produccion-Mezcla Grasa","80",IF(B5836="51 - Purga-Purga de sebo","51",IF(B5836="502 - Fermentacion PCL","502",IF(B5836="510 - Fermentacion","510","512"))))))</f>
        <v/>
      </c>
      <c r="M5836" s="107" t="str">
        <f t="shared" si="91"/>
        <v/>
      </c>
    </row>
    <row r="5837" spans="12:13" hidden="1" x14ac:dyDescent="0.25">
      <c r="L5837" s="145" t="str">
        <f>IF(A5837="","",IFERROR(VLOOKUP(B5837,IPQlickTabla!$B:$J,9,FALSE),IF(B5837="80 - Produccion-Mezcla Grasa","80",IF(B5837="51 - Purga-Purga de sebo","51",IF(B5837="502 - Fermentacion PCL","502",IF(B5837="510 - Fermentacion","510","512"))))))</f>
        <v/>
      </c>
      <c r="M5837" s="107" t="str">
        <f t="shared" si="91"/>
        <v/>
      </c>
    </row>
    <row r="5838" spans="12:13" hidden="1" x14ac:dyDescent="0.25">
      <c r="L5838" s="145" t="str">
        <f>IF(A5838="","",IFERROR(VLOOKUP(B5838,IPQlickTabla!$B:$J,9,FALSE),IF(B5838="80 - Produccion-Mezcla Grasa","80",IF(B5838="51 - Purga-Purga de sebo","51",IF(B5838="502 - Fermentacion PCL","502",IF(B5838="510 - Fermentacion","510","512"))))))</f>
        <v/>
      </c>
      <c r="M5838" s="107" t="str">
        <f t="shared" si="91"/>
        <v/>
      </c>
    </row>
    <row r="5839" spans="12:13" hidden="1" x14ac:dyDescent="0.25">
      <c r="L5839" s="145" t="str">
        <f>IF(A5839="","",IFERROR(VLOOKUP(B5839,IPQlickTabla!$B:$J,9,FALSE),IF(B5839="80 - Produccion-Mezcla Grasa","80",IF(B5839="51 - Purga-Purga de sebo","51",IF(B5839="502 - Fermentacion PCL","502",IF(B5839="510 - Fermentacion","510","512"))))))</f>
        <v/>
      </c>
      <c r="M5839" s="107" t="str">
        <f t="shared" si="91"/>
        <v/>
      </c>
    </row>
    <row r="5840" spans="12:13" hidden="1" x14ac:dyDescent="0.25">
      <c r="L5840" s="145" t="str">
        <f>IF(A5840="","",IFERROR(VLOOKUP(B5840,IPQlickTabla!$B:$J,9,FALSE),IF(B5840="80 - Produccion-Mezcla Grasa","80",IF(B5840="51 - Purga-Purga de sebo","51",IF(B5840="502 - Fermentacion PCL","502",IF(B5840="510 - Fermentacion","510","512"))))))</f>
        <v/>
      </c>
      <c r="M5840" s="107" t="str">
        <f t="shared" si="91"/>
        <v/>
      </c>
    </row>
    <row r="5841" spans="12:13" hidden="1" x14ac:dyDescent="0.25">
      <c r="L5841" s="145" t="str">
        <f>IF(A5841="","",IFERROR(VLOOKUP(B5841,IPQlickTabla!$B:$J,9,FALSE),IF(B5841="80 - Produccion-Mezcla Grasa","80",IF(B5841="51 - Purga-Purga de sebo","51",IF(B5841="502 - Fermentacion PCL","502",IF(B5841="510 - Fermentacion","510","512"))))))</f>
        <v/>
      </c>
      <c r="M5841" s="107" t="str">
        <f t="shared" si="91"/>
        <v/>
      </c>
    </row>
    <row r="5842" spans="12:13" hidden="1" x14ac:dyDescent="0.25">
      <c r="L5842" s="145" t="str">
        <f>IF(A5842="","",IFERROR(VLOOKUP(B5842,IPQlickTabla!$B:$J,9,FALSE),IF(B5842="80 - Produccion-Mezcla Grasa","80",IF(B5842="51 - Purga-Purga de sebo","51",IF(B5842="502 - Fermentacion PCL","502",IF(B5842="510 - Fermentacion","510","512"))))))</f>
        <v/>
      </c>
      <c r="M5842" s="107" t="str">
        <f t="shared" si="91"/>
        <v/>
      </c>
    </row>
    <row r="5843" spans="12:13" hidden="1" x14ac:dyDescent="0.25">
      <c r="L5843" s="145" t="str">
        <f>IF(A5843="","",IFERROR(VLOOKUP(B5843,IPQlickTabla!$B:$J,9,FALSE),IF(B5843="80 - Produccion-Mezcla Grasa","80",IF(B5843="51 - Purga-Purga de sebo","51",IF(B5843="502 - Fermentacion PCL","502",IF(B5843="510 - Fermentacion","510","512"))))))</f>
        <v/>
      </c>
      <c r="M5843" s="107" t="str">
        <f t="shared" si="91"/>
        <v/>
      </c>
    </row>
    <row r="5844" spans="12:13" hidden="1" x14ac:dyDescent="0.25">
      <c r="L5844" s="145" t="str">
        <f>IF(A5844="","",IFERROR(VLOOKUP(B5844,IPQlickTabla!$B:$J,9,FALSE),IF(B5844="80 - Produccion-Mezcla Grasa","80",IF(B5844="51 - Purga-Purga de sebo","51",IF(B5844="502 - Fermentacion PCL","502",IF(B5844="510 - Fermentacion","510","512"))))))</f>
        <v/>
      </c>
      <c r="M5844" s="107" t="str">
        <f t="shared" si="91"/>
        <v/>
      </c>
    </row>
    <row r="5845" spans="12:13" hidden="1" x14ac:dyDescent="0.25">
      <c r="L5845" s="145" t="str">
        <f>IF(A5845="","",IFERROR(VLOOKUP(B5845,IPQlickTabla!$B:$J,9,FALSE),IF(B5845="80 - Produccion-Mezcla Grasa","80",IF(B5845="51 - Purga-Purga de sebo","51",IF(B5845="502 - Fermentacion PCL","502",IF(B5845="510 - Fermentacion","510","512"))))))</f>
        <v/>
      </c>
      <c r="M5845" s="107" t="str">
        <f t="shared" si="91"/>
        <v/>
      </c>
    </row>
    <row r="5846" spans="12:13" hidden="1" x14ac:dyDescent="0.25">
      <c r="L5846" s="145" t="str">
        <f>IF(A5846="","",IFERROR(VLOOKUP(B5846,IPQlickTabla!$B:$J,9,FALSE),IF(B5846="80 - Produccion-Mezcla Grasa","80",IF(B5846="51 - Purga-Purga de sebo","51",IF(B5846="502 - Fermentacion PCL","502",IF(B5846="510 - Fermentacion","510","512"))))))</f>
        <v/>
      </c>
      <c r="M5846" s="107" t="str">
        <f t="shared" si="91"/>
        <v/>
      </c>
    </row>
    <row r="5847" spans="12:13" hidden="1" x14ac:dyDescent="0.25">
      <c r="L5847" s="145" t="str">
        <f>IF(A5847="","",IFERROR(VLOOKUP(B5847,IPQlickTabla!$B:$J,9,FALSE),IF(B5847="80 - Produccion-Mezcla Grasa","80",IF(B5847="51 - Purga-Purga de sebo","51",IF(B5847="502 - Fermentacion PCL","502",IF(B5847="510 - Fermentacion","510","512"))))))</f>
        <v/>
      </c>
      <c r="M5847" s="107" t="str">
        <f t="shared" si="91"/>
        <v/>
      </c>
    </row>
    <row r="5848" spans="12:13" hidden="1" x14ac:dyDescent="0.25">
      <c r="L5848" s="145" t="str">
        <f>IF(A5848="","",IFERROR(VLOOKUP(B5848,IPQlickTabla!$B:$J,9,FALSE),IF(B5848="80 - Produccion-Mezcla Grasa","80",IF(B5848="51 - Purga-Purga de sebo","51",IF(B5848="502 - Fermentacion PCL","502",IF(B5848="510 - Fermentacion","510","512"))))))</f>
        <v/>
      </c>
      <c r="M5848" s="107" t="str">
        <f t="shared" si="91"/>
        <v/>
      </c>
    </row>
    <row r="5849" spans="12:13" hidden="1" x14ac:dyDescent="0.25">
      <c r="L5849" s="145" t="str">
        <f>IF(A5849="","",IFERROR(VLOOKUP(B5849,IPQlickTabla!$B:$J,9,FALSE),IF(B5849="80 - Produccion-Mezcla Grasa","80",IF(B5849="51 - Purga-Purga de sebo","51",IF(B5849="502 - Fermentacion PCL","502",IF(B5849="510 - Fermentacion","510","512"))))))</f>
        <v/>
      </c>
      <c r="M5849" s="107" t="str">
        <f t="shared" si="91"/>
        <v/>
      </c>
    </row>
    <row r="5850" spans="12:13" hidden="1" x14ac:dyDescent="0.25">
      <c r="L5850" s="145" t="str">
        <f>IF(A5850="","",IFERROR(VLOOKUP(B5850,IPQlickTabla!$B:$J,9,FALSE),IF(B5850="80 - Produccion-Mezcla Grasa","80",IF(B5850="51 - Purga-Purga de sebo","51",IF(B5850="502 - Fermentacion PCL","502",IF(B5850="510 - Fermentacion","510","512"))))))</f>
        <v/>
      </c>
      <c r="M5850" s="107" t="str">
        <f t="shared" si="91"/>
        <v/>
      </c>
    </row>
    <row r="5851" spans="12:13" hidden="1" x14ac:dyDescent="0.25">
      <c r="L5851" s="145" t="str">
        <f>IF(A5851="","",IFERROR(VLOOKUP(B5851,IPQlickTabla!$B:$J,9,FALSE),IF(B5851="80 - Produccion-Mezcla Grasa","80",IF(B5851="51 - Purga-Purga de sebo","51",IF(B5851="502 - Fermentacion PCL","502",IF(B5851="510 - Fermentacion","510","512"))))))</f>
        <v/>
      </c>
      <c r="M5851" s="107" t="str">
        <f t="shared" si="91"/>
        <v/>
      </c>
    </row>
    <row r="5852" spans="12:13" hidden="1" x14ac:dyDescent="0.25">
      <c r="L5852" s="145" t="str">
        <f>IF(A5852="","",IFERROR(VLOOKUP(B5852,IPQlickTabla!$B:$J,9,FALSE),IF(B5852="80 - Produccion-Mezcla Grasa","80",IF(B5852="51 - Purga-Purga de sebo","51",IF(B5852="502 - Fermentacion PCL","502",IF(B5852="510 - Fermentacion","510","512"))))))</f>
        <v/>
      </c>
      <c r="M5852" s="107" t="str">
        <f t="shared" si="91"/>
        <v/>
      </c>
    </row>
    <row r="5853" spans="12:13" hidden="1" x14ac:dyDescent="0.25">
      <c r="L5853" s="145" t="str">
        <f>IF(A5853="","",IFERROR(VLOOKUP(B5853,IPQlickTabla!$B:$J,9,FALSE),IF(B5853="80 - Produccion-Mezcla Grasa","80",IF(B5853="51 - Purga-Purga de sebo","51",IF(B5853="502 - Fermentacion PCL","502",IF(B5853="510 - Fermentacion","510","512"))))))</f>
        <v/>
      </c>
      <c r="M5853" s="107" t="str">
        <f t="shared" si="91"/>
        <v/>
      </c>
    </row>
    <row r="5854" spans="12:13" hidden="1" x14ac:dyDescent="0.25">
      <c r="L5854" s="145" t="str">
        <f>IF(A5854="","",IFERROR(VLOOKUP(B5854,IPQlickTabla!$B:$J,9,FALSE),IF(B5854="80 - Produccion-Mezcla Grasa","80",IF(B5854="51 - Purga-Purga de sebo","51",IF(B5854="502 - Fermentacion PCL","502",IF(B5854="510 - Fermentacion","510","512"))))))</f>
        <v/>
      </c>
      <c r="M5854" s="107" t="str">
        <f t="shared" si="91"/>
        <v/>
      </c>
    </row>
    <row r="5855" spans="12:13" hidden="1" x14ac:dyDescent="0.25">
      <c r="L5855" s="145" t="str">
        <f>IF(A5855="","",IFERROR(VLOOKUP(B5855,IPQlickTabla!$B:$J,9,FALSE),IF(B5855="80 - Produccion-Mezcla Grasa","80",IF(B5855="51 - Purga-Purga de sebo","51",IF(B5855="502 - Fermentacion PCL","502",IF(B5855="510 - Fermentacion","510","512"))))))</f>
        <v/>
      </c>
      <c r="M5855" s="107" t="str">
        <f t="shared" si="91"/>
        <v/>
      </c>
    </row>
    <row r="5856" spans="12:13" hidden="1" x14ac:dyDescent="0.25">
      <c r="L5856" s="145" t="str">
        <f>IF(A5856="","",IFERROR(VLOOKUP(B5856,IPQlickTabla!$B:$J,9,FALSE),IF(B5856="80 - Produccion-Mezcla Grasa","80",IF(B5856="51 - Purga-Purga de sebo","51",IF(B5856="502 - Fermentacion PCL","502",IF(B5856="510 - Fermentacion","510","512"))))))</f>
        <v/>
      </c>
      <c r="M5856" s="107" t="str">
        <f t="shared" si="91"/>
        <v/>
      </c>
    </row>
    <row r="5857" spans="12:13" hidden="1" x14ac:dyDescent="0.25">
      <c r="L5857" s="145" t="str">
        <f>IF(A5857="","",IFERROR(VLOOKUP(B5857,IPQlickTabla!$B:$J,9,FALSE),IF(B5857="80 - Produccion-Mezcla Grasa","80",IF(B5857="51 - Purga-Purga de sebo","51",IF(B5857="502 - Fermentacion PCL","502",IF(B5857="510 - Fermentacion","510","512"))))))</f>
        <v/>
      </c>
      <c r="M5857" s="107" t="str">
        <f t="shared" si="91"/>
        <v/>
      </c>
    </row>
    <row r="5858" spans="12:13" hidden="1" x14ac:dyDescent="0.25">
      <c r="L5858" s="145" t="str">
        <f>IF(A5858="","",IFERROR(VLOOKUP(B5858,IPQlickTabla!$B:$J,9,FALSE),IF(B5858="80 - Produccion-Mezcla Grasa","80",IF(B5858="51 - Purga-Purga de sebo","51",IF(B5858="502 - Fermentacion PCL","502",IF(B5858="510 - Fermentacion","510","512"))))))</f>
        <v/>
      </c>
      <c r="M5858" s="107" t="str">
        <f t="shared" si="91"/>
        <v/>
      </c>
    </row>
    <row r="5859" spans="12:13" hidden="1" x14ac:dyDescent="0.25">
      <c r="L5859" s="145" t="str">
        <f>IF(A5859="","",IFERROR(VLOOKUP(B5859,IPQlickTabla!$B:$J,9,FALSE),IF(B5859="80 - Produccion-Mezcla Grasa","80",IF(B5859="51 - Purga-Purga de sebo","51",IF(B5859="502 - Fermentacion PCL","502",IF(B5859="510 - Fermentacion","510","512"))))))</f>
        <v/>
      </c>
      <c r="M5859" s="107" t="str">
        <f t="shared" si="91"/>
        <v/>
      </c>
    </row>
    <row r="5860" spans="12:13" hidden="1" x14ac:dyDescent="0.25">
      <c r="L5860" s="145" t="str">
        <f>IF(A5860="","",IFERROR(VLOOKUP(B5860,IPQlickTabla!$B:$J,9,FALSE),IF(B5860="80 - Produccion-Mezcla Grasa","80",IF(B5860="51 - Purga-Purga de sebo","51",IF(B5860="502 - Fermentacion PCL","502",IF(B5860="510 - Fermentacion","510","512"))))))</f>
        <v/>
      </c>
      <c r="M5860" s="107" t="str">
        <f t="shared" si="91"/>
        <v/>
      </c>
    </row>
    <row r="5861" spans="12:13" hidden="1" x14ac:dyDescent="0.25">
      <c r="L5861" s="145" t="str">
        <f>IF(A5861="","",IFERROR(VLOOKUP(B5861,IPQlickTabla!$B:$J,9,FALSE),IF(B5861="80 - Produccion-Mezcla Grasa","80",IF(B5861="51 - Purga-Purga de sebo","51",IF(B5861="502 - Fermentacion PCL","502",IF(B5861="510 - Fermentacion","510","512"))))))</f>
        <v/>
      </c>
      <c r="M5861" s="107" t="str">
        <f t="shared" si="91"/>
        <v/>
      </c>
    </row>
    <row r="5862" spans="12:13" hidden="1" x14ac:dyDescent="0.25">
      <c r="L5862" s="145" t="str">
        <f>IF(A5862="","",IFERROR(VLOOKUP(B5862,IPQlickTabla!$B:$J,9,FALSE),IF(B5862="80 - Produccion-Mezcla Grasa","80",IF(B5862="51 - Purga-Purga de sebo","51",IF(B5862="502 - Fermentacion PCL","502",IF(B5862="510 - Fermentacion","510","512"))))))</f>
        <v/>
      </c>
      <c r="M5862" s="107" t="str">
        <f t="shared" si="91"/>
        <v/>
      </c>
    </row>
    <row r="5863" spans="12:13" hidden="1" x14ac:dyDescent="0.25">
      <c r="L5863" s="145" t="str">
        <f>IF(A5863="","",IFERROR(VLOOKUP(B5863,IPQlickTabla!$B:$J,9,FALSE),IF(B5863="80 - Produccion-Mezcla Grasa","80",IF(B5863="51 - Purga-Purga de sebo","51",IF(B5863="502 - Fermentacion PCL","502",IF(B5863="510 - Fermentacion","510","512"))))))</f>
        <v/>
      </c>
      <c r="M5863" s="107" t="str">
        <f t="shared" si="91"/>
        <v/>
      </c>
    </row>
    <row r="5864" spans="12:13" hidden="1" x14ac:dyDescent="0.25">
      <c r="L5864" s="145" t="str">
        <f>IF(A5864="","",IFERROR(VLOOKUP(B5864,IPQlickTabla!$B:$J,9,FALSE),IF(B5864="80 - Produccion-Mezcla Grasa","80",IF(B5864="51 - Purga-Purga de sebo","51",IF(B5864="502 - Fermentacion PCL","502",IF(B5864="510 - Fermentacion","510","512"))))))</f>
        <v/>
      </c>
      <c r="M5864" s="107" t="str">
        <f t="shared" si="91"/>
        <v/>
      </c>
    </row>
    <row r="5865" spans="12:13" hidden="1" x14ac:dyDescent="0.25">
      <c r="L5865" s="145" t="str">
        <f>IF(A5865="","",IFERROR(VLOOKUP(B5865,IPQlickTabla!$B:$J,9,FALSE),IF(B5865="80 - Produccion-Mezcla Grasa","80",IF(B5865="51 - Purga-Purga de sebo","51",IF(B5865="502 - Fermentacion PCL","502",IF(B5865="510 - Fermentacion","510","512"))))))</f>
        <v/>
      </c>
      <c r="M5865" s="107" t="str">
        <f t="shared" si="91"/>
        <v/>
      </c>
    </row>
    <row r="5866" spans="12:13" hidden="1" x14ac:dyDescent="0.25">
      <c r="L5866" s="145" t="str">
        <f>IF(A5866="","",IFERROR(VLOOKUP(B5866,IPQlickTabla!$B:$J,9,FALSE),IF(B5866="80 - Produccion-Mezcla Grasa","80",IF(B5866="51 - Purga-Purga de sebo","51",IF(B5866="502 - Fermentacion PCL","502",IF(B5866="510 - Fermentacion","510","512"))))))</f>
        <v/>
      </c>
      <c r="M5866" s="107" t="str">
        <f t="shared" si="91"/>
        <v/>
      </c>
    </row>
    <row r="5867" spans="12:13" hidden="1" x14ac:dyDescent="0.25">
      <c r="L5867" s="145" t="str">
        <f>IF(A5867="","",IFERROR(VLOOKUP(B5867,IPQlickTabla!$B:$J,9,FALSE),IF(B5867="80 - Produccion-Mezcla Grasa","80",IF(B5867="51 - Purga-Purga de sebo","51",IF(B5867="502 - Fermentacion PCL","502",IF(B5867="510 - Fermentacion","510","512"))))))</f>
        <v/>
      </c>
      <c r="M5867" s="107" t="str">
        <f t="shared" si="91"/>
        <v/>
      </c>
    </row>
    <row r="5868" spans="12:13" hidden="1" x14ac:dyDescent="0.25">
      <c r="L5868" s="145" t="str">
        <f>IF(A5868="","",IFERROR(VLOOKUP(B5868,IPQlickTabla!$B:$J,9,FALSE),IF(B5868="80 - Produccion-Mezcla Grasa","80",IF(B5868="51 - Purga-Purga de sebo","51",IF(B5868="502 - Fermentacion PCL","502",IF(B5868="510 - Fermentacion","510","512"))))))</f>
        <v/>
      </c>
      <c r="M5868" s="107" t="str">
        <f t="shared" si="91"/>
        <v/>
      </c>
    </row>
    <row r="5869" spans="12:13" hidden="1" x14ac:dyDescent="0.25">
      <c r="L5869" s="145" t="str">
        <f>IF(A5869="","",IFERROR(VLOOKUP(B5869,IPQlickTabla!$B:$J,9,FALSE),IF(B5869="80 - Produccion-Mezcla Grasa","80",IF(B5869="51 - Purga-Purga de sebo","51",IF(B5869="502 - Fermentacion PCL","502",IF(B5869="510 - Fermentacion","510","512"))))))</f>
        <v/>
      </c>
      <c r="M5869" s="107" t="str">
        <f t="shared" si="91"/>
        <v/>
      </c>
    </row>
    <row r="5870" spans="12:13" hidden="1" x14ac:dyDescent="0.25">
      <c r="L5870" s="145" t="str">
        <f>IF(A5870="","",IFERROR(VLOOKUP(B5870,IPQlickTabla!$B:$J,9,FALSE),IF(B5870="80 - Produccion-Mezcla Grasa","80",IF(B5870="51 - Purga-Purga de sebo","51",IF(B5870="502 - Fermentacion PCL","502",IF(B5870="510 - Fermentacion","510","512"))))))</f>
        <v/>
      </c>
      <c r="M5870" s="107" t="str">
        <f t="shared" si="91"/>
        <v/>
      </c>
    </row>
    <row r="5871" spans="12:13" hidden="1" x14ac:dyDescent="0.25">
      <c r="L5871" s="145" t="str">
        <f>IF(A5871="","",IFERROR(VLOOKUP(B5871,IPQlickTabla!$B:$J,9,FALSE),IF(B5871="80 - Produccion-Mezcla Grasa","80",IF(B5871="51 - Purga-Purga de sebo","51",IF(B5871="502 - Fermentacion PCL","502",IF(B5871="510 - Fermentacion","510","512"))))))</f>
        <v/>
      </c>
      <c r="M5871" s="107" t="str">
        <f t="shared" si="91"/>
        <v/>
      </c>
    </row>
    <row r="5872" spans="12:13" hidden="1" x14ac:dyDescent="0.25">
      <c r="L5872" s="145" t="str">
        <f>IF(A5872="","",IFERROR(VLOOKUP(B5872,IPQlickTabla!$B:$J,9,FALSE),IF(B5872="80 - Produccion-Mezcla Grasa","80",IF(B5872="51 - Purga-Purga de sebo","51",IF(B5872="502 - Fermentacion PCL","502",IF(B5872="510 - Fermentacion","510","512"))))))</f>
        <v/>
      </c>
      <c r="M5872" s="107" t="str">
        <f t="shared" si="91"/>
        <v/>
      </c>
    </row>
    <row r="5873" spans="12:13" hidden="1" x14ac:dyDescent="0.25">
      <c r="L5873" s="145" t="str">
        <f>IF(A5873="","",IFERROR(VLOOKUP(B5873,IPQlickTabla!$B:$J,9,FALSE),IF(B5873="80 - Produccion-Mezcla Grasa","80",IF(B5873="51 - Purga-Purga de sebo","51",IF(B5873="502 - Fermentacion PCL","502",IF(B5873="510 - Fermentacion","510","512"))))))</f>
        <v/>
      </c>
      <c r="M5873" s="107" t="str">
        <f t="shared" si="91"/>
        <v/>
      </c>
    </row>
    <row r="5874" spans="12:13" hidden="1" x14ac:dyDescent="0.25">
      <c r="L5874" s="145" t="str">
        <f>IF(A5874="","",IFERROR(VLOOKUP(B5874,IPQlickTabla!$B:$J,9,FALSE),IF(B5874="80 - Produccion-Mezcla Grasa","80",IF(B5874="51 - Purga-Purga de sebo","51",IF(B5874="502 - Fermentacion PCL","502",IF(B5874="510 - Fermentacion","510","512"))))))</f>
        <v/>
      </c>
      <c r="M5874" s="107" t="str">
        <f t="shared" si="91"/>
        <v/>
      </c>
    </row>
    <row r="5875" spans="12:13" hidden="1" x14ac:dyDescent="0.25">
      <c r="L5875" s="145" t="str">
        <f>IF(A5875="","",IFERROR(VLOOKUP(B5875,IPQlickTabla!$B:$J,9,FALSE),IF(B5875="80 - Produccion-Mezcla Grasa","80",IF(B5875="51 - Purga-Purga de sebo","51",IF(B5875="502 - Fermentacion PCL","502",IF(B5875="510 - Fermentacion","510","512"))))))</f>
        <v/>
      </c>
      <c r="M5875" s="107" t="str">
        <f t="shared" si="91"/>
        <v/>
      </c>
    </row>
    <row r="5876" spans="12:13" hidden="1" x14ac:dyDescent="0.25">
      <c r="L5876" s="145" t="str">
        <f>IF(A5876="","",IFERROR(VLOOKUP(B5876,IPQlickTabla!$B:$J,9,FALSE),IF(B5876="80 - Produccion-Mezcla Grasa","80",IF(B5876="51 - Purga-Purga de sebo","51",IF(B5876="502 - Fermentacion PCL","502",IF(B5876="510 - Fermentacion","510","512"))))))</f>
        <v/>
      </c>
      <c r="M5876" s="107" t="str">
        <f t="shared" si="91"/>
        <v/>
      </c>
    </row>
    <row r="5877" spans="12:13" hidden="1" x14ac:dyDescent="0.25">
      <c r="L5877" s="145" t="str">
        <f>IF(A5877="","",IFERROR(VLOOKUP(B5877,IPQlickTabla!$B:$J,9,FALSE),IF(B5877="80 - Produccion-Mezcla Grasa","80",IF(B5877="51 - Purga-Purga de sebo","51",IF(B5877="502 - Fermentacion PCL","502",IF(B5877="510 - Fermentacion","510","512"))))))</f>
        <v/>
      </c>
      <c r="M5877" s="107" t="str">
        <f t="shared" si="91"/>
        <v/>
      </c>
    </row>
    <row r="5878" spans="12:13" hidden="1" x14ac:dyDescent="0.25">
      <c r="L5878" s="145" t="str">
        <f>IF(A5878="","",IFERROR(VLOOKUP(B5878,IPQlickTabla!$B:$J,9,FALSE),IF(B5878="80 - Produccion-Mezcla Grasa","80",IF(B5878="51 - Purga-Purga de sebo","51",IF(B5878="502 - Fermentacion PCL","502",IF(B5878="510 - Fermentacion","510","512"))))))</f>
        <v/>
      </c>
      <c r="M5878" s="107" t="str">
        <f t="shared" si="91"/>
        <v/>
      </c>
    </row>
    <row r="5879" spans="12:13" hidden="1" x14ac:dyDescent="0.25">
      <c r="L5879" s="145" t="str">
        <f>IF(A5879="","",IFERROR(VLOOKUP(B5879,IPQlickTabla!$B:$J,9,FALSE),IF(B5879="80 - Produccion-Mezcla Grasa","80",IF(B5879="51 - Purga-Purga de sebo","51",IF(B5879="502 - Fermentacion PCL","502",IF(B5879="510 - Fermentacion","510","512"))))))</f>
        <v/>
      </c>
      <c r="M5879" s="107" t="str">
        <f t="shared" si="91"/>
        <v/>
      </c>
    </row>
    <row r="5880" spans="12:13" hidden="1" x14ac:dyDescent="0.25">
      <c r="L5880" s="145" t="str">
        <f>IF(A5880="","",IFERROR(VLOOKUP(B5880,IPQlickTabla!$B:$J,9,FALSE),IF(B5880="80 - Produccion-Mezcla Grasa","80",IF(B5880="51 - Purga-Purga de sebo","51",IF(B5880="502 - Fermentacion PCL","502",IF(B5880="510 - Fermentacion","510","512"))))))</f>
        <v/>
      </c>
      <c r="M5880" s="107" t="str">
        <f t="shared" si="91"/>
        <v/>
      </c>
    </row>
    <row r="5881" spans="12:13" hidden="1" x14ac:dyDescent="0.25">
      <c r="L5881" s="145" t="str">
        <f>IF(A5881="","",IFERROR(VLOOKUP(B5881,IPQlickTabla!$B:$J,9,FALSE),IF(B5881="80 - Produccion-Mezcla Grasa","80",IF(B5881="51 - Purga-Purga de sebo","51",IF(B5881="502 - Fermentacion PCL","502",IF(B5881="510 - Fermentacion","510","512"))))))</f>
        <v/>
      </c>
      <c r="M5881" s="107" t="str">
        <f t="shared" si="91"/>
        <v/>
      </c>
    </row>
    <row r="5882" spans="12:13" hidden="1" x14ac:dyDescent="0.25">
      <c r="L5882" s="145" t="str">
        <f>IF(A5882="","",IFERROR(VLOOKUP(B5882,IPQlickTabla!$B:$J,9,FALSE),IF(B5882="80 - Produccion-Mezcla Grasa","80",IF(B5882="51 - Purga-Purga de sebo","51",IF(B5882="502 - Fermentacion PCL","502",IF(B5882="510 - Fermentacion","510","512"))))))</f>
        <v/>
      </c>
      <c r="M5882" s="107" t="str">
        <f t="shared" si="91"/>
        <v/>
      </c>
    </row>
    <row r="5883" spans="12:13" hidden="1" x14ac:dyDescent="0.25">
      <c r="L5883" s="145" t="str">
        <f>IF(A5883="","",IFERROR(VLOOKUP(B5883,IPQlickTabla!$B:$J,9,FALSE),IF(B5883="80 - Produccion-Mezcla Grasa","80",IF(B5883="51 - Purga-Purga de sebo","51",IF(B5883="502 - Fermentacion PCL","502",IF(B5883="510 - Fermentacion","510","512"))))))</f>
        <v/>
      </c>
      <c r="M5883" s="107" t="str">
        <f t="shared" si="91"/>
        <v/>
      </c>
    </row>
    <row r="5884" spans="12:13" hidden="1" x14ac:dyDescent="0.25">
      <c r="L5884" s="145" t="str">
        <f>IF(A5884="","",IFERROR(VLOOKUP(B5884,IPQlickTabla!$B:$J,9,FALSE),IF(B5884="80 - Produccion-Mezcla Grasa","80",IF(B5884="51 - Purga-Purga de sebo","51",IF(B5884="502 - Fermentacion PCL","502",IF(B5884="510 - Fermentacion","510","512"))))))</f>
        <v/>
      </c>
      <c r="M5884" s="107" t="str">
        <f t="shared" si="91"/>
        <v/>
      </c>
    </row>
    <row r="5885" spans="12:13" hidden="1" x14ac:dyDescent="0.25">
      <c r="L5885" s="145" t="str">
        <f>IF(A5885="","",IFERROR(VLOOKUP(B5885,IPQlickTabla!$B:$J,9,FALSE),IF(B5885="80 - Produccion-Mezcla Grasa","80",IF(B5885="51 - Purga-Purga de sebo","51",IF(B5885="502 - Fermentacion PCL","502",IF(B5885="510 - Fermentacion","510","512"))))))</f>
        <v/>
      </c>
      <c r="M5885" s="107" t="str">
        <f t="shared" si="91"/>
        <v/>
      </c>
    </row>
    <row r="5886" spans="12:13" hidden="1" x14ac:dyDescent="0.25">
      <c r="L5886" s="145" t="str">
        <f>IF(A5886="","",IFERROR(VLOOKUP(B5886,IPQlickTabla!$B:$J,9,FALSE),IF(B5886="80 - Produccion-Mezcla Grasa","80",IF(B5886="51 - Purga-Purga de sebo","51",IF(B5886="502 - Fermentacion PCL","502",IF(B5886="510 - Fermentacion","510","512"))))))</f>
        <v/>
      </c>
      <c r="M5886" s="107" t="str">
        <f t="shared" si="91"/>
        <v/>
      </c>
    </row>
    <row r="5887" spans="12:13" hidden="1" x14ac:dyDescent="0.25">
      <c r="L5887" s="145" t="str">
        <f>IF(A5887="","",IFERROR(VLOOKUP(B5887,IPQlickTabla!$B:$J,9,FALSE),IF(B5887="80 - Produccion-Mezcla Grasa","80",IF(B5887="51 - Purga-Purga de sebo","51",IF(B5887="502 - Fermentacion PCL","502",IF(B5887="510 - Fermentacion","510","512"))))))</f>
        <v/>
      </c>
      <c r="M5887" s="107" t="str">
        <f t="shared" si="91"/>
        <v/>
      </c>
    </row>
    <row r="5888" spans="12:13" hidden="1" x14ac:dyDescent="0.25">
      <c r="L5888" s="145" t="str">
        <f>IF(A5888="","",IFERROR(VLOOKUP(B5888,IPQlickTabla!$B:$J,9,FALSE),IF(B5888="80 - Produccion-Mezcla Grasa","80",IF(B5888="51 - Purga-Purga de sebo","51",IF(B5888="502 - Fermentacion PCL","502",IF(B5888="510 - Fermentacion","510","512"))))))</f>
        <v/>
      </c>
      <c r="M5888" s="107" t="str">
        <f t="shared" si="91"/>
        <v/>
      </c>
    </row>
    <row r="5889" spans="12:13" hidden="1" x14ac:dyDescent="0.25">
      <c r="L5889" s="145" t="str">
        <f>IF(A5889="","",IFERROR(VLOOKUP(B5889,IPQlickTabla!$B:$J,9,FALSE),IF(B5889="80 - Produccion-Mezcla Grasa","80",IF(B5889="51 - Purga-Purga de sebo","51",IF(B5889="502 - Fermentacion PCL","502",IF(B5889="510 - Fermentacion","510","512"))))))</f>
        <v/>
      </c>
      <c r="M5889" s="107" t="str">
        <f t="shared" si="91"/>
        <v/>
      </c>
    </row>
    <row r="5890" spans="12:13" hidden="1" x14ac:dyDescent="0.25">
      <c r="L5890" s="145" t="str">
        <f>IF(A5890="","",IFERROR(VLOOKUP(B5890,IPQlickTabla!$B:$J,9,FALSE),IF(B5890="80 - Produccion-Mezcla Grasa","80",IF(B5890="51 - Purga-Purga de sebo","51",IF(B5890="502 - Fermentacion PCL","502",IF(B5890="510 - Fermentacion","510","512"))))))</f>
        <v/>
      </c>
      <c r="M5890" s="107" t="str">
        <f t="shared" si="91"/>
        <v/>
      </c>
    </row>
    <row r="5891" spans="12:13" hidden="1" x14ac:dyDescent="0.25">
      <c r="L5891" s="145" t="str">
        <f>IF(A5891="","",IFERROR(VLOOKUP(B5891,IPQlickTabla!$B:$J,9,FALSE),IF(B5891="80 - Produccion-Mezcla Grasa","80",IF(B5891="51 - Purga-Purga de sebo","51",IF(B5891="502 - Fermentacion PCL","502",IF(B5891="510 - Fermentacion","510","512"))))))</f>
        <v/>
      </c>
      <c r="M5891" s="107" t="str">
        <f t="shared" ref="M5891:M5954" si="92">+IF(OR(L5891=73,L5891=74,L5891=75),75,IF(L5891="80",80,IF(L5891="51",51,IF(L5891="502",502,IF(L5891="510",510,IF(L5891="512",512,L5891))))))</f>
        <v/>
      </c>
    </row>
    <row r="5892" spans="12:13" hidden="1" x14ac:dyDescent="0.25">
      <c r="L5892" s="145" t="str">
        <f>IF(A5892="","",IFERROR(VLOOKUP(B5892,IPQlickTabla!$B:$J,9,FALSE),IF(B5892="80 - Produccion-Mezcla Grasa","80",IF(B5892="51 - Purga-Purga de sebo","51",IF(B5892="502 - Fermentacion PCL","502",IF(B5892="510 - Fermentacion","510","512"))))))</f>
        <v/>
      </c>
      <c r="M5892" s="107" t="str">
        <f t="shared" si="92"/>
        <v/>
      </c>
    </row>
    <row r="5893" spans="12:13" hidden="1" x14ac:dyDescent="0.25">
      <c r="L5893" s="145" t="str">
        <f>IF(A5893="","",IFERROR(VLOOKUP(B5893,IPQlickTabla!$B:$J,9,FALSE),IF(B5893="80 - Produccion-Mezcla Grasa","80",IF(B5893="51 - Purga-Purga de sebo","51",IF(B5893="502 - Fermentacion PCL","502",IF(B5893="510 - Fermentacion","510","512"))))))</f>
        <v/>
      </c>
      <c r="M5893" s="107" t="str">
        <f t="shared" si="92"/>
        <v/>
      </c>
    </row>
    <row r="5894" spans="12:13" hidden="1" x14ac:dyDescent="0.25">
      <c r="L5894" s="145" t="str">
        <f>IF(A5894="","",IFERROR(VLOOKUP(B5894,IPQlickTabla!$B:$J,9,FALSE),IF(B5894="80 - Produccion-Mezcla Grasa","80",IF(B5894="51 - Purga-Purga de sebo","51",IF(B5894="502 - Fermentacion PCL","502",IF(B5894="510 - Fermentacion","510","512"))))))</f>
        <v/>
      </c>
      <c r="M5894" s="107" t="str">
        <f t="shared" si="92"/>
        <v/>
      </c>
    </row>
    <row r="5895" spans="12:13" hidden="1" x14ac:dyDescent="0.25">
      <c r="L5895" s="145" t="str">
        <f>IF(A5895="","",IFERROR(VLOOKUP(B5895,IPQlickTabla!$B:$J,9,FALSE),IF(B5895="80 - Produccion-Mezcla Grasa","80",IF(B5895="51 - Purga-Purga de sebo","51",IF(B5895="502 - Fermentacion PCL","502",IF(B5895="510 - Fermentacion","510","512"))))))</f>
        <v/>
      </c>
      <c r="M5895" s="107" t="str">
        <f t="shared" si="92"/>
        <v/>
      </c>
    </row>
    <row r="5896" spans="12:13" hidden="1" x14ac:dyDescent="0.25">
      <c r="L5896" s="145" t="str">
        <f>IF(A5896="","",IFERROR(VLOOKUP(B5896,IPQlickTabla!$B:$J,9,FALSE),IF(B5896="80 - Produccion-Mezcla Grasa","80",IF(B5896="51 - Purga-Purga de sebo","51",IF(B5896="502 - Fermentacion PCL","502",IF(B5896="510 - Fermentacion","510","512"))))))</f>
        <v/>
      </c>
      <c r="M5896" s="107" t="str">
        <f t="shared" si="92"/>
        <v/>
      </c>
    </row>
    <row r="5897" spans="12:13" hidden="1" x14ac:dyDescent="0.25">
      <c r="L5897" s="145" t="str">
        <f>IF(A5897="","",IFERROR(VLOOKUP(B5897,IPQlickTabla!$B:$J,9,FALSE),IF(B5897="80 - Produccion-Mezcla Grasa","80",IF(B5897="51 - Purga-Purga de sebo","51",IF(B5897="502 - Fermentacion PCL","502",IF(B5897="510 - Fermentacion","510","512"))))))</f>
        <v/>
      </c>
      <c r="M5897" s="107" t="str">
        <f t="shared" si="92"/>
        <v/>
      </c>
    </row>
    <row r="5898" spans="12:13" hidden="1" x14ac:dyDescent="0.25">
      <c r="L5898" s="145" t="str">
        <f>IF(A5898="","",IFERROR(VLOOKUP(B5898,IPQlickTabla!$B:$J,9,FALSE),IF(B5898="80 - Produccion-Mezcla Grasa","80",IF(B5898="51 - Purga-Purga de sebo","51",IF(B5898="502 - Fermentacion PCL","502",IF(B5898="510 - Fermentacion","510","512"))))))</f>
        <v/>
      </c>
      <c r="M5898" s="107" t="str">
        <f t="shared" si="92"/>
        <v/>
      </c>
    </row>
    <row r="5899" spans="12:13" hidden="1" x14ac:dyDescent="0.25">
      <c r="L5899" s="145" t="str">
        <f>IF(A5899="","",IFERROR(VLOOKUP(B5899,IPQlickTabla!$B:$J,9,FALSE),IF(B5899="80 - Produccion-Mezcla Grasa","80",IF(B5899="51 - Purga-Purga de sebo","51",IF(B5899="502 - Fermentacion PCL","502",IF(B5899="510 - Fermentacion","510","512"))))))</f>
        <v/>
      </c>
      <c r="M5899" s="107" t="str">
        <f t="shared" si="92"/>
        <v/>
      </c>
    </row>
    <row r="5900" spans="12:13" hidden="1" x14ac:dyDescent="0.25">
      <c r="L5900" s="145" t="str">
        <f>IF(A5900="","",IFERROR(VLOOKUP(B5900,IPQlickTabla!$B:$J,9,FALSE),IF(B5900="80 - Produccion-Mezcla Grasa","80",IF(B5900="51 - Purga-Purga de sebo","51",IF(B5900="502 - Fermentacion PCL","502",IF(B5900="510 - Fermentacion","510","512"))))))</f>
        <v/>
      </c>
      <c r="M5900" s="107" t="str">
        <f t="shared" si="92"/>
        <v/>
      </c>
    </row>
    <row r="5901" spans="12:13" hidden="1" x14ac:dyDescent="0.25">
      <c r="L5901" s="145" t="str">
        <f>IF(A5901="","",IFERROR(VLOOKUP(B5901,IPQlickTabla!$B:$J,9,FALSE),IF(B5901="80 - Produccion-Mezcla Grasa","80",IF(B5901="51 - Purga-Purga de sebo","51",IF(B5901="502 - Fermentacion PCL","502",IF(B5901="510 - Fermentacion","510","512"))))))</f>
        <v/>
      </c>
      <c r="M5901" s="107" t="str">
        <f t="shared" si="92"/>
        <v/>
      </c>
    </row>
    <row r="5902" spans="12:13" hidden="1" x14ac:dyDescent="0.25">
      <c r="L5902" s="145" t="str">
        <f>IF(A5902="","",IFERROR(VLOOKUP(B5902,IPQlickTabla!$B:$J,9,FALSE),IF(B5902="80 - Produccion-Mezcla Grasa","80",IF(B5902="51 - Purga-Purga de sebo","51",IF(B5902="502 - Fermentacion PCL","502",IF(B5902="510 - Fermentacion","510","512"))))))</f>
        <v/>
      </c>
      <c r="M5902" s="107" t="str">
        <f t="shared" si="92"/>
        <v/>
      </c>
    </row>
    <row r="5903" spans="12:13" hidden="1" x14ac:dyDescent="0.25">
      <c r="L5903" s="145" t="str">
        <f>IF(A5903="","",IFERROR(VLOOKUP(B5903,IPQlickTabla!$B:$J,9,FALSE),IF(B5903="80 - Produccion-Mezcla Grasa","80",IF(B5903="51 - Purga-Purga de sebo","51",IF(B5903="502 - Fermentacion PCL","502",IF(B5903="510 - Fermentacion","510","512"))))))</f>
        <v/>
      </c>
      <c r="M5903" s="107" t="str">
        <f t="shared" si="92"/>
        <v/>
      </c>
    </row>
    <row r="5904" spans="12:13" hidden="1" x14ac:dyDescent="0.25">
      <c r="L5904" s="145" t="str">
        <f>IF(A5904="","",IFERROR(VLOOKUP(B5904,IPQlickTabla!$B:$J,9,FALSE),IF(B5904="80 - Produccion-Mezcla Grasa","80",IF(B5904="51 - Purga-Purga de sebo","51",IF(B5904="502 - Fermentacion PCL","502",IF(B5904="510 - Fermentacion","510","512"))))))</f>
        <v/>
      </c>
      <c r="M5904" s="107" t="str">
        <f t="shared" si="92"/>
        <v/>
      </c>
    </row>
    <row r="5905" spans="12:13" hidden="1" x14ac:dyDescent="0.25">
      <c r="L5905" s="145" t="str">
        <f>IF(A5905="","",IFERROR(VLOOKUP(B5905,IPQlickTabla!$B:$J,9,FALSE),IF(B5905="80 - Produccion-Mezcla Grasa","80",IF(B5905="51 - Purga-Purga de sebo","51",IF(B5905="502 - Fermentacion PCL","502",IF(B5905="510 - Fermentacion","510","512"))))))</f>
        <v/>
      </c>
      <c r="M5905" s="107" t="str">
        <f t="shared" si="92"/>
        <v/>
      </c>
    </row>
    <row r="5906" spans="12:13" hidden="1" x14ac:dyDescent="0.25">
      <c r="L5906" s="145" t="str">
        <f>IF(A5906="","",IFERROR(VLOOKUP(B5906,IPQlickTabla!$B:$J,9,FALSE),IF(B5906="80 - Produccion-Mezcla Grasa","80",IF(B5906="51 - Purga-Purga de sebo","51",IF(B5906="502 - Fermentacion PCL","502",IF(B5906="510 - Fermentacion","510","512"))))))</f>
        <v/>
      </c>
      <c r="M5906" s="107" t="str">
        <f t="shared" si="92"/>
        <v/>
      </c>
    </row>
    <row r="5907" spans="12:13" hidden="1" x14ac:dyDescent="0.25">
      <c r="L5907" s="145" t="str">
        <f>IF(A5907="","",IFERROR(VLOOKUP(B5907,IPQlickTabla!$B:$J,9,FALSE),IF(B5907="80 - Produccion-Mezcla Grasa","80",IF(B5907="51 - Purga-Purga de sebo","51",IF(B5907="502 - Fermentacion PCL","502",IF(B5907="510 - Fermentacion","510","512"))))))</f>
        <v/>
      </c>
      <c r="M5907" s="107" t="str">
        <f t="shared" si="92"/>
        <v/>
      </c>
    </row>
    <row r="5908" spans="12:13" hidden="1" x14ac:dyDescent="0.25">
      <c r="L5908" s="145" t="str">
        <f>IF(A5908="","",IFERROR(VLOOKUP(B5908,IPQlickTabla!$B:$J,9,FALSE),IF(B5908="80 - Produccion-Mezcla Grasa","80",IF(B5908="51 - Purga-Purga de sebo","51",IF(B5908="502 - Fermentacion PCL","502",IF(B5908="510 - Fermentacion","510","512"))))))</f>
        <v/>
      </c>
      <c r="M5908" s="107" t="str">
        <f t="shared" si="92"/>
        <v/>
      </c>
    </row>
    <row r="5909" spans="12:13" hidden="1" x14ac:dyDescent="0.25">
      <c r="L5909" s="145" t="str">
        <f>IF(A5909="","",IFERROR(VLOOKUP(B5909,IPQlickTabla!$B:$J,9,FALSE),IF(B5909="80 - Produccion-Mezcla Grasa","80",IF(B5909="51 - Purga-Purga de sebo","51",IF(B5909="502 - Fermentacion PCL","502",IF(B5909="510 - Fermentacion","510","512"))))))</f>
        <v/>
      </c>
      <c r="M5909" s="107" t="str">
        <f t="shared" si="92"/>
        <v/>
      </c>
    </row>
    <row r="5910" spans="12:13" hidden="1" x14ac:dyDescent="0.25">
      <c r="L5910" s="145" t="str">
        <f>IF(A5910="","",IFERROR(VLOOKUP(B5910,IPQlickTabla!$B:$J,9,FALSE),IF(B5910="80 - Produccion-Mezcla Grasa","80",IF(B5910="51 - Purga-Purga de sebo","51",IF(B5910="502 - Fermentacion PCL","502",IF(B5910="510 - Fermentacion","510","512"))))))</f>
        <v/>
      </c>
      <c r="M5910" s="107" t="str">
        <f t="shared" si="92"/>
        <v/>
      </c>
    </row>
    <row r="5911" spans="12:13" hidden="1" x14ac:dyDescent="0.25">
      <c r="L5911" s="145" t="str">
        <f>IF(A5911="","",IFERROR(VLOOKUP(B5911,IPQlickTabla!$B:$J,9,FALSE),IF(B5911="80 - Produccion-Mezcla Grasa","80",IF(B5911="51 - Purga-Purga de sebo","51",IF(B5911="502 - Fermentacion PCL","502",IF(B5911="510 - Fermentacion","510","512"))))))</f>
        <v/>
      </c>
      <c r="M5911" s="107" t="str">
        <f t="shared" si="92"/>
        <v/>
      </c>
    </row>
    <row r="5912" spans="12:13" hidden="1" x14ac:dyDescent="0.25">
      <c r="L5912" s="145" t="str">
        <f>IF(A5912="","",IFERROR(VLOOKUP(B5912,IPQlickTabla!$B:$J,9,FALSE),IF(B5912="80 - Produccion-Mezcla Grasa","80",IF(B5912="51 - Purga-Purga de sebo","51",IF(B5912="502 - Fermentacion PCL","502",IF(B5912="510 - Fermentacion","510","512"))))))</f>
        <v/>
      </c>
      <c r="M5912" s="107" t="str">
        <f t="shared" si="92"/>
        <v/>
      </c>
    </row>
    <row r="5913" spans="12:13" hidden="1" x14ac:dyDescent="0.25">
      <c r="L5913" s="145" t="str">
        <f>IF(A5913="","",IFERROR(VLOOKUP(B5913,IPQlickTabla!$B:$J,9,FALSE),IF(B5913="80 - Produccion-Mezcla Grasa","80",IF(B5913="51 - Purga-Purga de sebo","51",IF(B5913="502 - Fermentacion PCL","502",IF(B5913="510 - Fermentacion","510","512"))))))</f>
        <v/>
      </c>
      <c r="M5913" s="107" t="str">
        <f t="shared" si="92"/>
        <v/>
      </c>
    </row>
    <row r="5914" spans="12:13" hidden="1" x14ac:dyDescent="0.25">
      <c r="L5914" s="145" t="str">
        <f>IF(A5914="","",IFERROR(VLOOKUP(B5914,IPQlickTabla!$B:$J,9,FALSE),IF(B5914="80 - Produccion-Mezcla Grasa","80",IF(B5914="51 - Purga-Purga de sebo","51",IF(B5914="502 - Fermentacion PCL","502",IF(B5914="510 - Fermentacion","510","512"))))))</f>
        <v/>
      </c>
      <c r="M5914" s="107" t="str">
        <f t="shared" si="92"/>
        <v/>
      </c>
    </row>
    <row r="5915" spans="12:13" hidden="1" x14ac:dyDescent="0.25">
      <c r="L5915" s="145" t="str">
        <f>IF(A5915="","",IFERROR(VLOOKUP(B5915,IPQlickTabla!$B:$J,9,FALSE),IF(B5915="80 - Produccion-Mezcla Grasa","80",IF(B5915="51 - Purga-Purga de sebo","51",IF(B5915="502 - Fermentacion PCL","502",IF(B5915="510 - Fermentacion","510","512"))))))</f>
        <v/>
      </c>
      <c r="M5915" s="107" t="str">
        <f t="shared" si="92"/>
        <v/>
      </c>
    </row>
    <row r="5916" spans="12:13" hidden="1" x14ac:dyDescent="0.25">
      <c r="L5916" s="145" t="str">
        <f>IF(A5916="","",IFERROR(VLOOKUP(B5916,IPQlickTabla!$B:$J,9,FALSE),IF(B5916="80 - Produccion-Mezcla Grasa","80",IF(B5916="51 - Purga-Purga de sebo","51",IF(B5916="502 - Fermentacion PCL","502",IF(B5916="510 - Fermentacion","510","512"))))))</f>
        <v/>
      </c>
      <c r="M5916" s="107" t="str">
        <f t="shared" si="92"/>
        <v/>
      </c>
    </row>
    <row r="5917" spans="12:13" hidden="1" x14ac:dyDescent="0.25">
      <c r="L5917" s="145" t="str">
        <f>IF(A5917="","",IFERROR(VLOOKUP(B5917,IPQlickTabla!$B:$J,9,FALSE),IF(B5917="80 - Produccion-Mezcla Grasa","80",IF(B5917="51 - Purga-Purga de sebo","51",IF(B5917="502 - Fermentacion PCL","502",IF(B5917="510 - Fermentacion","510","512"))))))</f>
        <v/>
      </c>
      <c r="M5917" s="107" t="str">
        <f t="shared" si="92"/>
        <v/>
      </c>
    </row>
    <row r="5918" spans="12:13" hidden="1" x14ac:dyDescent="0.25">
      <c r="L5918" s="145" t="str">
        <f>IF(A5918="","",IFERROR(VLOOKUP(B5918,IPQlickTabla!$B:$J,9,FALSE),IF(B5918="80 - Produccion-Mezcla Grasa","80",IF(B5918="51 - Purga-Purga de sebo","51",IF(B5918="502 - Fermentacion PCL","502",IF(B5918="510 - Fermentacion","510","512"))))))</f>
        <v/>
      </c>
      <c r="M5918" s="107" t="str">
        <f t="shared" si="92"/>
        <v/>
      </c>
    </row>
    <row r="5919" spans="12:13" hidden="1" x14ac:dyDescent="0.25">
      <c r="L5919" s="145" t="str">
        <f>IF(A5919="","",IFERROR(VLOOKUP(B5919,IPQlickTabla!$B:$J,9,FALSE),IF(B5919="80 - Produccion-Mezcla Grasa","80",IF(B5919="51 - Purga-Purga de sebo","51",IF(B5919="502 - Fermentacion PCL","502",IF(B5919="510 - Fermentacion","510","512"))))))</f>
        <v/>
      </c>
      <c r="M5919" s="107" t="str">
        <f t="shared" si="92"/>
        <v/>
      </c>
    </row>
    <row r="5920" spans="12:13" hidden="1" x14ac:dyDescent="0.25">
      <c r="L5920" s="145" t="str">
        <f>IF(A5920="","",IFERROR(VLOOKUP(B5920,IPQlickTabla!$B:$J,9,FALSE),IF(B5920="80 - Produccion-Mezcla Grasa","80",IF(B5920="51 - Purga-Purga de sebo","51",IF(B5920="502 - Fermentacion PCL","502",IF(B5920="510 - Fermentacion","510","512"))))))</f>
        <v/>
      </c>
      <c r="M5920" s="107" t="str">
        <f t="shared" si="92"/>
        <v/>
      </c>
    </row>
    <row r="5921" spans="12:13" hidden="1" x14ac:dyDescent="0.25">
      <c r="L5921" s="145" t="str">
        <f>IF(A5921="","",IFERROR(VLOOKUP(B5921,IPQlickTabla!$B:$J,9,FALSE),IF(B5921="80 - Produccion-Mezcla Grasa","80",IF(B5921="51 - Purga-Purga de sebo","51",IF(B5921="502 - Fermentacion PCL","502",IF(B5921="510 - Fermentacion","510","512"))))))</f>
        <v/>
      </c>
      <c r="M5921" s="107" t="str">
        <f t="shared" si="92"/>
        <v/>
      </c>
    </row>
    <row r="5922" spans="12:13" hidden="1" x14ac:dyDescent="0.25">
      <c r="L5922" s="145" t="str">
        <f>IF(A5922="","",IFERROR(VLOOKUP(B5922,IPQlickTabla!$B:$J,9,FALSE),IF(B5922="80 - Produccion-Mezcla Grasa","80",IF(B5922="51 - Purga-Purga de sebo","51",IF(B5922="502 - Fermentacion PCL","502",IF(B5922="510 - Fermentacion","510","512"))))))</f>
        <v/>
      </c>
      <c r="M5922" s="107" t="str">
        <f t="shared" si="92"/>
        <v/>
      </c>
    </row>
    <row r="5923" spans="12:13" hidden="1" x14ac:dyDescent="0.25">
      <c r="L5923" s="145" t="str">
        <f>IF(A5923="","",IFERROR(VLOOKUP(B5923,IPQlickTabla!$B:$J,9,FALSE),IF(B5923="80 - Produccion-Mezcla Grasa","80",IF(B5923="51 - Purga-Purga de sebo","51",IF(B5923="502 - Fermentacion PCL","502",IF(B5923="510 - Fermentacion","510","512"))))))</f>
        <v/>
      </c>
      <c r="M5923" s="107" t="str">
        <f t="shared" si="92"/>
        <v/>
      </c>
    </row>
    <row r="5924" spans="12:13" hidden="1" x14ac:dyDescent="0.25">
      <c r="L5924" s="145" t="str">
        <f>IF(A5924="","",IFERROR(VLOOKUP(B5924,IPQlickTabla!$B:$J,9,FALSE),IF(B5924="80 - Produccion-Mezcla Grasa","80",IF(B5924="51 - Purga-Purga de sebo","51",IF(B5924="502 - Fermentacion PCL","502",IF(B5924="510 - Fermentacion","510","512"))))))</f>
        <v/>
      </c>
      <c r="M5924" s="107" t="str">
        <f t="shared" si="92"/>
        <v/>
      </c>
    </row>
    <row r="5925" spans="12:13" hidden="1" x14ac:dyDescent="0.25">
      <c r="L5925" s="145" t="str">
        <f>IF(A5925="","",IFERROR(VLOOKUP(B5925,IPQlickTabla!$B:$J,9,FALSE),IF(B5925="80 - Produccion-Mezcla Grasa","80",IF(B5925="51 - Purga-Purga de sebo","51",IF(B5925="502 - Fermentacion PCL","502",IF(B5925="510 - Fermentacion","510","512"))))))</f>
        <v/>
      </c>
      <c r="M5925" s="107" t="str">
        <f t="shared" si="92"/>
        <v/>
      </c>
    </row>
    <row r="5926" spans="12:13" hidden="1" x14ac:dyDescent="0.25">
      <c r="L5926" s="145" t="str">
        <f>IF(A5926="","",IFERROR(VLOOKUP(B5926,IPQlickTabla!$B:$J,9,FALSE),IF(B5926="80 - Produccion-Mezcla Grasa","80",IF(B5926="51 - Purga-Purga de sebo","51",IF(B5926="502 - Fermentacion PCL","502",IF(B5926="510 - Fermentacion","510","512"))))))</f>
        <v/>
      </c>
      <c r="M5926" s="107" t="str">
        <f t="shared" si="92"/>
        <v/>
      </c>
    </row>
    <row r="5927" spans="12:13" hidden="1" x14ac:dyDescent="0.25">
      <c r="L5927" s="145" t="str">
        <f>IF(A5927="","",IFERROR(VLOOKUP(B5927,IPQlickTabla!$B:$J,9,FALSE),IF(B5927="80 - Produccion-Mezcla Grasa","80",IF(B5927="51 - Purga-Purga de sebo","51",IF(B5927="502 - Fermentacion PCL","502",IF(B5927="510 - Fermentacion","510","512"))))))</f>
        <v/>
      </c>
      <c r="M5927" s="107" t="str">
        <f t="shared" si="92"/>
        <v/>
      </c>
    </row>
    <row r="5928" spans="12:13" hidden="1" x14ac:dyDescent="0.25">
      <c r="L5928" s="145" t="str">
        <f>IF(A5928="","",IFERROR(VLOOKUP(B5928,IPQlickTabla!$B:$J,9,FALSE),IF(B5928="80 - Produccion-Mezcla Grasa","80",IF(B5928="51 - Purga-Purga de sebo","51",IF(B5928="502 - Fermentacion PCL","502",IF(B5928="510 - Fermentacion","510","512"))))))</f>
        <v/>
      </c>
      <c r="M5928" s="107" t="str">
        <f t="shared" si="92"/>
        <v/>
      </c>
    </row>
    <row r="5929" spans="12:13" hidden="1" x14ac:dyDescent="0.25">
      <c r="L5929" s="145" t="str">
        <f>IF(A5929="","",IFERROR(VLOOKUP(B5929,IPQlickTabla!$B:$J,9,FALSE),IF(B5929="80 - Produccion-Mezcla Grasa","80",IF(B5929="51 - Purga-Purga de sebo","51",IF(B5929="502 - Fermentacion PCL","502",IF(B5929="510 - Fermentacion","510","512"))))))</f>
        <v/>
      </c>
      <c r="M5929" s="107" t="str">
        <f t="shared" si="92"/>
        <v/>
      </c>
    </row>
    <row r="5930" spans="12:13" hidden="1" x14ac:dyDescent="0.25">
      <c r="L5930" s="145" t="str">
        <f>IF(A5930="","",IFERROR(VLOOKUP(B5930,IPQlickTabla!$B:$J,9,FALSE),IF(B5930="80 - Produccion-Mezcla Grasa","80",IF(B5930="51 - Purga-Purga de sebo","51",IF(B5930="502 - Fermentacion PCL","502",IF(B5930="510 - Fermentacion","510","512"))))))</f>
        <v/>
      </c>
      <c r="M5930" s="107" t="str">
        <f t="shared" si="92"/>
        <v/>
      </c>
    </row>
    <row r="5931" spans="12:13" hidden="1" x14ac:dyDescent="0.25">
      <c r="L5931" s="145" t="str">
        <f>IF(A5931="","",IFERROR(VLOOKUP(B5931,IPQlickTabla!$B:$J,9,FALSE),IF(B5931="80 - Produccion-Mezcla Grasa","80",IF(B5931="51 - Purga-Purga de sebo","51",IF(B5931="502 - Fermentacion PCL","502",IF(B5931="510 - Fermentacion","510","512"))))))</f>
        <v/>
      </c>
      <c r="M5931" s="107" t="str">
        <f t="shared" si="92"/>
        <v/>
      </c>
    </row>
    <row r="5932" spans="12:13" hidden="1" x14ac:dyDescent="0.25">
      <c r="L5932" s="145" t="str">
        <f>IF(A5932="","",IFERROR(VLOOKUP(B5932,IPQlickTabla!$B:$J,9,FALSE),IF(B5932="80 - Produccion-Mezcla Grasa","80",IF(B5932="51 - Purga-Purga de sebo","51",IF(B5932="502 - Fermentacion PCL","502",IF(B5932="510 - Fermentacion","510","512"))))))</f>
        <v/>
      </c>
      <c r="M5932" s="107" t="str">
        <f t="shared" si="92"/>
        <v/>
      </c>
    </row>
    <row r="5933" spans="12:13" hidden="1" x14ac:dyDescent="0.25">
      <c r="L5933" s="145" t="str">
        <f>IF(A5933="","",IFERROR(VLOOKUP(B5933,IPQlickTabla!$B:$J,9,FALSE),IF(B5933="80 - Produccion-Mezcla Grasa","80",IF(B5933="51 - Purga-Purga de sebo","51",IF(B5933="502 - Fermentacion PCL","502",IF(B5933="510 - Fermentacion","510","512"))))))</f>
        <v/>
      </c>
      <c r="M5933" s="107" t="str">
        <f t="shared" si="92"/>
        <v/>
      </c>
    </row>
    <row r="5934" spans="12:13" hidden="1" x14ac:dyDescent="0.25">
      <c r="L5934" s="145" t="str">
        <f>IF(A5934="","",IFERROR(VLOOKUP(B5934,IPQlickTabla!$B:$J,9,FALSE),IF(B5934="80 - Produccion-Mezcla Grasa","80",IF(B5934="51 - Purga-Purga de sebo","51",IF(B5934="502 - Fermentacion PCL","502",IF(B5934="510 - Fermentacion","510","512"))))))</f>
        <v/>
      </c>
      <c r="M5934" s="107" t="str">
        <f t="shared" si="92"/>
        <v/>
      </c>
    </row>
    <row r="5935" spans="12:13" hidden="1" x14ac:dyDescent="0.25">
      <c r="L5935" s="145" t="str">
        <f>IF(A5935="","",IFERROR(VLOOKUP(B5935,IPQlickTabla!$B:$J,9,FALSE),IF(B5935="80 - Produccion-Mezcla Grasa","80",IF(B5935="51 - Purga-Purga de sebo","51",IF(B5935="502 - Fermentacion PCL","502",IF(B5935="510 - Fermentacion","510","512"))))))</f>
        <v/>
      </c>
      <c r="M5935" s="107" t="str">
        <f t="shared" si="92"/>
        <v/>
      </c>
    </row>
    <row r="5936" spans="12:13" hidden="1" x14ac:dyDescent="0.25">
      <c r="L5936" s="145" t="str">
        <f>IF(A5936="","",IFERROR(VLOOKUP(B5936,IPQlickTabla!$B:$J,9,FALSE),IF(B5936="80 - Produccion-Mezcla Grasa","80",IF(B5936="51 - Purga-Purga de sebo","51",IF(B5936="502 - Fermentacion PCL","502",IF(B5936="510 - Fermentacion","510","512"))))))</f>
        <v/>
      </c>
      <c r="M5936" s="107" t="str">
        <f t="shared" si="92"/>
        <v/>
      </c>
    </row>
    <row r="5937" spans="12:13" hidden="1" x14ac:dyDescent="0.25">
      <c r="L5937" s="145" t="str">
        <f>IF(A5937="","",IFERROR(VLOOKUP(B5937,IPQlickTabla!$B:$J,9,FALSE),IF(B5937="80 - Produccion-Mezcla Grasa","80",IF(B5937="51 - Purga-Purga de sebo","51",IF(B5937="502 - Fermentacion PCL","502",IF(B5937="510 - Fermentacion","510","512"))))))</f>
        <v/>
      </c>
      <c r="M5937" s="107" t="str">
        <f t="shared" si="92"/>
        <v/>
      </c>
    </row>
    <row r="5938" spans="12:13" hidden="1" x14ac:dyDescent="0.25">
      <c r="L5938" s="145" t="str">
        <f>IF(A5938="","",IFERROR(VLOOKUP(B5938,IPQlickTabla!$B:$J,9,FALSE),IF(B5938="80 - Produccion-Mezcla Grasa","80",IF(B5938="51 - Purga-Purga de sebo","51",IF(B5938="502 - Fermentacion PCL","502",IF(B5938="510 - Fermentacion","510","512"))))))</f>
        <v/>
      </c>
      <c r="M5938" s="107" t="str">
        <f t="shared" si="92"/>
        <v/>
      </c>
    </row>
    <row r="5939" spans="12:13" hidden="1" x14ac:dyDescent="0.25">
      <c r="L5939" s="145" t="str">
        <f>IF(A5939="","",IFERROR(VLOOKUP(B5939,IPQlickTabla!$B:$J,9,FALSE),IF(B5939="80 - Produccion-Mezcla Grasa","80",IF(B5939="51 - Purga-Purga de sebo","51",IF(B5939="502 - Fermentacion PCL","502",IF(B5939="510 - Fermentacion","510","512"))))))</f>
        <v/>
      </c>
      <c r="M5939" s="107" t="str">
        <f t="shared" si="92"/>
        <v/>
      </c>
    </row>
    <row r="5940" spans="12:13" hidden="1" x14ac:dyDescent="0.25">
      <c r="L5940" s="145" t="str">
        <f>IF(A5940="","",IFERROR(VLOOKUP(B5940,IPQlickTabla!$B:$J,9,FALSE),IF(B5940="80 - Produccion-Mezcla Grasa","80",IF(B5940="51 - Purga-Purga de sebo","51",IF(B5940="502 - Fermentacion PCL","502",IF(B5940="510 - Fermentacion","510","512"))))))</f>
        <v/>
      </c>
      <c r="M5940" s="107" t="str">
        <f t="shared" si="92"/>
        <v/>
      </c>
    </row>
    <row r="5941" spans="12:13" hidden="1" x14ac:dyDescent="0.25">
      <c r="L5941" s="145" t="str">
        <f>IF(A5941="","",IFERROR(VLOOKUP(B5941,IPQlickTabla!$B:$J,9,FALSE),IF(B5941="80 - Produccion-Mezcla Grasa","80",IF(B5941="51 - Purga-Purga de sebo","51",IF(B5941="502 - Fermentacion PCL","502",IF(B5941="510 - Fermentacion","510","512"))))))</f>
        <v/>
      </c>
      <c r="M5941" s="107" t="str">
        <f t="shared" si="92"/>
        <v/>
      </c>
    </row>
    <row r="5942" spans="12:13" hidden="1" x14ac:dyDescent="0.25">
      <c r="L5942" s="145" t="str">
        <f>IF(A5942="","",IFERROR(VLOOKUP(B5942,IPQlickTabla!$B:$J,9,FALSE),IF(B5942="80 - Produccion-Mezcla Grasa","80",IF(B5942="51 - Purga-Purga de sebo","51",IF(B5942="502 - Fermentacion PCL","502",IF(B5942="510 - Fermentacion","510","512"))))))</f>
        <v/>
      </c>
      <c r="M5942" s="107" t="str">
        <f t="shared" si="92"/>
        <v/>
      </c>
    </row>
    <row r="5943" spans="12:13" hidden="1" x14ac:dyDescent="0.25">
      <c r="L5943" s="145" t="str">
        <f>IF(A5943="","",IFERROR(VLOOKUP(B5943,IPQlickTabla!$B:$J,9,FALSE),IF(B5943="80 - Produccion-Mezcla Grasa","80",IF(B5943="51 - Purga-Purga de sebo","51",IF(B5943="502 - Fermentacion PCL","502",IF(B5943="510 - Fermentacion","510","512"))))))</f>
        <v/>
      </c>
      <c r="M5943" s="107" t="str">
        <f t="shared" si="92"/>
        <v/>
      </c>
    </row>
    <row r="5944" spans="12:13" hidden="1" x14ac:dyDescent="0.25">
      <c r="L5944" s="145" t="str">
        <f>IF(A5944="","",IFERROR(VLOOKUP(B5944,IPQlickTabla!$B:$J,9,FALSE),IF(B5944="80 - Produccion-Mezcla Grasa","80",IF(B5944="51 - Purga-Purga de sebo","51",IF(B5944="502 - Fermentacion PCL","502",IF(B5944="510 - Fermentacion","510","512"))))))</f>
        <v/>
      </c>
      <c r="M5944" s="107" t="str">
        <f t="shared" si="92"/>
        <v/>
      </c>
    </row>
    <row r="5945" spans="12:13" hidden="1" x14ac:dyDescent="0.25">
      <c r="L5945" s="145" t="str">
        <f>IF(A5945="","",IFERROR(VLOOKUP(B5945,IPQlickTabla!$B:$J,9,FALSE),IF(B5945="80 - Produccion-Mezcla Grasa","80",IF(B5945="51 - Purga-Purga de sebo","51",IF(B5945="502 - Fermentacion PCL","502",IF(B5945="510 - Fermentacion","510","512"))))))</f>
        <v/>
      </c>
      <c r="M5945" s="107" t="str">
        <f t="shared" si="92"/>
        <v/>
      </c>
    </row>
    <row r="5946" spans="12:13" hidden="1" x14ac:dyDescent="0.25">
      <c r="L5946" s="145" t="str">
        <f>IF(A5946="","",IFERROR(VLOOKUP(B5946,IPQlickTabla!$B:$J,9,FALSE),IF(B5946="80 - Produccion-Mezcla Grasa","80",IF(B5946="51 - Purga-Purga de sebo","51",IF(B5946="502 - Fermentacion PCL","502",IF(B5946="510 - Fermentacion","510","512"))))))</f>
        <v/>
      </c>
      <c r="M5946" s="107" t="str">
        <f t="shared" si="92"/>
        <v/>
      </c>
    </row>
    <row r="5947" spans="12:13" hidden="1" x14ac:dyDescent="0.25">
      <c r="L5947" s="145" t="str">
        <f>IF(A5947="","",IFERROR(VLOOKUP(B5947,IPQlickTabla!$B:$J,9,FALSE),IF(B5947="80 - Produccion-Mezcla Grasa","80",IF(B5947="51 - Purga-Purga de sebo","51",IF(B5947="502 - Fermentacion PCL","502",IF(B5947="510 - Fermentacion","510","512"))))))</f>
        <v/>
      </c>
      <c r="M5947" s="107" t="str">
        <f t="shared" si="92"/>
        <v/>
      </c>
    </row>
    <row r="5948" spans="12:13" hidden="1" x14ac:dyDescent="0.25">
      <c r="L5948" s="145" t="str">
        <f>IF(A5948="","",IFERROR(VLOOKUP(B5948,IPQlickTabla!$B:$J,9,FALSE),IF(B5948="80 - Produccion-Mezcla Grasa","80",IF(B5948="51 - Purga-Purga de sebo","51",IF(B5948="502 - Fermentacion PCL","502",IF(B5948="510 - Fermentacion","510","512"))))))</f>
        <v/>
      </c>
      <c r="M5948" s="107" t="str">
        <f t="shared" si="92"/>
        <v/>
      </c>
    </row>
    <row r="5949" spans="12:13" hidden="1" x14ac:dyDescent="0.25">
      <c r="L5949" s="145" t="str">
        <f>IF(A5949="","",IFERROR(VLOOKUP(B5949,IPQlickTabla!$B:$J,9,FALSE),IF(B5949="80 - Produccion-Mezcla Grasa","80",IF(B5949="51 - Purga-Purga de sebo","51",IF(B5949="502 - Fermentacion PCL","502",IF(B5949="510 - Fermentacion","510","512"))))))</f>
        <v/>
      </c>
      <c r="M5949" s="107" t="str">
        <f t="shared" si="92"/>
        <v/>
      </c>
    </row>
    <row r="5950" spans="12:13" hidden="1" x14ac:dyDescent="0.25">
      <c r="L5950" s="145" t="str">
        <f>IF(A5950="","",IFERROR(VLOOKUP(B5950,IPQlickTabla!$B:$J,9,FALSE),IF(B5950="80 - Produccion-Mezcla Grasa","80",IF(B5950="51 - Purga-Purga de sebo","51",IF(B5950="502 - Fermentacion PCL","502",IF(B5950="510 - Fermentacion","510","512"))))))</f>
        <v/>
      </c>
      <c r="M5950" s="107" t="str">
        <f t="shared" si="92"/>
        <v/>
      </c>
    </row>
    <row r="5951" spans="12:13" hidden="1" x14ac:dyDescent="0.25">
      <c r="L5951" s="145" t="str">
        <f>IF(A5951="","",IFERROR(VLOOKUP(B5951,IPQlickTabla!$B:$J,9,FALSE),IF(B5951="80 - Produccion-Mezcla Grasa","80",IF(B5951="51 - Purga-Purga de sebo","51",IF(B5951="502 - Fermentacion PCL","502",IF(B5951="510 - Fermentacion","510","512"))))))</f>
        <v/>
      </c>
      <c r="M5951" s="107" t="str">
        <f t="shared" si="92"/>
        <v/>
      </c>
    </row>
    <row r="5952" spans="12:13" hidden="1" x14ac:dyDescent="0.25">
      <c r="L5952" s="145" t="str">
        <f>IF(A5952="","",IFERROR(VLOOKUP(B5952,IPQlickTabla!$B:$J,9,FALSE),IF(B5952="80 - Produccion-Mezcla Grasa","80",IF(B5952="51 - Purga-Purga de sebo","51",IF(B5952="502 - Fermentacion PCL","502",IF(B5952="510 - Fermentacion","510","512"))))))</f>
        <v/>
      </c>
      <c r="M5952" s="107" t="str">
        <f t="shared" si="92"/>
        <v/>
      </c>
    </row>
    <row r="5953" spans="12:13" hidden="1" x14ac:dyDescent="0.25">
      <c r="L5953" s="145" t="str">
        <f>IF(A5953="","",IFERROR(VLOOKUP(B5953,IPQlickTabla!$B:$J,9,FALSE),IF(B5953="80 - Produccion-Mezcla Grasa","80",IF(B5953="51 - Purga-Purga de sebo","51",IF(B5953="502 - Fermentacion PCL","502",IF(B5953="510 - Fermentacion","510","512"))))))</f>
        <v/>
      </c>
      <c r="M5953" s="107" t="str">
        <f t="shared" si="92"/>
        <v/>
      </c>
    </row>
    <row r="5954" spans="12:13" hidden="1" x14ac:dyDescent="0.25">
      <c r="L5954" s="145" t="str">
        <f>IF(A5954="","",IFERROR(VLOOKUP(B5954,IPQlickTabla!$B:$J,9,FALSE),IF(B5954="80 - Produccion-Mezcla Grasa","80",IF(B5954="51 - Purga-Purga de sebo","51",IF(B5954="502 - Fermentacion PCL","502",IF(B5954="510 - Fermentacion","510","512"))))))</f>
        <v/>
      </c>
      <c r="M5954" s="107" t="str">
        <f t="shared" si="92"/>
        <v/>
      </c>
    </row>
    <row r="5955" spans="12:13" hidden="1" x14ac:dyDescent="0.25">
      <c r="L5955" s="145" t="str">
        <f>IF(A5955="","",IFERROR(VLOOKUP(B5955,IPQlickTabla!$B:$J,9,FALSE),IF(B5955="80 - Produccion-Mezcla Grasa","80",IF(B5955="51 - Purga-Purga de sebo","51",IF(B5955="502 - Fermentacion PCL","502",IF(B5955="510 - Fermentacion","510","512"))))))</f>
        <v/>
      </c>
      <c r="M5955" s="107" t="str">
        <f t="shared" ref="M5955:M6018" si="93">+IF(OR(L5955=73,L5955=74,L5955=75),75,IF(L5955="80",80,IF(L5955="51",51,IF(L5955="502",502,IF(L5955="510",510,IF(L5955="512",512,L5955))))))</f>
        <v/>
      </c>
    </row>
    <row r="5956" spans="12:13" hidden="1" x14ac:dyDescent="0.25">
      <c r="L5956" s="145" t="str">
        <f>IF(A5956="","",IFERROR(VLOOKUP(B5956,IPQlickTabla!$B:$J,9,FALSE),IF(B5956="80 - Produccion-Mezcla Grasa","80",IF(B5956="51 - Purga-Purga de sebo","51",IF(B5956="502 - Fermentacion PCL","502",IF(B5956="510 - Fermentacion","510","512"))))))</f>
        <v/>
      </c>
      <c r="M5956" s="107" t="str">
        <f t="shared" si="93"/>
        <v/>
      </c>
    </row>
    <row r="5957" spans="12:13" hidden="1" x14ac:dyDescent="0.25">
      <c r="L5957" s="145" t="str">
        <f>IF(A5957="","",IFERROR(VLOOKUP(B5957,IPQlickTabla!$B:$J,9,FALSE),IF(B5957="80 - Produccion-Mezcla Grasa","80",IF(B5957="51 - Purga-Purga de sebo","51",IF(B5957="502 - Fermentacion PCL","502",IF(B5957="510 - Fermentacion","510","512"))))))</f>
        <v/>
      </c>
      <c r="M5957" s="107" t="str">
        <f t="shared" si="93"/>
        <v/>
      </c>
    </row>
    <row r="5958" spans="12:13" hidden="1" x14ac:dyDescent="0.25">
      <c r="L5958" s="145" t="str">
        <f>IF(A5958="","",IFERROR(VLOOKUP(B5958,IPQlickTabla!$B:$J,9,FALSE),IF(B5958="80 - Produccion-Mezcla Grasa","80",IF(B5958="51 - Purga-Purga de sebo","51",IF(B5958="502 - Fermentacion PCL","502",IF(B5958="510 - Fermentacion","510","512"))))))</f>
        <v/>
      </c>
      <c r="M5958" s="107" t="str">
        <f t="shared" si="93"/>
        <v/>
      </c>
    </row>
    <row r="5959" spans="12:13" hidden="1" x14ac:dyDescent="0.25">
      <c r="L5959" s="145" t="str">
        <f>IF(A5959="","",IFERROR(VLOOKUP(B5959,IPQlickTabla!$B:$J,9,FALSE),IF(B5959="80 - Produccion-Mezcla Grasa","80",IF(B5959="51 - Purga-Purga de sebo","51",IF(B5959="502 - Fermentacion PCL","502",IF(B5959="510 - Fermentacion","510","512"))))))</f>
        <v/>
      </c>
      <c r="M5959" s="107" t="str">
        <f t="shared" si="93"/>
        <v/>
      </c>
    </row>
    <row r="5960" spans="12:13" hidden="1" x14ac:dyDescent="0.25">
      <c r="L5960" s="145" t="str">
        <f>IF(A5960="","",IFERROR(VLOOKUP(B5960,IPQlickTabla!$B:$J,9,FALSE),IF(B5960="80 - Produccion-Mezcla Grasa","80",IF(B5960="51 - Purga-Purga de sebo","51",IF(B5960="502 - Fermentacion PCL","502",IF(B5960="510 - Fermentacion","510","512"))))))</f>
        <v/>
      </c>
      <c r="M5960" s="107" t="str">
        <f t="shared" si="93"/>
        <v/>
      </c>
    </row>
    <row r="5961" spans="12:13" hidden="1" x14ac:dyDescent="0.25">
      <c r="L5961" s="145" t="str">
        <f>IF(A5961="","",IFERROR(VLOOKUP(B5961,IPQlickTabla!$B:$J,9,FALSE),IF(B5961="80 - Produccion-Mezcla Grasa","80",IF(B5961="51 - Purga-Purga de sebo","51",IF(B5961="502 - Fermentacion PCL","502",IF(B5961="510 - Fermentacion","510","512"))))))</f>
        <v/>
      </c>
      <c r="M5961" s="107" t="str">
        <f t="shared" si="93"/>
        <v/>
      </c>
    </row>
    <row r="5962" spans="12:13" hidden="1" x14ac:dyDescent="0.25">
      <c r="L5962" s="145" t="str">
        <f>IF(A5962="","",IFERROR(VLOOKUP(B5962,IPQlickTabla!$B:$J,9,FALSE),IF(B5962="80 - Produccion-Mezcla Grasa","80",IF(B5962="51 - Purga-Purga de sebo","51",IF(B5962="502 - Fermentacion PCL","502",IF(B5962="510 - Fermentacion","510","512"))))))</f>
        <v/>
      </c>
      <c r="M5962" s="107" t="str">
        <f t="shared" si="93"/>
        <v/>
      </c>
    </row>
    <row r="5963" spans="12:13" hidden="1" x14ac:dyDescent="0.25">
      <c r="L5963" s="145" t="str">
        <f>IF(A5963="","",IFERROR(VLOOKUP(B5963,IPQlickTabla!$B:$J,9,FALSE),IF(B5963="80 - Produccion-Mezcla Grasa","80",IF(B5963="51 - Purga-Purga de sebo","51",IF(B5963="502 - Fermentacion PCL","502",IF(B5963="510 - Fermentacion","510","512"))))))</f>
        <v/>
      </c>
      <c r="M5963" s="107" t="str">
        <f t="shared" si="93"/>
        <v/>
      </c>
    </row>
    <row r="5964" spans="12:13" hidden="1" x14ac:dyDescent="0.25">
      <c r="L5964" s="145" t="str">
        <f>IF(A5964="","",IFERROR(VLOOKUP(B5964,IPQlickTabla!$B:$J,9,FALSE),IF(B5964="80 - Produccion-Mezcla Grasa","80",IF(B5964="51 - Purga-Purga de sebo","51",IF(B5964="502 - Fermentacion PCL","502",IF(B5964="510 - Fermentacion","510","512"))))))</f>
        <v/>
      </c>
      <c r="M5964" s="107" t="str">
        <f t="shared" si="93"/>
        <v/>
      </c>
    </row>
    <row r="5965" spans="12:13" hidden="1" x14ac:dyDescent="0.25">
      <c r="L5965" s="145" t="str">
        <f>IF(A5965="","",IFERROR(VLOOKUP(B5965,IPQlickTabla!$B:$J,9,FALSE),IF(B5965="80 - Produccion-Mezcla Grasa","80",IF(B5965="51 - Purga-Purga de sebo","51",IF(B5965="502 - Fermentacion PCL","502",IF(B5965="510 - Fermentacion","510","512"))))))</f>
        <v/>
      </c>
      <c r="M5965" s="107" t="str">
        <f t="shared" si="93"/>
        <v/>
      </c>
    </row>
    <row r="5966" spans="12:13" hidden="1" x14ac:dyDescent="0.25">
      <c r="L5966" s="145" t="str">
        <f>IF(A5966="","",IFERROR(VLOOKUP(B5966,IPQlickTabla!$B:$J,9,FALSE),IF(B5966="80 - Produccion-Mezcla Grasa","80",IF(B5966="51 - Purga-Purga de sebo","51",IF(B5966="502 - Fermentacion PCL","502",IF(B5966="510 - Fermentacion","510","512"))))))</f>
        <v/>
      </c>
      <c r="M5966" s="107" t="str">
        <f t="shared" si="93"/>
        <v/>
      </c>
    </row>
    <row r="5967" spans="12:13" hidden="1" x14ac:dyDescent="0.25">
      <c r="L5967" s="145" t="str">
        <f>IF(A5967="","",IFERROR(VLOOKUP(B5967,IPQlickTabla!$B:$J,9,FALSE),IF(B5967="80 - Produccion-Mezcla Grasa","80",IF(B5967="51 - Purga-Purga de sebo","51",IF(B5967="502 - Fermentacion PCL","502",IF(B5967="510 - Fermentacion","510","512"))))))</f>
        <v/>
      </c>
      <c r="M5967" s="107" t="str">
        <f t="shared" si="93"/>
        <v/>
      </c>
    </row>
    <row r="5968" spans="12:13" hidden="1" x14ac:dyDescent="0.25">
      <c r="L5968" s="145" t="str">
        <f>IF(A5968="","",IFERROR(VLOOKUP(B5968,IPQlickTabla!$B:$J,9,FALSE),IF(B5968="80 - Produccion-Mezcla Grasa","80",IF(B5968="51 - Purga-Purga de sebo","51",IF(B5968="502 - Fermentacion PCL","502",IF(B5968="510 - Fermentacion","510","512"))))))</f>
        <v/>
      </c>
      <c r="M5968" s="107" t="str">
        <f t="shared" si="93"/>
        <v/>
      </c>
    </row>
    <row r="5969" spans="12:13" hidden="1" x14ac:dyDescent="0.25">
      <c r="L5969" s="145" t="str">
        <f>IF(A5969="","",IFERROR(VLOOKUP(B5969,IPQlickTabla!$B:$J,9,FALSE),IF(B5969="80 - Produccion-Mezcla Grasa","80",IF(B5969="51 - Purga-Purga de sebo","51",IF(B5969="502 - Fermentacion PCL","502",IF(B5969="510 - Fermentacion","510","512"))))))</f>
        <v/>
      </c>
      <c r="M5969" s="107" t="str">
        <f t="shared" si="93"/>
        <v/>
      </c>
    </row>
    <row r="5970" spans="12:13" hidden="1" x14ac:dyDescent="0.25">
      <c r="L5970" s="145" t="str">
        <f>IF(A5970="","",IFERROR(VLOOKUP(B5970,IPQlickTabla!$B:$J,9,FALSE),IF(B5970="80 - Produccion-Mezcla Grasa","80",IF(B5970="51 - Purga-Purga de sebo","51",IF(B5970="502 - Fermentacion PCL","502",IF(B5970="510 - Fermentacion","510","512"))))))</f>
        <v/>
      </c>
      <c r="M5970" s="107" t="str">
        <f t="shared" si="93"/>
        <v/>
      </c>
    </row>
    <row r="5971" spans="12:13" hidden="1" x14ac:dyDescent="0.25">
      <c r="L5971" s="145" t="str">
        <f>IF(A5971="","",IFERROR(VLOOKUP(B5971,IPQlickTabla!$B:$J,9,FALSE),IF(B5971="80 - Produccion-Mezcla Grasa","80",IF(B5971="51 - Purga-Purga de sebo","51",IF(B5971="502 - Fermentacion PCL","502",IF(B5971="510 - Fermentacion","510","512"))))))</f>
        <v/>
      </c>
      <c r="M5971" s="107" t="str">
        <f t="shared" si="93"/>
        <v/>
      </c>
    </row>
    <row r="5972" spans="12:13" hidden="1" x14ac:dyDescent="0.25">
      <c r="L5972" s="145" t="str">
        <f>IF(A5972="","",IFERROR(VLOOKUP(B5972,IPQlickTabla!$B:$J,9,FALSE),IF(B5972="80 - Produccion-Mezcla Grasa","80",IF(B5972="51 - Purga-Purga de sebo","51",IF(B5972="502 - Fermentacion PCL","502",IF(B5972="510 - Fermentacion","510","512"))))))</f>
        <v/>
      </c>
      <c r="M5972" s="107" t="str">
        <f t="shared" si="93"/>
        <v/>
      </c>
    </row>
    <row r="5973" spans="12:13" hidden="1" x14ac:dyDescent="0.25">
      <c r="L5973" s="145" t="str">
        <f>IF(A5973="","",IFERROR(VLOOKUP(B5973,IPQlickTabla!$B:$J,9,FALSE),IF(B5973="80 - Produccion-Mezcla Grasa","80",IF(B5973="51 - Purga-Purga de sebo","51",IF(B5973="502 - Fermentacion PCL","502",IF(B5973="510 - Fermentacion","510","512"))))))</f>
        <v/>
      </c>
      <c r="M5973" s="107" t="str">
        <f t="shared" si="93"/>
        <v/>
      </c>
    </row>
    <row r="5974" spans="12:13" hidden="1" x14ac:dyDescent="0.25">
      <c r="L5974" s="145" t="str">
        <f>IF(A5974="","",IFERROR(VLOOKUP(B5974,IPQlickTabla!$B:$J,9,FALSE),IF(B5974="80 - Produccion-Mezcla Grasa","80",IF(B5974="51 - Purga-Purga de sebo","51",IF(B5974="502 - Fermentacion PCL","502",IF(B5974="510 - Fermentacion","510","512"))))))</f>
        <v/>
      </c>
      <c r="M5974" s="107" t="str">
        <f t="shared" si="93"/>
        <v/>
      </c>
    </row>
    <row r="5975" spans="12:13" hidden="1" x14ac:dyDescent="0.25">
      <c r="L5975" s="145" t="str">
        <f>IF(A5975="","",IFERROR(VLOOKUP(B5975,IPQlickTabla!$B:$J,9,FALSE),IF(B5975="80 - Produccion-Mezcla Grasa","80",IF(B5975="51 - Purga-Purga de sebo","51",IF(B5975="502 - Fermentacion PCL","502",IF(B5975="510 - Fermentacion","510","512"))))))</f>
        <v/>
      </c>
      <c r="M5975" s="107" t="str">
        <f t="shared" si="93"/>
        <v/>
      </c>
    </row>
    <row r="5976" spans="12:13" hidden="1" x14ac:dyDescent="0.25">
      <c r="L5976" s="145" t="str">
        <f>IF(A5976="","",IFERROR(VLOOKUP(B5976,IPQlickTabla!$B:$J,9,FALSE),IF(B5976="80 - Produccion-Mezcla Grasa","80",IF(B5976="51 - Purga-Purga de sebo","51",IF(B5976="502 - Fermentacion PCL","502",IF(B5976="510 - Fermentacion","510","512"))))))</f>
        <v/>
      </c>
      <c r="M5976" s="107" t="str">
        <f t="shared" si="93"/>
        <v/>
      </c>
    </row>
    <row r="5977" spans="12:13" hidden="1" x14ac:dyDescent="0.25">
      <c r="L5977" s="145" t="str">
        <f>IF(A5977="","",IFERROR(VLOOKUP(B5977,IPQlickTabla!$B:$J,9,FALSE),IF(B5977="80 - Produccion-Mezcla Grasa","80",IF(B5977="51 - Purga-Purga de sebo","51",IF(B5977="502 - Fermentacion PCL","502",IF(B5977="510 - Fermentacion","510","512"))))))</f>
        <v/>
      </c>
      <c r="M5977" s="107" t="str">
        <f t="shared" si="93"/>
        <v/>
      </c>
    </row>
    <row r="5978" spans="12:13" hidden="1" x14ac:dyDescent="0.25">
      <c r="L5978" s="145" t="str">
        <f>IF(A5978="","",IFERROR(VLOOKUP(B5978,IPQlickTabla!$B:$J,9,FALSE),IF(B5978="80 - Produccion-Mezcla Grasa","80",IF(B5978="51 - Purga-Purga de sebo","51",IF(B5978="502 - Fermentacion PCL","502",IF(B5978="510 - Fermentacion","510","512"))))))</f>
        <v/>
      </c>
      <c r="M5978" s="107" t="str">
        <f t="shared" si="93"/>
        <v/>
      </c>
    </row>
    <row r="5979" spans="12:13" hidden="1" x14ac:dyDescent="0.25">
      <c r="L5979" s="145" t="str">
        <f>IF(A5979="","",IFERROR(VLOOKUP(B5979,IPQlickTabla!$B:$J,9,FALSE),IF(B5979="80 - Produccion-Mezcla Grasa","80",IF(B5979="51 - Purga-Purga de sebo","51",IF(B5979="502 - Fermentacion PCL","502",IF(B5979="510 - Fermentacion","510","512"))))))</f>
        <v/>
      </c>
      <c r="M5979" s="107" t="str">
        <f t="shared" si="93"/>
        <v/>
      </c>
    </row>
    <row r="5980" spans="12:13" hidden="1" x14ac:dyDescent="0.25">
      <c r="L5980" s="145" t="str">
        <f>IF(A5980="","",IFERROR(VLOOKUP(B5980,IPQlickTabla!$B:$J,9,FALSE),IF(B5980="80 - Produccion-Mezcla Grasa","80",IF(B5980="51 - Purga-Purga de sebo","51",IF(B5980="502 - Fermentacion PCL","502",IF(B5980="510 - Fermentacion","510","512"))))))</f>
        <v/>
      </c>
      <c r="M5980" s="107" t="str">
        <f t="shared" si="93"/>
        <v/>
      </c>
    </row>
    <row r="5981" spans="12:13" hidden="1" x14ac:dyDescent="0.25">
      <c r="L5981" s="145" t="str">
        <f>IF(A5981="","",IFERROR(VLOOKUP(B5981,IPQlickTabla!$B:$J,9,FALSE),IF(B5981="80 - Produccion-Mezcla Grasa","80",IF(B5981="51 - Purga-Purga de sebo","51",IF(B5981="502 - Fermentacion PCL","502",IF(B5981="510 - Fermentacion","510","512"))))))</f>
        <v/>
      </c>
      <c r="M5981" s="107" t="str">
        <f t="shared" si="93"/>
        <v/>
      </c>
    </row>
    <row r="5982" spans="12:13" hidden="1" x14ac:dyDescent="0.25">
      <c r="L5982" s="145" t="str">
        <f>IF(A5982="","",IFERROR(VLOOKUP(B5982,IPQlickTabla!$B:$J,9,FALSE),IF(B5982="80 - Produccion-Mezcla Grasa","80",IF(B5982="51 - Purga-Purga de sebo","51",IF(B5982="502 - Fermentacion PCL","502",IF(B5982="510 - Fermentacion","510","512"))))))</f>
        <v/>
      </c>
      <c r="M5982" s="107" t="str">
        <f t="shared" si="93"/>
        <v/>
      </c>
    </row>
    <row r="5983" spans="12:13" hidden="1" x14ac:dyDescent="0.25">
      <c r="L5983" s="145" t="str">
        <f>IF(A5983="","",IFERROR(VLOOKUP(B5983,IPQlickTabla!$B:$J,9,FALSE),IF(B5983="80 - Produccion-Mezcla Grasa","80",IF(B5983="51 - Purga-Purga de sebo","51",IF(B5983="502 - Fermentacion PCL","502",IF(B5983="510 - Fermentacion","510","512"))))))</f>
        <v/>
      </c>
      <c r="M5983" s="107" t="str">
        <f t="shared" si="93"/>
        <v/>
      </c>
    </row>
    <row r="5984" spans="12:13" hidden="1" x14ac:dyDescent="0.25">
      <c r="L5984" s="145" t="str">
        <f>IF(A5984="","",IFERROR(VLOOKUP(B5984,IPQlickTabla!$B:$J,9,FALSE),IF(B5984="80 - Produccion-Mezcla Grasa","80",IF(B5984="51 - Purga-Purga de sebo","51",IF(B5984="502 - Fermentacion PCL","502",IF(B5984="510 - Fermentacion","510","512"))))))</f>
        <v/>
      </c>
      <c r="M5984" s="107" t="str">
        <f t="shared" si="93"/>
        <v/>
      </c>
    </row>
    <row r="5985" spans="12:13" hidden="1" x14ac:dyDescent="0.25">
      <c r="L5985" s="145" t="str">
        <f>IF(A5985="","",IFERROR(VLOOKUP(B5985,IPQlickTabla!$B:$J,9,FALSE),IF(B5985="80 - Produccion-Mezcla Grasa","80",IF(B5985="51 - Purga-Purga de sebo","51",IF(B5985="502 - Fermentacion PCL","502",IF(B5985="510 - Fermentacion","510","512"))))))</f>
        <v/>
      </c>
      <c r="M5985" s="107" t="str">
        <f t="shared" si="93"/>
        <v/>
      </c>
    </row>
    <row r="5986" spans="12:13" hidden="1" x14ac:dyDescent="0.25">
      <c r="L5986" s="145" t="str">
        <f>IF(A5986="","",IFERROR(VLOOKUP(B5986,IPQlickTabla!$B:$J,9,FALSE),IF(B5986="80 - Produccion-Mezcla Grasa","80",IF(B5986="51 - Purga-Purga de sebo","51",IF(B5986="502 - Fermentacion PCL","502",IF(B5986="510 - Fermentacion","510","512"))))))</f>
        <v/>
      </c>
      <c r="M5986" s="107" t="str">
        <f t="shared" si="93"/>
        <v/>
      </c>
    </row>
    <row r="5987" spans="12:13" hidden="1" x14ac:dyDescent="0.25">
      <c r="L5987" s="145" t="str">
        <f>IF(A5987="","",IFERROR(VLOOKUP(B5987,IPQlickTabla!$B:$J,9,FALSE),IF(B5987="80 - Produccion-Mezcla Grasa","80",IF(B5987="51 - Purga-Purga de sebo","51",IF(B5987="502 - Fermentacion PCL","502",IF(B5987="510 - Fermentacion","510","512"))))))</f>
        <v/>
      </c>
      <c r="M5987" s="107" t="str">
        <f t="shared" si="93"/>
        <v/>
      </c>
    </row>
    <row r="5988" spans="12:13" hidden="1" x14ac:dyDescent="0.25">
      <c r="L5988" s="145" t="str">
        <f>IF(A5988="","",IFERROR(VLOOKUP(B5988,IPQlickTabla!$B:$J,9,FALSE),IF(B5988="80 - Produccion-Mezcla Grasa","80",IF(B5988="51 - Purga-Purga de sebo","51",IF(B5988="502 - Fermentacion PCL","502",IF(B5988="510 - Fermentacion","510","512"))))))</f>
        <v/>
      </c>
      <c r="M5988" s="107" t="str">
        <f t="shared" si="93"/>
        <v/>
      </c>
    </row>
    <row r="5989" spans="12:13" hidden="1" x14ac:dyDescent="0.25">
      <c r="L5989" s="145" t="str">
        <f>IF(A5989="","",IFERROR(VLOOKUP(B5989,IPQlickTabla!$B:$J,9,FALSE),IF(B5989="80 - Produccion-Mezcla Grasa","80",IF(B5989="51 - Purga-Purga de sebo","51",IF(B5989="502 - Fermentacion PCL","502",IF(B5989="510 - Fermentacion","510","512"))))))</f>
        <v/>
      </c>
      <c r="M5989" s="107" t="str">
        <f t="shared" si="93"/>
        <v/>
      </c>
    </row>
    <row r="5990" spans="12:13" hidden="1" x14ac:dyDescent="0.25">
      <c r="L5990" s="145" t="str">
        <f>IF(A5990="","",IFERROR(VLOOKUP(B5990,IPQlickTabla!$B:$J,9,FALSE),IF(B5990="80 - Produccion-Mezcla Grasa","80",IF(B5990="51 - Purga-Purga de sebo","51",IF(B5990="502 - Fermentacion PCL","502",IF(B5990="510 - Fermentacion","510","512"))))))</f>
        <v/>
      </c>
      <c r="M5990" s="107" t="str">
        <f t="shared" si="93"/>
        <v/>
      </c>
    </row>
    <row r="5991" spans="12:13" hidden="1" x14ac:dyDescent="0.25">
      <c r="L5991" s="145" t="str">
        <f>IF(A5991="","",IFERROR(VLOOKUP(B5991,IPQlickTabla!$B:$J,9,FALSE),IF(B5991="80 - Produccion-Mezcla Grasa","80",IF(B5991="51 - Purga-Purga de sebo","51",IF(B5991="502 - Fermentacion PCL","502",IF(B5991="510 - Fermentacion","510","512"))))))</f>
        <v/>
      </c>
      <c r="M5991" s="107" t="str">
        <f t="shared" si="93"/>
        <v/>
      </c>
    </row>
    <row r="5992" spans="12:13" hidden="1" x14ac:dyDescent="0.25">
      <c r="L5992" s="145" t="str">
        <f>IF(A5992="","",IFERROR(VLOOKUP(B5992,IPQlickTabla!$B:$J,9,FALSE),IF(B5992="80 - Produccion-Mezcla Grasa","80",IF(B5992="51 - Purga-Purga de sebo","51",IF(B5992="502 - Fermentacion PCL","502",IF(B5992="510 - Fermentacion","510","512"))))))</f>
        <v/>
      </c>
      <c r="M5992" s="107" t="str">
        <f t="shared" si="93"/>
        <v/>
      </c>
    </row>
    <row r="5993" spans="12:13" hidden="1" x14ac:dyDescent="0.25">
      <c r="L5993" s="145" t="str">
        <f>IF(A5993="","",IFERROR(VLOOKUP(B5993,IPQlickTabla!$B:$J,9,FALSE),IF(B5993="80 - Produccion-Mezcla Grasa","80",IF(B5993="51 - Purga-Purga de sebo","51",IF(B5993="502 - Fermentacion PCL","502",IF(B5993="510 - Fermentacion","510","512"))))))</f>
        <v/>
      </c>
      <c r="M5993" s="107" t="str">
        <f t="shared" si="93"/>
        <v/>
      </c>
    </row>
    <row r="5994" spans="12:13" hidden="1" x14ac:dyDescent="0.25">
      <c r="L5994" s="145" t="str">
        <f>IF(A5994="","",IFERROR(VLOOKUP(B5994,IPQlickTabla!$B:$J,9,FALSE),IF(B5994="80 - Produccion-Mezcla Grasa","80",IF(B5994="51 - Purga-Purga de sebo","51",IF(B5994="502 - Fermentacion PCL","502",IF(B5994="510 - Fermentacion","510","512"))))))</f>
        <v/>
      </c>
      <c r="M5994" s="107" t="str">
        <f t="shared" si="93"/>
        <v/>
      </c>
    </row>
    <row r="5995" spans="12:13" hidden="1" x14ac:dyDescent="0.25">
      <c r="L5995" s="145" t="str">
        <f>IF(A5995="","",IFERROR(VLOOKUP(B5995,IPQlickTabla!$B:$J,9,FALSE),IF(B5995="80 - Produccion-Mezcla Grasa","80",IF(B5995="51 - Purga-Purga de sebo","51",IF(B5995="502 - Fermentacion PCL","502",IF(B5995="510 - Fermentacion","510","512"))))))</f>
        <v/>
      </c>
      <c r="M5995" s="107" t="str">
        <f t="shared" si="93"/>
        <v/>
      </c>
    </row>
    <row r="5996" spans="12:13" hidden="1" x14ac:dyDescent="0.25">
      <c r="L5996" s="145" t="str">
        <f>IF(A5996="","",IFERROR(VLOOKUP(B5996,IPQlickTabla!$B:$J,9,FALSE),IF(B5996="80 - Produccion-Mezcla Grasa","80",IF(B5996="51 - Purga-Purga de sebo","51",IF(B5996="502 - Fermentacion PCL","502",IF(B5996="510 - Fermentacion","510","512"))))))</f>
        <v/>
      </c>
      <c r="M5996" s="107" t="str">
        <f t="shared" si="93"/>
        <v/>
      </c>
    </row>
    <row r="5997" spans="12:13" hidden="1" x14ac:dyDescent="0.25">
      <c r="L5997" s="145" t="str">
        <f>IF(A5997="","",IFERROR(VLOOKUP(B5997,IPQlickTabla!$B:$J,9,FALSE),IF(B5997="80 - Produccion-Mezcla Grasa","80",IF(B5997="51 - Purga-Purga de sebo","51",IF(B5997="502 - Fermentacion PCL","502",IF(B5997="510 - Fermentacion","510","512"))))))</f>
        <v/>
      </c>
      <c r="M5997" s="107" t="str">
        <f t="shared" si="93"/>
        <v/>
      </c>
    </row>
    <row r="5998" spans="12:13" hidden="1" x14ac:dyDescent="0.25">
      <c r="L5998" s="145" t="str">
        <f>IF(A5998="","",IFERROR(VLOOKUP(B5998,IPQlickTabla!$B:$J,9,FALSE),IF(B5998="80 - Produccion-Mezcla Grasa","80",IF(B5998="51 - Purga-Purga de sebo","51",IF(B5998="502 - Fermentacion PCL","502",IF(B5998="510 - Fermentacion","510","512"))))))</f>
        <v/>
      </c>
      <c r="M5998" s="107" t="str">
        <f t="shared" si="93"/>
        <v/>
      </c>
    </row>
    <row r="5999" spans="12:13" hidden="1" x14ac:dyDescent="0.25">
      <c r="L5999" s="145" t="str">
        <f>IF(A5999="","",IFERROR(VLOOKUP(B5999,IPQlickTabla!$B:$J,9,FALSE),IF(B5999="80 - Produccion-Mezcla Grasa","80",IF(B5999="51 - Purga-Purga de sebo","51",IF(B5999="502 - Fermentacion PCL","502",IF(B5999="510 - Fermentacion","510","512"))))))</f>
        <v/>
      </c>
      <c r="M5999" s="107" t="str">
        <f t="shared" si="93"/>
        <v/>
      </c>
    </row>
    <row r="6000" spans="12:13" hidden="1" x14ac:dyDescent="0.25">
      <c r="L6000" s="145" t="str">
        <f>IF(A6000="","",IFERROR(VLOOKUP(B6000,IPQlickTabla!$B:$J,9,FALSE),IF(B6000="80 - Produccion-Mezcla Grasa","80",IF(B6000="51 - Purga-Purga de sebo","51",IF(B6000="502 - Fermentacion PCL","502",IF(B6000="510 - Fermentacion","510","512"))))))</f>
        <v/>
      </c>
      <c r="M6000" s="107" t="str">
        <f t="shared" si="93"/>
        <v/>
      </c>
    </row>
    <row r="6001" spans="12:13" hidden="1" x14ac:dyDescent="0.25">
      <c r="L6001" s="145" t="str">
        <f>IF(A6001="","",IFERROR(VLOOKUP(B6001,IPQlickTabla!$B:$J,9,FALSE),IF(B6001="80 - Produccion-Mezcla Grasa","80",IF(B6001="51 - Purga-Purga de sebo","51",IF(B6001="502 - Fermentacion PCL","502",IF(B6001="510 - Fermentacion","510","512"))))))</f>
        <v/>
      </c>
      <c r="M6001" s="107" t="str">
        <f t="shared" si="93"/>
        <v/>
      </c>
    </row>
    <row r="6002" spans="12:13" hidden="1" x14ac:dyDescent="0.25">
      <c r="L6002" s="145" t="str">
        <f>IF(A6002="","",IFERROR(VLOOKUP(B6002,IPQlickTabla!$B:$J,9,FALSE),IF(B6002="80 - Produccion-Mezcla Grasa","80",IF(B6002="51 - Purga-Purga de sebo","51",IF(B6002="502 - Fermentacion PCL","502",IF(B6002="510 - Fermentacion","510","512"))))))</f>
        <v/>
      </c>
      <c r="M6002" s="107" t="str">
        <f t="shared" si="93"/>
        <v/>
      </c>
    </row>
    <row r="6003" spans="12:13" hidden="1" x14ac:dyDescent="0.25">
      <c r="L6003" s="145" t="str">
        <f>IF(A6003="","",IFERROR(VLOOKUP(B6003,IPQlickTabla!$B:$J,9,FALSE),IF(B6003="80 - Produccion-Mezcla Grasa","80",IF(B6003="51 - Purga-Purga de sebo","51",IF(B6003="502 - Fermentacion PCL","502",IF(B6003="510 - Fermentacion","510","512"))))))</f>
        <v/>
      </c>
      <c r="M6003" s="107" t="str">
        <f t="shared" si="93"/>
        <v/>
      </c>
    </row>
    <row r="6004" spans="12:13" hidden="1" x14ac:dyDescent="0.25">
      <c r="L6004" s="145" t="str">
        <f>IF(A6004="","",IFERROR(VLOOKUP(B6004,IPQlickTabla!$B:$J,9,FALSE),IF(B6004="80 - Produccion-Mezcla Grasa","80",IF(B6004="51 - Purga-Purga de sebo","51",IF(B6004="502 - Fermentacion PCL","502",IF(B6004="510 - Fermentacion","510","512"))))))</f>
        <v/>
      </c>
      <c r="M6004" s="107" t="str">
        <f t="shared" si="93"/>
        <v/>
      </c>
    </row>
    <row r="6005" spans="12:13" hidden="1" x14ac:dyDescent="0.25">
      <c r="L6005" s="145" t="str">
        <f>IF(A6005="","",IFERROR(VLOOKUP(B6005,IPQlickTabla!$B:$J,9,FALSE),IF(B6005="80 - Produccion-Mezcla Grasa","80",IF(B6005="51 - Purga-Purga de sebo","51",IF(B6005="502 - Fermentacion PCL","502",IF(B6005="510 - Fermentacion","510","512"))))))</f>
        <v/>
      </c>
      <c r="M6005" s="107" t="str">
        <f t="shared" si="93"/>
        <v/>
      </c>
    </row>
    <row r="6006" spans="12:13" hidden="1" x14ac:dyDescent="0.25">
      <c r="L6006" s="145" t="str">
        <f>IF(A6006="","",IFERROR(VLOOKUP(B6006,IPQlickTabla!$B:$J,9,FALSE),IF(B6006="80 - Produccion-Mezcla Grasa","80",IF(B6006="51 - Purga-Purga de sebo","51",IF(B6006="502 - Fermentacion PCL","502",IF(B6006="510 - Fermentacion","510","512"))))))</f>
        <v/>
      </c>
      <c r="M6006" s="107" t="str">
        <f t="shared" si="93"/>
        <v/>
      </c>
    </row>
    <row r="6007" spans="12:13" hidden="1" x14ac:dyDescent="0.25">
      <c r="L6007" s="145" t="str">
        <f>IF(A6007="","",IFERROR(VLOOKUP(B6007,IPQlickTabla!$B:$J,9,FALSE),IF(B6007="80 - Produccion-Mezcla Grasa","80",IF(B6007="51 - Purga-Purga de sebo","51",IF(B6007="502 - Fermentacion PCL","502",IF(B6007="510 - Fermentacion","510","512"))))))</f>
        <v/>
      </c>
      <c r="M6007" s="107" t="str">
        <f t="shared" si="93"/>
        <v/>
      </c>
    </row>
    <row r="6008" spans="12:13" hidden="1" x14ac:dyDescent="0.25">
      <c r="L6008" s="145" t="str">
        <f>IF(A6008="","",IFERROR(VLOOKUP(B6008,IPQlickTabla!$B:$J,9,FALSE),IF(B6008="80 - Produccion-Mezcla Grasa","80",IF(B6008="51 - Purga-Purga de sebo","51",IF(B6008="502 - Fermentacion PCL","502",IF(B6008="510 - Fermentacion","510","512"))))))</f>
        <v/>
      </c>
      <c r="M6008" s="107" t="str">
        <f t="shared" si="93"/>
        <v/>
      </c>
    </row>
    <row r="6009" spans="12:13" hidden="1" x14ac:dyDescent="0.25">
      <c r="L6009" s="145" t="str">
        <f>IF(A6009="","",IFERROR(VLOOKUP(B6009,IPQlickTabla!$B:$J,9,FALSE),IF(B6009="80 - Produccion-Mezcla Grasa","80",IF(B6009="51 - Purga-Purga de sebo","51",IF(B6009="502 - Fermentacion PCL","502",IF(B6009="510 - Fermentacion","510","512"))))))</f>
        <v/>
      </c>
      <c r="M6009" s="107" t="str">
        <f t="shared" si="93"/>
        <v/>
      </c>
    </row>
    <row r="6010" spans="12:13" hidden="1" x14ac:dyDescent="0.25">
      <c r="L6010" s="145" t="str">
        <f>IF(A6010="","",IFERROR(VLOOKUP(B6010,IPQlickTabla!$B:$J,9,FALSE),IF(B6010="80 - Produccion-Mezcla Grasa","80",IF(B6010="51 - Purga-Purga de sebo","51",IF(B6010="502 - Fermentacion PCL","502",IF(B6010="510 - Fermentacion","510","512"))))))</f>
        <v/>
      </c>
      <c r="M6010" s="107" t="str">
        <f t="shared" si="93"/>
        <v/>
      </c>
    </row>
    <row r="6011" spans="12:13" hidden="1" x14ac:dyDescent="0.25">
      <c r="L6011" s="145" t="str">
        <f>IF(A6011="","",IFERROR(VLOOKUP(B6011,IPQlickTabla!$B:$J,9,FALSE),IF(B6011="80 - Produccion-Mezcla Grasa","80",IF(B6011="51 - Purga-Purga de sebo","51",IF(B6011="502 - Fermentacion PCL","502",IF(B6011="510 - Fermentacion","510","512"))))))</f>
        <v/>
      </c>
      <c r="M6011" s="107" t="str">
        <f t="shared" si="93"/>
        <v/>
      </c>
    </row>
    <row r="6012" spans="12:13" hidden="1" x14ac:dyDescent="0.25">
      <c r="L6012" s="145" t="str">
        <f>IF(A6012="","",IFERROR(VLOOKUP(B6012,IPQlickTabla!$B:$J,9,FALSE),IF(B6012="80 - Produccion-Mezcla Grasa","80",IF(B6012="51 - Purga-Purga de sebo","51",IF(B6012="502 - Fermentacion PCL","502",IF(B6012="510 - Fermentacion","510","512"))))))</f>
        <v/>
      </c>
      <c r="M6012" s="107" t="str">
        <f t="shared" si="93"/>
        <v/>
      </c>
    </row>
    <row r="6013" spans="12:13" hidden="1" x14ac:dyDescent="0.25">
      <c r="L6013" s="145" t="str">
        <f>IF(A6013="","",IFERROR(VLOOKUP(B6013,IPQlickTabla!$B:$J,9,FALSE),IF(B6013="80 - Produccion-Mezcla Grasa","80",IF(B6013="51 - Purga-Purga de sebo","51",IF(B6013="502 - Fermentacion PCL","502",IF(B6013="510 - Fermentacion","510","512"))))))</f>
        <v/>
      </c>
      <c r="M6013" s="107" t="str">
        <f t="shared" si="93"/>
        <v/>
      </c>
    </row>
    <row r="6014" spans="12:13" hidden="1" x14ac:dyDescent="0.25">
      <c r="L6014" s="145" t="str">
        <f>IF(A6014="","",IFERROR(VLOOKUP(B6014,IPQlickTabla!$B:$J,9,FALSE),IF(B6014="80 - Produccion-Mezcla Grasa","80",IF(B6014="51 - Purga-Purga de sebo","51",IF(B6014="502 - Fermentacion PCL","502",IF(B6014="510 - Fermentacion","510","512"))))))</f>
        <v/>
      </c>
      <c r="M6014" s="107" t="str">
        <f t="shared" si="93"/>
        <v/>
      </c>
    </row>
    <row r="6015" spans="12:13" hidden="1" x14ac:dyDescent="0.25">
      <c r="L6015" s="145" t="str">
        <f>IF(A6015="","",IFERROR(VLOOKUP(B6015,IPQlickTabla!$B:$J,9,FALSE),IF(B6015="80 - Produccion-Mezcla Grasa","80",IF(B6015="51 - Purga-Purga de sebo","51",IF(B6015="502 - Fermentacion PCL","502",IF(B6015="510 - Fermentacion","510","512"))))))</f>
        <v/>
      </c>
      <c r="M6015" s="107" t="str">
        <f t="shared" si="93"/>
        <v/>
      </c>
    </row>
    <row r="6016" spans="12:13" hidden="1" x14ac:dyDescent="0.25">
      <c r="L6016" s="145" t="str">
        <f>IF(A6016="","",IFERROR(VLOOKUP(B6016,IPQlickTabla!$B:$J,9,FALSE),IF(B6016="80 - Produccion-Mezcla Grasa","80",IF(B6016="51 - Purga-Purga de sebo","51",IF(B6016="502 - Fermentacion PCL","502",IF(B6016="510 - Fermentacion","510","512"))))))</f>
        <v/>
      </c>
      <c r="M6016" s="107" t="str">
        <f t="shared" si="93"/>
        <v/>
      </c>
    </row>
    <row r="6017" spans="12:13" hidden="1" x14ac:dyDescent="0.25">
      <c r="L6017" s="145" t="str">
        <f>IF(A6017="","",IFERROR(VLOOKUP(B6017,IPQlickTabla!$B:$J,9,FALSE),IF(B6017="80 - Produccion-Mezcla Grasa","80",IF(B6017="51 - Purga-Purga de sebo","51",IF(B6017="502 - Fermentacion PCL","502",IF(B6017="510 - Fermentacion","510","512"))))))</f>
        <v/>
      </c>
      <c r="M6017" s="107" t="str">
        <f t="shared" si="93"/>
        <v/>
      </c>
    </row>
    <row r="6018" spans="12:13" hidden="1" x14ac:dyDescent="0.25">
      <c r="L6018" s="145" t="str">
        <f>IF(A6018="","",IFERROR(VLOOKUP(B6018,IPQlickTabla!$B:$J,9,FALSE),IF(B6018="80 - Produccion-Mezcla Grasa","80",IF(B6018="51 - Purga-Purga de sebo","51",IF(B6018="502 - Fermentacion PCL","502",IF(B6018="510 - Fermentacion","510","512"))))))</f>
        <v/>
      </c>
      <c r="M6018" s="107" t="str">
        <f t="shared" si="93"/>
        <v/>
      </c>
    </row>
    <row r="6019" spans="12:13" hidden="1" x14ac:dyDescent="0.25">
      <c r="L6019" s="145" t="str">
        <f>IF(A6019="","",IFERROR(VLOOKUP(B6019,IPQlickTabla!$B:$J,9,FALSE),IF(B6019="80 - Produccion-Mezcla Grasa","80",IF(B6019="51 - Purga-Purga de sebo","51",IF(B6019="502 - Fermentacion PCL","502",IF(B6019="510 - Fermentacion","510","512"))))))</f>
        <v/>
      </c>
      <c r="M6019" s="107" t="str">
        <f t="shared" ref="M6019:M6082" si="94">+IF(OR(L6019=73,L6019=74,L6019=75),75,IF(L6019="80",80,IF(L6019="51",51,IF(L6019="502",502,IF(L6019="510",510,IF(L6019="512",512,L6019))))))</f>
        <v/>
      </c>
    </row>
    <row r="6020" spans="12:13" hidden="1" x14ac:dyDescent="0.25">
      <c r="L6020" s="145" t="str">
        <f>IF(A6020="","",IFERROR(VLOOKUP(B6020,IPQlickTabla!$B:$J,9,FALSE),IF(B6020="80 - Produccion-Mezcla Grasa","80",IF(B6020="51 - Purga-Purga de sebo","51",IF(B6020="502 - Fermentacion PCL","502",IF(B6020="510 - Fermentacion","510","512"))))))</f>
        <v/>
      </c>
      <c r="M6020" s="107" t="str">
        <f t="shared" si="94"/>
        <v/>
      </c>
    </row>
    <row r="6021" spans="12:13" hidden="1" x14ac:dyDescent="0.25">
      <c r="L6021" s="145" t="str">
        <f>IF(A6021="","",IFERROR(VLOOKUP(B6021,IPQlickTabla!$B:$J,9,FALSE),IF(B6021="80 - Produccion-Mezcla Grasa","80",IF(B6021="51 - Purga-Purga de sebo","51",IF(B6021="502 - Fermentacion PCL","502",IF(B6021="510 - Fermentacion","510","512"))))))</f>
        <v/>
      </c>
      <c r="M6021" s="107" t="str">
        <f t="shared" si="94"/>
        <v/>
      </c>
    </row>
    <row r="6022" spans="12:13" hidden="1" x14ac:dyDescent="0.25">
      <c r="L6022" s="145" t="str">
        <f>IF(A6022="","",IFERROR(VLOOKUP(B6022,IPQlickTabla!$B:$J,9,FALSE),IF(B6022="80 - Produccion-Mezcla Grasa","80",IF(B6022="51 - Purga-Purga de sebo","51",IF(B6022="502 - Fermentacion PCL","502",IF(B6022="510 - Fermentacion","510","512"))))))</f>
        <v/>
      </c>
      <c r="M6022" s="107" t="str">
        <f t="shared" si="94"/>
        <v/>
      </c>
    </row>
    <row r="6023" spans="12:13" hidden="1" x14ac:dyDescent="0.25">
      <c r="L6023" s="145" t="str">
        <f>IF(A6023="","",IFERROR(VLOOKUP(B6023,IPQlickTabla!$B:$J,9,FALSE),IF(B6023="80 - Produccion-Mezcla Grasa","80",IF(B6023="51 - Purga-Purga de sebo","51",IF(B6023="502 - Fermentacion PCL","502",IF(B6023="510 - Fermentacion","510","512"))))))</f>
        <v/>
      </c>
      <c r="M6023" s="107" t="str">
        <f t="shared" si="94"/>
        <v/>
      </c>
    </row>
    <row r="6024" spans="12:13" hidden="1" x14ac:dyDescent="0.25">
      <c r="L6024" s="145" t="str">
        <f>IF(A6024="","",IFERROR(VLOOKUP(B6024,IPQlickTabla!$B:$J,9,FALSE),IF(B6024="80 - Produccion-Mezcla Grasa","80",IF(B6024="51 - Purga-Purga de sebo","51",IF(B6024="502 - Fermentacion PCL","502",IF(B6024="510 - Fermentacion","510","512"))))))</f>
        <v/>
      </c>
      <c r="M6024" s="107" t="str">
        <f t="shared" si="94"/>
        <v/>
      </c>
    </row>
    <row r="6025" spans="12:13" hidden="1" x14ac:dyDescent="0.25">
      <c r="L6025" s="145" t="str">
        <f>IF(A6025="","",IFERROR(VLOOKUP(B6025,IPQlickTabla!$B:$J,9,FALSE),IF(B6025="80 - Produccion-Mezcla Grasa","80",IF(B6025="51 - Purga-Purga de sebo","51",IF(B6025="502 - Fermentacion PCL","502",IF(B6025="510 - Fermentacion","510","512"))))))</f>
        <v/>
      </c>
      <c r="M6025" s="107" t="str">
        <f t="shared" si="94"/>
        <v/>
      </c>
    </row>
    <row r="6026" spans="12:13" hidden="1" x14ac:dyDescent="0.25">
      <c r="L6026" s="145" t="str">
        <f>IF(A6026="","",IFERROR(VLOOKUP(B6026,IPQlickTabla!$B:$J,9,FALSE),IF(B6026="80 - Produccion-Mezcla Grasa","80",IF(B6026="51 - Purga-Purga de sebo","51",IF(B6026="502 - Fermentacion PCL","502",IF(B6026="510 - Fermentacion","510","512"))))))</f>
        <v/>
      </c>
      <c r="M6026" s="107" t="str">
        <f t="shared" si="94"/>
        <v/>
      </c>
    </row>
    <row r="6027" spans="12:13" hidden="1" x14ac:dyDescent="0.25">
      <c r="L6027" s="145" t="str">
        <f>IF(A6027="","",IFERROR(VLOOKUP(B6027,IPQlickTabla!$B:$J,9,FALSE),IF(B6027="80 - Produccion-Mezcla Grasa","80",IF(B6027="51 - Purga-Purga de sebo","51",IF(B6027="502 - Fermentacion PCL","502",IF(B6027="510 - Fermentacion","510","512"))))))</f>
        <v/>
      </c>
      <c r="M6027" s="107" t="str">
        <f t="shared" si="94"/>
        <v/>
      </c>
    </row>
    <row r="6028" spans="12:13" hidden="1" x14ac:dyDescent="0.25">
      <c r="L6028" s="145" t="str">
        <f>IF(A6028="","",IFERROR(VLOOKUP(B6028,IPQlickTabla!$B:$J,9,FALSE),IF(B6028="80 - Produccion-Mezcla Grasa","80",IF(B6028="51 - Purga-Purga de sebo","51",IF(B6028="502 - Fermentacion PCL","502",IF(B6028="510 - Fermentacion","510","512"))))))</f>
        <v/>
      </c>
      <c r="M6028" s="107" t="str">
        <f t="shared" si="94"/>
        <v/>
      </c>
    </row>
    <row r="6029" spans="12:13" hidden="1" x14ac:dyDescent="0.25">
      <c r="L6029" s="145" t="str">
        <f>IF(A6029="","",IFERROR(VLOOKUP(B6029,IPQlickTabla!$B:$J,9,FALSE),IF(B6029="80 - Produccion-Mezcla Grasa","80",IF(B6029="51 - Purga-Purga de sebo","51",IF(B6029="502 - Fermentacion PCL","502",IF(B6029="510 - Fermentacion","510","512"))))))</f>
        <v/>
      </c>
      <c r="M6029" s="107" t="str">
        <f t="shared" si="94"/>
        <v/>
      </c>
    </row>
    <row r="6030" spans="12:13" hidden="1" x14ac:dyDescent="0.25">
      <c r="L6030" s="145" t="str">
        <f>IF(A6030="","",IFERROR(VLOOKUP(B6030,IPQlickTabla!$B:$J,9,FALSE),IF(B6030="80 - Produccion-Mezcla Grasa","80",IF(B6030="51 - Purga-Purga de sebo","51",IF(B6030="502 - Fermentacion PCL","502",IF(B6030="510 - Fermentacion","510","512"))))))</f>
        <v/>
      </c>
      <c r="M6030" s="107" t="str">
        <f t="shared" si="94"/>
        <v/>
      </c>
    </row>
    <row r="6031" spans="12:13" hidden="1" x14ac:dyDescent="0.25">
      <c r="L6031" s="145" t="str">
        <f>IF(A6031="","",IFERROR(VLOOKUP(B6031,IPQlickTabla!$B:$J,9,FALSE),IF(B6031="80 - Produccion-Mezcla Grasa","80",IF(B6031="51 - Purga-Purga de sebo","51",IF(B6031="502 - Fermentacion PCL","502",IF(B6031="510 - Fermentacion","510","512"))))))</f>
        <v/>
      </c>
      <c r="M6031" s="107" t="str">
        <f t="shared" si="94"/>
        <v/>
      </c>
    </row>
    <row r="6032" spans="12:13" hidden="1" x14ac:dyDescent="0.25">
      <c r="L6032" s="145" t="str">
        <f>IF(A6032="","",IFERROR(VLOOKUP(B6032,IPQlickTabla!$B:$J,9,FALSE),IF(B6032="80 - Produccion-Mezcla Grasa","80",IF(B6032="51 - Purga-Purga de sebo","51",IF(B6032="502 - Fermentacion PCL","502",IF(B6032="510 - Fermentacion","510","512"))))))</f>
        <v/>
      </c>
      <c r="M6032" s="107" t="str">
        <f t="shared" si="94"/>
        <v/>
      </c>
    </row>
    <row r="6033" spans="12:13" hidden="1" x14ac:dyDescent="0.25">
      <c r="L6033" s="145" t="str">
        <f>IF(A6033="","",IFERROR(VLOOKUP(B6033,IPQlickTabla!$B:$J,9,FALSE),IF(B6033="80 - Produccion-Mezcla Grasa","80",IF(B6033="51 - Purga-Purga de sebo","51",IF(B6033="502 - Fermentacion PCL","502",IF(B6033="510 - Fermentacion","510","512"))))))</f>
        <v/>
      </c>
      <c r="M6033" s="107" t="str">
        <f t="shared" si="94"/>
        <v/>
      </c>
    </row>
    <row r="6034" spans="12:13" hidden="1" x14ac:dyDescent="0.25">
      <c r="L6034" s="145" t="str">
        <f>IF(A6034="","",IFERROR(VLOOKUP(B6034,IPQlickTabla!$B:$J,9,FALSE),IF(B6034="80 - Produccion-Mezcla Grasa","80",IF(B6034="51 - Purga-Purga de sebo","51",IF(B6034="502 - Fermentacion PCL","502",IF(B6034="510 - Fermentacion","510","512"))))))</f>
        <v/>
      </c>
      <c r="M6034" s="107" t="str">
        <f t="shared" si="94"/>
        <v/>
      </c>
    </row>
    <row r="6035" spans="12:13" hidden="1" x14ac:dyDescent="0.25">
      <c r="L6035" s="145" t="str">
        <f>IF(A6035="","",IFERROR(VLOOKUP(B6035,IPQlickTabla!$B:$J,9,FALSE),IF(B6035="80 - Produccion-Mezcla Grasa","80",IF(B6035="51 - Purga-Purga de sebo","51",IF(B6035="502 - Fermentacion PCL","502",IF(B6035="510 - Fermentacion","510","512"))))))</f>
        <v/>
      </c>
      <c r="M6035" s="107" t="str">
        <f t="shared" si="94"/>
        <v/>
      </c>
    </row>
    <row r="6036" spans="12:13" hidden="1" x14ac:dyDescent="0.25">
      <c r="L6036" s="145" t="str">
        <f>IF(A6036="","",IFERROR(VLOOKUP(B6036,IPQlickTabla!$B:$J,9,FALSE),IF(B6036="80 - Produccion-Mezcla Grasa","80",IF(B6036="51 - Purga-Purga de sebo","51",IF(B6036="502 - Fermentacion PCL","502",IF(B6036="510 - Fermentacion","510","512"))))))</f>
        <v/>
      </c>
      <c r="M6036" s="107" t="str">
        <f t="shared" si="94"/>
        <v/>
      </c>
    </row>
    <row r="6037" spans="12:13" hidden="1" x14ac:dyDescent="0.25">
      <c r="L6037" s="145" t="str">
        <f>IF(A6037="","",IFERROR(VLOOKUP(B6037,IPQlickTabla!$B:$J,9,FALSE),IF(B6037="80 - Produccion-Mezcla Grasa","80",IF(B6037="51 - Purga-Purga de sebo","51",IF(B6037="502 - Fermentacion PCL","502",IF(B6037="510 - Fermentacion","510","512"))))))</f>
        <v/>
      </c>
      <c r="M6037" s="107" t="str">
        <f t="shared" si="94"/>
        <v/>
      </c>
    </row>
    <row r="6038" spans="12:13" hidden="1" x14ac:dyDescent="0.25">
      <c r="L6038" s="145" t="str">
        <f>IF(A6038="","",IFERROR(VLOOKUP(B6038,IPQlickTabla!$B:$J,9,FALSE),IF(B6038="80 - Produccion-Mezcla Grasa","80",IF(B6038="51 - Purga-Purga de sebo","51",IF(B6038="502 - Fermentacion PCL","502",IF(B6038="510 - Fermentacion","510","512"))))))</f>
        <v/>
      </c>
      <c r="M6038" s="107" t="str">
        <f t="shared" si="94"/>
        <v/>
      </c>
    </row>
    <row r="6039" spans="12:13" hidden="1" x14ac:dyDescent="0.25">
      <c r="L6039" s="145" t="str">
        <f>IF(A6039="","",IFERROR(VLOOKUP(B6039,IPQlickTabla!$B:$J,9,FALSE),IF(B6039="80 - Produccion-Mezcla Grasa","80",IF(B6039="51 - Purga-Purga de sebo","51",IF(B6039="502 - Fermentacion PCL","502",IF(B6039="510 - Fermentacion","510","512"))))))</f>
        <v/>
      </c>
      <c r="M6039" s="107" t="str">
        <f t="shared" si="94"/>
        <v/>
      </c>
    </row>
    <row r="6040" spans="12:13" hidden="1" x14ac:dyDescent="0.25">
      <c r="L6040" s="145" t="str">
        <f>IF(A6040="","",IFERROR(VLOOKUP(B6040,IPQlickTabla!$B:$J,9,FALSE),IF(B6040="80 - Produccion-Mezcla Grasa","80",IF(B6040="51 - Purga-Purga de sebo","51",IF(B6040="502 - Fermentacion PCL","502",IF(B6040="510 - Fermentacion","510","512"))))))</f>
        <v/>
      </c>
      <c r="M6040" s="107" t="str">
        <f t="shared" si="94"/>
        <v/>
      </c>
    </row>
    <row r="6041" spans="12:13" hidden="1" x14ac:dyDescent="0.25">
      <c r="L6041" s="145" t="str">
        <f>IF(A6041="","",IFERROR(VLOOKUP(B6041,IPQlickTabla!$B:$J,9,FALSE),IF(B6041="80 - Produccion-Mezcla Grasa","80",IF(B6041="51 - Purga-Purga de sebo","51",IF(B6041="502 - Fermentacion PCL","502",IF(B6041="510 - Fermentacion","510","512"))))))</f>
        <v/>
      </c>
      <c r="M6041" s="107" t="str">
        <f t="shared" si="94"/>
        <v/>
      </c>
    </row>
    <row r="6042" spans="12:13" hidden="1" x14ac:dyDescent="0.25">
      <c r="L6042" s="145" t="str">
        <f>IF(A6042="","",IFERROR(VLOOKUP(B6042,IPQlickTabla!$B:$J,9,FALSE),IF(B6042="80 - Produccion-Mezcla Grasa","80",IF(B6042="51 - Purga-Purga de sebo","51",IF(B6042="502 - Fermentacion PCL","502",IF(B6042="510 - Fermentacion","510","512"))))))</f>
        <v/>
      </c>
      <c r="M6042" s="107" t="str">
        <f t="shared" si="94"/>
        <v/>
      </c>
    </row>
    <row r="6043" spans="12:13" hidden="1" x14ac:dyDescent="0.25">
      <c r="L6043" s="145" t="str">
        <f>IF(A6043="","",IFERROR(VLOOKUP(B6043,IPQlickTabla!$B:$J,9,FALSE),IF(B6043="80 - Produccion-Mezcla Grasa","80",IF(B6043="51 - Purga-Purga de sebo","51",IF(B6043="502 - Fermentacion PCL","502",IF(B6043="510 - Fermentacion","510","512"))))))</f>
        <v/>
      </c>
      <c r="M6043" s="107" t="str">
        <f t="shared" si="94"/>
        <v/>
      </c>
    </row>
    <row r="6044" spans="12:13" hidden="1" x14ac:dyDescent="0.25">
      <c r="L6044" s="145" t="str">
        <f>IF(A6044="","",IFERROR(VLOOKUP(B6044,IPQlickTabla!$B:$J,9,FALSE),IF(B6044="80 - Produccion-Mezcla Grasa","80",IF(B6044="51 - Purga-Purga de sebo","51",IF(B6044="502 - Fermentacion PCL","502",IF(B6044="510 - Fermentacion","510","512"))))))</f>
        <v/>
      </c>
      <c r="M6044" s="107" t="str">
        <f t="shared" si="94"/>
        <v/>
      </c>
    </row>
    <row r="6045" spans="12:13" hidden="1" x14ac:dyDescent="0.25">
      <c r="L6045" s="145" t="str">
        <f>IF(A6045="","",IFERROR(VLOOKUP(B6045,IPQlickTabla!$B:$J,9,FALSE),IF(B6045="80 - Produccion-Mezcla Grasa","80",IF(B6045="51 - Purga-Purga de sebo","51",IF(B6045="502 - Fermentacion PCL","502",IF(B6045="510 - Fermentacion","510","512"))))))</f>
        <v/>
      </c>
      <c r="M6045" s="107" t="str">
        <f t="shared" si="94"/>
        <v/>
      </c>
    </row>
    <row r="6046" spans="12:13" hidden="1" x14ac:dyDescent="0.25">
      <c r="L6046" s="145" t="str">
        <f>IF(A6046="","",IFERROR(VLOOKUP(B6046,IPQlickTabla!$B:$J,9,FALSE),IF(B6046="80 - Produccion-Mezcla Grasa","80",IF(B6046="51 - Purga-Purga de sebo","51",IF(B6046="502 - Fermentacion PCL","502",IF(B6046="510 - Fermentacion","510","512"))))))</f>
        <v/>
      </c>
      <c r="M6046" s="107" t="str">
        <f t="shared" si="94"/>
        <v/>
      </c>
    </row>
    <row r="6047" spans="12:13" hidden="1" x14ac:dyDescent="0.25">
      <c r="L6047" s="145" t="str">
        <f>IF(A6047="","",IFERROR(VLOOKUP(B6047,IPQlickTabla!$B:$J,9,FALSE),IF(B6047="80 - Produccion-Mezcla Grasa","80",IF(B6047="51 - Purga-Purga de sebo","51",IF(B6047="502 - Fermentacion PCL","502",IF(B6047="510 - Fermentacion","510","512"))))))</f>
        <v/>
      </c>
      <c r="M6047" s="107" t="str">
        <f t="shared" si="94"/>
        <v/>
      </c>
    </row>
    <row r="6048" spans="12:13" hidden="1" x14ac:dyDescent="0.25">
      <c r="L6048" s="145" t="str">
        <f>IF(A6048="","",IFERROR(VLOOKUP(B6048,IPQlickTabla!$B:$J,9,FALSE),IF(B6048="80 - Produccion-Mezcla Grasa","80",IF(B6048="51 - Purga-Purga de sebo","51",IF(B6048="502 - Fermentacion PCL","502",IF(B6048="510 - Fermentacion","510","512"))))))</f>
        <v/>
      </c>
      <c r="M6048" s="107" t="str">
        <f t="shared" si="94"/>
        <v/>
      </c>
    </row>
    <row r="6049" spans="12:13" hidden="1" x14ac:dyDescent="0.25">
      <c r="L6049" s="145" t="str">
        <f>IF(A6049="","",IFERROR(VLOOKUP(B6049,IPQlickTabla!$B:$J,9,FALSE),IF(B6049="80 - Produccion-Mezcla Grasa","80",IF(B6049="51 - Purga-Purga de sebo","51",IF(B6049="502 - Fermentacion PCL","502",IF(B6049="510 - Fermentacion","510","512"))))))</f>
        <v/>
      </c>
      <c r="M6049" s="107" t="str">
        <f t="shared" si="94"/>
        <v/>
      </c>
    </row>
    <row r="6050" spans="12:13" hidden="1" x14ac:dyDescent="0.25">
      <c r="L6050" s="145" t="str">
        <f>IF(A6050="","",IFERROR(VLOOKUP(B6050,IPQlickTabla!$B:$J,9,FALSE),IF(B6050="80 - Produccion-Mezcla Grasa","80",IF(B6050="51 - Purga-Purga de sebo","51",IF(B6050="502 - Fermentacion PCL","502",IF(B6050="510 - Fermentacion","510","512"))))))</f>
        <v/>
      </c>
      <c r="M6050" s="107" t="str">
        <f t="shared" si="94"/>
        <v/>
      </c>
    </row>
    <row r="6051" spans="12:13" hidden="1" x14ac:dyDescent="0.25">
      <c r="L6051" s="145" t="str">
        <f>IF(A6051="","",IFERROR(VLOOKUP(B6051,IPQlickTabla!$B:$J,9,FALSE),IF(B6051="80 - Produccion-Mezcla Grasa","80",IF(B6051="51 - Purga-Purga de sebo","51",IF(B6051="502 - Fermentacion PCL","502",IF(B6051="510 - Fermentacion","510","512"))))))</f>
        <v/>
      </c>
      <c r="M6051" s="107" t="str">
        <f t="shared" si="94"/>
        <v/>
      </c>
    </row>
    <row r="6052" spans="12:13" hidden="1" x14ac:dyDescent="0.25">
      <c r="L6052" s="145" t="str">
        <f>IF(A6052="","",IFERROR(VLOOKUP(B6052,IPQlickTabla!$B:$J,9,FALSE),IF(B6052="80 - Produccion-Mezcla Grasa","80",IF(B6052="51 - Purga-Purga de sebo","51",IF(B6052="502 - Fermentacion PCL","502",IF(B6052="510 - Fermentacion","510","512"))))))</f>
        <v/>
      </c>
      <c r="M6052" s="107" t="str">
        <f t="shared" si="94"/>
        <v/>
      </c>
    </row>
    <row r="6053" spans="12:13" hidden="1" x14ac:dyDescent="0.25">
      <c r="L6053" s="145" t="str">
        <f>IF(A6053="","",IFERROR(VLOOKUP(B6053,IPQlickTabla!$B:$J,9,FALSE),IF(B6053="80 - Produccion-Mezcla Grasa","80",IF(B6053="51 - Purga-Purga de sebo","51",IF(B6053="502 - Fermentacion PCL","502",IF(B6053="510 - Fermentacion","510","512"))))))</f>
        <v/>
      </c>
      <c r="M6053" s="107" t="str">
        <f t="shared" si="94"/>
        <v/>
      </c>
    </row>
    <row r="6054" spans="12:13" hidden="1" x14ac:dyDescent="0.25">
      <c r="L6054" s="145" t="str">
        <f>IF(A6054="","",IFERROR(VLOOKUP(B6054,IPQlickTabla!$B:$J,9,FALSE),IF(B6054="80 - Produccion-Mezcla Grasa","80",IF(B6054="51 - Purga-Purga de sebo","51",IF(B6054="502 - Fermentacion PCL","502",IF(B6054="510 - Fermentacion","510","512"))))))</f>
        <v/>
      </c>
      <c r="M6054" s="107" t="str">
        <f t="shared" si="94"/>
        <v/>
      </c>
    </row>
    <row r="6055" spans="12:13" hidden="1" x14ac:dyDescent="0.25">
      <c r="L6055" s="145" t="str">
        <f>IF(A6055="","",IFERROR(VLOOKUP(B6055,IPQlickTabla!$B:$J,9,FALSE),IF(B6055="80 - Produccion-Mezcla Grasa","80",IF(B6055="51 - Purga-Purga de sebo","51",IF(B6055="502 - Fermentacion PCL","502",IF(B6055="510 - Fermentacion","510","512"))))))</f>
        <v/>
      </c>
      <c r="M6055" s="107" t="str">
        <f t="shared" si="94"/>
        <v/>
      </c>
    </row>
    <row r="6056" spans="12:13" hidden="1" x14ac:dyDescent="0.25">
      <c r="L6056" s="145" t="str">
        <f>IF(A6056="","",IFERROR(VLOOKUP(B6056,IPQlickTabla!$B:$J,9,FALSE),IF(B6056="80 - Produccion-Mezcla Grasa","80",IF(B6056="51 - Purga-Purga de sebo","51",IF(B6056="502 - Fermentacion PCL","502",IF(B6056="510 - Fermentacion","510","512"))))))</f>
        <v/>
      </c>
      <c r="M6056" s="107" t="str">
        <f t="shared" si="94"/>
        <v/>
      </c>
    </row>
    <row r="6057" spans="12:13" hidden="1" x14ac:dyDescent="0.25">
      <c r="L6057" s="145" t="str">
        <f>IF(A6057="","",IFERROR(VLOOKUP(B6057,IPQlickTabla!$B:$J,9,FALSE),IF(B6057="80 - Produccion-Mezcla Grasa","80",IF(B6057="51 - Purga-Purga de sebo","51",IF(B6057="502 - Fermentacion PCL","502",IF(B6057="510 - Fermentacion","510","512"))))))</f>
        <v/>
      </c>
      <c r="M6057" s="107" t="str">
        <f t="shared" si="94"/>
        <v/>
      </c>
    </row>
    <row r="6058" spans="12:13" hidden="1" x14ac:dyDescent="0.25">
      <c r="L6058" s="145" t="str">
        <f>IF(A6058="","",IFERROR(VLOOKUP(B6058,IPQlickTabla!$B:$J,9,FALSE),IF(B6058="80 - Produccion-Mezcla Grasa","80",IF(B6058="51 - Purga-Purga de sebo","51",IF(B6058="502 - Fermentacion PCL","502",IF(B6058="510 - Fermentacion","510","512"))))))</f>
        <v/>
      </c>
      <c r="M6058" s="107" t="str">
        <f t="shared" si="94"/>
        <v/>
      </c>
    </row>
    <row r="6059" spans="12:13" hidden="1" x14ac:dyDescent="0.25">
      <c r="L6059" s="145" t="str">
        <f>IF(A6059="","",IFERROR(VLOOKUP(B6059,IPQlickTabla!$B:$J,9,FALSE),IF(B6059="80 - Produccion-Mezcla Grasa","80",IF(B6059="51 - Purga-Purga de sebo","51",IF(B6059="502 - Fermentacion PCL","502",IF(B6059="510 - Fermentacion","510","512"))))))</f>
        <v/>
      </c>
      <c r="M6059" s="107" t="str">
        <f t="shared" si="94"/>
        <v/>
      </c>
    </row>
    <row r="6060" spans="12:13" hidden="1" x14ac:dyDescent="0.25">
      <c r="L6060" s="145" t="str">
        <f>IF(A6060="","",IFERROR(VLOOKUP(B6060,IPQlickTabla!$B:$J,9,FALSE),IF(B6060="80 - Produccion-Mezcla Grasa","80",IF(B6060="51 - Purga-Purga de sebo","51",IF(B6060="502 - Fermentacion PCL","502",IF(B6060="510 - Fermentacion","510","512"))))))</f>
        <v/>
      </c>
      <c r="M6060" s="107" t="str">
        <f t="shared" si="94"/>
        <v/>
      </c>
    </row>
    <row r="6061" spans="12:13" hidden="1" x14ac:dyDescent="0.25">
      <c r="L6061" s="145" t="str">
        <f>IF(A6061="","",IFERROR(VLOOKUP(B6061,IPQlickTabla!$B:$J,9,FALSE),IF(B6061="80 - Produccion-Mezcla Grasa","80",IF(B6061="51 - Purga-Purga de sebo","51",IF(B6061="502 - Fermentacion PCL","502",IF(B6061="510 - Fermentacion","510","512"))))))</f>
        <v/>
      </c>
      <c r="M6061" s="107" t="str">
        <f t="shared" si="94"/>
        <v/>
      </c>
    </row>
    <row r="6062" spans="12:13" hidden="1" x14ac:dyDescent="0.25">
      <c r="L6062" s="145" t="str">
        <f>IF(A6062="","",IFERROR(VLOOKUP(B6062,IPQlickTabla!$B:$J,9,FALSE),IF(B6062="80 - Produccion-Mezcla Grasa","80",IF(B6062="51 - Purga-Purga de sebo","51",IF(B6062="502 - Fermentacion PCL","502",IF(B6062="510 - Fermentacion","510","512"))))))</f>
        <v/>
      </c>
      <c r="M6062" s="107" t="str">
        <f t="shared" si="94"/>
        <v/>
      </c>
    </row>
    <row r="6063" spans="12:13" hidden="1" x14ac:dyDescent="0.25">
      <c r="L6063" s="145" t="str">
        <f>IF(A6063="","",IFERROR(VLOOKUP(B6063,IPQlickTabla!$B:$J,9,FALSE),IF(B6063="80 - Produccion-Mezcla Grasa","80",IF(B6063="51 - Purga-Purga de sebo","51",IF(B6063="502 - Fermentacion PCL","502",IF(B6063="510 - Fermentacion","510","512"))))))</f>
        <v/>
      </c>
      <c r="M6063" s="107" t="str">
        <f t="shared" si="94"/>
        <v/>
      </c>
    </row>
    <row r="6064" spans="12:13" hidden="1" x14ac:dyDescent="0.25">
      <c r="L6064" s="145" t="str">
        <f>IF(A6064="","",IFERROR(VLOOKUP(B6064,IPQlickTabla!$B:$J,9,FALSE),IF(B6064="80 - Produccion-Mezcla Grasa","80",IF(B6064="51 - Purga-Purga de sebo","51",IF(B6064="502 - Fermentacion PCL","502",IF(B6064="510 - Fermentacion","510","512"))))))</f>
        <v/>
      </c>
      <c r="M6064" s="107" t="str">
        <f t="shared" si="94"/>
        <v/>
      </c>
    </row>
    <row r="6065" spans="12:13" hidden="1" x14ac:dyDescent="0.25">
      <c r="L6065" s="145" t="str">
        <f>IF(A6065="","",IFERROR(VLOOKUP(B6065,IPQlickTabla!$B:$J,9,FALSE),IF(B6065="80 - Produccion-Mezcla Grasa","80",IF(B6065="51 - Purga-Purga de sebo","51",IF(B6065="502 - Fermentacion PCL","502",IF(B6065="510 - Fermentacion","510","512"))))))</f>
        <v/>
      </c>
      <c r="M6065" s="107" t="str">
        <f t="shared" si="94"/>
        <v/>
      </c>
    </row>
    <row r="6066" spans="12:13" hidden="1" x14ac:dyDescent="0.25">
      <c r="L6066" s="145" t="str">
        <f>IF(A6066="","",IFERROR(VLOOKUP(B6066,IPQlickTabla!$B:$J,9,FALSE),IF(B6066="80 - Produccion-Mezcla Grasa","80",IF(B6066="51 - Purga-Purga de sebo","51",IF(B6066="502 - Fermentacion PCL","502",IF(B6066="510 - Fermentacion","510","512"))))))</f>
        <v/>
      </c>
      <c r="M6066" s="107" t="str">
        <f t="shared" si="94"/>
        <v/>
      </c>
    </row>
    <row r="6067" spans="12:13" hidden="1" x14ac:dyDescent="0.25">
      <c r="L6067" s="145" t="str">
        <f>IF(A6067="","",IFERROR(VLOOKUP(B6067,IPQlickTabla!$B:$J,9,FALSE),IF(B6067="80 - Produccion-Mezcla Grasa","80",IF(B6067="51 - Purga-Purga de sebo","51",IF(B6067="502 - Fermentacion PCL","502",IF(B6067="510 - Fermentacion","510","512"))))))</f>
        <v/>
      </c>
      <c r="M6067" s="107" t="str">
        <f t="shared" si="94"/>
        <v/>
      </c>
    </row>
    <row r="6068" spans="12:13" hidden="1" x14ac:dyDescent="0.25">
      <c r="L6068" s="145" t="str">
        <f>IF(A6068="","",IFERROR(VLOOKUP(B6068,IPQlickTabla!$B:$J,9,FALSE),IF(B6068="80 - Produccion-Mezcla Grasa","80",IF(B6068="51 - Purga-Purga de sebo","51",IF(B6068="502 - Fermentacion PCL","502",IF(B6068="510 - Fermentacion","510","512"))))))</f>
        <v/>
      </c>
      <c r="M6068" s="107" t="str">
        <f t="shared" si="94"/>
        <v/>
      </c>
    </row>
    <row r="6069" spans="12:13" hidden="1" x14ac:dyDescent="0.25">
      <c r="L6069" s="145" t="str">
        <f>IF(A6069="","",IFERROR(VLOOKUP(B6069,IPQlickTabla!$B:$J,9,FALSE),IF(B6069="80 - Produccion-Mezcla Grasa","80",IF(B6069="51 - Purga-Purga de sebo","51",IF(B6069="502 - Fermentacion PCL","502",IF(B6069="510 - Fermentacion","510","512"))))))</f>
        <v/>
      </c>
      <c r="M6069" s="107" t="str">
        <f t="shared" si="94"/>
        <v/>
      </c>
    </row>
    <row r="6070" spans="12:13" hidden="1" x14ac:dyDescent="0.25">
      <c r="L6070" s="145" t="str">
        <f>IF(A6070="","",IFERROR(VLOOKUP(B6070,IPQlickTabla!$B:$J,9,FALSE),IF(B6070="80 - Produccion-Mezcla Grasa","80",IF(B6070="51 - Purga-Purga de sebo","51",IF(B6070="502 - Fermentacion PCL","502",IF(B6070="510 - Fermentacion","510","512"))))))</f>
        <v/>
      </c>
      <c r="M6070" s="107" t="str">
        <f t="shared" si="94"/>
        <v/>
      </c>
    </row>
    <row r="6071" spans="12:13" hidden="1" x14ac:dyDescent="0.25">
      <c r="L6071" s="145" t="str">
        <f>IF(A6071="","",IFERROR(VLOOKUP(B6071,IPQlickTabla!$B:$J,9,FALSE),IF(B6071="80 - Produccion-Mezcla Grasa","80",IF(B6071="51 - Purga-Purga de sebo","51",IF(B6071="502 - Fermentacion PCL","502",IF(B6071="510 - Fermentacion","510","512"))))))</f>
        <v/>
      </c>
      <c r="M6071" s="107" t="str">
        <f t="shared" si="94"/>
        <v/>
      </c>
    </row>
    <row r="6072" spans="12:13" hidden="1" x14ac:dyDescent="0.25">
      <c r="L6072" s="145" t="str">
        <f>IF(A6072="","",IFERROR(VLOOKUP(B6072,IPQlickTabla!$B:$J,9,FALSE),IF(B6072="80 - Produccion-Mezcla Grasa","80",IF(B6072="51 - Purga-Purga de sebo","51",IF(B6072="502 - Fermentacion PCL","502",IF(B6072="510 - Fermentacion","510","512"))))))</f>
        <v/>
      </c>
      <c r="M6072" s="107" t="str">
        <f t="shared" si="94"/>
        <v/>
      </c>
    </row>
    <row r="6073" spans="12:13" hidden="1" x14ac:dyDescent="0.25">
      <c r="L6073" s="145" t="str">
        <f>IF(A6073="","",IFERROR(VLOOKUP(B6073,IPQlickTabla!$B:$J,9,FALSE),IF(B6073="80 - Produccion-Mezcla Grasa","80",IF(B6073="51 - Purga-Purga de sebo","51",IF(B6073="502 - Fermentacion PCL","502",IF(B6073="510 - Fermentacion","510","512"))))))</f>
        <v/>
      </c>
      <c r="M6073" s="107" t="str">
        <f t="shared" si="94"/>
        <v/>
      </c>
    </row>
    <row r="6074" spans="12:13" hidden="1" x14ac:dyDescent="0.25">
      <c r="L6074" s="145" t="str">
        <f>IF(A6074="","",IFERROR(VLOOKUP(B6074,IPQlickTabla!$B:$J,9,FALSE),IF(B6074="80 - Produccion-Mezcla Grasa","80",IF(B6074="51 - Purga-Purga de sebo","51",IF(B6074="502 - Fermentacion PCL","502",IF(B6074="510 - Fermentacion","510","512"))))))</f>
        <v/>
      </c>
      <c r="M6074" s="107" t="str">
        <f t="shared" si="94"/>
        <v/>
      </c>
    </row>
    <row r="6075" spans="12:13" hidden="1" x14ac:dyDescent="0.25">
      <c r="L6075" s="145" t="str">
        <f>IF(A6075="","",IFERROR(VLOOKUP(B6075,IPQlickTabla!$B:$J,9,FALSE),IF(B6075="80 - Produccion-Mezcla Grasa","80",IF(B6075="51 - Purga-Purga de sebo","51",IF(B6075="502 - Fermentacion PCL","502",IF(B6075="510 - Fermentacion","510","512"))))))</f>
        <v/>
      </c>
      <c r="M6075" s="107" t="str">
        <f t="shared" si="94"/>
        <v/>
      </c>
    </row>
    <row r="6076" spans="12:13" hidden="1" x14ac:dyDescent="0.25">
      <c r="L6076" s="145" t="str">
        <f>IF(A6076="","",IFERROR(VLOOKUP(B6076,IPQlickTabla!$B:$J,9,FALSE),IF(B6076="80 - Produccion-Mezcla Grasa","80",IF(B6076="51 - Purga-Purga de sebo","51",IF(B6076="502 - Fermentacion PCL","502",IF(B6076="510 - Fermentacion","510","512"))))))</f>
        <v/>
      </c>
      <c r="M6076" s="107" t="str">
        <f t="shared" si="94"/>
        <v/>
      </c>
    </row>
    <row r="6077" spans="12:13" hidden="1" x14ac:dyDescent="0.25">
      <c r="L6077" s="145" t="str">
        <f>IF(A6077="","",IFERROR(VLOOKUP(B6077,IPQlickTabla!$B:$J,9,FALSE),IF(B6077="80 - Produccion-Mezcla Grasa","80",IF(B6077="51 - Purga-Purga de sebo","51",IF(B6077="502 - Fermentacion PCL","502",IF(B6077="510 - Fermentacion","510","512"))))))</f>
        <v/>
      </c>
      <c r="M6077" s="107" t="str">
        <f t="shared" si="94"/>
        <v/>
      </c>
    </row>
    <row r="6078" spans="12:13" hidden="1" x14ac:dyDescent="0.25">
      <c r="L6078" s="145" t="str">
        <f>IF(A6078="","",IFERROR(VLOOKUP(B6078,IPQlickTabla!$B:$J,9,FALSE),IF(B6078="80 - Produccion-Mezcla Grasa","80",IF(B6078="51 - Purga-Purga de sebo","51",IF(B6078="502 - Fermentacion PCL","502",IF(B6078="510 - Fermentacion","510","512"))))))</f>
        <v/>
      </c>
      <c r="M6078" s="107" t="str">
        <f t="shared" si="94"/>
        <v/>
      </c>
    </row>
    <row r="6079" spans="12:13" hidden="1" x14ac:dyDescent="0.25">
      <c r="L6079" s="145" t="str">
        <f>IF(A6079="","",IFERROR(VLOOKUP(B6079,IPQlickTabla!$B:$J,9,FALSE),IF(B6079="80 - Produccion-Mezcla Grasa","80",IF(B6079="51 - Purga-Purga de sebo","51",IF(B6079="502 - Fermentacion PCL","502",IF(B6079="510 - Fermentacion","510","512"))))))</f>
        <v/>
      </c>
      <c r="M6079" s="107" t="str">
        <f t="shared" si="94"/>
        <v/>
      </c>
    </row>
    <row r="6080" spans="12:13" hidden="1" x14ac:dyDescent="0.25">
      <c r="L6080" s="145" t="str">
        <f>IF(A6080="","",IFERROR(VLOOKUP(B6080,IPQlickTabla!$B:$J,9,FALSE),IF(B6080="80 - Produccion-Mezcla Grasa","80",IF(B6080="51 - Purga-Purga de sebo","51",IF(B6080="502 - Fermentacion PCL","502",IF(B6080="510 - Fermentacion","510","512"))))))</f>
        <v/>
      </c>
      <c r="M6080" s="107" t="str">
        <f t="shared" si="94"/>
        <v/>
      </c>
    </row>
    <row r="6081" spans="12:13" hidden="1" x14ac:dyDescent="0.25">
      <c r="L6081" s="145" t="str">
        <f>IF(A6081="","",IFERROR(VLOOKUP(B6081,IPQlickTabla!$B:$J,9,FALSE),IF(B6081="80 - Produccion-Mezcla Grasa","80",IF(B6081="51 - Purga-Purga de sebo","51",IF(B6081="502 - Fermentacion PCL","502",IF(B6081="510 - Fermentacion","510","512"))))))</f>
        <v/>
      </c>
      <c r="M6081" s="107" t="str">
        <f t="shared" si="94"/>
        <v/>
      </c>
    </row>
    <row r="6082" spans="12:13" hidden="1" x14ac:dyDescent="0.25">
      <c r="L6082" s="145" t="str">
        <f>IF(A6082="","",IFERROR(VLOOKUP(B6082,IPQlickTabla!$B:$J,9,FALSE),IF(B6082="80 - Produccion-Mezcla Grasa","80",IF(B6082="51 - Purga-Purga de sebo","51",IF(B6082="502 - Fermentacion PCL","502",IF(B6082="510 - Fermentacion","510","512"))))))</f>
        <v/>
      </c>
      <c r="M6082" s="107" t="str">
        <f t="shared" si="94"/>
        <v/>
      </c>
    </row>
    <row r="6083" spans="12:13" hidden="1" x14ac:dyDescent="0.25">
      <c r="L6083" s="145" t="str">
        <f>IF(A6083="","",IFERROR(VLOOKUP(B6083,IPQlickTabla!$B:$J,9,FALSE),IF(B6083="80 - Produccion-Mezcla Grasa","80",IF(B6083="51 - Purga-Purga de sebo","51",IF(B6083="502 - Fermentacion PCL","502",IF(B6083="510 - Fermentacion","510","512"))))))</f>
        <v/>
      </c>
      <c r="M6083" s="107" t="str">
        <f t="shared" ref="M6083:M6146" si="95">+IF(OR(L6083=73,L6083=74,L6083=75),75,IF(L6083="80",80,IF(L6083="51",51,IF(L6083="502",502,IF(L6083="510",510,IF(L6083="512",512,L6083))))))</f>
        <v/>
      </c>
    </row>
    <row r="6084" spans="12:13" hidden="1" x14ac:dyDescent="0.25">
      <c r="L6084" s="145" t="str">
        <f>IF(A6084="","",IFERROR(VLOOKUP(B6084,IPQlickTabla!$B:$J,9,FALSE),IF(B6084="80 - Produccion-Mezcla Grasa","80",IF(B6084="51 - Purga-Purga de sebo","51",IF(B6084="502 - Fermentacion PCL","502",IF(B6084="510 - Fermentacion","510","512"))))))</f>
        <v/>
      </c>
      <c r="M6084" s="107" t="str">
        <f t="shared" si="95"/>
        <v/>
      </c>
    </row>
    <row r="6085" spans="12:13" hidden="1" x14ac:dyDescent="0.25">
      <c r="L6085" s="145" t="str">
        <f>IF(A6085="","",IFERROR(VLOOKUP(B6085,IPQlickTabla!$B:$J,9,FALSE),IF(B6085="80 - Produccion-Mezcla Grasa","80",IF(B6085="51 - Purga-Purga de sebo","51",IF(B6085="502 - Fermentacion PCL","502",IF(B6085="510 - Fermentacion","510","512"))))))</f>
        <v/>
      </c>
      <c r="M6085" s="107" t="str">
        <f t="shared" si="95"/>
        <v/>
      </c>
    </row>
    <row r="6086" spans="12:13" hidden="1" x14ac:dyDescent="0.25">
      <c r="L6086" s="145" t="str">
        <f>IF(A6086="","",IFERROR(VLOOKUP(B6086,IPQlickTabla!$B:$J,9,FALSE),IF(B6086="80 - Produccion-Mezcla Grasa","80",IF(B6086="51 - Purga-Purga de sebo","51",IF(B6086="502 - Fermentacion PCL","502",IF(B6086="510 - Fermentacion","510","512"))))))</f>
        <v/>
      </c>
      <c r="M6086" s="107" t="str">
        <f t="shared" si="95"/>
        <v/>
      </c>
    </row>
    <row r="6087" spans="12:13" hidden="1" x14ac:dyDescent="0.25">
      <c r="L6087" s="145" t="str">
        <f>IF(A6087="","",IFERROR(VLOOKUP(B6087,IPQlickTabla!$B:$J,9,FALSE),IF(B6087="80 - Produccion-Mezcla Grasa","80",IF(B6087="51 - Purga-Purga de sebo","51",IF(B6087="502 - Fermentacion PCL","502",IF(B6087="510 - Fermentacion","510","512"))))))</f>
        <v/>
      </c>
      <c r="M6087" s="107" t="str">
        <f t="shared" si="95"/>
        <v/>
      </c>
    </row>
    <row r="6088" spans="12:13" hidden="1" x14ac:dyDescent="0.25">
      <c r="L6088" s="145" t="str">
        <f>IF(A6088="","",IFERROR(VLOOKUP(B6088,IPQlickTabla!$B:$J,9,FALSE),IF(B6088="80 - Produccion-Mezcla Grasa","80",IF(B6088="51 - Purga-Purga de sebo","51",IF(B6088="502 - Fermentacion PCL","502",IF(B6088="510 - Fermentacion","510","512"))))))</f>
        <v/>
      </c>
      <c r="M6088" s="107" t="str">
        <f t="shared" si="95"/>
        <v/>
      </c>
    </row>
    <row r="6089" spans="12:13" hidden="1" x14ac:dyDescent="0.25">
      <c r="L6089" s="145" t="str">
        <f>IF(A6089="","",IFERROR(VLOOKUP(B6089,IPQlickTabla!$B:$J,9,FALSE),IF(B6089="80 - Produccion-Mezcla Grasa","80",IF(B6089="51 - Purga-Purga de sebo","51",IF(B6089="502 - Fermentacion PCL","502",IF(B6089="510 - Fermentacion","510","512"))))))</f>
        <v/>
      </c>
      <c r="M6089" s="107" t="str">
        <f t="shared" si="95"/>
        <v/>
      </c>
    </row>
    <row r="6090" spans="12:13" hidden="1" x14ac:dyDescent="0.25">
      <c r="L6090" s="145" t="str">
        <f>IF(A6090="","",IFERROR(VLOOKUP(B6090,IPQlickTabla!$B:$J,9,FALSE),IF(B6090="80 - Produccion-Mezcla Grasa","80",IF(B6090="51 - Purga-Purga de sebo","51",IF(B6090="502 - Fermentacion PCL","502",IF(B6090="510 - Fermentacion","510","512"))))))</f>
        <v/>
      </c>
      <c r="M6090" s="107" t="str">
        <f t="shared" si="95"/>
        <v/>
      </c>
    </row>
    <row r="6091" spans="12:13" hidden="1" x14ac:dyDescent="0.25">
      <c r="L6091" s="145" t="str">
        <f>IF(A6091="","",IFERROR(VLOOKUP(B6091,IPQlickTabla!$B:$J,9,FALSE),IF(B6091="80 - Produccion-Mezcla Grasa","80",IF(B6091="51 - Purga-Purga de sebo","51",IF(B6091="502 - Fermentacion PCL","502",IF(B6091="510 - Fermentacion","510","512"))))))</f>
        <v/>
      </c>
      <c r="M6091" s="107" t="str">
        <f t="shared" si="95"/>
        <v/>
      </c>
    </row>
    <row r="6092" spans="12:13" hidden="1" x14ac:dyDescent="0.25">
      <c r="L6092" s="145" t="str">
        <f>IF(A6092="","",IFERROR(VLOOKUP(B6092,IPQlickTabla!$B:$J,9,FALSE),IF(B6092="80 - Produccion-Mezcla Grasa","80",IF(B6092="51 - Purga-Purga de sebo","51",IF(B6092="502 - Fermentacion PCL","502",IF(B6092="510 - Fermentacion","510","512"))))))</f>
        <v/>
      </c>
      <c r="M6092" s="107" t="str">
        <f t="shared" si="95"/>
        <v/>
      </c>
    </row>
    <row r="6093" spans="12:13" hidden="1" x14ac:dyDescent="0.25">
      <c r="L6093" s="145" t="str">
        <f>IF(A6093="","",IFERROR(VLOOKUP(B6093,IPQlickTabla!$B:$J,9,FALSE),IF(B6093="80 - Produccion-Mezcla Grasa","80",IF(B6093="51 - Purga-Purga de sebo","51",IF(B6093="502 - Fermentacion PCL","502",IF(B6093="510 - Fermentacion","510","512"))))))</f>
        <v/>
      </c>
      <c r="M6093" s="107" t="str">
        <f t="shared" si="95"/>
        <v/>
      </c>
    </row>
    <row r="6094" spans="12:13" hidden="1" x14ac:dyDescent="0.25">
      <c r="L6094" s="145" t="str">
        <f>IF(A6094="","",IFERROR(VLOOKUP(B6094,IPQlickTabla!$B:$J,9,FALSE),IF(B6094="80 - Produccion-Mezcla Grasa","80",IF(B6094="51 - Purga-Purga de sebo","51",IF(B6094="502 - Fermentacion PCL","502",IF(B6094="510 - Fermentacion","510","512"))))))</f>
        <v/>
      </c>
      <c r="M6094" s="107" t="str">
        <f t="shared" si="95"/>
        <v/>
      </c>
    </row>
    <row r="6095" spans="12:13" hidden="1" x14ac:dyDescent="0.25">
      <c r="L6095" s="145" t="str">
        <f>IF(A6095="","",IFERROR(VLOOKUP(B6095,IPQlickTabla!$B:$J,9,FALSE),IF(B6095="80 - Produccion-Mezcla Grasa","80",IF(B6095="51 - Purga-Purga de sebo","51",IF(B6095="502 - Fermentacion PCL","502",IF(B6095="510 - Fermentacion","510","512"))))))</f>
        <v/>
      </c>
      <c r="M6095" s="107" t="str">
        <f t="shared" si="95"/>
        <v/>
      </c>
    </row>
    <row r="6096" spans="12:13" hidden="1" x14ac:dyDescent="0.25">
      <c r="L6096" s="145" t="str">
        <f>IF(A6096="","",IFERROR(VLOOKUP(B6096,IPQlickTabla!$B:$J,9,FALSE),IF(B6096="80 - Produccion-Mezcla Grasa","80",IF(B6096="51 - Purga-Purga de sebo","51",IF(B6096="502 - Fermentacion PCL","502",IF(B6096="510 - Fermentacion","510","512"))))))</f>
        <v/>
      </c>
      <c r="M6096" s="107" t="str">
        <f t="shared" si="95"/>
        <v/>
      </c>
    </row>
    <row r="6097" spans="12:13" hidden="1" x14ac:dyDescent="0.25">
      <c r="L6097" s="145" t="str">
        <f>IF(A6097="","",IFERROR(VLOOKUP(B6097,IPQlickTabla!$B:$J,9,FALSE),IF(B6097="80 - Produccion-Mezcla Grasa","80",IF(B6097="51 - Purga-Purga de sebo","51",IF(B6097="502 - Fermentacion PCL","502",IF(B6097="510 - Fermentacion","510","512"))))))</f>
        <v/>
      </c>
      <c r="M6097" s="107" t="str">
        <f t="shared" si="95"/>
        <v/>
      </c>
    </row>
    <row r="6098" spans="12:13" hidden="1" x14ac:dyDescent="0.25">
      <c r="L6098" s="145" t="str">
        <f>IF(A6098="","",IFERROR(VLOOKUP(B6098,IPQlickTabla!$B:$J,9,FALSE),IF(B6098="80 - Produccion-Mezcla Grasa","80",IF(B6098="51 - Purga-Purga de sebo","51",IF(B6098="502 - Fermentacion PCL","502",IF(B6098="510 - Fermentacion","510","512"))))))</f>
        <v/>
      </c>
      <c r="M6098" s="107" t="str">
        <f t="shared" si="95"/>
        <v/>
      </c>
    </row>
    <row r="6099" spans="12:13" hidden="1" x14ac:dyDescent="0.25">
      <c r="L6099" s="145" t="str">
        <f>IF(A6099="","",IFERROR(VLOOKUP(B6099,IPQlickTabla!$B:$J,9,FALSE),IF(B6099="80 - Produccion-Mezcla Grasa","80",IF(B6099="51 - Purga-Purga de sebo","51",IF(B6099="502 - Fermentacion PCL","502",IF(B6099="510 - Fermentacion","510","512"))))))</f>
        <v/>
      </c>
      <c r="M6099" s="107" t="str">
        <f t="shared" si="95"/>
        <v/>
      </c>
    </row>
    <row r="6100" spans="12:13" hidden="1" x14ac:dyDescent="0.25">
      <c r="L6100" s="145" t="str">
        <f>IF(A6100="","",IFERROR(VLOOKUP(B6100,IPQlickTabla!$B:$J,9,FALSE),IF(B6100="80 - Produccion-Mezcla Grasa","80",IF(B6100="51 - Purga-Purga de sebo","51",IF(B6100="502 - Fermentacion PCL","502",IF(B6100="510 - Fermentacion","510","512"))))))</f>
        <v/>
      </c>
      <c r="M6100" s="107" t="str">
        <f t="shared" si="95"/>
        <v/>
      </c>
    </row>
    <row r="6101" spans="12:13" hidden="1" x14ac:dyDescent="0.25">
      <c r="L6101" s="145" t="str">
        <f>IF(A6101="","",IFERROR(VLOOKUP(B6101,IPQlickTabla!$B:$J,9,FALSE),IF(B6101="80 - Produccion-Mezcla Grasa","80",IF(B6101="51 - Purga-Purga de sebo","51",IF(B6101="502 - Fermentacion PCL","502",IF(B6101="510 - Fermentacion","510","512"))))))</f>
        <v/>
      </c>
      <c r="M6101" s="107" t="str">
        <f t="shared" si="95"/>
        <v/>
      </c>
    </row>
    <row r="6102" spans="12:13" hidden="1" x14ac:dyDescent="0.25">
      <c r="L6102" s="145" t="str">
        <f>IF(A6102="","",IFERROR(VLOOKUP(B6102,IPQlickTabla!$B:$J,9,FALSE),IF(B6102="80 - Produccion-Mezcla Grasa","80",IF(B6102="51 - Purga-Purga de sebo","51",IF(B6102="502 - Fermentacion PCL","502",IF(B6102="510 - Fermentacion","510","512"))))))</f>
        <v/>
      </c>
      <c r="M6102" s="107" t="str">
        <f t="shared" si="95"/>
        <v/>
      </c>
    </row>
    <row r="6103" spans="12:13" hidden="1" x14ac:dyDescent="0.25">
      <c r="L6103" s="145" t="str">
        <f>IF(A6103="","",IFERROR(VLOOKUP(B6103,IPQlickTabla!$B:$J,9,FALSE),IF(B6103="80 - Produccion-Mezcla Grasa","80",IF(B6103="51 - Purga-Purga de sebo","51",IF(B6103="502 - Fermentacion PCL","502",IF(B6103="510 - Fermentacion","510","512"))))))</f>
        <v/>
      </c>
      <c r="M6103" s="107" t="str">
        <f t="shared" si="95"/>
        <v/>
      </c>
    </row>
    <row r="6104" spans="12:13" hidden="1" x14ac:dyDescent="0.25">
      <c r="L6104" s="145" t="str">
        <f>IF(A6104="","",IFERROR(VLOOKUP(B6104,IPQlickTabla!$B:$J,9,FALSE),IF(B6104="80 - Produccion-Mezcla Grasa","80",IF(B6104="51 - Purga-Purga de sebo","51",IF(B6104="502 - Fermentacion PCL","502",IF(B6104="510 - Fermentacion","510","512"))))))</f>
        <v/>
      </c>
      <c r="M6104" s="107" t="str">
        <f t="shared" si="95"/>
        <v/>
      </c>
    </row>
    <row r="6105" spans="12:13" hidden="1" x14ac:dyDescent="0.25">
      <c r="L6105" s="145" t="str">
        <f>IF(A6105="","",IFERROR(VLOOKUP(B6105,IPQlickTabla!$B:$J,9,FALSE),IF(B6105="80 - Produccion-Mezcla Grasa","80",IF(B6105="51 - Purga-Purga de sebo","51",IF(B6105="502 - Fermentacion PCL","502",IF(B6105="510 - Fermentacion","510","512"))))))</f>
        <v/>
      </c>
      <c r="M6105" s="107" t="str">
        <f t="shared" si="95"/>
        <v/>
      </c>
    </row>
    <row r="6106" spans="12:13" hidden="1" x14ac:dyDescent="0.25">
      <c r="L6106" s="145" t="str">
        <f>IF(A6106="","",IFERROR(VLOOKUP(B6106,IPQlickTabla!$B:$J,9,FALSE),IF(B6106="80 - Produccion-Mezcla Grasa","80",IF(B6106="51 - Purga-Purga de sebo","51",IF(B6106="502 - Fermentacion PCL","502",IF(B6106="510 - Fermentacion","510","512"))))))</f>
        <v/>
      </c>
      <c r="M6106" s="107" t="str">
        <f t="shared" si="95"/>
        <v/>
      </c>
    </row>
    <row r="6107" spans="12:13" hidden="1" x14ac:dyDescent="0.25">
      <c r="L6107" s="145" t="str">
        <f>IF(A6107="","",IFERROR(VLOOKUP(B6107,IPQlickTabla!$B:$J,9,FALSE),IF(B6107="80 - Produccion-Mezcla Grasa","80",IF(B6107="51 - Purga-Purga de sebo","51",IF(B6107="502 - Fermentacion PCL","502",IF(B6107="510 - Fermentacion","510","512"))))))</f>
        <v/>
      </c>
      <c r="M6107" s="107" t="str">
        <f t="shared" si="95"/>
        <v/>
      </c>
    </row>
    <row r="6108" spans="12:13" hidden="1" x14ac:dyDescent="0.25">
      <c r="L6108" s="145" t="str">
        <f>IF(A6108="","",IFERROR(VLOOKUP(B6108,IPQlickTabla!$B:$J,9,FALSE),IF(B6108="80 - Produccion-Mezcla Grasa","80",IF(B6108="51 - Purga-Purga de sebo","51",IF(B6108="502 - Fermentacion PCL","502",IF(B6108="510 - Fermentacion","510","512"))))))</f>
        <v/>
      </c>
      <c r="M6108" s="107" t="str">
        <f t="shared" si="95"/>
        <v/>
      </c>
    </row>
    <row r="6109" spans="12:13" hidden="1" x14ac:dyDescent="0.25">
      <c r="L6109" s="145" t="str">
        <f>IF(A6109="","",IFERROR(VLOOKUP(B6109,IPQlickTabla!$B:$J,9,FALSE),IF(B6109="80 - Produccion-Mezcla Grasa","80",IF(B6109="51 - Purga-Purga de sebo","51",IF(B6109="502 - Fermentacion PCL","502",IF(B6109="510 - Fermentacion","510","512"))))))</f>
        <v/>
      </c>
      <c r="M6109" s="107" t="str">
        <f t="shared" si="95"/>
        <v/>
      </c>
    </row>
    <row r="6110" spans="12:13" hidden="1" x14ac:dyDescent="0.25">
      <c r="L6110" s="145" t="str">
        <f>IF(A6110="","",IFERROR(VLOOKUP(B6110,IPQlickTabla!$B:$J,9,FALSE),IF(B6110="80 - Produccion-Mezcla Grasa","80",IF(B6110="51 - Purga-Purga de sebo","51",IF(B6110="502 - Fermentacion PCL","502",IF(B6110="510 - Fermentacion","510","512"))))))</f>
        <v/>
      </c>
      <c r="M6110" s="107" t="str">
        <f t="shared" si="95"/>
        <v/>
      </c>
    </row>
    <row r="6111" spans="12:13" hidden="1" x14ac:dyDescent="0.25">
      <c r="L6111" s="145" t="str">
        <f>IF(A6111="","",IFERROR(VLOOKUP(B6111,IPQlickTabla!$B:$J,9,FALSE),IF(B6111="80 - Produccion-Mezcla Grasa","80",IF(B6111="51 - Purga-Purga de sebo","51",IF(B6111="502 - Fermentacion PCL","502",IF(B6111="510 - Fermentacion","510","512"))))))</f>
        <v/>
      </c>
      <c r="M6111" s="107" t="str">
        <f t="shared" si="95"/>
        <v/>
      </c>
    </row>
    <row r="6112" spans="12:13" hidden="1" x14ac:dyDescent="0.25">
      <c r="L6112" s="145" t="str">
        <f>IF(A6112="","",IFERROR(VLOOKUP(B6112,IPQlickTabla!$B:$J,9,FALSE),IF(B6112="80 - Produccion-Mezcla Grasa","80",IF(B6112="51 - Purga-Purga de sebo","51",IF(B6112="502 - Fermentacion PCL","502",IF(B6112="510 - Fermentacion","510","512"))))))</f>
        <v/>
      </c>
      <c r="M6112" s="107" t="str">
        <f t="shared" si="95"/>
        <v/>
      </c>
    </row>
    <row r="6113" spans="12:13" hidden="1" x14ac:dyDescent="0.25">
      <c r="L6113" s="145" t="str">
        <f>IF(A6113="","",IFERROR(VLOOKUP(B6113,IPQlickTabla!$B:$J,9,FALSE),IF(B6113="80 - Produccion-Mezcla Grasa","80",IF(B6113="51 - Purga-Purga de sebo","51",IF(B6113="502 - Fermentacion PCL","502",IF(B6113="510 - Fermentacion","510","512"))))))</f>
        <v/>
      </c>
      <c r="M6113" s="107" t="str">
        <f t="shared" si="95"/>
        <v/>
      </c>
    </row>
    <row r="6114" spans="12:13" hidden="1" x14ac:dyDescent="0.25">
      <c r="L6114" s="145" t="str">
        <f>IF(A6114="","",IFERROR(VLOOKUP(B6114,IPQlickTabla!$B:$J,9,FALSE),IF(B6114="80 - Produccion-Mezcla Grasa","80",IF(B6114="51 - Purga-Purga de sebo","51",IF(B6114="502 - Fermentacion PCL","502",IF(B6114="510 - Fermentacion","510","512"))))))</f>
        <v/>
      </c>
      <c r="M6114" s="107" t="str">
        <f t="shared" si="95"/>
        <v/>
      </c>
    </row>
    <row r="6115" spans="12:13" hidden="1" x14ac:dyDescent="0.25">
      <c r="L6115" s="145" t="str">
        <f>IF(A6115="","",IFERROR(VLOOKUP(B6115,IPQlickTabla!$B:$J,9,FALSE),IF(B6115="80 - Produccion-Mezcla Grasa","80",IF(B6115="51 - Purga-Purga de sebo","51",IF(B6115="502 - Fermentacion PCL","502",IF(B6115="510 - Fermentacion","510","512"))))))</f>
        <v/>
      </c>
      <c r="M6115" s="107" t="str">
        <f t="shared" si="95"/>
        <v/>
      </c>
    </row>
    <row r="6116" spans="12:13" hidden="1" x14ac:dyDescent="0.25">
      <c r="L6116" s="145" t="str">
        <f>IF(A6116="","",IFERROR(VLOOKUP(B6116,IPQlickTabla!$B:$J,9,FALSE),IF(B6116="80 - Produccion-Mezcla Grasa","80",IF(B6116="51 - Purga-Purga de sebo","51",IF(B6116="502 - Fermentacion PCL","502",IF(B6116="510 - Fermentacion","510","512"))))))</f>
        <v/>
      </c>
      <c r="M6116" s="107" t="str">
        <f t="shared" si="95"/>
        <v/>
      </c>
    </row>
    <row r="6117" spans="12:13" hidden="1" x14ac:dyDescent="0.25">
      <c r="L6117" s="145" t="str">
        <f>IF(A6117="","",IFERROR(VLOOKUP(B6117,IPQlickTabla!$B:$J,9,FALSE),IF(B6117="80 - Produccion-Mezcla Grasa","80",IF(B6117="51 - Purga-Purga de sebo","51",IF(B6117="502 - Fermentacion PCL","502",IF(B6117="510 - Fermentacion","510","512"))))))</f>
        <v/>
      </c>
      <c r="M6117" s="107" t="str">
        <f t="shared" si="95"/>
        <v/>
      </c>
    </row>
    <row r="6118" spans="12:13" hidden="1" x14ac:dyDescent="0.25">
      <c r="L6118" s="145" t="str">
        <f>IF(A6118="","",IFERROR(VLOOKUP(B6118,IPQlickTabla!$B:$J,9,FALSE),IF(B6118="80 - Produccion-Mezcla Grasa","80",IF(B6118="51 - Purga-Purga de sebo","51",IF(B6118="502 - Fermentacion PCL","502",IF(B6118="510 - Fermentacion","510","512"))))))</f>
        <v/>
      </c>
      <c r="M6118" s="107" t="str">
        <f t="shared" si="95"/>
        <v/>
      </c>
    </row>
    <row r="6119" spans="12:13" hidden="1" x14ac:dyDescent="0.25">
      <c r="L6119" s="145" t="str">
        <f>IF(A6119="","",IFERROR(VLOOKUP(B6119,IPQlickTabla!$B:$J,9,FALSE),IF(B6119="80 - Produccion-Mezcla Grasa","80",IF(B6119="51 - Purga-Purga de sebo","51",IF(B6119="502 - Fermentacion PCL","502",IF(B6119="510 - Fermentacion","510","512"))))))</f>
        <v/>
      </c>
      <c r="M6119" s="107" t="str">
        <f t="shared" si="95"/>
        <v/>
      </c>
    </row>
    <row r="6120" spans="12:13" hidden="1" x14ac:dyDescent="0.25">
      <c r="L6120" s="145" t="str">
        <f>IF(A6120="","",IFERROR(VLOOKUP(B6120,IPQlickTabla!$B:$J,9,FALSE),IF(B6120="80 - Produccion-Mezcla Grasa","80",IF(B6120="51 - Purga-Purga de sebo","51",IF(B6120="502 - Fermentacion PCL","502",IF(B6120="510 - Fermentacion","510","512"))))))</f>
        <v/>
      </c>
      <c r="M6120" s="107" t="str">
        <f t="shared" si="95"/>
        <v/>
      </c>
    </row>
    <row r="6121" spans="12:13" hidden="1" x14ac:dyDescent="0.25">
      <c r="L6121" s="145" t="str">
        <f>IF(A6121="","",IFERROR(VLOOKUP(B6121,IPQlickTabla!$B:$J,9,FALSE),IF(B6121="80 - Produccion-Mezcla Grasa","80",IF(B6121="51 - Purga-Purga de sebo","51",IF(B6121="502 - Fermentacion PCL","502",IF(B6121="510 - Fermentacion","510","512"))))))</f>
        <v/>
      </c>
      <c r="M6121" s="107" t="str">
        <f t="shared" si="95"/>
        <v/>
      </c>
    </row>
    <row r="6122" spans="12:13" hidden="1" x14ac:dyDescent="0.25">
      <c r="L6122" s="145" t="str">
        <f>IF(A6122="","",IFERROR(VLOOKUP(B6122,IPQlickTabla!$B:$J,9,FALSE),IF(B6122="80 - Produccion-Mezcla Grasa","80",IF(B6122="51 - Purga-Purga de sebo","51",IF(B6122="502 - Fermentacion PCL","502",IF(B6122="510 - Fermentacion","510","512"))))))</f>
        <v/>
      </c>
      <c r="M6122" s="107" t="str">
        <f t="shared" si="95"/>
        <v/>
      </c>
    </row>
    <row r="6123" spans="12:13" hidden="1" x14ac:dyDescent="0.25">
      <c r="L6123" s="145" t="str">
        <f>IF(A6123="","",IFERROR(VLOOKUP(B6123,IPQlickTabla!$B:$J,9,FALSE),IF(B6123="80 - Produccion-Mezcla Grasa","80",IF(B6123="51 - Purga-Purga de sebo","51",IF(B6123="502 - Fermentacion PCL","502",IF(B6123="510 - Fermentacion","510","512"))))))</f>
        <v/>
      </c>
      <c r="M6123" s="107" t="str">
        <f t="shared" si="95"/>
        <v/>
      </c>
    </row>
    <row r="6124" spans="12:13" hidden="1" x14ac:dyDescent="0.25">
      <c r="L6124" s="145" t="str">
        <f>IF(A6124="","",IFERROR(VLOOKUP(B6124,IPQlickTabla!$B:$J,9,FALSE),IF(B6124="80 - Produccion-Mezcla Grasa","80",IF(B6124="51 - Purga-Purga de sebo","51",IF(B6124="502 - Fermentacion PCL","502",IF(B6124="510 - Fermentacion","510","512"))))))</f>
        <v/>
      </c>
      <c r="M6124" s="107" t="str">
        <f t="shared" si="95"/>
        <v/>
      </c>
    </row>
    <row r="6125" spans="12:13" hidden="1" x14ac:dyDescent="0.25">
      <c r="L6125" s="145" t="str">
        <f>IF(A6125="","",IFERROR(VLOOKUP(B6125,IPQlickTabla!$B:$J,9,FALSE),IF(B6125="80 - Produccion-Mezcla Grasa","80",IF(B6125="51 - Purga-Purga de sebo","51",IF(B6125="502 - Fermentacion PCL","502",IF(B6125="510 - Fermentacion","510","512"))))))</f>
        <v/>
      </c>
      <c r="M6125" s="107" t="str">
        <f t="shared" si="95"/>
        <v/>
      </c>
    </row>
    <row r="6126" spans="12:13" hidden="1" x14ac:dyDescent="0.25">
      <c r="L6126" s="145" t="str">
        <f>IF(A6126="","",IFERROR(VLOOKUP(B6126,IPQlickTabla!$B:$J,9,FALSE),IF(B6126="80 - Produccion-Mezcla Grasa","80",IF(B6126="51 - Purga-Purga de sebo","51",IF(B6126="502 - Fermentacion PCL","502",IF(B6126="510 - Fermentacion","510","512"))))))</f>
        <v/>
      </c>
      <c r="M6126" s="107" t="str">
        <f t="shared" si="95"/>
        <v/>
      </c>
    </row>
    <row r="6127" spans="12:13" hidden="1" x14ac:dyDescent="0.25">
      <c r="L6127" s="145" t="str">
        <f>IF(A6127="","",IFERROR(VLOOKUP(B6127,IPQlickTabla!$B:$J,9,FALSE),IF(B6127="80 - Produccion-Mezcla Grasa","80",IF(B6127="51 - Purga-Purga de sebo","51",IF(B6127="502 - Fermentacion PCL","502",IF(B6127="510 - Fermentacion","510","512"))))))</f>
        <v/>
      </c>
      <c r="M6127" s="107" t="str">
        <f t="shared" si="95"/>
        <v/>
      </c>
    </row>
    <row r="6128" spans="12:13" hidden="1" x14ac:dyDescent="0.25">
      <c r="L6128" s="145" t="str">
        <f>IF(A6128="","",IFERROR(VLOOKUP(B6128,IPQlickTabla!$B:$J,9,FALSE),IF(B6128="80 - Produccion-Mezcla Grasa","80",IF(B6128="51 - Purga-Purga de sebo","51",IF(B6128="502 - Fermentacion PCL","502",IF(B6128="510 - Fermentacion","510","512"))))))</f>
        <v/>
      </c>
      <c r="M6128" s="107" t="str">
        <f t="shared" si="95"/>
        <v/>
      </c>
    </row>
    <row r="6129" spans="12:13" hidden="1" x14ac:dyDescent="0.25">
      <c r="L6129" s="145" t="str">
        <f>IF(A6129="","",IFERROR(VLOOKUP(B6129,IPQlickTabla!$B:$J,9,FALSE),IF(B6129="80 - Produccion-Mezcla Grasa","80",IF(B6129="51 - Purga-Purga de sebo","51",IF(B6129="502 - Fermentacion PCL","502",IF(B6129="510 - Fermentacion","510","512"))))))</f>
        <v/>
      </c>
      <c r="M6129" s="107" t="str">
        <f t="shared" si="95"/>
        <v/>
      </c>
    </row>
    <row r="6130" spans="12:13" hidden="1" x14ac:dyDescent="0.25">
      <c r="L6130" s="145" t="str">
        <f>IF(A6130="","",IFERROR(VLOOKUP(B6130,IPQlickTabla!$B:$J,9,FALSE),IF(B6130="80 - Produccion-Mezcla Grasa","80",IF(B6130="51 - Purga-Purga de sebo","51",IF(B6130="502 - Fermentacion PCL","502",IF(B6130="510 - Fermentacion","510","512"))))))</f>
        <v/>
      </c>
      <c r="M6130" s="107" t="str">
        <f t="shared" si="95"/>
        <v/>
      </c>
    </row>
    <row r="6131" spans="12:13" hidden="1" x14ac:dyDescent="0.25">
      <c r="L6131" s="145" t="str">
        <f>IF(A6131="","",IFERROR(VLOOKUP(B6131,IPQlickTabla!$B:$J,9,FALSE),IF(B6131="80 - Produccion-Mezcla Grasa","80",IF(B6131="51 - Purga-Purga de sebo","51",IF(B6131="502 - Fermentacion PCL","502",IF(B6131="510 - Fermentacion","510","512"))))))</f>
        <v/>
      </c>
      <c r="M6131" s="107" t="str">
        <f t="shared" si="95"/>
        <v/>
      </c>
    </row>
    <row r="6132" spans="12:13" hidden="1" x14ac:dyDescent="0.25">
      <c r="L6132" s="145" t="str">
        <f>IF(A6132="","",IFERROR(VLOOKUP(B6132,IPQlickTabla!$B:$J,9,FALSE),IF(B6132="80 - Produccion-Mezcla Grasa","80",IF(B6132="51 - Purga-Purga de sebo","51",IF(B6132="502 - Fermentacion PCL","502",IF(B6132="510 - Fermentacion","510","512"))))))</f>
        <v/>
      </c>
      <c r="M6132" s="107" t="str">
        <f t="shared" si="95"/>
        <v/>
      </c>
    </row>
    <row r="6133" spans="12:13" hidden="1" x14ac:dyDescent="0.25">
      <c r="L6133" s="145" t="str">
        <f>IF(A6133="","",IFERROR(VLOOKUP(B6133,IPQlickTabla!$B:$J,9,FALSE),IF(B6133="80 - Produccion-Mezcla Grasa","80",IF(B6133="51 - Purga-Purga de sebo","51",IF(B6133="502 - Fermentacion PCL","502",IF(B6133="510 - Fermentacion","510","512"))))))</f>
        <v/>
      </c>
      <c r="M6133" s="107" t="str">
        <f t="shared" si="95"/>
        <v/>
      </c>
    </row>
    <row r="6134" spans="12:13" hidden="1" x14ac:dyDescent="0.25">
      <c r="L6134" s="145" t="str">
        <f>IF(A6134="","",IFERROR(VLOOKUP(B6134,IPQlickTabla!$B:$J,9,FALSE),IF(B6134="80 - Produccion-Mezcla Grasa","80",IF(B6134="51 - Purga-Purga de sebo","51",IF(B6134="502 - Fermentacion PCL","502",IF(B6134="510 - Fermentacion","510","512"))))))</f>
        <v/>
      </c>
      <c r="M6134" s="107" t="str">
        <f t="shared" si="95"/>
        <v/>
      </c>
    </row>
    <row r="6135" spans="12:13" hidden="1" x14ac:dyDescent="0.25">
      <c r="L6135" s="145" t="str">
        <f>IF(A6135="","",IFERROR(VLOOKUP(B6135,IPQlickTabla!$B:$J,9,FALSE),IF(B6135="80 - Produccion-Mezcla Grasa","80",IF(B6135="51 - Purga-Purga de sebo","51",IF(B6135="502 - Fermentacion PCL","502",IF(B6135="510 - Fermentacion","510","512"))))))</f>
        <v/>
      </c>
      <c r="M6135" s="107" t="str">
        <f t="shared" si="95"/>
        <v/>
      </c>
    </row>
    <row r="6136" spans="12:13" hidden="1" x14ac:dyDescent="0.25">
      <c r="L6136" s="145" t="str">
        <f>IF(A6136="","",IFERROR(VLOOKUP(B6136,IPQlickTabla!$B:$J,9,FALSE),IF(B6136="80 - Produccion-Mezcla Grasa","80",IF(B6136="51 - Purga-Purga de sebo","51",IF(B6136="502 - Fermentacion PCL","502",IF(B6136="510 - Fermentacion","510","512"))))))</f>
        <v/>
      </c>
      <c r="M6136" s="107" t="str">
        <f t="shared" si="95"/>
        <v/>
      </c>
    </row>
    <row r="6137" spans="12:13" hidden="1" x14ac:dyDescent="0.25">
      <c r="L6137" s="145" t="str">
        <f>IF(A6137="","",IFERROR(VLOOKUP(B6137,IPQlickTabla!$B:$J,9,FALSE),IF(B6137="80 - Produccion-Mezcla Grasa","80",IF(B6137="51 - Purga-Purga de sebo","51",IF(B6137="502 - Fermentacion PCL","502",IF(B6137="510 - Fermentacion","510","512"))))))</f>
        <v/>
      </c>
      <c r="M6137" s="107" t="str">
        <f t="shared" si="95"/>
        <v/>
      </c>
    </row>
    <row r="6138" spans="12:13" hidden="1" x14ac:dyDescent="0.25">
      <c r="L6138" s="145" t="str">
        <f>IF(A6138="","",IFERROR(VLOOKUP(B6138,IPQlickTabla!$B:$J,9,FALSE),IF(B6138="80 - Produccion-Mezcla Grasa","80",IF(B6138="51 - Purga-Purga de sebo","51",IF(B6138="502 - Fermentacion PCL","502",IF(B6138="510 - Fermentacion","510","512"))))))</f>
        <v/>
      </c>
      <c r="M6138" s="107" t="str">
        <f t="shared" si="95"/>
        <v/>
      </c>
    </row>
    <row r="6139" spans="12:13" hidden="1" x14ac:dyDescent="0.25">
      <c r="L6139" s="145" t="str">
        <f>IF(A6139="","",IFERROR(VLOOKUP(B6139,IPQlickTabla!$B:$J,9,FALSE),IF(B6139="80 - Produccion-Mezcla Grasa","80",IF(B6139="51 - Purga-Purga de sebo","51",IF(B6139="502 - Fermentacion PCL","502",IF(B6139="510 - Fermentacion","510","512"))))))</f>
        <v/>
      </c>
      <c r="M6139" s="107" t="str">
        <f t="shared" si="95"/>
        <v/>
      </c>
    </row>
    <row r="6140" spans="12:13" hidden="1" x14ac:dyDescent="0.25">
      <c r="L6140" s="145" t="str">
        <f>IF(A6140="","",IFERROR(VLOOKUP(B6140,IPQlickTabla!$B:$J,9,FALSE),IF(B6140="80 - Produccion-Mezcla Grasa","80",IF(B6140="51 - Purga-Purga de sebo","51",IF(B6140="502 - Fermentacion PCL","502",IF(B6140="510 - Fermentacion","510","512"))))))</f>
        <v/>
      </c>
      <c r="M6140" s="107" t="str">
        <f t="shared" si="95"/>
        <v/>
      </c>
    </row>
    <row r="6141" spans="12:13" hidden="1" x14ac:dyDescent="0.25">
      <c r="L6141" s="145" t="str">
        <f>IF(A6141="","",IFERROR(VLOOKUP(B6141,IPQlickTabla!$B:$J,9,FALSE),IF(B6141="80 - Produccion-Mezcla Grasa","80",IF(B6141="51 - Purga-Purga de sebo","51",IF(B6141="502 - Fermentacion PCL","502",IF(B6141="510 - Fermentacion","510","512"))))))</f>
        <v/>
      </c>
      <c r="M6141" s="107" t="str">
        <f t="shared" si="95"/>
        <v/>
      </c>
    </row>
    <row r="6142" spans="12:13" hidden="1" x14ac:dyDescent="0.25">
      <c r="L6142" s="145" t="str">
        <f>IF(A6142="","",IFERROR(VLOOKUP(B6142,IPQlickTabla!$B:$J,9,FALSE),IF(B6142="80 - Produccion-Mezcla Grasa","80",IF(B6142="51 - Purga-Purga de sebo","51",IF(B6142="502 - Fermentacion PCL","502",IF(B6142="510 - Fermentacion","510","512"))))))</f>
        <v/>
      </c>
      <c r="M6142" s="107" t="str">
        <f t="shared" si="95"/>
        <v/>
      </c>
    </row>
    <row r="6143" spans="12:13" hidden="1" x14ac:dyDescent="0.25">
      <c r="L6143" s="145" t="str">
        <f>IF(A6143="","",IFERROR(VLOOKUP(B6143,IPQlickTabla!$B:$J,9,FALSE),IF(B6143="80 - Produccion-Mezcla Grasa","80",IF(B6143="51 - Purga-Purga de sebo","51",IF(B6143="502 - Fermentacion PCL","502",IF(B6143="510 - Fermentacion","510","512"))))))</f>
        <v/>
      </c>
      <c r="M6143" s="107" t="str">
        <f t="shared" si="95"/>
        <v/>
      </c>
    </row>
    <row r="6144" spans="12:13" hidden="1" x14ac:dyDescent="0.25">
      <c r="L6144" s="145" t="str">
        <f>IF(A6144="","",IFERROR(VLOOKUP(B6144,IPQlickTabla!$B:$J,9,FALSE),IF(B6144="80 - Produccion-Mezcla Grasa","80",IF(B6144="51 - Purga-Purga de sebo","51",IF(B6144="502 - Fermentacion PCL","502",IF(B6144="510 - Fermentacion","510","512"))))))</f>
        <v/>
      </c>
      <c r="M6144" s="107" t="str">
        <f t="shared" si="95"/>
        <v/>
      </c>
    </row>
    <row r="6145" spans="12:13" hidden="1" x14ac:dyDescent="0.25">
      <c r="L6145" s="145" t="str">
        <f>IF(A6145="","",IFERROR(VLOOKUP(B6145,IPQlickTabla!$B:$J,9,FALSE),IF(B6145="80 - Produccion-Mezcla Grasa","80",IF(B6145="51 - Purga-Purga de sebo","51",IF(B6145="502 - Fermentacion PCL","502",IF(B6145="510 - Fermentacion","510","512"))))))</f>
        <v/>
      </c>
      <c r="M6145" s="107" t="str">
        <f t="shared" si="95"/>
        <v/>
      </c>
    </row>
    <row r="6146" spans="12:13" hidden="1" x14ac:dyDescent="0.25">
      <c r="L6146" s="145" t="str">
        <f>IF(A6146="","",IFERROR(VLOOKUP(B6146,IPQlickTabla!$B:$J,9,FALSE),IF(B6146="80 - Produccion-Mezcla Grasa","80",IF(B6146="51 - Purga-Purga de sebo","51",IF(B6146="502 - Fermentacion PCL","502",IF(B6146="510 - Fermentacion","510","512"))))))</f>
        <v/>
      </c>
      <c r="M6146" s="107" t="str">
        <f t="shared" si="95"/>
        <v/>
      </c>
    </row>
    <row r="6147" spans="12:13" hidden="1" x14ac:dyDescent="0.25">
      <c r="L6147" s="145" t="str">
        <f>IF(A6147="","",IFERROR(VLOOKUP(B6147,IPQlickTabla!$B:$J,9,FALSE),IF(B6147="80 - Produccion-Mezcla Grasa","80",IF(B6147="51 - Purga-Purga de sebo","51",IF(B6147="502 - Fermentacion PCL","502",IF(B6147="510 - Fermentacion","510","512"))))))</f>
        <v/>
      </c>
      <c r="M6147" s="107" t="str">
        <f t="shared" ref="M6147:M6210" si="96">+IF(OR(L6147=73,L6147=74,L6147=75),75,IF(L6147="80",80,IF(L6147="51",51,IF(L6147="502",502,IF(L6147="510",510,IF(L6147="512",512,L6147))))))</f>
        <v/>
      </c>
    </row>
    <row r="6148" spans="12:13" hidden="1" x14ac:dyDescent="0.25">
      <c r="L6148" s="145" t="str">
        <f>IF(A6148="","",IFERROR(VLOOKUP(B6148,IPQlickTabla!$B:$J,9,FALSE),IF(B6148="80 - Produccion-Mezcla Grasa","80",IF(B6148="51 - Purga-Purga de sebo","51",IF(B6148="502 - Fermentacion PCL","502",IF(B6148="510 - Fermentacion","510","512"))))))</f>
        <v/>
      </c>
      <c r="M6148" s="107" t="str">
        <f t="shared" si="96"/>
        <v/>
      </c>
    </row>
    <row r="6149" spans="12:13" hidden="1" x14ac:dyDescent="0.25">
      <c r="L6149" s="145" t="str">
        <f>IF(A6149="","",IFERROR(VLOOKUP(B6149,IPQlickTabla!$B:$J,9,FALSE),IF(B6149="80 - Produccion-Mezcla Grasa","80",IF(B6149="51 - Purga-Purga de sebo","51",IF(B6149="502 - Fermentacion PCL","502",IF(B6149="510 - Fermentacion","510","512"))))))</f>
        <v/>
      </c>
      <c r="M6149" s="107" t="str">
        <f t="shared" si="96"/>
        <v/>
      </c>
    </row>
    <row r="6150" spans="12:13" hidden="1" x14ac:dyDescent="0.25">
      <c r="L6150" s="145" t="str">
        <f>IF(A6150="","",IFERROR(VLOOKUP(B6150,IPQlickTabla!$B:$J,9,FALSE),IF(B6150="80 - Produccion-Mezcla Grasa","80",IF(B6150="51 - Purga-Purga de sebo","51",IF(B6150="502 - Fermentacion PCL","502",IF(B6150="510 - Fermentacion","510","512"))))))</f>
        <v/>
      </c>
      <c r="M6150" s="107" t="str">
        <f t="shared" si="96"/>
        <v/>
      </c>
    </row>
    <row r="6151" spans="12:13" hidden="1" x14ac:dyDescent="0.25">
      <c r="L6151" s="145" t="str">
        <f>IF(A6151="","",IFERROR(VLOOKUP(B6151,IPQlickTabla!$B:$J,9,FALSE),IF(B6151="80 - Produccion-Mezcla Grasa","80",IF(B6151="51 - Purga-Purga de sebo","51",IF(B6151="502 - Fermentacion PCL","502",IF(B6151="510 - Fermentacion","510","512"))))))</f>
        <v/>
      </c>
      <c r="M6151" s="107" t="str">
        <f t="shared" si="96"/>
        <v/>
      </c>
    </row>
    <row r="6152" spans="12:13" hidden="1" x14ac:dyDescent="0.25">
      <c r="L6152" s="145" t="str">
        <f>IF(A6152="","",IFERROR(VLOOKUP(B6152,IPQlickTabla!$B:$J,9,FALSE),IF(B6152="80 - Produccion-Mezcla Grasa","80",IF(B6152="51 - Purga-Purga de sebo","51",IF(B6152="502 - Fermentacion PCL","502",IF(B6152="510 - Fermentacion","510","512"))))))</f>
        <v/>
      </c>
      <c r="M6152" s="107" t="str">
        <f t="shared" si="96"/>
        <v/>
      </c>
    </row>
    <row r="6153" spans="12:13" hidden="1" x14ac:dyDescent="0.25">
      <c r="L6153" s="145" t="str">
        <f>IF(A6153="","",IFERROR(VLOOKUP(B6153,IPQlickTabla!$B:$J,9,FALSE),IF(B6153="80 - Produccion-Mezcla Grasa","80",IF(B6153="51 - Purga-Purga de sebo","51",IF(B6153="502 - Fermentacion PCL","502",IF(B6153="510 - Fermentacion","510","512"))))))</f>
        <v/>
      </c>
      <c r="M6153" s="107" t="str">
        <f t="shared" si="96"/>
        <v/>
      </c>
    </row>
    <row r="6154" spans="12:13" hidden="1" x14ac:dyDescent="0.25">
      <c r="L6154" s="145" t="str">
        <f>IF(A6154="","",IFERROR(VLOOKUP(B6154,IPQlickTabla!$B:$J,9,FALSE),IF(B6154="80 - Produccion-Mezcla Grasa","80",IF(B6154="51 - Purga-Purga de sebo","51",IF(B6154="502 - Fermentacion PCL","502",IF(B6154="510 - Fermentacion","510","512"))))))</f>
        <v/>
      </c>
      <c r="M6154" s="107" t="str">
        <f t="shared" si="96"/>
        <v/>
      </c>
    </row>
    <row r="6155" spans="12:13" hidden="1" x14ac:dyDescent="0.25">
      <c r="L6155" s="145" t="str">
        <f>IF(A6155="","",IFERROR(VLOOKUP(B6155,IPQlickTabla!$B:$J,9,FALSE),IF(B6155="80 - Produccion-Mezcla Grasa","80",IF(B6155="51 - Purga-Purga de sebo","51",IF(B6155="502 - Fermentacion PCL","502",IF(B6155="510 - Fermentacion","510","512"))))))</f>
        <v/>
      </c>
      <c r="M6155" s="107" t="str">
        <f t="shared" si="96"/>
        <v/>
      </c>
    </row>
    <row r="6156" spans="12:13" hidden="1" x14ac:dyDescent="0.25">
      <c r="L6156" s="145" t="str">
        <f>IF(A6156="","",IFERROR(VLOOKUP(B6156,IPQlickTabla!$B:$J,9,FALSE),IF(B6156="80 - Produccion-Mezcla Grasa","80",IF(B6156="51 - Purga-Purga de sebo","51",IF(B6156="502 - Fermentacion PCL","502",IF(B6156="510 - Fermentacion","510","512"))))))</f>
        <v/>
      </c>
      <c r="M6156" s="107" t="str">
        <f t="shared" si="96"/>
        <v/>
      </c>
    </row>
    <row r="6157" spans="12:13" hidden="1" x14ac:dyDescent="0.25">
      <c r="L6157" s="145" t="str">
        <f>IF(A6157="","",IFERROR(VLOOKUP(B6157,IPQlickTabla!$B:$J,9,FALSE),IF(B6157="80 - Produccion-Mezcla Grasa","80",IF(B6157="51 - Purga-Purga de sebo","51",IF(B6157="502 - Fermentacion PCL","502",IF(B6157="510 - Fermentacion","510","512"))))))</f>
        <v/>
      </c>
      <c r="M6157" s="107" t="str">
        <f t="shared" si="96"/>
        <v/>
      </c>
    </row>
    <row r="6158" spans="12:13" hidden="1" x14ac:dyDescent="0.25">
      <c r="L6158" s="145" t="str">
        <f>IF(A6158="","",IFERROR(VLOOKUP(B6158,IPQlickTabla!$B:$J,9,FALSE),IF(B6158="80 - Produccion-Mezcla Grasa","80",IF(B6158="51 - Purga-Purga de sebo","51",IF(B6158="502 - Fermentacion PCL","502",IF(B6158="510 - Fermentacion","510","512"))))))</f>
        <v/>
      </c>
      <c r="M6158" s="107" t="str">
        <f t="shared" si="96"/>
        <v/>
      </c>
    </row>
    <row r="6159" spans="12:13" hidden="1" x14ac:dyDescent="0.25">
      <c r="L6159" s="145" t="str">
        <f>IF(A6159="","",IFERROR(VLOOKUP(B6159,IPQlickTabla!$B:$J,9,FALSE),IF(B6159="80 - Produccion-Mezcla Grasa","80",IF(B6159="51 - Purga-Purga de sebo","51",IF(B6159="502 - Fermentacion PCL","502",IF(B6159="510 - Fermentacion","510","512"))))))</f>
        <v/>
      </c>
      <c r="M6159" s="107" t="str">
        <f t="shared" si="96"/>
        <v/>
      </c>
    </row>
    <row r="6160" spans="12:13" hidden="1" x14ac:dyDescent="0.25">
      <c r="L6160" s="145" t="str">
        <f>IF(A6160="","",IFERROR(VLOOKUP(B6160,IPQlickTabla!$B:$J,9,FALSE),IF(B6160="80 - Produccion-Mezcla Grasa","80",IF(B6160="51 - Purga-Purga de sebo","51",IF(B6160="502 - Fermentacion PCL","502",IF(B6160="510 - Fermentacion","510","512"))))))</f>
        <v/>
      </c>
      <c r="M6160" s="107" t="str">
        <f t="shared" si="96"/>
        <v/>
      </c>
    </row>
    <row r="6161" spans="12:13" hidden="1" x14ac:dyDescent="0.25">
      <c r="L6161" s="145" t="str">
        <f>IF(A6161="","",IFERROR(VLOOKUP(B6161,IPQlickTabla!$B:$J,9,FALSE),IF(B6161="80 - Produccion-Mezcla Grasa","80",IF(B6161="51 - Purga-Purga de sebo","51",IF(B6161="502 - Fermentacion PCL","502",IF(B6161="510 - Fermentacion","510","512"))))))</f>
        <v/>
      </c>
      <c r="M6161" s="107" t="str">
        <f t="shared" si="96"/>
        <v/>
      </c>
    </row>
    <row r="6162" spans="12:13" hidden="1" x14ac:dyDescent="0.25">
      <c r="L6162" s="145" t="str">
        <f>IF(A6162="","",IFERROR(VLOOKUP(B6162,IPQlickTabla!$B:$J,9,FALSE),IF(B6162="80 - Produccion-Mezcla Grasa","80",IF(B6162="51 - Purga-Purga de sebo","51",IF(B6162="502 - Fermentacion PCL","502",IF(B6162="510 - Fermentacion","510","512"))))))</f>
        <v/>
      </c>
      <c r="M6162" s="107" t="str">
        <f t="shared" si="96"/>
        <v/>
      </c>
    </row>
    <row r="6163" spans="12:13" hidden="1" x14ac:dyDescent="0.25">
      <c r="L6163" s="145" t="str">
        <f>IF(A6163="","",IFERROR(VLOOKUP(B6163,IPQlickTabla!$B:$J,9,FALSE),IF(B6163="80 - Produccion-Mezcla Grasa","80",IF(B6163="51 - Purga-Purga de sebo","51",IF(B6163="502 - Fermentacion PCL","502",IF(B6163="510 - Fermentacion","510","512"))))))</f>
        <v/>
      </c>
      <c r="M6163" s="107" t="str">
        <f t="shared" si="96"/>
        <v/>
      </c>
    </row>
    <row r="6164" spans="12:13" hidden="1" x14ac:dyDescent="0.25">
      <c r="L6164" s="145" t="str">
        <f>IF(A6164="","",IFERROR(VLOOKUP(B6164,IPQlickTabla!$B:$J,9,FALSE),IF(B6164="80 - Produccion-Mezcla Grasa","80",IF(B6164="51 - Purga-Purga de sebo","51",IF(B6164="502 - Fermentacion PCL","502",IF(B6164="510 - Fermentacion","510","512"))))))</f>
        <v/>
      </c>
      <c r="M6164" s="107" t="str">
        <f t="shared" si="96"/>
        <v/>
      </c>
    </row>
    <row r="6165" spans="12:13" hidden="1" x14ac:dyDescent="0.25">
      <c r="L6165" s="145" t="str">
        <f>IF(A6165="","",IFERROR(VLOOKUP(B6165,IPQlickTabla!$B:$J,9,FALSE),IF(B6165="80 - Produccion-Mezcla Grasa","80",IF(B6165="51 - Purga-Purga de sebo","51",IF(B6165="502 - Fermentacion PCL","502",IF(B6165="510 - Fermentacion","510","512"))))))</f>
        <v/>
      </c>
      <c r="M6165" s="107" t="str">
        <f t="shared" si="96"/>
        <v/>
      </c>
    </row>
    <row r="6166" spans="12:13" hidden="1" x14ac:dyDescent="0.25">
      <c r="L6166" s="145" t="str">
        <f>IF(A6166="","",IFERROR(VLOOKUP(B6166,IPQlickTabla!$B:$J,9,FALSE),IF(B6166="80 - Produccion-Mezcla Grasa","80",IF(B6166="51 - Purga-Purga de sebo","51",IF(B6166="502 - Fermentacion PCL","502",IF(B6166="510 - Fermentacion","510","512"))))))</f>
        <v/>
      </c>
      <c r="M6166" s="107" t="str">
        <f t="shared" si="96"/>
        <v/>
      </c>
    </row>
    <row r="6167" spans="12:13" hidden="1" x14ac:dyDescent="0.25">
      <c r="L6167" s="145" t="str">
        <f>IF(A6167="","",IFERROR(VLOOKUP(B6167,IPQlickTabla!$B:$J,9,FALSE),IF(B6167="80 - Produccion-Mezcla Grasa","80",IF(B6167="51 - Purga-Purga de sebo","51",IF(B6167="502 - Fermentacion PCL","502",IF(B6167="510 - Fermentacion","510","512"))))))</f>
        <v/>
      </c>
      <c r="M6167" s="107" t="str">
        <f t="shared" si="96"/>
        <v/>
      </c>
    </row>
    <row r="6168" spans="12:13" hidden="1" x14ac:dyDescent="0.25">
      <c r="L6168" s="145" t="str">
        <f>IF(A6168="","",IFERROR(VLOOKUP(B6168,IPQlickTabla!$B:$J,9,FALSE),IF(B6168="80 - Produccion-Mezcla Grasa","80",IF(B6168="51 - Purga-Purga de sebo","51",IF(B6168="502 - Fermentacion PCL","502",IF(B6168="510 - Fermentacion","510","512"))))))</f>
        <v/>
      </c>
      <c r="M6168" s="107" t="str">
        <f t="shared" si="96"/>
        <v/>
      </c>
    </row>
    <row r="6169" spans="12:13" hidden="1" x14ac:dyDescent="0.25">
      <c r="L6169" s="145" t="str">
        <f>IF(A6169="","",IFERROR(VLOOKUP(B6169,IPQlickTabla!$B:$J,9,FALSE),IF(B6169="80 - Produccion-Mezcla Grasa","80",IF(B6169="51 - Purga-Purga de sebo","51",IF(B6169="502 - Fermentacion PCL","502",IF(B6169="510 - Fermentacion","510","512"))))))</f>
        <v/>
      </c>
      <c r="M6169" s="107" t="str">
        <f t="shared" si="96"/>
        <v/>
      </c>
    </row>
    <row r="6170" spans="12:13" hidden="1" x14ac:dyDescent="0.25">
      <c r="L6170" s="145" t="str">
        <f>IF(A6170="","",IFERROR(VLOOKUP(B6170,IPQlickTabla!$B:$J,9,FALSE),IF(B6170="80 - Produccion-Mezcla Grasa","80",IF(B6170="51 - Purga-Purga de sebo","51",IF(B6170="502 - Fermentacion PCL","502",IF(B6170="510 - Fermentacion","510","512"))))))</f>
        <v/>
      </c>
      <c r="M6170" s="107" t="str">
        <f t="shared" si="96"/>
        <v/>
      </c>
    </row>
    <row r="6171" spans="12:13" hidden="1" x14ac:dyDescent="0.25">
      <c r="L6171" s="145" t="str">
        <f>IF(A6171="","",IFERROR(VLOOKUP(B6171,IPQlickTabla!$B:$J,9,FALSE),IF(B6171="80 - Produccion-Mezcla Grasa","80",IF(B6171="51 - Purga-Purga de sebo","51",IF(B6171="502 - Fermentacion PCL","502",IF(B6171="510 - Fermentacion","510","512"))))))</f>
        <v/>
      </c>
      <c r="M6171" s="107" t="str">
        <f t="shared" si="96"/>
        <v/>
      </c>
    </row>
    <row r="6172" spans="12:13" hidden="1" x14ac:dyDescent="0.25">
      <c r="L6172" s="145" t="str">
        <f>IF(A6172="","",IFERROR(VLOOKUP(B6172,IPQlickTabla!$B:$J,9,FALSE),IF(B6172="80 - Produccion-Mezcla Grasa","80",IF(B6172="51 - Purga-Purga de sebo","51",IF(B6172="502 - Fermentacion PCL","502",IF(B6172="510 - Fermentacion","510","512"))))))</f>
        <v/>
      </c>
      <c r="M6172" s="107" t="str">
        <f t="shared" si="96"/>
        <v/>
      </c>
    </row>
    <row r="6173" spans="12:13" hidden="1" x14ac:dyDescent="0.25">
      <c r="L6173" s="145" t="str">
        <f>IF(A6173="","",IFERROR(VLOOKUP(B6173,IPQlickTabla!$B:$J,9,FALSE),IF(B6173="80 - Produccion-Mezcla Grasa","80",IF(B6173="51 - Purga-Purga de sebo","51",IF(B6173="502 - Fermentacion PCL","502",IF(B6173="510 - Fermentacion","510","512"))))))</f>
        <v/>
      </c>
      <c r="M6173" s="107" t="str">
        <f t="shared" si="96"/>
        <v/>
      </c>
    </row>
    <row r="6174" spans="12:13" hidden="1" x14ac:dyDescent="0.25">
      <c r="L6174" s="145" t="str">
        <f>IF(A6174="","",IFERROR(VLOOKUP(B6174,IPQlickTabla!$B:$J,9,FALSE),IF(B6174="80 - Produccion-Mezcla Grasa","80",IF(B6174="51 - Purga-Purga de sebo","51",IF(B6174="502 - Fermentacion PCL","502",IF(B6174="510 - Fermentacion","510","512"))))))</f>
        <v/>
      </c>
      <c r="M6174" s="107" t="str">
        <f t="shared" si="96"/>
        <v/>
      </c>
    </row>
    <row r="6175" spans="12:13" hidden="1" x14ac:dyDescent="0.25">
      <c r="L6175" s="145" t="str">
        <f>IF(A6175="","",IFERROR(VLOOKUP(B6175,IPQlickTabla!$B:$J,9,FALSE),IF(B6175="80 - Produccion-Mezcla Grasa","80",IF(B6175="51 - Purga-Purga de sebo","51",IF(B6175="502 - Fermentacion PCL","502",IF(B6175="510 - Fermentacion","510","512"))))))</f>
        <v/>
      </c>
      <c r="M6175" s="107" t="str">
        <f t="shared" si="96"/>
        <v/>
      </c>
    </row>
    <row r="6176" spans="12:13" hidden="1" x14ac:dyDescent="0.25">
      <c r="L6176" s="145" t="str">
        <f>IF(A6176="","",IFERROR(VLOOKUP(B6176,IPQlickTabla!$B:$J,9,FALSE),IF(B6176="80 - Produccion-Mezcla Grasa","80",IF(B6176="51 - Purga-Purga de sebo","51",IF(B6176="502 - Fermentacion PCL","502",IF(B6176="510 - Fermentacion","510","512"))))))</f>
        <v/>
      </c>
      <c r="M6176" s="107" t="str">
        <f t="shared" si="96"/>
        <v/>
      </c>
    </row>
    <row r="6177" spans="12:13" hidden="1" x14ac:dyDescent="0.25">
      <c r="L6177" s="145" t="str">
        <f>IF(A6177="","",IFERROR(VLOOKUP(B6177,IPQlickTabla!$B:$J,9,FALSE),IF(B6177="80 - Produccion-Mezcla Grasa","80",IF(B6177="51 - Purga-Purga de sebo","51",IF(B6177="502 - Fermentacion PCL","502",IF(B6177="510 - Fermentacion","510","512"))))))</f>
        <v/>
      </c>
      <c r="M6177" s="107" t="str">
        <f t="shared" si="96"/>
        <v/>
      </c>
    </row>
    <row r="6178" spans="12:13" hidden="1" x14ac:dyDescent="0.25">
      <c r="L6178" s="145" t="str">
        <f>IF(A6178="","",IFERROR(VLOOKUP(B6178,IPQlickTabla!$B:$J,9,FALSE),IF(B6178="80 - Produccion-Mezcla Grasa","80",IF(B6178="51 - Purga-Purga de sebo","51",IF(B6178="502 - Fermentacion PCL","502",IF(B6178="510 - Fermentacion","510","512"))))))</f>
        <v/>
      </c>
      <c r="M6178" s="107" t="str">
        <f t="shared" si="96"/>
        <v/>
      </c>
    </row>
    <row r="6179" spans="12:13" hidden="1" x14ac:dyDescent="0.25">
      <c r="L6179" s="145" t="str">
        <f>IF(A6179="","",IFERROR(VLOOKUP(B6179,IPQlickTabla!$B:$J,9,FALSE),IF(B6179="80 - Produccion-Mezcla Grasa","80",IF(B6179="51 - Purga-Purga de sebo","51",IF(B6179="502 - Fermentacion PCL","502",IF(B6179="510 - Fermentacion","510","512"))))))</f>
        <v/>
      </c>
      <c r="M6179" s="107" t="str">
        <f t="shared" si="96"/>
        <v/>
      </c>
    </row>
    <row r="6180" spans="12:13" hidden="1" x14ac:dyDescent="0.25">
      <c r="L6180" s="145" t="str">
        <f>IF(A6180="","",IFERROR(VLOOKUP(B6180,IPQlickTabla!$B:$J,9,FALSE),IF(B6180="80 - Produccion-Mezcla Grasa","80",IF(B6180="51 - Purga-Purga de sebo","51",IF(B6180="502 - Fermentacion PCL","502",IF(B6180="510 - Fermentacion","510","512"))))))</f>
        <v/>
      </c>
      <c r="M6180" s="107" t="str">
        <f t="shared" si="96"/>
        <v/>
      </c>
    </row>
    <row r="6181" spans="12:13" hidden="1" x14ac:dyDescent="0.25">
      <c r="L6181" s="145" t="str">
        <f>IF(A6181="","",IFERROR(VLOOKUP(B6181,IPQlickTabla!$B:$J,9,FALSE),IF(B6181="80 - Produccion-Mezcla Grasa","80",IF(B6181="51 - Purga-Purga de sebo","51",IF(B6181="502 - Fermentacion PCL","502",IF(B6181="510 - Fermentacion","510","512"))))))</f>
        <v/>
      </c>
      <c r="M6181" s="107" t="str">
        <f t="shared" si="96"/>
        <v/>
      </c>
    </row>
    <row r="6182" spans="12:13" hidden="1" x14ac:dyDescent="0.25">
      <c r="L6182" s="145" t="str">
        <f>IF(A6182="","",IFERROR(VLOOKUP(B6182,IPQlickTabla!$B:$J,9,FALSE),IF(B6182="80 - Produccion-Mezcla Grasa","80",IF(B6182="51 - Purga-Purga de sebo","51",IF(B6182="502 - Fermentacion PCL","502",IF(B6182="510 - Fermentacion","510","512"))))))</f>
        <v/>
      </c>
      <c r="M6182" s="107" t="str">
        <f t="shared" si="96"/>
        <v/>
      </c>
    </row>
    <row r="6183" spans="12:13" hidden="1" x14ac:dyDescent="0.25">
      <c r="L6183" s="145" t="str">
        <f>IF(A6183="","",IFERROR(VLOOKUP(B6183,IPQlickTabla!$B:$J,9,FALSE),IF(B6183="80 - Produccion-Mezcla Grasa","80",IF(B6183="51 - Purga-Purga de sebo","51",IF(B6183="502 - Fermentacion PCL","502",IF(B6183="510 - Fermentacion","510","512"))))))</f>
        <v/>
      </c>
      <c r="M6183" s="107" t="str">
        <f t="shared" si="96"/>
        <v/>
      </c>
    </row>
    <row r="6184" spans="12:13" hidden="1" x14ac:dyDescent="0.25">
      <c r="L6184" s="145" t="str">
        <f>IF(A6184="","",IFERROR(VLOOKUP(B6184,IPQlickTabla!$B:$J,9,FALSE),IF(B6184="80 - Produccion-Mezcla Grasa","80",IF(B6184="51 - Purga-Purga de sebo","51",IF(B6184="502 - Fermentacion PCL","502",IF(B6184="510 - Fermentacion","510","512"))))))</f>
        <v/>
      </c>
      <c r="M6184" s="107" t="str">
        <f t="shared" si="96"/>
        <v/>
      </c>
    </row>
    <row r="6185" spans="12:13" hidden="1" x14ac:dyDescent="0.25">
      <c r="L6185" s="145" t="str">
        <f>IF(A6185="","",IFERROR(VLOOKUP(B6185,IPQlickTabla!$B:$J,9,FALSE),IF(B6185="80 - Produccion-Mezcla Grasa","80",IF(B6185="51 - Purga-Purga de sebo","51",IF(B6185="502 - Fermentacion PCL","502",IF(B6185="510 - Fermentacion","510","512"))))))</f>
        <v/>
      </c>
      <c r="M6185" s="107" t="str">
        <f t="shared" si="96"/>
        <v/>
      </c>
    </row>
    <row r="6186" spans="12:13" hidden="1" x14ac:dyDescent="0.25">
      <c r="L6186" s="145" t="str">
        <f>IF(A6186="","",IFERROR(VLOOKUP(B6186,IPQlickTabla!$B:$J,9,FALSE),IF(B6186="80 - Produccion-Mezcla Grasa","80",IF(B6186="51 - Purga-Purga de sebo","51",IF(B6186="502 - Fermentacion PCL","502",IF(B6186="510 - Fermentacion","510","512"))))))</f>
        <v/>
      </c>
      <c r="M6186" s="107" t="str">
        <f t="shared" si="96"/>
        <v/>
      </c>
    </row>
    <row r="6187" spans="12:13" hidden="1" x14ac:dyDescent="0.25">
      <c r="L6187" s="145" t="str">
        <f>IF(A6187="","",IFERROR(VLOOKUP(B6187,IPQlickTabla!$B:$J,9,FALSE),IF(B6187="80 - Produccion-Mezcla Grasa","80",IF(B6187="51 - Purga-Purga de sebo","51",IF(B6187="502 - Fermentacion PCL","502",IF(B6187="510 - Fermentacion","510","512"))))))</f>
        <v/>
      </c>
      <c r="M6187" s="107" t="str">
        <f t="shared" si="96"/>
        <v/>
      </c>
    </row>
    <row r="6188" spans="12:13" hidden="1" x14ac:dyDescent="0.25">
      <c r="L6188" s="145" t="str">
        <f>IF(A6188="","",IFERROR(VLOOKUP(B6188,IPQlickTabla!$B:$J,9,FALSE),IF(B6188="80 - Produccion-Mezcla Grasa","80",IF(B6188="51 - Purga-Purga de sebo","51",IF(B6188="502 - Fermentacion PCL","502",IF(B6188="510 - Fermentacion","510","512"))))))</f>
        <v/>
      </c>
      <c r="M6188" s="107" t="str">
        <f t="shared" si="96"/>
        <v/>
      </c>
    </row>
    <row r="6189" spans="12:13" hidden="1" x14ac:dyDescent="0.25">
      <c r="L6189" s="145" t="str">
        <f>IF(A6189="","",IFERROR(VLOOKUP(B6189,IPQlickTabla!$B:$J,9,FALSE),IF(B6189="80 - Produccion-Mezcla Grasa","80",IF(B6189="51 - Purga-Purga de sebo","51",IF(B6189="502 - Fermentacion PCL","502",IF(B6189="510 - Fermentacion","510","512"))))))</f>
        <v/>
      </c>
      <c r="M6189" s="107" t="str">
        <f t="shared" si="96"/>
        <v/>
      </c>
    </row>
    <row r="6190" spans="12:13" hidden="1" x14ac:dyDescent="0.25">
      <c r="L6190" s="145" t="str">
        <f>IF(A6190="","",IFERROR(VLOOKUP(B6190,IPQlickTabla!$B:$J,9,FALSE),IF(B6190="80 - Produccion-Mezcla Grasa","80",IF(B6190="51 - Purga-Purga de sebo","51",IF(B6190="502 - Fermentacion PCL","502",IF(B6190="510 - Fermentacion","510","512"))))))</f>
        <v/>
      </c>
      <c r="M6190" s="107" t="str">
        <f t="shared" si="96"/>
        <v/>
      </c>
    </row>
    <row r="6191" spans="12:13" hidden="1" x14ac:dyDescent="0.25">
      <c r="L6191" s="145" t="str">
        <f>IF(A6191="","",IFERROR(VLOOKUP(B6191,IPQlickTabla!$B:$J,9,FALSE),IF(B6191="80 - Produccion-Mezcla Grasa","80",IF(B6191="51 - Purga-Purga de sebo","51",IF(B6191="502 - Fermentacion PCL","502",IF(B6191="510 - Fermentacion","510","512"))))))</f>
        <v/>
      </c>
      <c r="M6191" s="107" t="str">
        <f t="shared" si="96"/>
        <v/>
      </c>
    </row>
    <row r="6192" spans="12:13" hidden="1" x14ac:dyDescent="0.25">
      <c r="L6192" s="145" t="str">
        <f>IF(A6192="","",IFERROR(VLOOKUP(B6192,IPQlickTabla!$B:$J,9,FALSE),IF(B6192="80 - Produccion-Mezcla Grasa","80",IF(B6192="51 - Purga-Purga de sebo","51",IF(B6192="502 - Fermentacion PCL","502",IF(B6192="510 - Fermentacion","510","512"))))))</f>
        <v/>
      </c>
      <c r="M6192" s="107" t="str">
        <f t="shared" si="96"/>
        <v/>
      </c>
    </row>
    <row r="6193" spans="12:13" hidden="1" x14ac:dyDescent="0.25">
      <c r="L6193" s="145" t="str">
        <f>IF(A6193="","",IFERROR(VLOOKUP(B6193,IPQlickTabla!$B:$J,9,FALSE),IF(B6193="80 - Produccion-Mezcla Grasa","80",IF(B6193="51 - Purga-Purga de sebo","51",IF(B6193="502 - Fermentacion PCL","502",IF(B6193="510 - Fermentacion","510","512"))))))</f>
        <v/>
      </c>
      <c r="M6193" s="107" t="str">
        <f t="shared" si="96"/>
        <v/>
      </c>
    </row>
    <row r="6194" spans="12:13" hidden="1" x14ac:dyDescent="0.25">
      <c r="L6194" s="145" t="str">
        <f>IF(A6194="","",IFERROR(VLOOKUP(B6194,IPQlickTabla!$B:$J,9,FALSE),IF(B6194="80 - Produccion-Mezcla Grasa","80",IF(B6194="51 - Purga-Purga de sebo","51",IF(B6194="502 - Fermentacion PCL","502",IF(B6194="510 - Fermentacion","510","512"))))))</f>
        <v/>
      </c>
      <c r="M6194" s="107" t="str">
        <f t="shared" si="96"/>
        <v/>
      </c>
    </row>
    <row r="6195" spans="12:13" hidden="1" x14ac:dyDescent="0.25">
      <c r="L6195" s="145" t="str">
        <f>IF(A6195="","",IFERROR(VLOOKUP(B6195,IPQlickTabla!$B:$J,9,FALSE),IF(B6195="80 - Produccion-Mezcla Grasa","80",IF(B6195="51 - Purga-Purga de sebo","51",IF(B6195="502 - Fermentacion PCL","502",IF(B6195="510 - Fermentacion","510","512"))))))</f>
        <v/>
      </c>
      <c r="M6195" s="107" t="str">
        <f t="shared" si="96"/>
        <v/>
      </c>
    </row>
    <row r="6196" spans="12:13" hidden="1" x14ac:dyDescent="0.25">
      <c r="L6196" s="145" t="str">
        <f>IF(A6196="","",IFERROR(VLOOKUP(B6196,IPQlickTabla!$B:$J,9,FALSE),IF(B6196="80 - Produccion-Mezcla Grasa","80",IF(B6196="51 - Purga-Purga de sebo","51",IF(B6196="502 - Fermentacion PCL","502",IF(B6196="510 - Fermentacion","510","512"))))))</f>
        <v/>
      </c>
      <c r="M6196" s="107" t="str">
        <f t="shared" si="96"/>
        <v/>
      </c>
    </row>
    <row r="6197" spans="12:13" hidden="1" x14ac:dyDescent="0.25">
      <c r="L6197" s="145" t="str">
        <f>IF(A6197="","",IFERROR(VLOOKUP(B6197,IPQlickTabla!$B:$J,9,FALSE),IF(B6197="80 - Produccion-Mezcla Grasa","80",IF(B6197="51 - Purga-Purga de sebo","51",IF(B6197="502 - Fermentacion PCL","502",IF(B6197="510 - Fermentacion","510","512"))))))</f>
        <v/>
      </c>
      <c r="M6197" s="107" t="str">
        <f t="shared" si="96"/>
        <v/>
      </c>
    </row>
    <row r="6198" spans="12:13" hidden="1" x14ac:dyDescent="0.25">
      <c r="L6198" s="145" t="str">
        <f>IF(A6198="","",IFERROR(VLOOKUP(B6198,IPQlickTabla!$B:$J,9,FALSE),IF(B6198="80 - Produccion-Mezcla Grasa","80",IF(B6198="51 - Purga-Purga de sebo","51",IF(B6198="502 - Fermentacion PCL","502",IF(B6198="510 - Fermentacion","510","512"))))))</f>
        <v/>
      </c>
      <c r="M6198" s="107" t="str">
        <f t="shared" si="96"/>
        <v/>
      </c>
    </row>
    <row r="6199" spans="12:13" hidden="1" x14ac:dyDescent="0.25">
      <c r="L6199" s="145" t="str">
        <f>IF(A6199="","",IFERROR(VLOOKUP(B6199,IPQlickTabla!$B:$J,9,FALSE),IF(B6199="80 - Produccion-Mezcla Grasa","80",IF(B6199="51 - Purga-Purga de sebo","51",IF(B6199="502 - Fermentacion PCL","502",IF(B6199="510 - Fermentacion","510","512"))))))</f>
        <v/>
      </c>
      <c r="M6199" s="107" t="str">
        <f t="shared" si="96"/>
        <v/>
      </c>
    </row>
    <row r="6200" spans="12:13" hidden="1" x14ac:dyDescent="0.25">
      <c r="L6200" s="145" t="str">
        <f>IF(A6200="","",IFERROR(VLOOKUP(B6200,IPQlickTabla!$B:$J,9,FALSE),IF(B6200="80 - Produccion-Mezcla Grasa","80",IF(B6200="51 - Purga-Purga de sebo","51",IF(B6200="502 - Fermentacion PCL","502",IF(B6200="510 - Fermentacion","510","512"))))))</f>
        <v/>
      </c>
      <c r="M6200" s="107" t="str">
        <f t="shared" si="96"/>
        <v/>
      </c>
    </row>
    <row r="6201" spans="12:13" hidden="1" x14ac:dyDescent="0.25">
      <c r="L6201" s="145" t="str">
        <f>IF(A6201="","",IFERROR(VLOOKUP(B6201,IPQlickTabla!$B:$J,9,FALSE),IF(B6201="80 - Produccion-Mezcla Grasa","80",IF(B6201="51 - Purga-Purga de sebo","51",IF(B6201="502 - Fermentacion PCL","502",IF(B6201="510 - Fermentacion","510","512"))))))</f>
        <v/>
      </c>
      <c r="M6201" s="107" t="str">
        <f t="shared" si="96"/>
        <v/>
      </c>
    </row>
    <row r="6202" spans="12:13" hidden="1" x14ac:dyDescent="0.25">
      <c r="L6202" s="145" t="str">
        <f>IF(A6202="","",IFERROR(VLOOKUP(B6202,IPQlickTabla!$B:$J,9,FALSE),IF(B6202="80 - Produccion-Mezcla Grasa","80",IF(B6202="51 - Purga-Purga de sebo","51",IF(B6202="502 - Fermentacion PCL","502",IF(B6202="510 - Fermentacion","510","512"))))))</f>
        <v/>
      </c>
      <c r="M6202" s="107" t="str">
        <f t="shared" si="96"/>
        <v/>
      </c>
    </row>
    <row r="6203" spans="12:13" hidden="1" x14ac:dyDescent="0.25">
      <c r="L6203" s="145" t="str">
        <f>IF(A6203="","",IFERROR(VLOOKUP(B6203,IPQlickTabla!$B:$J,9,FALSE),IF(B6203="80 - Produccion-Mezcla Grasa","80",IF(B6203="51 - Purga-Purga de sebo","51",IF(B6203="502 - Fermentacion PCL","502",IF(B6203="510 - Fermentacion","510","512"))))))</f>
        <v/>
      </c>
      <c r="M6203" s="107" t="str">
        <f t="shared" si="96"/>
        <v/>
      </c>
    </row>
    <row r="6204" spans="12:13" hidden="1" x14ac:dyDescent="0.25">
      <c r="L6204" s="145" t="str">
        <f>IF(A6204="","",IFERROR(VLOOKUP(B6204,IPQlickTabla!$B:$J,9,FALSE),IF(B6204="80 - Produccion-Mezcla Grasa","80",IF(B6204="51 - Purga-Purga de sebo","51",IF(B6204="502 - Fermentacion PCL","502",IF(B6204="510 - Fermentacion","510","512"))))))</f>
        <v/>
      </c>
      <c r="M6204" s="107" t="str">
        <f t="shared" si="96"/>
        <v/>
      </c>
    </row>
    <row r="6205" spans="12:13" hidden="1" x14ac:dyDescent="0.25">
      <c r="L6205" s="145" t="str">
        <f>IF(A6205="","",IFERROR(VLOOKUP(B6205,IPQlickTabla!$B:$J,9,FALSE),IF(B6205="80 - Produccion-Mezcla Grasa","80",IF(B6205="51 - Purga-Purga de sebo","51",IF(B6205="502 - Fermentacion PCL","502",IF(B6205="510 - Fermentacion","510","512"))))))</f>
        <v/>
      </c>
      <c r="M6205" s="107" t="str">
        <f t="shared" si="96"/>
        <v/>
      </c>
    </row>
    <row r="6206" spans="12:13" hidden="1" x14ac:dyDescent="0.25">
      <c r="L6206" s="145" t="str">
        <f>IF(A6206="","",IFERROR(VLOOKUP(B6206,IPQlickTabla!$B:$J,9,FALSE),IF(B6206="80 - Produccion-Mezcla Grasa","80",IF(B6206="51 - Purga-Purga de sebo","51",IF(B6206="502 - Fermentacion PCL","502",IF(B6206="510 - Fermentacion","510","512"))))))</f>
        <v/>
      </c>
      <c r="M6206" s="107" t="str">
        <f t="shared" si="96"/>
        <v/>
      </c>
    </row>
    <row r="6207" spans="12:13" hidden="1" x14ac:dyDescent="0.25">
      <c r="L6207" s="145" t="str">
        <f>IF(A6207="","",IFERROR(VLOOKUP(B6207,IPQlickTabla!$B:$J,9,FALSE),IF(B6207="80 - Produccion-Mezcla Grasa","80",IF(B6207="51 - Purga-Purga de sebo","51",IF(B6207="502 - Fermentacion PCL","502",IF(B6207="510 - Fermentacion","510","512"))))))</f>
        <v/>
      </c>
      <c r="M6207" s="107" t="str">
        <f t="shared" si="96"/>
        <v/>
      </c>
    </row>
    <row r="6208" spans="12:13" hidden="1" x14ac:dyDescent="0.25">
      <c r="L6208" s="145" t="str">
        <f>IF(A6208="","",IFERROR(VLOOKUP(B6208,IPQlickTabla!$B:$J,9,FALSE),IF(B6208="80 - Produccion-Mezcla Grasa","80",IF(B6208="51 - Purga-Purga de sebo","51",IF(B6208="502 - Fermentacion PCL","502",IF(B6208="510 - Fermentacion","510","512"))))))</f>
        <v/>
      </c>
      <c r="M6208" s="107" t="str">
        <f t="shared" si="96"/>
        <v/>
      </c>
    </row>
    <row r="6209" spans="12:13" hidden="1" x14ac:dyDescent="0.25">
      <c r="L6209" s="145" t="str">
        <f>IF(A6209="","",IFERROR(VLOOKUP(B6209,IPQlickTabla!$B:$J,9,FALSE),IF(B6209="80 - Produccion-Mezcla Grasa","80",IF(B6209="51 - Purga-Purga de sebo","51",IF(B6209="502 - Fermentacion PCL","502",IF(B6209="510 - Fermentacion","510","512"))))))</f>
        <v/>
      </c>
      <c r="M6209" s="107" t="str">
        <f t="shared" si="96"/>
        <v/>
      </c>
    </row>
    <row r="6210" spans="12:13" hidden="1" x14ac:dyDescent="0.25">
      <c r="L6210" s="145" t="str">
        <f>IF(A6210="","",IFERROR(VLOOKUP(B6210,IPQlickTabla!$B:$J,9,FALSE),IF(B6210="80 - Produccion-Mezcla Grasa","80",IF(B6210="51 - Purga-Purga de sebo","51",IF(B6210="502 - Fermentacion PCL","502",IF(B6210="510 - Fermentacion","510","512"))))))</f>
        <v/>
      </c>
      <c r="M6210" s="107" t="str">
        <f t="shared" si="96"/>
        <v/>
      </c>
    </row>
    <row r="6211" spans="12:13" hidden="1" x14ac:dyDescent="0.25">
      <c r="L6211" s="145" t="str">
        <f>IF(A6211="","",IFERROR(VLOOKUP(B6211,IPQlickTabla!$B:$J,9,FALSE),IF(B6211="80 - Produccion-Mezcla Grasa","80",IF(B6211="51 - Purga-Purga de sebo","51",IF(B6211="502 - Fermentacion PCL","502",IF(B6211="510 - Fermentacion","510","512"))))))</f>
        <v/>
      </c>
      <c r="M6211" s="107" t="str">
        <f t="shared" ref="M6211:M6274" si="97">+IF(OR(L6211=73,L6211=74,L6211=75),75,IF(L6211="80",80,IF(L6211="51",51,IF(L6211="502",502,IF(L6211="510",510,IF(L6211="512",512,L6211))))))</f>
        <v/>
      </c>
    </row>
    <row r="6212" spans="12:13" hidden="1" x14ac:dyDescent="0.25">
      <c r="L6212" s="145" t="str">
        <f>IF(A6212="","",IFERROR(VLOOKUP(B6212,IPQlickTabla!$B:$J,9,FALSE),IF(B6212="80 - Produccion-Mezcla Grasa","80",IF(B6212="51 - Purga-Purga de sebo","51",IF(B6212="502 - Fermentacion PCL","502",IF(B6212="510 - Fermentacion","510","512"))))))</f>
        <v/>
      </c>
      <c r="M6212" s="107" t="str">
        <f t="shared" si="97"/>
        <v/>
      </c>
    </row>
    <row r="6213" spans="12:13" hidden="1" x14ac:dyDescent="0.25">
      <c r="L6213" s="145" t="str">
        <f>IF(A6213="","",IFERROR(VLOOKUP(B6213,IPQlickTabla!$B:$J,9,FALSE),IF(B6213="80 - Produccion-Mezcla Grasa","80",IF(B6213="51 - Purga-Purga de sebo","51",IF(B6213="502 - Fermentacion PCL","502",IF(B6213="510 - Fermentacion","510","512"))))))</f>
        <v/>
      </c>
      <c r="M6213" s="107" t="str">
        <f t="shared" si="97"/>
        <v/>
      </c>
    </row>
    <row r="6214" spans="12:13" hidden="1" x14ac:dyDescent="0.25">
      <c r="L6214" s="145" t="str">
        <f>IF(A6214="","",IFERROR(VLOOKUP(B6214,IPQlickTabla!$B:$J,9,FALSE),IF(B6214="80 - Produccion-Mezcla Grasa","80",IF(B6214="51 - Purga-Purga de sebo","51",IF(B6214="502 - Fermentacion PCL","502",IF(B6214="510 - Fermentacion","510","512"))))))</f>
        <v/>
      </c>
      <c r="M6214" s="107" t="str">
        <f t="shared" si="97"/>
        <v/>
      </c>
    </row>
    <row r="6215" spans="12:13" hidden="1" x14ac:dyDescent="0.25">
      <c r="L6215" s="145" t="str">
        <f>IF(A6215="","",IFERROR(VLOOKUP(B6215,IPQlickTabla!$B:$J,9,FALSE),IF(B6215="80 - Produccion-Mezcla Grasa","80",IF(B6215="51 - Purga-Purga de sebo","51",IF(B6215="502 - Fermentacion PCL","502",IF(B6215="510 - Fermentacion","510","512"))))))</f>
        <v/>
      </c>
      <c r="M6215" s="107" t="str">
        <f t="shared" si="97"/>
        <v/>
      </c>
    </row>
    <row r="6216" spans="12:13" hidden="1" x14ac:dyDescent="0.25">
      <c r="L6216" s="145" t="str">
        <f>IF(A6216="","",IFERROR(VLOOKUP(B6216,IPQlickTabla!$B:$J,9,FALSE),IF(B6216="80 - Produccion-Mezcla Grasa","80",IF(B6216="51 - Purga-Purga de sebo","51",IF(B6216="502 - Fermentacion PCL","502",IF(B6216="510 - Fermentacion","510","512"))))))</f>
        <v/>
      </c>
      <c r="M6216" s="107" t="str">
        <f t="shared" si="97"/>
        <v/>
      </c>
    </row>
    <row r="6217" spans="12:13" hidden="1" x14ac:dyDescent="0.25">
      <c r="L6217" s="145" t="str">
        <f>IF(A6217="","",IFERROR(VLOOKUP(B6217,IPQlickTabla!$B:$J,9,FALSE),IF(B6217="80 - Produccion-Mezcla Grasa","80",IF(B6217="51 - Purga-Purga de sebo","51",IF(B6217="502 - Fermentacion PCL","502",IF(B6217="510 - Fermentacion","510","512"))))))</f>
        <v/>
      </c>
      <c r="M6217" s="107" t="str">
        <f t="shared" si="97"/>
        <v/>
      </c>
    </row>
    <row r="6218" spans="12:13" hidden="1" x14ac:dyDescent="0.25">
      <c r="L6218" s="145" t="str">
        <f>IF(A6218="","",IFERROR(VLOOKUP(B6218,IPQlickTabla!$B:$J,9,FALSE),IF(B6218="80 - Produccion-Mezcla Grasa","80",IF(B6218="51 - Purga-Purga de sebo","51",IF(B6218="502 - Fermentacion PCL","502",IF(B6218="510 - Fermentacion","510","512"))))))</f>
        <v/>
      </c>
      <c r="M6218" s="107" t="str">
        <f t="shared" si="97"/>
        <v/>
      </c>
    </row>
    <row r="6219" spans="12:13" hidden="1" x14ac:dyDescent="0.25">
      <c r="L6219" s="145" t="str">
        <f>IF(A6219="","",IFERROR(VLOOKUP(B6219,IPQlickTabla!$B:$J,9,FALSE),IF(B6219="80 - Produccion-Mezcla Grasa","80",IF(B6219="51 - Purga-Purga de sebo","51",IF(B6219="502 - Fermentacion PCL","502",IF(B6219="510 - Fermentacion","510","512"))))))</f>
        <v/>
      </c>
      <c r="M6219" s="107" t="str">
        <f t="shared" si="97"/>
        <v/>
      </c>
    </row>
    <row r="6220" spans="12:13" hidden="1" x14ac:dyDescent="0.25">
      <c r="L6220" s="145" t="str">
        <f>IF(A6220="","",IFERROR(VLOOKUP(B6220,IPQlickTabla!$B:$J,9,FALSE),IF(B6220="80 - Produccion-Mezcla Grasa","80",IF(B6220="51 - Purga-Purga de sebo","51",IF(B6220="502 - Fermentacion PCL","502",IF(B6220="510 - Fermentacion","510","512"))))))</f>
        <v/>
      </c>
      <c r="M6220" s="107" t="str">
        <f t="shared" si="97"/>
        <v/>
      </c>
    </row>
    <row r="6221" spans="12:13" hidden="1" x14ac:dyDescent="0.25">
      <c r="L6221" s="145" t="str">
        <f>IF(A6221="","",IFERROR(VLOOKUP(B6221,IPQlickTabla!$B:$J,9,FALSE),IF(B6221="80 - Produccion-Mezcla Grasa","80",IF(B6221="51 - Purga-Purga de sebo","51",IF(B6221="502 - Fermentacion PCL","502",IF(B6221="510 - Fermentacion","510","512"))))))</f>
        <v/>
      </c>
      <c r="M6221" s="107" t="str">
        <f t="shared" si="97"/>
        <v/>
      </c>
    </row>
    <row r="6222" spans="12:13" hidden="1" x14ac:dyDescent="0.25">
      <c r="L6222" s="145" t="str">
        <f>IF(A6222="","",IFERROR(VLOOKUP(B6222,IPQlickTabla!$B:$J,9,FALSE),IF(B6222="80 - Produccion-Mezcla Grasa","80",IF(B6222="51 - Purga-Purga de sebo","51",IF(B6222="502 - Fermentacion PCL","502",IF(B6222="510 - Fermentacion","510","512"))))))</f>
        <v/>
      </c>
      <c r="M6222" s="107" t="str">
        <f t="shared" si="97"/>
        <v/>
      </c>
    </row>
    <row r="6223" spans="12:13" hidden="1" x14ac:dyDescent="0.25">
      <c r="L6223" s="145" t="str">
        <f>IF(A6223="","",IFERROR(VLOOKUP(B6223,IPQlickTabla!$B:$J,9,FALSE),IF(B6223="80 - Produccion-Mezcla Grasa","80",IF(B6223="51 - Purga-Purga de sebo","51",IF(B6223="502 - Fermentacion PCL","502",IF(B6223="510 - Fermentacion","510","512"))))))</f>
        <v/>
      </c>
      <c r="M6223" s="107" t="str">
        <f t="shared" si="97"/>
        <v/>
      </c>
    </row>
    <row r="6224" spans="12:13" hidden="1" x14ac:dyDescent="0.25">
      <c r="L6224" s="145" t="str">
        <f>IF(A6224="","",IFERROR(VLOOKUP(B6224,IPQlickTabla!$B:$J,9,FALSE),IF(B6224="80 - Produccion-Mezcla Grasa","80",IF(B6224="51 - Purga-Purga de sebo","51",IF(B6224="502 - Fermentacion PCL","502",IF(B6224="510 - Fermentacion","510","512"))))))</f>
        <v/>
      </c>
      <c r="M6224" s="107" t="str">
        <f t="shared" si="97"/>
        <v/>
      </c>
    </row>
    <row r="6225" spans="12:13" hidden="1" x14ac:dyDescent="0.25">
      <c r="L6225" s="145" t="str">
        <f>IF(A6225="","",IFERROR(VLOOKUP(B6225,IPQlickTabla!$B:$J,9,FALSE),IF(B6225="80 - Produccion-Mezcla Grasa","80",IF(B6225="51 - Purga-Purga de sebo","51",IF(B6225="502 - Fermentacion PCL","502",IF(B6225="510 - Fermentacion","510","512"))))))</f>
        <v/>
      </c>
      <c r="M6225" s="107" t="str">
        <f t="shared" si="97"/>
        <v/>
      </c>
    </row>
    <row r="6226" spans="12:13" hidden="1" x14ac:dyDescent="0.25">
      <c r="L6226" s="145" t="str">
        <f>IF(A6226="","",IFERROR(VLOOKUP(B6226,IPQlickTabla!$B:$J,9,FALSE),IF(B6226="80 - Produccion-Mezcla Grasa","80",IF(B6226="51 - Purga-Purga de sebo","51",IF(B6226="502 - Fermentacion PCL","502",IF(B6226="510 - Fermentacion","510","512"))))))</f>
        <v/>
      </c>
      <c r="M6226" s="107" t="str">
        <f t="shared" si="97"/>
        <v/>
      </c>
    </row>
    <row r="6227" spans="12:13" hidden="1" x14ac:dyDescent="0.25">
      <c r="L6227" s="145" t="str">
        <f>IF(A6227="","",IFERROR(VLOOKUP(B6227,IPQlickTabla!$B:$J,9,FALSE),IF(B6227="80 - Produccion-Mezcla Grasa","80",IF(B6227="51 - Purga-Purga de sebo","51",IF(B6227="502 - Fermentacion PCL","502",IF(B6227="510 - Fermentacion","510","512"))))))</f>
        <v/>
      </c>
      <c r="M6227" s="107" t="str">
        <f t="shared" si="97"/>
        <v/>
      </c>
    </row>
    <row r="6228" spans="12:13" hidden="1" x14ac:dyDescent="0.25">
      <c r="L6228" s="145" t="str">
        <f>IF(A6228="","",IFERROR(VLOOKUP(B6228,IPQlickTabla!$B:$J,9,FALSE),IF(B6228="80 - Produccion-Mezcla Grasa","80",IF(B6228="51 - Purga-Purga de sebo","51",IF(B6228="502 - Fermentacion PCL","502",IF(B6228="510 - Fermentacion","510","512"))))))</f>
        <v/>
      </c>
      <c r="M6228" s="107" t="str">
        <f t="shared" si="97"/>
        <v/>
      </c>
    </row>
    <row r="6229" spans="12:13" hidden="1" x14ac:dyDescent="0.25">
      <c r="L6229" s="145" t="str">
        <f>IF(A6229="","",IFERROR(VLOOKUP(B6229,IPQlickTabla!$B:$J,9,FALSE),IF(B6229="80 - Produccion-Mezcla Grasa","80",IF(B6229="51 - Purga-Purga de sebo","51",IF(B6229="502 - Fermentacion PCL","502",IF(B6229="510 - Fermentacion","510","512"))))))</f>
        <v/>
      </c>
      <c r="M6229" s="107" t="str">
        <f t="shared" si="97"/>
        <v/>
      </c>
    </row>
    <row r="6230" spans="12:13" hidden="1" x14ac:dyDescent="0.25">
      <c r="L6230" s="145" t="str">
        <f>IF(A6230="","",IFERROR(VLOOKUP(B6230,IPQlickTabla!$B:$J,9,FALSE),IF(B6230="80 - Produccion-Mezcla Grasa","80",IF(B6230="51 - Purga-Purga de sebo","51",IF(B6230="502 - Fermentacion PCL","502",IF(B6230="510 - Fermentacion","510","512"))))))</f>
        <v/>
      </c>
      <c r="M6230" s="107" t="str">
        <f t="shared" si="97"/>
        <v/>
      </c>
    </row>
    <row r="6231" spans="12:13" hidden="1" x14ac:dyDescent="0.25">
      <c r="L6231" s="145" t="str">
        <f>IF(A6231="","",IFERROR(VLOOKUP(B6231,IPQlickTabla!$B:$J,9,FALSE),IF(B6231="80 - Produccion-Mezcla Grasa","80",IF(B6231="51 - Purga-Purga de sebo","51",IF(B6231="502 - Fermentacion PCL","502",IF(B6231="510 - Fermentacion","510","512"))))))</f>
        <v/>
      </c>
      <c r="M6231" s="107" t="str">
        <f t="shared" si="97"/>
        <v/>
      </c>
    </row>
    <row r="6232" spans="12:13" hidden="1" x14ac:dyDescent="0.25">
      <c r="L6232" s="145" t="str">
        <f>IF(A6232="","",IFERROR(VLOOKUP(B6232,IPQlickTabla!$B:$J,9,FALSE),IF(B6232="80 - Produccion-Mezcla Grasa","80",IF(B6232="51 - Purga-Purga de sebo","51",IF(B6232="502 - Fermentacion PCL","502",IF(B6232="510 - Fermentacion","510","512"))))))</f>
        <v/>
      </c>
      <c r="M6232" s="107" t="str">
        <f t="shared" si="97"/>
        <v/>
      </c>
    </row>
    <row r="6233" spans="12:13" hidden="1" x14ac:dyDescent="0.25">
      <c r="L6233" s="145" t="str">
        <f>IF(A6233="","",IFERROR(VLOOKUP(B6233,IPQlickTabla!$B:$J,9,FALSE),IF(B6233="80 - Produccion-Mezcla Grasa","80",IF(B6233="51 - Purga-Purga de sebo","51",IF(B6233="502 - Fermentacion PCL","502",IF(B6233="510 - Fermentacion","510","512"))))))</f>
        <v/>
      </c>
      <c r="M6233" s="107" t="str">
        <f t="shared" si="97"/>
        <v/>
      </c>
    </row>
    <row r="6234" spans="12:13" hidden="1" x14ac:dyDescent="0.25">
      <c r="L6234" s="145" t="str">
        <f>IF(A6234="","",IFERROR(VLOOKUP(B6234,IPQlickTabla!$B:$J,9,FALSE),IF(B6234="80 - Produccion-Mezcla Grasa","80",IF(B6234="51 - Purga-Purga de sebo","51",IF(B6234="502 - Fermentacion PCL","502",IF(B6234="510 - Fermentacion","510","512"))))))</f>
        <v/>
      </c>
      <c r="M6234" s="107" t="str">
        <f t="shared" si="97"/>
        <v/>
      </c>
    </row>
    <row r="6235" spans="12:13" hidden="1" x14ac:dyDescent="0.25">
      <c r="L6235" s="145" t="str">
        <f>IF(A6235="","",IFERROR(VLOOKUP(B6235,IPQlickTabla!$B:$J,9,FALSE),IF(B6235="80 - Produccion-Mezcla Grasa","80",IF(B6235="51 - Purga-Purga de sebo","51",IF(B6235="502 - Fermentacion PCL","502",IF(B6235="510 - Fermentacion","510","512"))))))</f>
        <v/>
      </c>
      <c r="M6235" s="107" t="str">
        <f t="shared" si="97"/>
        <v/>
      </c>
    </row>
    <row r="6236" spans="12:13" hidden="1" x14ac:dyDescent="0.25">
      <c r="L6236" s="145" t="str">
        <f>IF(A6236="","",IFERROR(VLOOKUP(B6236,IPQlickTabla!$B:$J,9,FALSE),IF(B6236="80 - Produccion-Mezcla Grasa","80",IF(B6236="51 - Purga-Purga de sebo","51",IF(B6236="502 - Fermentacion PCL","502",IF(B6236="510 - Fermentacion","510","512"))))))</f>
        <v/>
      </c>
      <c r="M6236" s="107" t="str">
        <f t="shared" si="97"/>
        <v/>
      </c>
    </row>
    <row r="6237" spans="12:13" hidden="1" x14ac:dyDescent="0.25">
      <c r="L6237" s="145" t="str">
        <f>IF(A6237="","",IFERROR(VLOOKUP(B6237,IPQlickTabla!$B:$J,9,FALSE),IF(B6237="80 - Produccion-Mezcla Grasa","80",IF(B6237="51 - Purga-Purga de sebo","51",IF(B6237="502 - Fermentacion PCL","502",IF(B6237="510 - Fermentacion","510","512"))))))</f>
        <v/>
      </c>
      <c r="M6237" s="107" t="str">
        <f t="shared" si="97"/>
        <v/>
      </c>
    </row>
    <row r="6238" spans="12:13" hidden="1" x14ac:dyDescent="0.25">
      <c r="L6238" s="145" t="str">
        <f>IF(A6238="","",IFERROR(VLOOKUP(B6238,IPQlickTabla!$B:$J,9,FALSE),IF(B6238="80 - Produccion-Mezcla Grasa","80",IF(B6238="51 - Purga-Purga de sebo","51",IF(B6238="502 - Fermentacion PCL","502",IF(B6238="510 - Fermentacion","510","512"))))))</f>
        <v/>
      </c>
      <c r="M6238" s="107" t="str">
        <f t="shared" si="97"/>
        <v/>
      </c>
    </row>
    <row r="6239" spans="12:13" hidden="1" x14ac:dyDescent="0.25">
      <c r="L6239" s="145" t="str">
        <f>IF(A6239="","",IFERROR(VLOOKUP(B6239,IPQlickTabla!$B:$J,9,FALSE),IF(B6239="80 - Produccion-Mezcla Grasa","80",IF(B6239="51 - Purga-Purga de sebo","51",IF(B6239="502 - Fermentacion PCL","502",IF(B6239="510 - Fermentacion","510","512"))))))</f>
        <v/>
      </c>
      <c r="M6239" s="107" t="str">
        <f t="shared" si="97"/>
        <v/>
      </c>
    </row>
    <row r="6240" spans="12:13" hidden="1" x14ac:dyDescent="0.25">
      <c r="L6240" s="145" t="str">
        <f>IF(A6240="","",IFERROR(VLOOKUP(B6240,IPQlickTabla!$B:$J,9,FALSE),IF(B6240="80 - Produccion-Mezcla Grasa","80",IF(B6240="51 - Purga-Purga de sebo","51",IF(B6240="502 - Fermentacion PCL","502",IF(B6240="510 - Fermentacion","510","512"))))))</f>
        <v/>
      </c>
      <c r="M6240" s="107" t="str">
        <f t="shared" si="97"/>
        <v/>
      </c>
    </row>
    <row r="6241" spans="12:13" hidden="1" x14ac:dyDescent="0.25">
      <c r="L6241" s="145" t="str">
        <f>IF(A6241="","",IFERROR(VLOOKUP(B6241,IPQlickTabla!$B:$J,9,FALSE),IF(B6241="80 - Produccion-Mezcla Grasa","80",IF(B6241="51 - Purga-Purga de sebo","51",IF(B6241="502 - Fermentacion PCL","502",IF(B6241="510 - Fermentacion","510","512"))))))</f>
        <v/>
      </c>
      <c r="M6241" s="107" t="str">
        <f t="shared" si="97"/>
        <v/>
      </c>
    </row>
    <row r="6242" spans="12:13" hidden="1" x14ac:dyDescent="0.25">
      <c r="L6242" s="145" t="str">
        <f>IF(A6242="","",IFERROR(VLOOKUP(B6242,IPQlickTabla!$B:$J,9,FALSE),IF(B6242="80 - Produccion-Mezcla Grasa","80",IF(B6242="51 - Purga-Purga de sebo","51",IF(B6242="502 - Fermentacion PCL","502",IF(B6242="510 - Fermentacion","510","512"))))))</f>
        <v/>
      </c>
      <c r="M6242" s="107" t="str">
        <f t="shared" si="97"/>
        <v/>
      </c>
    </row>
    <row r="6243" spans="12:13" hidden="1" x14ac:dyDescent="0.25">
      <c r="L6243" s="145" t="str">
        <f>IF(A6243="","",IFERROR(VLOOKUP(B6243,IPQlickTabla!$B:$J,9,FALSE),IF(B6243="80 - Produccion-Mezcla Grasa","80",IF(B6243="51 - Purga-Purga de sebo","51",IF(B6243="502 - Fermentacion PCL","502",IF(B6243="510 - Fermentacion","510","512"))))))</f>
        <v/>
      </c>
      <c r="M6243" s="107" t="str">
        <f t="shared" si="97"/>
        <v/>
      </c>
    </row>
    <row r="6244" spans="12:13" hidden="1" x14ac:dyDescent="0.25">
      <c r="L6244" s="145" t="str">
        <f>IF(A6244="","",IFERROR(VLOOKUP(B6244,IPQlickTabla!$B:$J,9,FALSE),IF(B6244="80 - Produccion-Mezcla Grasa","80",IF(B6244="51 - Purga-Purga de sebo","51",IF(B6244="502 - Fermentacion PCL","502",IF(B6244="510 - Fermentacion","510","512"))))))</f>
        <v/>
      </c>
      <c r="M6244" s="107" t="str">
        <f t="shared" si="97"/>
        <v/>
      </c>
    </row>
    <row r="6245" spans="12:13" hidden="1" x14ac:dyDescent="0.25">
      <c r="L6245" s="145" t="str">
        <f>IF(A6245="","",IFERROR(VLOOKUP(B6245,IPQlickTabla!$B:$J,9,FALSE),IF(B6245="80 - Produccion-Mezcla Grasa","80",IF(B6245="51 - Purga-Purga de sebo","51",IF(B6245="502 - Fermentacion PCL","502",IF(B6245="510 - Fermentacion","510","512"))))))</f>
        <v/>
      </c>
      <c r="M6245" s="107" t="str">
        <f t="shared" si="97"/>
        <v/>
      </c>
    </row>
    <row r="6246" spans="12:13" hidden="1" x14ac:dyDescent="0.25">
      <c r="L6246" s="145" t="str">
        <f>IF(A6246="","",IFERROR(VLOOKUP(B6246,IPQlickTabla!$B:$J,9,FALSE),IF(B6246="80 - Produccion-Mezcla Grasa","80",IF(B6246="51 - Purga-Purga de sebo","51",IF(B6246="502 - Fermentacion PCL","502",IF(B6246="510 - Fermentacion","510","512"))))))</f>
        <v/>
      </c>
      <c r="M6246" s="107" t="str">
        <f t="shared" si="97"/>
        <v/>
      </c>
    </row>
    <row r="6247" spans="12:13" hidden="1" x14ac:dyDescent="0.25">
      <c r="L6247" s="145" t="str">
        <f>IF(A6247="","",IFERROR(VLOOKUP(B6247,IPQlickTabla!$B:$J,9,FALSE),IF(B6247="80 - Produccion-Mezcla Grasa","80",IF(B6247="51 - Purga-Purga de sebo","51",IF(B6247="502 - Fermentacion PCL","502",IF(B6247="510 - Fermentacion","510","512"))))))</f>
        <v/>
      </c>
      <c r="M6247" s="107" t="str">
        <f t="shared" si="97"/>
        <v/>
      </c>
    </row>
    <row r="6248" spans="12:13" hidden="1" x14ac:dyDescent="0.25">
      <c r="L6248" s="145" t="str">
        <f>IF(A6248="","",IFERROR(VLOOKUP(B6248,IPQlickTabla!$B:$J,9,FALSE),IF(B6248="80 - Produccion-Mezcla Grasa","80",IF(B6248="51 - Purga-Purga de sebo","51",IF(B6248="502 - Fermentacion PCL","502",IF(B6248="510 - Fermentacion","510","512"))))))</f>
        <v/>
      </c>
      <c r="M6248" s="107" t="str">
        <f t="shared" si="97"/>
        <v/>
      </c>
    </row>
    <row r="6249" spans="12:13" hidden="1" x14ac:dyDescent="0.25">
      <c r="L6249" s="145" t="str">
        <f>IF(A6249="","",IFERROR(VLOOKUP(B6249,IPQlickTabla!$B:$J,9,FALSE),IF(B6249="80 - Produccion-Mezcla Grasa","80",IF(B6249="51 - Purga-Purga de sebo","51",IF(B6249="502 - Fermentacion PCL","502",IF(B6249="510 - Fermentacion","510","512"))))))</f>
        <v/>
      </c>
      <c r="M6249" s="107" t="str">
        <f t="shared" si="97"/>
        <v/>
      </c>
    </row>
    <row r="6250" spans="12:13" hidden="1" x14ac:dyDescent="0.25">
      <c r="L6250" s="145" t="str">
        <f>IF(A6250="","",IFERROR(VLOOKUP(B6250,IPQlickTabla!$B:$J,9,FALSE),IF(B6250="80 - Produccion-Mezcla Grasa","80",IF(B6250="51 - Purga-Purga de sebo","51",IF(B6250="502 - Fermentacion PCL","502",IF(B6250="510 - Fermentacion","510","512"))))))</f>
        <v/>
      </c>
      <c r="M6250" s="107" t="str">
        <f t="shared" si="97"/>
        <v/>
      </c>
    </row>
    <row r="6251" spans="12:13" hidden="1" x14ac:dyDescent="0.25">
      <c r="L6251" s="145" t="str">
        <f>IF(A6251="","",IFERROR(VLOOKUP(B6251,IPQlickTabla!$B:$J,9,FALSE),IF(B6251="80 - Produccion-Mezcla Grasa","80",IF(B6251="51 - Purga-Purga de sebo","51",IF(B6251="502 - Fermentacion PCL","502",IF(B6251="510 - Fermentacion","510","512"))))))</f>
        <v/>
      </c>
      <c r="M6251" s="107" t="str">
        <f t="shared" si="97"/>
        <v/>
      </c>
    </row>
    <row r="6252" spans="12:13" hidden="1" x14ac:dyDescent="0.25">
      <c r="L6252" s="145" t="str">
        <f>IF(A6252="","",IFERROR(VLOOKUP(B6252,IPQlickTabla!$B:$J,9,FALSE),IF(B6252="80 - Produccion-Mezcla Grasa","80",IF(B6252="51 - Purga-Purga de sebo","51",IF(B6252="502 - Fermentacion PCL","502",IF(B6252="510 - Fermentacion","510","512"))))))</f>
        <v/>
      </c>
      <c r="M6252" s="107" t="str">
        <f t="shared" si="97"/>
        <v/>
      </c>
    </row>
    <row r="6253" spans="12:13" hidden="1" x14ac:dyDescent="0.25">
      <c r="L6253" s="145" t="str">
        <f>IF(A6253="","",IFERROR(VLOOKUP(B6253,IPQlickTabla!$B:$J,9,FALSE),IF(B6253="80 - Produccion-Mezcla Grasa","80",IF(B6253="51 - Purga-Purga de sebo","51",IF(B6253="502 - Fermentacion PCL","502",IF(B6253="510 - Fermentacion","510","512"))))))</f>
        <v/>
      </c>
      <c r="M6253" s="107" t="str">
        <f t="shared" si="97"/>
        <v/>
      </c>
    </row>
    <row r="6254" spans="12:13" hidden="1" x14ac:dyDescent="0.25">
      <c r="L6254" s="145" t="str">
        <f>IF(A6254="","",IFERROR(VLOOKUP(B6254,IPQlickTabla!$B:$J,9,FALSE),IF(B6254="80 - Produccion-Mezcla Grasa","80",IF(B6254="51 - Purga-Purga de sebo","51",IF(B6254="502 - Fermentacion PCL","502",IF(B6254="510 - Fermentacion","510","512"))))))</f>
        <v/>
      </c>
      <c r="M6254" s="107" t="str">
        <f t="shared" si="97"/>
        <v/>
      </c>
    </row>
    <row r="6255" spans="12:13" hidden="1" x14ac:dyDescent="0.25">
      <c r="L6255" s="145" t="str">
        <f>IF(A6255="","",IFERROR(VLOOKUP(B6255,IPQlickTabla!$B:$J,9,FALSE),IF(B6255="80 - Produccion-Mezcla Grasa","80",IF(B6255="51 - Purga-Purga de sebo","51",IF(B6255="502 - Fermentacion PCL","502",IF(B6255="510 - Fermentacion","510","512"))))))</f>
        <v/>
      </c>
      <c r="M6255" s="107" t="str">
        <f t="shared" si="97"/>
        <v/>
      </c>
    </row>
    <row r="6256" spans="12:13" hidden="1" x14ac:dyDescent="0.25">
      <c r="L6256" s="145" t="str">
        <f>IF(A6256="","",IFERROR(VLOOKUP(B6256,IPQlickTabla!$B:$J,9,FALSE),IF(B6256="80 - Produccion-Mezcla Grasa","80",IF(B6256="51 - Purga-Purga de sebo","51",IF(B6256="502 - Fermentacion PCL","502",IF(B6256="510 - Fermentacion","510","512"))))))</f>
        <v/>
      </c>
      <c r="M6256" s="107" t="str">
        <f t="shared" si="97"/>
        <v/>
      </c>
    </row>
    <row r="6257" spans="12:13" hidden="1" x14ac:dyDescent="0.25">
      <c r="L6257" s="145" t="str">
        <f>IF(A6257="","",IFERROR(VLOOKUP(B6257,IPQlickTabla!$B:$J,9,FALSE),IF(B6257="80 - Produccion-Mezcla Grasa","80",IF(B6257="51 - Purga-Purga de sebo","51",IF(B6257="502 - Fermentacion PCL","502",IF(B6257="510 - Fermentacion","510","512"))))))</f>
        <v/>
      </c>
      <c r="M6257" s="107" t="str">
        <f t="shared" si="97"/>
        <v/>
      </c>
    </row>
    <row r="6258" spans="12:13" hidden="1" x14ac:dyDescent="0.25">
      <c r="L6258" s="145" t="str">
        <f>IF(A6258="","",IFERROR(VLOOKUP(B6258,IPQlickTabla!$B:$J,9,FALSE),IF(B6258="80 - Produccion-Mezcla Grasa","80",IF(B6258="51 - Purga-Purga de sebo","51",IF(B6258="502 - Fermentacion PCL","502",IF(B6258="510 - Fermentacion","510","512"))))))</f>
        <v/>
      </c>
      <c r="M6258" s="107" t="str">
        <f t="shared" si="97"/>
        <v/>
      </c>
    </row>
    <row r="6259" spans="12:13" hidden="1" x14ac:dyDescent="0.25">
      <c r="L6259" s="145" t="str">
        <f>IF(A6259="","",IFERROR(VLOOKUP(B6259,IPQlickTabla!$B:$J,9,FALSE),IF(B6259="80 - Produccion-Mezcla Grasa","80",IF(B6259="51 - Purga-Purga de sebo","51",IF(B6259="502 - Fermentacion PCL","502",IF(B6259="510 - Fermentacion","510","512"))))))</f>
        <v/>
      </c>
      <c r="M6259" s="107" t="str">
        <f t="shared" si="97"/>
        <v/>
      </c>
    </row>
    <row r="6260" spans="12:13" hidden="1" x14ac:dyDescent="0.25">
      <c r="L6260" s="145" t="str">
        <f>IF(A6260="","",IFERROR(VLOOKUP(B6260,IPQlickTabla!$B:$J,9,FALSE),IF(B6260="80 - Produccion-Mezcla Grasa","80",IF(B6260="51 - Purga-Purga de sebo","51",IF(B6260="502 - Fermentacion PCL","502",IF(B6260="510 - Fermentacion","510","512"))))))</f>
        <v/>
      </c>
      <c r="M6260" s="107" t="str">
        <f t="shared" si="97"/>
        <v/>
      </c>
    </row>
    <row r="6261" spans="12:13" hidden="1" x14ac:dyDescent="0.25">
      <c r="L6261" s="145" t="str">
        <f>IF(A6261="","",IFERROR(VLOOKUP(B6261,IPQlickTabla!$B:$J,9,FALSE),IF(B6261="80 - Produccion-Mezcla Grasa","80",IF(B6261="51 - Purga-Purga de sebo","51",IF(B6261="502 - Fermentacion PCL","502",IF(B6261="510 - Fermentacion","510","512"))))))</f>
        <v/>
      </c>
      <c r="M6261" s="107" t="str">
        <f t="shared" si="97"/>
        <v/>
      </c>
    </row>
    <row r="6262" spans="12:13" hidden="1" x14ac:dyDescent="0.25">
      <c r="L6262" s="145" t="str">
        <f>IF(A6262="","",IFERROR(VLOOKUP(B6262,IPQlickTabla!$B:$J,9,FALSE),IF(B6262="80 - Produccion-Mezcla Grasa","80",IF(B6262="51 - Purga-Purga de sebo","51",IF(B6262="502 - Fermentacion PCL","502",IF(B6262="510 - Fermentacion","510","512"))))))</f>
        <v/>
      </c>
      <c r="M6262" s="107" t="str">
        <f t="shared" si="97"/>
        <v/>
      </c>
    </row>
    <row r="6263" spans="12:13" hidden="1" x14ac:dyDescent="0.25">
      <c r="L6263" s="145" t="str">
        <f>IF(A6263="","",IFERROR(VLOOKUP(B6263,IPQlickTabla!$B:$J,9,FALSE),IF(B6263="80 - Produccion-Mezcla Grasa","80",IF(B6263="51 - Purga-Purga de sebo","51",IF(B6263="502 - Fermentacion PCL","502",IF(B6263="510 - Fermentacion","510","512"))))))</f>
        <v/>
      </c>
      <c r="M6263" s="107" t="str">
        <f t="shared" si="97"/>
        <v/>
      </c>
    </row>
    <row r="6264" spans="12:13" hidden="1" x14ac:dyDescent="0.25">
      <c r="L6264" s="145" t="str">
        <f>IF(A6264="","",IFERROR(VLOOKUP(B6264,IPQlickTabla!$B:$J,9,FALSE),IF(B6264="80 - Produccion-Mezcla Grasa","80",IF(B6264="51 - Purga-Purga de sebo","51",IF(B6264="502 - Fermentacion PCL","502",IF(B6264="510 - Fermentacion","510","512"))))))</f>
        <v/>
      </c>
      <c r="M6264" s="107" t="str">
        <f t="shared" si="97"/>
        <v/>
      </c>
    </row>
    <row r="6265" spans="12:13" hidden="1" x14ac:dyDescent="0.25">
      <c r="L6265" s="145" t="str">
        <f>IF(A6265="","",IFERROR(VLOOKUP(B6265,IPQlickTabla!$B:$J,9,FALSE),IF(B6265="80 - Produccion-Mezcla Grasa","80",IF(B6265="51 - Purga-Purga de sebo","51",IF(B6265="502 - Fermentacion PCL","502",IF(B6265="510 - Fermentacion","510","512"))))))</f>
        <v/>
      </c>
      <c r="M6265" s="107" t="str">
        <f t="shared" si="97"/>
        <v/>
      </c>
    </row>
    <row r="6266" spans="12:13" hidden="1" x14ac:dyDescent="0.25">
      <c r="L6266" s="145" t="str">
        <f>IF(A6266="","",IFERROR(VLOOKUP(B6266,IPQlickTabla!$B:$J,9,FALSE),IF(B6266="80 - Produccion-Mezcla Grasa","80",IF(B6266="51 - Purga-Purga de sebo","51",IF(B6266="502 - Fermentacion PCL","502",IF(B6266="510 - Fermentacion","510","512"))))))</f>
        <v/>
      </c>
      <c r="M6266" s="107" t="str">
        <f t="shared" si="97"/>
        <v/>
      </c>
    </row>
    <row r="6267" spans="12:13" hidden="1" x14ac:dyDescent="0.25">
      <c r="L6267" s="145" t="str">
        <f>IF(A6267="","",IFERROR(VLOOKUP(B6267,IPQlickTabla!$B:$J,9,FALSE),IF(B6267="80 - Produccion-Mezcla Grasa","80",IF(B6267="51 - Purga-Purga de sebo","51",IF(B6267="502 - Fermentacion PCL","502",IF(B6267="510 - Fermentacion","510","512"))))))</f>
        <v/>
      </c>
      <c r="M6267" s="107" t="str">
        <f t="shared" si="97"/>
        <v/>
      </c>
    </row>
    <row r="6268" spans="12:13" hidden="1" x14ac:dyDescent="0.25">
      <c r="L6268" s="145" t="str">
        <f>IF(A6268="","",IFERROR(VLOOKUP(B6268,IPQlickTabla!$B:$J,9,FALSE),IF(B6268="80 - Produccion-Mezcla Grasa","80",IF(B6268="51 - Purga-Purga de sebo","51",IF(B6268="502 - Fermentacion PCL","502",IF(B6268="510 - Fermentacion","510","512"))))))</f>
        <v/>
      </c>
      <c r="M6268" s="107" t="str">
        <f t="shared" si="97"/>
        <v/>
      </c>
    </row>
    <row r="6269" spans="12:13" hidden="1" x14ac:dyDescent="0.25">
      <c r="L6269" s="145" t="str">
        <f>IF(A6269="","",IFERROR(VLOOKUP(B6269,IPQlickTabla!$B:$J,9,FALSE),IF(B6269="80 - Produccion-Mezcla Grasa","80",IF(B6269="51 - Purga-Purga de sebo","51",IF(B6269="502 - Fermentacion PCL","502",IF(B6269="510 - Fermentacion","510","512"))))))</f>
        <v/>
      </c>
      <c r="M6269" s="107" t="str">
        <f t="shared" si="97"/>
        <v/>
      </c>
    </row>
    <row r="6270" spans="12:13" hidden="1" x14ac:dyDescent="0.25">
      <c r="L6270" s="145" t="str">
        <f>IF(A6270="","",IFERROR(VLOOKUP(B6270,IPQlickTabla!$B:$J,9,FALSE),IF(B6270="80 - Produccion-Mezcla Grasa","80",IF(B6270="51 - Purga-Purga de sebo","51",IF(B6270="502 - Fermentacion PCL","502",IF(B6270="510 - Fermentacion","510","512"))))))</f>
        <v/>
      </c>
      <c r="M6270" s="107" t="str">
        <f t="shared" si="97"/>
        <v/>
      </c>
    </row>
    <row r="6271" spans="12:13" hidden="1" x14ac:dyDescent="0.25">
      <c r="L6271" s="145" t="str">
        <f>IF(A6271="","",IFERROR(VLOOKUP(B6271,IPQlickTabla!$B:$J,9,FALSE),IF(B6271="80 - Produccion-Mezcla Grasa","80",IF(B6271="51 - Purga-Purga de sebo","51",IF(B6271="502 - Fermentacion PCL","502",IF(B6271="510 - Fermentacion","510","512"))))))</f>
        <v/>
      </c>
      <c r="M6271" s="107" t="str">
        <f t="shared" si="97"/>
        <v/>
      </c>
    </row>
    <row r="6272" spans="12:13" hidden="1" x14ac:dyDescent="0.25">
      <c r="L6272" s="145" t="str">
        <f>IF(A6272="","",IFERROR(VLOOKUP(B6272,IPQlickTabla!$B:$J,9,FALSE),IF(B6272="80 - Produccion-Mezcla Grasa","80",IF(B6272="51 - Purga-Purga de sebo","51",IF(B6272="502 - Fermentacion PCL","502",IF(B6272="510 - Fermentacion","510","512"))))))</f>
        <v/>
      </c>
      <c r="M6272" s="107" t="str">
        <f t="shared" si="97"/>
        <v/>
      </c>
    </row>
    <row r="6273" spans="12:13" hidden="1" x14ac:dyDescent="0.25">
      <c r="L6273" s="145" t="str">
        <f>IF(A6273="","",IFERROR(VLOOKUP(B6273,IPQlickTabla!$B:$J,9,FALSE),IF(B6273="80 - Produccion-Mezcla Grasa","80",IF(B6273="51 - Purga-Purga de sebo","51",IF(B6273="502 - Fermentacion PCL","502",IF(B6273="510 - Fermentacion","510","512"))))))</f>
        <v/>
      </c>
      <c r="M6273" s="107" t="str">
        <f t="shared" si="97"/>
        <v/>
      </c>
    </row>
    <row r="6274" spans="12:13" hidden="1" x14ac:dyDescent="0.25">
      <c r="L6274" s="145" t="str">
        <f>IF(A6274="","",IFERROR(VLOOKUP(B6274,IPQlickTabla!$B:$J,9,FALSE),IF(B6274="80 - Produccion-Mezcla Grasa","80",IF(B6274="51 - Purga-Purga de sebo","51",IF(B6274="502 - Fermentacion PCL","502",IF(B6274="510 - Fermentacion","510","512"))))))</f>
        <v/>
      </c>
      <c r="M6274" s="107" t="str">
        <f t="shared" si="97"/>
        <v/>
      </c>
    </row>
    <row r="6275" spans="12:13" hidden="1" x14ac:dyDescent="0.25">
      <c r="L6275" s="145" t="str">
        <f>IF(A6275="","",IFERROR(VLOOKUP(B6275,IPQlickTabla!$B:$J,9,FALSE),IF(B6275="80 - Produccion-Mezcla Grasa","80",IF(B6275="51 - Purga-Purga de sebo","51",IF(B6275="502 - Fermentacion PCL","502",IF(B6275="510 - Fermentacion","510","512"))))))</f>
        <v/>
      </c>
      <c r="M6275" s="107" t="str">
        <f t="shared" ref="M6275:M6338" si="98">+IF(OR(L6275=73,L6275=74,L6275=75),75,IF(L6275="80",80,IF(L6275="51",51,IF(L6275="502",502,IF(L6275="510",510,IF(L6275="512",512,L6275))))))</f>
        <v/>
      </c>
    </row>
    <row r="6276" spans="12:13" hidden="1" x14ac:dyDescent="0.25">
      <c r="L6276" s="145" t="str">
        <f>IF(A6276="","",IFERROR(VLOOKUP(B6276,IPQlickTabla!$B:$J,9,FALSE),IF(B6276="80 - Produccion-Mezcla Grasa","80",IF(B6276="51 - Purga-Purga de sebo","51",IF(B6276="502 - Fermentacion PCL","502",IF(B6276="510 - Fermentacion","510","512"))))))</f>
        <v/>
      </c>
      <c r="M6276" s="107" t="str">
        <f t="shared" si="98"/>
        <v/>
      </c>
    </row>
    <row r="6277" spans="12:13" hidden="1" x14ac:dyDescent="0.25">
      <c r="L6277" s="145" t="str">
        <f>IF(A6277="","",IFERROR(VLOOKUP(B6277,IPQlickTabla!$B:$J,9,FALSE),IF(B6277="80 - Produccion-Mezcla Grasa","80",IF(B6277="51 - Purga-Purga de sebo","51",IF(B6277="502 - Fermentacion PCL","502",IF(B6277="510 - Fermentacion","510","512"))))))</f>
        <v/>
      </c>
      <c r="M6277" s="107" t="str">
        <f t="shared" si="98"/>
        <v/>
      </c>
    </row>
    <row r="6278" spans="12:13" hidden="1" x14ac:dyDescent="0.25">
      <c r="L6278" s="145" t="str">
        <f>IF(A6278="","",IFERROR(VLOOKUP(B6278,IPQlickTabla!$B:$J,9,FALSE),IF(B6278="80 - Produccion-Mezcla Grasa","80",IF(B6278="51 - Purga-Purga de sebo","51",IF(B6278="502 - Fermentacion PCL","502",IF(B6278="510 - Fermentacion","510","512"))))))</f>
        <v/>
      </c>
      <c r="M6278" s="107" t="str">
        <f t="shared" si="98"/>
        <v/>
      </c>
    </row>
    <row r="6279" spans="12:13" hidden="1" x14ac:dyDescent="0.25">
      <c r="L6279" s="145" t="str">
        <f>IF(A6279="","",IFERROR(VLOOKUP(B6279,IPQlickTabla!$B:$J,9,FALSE),IF(B6279="80 - Produccion-Mezcla Grasa","80",IF(B6279="51 - Purga-Purga de sebo","51",IF(B6279="502 - Fermentacion PCL","502",IF(B6279="510 - Fermentacion","510","512"))))))</f>
        <v/>
      </c>
      <c r="M6279" s="107" t="str">
        <f t="shared" si="98"/>
        <v/>
      </c>
    </row>
    <row r="6280" spans="12:13" hidden="1" x14ac:dyDescent="0.25">
      <c r="L6280" s="145" t="str">
        <f>IF(A6280="","",IFERROR(VLOOKUP(B6280,IPQlickTabla!$B:$J,9,FALSE),IF(B6280="80 - Produccion-Mezcla Grasa","80",IF(B6280="51 - Purga-Purga de sebo","51",IF(B6280="502 - Fermentacion PCL","502",IF(B6280="510 - Fermentacion","510","512"))))))</f>
        <v/>
      </c>
      <c r="M6280" s="107" t="str">
        <f t="shared" si="98"/>
        <v/>
      </c>
    </row>
    <row r="6281" spans="12:13" hidden="1" x14ac:dyDescent="0.25">
      <c r="L6281" s="145" t="str">
        <f>IF(A6281="","",IFERROR(VLOOKUP(B6281,IPQlickTabla!$B:$J,9,FALSE),IF(B6281="80 - Produccion-Mezcla Grasa","80",IF(B6281="51 - Purga-Purga de sebo","51",IF(B6281="502 - Fermentacion PCL","502",IF(B6281="510 - Fermentacion","510","512"))))))</f>
        <v/>
      </c>
      <c r="M6281" s="107" t="str">
        <f t="shared" si="98"/>
        <v/>
      </c>
    </row>
    <row r="6282" spans="12:13" hidden="1" x14ac:dyDescent="0.25">
      <c r="L6282" s="145" t="str">
        <f>IF(A6282="","",IFERROR(VLOOKUP(B6282,IPQlickTabla!$B:$J,9,FALSE),IF(B6282="80 - Produccion-Mezcla Grasa","80",IF(B6282="51 - Purga-Purga de sebo","51",IF(B6282="502 - Fermentacion PCL","502",IF(B6282="510 - Fermentacion","510","512"))))))</f>
        <v/>
      </c>
      <c r="M6282" s="107" t="str">
        <f t="shared" si="98"/>
        <v/>
      </c>
    </row>
    <row r="6283" spans="12:13" hidden="1" x14ac:dyDescent="0.25">
      <c r="L6283" s="145" t="str">
        <f>IF(A6283="","",IFERROR(VLOOKUP(B6283,IPQlickTabla!$B:$J,9,FALSE),IF(B6283="80 - Produccion-Mezcla Grasa","80",IF(B6283="51 - Purga-Purga de sebo","51",IF(B6283="502 - Fermentacion PCL","502",IF(B6283="510 - Fermentacion","510","512"))))))</f>
        <v/>
      </c>
      <c r="M6283" s="107" t="str">
        <f t="shared" si="98"/>
        <v/>
      </c>
    </row>
    <row r="6284" spans="12:13" hidden="1" x14ac:dyDescent="0.25">
      <c r="L6284" s="145" t="str">
        <f>IF(A6284="","",IFERROR(VLOOKUP(B6284,IPQlickTabla!$B:$J,9,FALSE),IF(B6284="80 - Produccion-Mezcla Grasa","80",IF(B6284="51 - Purga-Purga de sebo","51",IF(B6284="502 - Fermentacion PCL","502",IF(B6284="510 - Fermentacion","510","512"))))))</f>
        <v/>
      </c>
      <c r="M6284" s="107" t="str">
        <f t="shared" si="98"/>
        <v/>
      </c>
    </row>
    <row r="6285" spans="12:13" hidden="1" x14ac:dyDescent="0.25">
      <c r="L6285" s="145" t="str">
        <f>IF(A6285="","",IFERROR(VLOOKUP(B6285,IPQlickTabla!$B:$J,9,FALSE),IF(B6285="80 - Produccion-Mezcla Grasa","80",IF(B6285="51 - Purga-Purga de sebo","51",IF(B6285="502 - Fermentacion PCL","502",IF(B6285="510 - Fermentacion","510","512"))))))</f>
        <v/>
      </c>
      <c r="M6285" s="107" t="str">
        <f t="shared" si="98"/>
        <v/>
      </c>
    </row>
    <row r="6286" spans="12:13" hidden="1" x14ac:dyDescent="0.25">
      <c r="L6286" s="145" t="str">
        <f>IF(A6286="","",IFERROR(VLOOKUP(B6286,IPQlickTabla!$B:$J,9,FALSE),IF(B6286="80 - Produccion-Mezcla Grasa","80",IF(B6286="51 - Purga-Purga de sebo","51",IF(B6286="502 - Fermentacion PCL","502",IF(B6286="510 - Fermentacion","510","512"))))))</f>
        <v/>
      </c>
      <c r="M6286" s="107" t="str">
        <f t="shared" si="98"/>
        <v/>
      </c>
    </row>
    <row r="6287" spans="12:13" hidden="1" x14ac:dyDescent="0.25">
      <c r="L6287" s="145" t="str">
        <f>IF(A6287="","",IFERROR(VLOOKUP(B6287,IPQlickTabla!$B:$J,9,FALSE),IF(B6287="80 - Produccion-Mezcla Grasa","80",IF(B6287="51 - Purga-Purga de sebo","51",IF(B6287="502 - Fermentacion PCL","502",IF(B6287="510 - Fermentacion","510","512"))))))</f>
        <v/>
      </c>
      <c r="M6287" s="107" t="str">
        <f t="shared" si="98"/>
        <v/>
      </c>
    </row>
    <row r="6288" spans="12:13" hidden="1" x14ac:dyDescent="0.25">
      <c r="L6288" s="145" t="str">
        <f>IF(A6288="","",IFERROR(VLOOKUP(B6288,IPQlickTabla!$B:$J,9,FALSE),IF(B6288="80 - Produccion-Mezcla Grasa","80",IF(B6288="51 - Purga-Purga de sebo","51",IF(B6288="502 - Fermentacion PCL","502",IF(B6288="510 - Fermentacion","510","512"))))))</f>
        <v/>
      </c>
      <c r="M6288" s="107" t="str">
        <f t="shared" si="98"/>
        <v/>
      </c>
    </row>
    <row r="6289" spans="12:13" hidden="1" x14ac:dyDescent="0.25">
      <c r="L6289" s="145" t="str">
        <f>IF(A6289="","",IFERROR(VLOOKUP(B6289,IPQlickTabla!$B:$J,9,FALSE),IF(B6289="80 - Produccion-Mezcla Grasa","80",IF(B6289="51 - Purga-Purga de sebo","51",IF(B6289="502 - Fermentacion PCL","502",IF(B6289="510 - Fermentacion","510","512"))))))</f>
        <v/>
      </c>
      <c r="M6289" s="107" t="str">
        <f t="shared" si="98"/>
        <v/>
      </c>
    </row>
    <row r="6290" spans="12:13" hidden="1" x14ac:dyDescent="0.25">
      <c r="L6290" s="145" t="str">
        <f>IF(A6290="","",IFERROR(VLOOKUP(B6290,IPQlickTabla!$B:$J,9,FALSE),IF(B6290="80 - Produccion-Mezcla Grasa","80",IF(B6290="51 - Purga-Purga de sebo","51",IF(B6290="502 - Fermentacion PCL","502",IF(B6290="510 - Fermentacion","510","512"))))))</f>
        <v/>
      </c>
      <c r="M6290" s="107" t="str">
        <f t="shared" si="98"/>
        <v/>
      </c>
    </row>
    <row r="6291" spans="12:13" hidden="1" x14ac:dyDescent="0.25">
      <c r="L6291" s="145" t="str">
        <f>IF(A6291="","",IFERROR(VLOOKUP(B6291,IPQlickTabla!$B:$J,9,FALSE),IF(B6291="80 - Produccion-Mezcla Grasa","80",IF(B6291="51 - Purga-Purga de sebo","51",IF(B6291="502 - Fermentacion PCL","502",IF(B6291="510 - Fermentacion","510","512"))))))</f>
        <v/>
      </c>
      <c r="M6291" s="107" t="str">
        <f t="shared" si="98"/>
        <v/>
      </c>
    </row>
    <row r="6292" spans="12:13" hidden="1" x14ac:dyDescent="0.25">
      <c r="L6292" s="145" t="str">
        <f>IF(A6292="","",IFERROR(VLOOKUP(B6292,IPQlickTabla!$B:$J,9,FALSE),IF(B6292="80 - Produccion-Mezcla Grasa","80",IF(B6292="51 - Purga-Purga de sebo","51",IF(B6292="502 - Fermentacion PCL","502",IF(B6292="510 - Fermentacion","510","512"))))))</f>
        <v/>
      </c>
      <c r="M6292" s="107" t="str">
        <f t="shared" si="98"/>
        <v/>
      </c>
    </row>
    <row r="6293" spans="12:13" hidden="1" x14ac:dyDescent="0.25">
      <c r="L6293" s="145" t="str">
        <f>IF(A6293="","",IFERROR(VLOOKUP(B6293,IPQlickTabla!$B:$J,9,FALSE),IF(B6293="80 - Produccion-Mezcla Grasa","80",IF(B6293="51 - Purga-Purga de sebo","51",IF(B6293="502 - Fermentacion PCL","502",IF(B6293="510 - Fermentacion","510","512"))))))</f>
        <v/>
      </c>
      <c r="M6293" s="107" t="str">
        <f t="shared" si="98"/>
        <v/>
      </c>
    </row>
    <row r="6294" spans="12:13" hidden="1" x14ac:dyDescent="0.25">
      <c r="L6294" s="145" t="str">
        <f>IF(A6294="","",IFERROR(VLOOKUP(B6294,IPQlickTabla!$B:$J,9,FALSE),IF(B6294="80 - Produccion-Mezcla Grasa","80",IF(B6294="51 - Purga-Purga de sebo","51",IF(B6294="502 - Fermentacion PCL","502",IF(B6294="510 - Fermentacion","510","512"))))))</f>
        <v/>
      </c>
      <c r="M6294" s="107" t="str">
        <f t="shared" si="98"/>
        <v/>
      </c>
    </row>
    <row r="6295" spans="12:13" hidden="1" x14ac:dyDescent="0.25">
      <c r="L6295" s="145" t="str">
        <f>IF(A6295="","",IFERROR(VLOOKUP(B6295,IPQlickTabla!$B:$J,9,FALSE),IF(B6295="80 - Produccion-Mezcla Grasa","80",IF(B6295="51 - Purga-Purga de sebo","51",IF(B6295="502 - Fermentacion PCL","502",IF(B6295="510 - Fermentacion","510","512"))))))</f>
        <v/>
      </c>
      <c r="M6295" s="107" t="str">
        <f t="shared" si="98"/>
        <v/>
      </c>
    </row>
    <row r="6296" spans="12:13" hidden="1" x14ac:dyDescent="0.25">
      <c r="L6296" s="145" t="str">
        <f>IF(A6296="","",IFERROR(VLOOKUP(B6296,IPQlickTabla!$B:$J,9,FALSE),IF(B6296="80 - Produccion-Mezcla Grasa","80",IF(B6296="51 - Purga-Purga de sebo","51",IF(B6296="502 - Fermentacion PCL","502",IF(B6296="510 - Fermentacion","510","512"))))))</f>
        <v/>
      </c>
      <c r="M6296" s="107" t="str">
        <f t="shared" si="98"/>
        <v/>
      </c>
    </row>
    <row r="6297" spans="12:13" hidden="1" x14ac:dyDescent="0.25">
      <c r="L6297" s="145" t="str">
        <f>IF(A6297="","",IFERROR(VLOOKUP(B6297,IPQlickTabla!$B:$J,9,FALSE),IF(B6297="80 - Produccion-Mezcla Grasa","80",IF(B6297="51 - Purga-Purga de sebo","51",IF(B6297="502 - Fermentacion PCL","502",IF(B6297="510 - Fermentacion","510","512"))))))</f>
        <v/>
      </c>
      <c r="M6297" s="107" t="str">
        <f t="shared" si="98"/>
        <v/>
      </c>
    </row>
    <row r="6298" spans="12:13" hidden="1" x14ac:dyDescent="0.25">
      <c r="L6298" s="145" t="str">
        <f>IF(A6298="","",IFERROR(VLOOKUP(B6298,IPQlickTabla!$B:$J,9,FALSE),IF(B6298="80 - Produccion-Mezcla Grasa","80",IF(B6298="51 - Purga-Purga de sebo","51",IF(B6298="502 - Fermentacion PCL","502",IF(B6298="510 - Fermentacion","510","512"))))))</f>
        <v/>
      </c>
      <c r="M6298" s="107" t="str">
        <f t="shared" si="98"/>
        <v/>
      </c>
    </row>
    <row r="6299" spans="12:13" hidden="1" x14ac:dyDescent="0.25">
      <c r="L6299" s="145" t="str">
        <f>IF(A6299="","",IFERROR(VLOOKUP(B6299,IPQlickTabla!$B:$J,9,FALSE),IF(B6299="80 - Produccion-Mezcla Grasa","80",IF(B6299="51 - Purga-Purga de sebo","51",IF(B6299="502 - Fermentacion PCL","502",IF(B6299="510 - Fermentacion","510","512"))))))</f>
        <v/>
      </c>
      <c r="M6299" s="107" t="str">
        <f t="shared" si="98"/>
        <v/>
      </c>
    </row>
    <row r="6300" spans="12:13" hidden="1" x14ac:dyDescent="0.25">
      <c r="L6300" s="145" t="str">
        <f>IF(A6300="","",IFERROR(VLOOKUP(B6300,IPQlickTabla!$B:$J,9,FALSE),IF(B6300="80 - Produccion-Mezcla Grasa","80",IF(B6300="51 - Purga-Purga de sebo","51",IF(B6300="502 - Fermentacion PCL","502",IF(B6300="510 - Fermentacion","510","512"))))))</f>
        <v/>
      </c>
      <c r="M6300" s="107" t="str">
        <f t="shared" si="98"/>
        <v/>
      </c>
    </row>
    <row r="6301" spans="12:13" hidden="1" x14ac:dyDescent="0.25">
      <c r="L6301" s="145" t="str">
        <f>IF(A6301="","",IFERROR(VLOOKUP(B6301,IPQlickTabla!$B:$J,9,FALSE),IF(B6301="80 - Produccion-Mezcla Grasa","80",IF(B6301="51 - Purga-Purga de sebo","51",IF(B6301="502 - Fermentacion PCL","502",IF(B6301="510 - Fermentacion","510","512"))))))</f>
        <v/>
      </c>
      <c r="M6301" s="107" t="str">
        <f t="shared" si="98"/>
        <v/>
      </c>
    </row>
    <row r="6302" spans="12:13" hidden="1" x14ac:dyDescent="0.25">
      <c r="L6302" s="145" t="str">
        <f>IF(A6302="","",IFERROR(VLOOKUP(B6302,IPQlickTabla!$B:$J,9,FALSE),IF(B6302="80 - Produccion-Mezcla Grasa","80",IF(B6302="51 - Purga-Purga de sebo","51",IF(B6302="502 - Fermentacion PCL","502",IF(B6302="510 - Fermentacion","510","512"))))))</f>
        <v/>
      </c>
      <c r="M6302" s="107" t="str">
        <f t="shared" si="98"/>
        <v/>
      </c>
    </row>
    <row r="6303" spans="12:13" hidden="1" x14ac:dyDescent="0.25">
      <c r="L6303" s="145" t="str">
        <f>IF(A6303="","",IFERROR(VLOOKUP(B6303,IPQlickTabla!$B:$J,9,FALSE),IF(B6303="80 - Produccion-Mezcla Grasa","80",IF(B6303="51 - Purga-Purga de sebo","51",IF(B6303="502 - Fermentacion PCL","502",IF(B6303="510 - Fermentacion","510","512"))))))</f>
        <v/>
      </c>
      <c r="M6303" s="107" t="str">
        <f t="shared" si="98"/>
        <v/>
      </c>
    </row>
    <row r="6304" spans="12:13" hidden="1" x14ac:dyDescent="0.25">
      <c r="L6304" s="145" t="str">
        <f>IF(A6304="","",IFERROR(VLOOKUP(B6304,IPQlickTabla!$B:$J,9,FALSE),IF(B6304="80 - Produccion-Mezcla Grasa","80",IF(B6304="51 - Purga-Purga de sebo","51",IF(B6304="502 - Fermentacion PCL","502",IF(B6304="510 - Fermentacion","510","512"))))))</f>
        <v/>
      </c>
      <c r="M6304" s="107" t="str">
        <f t="shared" si="98"/>
        <v/>
      </c>
    </row>
    <row r="6305" spans="12:13" hidden="1" x14ac:dyDescent="0.25">
      <c r="L6305" s="145" t="str">
        <f>IF(A6305="","",IFERROR(VLOOKUP(B6305,IPQlickTabla!$B:$J,9,FALSE),IF(B6305="80 - Produccion-Mezcla Grasa","80",IF(B6305="51 - Purga-Purga de sebo","51",IF(B6305="502 - Fermentacion PCL","502",IF(B6305="510 - Fermentacion","510","512"))))))</f>
        <v/>
      </c>
      <c r="M6305" s="107" t="str">
        <f t="shared" si="98"/>
        <v/>
      </c>
    </row>
    <row r="6306" spans="12:13" hidden="1" x14ac:dyDescent="0.25">
      <c r="L6306" s="145" t="str">
        <f>IF(A6306="","",IFERROR(VLOOKUP(B6306,IPQlickTabla!$B:$J,9,FALSE),IF(B6306="80 - Produccion-Mezcla Grasa","80",IF(B6306="51 - Purga-Purga de sebo","51",IF(B6306="502 - Fermentacion PCL","502",IF(B6306="510 - Fermentacion","510","512"))))))</f>
        <v/>
      </c>
      <c r="M6306" s="107" t="str">
        <f t="shared" si="98"/>
        <v/>
      </c>
    </row>
    <row r="6307" spans="12:13" hidden="1" x14ac:dyDescent="0.25">
      <c r="L6307" s="145" t="str">
        <f>IF(A6307="","",IFERROR(VLOOKUP(B6307,IPQlickTabla!$B:$J,9,FALSE),IF(B6307="80 - Produccion-Mezcla Grasa","80",IF(B6307="51 - Purga-Purga de sebo","51",IF(B6307="502 - Fermentacion PCL","502",IF(B6307="510 - Fermentacion","510","512"))))))</f>
        <v/>
      </c>
      <c r="M6307" s="107" t="str">
        <f t="shared" si="98"/>
        <v/>
      </c>
    </row>
    <row r="6308" spans="12:13" hidden="1" x14ac:dyDescent="0.25">
      <c r="L6308" s="145" t="str">
        <f>IF(A6308="","",IFERROR(VLOOKUP(B6308,IPQlickTabla!$B:$J,9,FALSE),IF(B6308="80 - Produccion-Mezcla Grasa","80",IF(B6308="51 - Purga-Purga de sebo","51",IF(B6308="502 - Fermentacion PCL","502",IF(B6308="510 - Fermentacion","510","512"))))))</f>
        <v/>
      </c>
      <c r="M6308" s="107" t="str">
        <f t="shared" si="98"/>
        <v/>
      </c>
    </row>
    <row r="6309" spans="12:13" hidden="1" x14ac:dyDescent="0.25">
      <c r="L6309" s="145" t="str">
        <f>IF(A6309="","",IFERROR(VLOOKUP(B6309,IPQlickTabla!$B:$J,9,FALSE),IF(B6309="80 - Produccion-Mezcla Grasa","80",IF(B6309="51 - Purga-Purga de sebo","51",IF(B6309="502 - Fermentacion PCL","502",IF(B6309="510 - Fermentacion","510","512"))))))</f>
        <v/>
      </c>
      <c r="M6309" s="107" t="str">
        <f t="shared" si="98"/>
        <v/>
      </c>
    </row>
    <row r="6310" spans="12:13" hidden="1" x14ac:dyDescent="0.25">
      <c r="L6310" s="145" t="str">
        <f>IF(A6310="","",IFERROR(VLOOKUP(B6310,IPQlickTabla!$B:$J,9,FALSE),IF(B6310="80 - Produccion-Mezcla Grasa","80",IF(B6310="51 - Purga-Purga de sebo","51",IF(B6310="502 - Fermentacion PCL","502",IF(B6310="510 - Fermentacion","510","512"))))))</f>
        <v/>
      </c>
      <c r="M6310" s="107" t="str">
        <f t="shared" si="98"/>
        <v/>
      </c>
    </row>
    <row r="6311" spans="12:13" hidden="1" x14ac:dyDescent="0.25">
      <c r="L6311" s="145" t="str">
        <f>IF(A6311="","",IFERROR(VLOOKUP(B6311,IPQlickTabla!$B:$J,9,FALSE),IF(B6311="80 - Produccion-Mezcla Grasa","80",IF(B6311="51 - Purga-Purga de sebo","51",IF(B6311="502 - Fermentacion PCL","502",IF(B6311="510 - Fermentacion","510","512"))))))</f>
        <v/>
      </c>
      <c r="M6311" s="107" t="str">
        <f t="shared" si="98"/>
        <v/>
      </c>
    </row>
    <row r="6312" spans="12:13" hidden="1" x14ac:dyDescent="0.25">
      <c r="L6312" s="145" t="str">
        <f>IF(A6312="","",IFERROR(VLOOKUP(B6312,IPQlickTabla!$B:$J,9,FALSE),IF(B6312="80 - Produccion-Mezcla Grasa","80",IF(B6312="51 - Purga-Purga de sebo","51",IF(B6312="502 - Fermentacion PCL","502",IF(B6312="510 - Fermentacion","510","512"))))))</f>
        <v/>
      </c>
      <c r="M6312" s="107" t="str">
        <f t="shared" si="98"/>
        <v/>
      </c>
    </row>
    <row r="6313" spans="12:13" hidden="1" x14ac:dyDescent="0.25">
      <c r="L6313" s="145" t="str">
        <f>IF(A6313="","",IFERROR(VLOOKUP(B6313,IPQlickTabla!$B:$J,9,FALSE),IF(B6313="80 - Produccion-Mezcla Grasa","80",IF(B6313="51 - Purga-Purga de sebo","51",IF(B6313="502 - Fermentacion PCL","502",IF(B6313="510 - Fermentacion","510","512"))))))</f>
        <v/>
      </c>
      <c r="M6313" s="107" t="str">
        <f t="shared" si="98"/>
        <v/>
      </c>
    </row>
    <row r="6314" spans="12:13" hidden="1" x14ac:dyDescent="0.25">
      <c r="L6314" s="145" t="str">
        <f>IF(A6314="","",IFERROR(VLOOKUP(B6314,IPQlickTabla!$B:$J,9,FALSE),IF(B6314="80 - Produccion-Mezcla Grasa","80",IF(B6314="51 - Purga-Purga de sebo","51",IF(B6314="502 - Fermentacion PCL","502",IF(B6314="510 - Fermentacion","510","512"))))))</f>
        <v/>
      </c>
      <c r="M6314" s="107" t="str">
        <f t="shared" si="98"/>
        <v/>
      </c>
    </row>
    <row r="6315" spans="12:13" hidden="1" x14ac:dyDescent="0.25">
      <c r="L6315" s="145" t="str">
        <f>IF(A6315="","",IFERROR(VLOOKUP(B6315,IPQlickTabla!$B:$J,9,FALSE),IF(B6315="80 - Produccion-Mezcla Grasa","80",IF(B6315="51 - Purga-Purga de sebo","51",IF(B6315="502 - Fermentacion PCL","502",IF(B6315="510 - Fermentacion","510","512"))))))</f>
        <v/>
      </c>
      <c r="M6315" s="107" t="str">
        <f t="shared" si="98"/>
        <v/>
      </c>
    </row>
    <row r="6316" spans="12:13" hidden="1" x14ac:dyDescent="0.25">
      <c r="L6316" s="145" t="str">
        <f>IF(A6316="","",IFERROR(VLOOKUP(B6316,IPQlickTabla!$B:$J,9,FALSE),IF(B6316="80 - Produccion-Mezcla Grasa","80",IF(B6316="51 - Purga-Purga de sebo","51",IF(B6316="502 - Fermentacion PCL","502",IF(B6316="510 - Fermentacion","510","512"))))))</f>
        <v/>
      </c>
      <c r="M6316" s="107" t="str">
        <f t="shared" si="98"/>
        <v/>
      </c>
    </row>
    <row r="6317" spans="12:13" hidden="1" x14ac:dyDescent="0.25">
      <c r="L6317" s="145" t="str">
        <f>IF(A6317="","",IFERROR(VLOOKUP(B6317,IPQlickTabla!$B:$J,9,FALSE),IF(B6317="80 - Produccion-Mezcla Grasa","80",IF(B6317="51 - Purga-Purga de sebo","51",IF(B6317="502 - Fermentacion PCL","502",IF(B6317="510 - Fermentacion","510","512"))))))</f>
        <v/>
      </c>
      <c r="M6317" s="107" t="str">
        <f t="shared" si="98"/>
        <v/>
      </c>
    </row>
    <row r="6318" spans="12:13" hidden="1" x14ac:dyDescent="0.25">
      <c r="L6318" s="145" t="str">
        <f>IF(A6318="","",IFERROR(VLOOKUP(B6318,IPQlickTabla!$B:$J,9,FALSE),IF(B6318="80 - Produccion-Mezcla Grasa","80",IF(B6318="51 - Purga-Purga de sebo","51",IF(B6318="502 - Fermentacion PCL","502",IF(B6318="510 - Fermentacion","510","512"))))))</f>
        <v/>
      </c>
      <c r="M6318" s="107" t="str">
        <f t="shared" si="98"/>
        <v/>
      </c>
    </row>
    <row r="6319" spans="12:13" hidden="1" x14ac:dyDescent="0.25">
      <c r="L6319" s="145" t="str">
        <f>IF(A6319="","",IFERROR(VLOOKUP(B6319,IPQlickTabla!$B:$J,9,FALSE),IF(B6319="80 - Produccion-Mezcla Grasa","80",IF(B6319="51 - Purga-Purga de sebo","51",IF(B6319="502 - Fermentacion PCL","502",IF(B6319="510 - Fermentacion","510","512"))))))</f>
        <v/>
      </c>
      <c r="M6319" s="107" t="str">
        <f t="shared" si="98"/>
        <v/>
      </c>
    </row>
    <row r="6320" spans="12:13" hidden="1" x14ac:dyDescent="0.25">
      <c r="L6320" s="145" t="str">
        <f>IF(A6320="","",IFERROR(VLOOKUP(B6320,IPQlickTabla!$B:$J,9,FALSE),IF(B6320="80 - Produccion-Mezcla Grasa","80",IF(B6320="51 - Purga-Purga de sebo","51",IF(B6320="502 - Fermentacion PCL","502",IF(B6320="510 - Fermentacion","510","512"))))))</f>
        <v/>
      </c>
      <c r="M6320" s="107" t="str">
        <f t="shared" si="98"/>
        <v/>
      </c>
    </row>
    <row r="6321" spans="12:13" hidden="1" x14ac:dyDescent="0.25">
      <c r="L6321" s="145" t="str">
        <f>IF(A6321="","",IFERROR(VLOOKUP(B6321,IPQlickTabla!$B:$J,9,FALSE),IF(B6321="80 - Produccion-Mezcla Grasa","80",IF(B6321="51 - Purga-Purga de sebo","51",IF(B6321="502 - Fermentacion PCL","502",IF(B6321="510 - Fermentacion","510","512"))))))</f>
        <v/>
      </c>
      <c r="M6321" s="107" t="str">
        <f t="shared" si="98"/>
        <v/>
      </c>
    </row>
    <row r="6322" spans="12:13" hidden="1" x14ac:dyDescent="0.25">
      <c r="L6322" s="145" t="str">
        <f>IF(A6322="","",IFERROR(VLOOKUP(B6322,IPQlickTabla!$B:$J,9,FALSE),IF(B6322="80 - Produccion-Mezcla Grasa","80",IF(B6322="51 - Purga-Purga de sebo","51",IF(B6322="502 - Fermentacion PCL","502",IF(B6322="510 - Fermentacion","510","512"))))))</f>
        <v/>
      </c>
      <c r="M6322" s="107" t="str">
        <f t="shared" si="98"/>
        <v/>
      </c>
    </row>
    <row r="6323" spans="12:13" hidden="1" x14ac:dyDescent="0.25">
      <c r="L6323" s="145" t="str">
        <f>IF(A6323="","",IFERROR(VLOOKUP(B6323,IPQlickTabla!$B:$J,9,FALSE),IF(B6323="80 - Produccion-Mezcla Grasa","80",IF(B6323="51 - Purga-Purga de sebo","51",IF(B6323="502 - Fermentacion PCL","502",IF(B6323="510 - Fermentacion","510","512"))))))</f>
        <v/>
      </c>
      <c r="M6323" s="107" t="str">
        <f t="shared" si="98"/>
        <v/>
      </c>
    </row>
    <row r="6324" spans="12:13" hidden="1" x14ac:dyDescent="0.25">
      <c r="L6324" s="145" t="str">
        <f>IF(A6324="","",IFERROR(VLOOKUP(B6324,IPQlickTabla!$B:$J,9,FALSE),IF(B6324="80 - Produccion-Mezcla Grasa","80",IF(B6324="51 - Purga-Purga de sebo","51",IF(B6324="502 - Fermentacion PCL","502",IF(B6324="510 - Fermentacion","510","512"))))))</f>
        <v/>
      </c>
      <c r="M6324" s="107" t="str">
        <f t="shared" si="98"/>
        <v/>
      </c>
    </row>
    <row r="6325" spans="12:13" hidden="1" x14ac:dyDescent="0.25">
      <c r="L6325" s="145" t="str">
        <f>IF(A6325="","",IFERROR(VLOOKUP(B6325,IPQlickTabla!$B:$J,9,FALSE),IF(B6325="80 - Produccion-Mezcla Grasa","80",IF(B6325="51 - Purga-Purga de sebo","51",IF(B6325="502 - Fermentacion PCL","502",IF(B6325="510 - Fermentacion","510","512"))))))</f>
        <v/>
      </c>
      <c r="M6325" s="107" t="str">
        <f t="shared" si="98"/>
        <v/>
      </c>
    </row>
    <row r="6326" spans="12:13" hidden="1" x14ac:dyDescent="0.25">
      <c r="L6326" s="145" t="str">
        <f>IF(A6326="","",IFERROR(VLOOKUP(B6326,IPQlickTabla!$B:$J,9,FALSE),IF(B6326="80 - Produccion-Mezcla Grasa","80",IF(B6326="51 - Purga-Purga de sebo","51",IF(B6326="502 - Fermentacion PCL","502",IF(B6326="510 - Fermentacion","510","512"))))))</f>
        <v/>
      </c>
      <c r="M6326" s="107" t="str">
        <f t="shared" si="98"/>
        <v/>
      </c>
    </row>
    <row r="6327" spans="12:13" hidden="1" x14ac:dyDescent="0.25">
      <c r="L6327" s="145" t="str">
        <f>IF(A6327="","",IFERROR(VLOOKUP(B6327,IPQlickTabla!$B:$J,9,FALSE),IF(B6327="80 - Produccion-Mezcla Grasa","80",IF(B6327="51 - Purga-Purga de sebo","51",IF(B6327="502 - Fermentacion PCL","502",IF(B6327="510 - Fermentacion","510","512"))))))</f>
        <v/>
      </c>
      <c r="M6327" s="107" t="str">
        <f t="shared" si="98"/>
        <v/>
      </c>
    </row>
    <row r="6328" spans="12:13" hidden="1" x14ac:dyDescent="0.25">
      <c r="L6328" s="145" t="str">
        <f>IF(A6328="","",IFERROR(VLOOKUP(B6328,IPQlickTabla!$B:$J,9,FALSE),IF(B6328="80 - Produccion-Mezcla Grasa","80",IF(B6328="51 - Purga-Purga de sebo","51",IF(B6328="502 - Fermentacion PCL","502",IF(B6328="510 - Fermentacion","510","512"))))))</f>
        <v/>
      </c>
      <c r="M6328" s="107" t="str">
        <f t="shared" si="98"/>
        <v/>
      </c>
    </row>
    <row r="6329" spans="12:13" hidden="1" x14ac:dyDescent="0.25">
      <c r="L6329" s="145" t="str">
        <f>IF(A6329="","",IFERROR(VLOOKUP(B6329,IPQlickTabla!$B:$J,9,FALSE),IF(B6329="80 - Produccion-Mezcla Grasa","80",IF(B6329="51 - Purga-Purga de sebo","51",IF(B6329="502 - Fermentacion PCL","502",IF(B6329="510 - Fermentacion","510","512"))))))</f>
        <v/>
      </c>
      <c r="M6329" s="107" t="str">
        <f t="shared" si="98"/>
        <v/>
      </c>
    </row>
    <row r="6330" spans="12:13" hidden="1" x14ac:dyDescent="0.25">
      <c r="L6330" s="145" t="str">
        <f>IF(A6330="","",IFERROR(VLOOKUP(B6330,IPQlickTabla!$B:$J,9,FALSE),IF(B6330="80 - Produccion-Mezcla Grasa","80",IF(B6330="51 - Purga-Purga de sebo","51",IF(B6330="502 - Fermentacion PCL","502",IF(B6330="510 - Fermentacion","510","512"))))))</f>
        <v/>
      </c>
      <c r="M6330" s="107" t="str">
        <f t="shared" si="98"/>
        <v/>
      </c>
    </row>
    <row r="6331" spans="12:13" hidden="1" x14ac:dyDescent="0.25">
      <c r="L6331" s="145" t="str">
        <f>IF(A6331="","",IFERROR(VLOOKUP(B6331,IPQlickTabla!$B:$J,9,FALSE),IF(B6331="80 - Produccion-Mezcla Grasa","80",IF(B6331="51 - Purga-Purga de sebo","51",IF(B6331="502 - Fermentacion PCL","502",IF(B6331="510 - Fermentacion","510","512"))))))</f>
        <v/>
      </c>
      <c r="M6331" s="107" t="str">
        <f t="shared" si="98"/>
        <v/>
      </c>
    </row>
    <row r="6332" spans="12:13" hidden="1" x14ac:dyDescent="0.25">
      <c r="L6332" s="145" t="str">
        <f>IF(A6332="","",IFERROR(VLOOKUP(B6332,IPQlickTabla!$B:$J,9,FALSE),IF(B6332="80 - Produccion-Mezcla Grasa","80",IF(B6332="51 - Purga-Purga de sebo","51",IF(B6332="502 - Fermentacion PCL","502",IF(B6332="510 - Fermentacion","510","512"))))))</f>
        <v/>
      </c>
      <c r="M6332" s="107" t="str">
        <f t="shared" si="98"/>
        <v/>
      </c>
    </row>
    <row r="6333" spans="12:13" hidden="1" x14ac:dyDescent="0.25">
      <c r="L6333" s="145" t="str">
        <f>IF(A6333="","",IFERROR(VLOOKUP(B6333,IPQlickTabla!$B:$J,9,FALSE),IF(B6333="80 - Produccion-Mezcla Grasa","80",IF(B6333="51 - Purga-Purga de sebo","51",IF(B6333="502 - Fermentacion PCL","502",IF(B6333="510 - Fermentacion","510","512"))))))</f>
        <v/>
      </c>
      <c r="M6333" s="107" t="str">
        <f t="shared" si="98"/>
        <v/>
      </c>
    </row>
    <row r="6334" spans="12:13" hidden="1" x14ac:dyDescent="0.25">
      <c r="L6334" s="145" t="str">
        <f>IF(A6334="","",IFERROR(VLOOKUP(B6334,IPQlickTabla!$B:$J,9,FALSE),IF(B6334="80 - Produccion-Mezcla Grasa","80",IF(B6334="51 - Purga-Purga de sebo","51",IF(B6334="502 - Fermentacion PCL","502",IF(B6334="510 - Fermentacion","510","512"))))))</f>
        <v/>
      </c>
      <c r="M6334" s="107" t="str">
        <f t="shared" si="98"/>
        <v/>
      </c>
    </row>
    <row r="6335" spans="12:13" hidden="1" x14ac:dyDescent="0.25">
      <c r="L6335" s="145" t="str">
        <f>IF(A6335="","",IFERROR(VLOOKUP(B6335,IPQlickTabla!$B:$J,9,FALSE),IF(B6335="80 - Produccion-Mezcla Grasa","80",IF(B6335="51 - Purga-Purga de sebo","51",IF(B6335="502 - Fermentacion PCL","502",IF(B6335="510 - Fermentacion","510","512"))))))</f>
        <v/>
      </c>
      <c r="M6335" s="107" t="str">
        <f t="shared" si="98"/>
        <v/>
      </c>
    </row>
    <row r="6336" spans="12:13" hidden="1" x14ac:dyDescent="0.25">
      <c r="L6336" s="145" t="str">
        <f>IF(A6336="","",IFERROR(VLOOKUP(B6336,IPQlickTabla!$B:$J,9,FALSE),IF(B6336="80 - Produccion-Mezcla Grasa","80",IF(B6336="51 - Purga-Purga de sebo","51",IF(B6336="502 - Fermentacion PCL","502",IF(B6336="510 - Fermentacion","510","512"))))))</f>
        <v/>
      </c>
      <c r="M6336" s="107" t="str">
        <f t="shared" si="98"/>
        <v/>
      </c>
    </row>
    <row r="6337" spans="12:13" hidden="1" x14ac:dyDescent="0.25">
      <c r="L6337" s="145" t="str">
        <f>IF(A6337="","",IFERROR(VLOOKUP(B6337,IPQlickTabla!$B:$J,9,FALSE),IF(B6337="80 - Produccion-Mezcla Grasa","80",IF(B6337="51 - Purga-Purga de sebo","51",IF(B6337="502 - Fermentacion PCL","502",IF(B6337="510 - Fermentacion","510","512"))))))</f>
        <v/>
      </c>
      <c r="M6337" s="107" t="str">
        <f t="shared" si="98"/>
        <v/>
      </c>
    </row>
    <row r="6338" spans="12:13" hidden="1" x14ac:dyDescent="0.25">
      <c r="L6338" s="145" t="str">
        <f>IF(A6338="","",IFERROR(VLOOKUP(B6338,IPQlickTabla!$B:$J,9,FALSE),IF(B6338="80 - Produccion-Mezcla Grasa","80",IF(B6338="51 - Purga-Purga de sebo","51",IF(B6338="502 - Fermentacion PCL","502",IF(B6338="510 - Fermentacion","510","512"))))))</f>
        <v/>
      </c>
      <c r="M6338" s="107" t="str">
        <f t="shared" si="98"/>
        <v/>
      </c>
    </row>
    <row r="6339" spans="12:13" hidden="1" x14ac:dyDescent="0.25">
      <c r="L6339" s="145" t="str">
        <f>IF(A6339="","",IFERROR(VLOOKUP(B6339,IPQlickTabla!$B:$J,9,FALSE),IF(B6339="80 - Produccion-Mezcla Grasa","80",IF(B6339="51 - Purga-Purga de sebo","51",IF(B6339="502 - Fermentacion PCL","502",IF(B6339="510 - Fermentacion","510","512"))))))</f>
        <v/>
      </c>
      <c r="M6339" s="107" t="str">
        <f t="shared" ref="M6339:M6402" si="99">+IF(OR(L6339=73,L6339=74,L6339=75),75,IF(L6339="80",80,IF(L6339="51",51,IF(L6339="502",502,IF(L6339="510",510,IF(L6339="512",512,L6339))))))</f>
        <v/>
      </c>
    </row>
    <row r="6340" spans="12:13" hidden="1" x14ac:dyDescent="0.25">
      <c r="L6340" s="145" t="str">
        <f>IF(A6340="","",IFERROR(VLOOKUP(B6340,IPQlickTabla!$B:$J,9,FALSE),IF(B6340="80 - Produccion-Mezcla Grasa","80",IF(B6340="51 - Purga-Purga de sebo","51",IF(B6340="502 - Fermentacion PCL","502",IF(B6340="510 - Fermentacion","510","512"))))))</f>
        <v/>
      </c>
      <c r="M6340" s="107" t="str">
        <f t="shared" si="99"/>
        <v/>
      </c>
    </row>
    <row r="6341" spans="12:13" hidden="1" x14ac:dyDescent="0.25">
      <c r="L6341" s="145" t="str">
        <f>IF(A6341="","",IFERROR(VLOOKUP(B6341,IPQlickTabla!$B:$J,9,FALSE),IF(B6341="80 - Produccion-Mezcla Grasa","80",IF(B6341="51 - Purga-Purga de sebo","51",IF(B6341="502 - Fermentacion PCL","502",IF(B6341="510 - Fermentacion","510","512"))))))</f>
        <v/>
      </c>
      <c r="M6341" s="107" t="str">
        <f t="shared" si="99"/>
        <v/>
      </c>
    </row>
    <row r="6342" spans="12:13" hidden="1" x14ac:dyDescent="0.25">
      <c r="L6342" s="145" t="str">
        <f>IF(A6342="","",IFERROR(VLOOKUP(B6342,IPQlickTabla!$B:$J,9,FALSE),IF(B6342="80 - Produccion-Mezcla Grasa","80",IF(B6342="51 - Purga-Purga de sebo","51",IF(B6342="502 - Fermentacion PCL","502",IF(B6342="510 - Fermentacion","510","512"))))))</f>
        <v/>
      </c>
      <c r="M6342" s="107" t="str">
        <f t="shared" si="99"/>
        <v/>
      </c>
    </row>
    <row r="6343" spans="12:13" hidden="1" x14ac:dyDescent="0.25">
      <c r="L6343" s="145" t="str">
        <f>IF(A6343="","",IFERROR(VLOOKUP(B6343,IPQlickTabla!$B:$J,9,FALSE),IF(B6343="80 - Produccion-Mezcla Grasa","80",IF(B6343="51 - Purga-Purga de sebo","51",IF(B6343="502 - Fermentacion PCL","502",IF(B6343="510 - Fermentacion","510","512"))))))</f>
        <v/>
      </c>
      <c r="M6343" s="107" t="str">
        <f t="shared" si="99"/>
        <v/>
      </c>
    </row>
    <row r="6344" spans="12:13" hidden="1" x14ac:dyDescent="0.25">
      <c r="L6344" s="145" t="str">
        <f>IF(A6344="","",IFERROR(VLOOKUP(B6344,IPQlickTabla!$B:$J,9,FALSE),IF(B6344="80 - Produccion-Mezcla Grasa","80",IF(B6344="51 - Purga-Purga de sebo","51",IF(B6344="502 - Fermentacion PCL","502",IF(B6344="510 - Fermentacion","510","512"))))))</f>
        <v/>
      </c>
      <c r="M6344" s="107" t="str">
        <f t="shared" si="99"/>
        <v/>
      </c>
    </row>
    <row r="6345" spans="12:13" hidden="1" x14ac:dyDescent="0.25">
      <c r="L6345" s="145" t="str">
        <f>IF(A6345="","",IFERROR(VLOOKUP(B6345,IPQlickTabla!$B:$J,9,FALSE),IF(B6345="80 - Produccion-Mezcla Grasa","80",IF(B6345="51 - Purga-Purga de sebo","51",IF(B6345="502 - Fermentacion PCL","502",IF(B6345="510 - Fermentacion","510","512"))))))</f>
        <v/>
      </c>
      <c r="M6345" s="107" t="str">
        <f t="shared" si="99"/>
        <v/>
      </c>
    </row>
    <row r="6346" spans="12:13" hidden="1" x14ac:dyDescent="0.25">
      <c r="L6346" s="145" t="str">
        <f>IF(A6346="","",IFERROR(VLOOKUP(B6346,IPQlickTabla!$B:$J,9,FALSE),IF(B6346="80 - Produccion-Mezcla Grasa","80",IF(B6346="51 - Purga-Purga de sebo","51",IF(B6346="502 - Fermentacion PCL","502",IF(B6346="510 - Fermentacion","510","512"))))))</f>
        <v/>
      </c>
      <c r="M6346" s="107" t="str">
        <f t="shared" si="99"/>
        <v/>
      </c>
    </row>
    <row r="6347" spans="12:13" hidden="1" x14ac:dyDescent="0.25">
      <c r="L6347" s="145" t="str">
        <f>IF(A6347="","",IFERROR(VLOOKUP(B6347,IPQlickTabla!$B:$J,9,FALSE),IF(B6347="80 - Produccion-Mezcla Grasa","80",IF(B6347="51 - Purga-Purga de sebo","51",IF(B6347="502 - Fermentacion PCL","502",IF(B6347="510 - Fermentacion","510","512"))))))</f>
        <v/>
      </c>
      <c r="M6347" s="107" t="str">
        <f t="shared" si="99"/>
        <v/>
      </c>
    </row>
    <row r="6348" spans="12:13" hidden="1" x14ac:dyDescent="0.25">
      <c r="L6348" s="145" t="str">
        <f>IF(A6348="","",IFERROR(VLOOKUP(B6348,IPQlickTabla!$B:$J,9,FALSE),IF(B6348="80 - Produccion-Mezcla Grasa","80",IF(B6348="51 - Purga-Purga de sebo","51",IF(B6348="502 - Fermentacion PCL","502",IF(B6348="510 - Fermentacion","510","512"))))))</f>
        <v/>
      </c>
      <c r="M6348" s="107" t="str">
        <f t="shared" si="99"/>
        <v/>
      </c>
    </row>
    <row r="6349" spans="12:13" hidden="1" x14ac:dyDescent="0.25">
      <c r="L6349" s="145" t="str">
        <f>IF(A6349="","",IFERROR(VLOOKUP(B6349,IPQlickTabla!$B:$J,9,FALSE),IF(B6349="80 - Produccion-Mezcla Grasa","80",IF(B6349="51 - Purga-Purga de sebo","51",IF(B6349="502 - Fermentacion PCL","502",IF(B6349="510 - Fermentacion","510","512"))))))</f>
        <v/>
      </c>
      <c r="M6349" s="107" t="str">
        <f t="shared" si="99"/>
        <v/>
      </c>
    </row>
    <row r="6350" spans="12:13" hidden="1" x14ac:dyDescent="0.25">
      <c r="L6350" s="145" t="str">
        <f>IF(A6350="","",IFERROR(VLOOKUP(B6350,IPQlickTabla!$B:$J,9,FALSE),IF(B6350="80 - Produccion-Mezcla Grasa","80",IF(B6350="51 - Purga-Purga de sebo","51",IF(B6350="502 - Fermentacion PCL","502",IF(B6350="510 - Fermentacion","510","512"))))))</f>
        <v/>
      </c>
      <c r="M6350" s="107" t="str">
        <f t="shared" si="99"/>
        <v/>
      </c>
    </row>
    <row r="6351" spans="12:13" hidden="1" x14ac:dyDescent="0.25">
      <c r="L6351" s="145" t="str">
        <f>IF(A6351="","",IFERROR(VLOOKUP(B6351,IPQlickTabla!$B:$J,9,FALSE),IF(B6351="80 - Produccion-Mezcla Grasa","80",IF(B6351="51 - Purga-Purga de sebo","51",IF(B6351="502 - Fermentacion PCL","502",IF(B6351="510 - Fermentacion","510","512"))))))</f>
        <v/>
      </c>
      <c r="M6351" s="107" t="str">
        <f t="shared" si="99"/>
        <v/>
      </c>
    </row>
    <row r="6352" spans="12:13" hidden="1" x14ac:dyDescent="0.25">
      <c r="L6352" s="145" t="str">
        <f>IF(A6352="","",IFERROR(VLOOKUP(B6352,IPQlickTabla!$B:$J,9,FALSE),IF(B6352="80 - Produccion-Mezcla Grasa","80",IF(B6352="51 - Purga-Purga de sebo","51",IF(B6352="502 - Fermentacion PCL","502",IF(B6352="510 - Fermentacion","510","512"))))))</f>
        <v/>
      </c>
      <c r="M6352" s="107" t="str">
        <f t="shared" si="99"/>
        <v/>
      </c>
    </row>
    <row r="6353" spans="12:13" hidden="1" x14ac:dyDescent="0.25">
      <c r="L6353" s="145" t="str">
        <f>IF(A6353="","",IFERROR(VLOOKUP(B6353,IPQlickTabla!$B:$J,9,FALSE),IF(B6353="80 - Produccion-Mezcla Grasa","80",IF(B6353="51 - Purga-Purga de sebo","51",IF(B6353="502 - Fermentacion PCL","502",IF(B6353="510 - Fermentacion","510","512"))))))</f>
        <v/>
      </c>
      <c r="M6353" s="107" t="str">
        <f t="shared" si="99"/>
        <v/>
      </c>
    </row>
    <row r="6354" spans="12:13" hidden="1" x14ac:dyDescent="0.25">
      <c r="L6354" s="145" t="str">
        <f>IF(A6354="","",IFERROR(VLOOKUP(B6354,IPQlickTabla!$B:$J,9,FALSE),IF(B6354="80 - Produccion-Mezcla Grasa","80",IF(B6354="51 - Purga-Purga de sebo","51",IF(B6354="502 - Fermentacion PCL","502",IF(B6354="510 - Fermentacion","510","512"))))))</f>
        <v/>
      </c>
      <c r="M6354" s="107" t="str">
        <f t="shared" si="99"/>
        <v/>
      </c>
    </row>
    <row r="6355" spans="12:13" hidden="1" x14ac:dyDescent="0.25">
      <c r="L6355" s="145" t="str">
        <f>IF(A6355="","",IFERROR(VLOOKUP(B6355,IPQlickTabla!$B:$J,9,FALSE),IF(B6355="80 - Produccion-Mezcla Grasa","80",IF(B6355="51 - Purga-Purga de sebo","51",IF(B6355="502 - Fermentacion PCL","502",IF(B6355="510 - Fermentacion","510","512"))))))</f>
        <v/>
      </c>
      <c r="M6355" s="107" t="str">
        <f t="shared" si="99"/>
        <v/>
      </c>
    </row>
    <row r="6356" spans="12:13" hidden="1" x14ac:dyDescent="0.25">
      <c r="L6356" s="145" t="str">
        <f>IF(A6356="","",IFERROR(VLOOKUP(B6356,IPQlickTabla!$B:$J,9,FALSE),IF(B6356="80 - Produccion-Mezcla Grasa","80",IF(B6356="51 - Purga-Purga de sebo","51",IF(B6356="502 - Fermentacion PCL","502",IF(B6356="510 - Fermentacion","510","512"))))))</f>
        <v/>
      </c>
      <c r="M6356" s="107" t="str">
        <f t="shared" si="99"/>
        <v/>
      </c>
    </row>
    <row r="6357" spans="12:13" hidden="1" x14ac:dyDescent="0.25">
      <c r="L6357" s="145" t="str">
        <f>IF(A6357="","",IFERROR(VLOOKUP(B6357,IPQlickTabla!$B:$J,9,FALSE),IF(B6357="80 - Produccion-Mezcla Grasa","80",IF(B6357="51 - Purga-Purga de sebo","51",IF(B6357="502 - Fermentacion PCL","502",IF(B6357="510 - Fermentacion","510","512"))))))</f>
        <v/>
      </c>
      <c r="M6357" s="107" t="str">
        <f t="shared" si="99"/>
        <v/>
      </c>
    </row>
    <row r="6358" spans="12:13" hidden="1" x14ac:dyDescent="0.25">
      <c r="L6358" s="145" t="str">
        <f>IF(A6358="","",IFERROR(VLOOKUP(B6358,IPQlickTabla!$B:$J,9,FALSE),IF(B6358="80 - Produccion-Mezcla Grasa","80",IF(B6358="51 - Purga-Purga de sebo","51",IF(B6358="502 - Fermentacion PCL","502",IF(B6358="510 - Fermentacion","510","512"))))))</f>
        <v/>
      </c>
      <c r="M6358" s="107" t="str">
        <f t="shared" si="99"/>
        <v/>
      </c>
    </row>
    <row r="6359" spans="12:13" hidden="1" x14ac:dyDescent="0.25">
      <c r="L6359" s="145" t="str">
        <f>IF(A6359="","",IFERROR(VLOOKUP(B6359,IPQlickTabla!$B:$J,9,FALSE),IF(B6359="80 - Produccion-Mezcla Grasa","80",IF(B6359="51 - Purga-Purga de sebo","51",IF(B6359="502 - Fermentacion PCL","502",IF(B6359="510 - Fermentacion","510","512"))))))</f>
        <v/>
      </c>
      <c r="M6359" s="107" t="str">
        <f t="shared" si="99"/>
        <v/>
      </c>
    </row>
    <row r="6360" spans="12:13" hidden="1" x14ac:dyDescent="0.25">
      <c r="L6360" s="145" t="str">
        <f>IF(A6360="","",IFERROR(VLOOKUP(B6360,IPQlickTabla!$B:$J,9,FALSE),IF(B6360="80 - Produccion-Mezcla Grasa","80",IF(B6360="51 - Purga-Purga de sebo","51",IF(B6360="502 - Fermentacion PCL","502",IF(B6360="510 - Fermentacion","510","512"))))))</f>
        <v/>
      </c>
      <c r="M6360" s="107" t="str">
        <f t="shared" si="99"/>
        <v/>
      </c>
    </row>
    <row r="6361" spans="12:13" hidden="1" x14ac:dyDescent="0.25">
      <c r="L6361" s="145" t="str">
        <f>IF(A6361="","",IFERROR(VLOOKUP(B6361,IPQlickTabla!$B:$J,9,FALSE),IF(B6361="80 - Produccion-Mezcla Grasa","80",IF(B6361="51 - Purga-Purga de sebo","51",IF(B6361="502 - Fermentacion PCL","502",IF(B6361="510 - Fermentacion","510","512"))))))</f>
        <v/>
      </c>
      <c r="M6361" s="107" t="str">
        <f t="shared" si="99"/>
        <v/>
      </c>
    </row>
    <row r="6362" spans="12:13" hidden="1" x14ac:dyDescent="0.25">
      <c r="L6362" s="145" t="str">
        <f>IF(A6362="","",IFERROR(VLOOKUP(B6362,IPQlickTabla!$B:$J,9,FALSE),IF(B6362="80 - Produccion-Mezcla Grasa","80",IF(B6362="51 - Purga-Purga de sebo","51",IF(B6362="502 - Fermentacion PCL","502",IF(B6362="510 - Fermentacion","510","512"))))))</f>
        <v/>
      </c>
      <c r="M6362" s="107" t="str">
        <f t="shared" si="99"/>
        <v/>
      </c>
    </row>
    <row r="6363" spans="12:13" hidden="1" x14ac:dyDescent="0.25">
      <c r="L6363" s="145" t="str">
        <f>IF(A6363="","",IFERROR(VLOOKUP(B6363,IPQlickTabla!$B:$J,9,FALSE),IF(B6363="80 - Produccion-Mezcla Grasa","80",IF(B6363="51 - Purga-Purga de sebo","51",IF(B6363="502 - Fermentacion PCL","502",IF(B6363="510 - Fermentacion","510","512"))))))</f>
        <v/>
      </c>
      <c r="M6363" s="107" t="str">
        <f t="shared" si="99"/>
        <v/>
      </c>
    </row>
    <row r="6364" spans="12:13" hidden="1" x14ac:dyDescent="0.25">
      <c r="L6364" s="145" t="str">
        <f>IF(A6364="","",IFERROR(VLOOKUP(B6364,IPQlickTabla!$B:$J,9,FALSE),IF(B6364="80 - Produccion-Mezcla Grasa","80",IF(B6364="51 - Purga-Purga de sebo","51",IF(B6364="502 - Fermentacion PCL","502",IF(B6364="510 - Fermentacion","510","512"))))))</f>
        <v/>
      </c>
      <c r="M6364" s="107" t="str">
        <f t="shared" si="99"/>
        <v/>
      </c>
    </row>
    <row r="6365" spans="12:13" hidden="1" x14ac:dyDescent="0.25">
      <c r="L6365" s="145" t="str">
        <f>IF(A6365="","",IFERROR(VLOOKUP(B6365,IPQlickTabla!$B:$J,9,FALSE),IF(B6365="80 - Produccion-Mezcla Grasa","80",IF(B6365="51 - Purga-Purga de sebo","51",IF(B6365="502 - Fermentacion PCL","502",IF(B6365="510 - Fermentacion","510","512"))))))</f>
        <v/>
      </c>
      <c r="M6365" s="107" t="str">
        <f t="shared" si="99"/>
        <v/>
      </c>
    </row>
    <row r="6366" spans="12:13" hidden="1" x14ac:dyDescent="0.25">
      <c r="L6366" s="145" t="str">
        <f>IF(A6366="","",IFERROR(VLOOKUP(B6366,IPQlickTabla!$B:$J,9,FALSE),IF(B6366="80 - Produccion-Mezcla Grasa","80",IF(B6366="51 - Purga-Purga de sebo","51",IF(B6366="502 - Fermentacion PCL","502",IF(B6366="510 - Fermentacion","510","512"))))))</f>
        <v/>
      </c>
      <c r="M6366" s="107" t="str">
        <f t="shared" si="99"/>
        <v/>
      </c>
    </row>
    <row r="6367" spans="12:13" hidden="1" x14ac:dyDescent="0.25">
      <c r="L6367" s="145" t="str">
        <f>IF(A6367="","",IFERROR(VLOOKUP(B6367,IPQlickTabla!$B:$J,9,FALSE),IF(B6367="80 - Produccion-Mezcla Grasa","80",IF(B6367="51 - Purga-Purga de sebo","51",IF(B6367="502 - Fermentacion PCL","502",IF(B6367="510 - Fermentacion","510","512"))))))</f>
        <v/>
      </c>
      <c r="M6367" s="107" t="str">
        <f t="shared" si="99"/>
        <v/>
      </c>
    </row>
    <row r="6368" spans="12:13" hidden="1" x14ac:dyDescent="0.25">
      <c r="L6368" s="145" t="str">
        <f>IF(A6368="","",IFERROR(VLOOKUP(B6368,IPQlickTabla!$B:$J,9,FALSE),IF(B6368="80 - Produccion-Mezcla Grasa","80",IF(B6368="51 - Purga-Purga de sebo","51",IF(B6368="502 - Fermentacion PCL","502",IF(B6368="510 - Fermentacion","510","512"))))))</f>
        <v/>
      </c>
      <c r="M6368" s="107" t="str">
        <f t="shared" si="99"/>
        <v/>
      </c>
    </row>
    <row r="6369" spans="12:13" hidden="1" x14ac:dyDescent="0.25">
      <c r="L6369" s="145" t="str">
        <f>IF(A6369="","",IFERROR(VLOOKUP(B6369,IPQlickTabla!$B:$J,9,FALSE),IF(B6369="80 - Produccion-Mezcla Grasa","80",IF(B6369="51 - Purga-Purga de sebo","51",IF(B6369="502 - Fermentacion PCL","502",IF(B6369="510 - Fermentacion","510","512"))))))</f>
        <v/>
      </c>
      <c r="M6369" s="107" t="str">
        <f t="shared" si="99"/>
        <v/>
      </c>
    </row>
    <row r="6370" spans="12:13" hidden="1" x14ac:dyDescent="0.25">
      <c r="L6370" s="145" t="str">
        <f>IF(A6370="","",IFERROR(VLOOKUP(B6370,IPQlickTabla!$B:$J,9,FALSE),IF(B6370="80 - Produccion-Mezcla Grasa","80",IF(B6370="51 - Purga-Purga de sebo","51",IF(B6370="502 - Fermentacion PCL","502",IF(B6370="510 - Fermentacion","510","512"))))))</f>
        <v/>
      </c>
      <c r="M6370" s="107" t="str">
        <f t="shared" si="99"/>
        <v/>
      </c>
    </row>
    <row r="6371" spans="12:13" hidden="1" x14ac:dyDescent="0.25">
      <c r="L6371" s="145" t="str">
        <f>IF(A6371="","",IFERROR(VLOOKUP(B6371,IPQlickTabla!$B:$J,9,FALSE),IF(B6371="80 - Produccion-Mezcla Grasa","80",IF(B6371="51 - Purga-Purga de sebo","51",IF(B6371="502 - Fermentacion PCL","502",IF(B6371="510 - Fermentacion","510","512"))))))</f>
        <v/>
      </c>
      <c r="M6371" s="107" t="str">
        <f t="shared" si="99"/>
        <v/>
      </c>
    </row>
    <row r="6372" spans="12:13" hidden="1" x14ac:dyDescent="0.25">
      <c r="L6372" s="145" t="str">
        <f>IF(A6372="","",IFERROR(VLOOKUP(B6372,IPQlickTabla!$B:$J,9,FALSE),IF(B6372="80 - Produccion-Mezcla Grasa","80",IF(B6372="51 - Purga-Purga de sebo","51",IF(B6372="502 - Fermentacion PCL","502",IF(B6372="510 - Fermentacion","510","512"))))))</f>
        <v/>
      </c>
      <c r="M6372" s="107" t="str">
        <f t="shared" si="99"/>
        <v/>
      </c>
    </row>
    <row r="6373" spans="12:13" hidden="1" x14ac:dyDescent="0.25">
      <c r="L6373" s="145" t="str">
        <f>IF(A6373="","",IFERROR(VLOOKUP(B6373,IPQlickTabla!$B:$J,9,FALSE),IF(B6373="80 - Produccion-Mezcla Grasa","80",IF(B6373="51 - Purga-Purga de sebo","51",IF(B6373="502 - Fermentacion PCL","502",IF(B6373="510 - Fermentacion","510","512"))))))</f>
        <v/>
      </c>
      <c r="M6373" s="107" t="str">
        <f t="shared" si="99"/>
        <v/>
      </c>
    </row>
    <row r="6374" spans="12:13" hidden="1" x14ac:dyDescent="0.25">
      <c r="L6374" s="145" t="str">
        <f>IF(A6374="","",IFERROR(VLOOKUP(B6374,IPQlickTabla!$B:$J,9,FALSE),IF(B6374="80 - Produccion-Mezcla Grasa","80",IF(B6374="51 - Purga-Purga de sebo","51",IF(B6374="502 - Fermentacion PCL","502",IF(B6374="510 - Fermentacion","510","512"))))))</f>
        <v/>
      </c>
      <c r="M6374" s="107" t="str">
        <f t="shared" si="99"/>
        <v/>
      </c>
    </row>
    <row r="6375" spans="12:13" hidden="1" x14ac:dyDescent="0.25">
      <c r="L6375" s="145" t="str">
        <f>IF(A6375="","",IFERROR(VLOOKUP(B6375,IPQlickTabla!$B:$J,9,FALSE),IF(B6375="80 - Produccion-Mezcla Grasa","80",IF(B6375="51 - Purga-Purga de sebo","51",IF(B6375="502 - Fermentacion PCL","502",IF(B6375="510 - Fermentacion","510","512"))))))</f>
        <v/>
      </c>
      <c r="M6375" s="107" t="str">
        <f t="shared" si="99"/>
        <v/>
      </c>
    </row>
    <row r="6376" spans="12:13" hidden="1" x14ac:dyDescent="0.25">
      <c r="L6376" s="145" t="str">
        <f>IF(A6376="","",IFERROR(VLOOKUP(B6376,IPQlickTabla!$B:$J,9,FALSE),IF(B6376="80 - Produccion-Mezcla Grasa","80",IF(B6376="51 - Purga-Purga de sebo","51",IF(B6376="502 - Fermentacion PCL","502",IF(B6376="510 - Fermentacion","510","512"))))))</f>
        <v/>
      </c>
      <c r="M6376" s="107" t="str">
        <f t="shared" si="99"/>
        <v/>
      </c>
    </row>
    <row r="6377" spans="12:13" hidden="1" x14ac:dyDescent="0.25">
      <c r="L6377" s="145" t="str">
        <f>IF(A6377="","",IFERROR(VLOOKUP(B6377,IPQlickTabla!$B:$J,9,FALSE),IF(B6377="80 - Produccion-Mezcla Grasa","80",IF(B6377="51 - Purga-Purga de sebo","51",IF(B6377="502 - Fermentacion PCL","502",IF(B6377="510 - Fermentacion","510","512"))))))</f>
        <v/>
      </c>
      <c r="M6377" s="107" t="str">
        <f t="shared" si="99"/>
        <v/>
      </c>
    </row>
    <row r="6378" spans="12:13" hidden="1" x14ac:dyDescent="0.25">
      <c r="L6378" s="145" t="str">
        <f>IF(A6378="","",IFERROR(VLOOKUP(B6378,IPQlickTabla!$B:$J,9,FALSE),IF(B6378="80 - Produccion-Mezcla Grasa","80",IF(B6378="51 - Purga-Purga de sebo","51",IF(B6378="502 - Fermentacion PCL","502",IF(B6378="510 - Fermentacion","510","512"))))))</f>
        <v/>
      </c>
      <c r="M6378" s="107" t="str">
        <f t="shared" si="99"/>
        <v/>
      </c>
    </row>
    <row r="6379" spans="12:13" hidden="1" x14ac:dyDescent="0.25">
      <c r="L6379" s="145" t="str">
        <f>IF(A6379="","",IFERROR(VLOOKUP(B6379,IPQlickTabla!$B:$J,9,FALSE),IF(B6379="80 - Produccion-Mezcla Grasa","80",IF(B6379="51 - Purga-Purga de sebo","51",IF(B6379="502 - Fermentacion PCL","502",IF(B6379="510 - Fermentacion","510","512"))))))</f>
        <v/>
      </c>
      <c r="M6379" s="107" t="str">
        <f t="shared" si="99"/>
        <v/>
      </c>
    </row>
    <row r="6380" spans="12:13" hidden="1" x14ac:dyDescent="0.25">
      <c r="L6380" s="145" t="str">
        <f>IF(A6380="","",IFERROR(VLOOKUP(B6380,IPQlickTabla!$B:$J,9,FALSE),IF(B6380="80 - Produccion-Mezcla Grasa","80",IF(B6380="51 - Purga-Purga de sebo","51",IF(B6380="502 - Fermentacion PCL","502",IF(B6380="510 - Fermentacion","510","512"))))))</f>
        <v/>
      </c>
      <c r="M6380" s="107" t="str">
        <f t="shared" si="99"/>
        <v/>
      </c>
    </row>
    <row r="6381" spans="12:13" hidden="1" x14ac:dyDescent="0.25">
      <c r="L6381" s="145" t="str">
        <f>IF(A6381="","",IFERROR(VLOOKUP(B6381,IPQlickTabla!$B:$J,9,FALSE),IF(B6381="80 - Produccion-Mezcla Grasa","80",IF(B6381="51 - Purga-Purga de sebo","51",IF(B6381="502 - Fermentacion PCL","502",IF(B6381="510 - Fermentacion","510","512"))))))</f>
        <v/>
      </c>
      <c r="M6381" s="107" t="str">
        <f t="shared" si="99"/>
        <v/>
      </c>
    </row>
    <row r="6382" spans="12:13" hidden="1" x14ac:dyDescent="0.25">
      <c r="L6382" s="145" t="str">
        <f>IF(A6382="","",IFERROR(VLOOKUP(B6382,IPQlickTabla!$B:$J,9,FALSE),IF(B6382="80 - Produccion-Mezcla Grasa","80",IF(B6382="51 - Purga-Purga de sebo","51",IF(B6382="502 - Fermentacion PCL","502",IF(B6382="510 - Fermentacion","510","512"))))))</f>
        <v/>
      </c>
      <c r="M6382" s="107" t="str">
        <f t="shared" si="99"/>
        <v/>
      </c>
    </row>
    <row r="6383" spans="12:13" hidden="1" x14ac:dyDescent="0.25">
      <c r="L6383" s="145" t="str">
        <f>IF(A6383="","",IFERROR(VLOOKUP(B6383,IPQlickTabla!$B:$J,9,FALSE),IF(B6383="80 - Produccion-Mezcla Grasa","80",IF(B6383="51 - Purga-Purga de sebo","51",IF(B6383="502 - Fermentacion PCL","502",IF(B6383="510 - Fermentacion","510","512"))))))</f>
        <v/>
      </c>
      <c r="M6383" s="107" t="str">
        <f t="shared" si="99"/>
        <v/>
      </c>
    </row>
    <row r="6384" spans="12:13" hidden="1" x14ac:dyDescent="0.25">
      <c r="L6384" s="145" t="str">
        <f>IF(A6384="","",IFERROR(VLOOKUP(B6384,IPQlickTabla!$B:$J,9,FALSE),IF(B6384="80 - Produccion-Mezcla Grasa","80",IF(B6384="51 - Purga-Purga de sebo","51",IF(B6384="502 - Fermentacion PCL","502",IF(B6384="510 - Fermentacion","510","512"))))))</f>
        <v/>
      </c>
      <c r="M6384" s="107" t="str">
        <f t="shared" si="99"/>
        <v/>
      </c>
    </row>
    <row r="6385" spans="12:13" hidden="1" x14ac:dyDescent="0.25">
      <c r="L6385" s="145" t="str">
        <f>IF(A6385="","",IFERROR(VLOOKUP(B6385,IPQlickTabla!$B:$J,9,FALSE),IF(B6385="80 - Produccion-Mezcla Grasa","80",IF(B6385="51 - Purga-Purga de sebo","51",IF(B6385="502 - Fermentacion PCL","502",IF(B6385="510 - Fermentacion","510","512"))))))</f>
        <v/>
      </c>
      <c r="M6385" s="107" t="str">
        <f t="shared" si="99"/>
        <v/>
      </c>
    </row>
    <row r="6386" spans="12:13" hidden="1" x14ac:dyDescent="0.25">
      <c r="L6386" s="145" t="str">
        <f>IF(A6386="","",IFERROR(VLOOKUP(B6386,IPQlickTabla!$B:$J,9,FALSE),IF(B6386="80 - Produccion-Mezcla Grasa","80",IF(B6386="51 - Purga-Purga de sebo","51",IF(B6386="502 - Fermentacion PCL","502",IF(B6386="510 - Fermentacion","510","512"))))))</f>
        <v/>
      </c>
      <c r="M6386" s="107" t="str">
        <f t="shared" si="99"/>
        <v/>
      </c>
    </row>
    <row r="6387" spans="12:13" hidden="1" x14ac:dyDescent="0.25">
      <c r="L6387" s="145" t="str">
        <f>IF(A6387="","",IFERROR(VLOOKUP(B6387,IPQlickTabla!$B:$J,9,FALSE),IF(B6387="80 - Produccion-Mezcla Grasa","80",IF(B6387="51 - Purga-Purga de sebo","51",IF(B6387="502 - Fermentacion PCL","502",IF(B6387="510 - Fermentacion","510","512"))))))</f>
        <v/>
      </c>
      <c r="M6387" s="107" t="str">
        <f t="shared" si="99"/>
        <v/>
      </c>
    </row>
    <row r="6388" spans="12:13" hidden="1" x14ac:dyDescent="0.25">
      <c r="L6388" s="145" t="str">
        <f>IF(A6388="","",IFERROR(VLOOKUP(B6388,IPQlickTabla!$B:$J,9,FALSE),IF(B6388="80 - Produccion-Mezcla Grasa","80",IF(B6388="51 - Purga-Purga de sebo","51",IF(B6388="502 - Fermentacion PCL","502",IF(B6388="510 - Fermentacion","510","512"))))))</f>
        <v/>
      </c>
      <c r="M6388" s="107" t="str">
        <f t="shared" si="99"/>
        <v/>
      </c>
    </row>
    <row r="6389" spans="12:13" hidden="1" x14ac:dyDescent="0.25">
      <c r="L6389" s="145" t="str">
        <f>IF(A6389="","",IFERROR(VLOOKUP(B6389,IPQlickTabla!$B:$J,9,FALSE),IF(B6389="80 - Produccion-Mezcla Grasa","80",IF(B6389="51 - Purga-Purga de sebo","51",IF(B6389="502 - Fermentacion PCL","502",IF(B6389="510 - Fermentacion","510","512"))))))</f>
        <v/>
      </c>
      <c r="M6389" s="107" t="str">
        <f t="shared" si="99"/>
        <v/>
      </c>
    </row>
    <row r="6390" spans="12:13" hidden="1" x14ac:dyDescent="0.25">
      <c r="L6390" s="145" t="str">
        <f>IF(A6390="","",IFERROR(VLOOKUP(B6390,IPQlickTabla!$B:$J,9,FALSE),IF(B6390="80 - Produccion-Mezcla Grasa","80",IF(B6390="51 - Purga-Purga de sebo","51",IF(B6390="502 - Fermentacion PCL","502",IF(B6390="510 - Fermentacion","510","512"))))))</f>
        <v/>
      </c>
      <c r="M6390" s="107" t="str">
        <f t="shared" si="99"/>
        <v/>
      </c>
    </row>
    <row r="6391" spans="12:13" hidden="1" x14ac:dyDescent="0.25">
      <c r="L6391" s="145" t="str">
        <f>IF(A6391="","",IFERROR(VLOOKUP(B6391,IPQlickTabla!$B:$J,9,FALSE),IF(B6391="80 - Produccion-Mezcla Grasa","80",IF(B6391="51 - Purga-Purga de sebo","51",IF(B6391="502 - Fermentacion PCL","502",IF(B6391="510 - Fermentacion","510","512"))))))</f>
        <v/>
      </c>
      <c r="M6391" s="107" t="str">
        <f t="shared" si="99"/>
        <v/>
      </c>
    </row>
    <row r="6392" spans="12:13" hidden="1" x14ac:dyDescent="0.25">
      <c r="L6392" s="145" t="str">
        <f>IF(A6392="","",IFERROR(VLOOKUP(B6392,IPQlickTabla!$B:$J,9,FALSE),IF(B6392="80 - Produccion-Mezcla Grasa","80",IF(B6392="51 - Purga-Purga de sebo","51",IF(B6392="502 - Fermentacion PCL","502",IF(B6392="510 - Fermentacion","510","512"))))))</f>
        <v/>
      </c>
      <c r="M6392" s="107" t="str">
        <f t="shared" si="99"/>
        <v/>
      </c>
    </row>
    <row r="6393" spans="12:13" hidden="1" x14ac:dyDescent="0.25">
      <c r="L6393" s="145" t="str">
        <f>IF(A6393="","",IFERROR(VLOOKUP(B6393,IPQlickTabla!$B:$J,9,FALSE),IF(B6393="80 - Produccion-Mezcla Grasa","80",IF(B6393="51 - Purga-Purga de sebo","51",IF(B6393="502 - Fermentacion PCL","502",IF(B6393="510 - Fermentacion","510","512"))))))</f>
        <v/>
      </c>
      <c r="M6393" s="107" t="str">
        <f t="shared" si="99"/>
        <v/>
      </c>
    </row>
    <row r="6394" spans="12:13" hidden="1" x14ac:dyDescent="0.25">
      <c r="L6394" s="145" t="str">
        <f>IF(A6394="","",IFERROR(VLOOKUP(B6394,IPQlickTabla!$B:$J,9,FALSE),IF(B6394="80 - Produccion-Mezcla Grasa","80",IF(B6394="51 - Purga-Purga de sebo","51",IF(B6394="502 - Fermentacion PCL","502",IF(B6394="510 - Fermentacion","510","512"))))))</f>
        <v/>
      </c>
      <c r="M6394" s="107" t="str">
        <f t="shared" si="99"/>
        <v/>
      </c>
    </row>
    <row r="6395" spans="12:13" hidden="1" x14ac:dyDescent="0.25">
      <c r="L6395" s="145" t="str">
        <f>IF(A6395="","",IFERROR(VLOOKUP(B6395,IPQlickTabla!$B:$J,9,FALSE),IF(B6395="80 - Produccion-Mezcla Grasa","80",IF(B6395="51 - Purga-Purga de sebo","51",IF(B6395="502 - Fermentacion PCL","502",IF(B6395="510 - Fermentacion","510","512"))))))</f>
        <v/>
      </c>
      <c r="M6395" s="107" t="str">
        <f t="shared" si="99"/>
        <v/>
      </c>
    </row>
    <row r="6396" spans="12:13" hidden="1" x14ac:dyDescent="0.25">
      <c r="L6396" s="145" t="str">
        <f>IF(A6396="","",IFERROR(VLOOKUP(B6396,IPQlickTabla!$B:$J,9,FALSE),IF(B6396="80 - Produccion-Mezcla Grasa","80",IF(B6396="51 - Purga-Purga de sebo","51",IF(B6396="502 - Fermentacion PCL","502",IF(B6396="510 - Fermentacion","510","512"))))))</f>
        <v/>
      </c>
      <c r="M6396" s="107" t="str">
        <f t="shared" si="99"/>
        <v/>
      </c>
    </row>
    <row r="6397" spans="12:13" hidden="1" x14ac:dyDescent="0.25">
      <c r="L6397" s="145" t="str">
        <f>IF(A6397="","",IFERROR(VLOOKUP(B6397,IPQlickTabla!$B:$J,9,FALSE),IF(B6397="80 - Produccion-Mezcla Grasa","80",IF(B6397="51 - Purga-Purga de sebo","51",IF(B6397="502 - Fermentacion PCL","502",IF(B6397="510 - Fermentacion","510","512"))))))</f>
        <v/>
      </c>
      <c r="M6397" s="107" t="str">
        <f t="shared" si="99"/>
        <v/>
      </c>
    </row>
    <row r="6398" spans="12:13" hidden="1" x14ac:dyDescent="0.25">
      <c r="L6398" s="145" t="str">
        <f>IF(A6398="","",IFERROR(VLOOKUP(B6398,IPQlickTabla!$B:$J,9,FALSE),IF(B6398="80 - Produccion-Mezcla Grasa","80",IF(B6398="51 - Purga-Purga de sebo","51",IF(B6398="502 - Fermentacion PCL","502",IF(B6398="510 - Fermentacion","510","512"))))))</f>
        <v/>
      </c>
      <c r="M6398" s="107" t="str">
        <f t="shared" si="99"/>
        <v/>
      </c>
    </row>
    <row r="6399" spans="12:13" hidden="1" x14ac:dyDescent="0.25">
      <c r="L6399" s="145" t="str">
        <f>IF(A6399="","",IFERROR(VLOOKUP(B6399,IPQlickTabla!$B:$J,9,FALSE),IF(B6399="80 - Produccion-Mezcla Grasa","80",IF(B6399="51 - Purga-Purga de sebo","51",IF(B6399="502 - Fermentacion PCL","502",IF(B6399="510 - Fermentacion","510","512"))))))</f>
        <v/>
      </c>
      <c r="M6399" s="107" t="str">
        <f t="shared" si="99"/>
        <v/>
      </c>
    </row>
    <row r="6400" spans="12:13" hidden="1" x14ac:dyDescent="0.25">
      <c r="L6400" s="145" t="str">
        <f>IF(A6400="","",IFERROR(VLOOKUP(B6400,IPQlickTabla!$B:$J,9,FALSE),IF(B6400="80 - Produccion-Mezcla Grasa","80",IF(B6400="51 - Purga-Purga de sebo","51",IF(B6400="502 - Fermentacion PCL","502",IF(B6400="510 - Fermentacion","510","512"))))))</f>
        <v/>
      </c>
      <c r="M6400" s="107" t="str">
        <f t="shared" si="99"/>
        <v/>
      </c>
    </row>
    <row r="6401" spans="12:13" hidden="1" x14ac:dyDescent="0.25">
      <c r="L6401" s="145" t="str">
        <f>IF(A6401="","",IFERROR(VLOOKUP(B6401,IPQlickTabla!$B:$J,9,FALSE),IF(B6401="80 - Produccion-Mezcla Grasa","80",IF(B6401="51 - Purga-Purga de sebo","51",IF(B6401="502 - Fermentacion PCL","502",IF(B6401="510 - Fermentacion","510","512"))))))</f>
        <v/>
      </c>
      <c r="M6401" s="107" t="str">
        <f t="shared" si="99"/>
        <v/>
      </c>
    </row>
    <row r="6402" spans="12:13" hidden="1" x14ac:dyDescent="0.25">
      <c r="L6402" s="145" t="str">
        <f>IF(A6402="","",IFERROR(VLOOKUP(B6402,IPQlickTabla!$B:$J,9,FALSE),IF(B6402="80 - Produccion-Mezcla Grasa","80",IF(B6402="51 - Purga-Purga de sebo","51",IF(B6402="502 - Fermentacion PCL","502",IF(B6402="510 - Fermentacion","510","512"))))))</f>
        <v/>
      </c>
      <c r="M6402" s="107" t="str">
        <f t="shared" si="99"/>
        <v/>
      </c>
    </row>
    <row r="6403" spans="12:13" hidden="1" x14ac:dyDescent="0.25">
      <c r="L6403" s="145" t="str">
        <f>IF(A6403="","",IFERROR(VLOOKUP(B6403,IPQlickTabla!$B:$J,9,FALSE),IF(B6403="80 - Produccion-Mezcla Grasa","80",IF(B6403="51 - Purga-Purga de sebo","51",IF(B6403="502 - Fermentacion PCL","502",IF(B6403="510 - Fermentacion","510","512"))))))</f>
        <v/>
      </c>
      <c r="M6403" s="107" t="str">
        <f t="shared" ref="M6403:M6466" si="100">+IF(OR(L6403=73,L6403=74,L6403=75),75,IF(L6403="80",80,IF(L6403="51",51,IF(L6403="502",502,IF(L6403="510",510,IF(L6403="512",512,L6403))))))</f>
        <v/>
      </c>
    </row>
    <row r="6404" spans="12:13" hidden="1" x14ac:dyDescent="0.25">
      <c r="L6404" s="145" t="str">
        <f>IF(A6404="","",IFERROR(VLOOKUP(B6404,IPQlickTabla!$B:$J,9,FALSE),IF(B6404="80 - Produccion-Mezcla Grasa","80",IF(B6404="51 - Purga-Purga de sebo","51",IF(B6404="502 - Fermentacion PCL","502",IF(B6404="510 - Fermentacion","510","512"))))))</f>
        <v/>
      </c>
      <c r="M6404" s="107" t="str">
        <f t="shared" si="100"/>
        <v/>
      </c>
    </row>
    <row r="6405" spans="12:13" hidden="1" x14ac:dyDescent="0.25">
      <c r="L6405" s="145" t="str">
        <f>IF(A6405="","",IFERROR(VLOOKUP(B6405,IPQlickTabla!$B:$J,9,FALSE),IF(B6405="80 - Produccion-Mezcla Grasa","80",IF(B6405="51 - Purga-Purga de sebo","51",IF(B6405="502 - Fermentacion PCL","502",IF(B6405="510 - Fermentacion","510","512"))))))</f>
        <v/>
      </c>
      <c r="M6405" s="107" t="str">
        <f t="shared" si="100"/>
        <v/>
      </c>
    </row>
    <row r="6406" spans="12:13" hidden="1" x14ac:dyDescent="0.25">
      <c r="L6406" s="145" t="str">
        <f>IF(A6406="","",IFERROR(VLOOKUP(B6406,IPQlickTabla!$B:$J,9,FALSE),IF(B6406="80 - Produccion-Mezcla Grasa","80",IF(B6406="51 - Purga-Purga de sebo","51",IF(B6406="502 - Fermentacion PCL","502",IF(B6406="510 - Fermentacion","510","512"))))))</f>
        <v/>
      </c>
      <c r="M6406" s="107" t="str">
        <f t="shared" si="100"/>
        <v/>
      </c>
    </row>
    <row r="6407" spans="12:13" hidden="1" x14ac:dyDescent="0.25">
      <c r="L6407" s="145" t="str">
        <f>IF(A6407="","",IFERROR(VLOOKUP(B6407,IPQlickTabla!$B:$J,9,FALSE),IF(B6407="80 - Produccion-Mezcla Grasa","80",IF(B6407="51 - Purga-Purga de sebo","51",IF(B6407="502 - Fermentacion PCL","502",IF(B6407="510 - Fermentacion","510","512"))))))</f>
        <v/>
      </c>
      <c r="M6407" s="107" t="str">
        <f t="shared" si="100"/>
        <v/>
      </c>
    </row>
    <row r="6408" spans="12:13" hidden="1" x14ac:dyDescent="0.25">
      <c r="L6408" s="145" t="str">
        <f>IF(A6408="","",IFERROR(VLOOKUP(B6408,IPQlickTabla!$B:$J,9,FALSE),IF(B6408="80 - Produccion-Mezcla Grasa","80",IF(B6408="51 - Purga-Purga de sebo","51",IF(B6408="502 - Fermentacion PCL","502",IF(B6408="510 - Fermentacion","510","512"))))))</f>
        <v/>
      </c>
      <c r="M6408" s="107" t="str">
        <f t="shared" si="100"/>
        <v/>
      </c>
    </row>
    <row r="6409" spans="12:13" hidden="1" x14ac:dyDescent="0.25">
      <c r="L6409" s="145" t="str">
        <f>IF(A6409="","",IFERROR(VLOOKUP(B6409,IPQlickTabla!$B:$J,9,FALSE),IF(B6409="80 - Produccion-Mezcla Grasa","80",IF(B6409="51 - Purga-Purga de sebo","51",IF(B6409="502 - Fermentacion PCL","502",IF(B6409="510 - Fermentacion","510","512"))))))</f>
        <v/>
      </c>
      <c r="M6409" s="107" t="str">
        <f t="shared" si="100"/>
        <v/>
      </c>
    </row>
    <row r="6410" spans="12:13" hidden="1" x14ac:dyDescent="0.25">
      <c r="L6410" s="145" t="str">
        <f>IF(A6410="","",IFERROR(VLOOKUP(B6410,IPQlickTabla!$B:$J,9,FALSE),IF(B6410="80 - Produccion-Mezcla Grasa","80",IF(B6410="51 - Purga-Purga de sebo","51",IF(B6410="502 - Fermentacion PCL","502",IF(B6410="510 - Fermentacion","510","512"))))))</f>
        <v/>
      </c>
      <c r="M6410" s="107" t="str">
        <f t="shared" si="100"/>
        <v/>
      </c>
    </row>
    <row r="6411" spans="12:13" hidden="1" x14ac:dyDescent="0.25">
      <c r="L6411" s="145" t="str">
        <f>IF(A6411="","",IFERROR(VLOOKUP(B6411,IPQlickTabla!$B:$J,9,FALSE),IF(B6411="80 - Produccion-Mezcla Grasa","80",IF(B6411="51 - Purga-Purga de sebo","51",IF(B6411="502 - Fermentacion PCL","502",IF(B6411="510 - Fermentacion","510","512"))))))</f>
        <v/>
      </c>
      <c r="M6411" s="107" t="str">
        <f t="shared" si="100"/>
        <v/>
      </c>
    </row>
    <row r="6412" spans="12:13" hidden="1" x14ac:dyDescent="0.25">
      <c r="L6412" s="145" t="str">
        <f>IF(A6412="","",IFERROR(VLOOKUP(B6412,IPQlickTabla!$B:$J,9,FALSE),IF(B6412="80 - Produccion-Mezcla Grasa","80",IF(B6412="51 - Purga-Purga de sebo","51",IF(B6412="502 - Fermentacion PCL","502",IF(B6412="510 - Fermentacion","510","512"))))))</f>
        <v/>
      </c>
      <c r="M6412" s="107" t="str">
        <f t="shared" si="100"/>
        <v/>
      </c>
    </row>
    <row r="6413" spans="12:13" hidden="1" x14ac:dyDescent="0.25">
      <c r="L6413" s="145" t="str">
        <f>IF(A6413="","",IFERROR(VLOOKUP(B6413,IPQlickTabla!$B:$J,9,FALSE),IF(B6413="80 - Produccion-Mezcla Grasa","80",IF(B6413="51 - Purga-Purga de sebo","51",IF(B6413="502 - Fermentacion PCL","502",IF(B6413="510 - Fermentacion","510","512"))))))</f>
        <v/>
      </c>
      <c r="M6413" s="107" t="str">
        <f t="shared" si="100"/>
        <v/>
      </c>
    </row>
    <row r="6414" spans="12:13" hidden="1" x14ac:dyDescent="0.25">
      <c r="L6414" s="145" t="str">
        <f>IF(A6414="","",IFERROR(VLOOKUP(B6414,IPQlickTabla!$B:$J,9,FALSE),IF(B6414="80 - Produccion-Mezcla Grasa","80",IF(B6414="51 - Purga-Purga de sebo","51",IF(B6414="502 - Fermentacion PCL","502",IF(B6414="510 - Fermentacion","510","512"))))))</f>
        <v/>
      </c>
      <c r="M6414" s="107" t="str">
        <f t="shared" si="100"/>
        <v/>
      </c>
    </row>
    <row r="6415" spans="12:13" hidden="1" x14ac:dyDescent="0.25">
      <c r="L6415" s="145" t="str">
        <f>IF(A6415="","",IFERROR(VLOOKUP(B6415,IPQlickTabla!$B:$J,9,FALSE),IF(B6415="80 - Produccion-Mezcla Grasa","80",IF(B6415="51 - Purga-Purga de sebo","51",IF(B6415="502 - Fermentacion PCL","502",IF(B6415="510 - Fermentacion","510","512"))))))</f>
        <v/>
      </c>
      <c r="M6415" s="107" t="str">
        <f t="shared" si="100"/>
        <v/>
      </c>
    </row>
    <row r="6416" spans="12:13" hidden="1" x14ac:dyDescent="0.25">
      <c r="L6416" s="145" t="str">
        <f>IF(A6416="","",IFERROR(VLOOKUP(B6416,IPQlickTabla!$B:$J,9,FALSE),IF(B6416="80 - Produccion-Mezcla Grasa","80",IF(B6416="51 - Purga-Purga de sebo","51",IF(B6416="502 - Fermentacion PCL","502",IF(B6416="510 - Fermentacion","510","512"))))))</f>
        <v/>
      </c>
      <c r="M6416" s="107" t="str">
        <f t="shared" si="100"/>
        <v/>
      </c>
    </row>
    <row r="6417" spans="12:13" hidden="1" x14ac:dyDescent="0.25">
      <c r="L6417" s="145" t="str">
        <f>IF(A6417="","",IFERROR(VLOOKUP(B6417,IPQlickTabla!$B:$J,9,FALSE),IF(B6417="80 - Produccion-Mezcla Grasa","80",IF(B6417="51 - Purga-Purga de sebo","51",IF(B6417="502 - Fermentacion PCL","502",IF(B6417="510 - Fermentacion","510","512"))))))</f>
        <v/>
      </c>
      <c r="M6417" s="107" t="str">
        <f t="shared" si="100"/>
        <v/>
      </c>
    </row>
    <row r="6418" spans="12:13" hidden="1" x14ac:dyDescent="0.25">
      <c r="L6418" s="145" t="str">
        <f>IF(A6418="","",IFERROR(VLOOKUP(B6418,IPQlickTabla!$B:$J,9,FALSE),IF(B6418="80 - Produccion-Mezcla Grasa","80",IF(B6418="51 - Purga-Purga de sebo","51",IF(B6418="502 - Fermentacion PCL","502",IF(B6418="510 - Fermentacion","510","512"))))))</f>
        <v/>
      </c>
      <c r="M6418" s="107" t="str">
        <f t="shared" si="100"/>
        <v/>
      </c>
    </row>
    <row r="6419" spans="12:13" hidden="1" x14ac:dyDescent="0.25">
      <c r="L6419" s="145" t="str">
        <f>IF(A6419="","",IFERROR(VLOOKUP(B6419,IPQlickTabla!$B:$J,9,FALSE),IF(B6419="80 - Produccion-Mezcla Grasa","80",IF(B6419="51 - Purga-Purga de sebo","51",IF(B6419="502 - Fermentacion PCL","502",IF(B6419="510 - Fermentacion","510","512"))))))</f>
        <v/>
      </c>
      <c r="M6419" s="107" t="str">
        <f t="shared" si="100"/>
        <v/>
      </c>
    </row>
    <row r="6420" spans="12:13" hidden="1" x14ac:dyDescent="0.25">
      <c r="L6420" s="145" t="str">
        <f>IF(A6420="","",IFERROR(VLOOKUP(B6420,IPQlickTabla!$B:$J,9,FALSE),IF(B6420="80 - Produccion-Mezcla Grasa","80",IF(B6420="51 - Purga-Purga de sebo","51",IF(B6420="502 - Fermentacion PCL","502",IF(B6420="510 - Fermentacion","510","512"))))))</f>
        <v/>
      </c>
      <c r="M6420" s="107" t="str">
        <f t="shared" si="100"/>
        <v/>
      </c>
    </row>
    <row r="6421" spans="12:13" hidden="1" x14ac:dyDescent="0.25">
      <c r="L6421" s="145" t="str">
        <f>IF(A6421="","",IFERROR(VLOOKUP(B6421,IPQlickTabla!$B:$J,9,FALSE),IF(B6421="80 - Produccion-Mezcla Grasa","80",IF(B6421="51 - Purga-Purga de sebo","51",IF(B6421="502 - Fermentacion PCL","502",IF(B6421="510 - Fermentacion","510","512"))))))</f>
        <v/>
      </c>
      <c r="M6421" s="107" t="str">
        <f t="shared" si="100"/>
        <v/>
      </c>
    </row>
    <row r="6422" spans="12:13" hidden="1" x14ac:dyDescent="0.25">
      <c r="L6422" s="145" t="str">
        <f>IF(A6422="","",IFERROR(VLOOKUP(B6422,IPQlickTabla!$B:$J,9,FALSE),IF(B6422="80 - Produccion-Mezcla Grasa","80",IF(B6422="51 - Purga-Purga de sebo","51",IF(B6422="502 - Fermentacion PCL","502",IF(B6422="510 - Fermentacion","510","512"))))))</f>
        <v/>
      </c>
      <c r="M6422" s="107" t="str">
        <f t="shared" si="100"/>
        <v/>
      </c>
    </row>
    <row r="6423" spans="12:13" hidden="1" x14ac:dyDescent="0.25">
      <c r="L6423" s="145" t="str">
        <f>IF(A6423="","",IFERROR(VLOOKUP(B6423,IPQlickTabla!$B:$J,9,FALSE),IF(B6423="80 - Produccion-Mezcla Grasa","80",IF(B6423="51 - Purga-Purga de sebo","51",IF(B6423="502 - Fermentacion PCL","502",IF(B6423="510 - Fermentacion","510","512"))))))</f>
        <v/>
      </c>
      <c r="M6423" s="107" t="str">
        <f t="shared" si="100"/>
        <v/>
      </c>
    </row>
    <row r="6424" spans="12:13" hidden="1" x14ac:dyDescent="0.25">
      <c r="L6424" s="145" t="str">
        <f>IF(A6424="","",IFERROR(VLOOKUP(B6424,IPQlickTabla!$B:$J,9,FALSE),IF(B6424="80 - Produccion-Mezcla Grasa","80",IF(B6424="51 - Purga-Purga de sebo","51",IF(B6424="502 - Fermentacion PCL","502",IF(B6424="510 - Fermentacion","510","512"))))))</f>
        <v/>
      </c>
      <c r="M6424" s="107" t="str">
        <f t="shared" si="100"/>
        <v/>
      </c>
    </row>
    <row r="6425" spans="12:13" hidden="1" x14ac:dyDescent="0.25">
      <c r="L6425" s="145" t="str">
        <f>IF(A6425="","",IFERROR(VLOOKUP(B6425,IPQlickTabla!$B:$J,9,FALSE),IF(B6425="80 - Produccion-Mezcla Grasa","80",IF(B6425="51 - Purga-Purga de sebo","51",IF(B6425="502 - Fermentacion PCL","502",IF(B6425="510 - Fermentacion","510","512"))))))</f>
        <v/>
      </c>
      <c r="M6425" s="107" t="str">
        <f t="shared" si="100"/>
        <v/>
      </c>
    </row>
    <row r="6426" spans="12:13" hidden="1" x14ac:dyDescent="0.25">
      <c r="L6426" s="145" t="str">
        <f>IF(A6426="","",IFERROR(VLOOKUP(B6426,IPQlickTabla!$B:$J,9,FALSE),IF(B6426="80 - Produccion-Mezcla Grasa","80",IF(B6426="51 - Purga-Purga de sebo","51",IF(B6426="502 - Fermentacion PCL","502",IF(B6426="510 - Fermentacion","510","512"))))))</f>
        <v/>
      </c>
      <c r="M6426" s="107" t="str">
        <f t="shared" si="100"/>
        <v/>
      </c>
    </row>
    <row r="6427" spans="12:13" hidden="1" x14ac:dyDescent="0.25">
      <c r="L6427" s="145" t="str">
        <f>IF(A6427="","",IFERROR(VLOOKUP(B6427,IPQlickTabla!$B:$J,9,FALSE),IF(B6427="80 - Produccion-Mezcla Grasa","80",IF(B6427="51 - Purga-Purga de sebo","51",IF(B6427="502 - Fermentacion PCL","502",IF(B6427="510 - Fermentacion","510","512"))))))</f>
        <v/>
      </c>
      <c r="M6427" s="107" t="str">
        <f t="shared" si="100"/>
        <v/>
      </c>
    </row>
    <row r="6428" spans="12:13" hidden="1" x14ac:dyDescent="0.25">
      <c r="L6428" s="145" t="str">
        <f>IF(A6428="","",IFERROR(VLOOKUP(B6428,IPQlickTabla!$B:$J,9,FALSE),IF(B6428="80 - Produccion-Mezcla Grasa","80",IF(B6428="51 - Purga-Purga de sebo","51",IF(B6428="502 - Fermentacion PCL","502",IF(B6428="510 - Fermentacion","510","512"))))))</f>
        <v/>
      </c>
      <c r="M6428" s="107" t="str">
        <f t="shared" si="100"/>
        <v/>
      </c>
    </row>
    <row r="6429" spans="12:13" hidden="1" x14ac:dyDescent="0.25">
      <c r="L6429" s="145" t="str">
        <f>IF(A6429="","",IFERROR(VLOOKUP(B6429,IPQlickTabla!$B:$J,9,FALSE),IF(B6429="80 - Produccion-Mezcla Grasa","80",IF(B6429="51 - Purga-Purga de sebo","51",IF(B6429="502 - Fermentacion PCL","502",IF(B6429="510 - Fermentacion","510","512"))))))</f>
        <v/>
      </c>
      <c r="M6429" s="107" t="str">
        <f t="shared" si="100"/>
        <v/>
      </c>
    </row>
    <row r="6430" spans="12:13" hidden="1" x14ac:dyDescent="0.25">
      <c r="L6430" s="145" t="str">
        <f>IF(A6430="","",IFERROR(VLOOKUP(B6430,IPQlickTabla!$B:$J,9,FALSE),IF(B6430="80 - Produccion-Mezcla Grasa","80",IF(B6430="51 - Purga-Purga de sebo","51",IF(B6430="502 - Fermentacion PCL","502",IF(B6430="510 - Fermentacion","510","512"))))))</f>
        <v/>
      </c>
      <c r="M6430" s="107" t="str">
        <f t="shared" si="100"/>
        <v/>
      </c>
    </row>
    <row r="6431" spans="12:13" hidden="1" x14ac:dyDescent="0.25">
      <c r="L6431" s="145" t="str">
        <f>IF(A6431="","",IFERROR(VLOOKUP(B6431,IPQlickTabla!$B:$J,9,FALSE),IF(B6431="80 - Produccion-Mezcla Grasa","80",IF(B6431="51 - Purga-Purga de sebo","51",IF(B6431="502 - Fermentacion PCL","502",IF(B6431="510 - Fermentacion","510","512"))))))</f>
        <v/>
      </c>
      <c r="M6431" s="107" t="str">
        <f t="shared" si="100"/>
        <v/>
      </c>
    </row>
    <row r="6432" spans="12:13" hidden="1" x14ac:dyDescent="0.25">
      <c r="L6432" s="145" t="str">
        <f>IF(A6432="","",IFERROR(VLOOKUP(B6432,IPQlickTabla!$B:$J,9,FALSE),IF(B6432="80 - Produccion-Mezcla Grasa","80",IF(B6432="51 - Purga-Purga de sebo","51",IF(B6432="502 - Fermentacion PCL","502",IF(B6432="510 - Fermentacion","510","512"))))))</f>
        <v/>
      </c>
      <c r="M6432" s="107" t="str">
        <f t="shared" si="100"/>
        <v/>
      </c>
    </row>
    <row r="6433" spans="12:13" hidden="1" x14ac:dyDescent="0.25">
      <c r="L6433" s="145" t="str">
        <f>IF(A6433="","",IFERROR(VLOOKUP(B6433,IPQlickTabla!$B:$J,9,FALSE),IF(B6433="80 - Produccion-Mezcla Grasa","80",IF(B6433="51 - Purga-Purga de sebo","51",IF(B6433="502 - Fermentacion PCL","502",IF(B6433="510 - Fermentacion","510","512"))))))</f>
        <v/>
      </c>
      <c r="M6433" s="107" t="str">
        <f t="shared" si="100"/>
        <v/>
      </c>
    </row>
    <row r="6434" spans="12:13" hidden="1" x14ac:dyDescent="0.25">
      <c r="L6434" s="145" t="str">
        <f>IF(A6434="","",IFERROR(VLOOKUP(B6434,IPQlickTabla!$B:$J,9,FALSE),IF(B6434="80 - Produccion-Mezcla Grasa","80",IF(B6434="51 - Purga-Purga de sebo","51",IF(B6434="502 - Fermentacion PCL","502",IF(B6434="510 - Fermentacion","510","512"))))))</f>
        <v/>
      </c>
      <c r="M6434" s="107" t="str">
        <f t="shared" si="100"/>
        <v/>
      </c>
    </row>
    <row r="6435" spans="12:13" hidden="1" x14ac:dyDescent="0.25">
      <c r="L6435" s="145" t="str">
        <f>IF(A6435="","",IFERROR(VLOOKUP(B6435,IPQlickTabla!$B:$J,9,FALSE),IF(B6435="80 - Produccion-Mezcla Grasa","80",IF(B6435="51 - Purga-Purga de sebo","51",IF(B6435="502 - Fermentacion PCL","502",IF(B6435="510 - Fermentacion","510","512"))))))</f>
        <v/>
      </c>
      <c r="M6435" s="107" t="str">
        <f t="shared" si="100"/>
        <v/>
      </c>
    </row>
    <row r="6436" spans="12:13" hidden="1" x14ac:dyDescent="0.25">
      <c r="L6436" s="145" t="str">
        <f>IF(A6436="","",IFERROR(VLOOKUP(B6436,IPQlickTabla!$B:$J,9,FALSE),IF(B6436="80 - Produccion-Mezcla Grasa","80",IF(B6436="51 - Purga-Purga de sebo","51",IF(B6436="502 - Fermentacion PCL","502",IF(B6436="510 - Fermentacion","510","512"))))))</f>
        <v/>
      </c>
      <c r="M6436" s="107" t="str">
        <f t="shared" si="100"/>
        <v/>
      </c>
    </row>
    <row r="6437" spans="12:13" hidden="1" x14ac:dyDescent="0.25">
      <c r="L6437" s="145" t="str">
        <f>IF(A6437="","",IFERROR(VLOOKUP(B6437,IPQlickTabla!$B:$J,9,FALSE),IF(B6437="80 - Produccion-Mezcla Grasa","80",IF(B6437="51 - Purga-Purga de sebo","51",IF(B6437="502 - Fermentacion PCL","502",IF(B6437="510 - Fermentacion","510","512"))))))</f>
        <v/>
      </c>
      <c r="M6437" s="107" t="str">
        <f t="shared" si="100"/>
        <v/>
      </c>
    </row>
    <row r="6438" spans="12:13" hidden="1" x14ac:dyDescent="0.25">
      <c r="L6438" s="145" t="str">
        <f>IF(A6438="","",IFERROR(VLOOKUP(B6438,IPQlickTabla!$B:$J,9,FALSE),IF(B6438="80 - Produccion-Mezcla Grasa","80",IF(B6438="51 - Purga-Purga de sebo","51",IF(B6438="502 - Fermentacion PCL","502",IF(B6438="510 - Fermentacion","510","512"))))))</f>
        <v/>
      </c>
      <c r="M6438" s="107" t="str">
        <f t="shared" si="100"/>
        <v/>
      </c>
    </row>
    <row r="6439" spans="12:13" hidden="1" x14ac:dyDescent="0.25">
      <c r="L6439" s="145" t="str">
        <f>IF(A6439="","",IFERROR(VLOOKUP(B6439,IPQlickTabla!$B:$J,9,FALSE),IF(B6439="80 - Produccion-Mezcla Grasa","80",IF(B6439="51 - Purga-Purga de sebo","51",IF(B6439="502 - Fermentacion PCL","502",IF(B6439="510 - Fermentacion","510","512"))))))</f>
        <v/>
      </c>
      <c r="M6439" s="107" t="str">
        <f t="shared" si="100"/>
        <v/>
      </c>
    </row>
    <row r="6440" spans="12:13" hidden="1" x14ac:dyDescent="0.25">
      <c r="L6440" s="145" t="str">
        <f>IF(A6440="","",IFERROR(VLOOKUP(B6440,IPQlickTabla!$B:$J,9,FALSE),IF(B6440="80 - Produccion-Mezcla Grasa","80",IF(B6440="51 - Purga-Purga de sebo","51",IF(B6440="502 - Fermentacion PCL","502",IF(B6440="510 - Fermentacion","510","512"))))))</f>
        <v/>
      </c>
      <c r="M6440" s="107" t="str">
        <f t="shared" si="100"/>
        <v/>
      </c>
    </row>
    <row r="6441" spans="12:13" hidden="1" x14ac:dyDescent="0.25">
      <c r="L6441" s="145" t="str">
        <f>IF(A6441="","",IFERROR(VLOOKUP(B6441,IPQlickTabla!$B:$J,9,FALSE),IF(B6441="80 - Produccion-Mezcla Grasa","80",IF(B6441="51 - Purga-Purga de sebo","51",IF(B6441="502 - Fermentacion PCL","502",IF(B6441="510 - Fermentacion","510","512"))))))</f>
        <v/>
      </c>
      <c r="M6441" s="107" t="str">
        <f t="shared" si="100"/>
        <v/>
      </c>
    </row>
    <row r="6442" spans="12:13" hidden="1" x14ac:dyDescent="0.25">
      <c r="L6442" s="145" t="str">
        <f>IF(A6442="","",IFERROR(VLOOKUP(B6442,IPQlickTabla!$B:$J,9,FALSE),IF(B6442="80 - Produccion-Mezcla Grasa","80",IF(B6442="51 - Purga-Purga de sebo","51",IF(B6442="502 - Fermentacion PCL","502",IF(B6442="510 - Fermentacion","510","512"))))))</f>
        <v/>
      </c>
      <c r="M6442" s="107" t="str">
        <f t="shared" si="100"/>
        <v/>
      </c>
    </row>
    <row r="6443" spans="12:13" hidden="1" x14ac:dyDescent="0.25">
      <c r="L6443" s="145" t="str">
        <f>IF(A6443="","",IFERROR(VLOOKUP(B6443,IPQlickTabla!$B:$J,9,FALSE),IF(B6443="80 - Produccion-Mezcla Grasa","80",IF(B6443="51 - Purga-Purga de sebo","51",IF(B6443="502 - Fermentacion PCL","502",IF(B6443="510 - Fermentacion","510","512"))))))</f>
        <v/>
      </c>
      <c r="M6443" s="107" t="str">
        <f t="shared" si="100"/>
        <v/>
      </c>
    </row>
    <row r="6444" spans="12:13" hidden="1" x14ac:dyDescent="0.25">
      <c r="L6444" s="145" t="str">
        <f>IF(A6444="","",IFERROR(VLOOKUP(B6444,IPQlickTabla!$B:$J,9,FALSE),IF(B6444="80 - Produccion-Mezcla Grasa","80",IF(B6444="51 - Purga-Purga de sebo","51",IF(B6444="502 - Fermentacion PCL","502",IF(B6444="510 - Fermentacion","510","512"))))))</f>
        <v/>
      </c>
      <c r="M6444" s="107" t="str">
        <f t="shared" si="100"/>
        <v/>
      </c>
    </row>
    <row r="6445" spans="12:13" hidden="1" x14ac:dyDescent="0.25">
      <c r="L6445" s="145" t="str">
        <f>IF(A6445="","",IFERROR(VLOOKUP(B6445,IPQlickTabla!$B:$J,9,FALSE),IF(B6445="80 - Produccion-Mezcla Grasa","80",IF(B6445="51 - Purga-Purga de sebo","51",IF(B6445="502 - Fermentacion PCL","502",IF(B6445="510 - Fermentacion","510","512"))))))</f>
        <v/>
      </c>
      <c r="M6445" s="107" t="str">
        <f t="shared" si="100"/>
        <v/>
      </c>
    </row>
    <row r="6446" spans="12:13" hidden="1" x14ac:dyDescent="0.25">
      <c r="L6446" s="145" t="str">
        <f>IF(A6446="","",IFERROR(VLOOKUP(B6446,IPQlickTabla!$B:$J,9,FALSE),IF(B6446="80 - Produccion-Mezcla Grasa","80",IF(B6446="51 - Purga-Purga de sebo","51",IF(B6446="502 - Fermentacion PCL","502",IF(B6446="510 - Fermentacion","510","512"))))))</f>
        <v/>
      </c>
      <c r="M6446" s="107" t="str">
        <f t="shared" si="100"/>
        <v/>
      </c>
    </row>
    <row r="6447" spans="12:13" hidden="1" x14ac:dyDescent="0.25">
      <c r="L6447" s="145" t="str">
        <f>IF(A6447="","",IFERROR(VLOOKUP(B6447,IPQlickTabla!$B:$J,9,FALSE),IF(B6447="80 - Produccion-Mezcla Grasa","80",IF(B6447="51 - Purga-Purga de sebo","51",IF(B6447="502 - Fermentacion PCL","502",IF(B6447="510 - Fermentacion","510","512"))))))</f>
        <v/>
      </c>
      <c r="M6447" s="107" t="str">
        <f t="shared" si="100"/>
        <v/>
      </c>
    </row>
    <row r="6448" spans="12:13" hidden="1" x14ac:dyDescent="0.25">
      <c r="L6448" s="145" t="str">
        <f>IF(A6448="","",IFERROR(VLOOKUP(B6448,IPQlickTabla!$B:$J,9,FALSE),IF(B6448="80 - Produccion-Mezcla Grasa","80",IF(B6448="51 - Purga-Purga de sebo","51",IF(B6448="502 - Fermentacion PCL","502",IF(B6448="510 - Fermentacion","510","512"))))))</f>
        <v/>
      </c>
      <c r="M6448" s="107" t="str">
        <f t="shared" si="100"/>
        <v/>
      </c>
    </row>
    <row r="6449" spans="12:13" hidden="1" x14ac:dyDescent="0.25">
      <c r="L6449" s="145" t="str">
        <f>IF(A6449="","",IFERROR(VLOOKUP(B6449,IPQlickTabla!$B:$J,9,FALSE),IF(B6449="80 - Produccion-Mezcla Grasa","80",IF(B6449="51 - Purga-Purga de sebo","51",IF(B6449="502 - Fermentacion PCL","502",IF(B6449="510 - Fermentacion","510","512"))))))</f>
        <v/>
      </c>
      <c r="M6449" s="107" t="str">
        <f t="shared" si="100"/>
        <v/>
      </c>
    </row>
    <row r="6450" spans="12:13" hidden="1" x14ac:dyDescent="0.25">
      <c r="L6450" s="145" t="str">
        <f>IF(A6450="","",IFERROR(VLOOKUP(B6450,IPQlickTabla!$B:$J,9,FALSE),IF(B6450="80 - Produccion-Mezcla Grasa","80",IF(B6450="51 - Purga-Purga de sebo","51",IF(B6450="502 - Fermentacion PCL","502",IF(B6450="510 - Fermentacion","510","512"))))))</f>
        <v/>
      </c>
      <c r="M6450" s="107" t="str">
        <f t="shared" si="100"/>
        <v/>
      </c>
    </row>
    <row r="6451" spans="12:13" hidden="1" x14ac:dyDescent="0.25">
      <c r="L6451" s="145" t="str">
        <f>IF(A6451="","",IFERROR(VLOOKUP(B6451,IPQlickTabla!$B:$J,9,FALSE),IF(B6451="80 - Produccion-Mezcla Grasa","80",IF(B6451="51 - Purga-Purga de sebo","51",IF(B6451="502 - Fermentacion PCL","502",IF(B6451="510 - Fermentacion","510","512"))))))</f>
        <v/>
      </c>
      <c r="M6451" s="107" t="str">
        <f t="shared" si="100"/>
        <v/>
      </c>
    </row>
    <row r="6452" spans="12:13" hidden="1" x14ac:dyDescent="0.25">
      <c r="L6452" s="145" t="str">
        <f>IF(A6452="","",IFERROR(VLOOKUP(B6452,IPQlickTabla!$B:$J,9,FALSE),IF(B6452="80 - Produccion-Mezcla Grasa","80",IF(B6452="51 - Purga-Purga de sebo","51",IF(B6452="502 - Fermentacion PCL","502",IF(B6452="510 - Fermentacion","510","512"))))))</f>
        <v/>
      </c>
      <c r="M6452" s="107" t="str">
        <f t="shared" si="100"/>
        <v/>
      </c>
    </row>
    <row r="6453" spans="12:13" hidden="1" x14ac:dyDescent="0.25">
      <c r="L6453" s="145" t="str">
        <f>IF(A6453="","",IFERROR(VLOOKUP(B6453,IPQlickTabla!$B:$J,9,FALSE),IF(B6453="80 - Produccion-Mezcla Grasa","80",IF(B6453="51 - Purga-Purga de sebo","51",IF(B6453="502 - Fermentacion PCL","502",IF(B6453="510 - Fermentacion","510","512"))))))</f>
        <v/>
      </c>
      <c r="M6453" s="107" t="str">
        <f t="shared" si="100"/>
        <v/>
      </c>
    </row>
    <row r="6454" spans="12:13" hidden="1" x14ac:dyDescent="0.25">
      <c r="L6454" s="145" t="str">
        <f>IF(A6454="","",IFERROR(VLOOKUP(B6454,IPQlickTabla!$B:$J,9,FALSE),IF(B6454="80 - Produccion-Mezcla Grasa","80",IF(B6454="51 - Purga-Purga de sebo","51",IF(B6454="502 - Fermentacion PCL","502",IF(B6454="510 - Fermentacion","510","512"))))))</f>
        <v/>
      </c>
      <c r="M6454" s="107" t="str">
        <f t="shared" si="100"/>
        <v/>
      </c>
    </row>
    <row r="6455" spans="12:13" hidden="1" x14ac:dyDescent="0.25">
      <c r="L6455" s="145" t="str">
        <f>IF(A6455="","",IFERROR(VLOOKUP(B6455,IPQlickTabla!$B:$J,9,FALSE),IF(B6455="80 - Produccion-Mezcla Grasa","80",IF(B6455="51 - Purga-Purga de sebo","51",IF(B6455="502 - Fermentacion PCL","502",IF(B6455="510 - Fermentacion","510","512"))))))</f>
        <v/>
      </c>
      <c r="M6455" s="107" t="str">
        <f t="shared" si="100"/>
        <v/>
      </c>
    </row>
    <row r="6456" spans="12:13" hidden="1" x14ac:dyDescent="0.25">
      <c r="L6456" s="145" t="str">
        <f>IF(A6456="","",IFERROR(VLOOKUP(B6456,IPQlickTabla!$B:$J,9,FALSE),IF(B6456="80 - Produccion-Mezcla Grasa","80",IF(B6456="51 - Purga-Purga de sebo","51",IF(B6456="502 - Fermentacion PCL","502",IF(B6456="510 - Fermentacion","510","512"))))))</f>
        <v/>
      </c>
      <c r="M6456" s="107" t="str">
        <f t="shared" si="100"/>
        <v/>
      </c>
    </row>
    <row r="6457" spans="12:13" hidden="1" x14ac:dyDescent="0.25">
      <c r="L6457" s="145" t="str">
        <f>IF(A6457="","",IFERROR(VLOOKUP(B6457,IPQlickTabla!$B:$J,9,FALSE),IF(B6457="80 - Produccion-Mezcla Grasa","80",IF(B6457="51 - Purga-Purga de sebo","51",IF(B6457="502 - Fermentacion PCL","502",IF(B6457="510 - Fermentacion","510","512"))))))</f>
        <v/>
      </c>
      <c r="M6457" s="107" t="str">
        <f t="shared" si="100"/>
        <v/>
      </c>
    </row>
    <row r="6458" spans="12:13" hidden="1" x14ac:dyDescent="0.25">
      <c r="L6458" s="145" t="str">
        <f>IF(A6458="","",IFERROR(VLOOKUP(B6458,IPQlickTabla!$B:$J,9,FALSE),IF(B6458="80 - Produccion-Mezcla Grasa","80",IF(B6458="51 - Purga-Purga de sebo","51",IF(B6458="502 - Fermentacion PCL","502",IF(B6458="510 - Fermentacion","510","512"))))))</f>
        <v/>
      </c>
      <c r="M6458" s="107" t="str">
        <f t="shared" si="100"/>
        <v/>
      </c>
    </row>
    <row r="6459" spans="12:13" hidden="1" x14ac:dyDescent="0.25">
      <c r="L6459" s="145" t="str">
        <f>IF(A6459="","",IFERROR(VLOOKUP(B6459,IPQlickTabla!$B:$J,9,FALSE),IF(B6459="80 - Produccion-Mezcla Grasa","80",IF(B6459="51 - Purga-Purga de sebo","51",IF(B6459="502 - Fermentacion PCL","502",IF(B6459="510 - Fermentacion","510","512"))))))</f>
        <v/>
      </c>
      <c r="M6459" s="107" t="str">
        <f t="shared" si="100"/>
        <v/>
      </c>
    </row>
    <row r="6460" spans="12:13" hidden="1" x14ac:dyDescent="0.25">
      <c r="L6460" s="145" t="str">
        <f>IF(A6460="","",IFERROR(VLOOKUP(B6460,IPQlickTabla!$B:$J,9,FALSE),IF(B6460="80 - Produccion-Mezcla Grasa","80",IF(B6460="51 - Purga-Purga de sebo","51",IF(B6460="502 - Fermentacion PCL","502",IF(B6460="510 - Fermentacion","510","512"))))))</f>
        <v/>
      </c>
      <c r="M6460" s="107" t="str">
        <f t="shared" si="100"/>
        <v/>
      </c>
    </row>
    <row r="6461" spans="12:13" hidden="1" x14ac:dyDescent="0.25">
      <c r="L6461" s="145" t="str">
        <f>IF(A6461="","",IFERROR(VLOOKUP(B6461,IPQlickTabla!$B:$J,9,FALSE),IF(B6461="80 - Produccion-Mezcla Grasa","80",IF(B6461="51 - Purga-Purga de sebo","51",IF(B6461="502 - Fermentacion PCL","502",IF(B6461="510 - Fermentacion","510","512"))))))</f>
        <v/>
      </c>
      <c r="M6461" s="107" t="str">
        <f t="shared" si="100"/>
        <v/>
      </c>
    </row>
    <row r="6462" spans="12:13" hidden="1" x14ac:dyDescent="0.25">
      <c r="L6462" s="145" t="str">
        <f>IF(A6462="","",IFERROR(VLOOKUP(B6462,IPQlickTabla!$B:$J,9,FALSE),IF(B6462="80 - Produccion-Mezcla Grasa","80",IF(B6462="51 - Purga-Purga de sebo","51",IF(B6462="502 - Fermentacion PCL","502",IF(B6462="510 - Fermentacion","510","512"))))))</f>
        <v/>
      </c>
      <c r="M6462" s="107" t="str">
        <f t="shared" si="100"/>
        <v/>
      </c>
    </row>
    <row r="6463" spans="12:13" hidden="1" x14ac:dyDescent="0.25">
      <c r="L6463" s="145" t="str">
        <f>IF(A6463="","",IFERROR(VLOOKUP(B6463,IPQlickTabla!$B:$J,9,FALSE),IF(B6463="80 - Produccion-Mezcla Grasa","80",IF(B6463="51 - Purga-Purga de sebo","51",IF(B6463="502 - Fermentacion PCL","502",IF(B6463="510 - Fermentacion","510","512"))))))</f>
        <v/>
      </c>
      <c r="M6463" s="107" t="str">
        <f t="shared" si="100"/>
        <v/>
      </c>
    </row>
    <row r="6464" spans="12:13" hidden="1" x14ac:dyDescent="0.25">
      <c r="L6464" s="145" t="str">
        <f>IF(A6464="","",IFERROR(VLOOKUP(B6464,IPQlickTabla!$B:$J,9,FALSE),IF(B6464="80 - Produccion-Mezcla Grasa","80",IF(B6464="51 - Purga-Purga de sebo","51",IF(B6464="502 - Fermentacion PCL","502",IF(B6464="510 - Fermentacion","510","512"))))))</f>
        <v/>
      </c>
      <c r="M6464" s="107" t="str">
        <f t="shared" si="100"/>
        <v/>
      </c>
    </row>
    <row r="6465" spans="12:13" hidden="1" x14ac:dyDescent="0.25">
      <c r="L6465" s="145" t="str">
        <f>IF(A6465="","",IFERROR(VLOOKUP(B6465,IPQlickTabla!$B:$J,9,FALSE),IF(B6465="80 - Produccion-Mezcla Grasa","80",IF(B6465="51 - Purga-Purga de sebo","51",IF(B6465="502 - Fermentacion PCL","502",IF(B6465="510 - Fermentacion","510","512"))))))</f>
        <v/>
      </c>
      <c r="M6465" s="107" t="str">
        <f t="shared" si="100"/>
        <v/>
      </c>
    </row>
    <row r="6466" spans="12:13" hidden="1" x14ac:dyDescent="0.25">
      <c r="L6466" s="145" t="str">
        <f>IF(A6466="","",IFERROR(VLOOKUP(B6466,IPQlickTabla!$B:$J,9,FALSE),IF(B6466="80 - Produccion-Mezcla Grasa","80",IF(B6466="51 - Purga-Purga de sebo","51",IF(B6466="502 - Fermentacion PCL","502",IF(B6466="510 - Fermentacion","510","512"))))))</f>
        <v/>
      </c>
      <c r="M6466" s="107" t="str">
        <f t="shared" si="100"/>
        <v/>
      </c>
    </row>
    <row r="6467" spans="12:13" hidden="1" x14ac:dyDescent="0.25">
      <c r="L6467" s="145" t="str">
        <f>IF(A6467="","",IFERROR(VLOOKUP(B6467,IPQlickTabla!$B:$J,9,FALSE),IF(B6467="80 - Produccion-Mezcla Grasa","80",IF(B6467="51 - Purga-Purga de sebo","51",IF(B6467="502 - Fermentacion PCL","502",IF(B6467="510 - Fermentacion","510","512"))))))</f>
        <v/>
      </c>
      <c r="M6467" s="107" t="str">
        <f t="shared" ref="M6467:M6530" si="101">+IF(OR(L6467=73,L6467=74,L6467=75),75,IF(L6467="80",80,IF(L6467="51",51,IF(L6467="502",502,IF(L6467="510",510,IF(L6467="512",512,L6467))))))</f>
        <v/>
      </c>
    </row>
    <row r="6468" spans="12:13" hidden="1" x14ac:dyDescent="0.25">
      <c r="L6468" s="145" t="str">
        <f>IF(A6468="","",IFERROR(VLOOKUP(B6468,IPQlickTabla!$B:$J,9,FALSE),IF(B6468="80 - Produccion-Mezcla Grasa","80",IF(B6468="51 - Purga-Purga de sebo","51",IF(B6468="502 - Fermentacion PCL","502",IF(B6468="510 - Fermentacion","510","512"))))))</f>
        <v/>
      </c>
      <c r="M6468" s="107" t="str">
        <f t="shared" si="101"/>
        <v/>
      </c>
    </row>
    <row r="6469" spans="12:13" hidden="1" x14ac:dyDescent="0.25">
      <c r="L6469" s="145" t="str">
        <f>IF(A6469="","",IFERROR(VLOOKUP(B6469,IPQlickTabla!$B:$J,9,FALSE),IF(B6469="80 - Produccion-Mezcla Grasa","80",IF(B6469="51 - Purga-Purga de sebo","51",IF(B6469="502 - Fermentacion PCL","502",IF(B6469="510 - Fermentacion","510","512"))))))</f>
        <v/>
      </c>
      <c r="M6469" s="107" t="str">
        <f t="shared" si="101"/>
        <v/>
      </c>
    </row>
    <row r="6470" spans="12:13" hidden="1" x14ac:dyDescent="0.25">
      <c r="L6470" s="145" t="str">
        <f>IF(A6470="","",IFERROR(VLOOKUP(B6470,IPQlickTabla!$B:$J,9,FALSE),IF(B6470="80 - Produccion-Mezcla Grasa","80",IF(B6470="51 - Purga-Purga de sebo","51",IF(B6470="502 - Fermentacion PCL","502",IF(B6470="510 - Fermentacion","510","512"))))))</f>
        <v/>
      </c>
      <c r="M6470" s="107" t="str">
        <f t="shared" si="101"/>
        <v/>
      </c>
    </row>
    <row r="6471" spans="12:13" hidden="1" x14ac:dyDescent="0.25">
      <c r="L6471" s="145" t="str">
        <f>IF(A6471="","",IFERROR(VLOOKUP(B6471,IPQlickTabla!$B:$J,9,FALSE),IF(B6471="80 - Produccion-Mezcla Grasa","80",IF(B6471="51 - Purga-Purga de sebo","51",IF(B6471="502 - Fermentacion PCL","502",IF(B6471="510 - Fermentacion","510","512"))))))</f>
        <v/>
      </c>
      <c r="M6471" s="107" t="str">
        <f t="shared" si="101"/>
        <v/>
      </c>
    </row>
    <row r="6472" spans="12:13" hidden="1" x14ac:dyDescent="0.25">
      <c r="L6472" s="145" t="str">
        <f>IF(A6472="","",IFERROR(VLOOKUP(B6472,IPQlickTabla!$B:$J,9,FALSE),IF(B6472="80 - Produccion-Mezcla Grasa","80",IF(B6472="51 - Purga-Purga de sebo","51",IF(B6472="502 - Fermentacion PCL","502",IF(B6472="510 - Fermentacion","510","512"))))))</f>
        <v/>
      </c>
      <c r="M6472" s="107" t="str">
        <f t="shared" si="101"/>
        <v/>
      </c>
    </row>
    <row r="6473" spans="12:13" hidden="1" x14ac:dyDescent="0.25">
      <c r="L6473" s="145" t="str">
        <f>IF(A6473="","",IFERROR(VLOOKUP(B6473,IPQlickTabla!$B:$J,9,FALSE),IF(B6473="80 - Produccion-Mezcla Grasa","80",IF(B6473="51 - Purga-Purga de sebo","51",IF(B6473="502 - Fermentacion PCL","502",IF(B6473="510 - Fermentacion","510","512"))))))</f>
        <v/>
      </c>
      <c r="M6473" s="107" t="str">
        <f t="shared" si="101"/>
        <v/>
      </c>
    </row>
    <row r="6474" spans="12:13" hidden="1" x14ac:dyDescent="0.25">
      <c r="L6474" s="145" t="str">
        <f>IF(A6474="","",IFERROR(VLOOKUP(B6474,IPQlickTabla!$B:$J,9,FALSE),IF(B6474="80 - Produccion-Mezcla Grasa","80",IF(B6474="51 - Purga-Purga de sebo","51",IF(B6474="502 - Fermentacion PCL","502",IF(B6474="510 - Fermentacion","510","512"))))))</f>
        <v/>
      </c>
      <c r="M6474" s="107" t="str">
        <f t="shared" si="101"/>
        <v/>
      </c>
    </row>
    <row r="6475" spans="12:13" hidden="1" x14ac:dyDescent="0.25">
      <c r="L6475" s="145" t="str">
        <f>IF(A6475="","",IFERROR(VLOOKUP(B6475,IPQlickTabla!$B:$J,9,FALSE),IF(B6475="80 - Produccion-Mezcla Grasa","80",IF(B6475="51 - Purga-Purga de sebo","51",IF(B6475="502 - Fermentacion PCL","502",IF(B6475="510 - Fermentacion","510","512"))))))</f>
        <v/>
      </c>
      <c r="M6475" s="107" t="str">
        <f t="shared" si="101"/>
        <v/>
      </c>
    </row>
    <row r="6476" spans="12:13" hidden="1" x14ac:dyDescent="0.25">
      <c r="L6476" s="145" t="str">
        <f>IF(A6476="","",IFERROR(VLOOKUP(B6476,IPQlickTabla!$B:$J,9,FALSE),IF(B6476="80 - Produccion-Mezcla Grasa","80",IF(B6476="51 - Purga-Purga de sebo","51",IF(B6476="502 - Fermentacion PCL","502",IF(B6476="510 - Fermentacion","510","512"))))))</f>
        <v/>
      </c>
      <c r="M6476" s="107" t="str">
        <f t="shared" si="101"/>
        <v/>
      </c>
    </row>
    <row r="6477" spans="12:13" hidden="1" x14ac:dyDescent="0.25">
      <c r="L6477" s="145" t="str">
        <f>IF(A6477="","",IFERROR(VLOOKUP(B6477,IPQlickTabla!$B:$J,9,FALSE),IF(B6477="80 - Produccion-Mezcla Grasa","80",IF(B6477="51 - Purga-Purga de sebo","51",IF(B6477="502 - Fermentacion PCL","502",IF(B6477="510 - Fermentacion","510","512"))))))</f>
        <v/>
      </c>
      <c r="M6477" s="107" t="str">
        <f t="shared" si="101"/>
        <v/>
      </c>
    </row>
    <row r="6478" spans="12:13" hidden="1" x14ac:dyDescent="0.25">
      <c r="L6478" s="145" t="str">
        <f>IF(A6478="","",IFERROR(VLOOKUP(B6478,IPQlickTabla!$B:$J,9,FALSE),IF(B6478="80 - Produccion-Mezcla Grasa","80",IF(B6478="51 - Purga-Purga de sebo","51",IF(B6478="502 - Fermentacion PCL","502",IF(B6478="510 - Fermentacion","510","512"))))))</f>
        <v/>
      </c>
      <c r="M6478" s="107" t="str">
        <f t="shared" si="101"/>
        <v/>
      </c>
    </row>
    <row r="6479" spans="12:13" hidden="1" x14ac:dyDescent="0.25">
      <c r="L6479" s="145" t="str">
        <f>IF(A6479="","",IFERROR(VLOOKUP(B6479,IPQlickTabla!$B:$J,9,FALSE),IF(B6479="80 - Produccion-Mezcla Grasa","80",IF(B6479="51 - Purga-Purga de sebo","51",IF(B6479="502 - Fermentacion PCL","502",IF(B6479="510 - Fermentacion","510","512"))))))</f>
        <v/>
      </c>
      <c r="M6479" s="107" t="str">
        <f t="shared" si="101"/>
        <v/>
      </c>
    </row>
    <row r="6480" spans="12:13" hidden="1" x14ac:dyDescent="0.25">
      <c r="L6480" s="145" t="str">
        <f>IF(A6480="","",IFERROR(VLOOKUP(B6480,IPQlickTabla!$B:$J,9,FALSE),IF(B6480="80 - Produccion-Mezcla Grasa","80",IF(B6480="51 - Purga-Purga de sebo","51",IF(B6480="502 - Fermentacion PCL","502",IF(B6480="510 - Fermentacion","510","512"))))))</f>
        <v/>
      </c>
      <c r="M6480" s="107" t="str">
        <f t="shared" si="101"/>
        <v/>
      </c>
    </row>
    <row r="6481" spans="12:13" hidden="1" x14ac:dyDescent="0.25">
      <c r="L6481" s="145" t="str">
        <f>IF(A6481="","",IFERROR(VLOOKUP(B6481,IPQlickTabla!$B:$J,9,FALSE),IF(B6481="80 - Produccion-Mezcla Grasa","80",IF(B6481="51 - Purga-Purga de sebo","51",IF(B6481="502 - Fermentacion PCL","502",IF(B6481="510 - Fermentacion","510","512"))))))</f>
        <v/>
      </c>
      <c r="M6481" s="107" t="str">
        <f t="shared" si="101"/>
        <v/>
      </c>
    </row>
    <row r="6482" spans="12:13" hidden="1" x14ac:dyDescent="0.25">
      <c r="L6482" s="145" t="str">
        <f>IF(A6482="","",IFERROR(VLOOKUP(B6482,IPQlickTabla!$B:$J,9,FALSE),IF(B6482="80 - Produccion-Mezcla Grasa","80",IF(B6482="51 - Purga-Purga de sebo","51",IF(B6482="502 - Fermentacion PCL","502",IF(B6482="510 - Fermentacion","510","512"))))))</f>
        <v/>
      </c>
      <c r="M6482" s="107" t="str">
        <f t="shared" si="101"/>
        <v/>
      </c>
    </row>
    <row r="6483" spans="12:13" hidden="1" x14ac:dyDescent="0.25">
      <c r="L6483" s="145" t="str">
        <f>IF(A6483="","",IFERROR(VLOOKUP(B6483,IPQlickTabla!$B:$J,9,FALSE),IF(B6483="80 - Produccion-Mezcla Grasa","80",IF(B6483="51 - Purga-Purga de sebo","51",IF(B6483="502 - Fermentacion PCL","502",IF(B6483="510 - Fermentacion","510","512"))))))</f>
        <v/>
      </c>
      <c r="M6483" s="107" t="str">
        <f t="shared" si="101"/>
        <v/>
      </c>
    </row>
    <row r="6484" spans="12:13" hidden="1" x14ac:dyDescent="0.25">
      <c r="L6484" s="145" t="str">
        <f>IF(A6484="","",IFERROR(VLOOKUP(B6484,IPQlickTabla!$B:$J,9,FALSE),IF(B6484="80 - Produccion-Mezcla Grasa","80",IF(B6484="51 - Purga-Purga de sebo","51",IF(B6484="502 - Fermentacion PCL","502",IF(B6484="510 - Fermentacion","510","512"))))))</f>
        <v/>
      </c>
      <c r="M6484" s="107" t="str">
        <f t="shared" si="101"/>
        <v/>
      </c>
    </row>
    <row r="6485" spans="12:13" hidden="1" x14ac:dyDescent="0.25">
      <c r="L6485" s="145" t="str">
        <f>IF(A6485="","",IFERROR(VLOOKUP(B6485,IPQlickTabla!$B:$J,9,FALSE),IF(B6485="80 - Produccion-Mezcla Grasa","80",IF(B6485="51 - Purga-Purga de sebo","51",IF(B6485="502 - Fermentacion PCL","502",IF(B6485="510 - Fermentacion","510","512"))))))</f>
        <v/>
      </c>
      <c r="M6485" s="107" t="str">
        <f t="shared" si="101"/>
        <v/>
      </c>
    </row>
    <row r="6486" spans="12:13" hidden="1" x14ac:dyDescent="0.25">
      <c r="L6486" s="145" t="str">
        <f>IF(A6486="","",IFERROR(VLOOKUP(B6486,IPQlickTabla!$B:$J,9,FALSE),IF(B6486="80 - Produccion-Mezcla Grasa","80",IF(B6486="51 - Purga-Purga de sebo","51",IF(B6486="502 - Fermentacion PCL","502",IF(B6486="510 - Fermentacion","510","512"))))))</f>
        <v/>
      </c>
      <c r="M6486" s="107" t="str">
        <f t="shared" si="101"/>
        <v/>
      </c>
    </row>
    <row r="6487" spans="12:13" hidden="1" x14ac:dyDescent="0.25">
      <c r="L6487" s="145" t="str">
        <f>IF(A6487="","",IFERROR(VLOOKUP(B6487,IPQlickTabla!$B:$J,9,FALSE),IF(B6487="80 - Produccion-Mezcla Grasa","80",IF(B6487="51 - Purga-Purga de sebo","51",IF(B6487="502 - Fermentacion PCL","502",IF(B6487="510 - Fermentacion","510","512"))))))</f>
        <v/>
      </c>
      <c r="M6487" s="107" t="str">
        <f t="shared" si="101"/>
        <v/>
      </c>
    </row>
    <row r="6488" spans="12:13" hidden="1" x14ac:dyDescent="0.25">
      <c r="L6488" s="145" t="str">
        <f>IF(A6488="","",IFERROR(VLOOKUP(B6488,IPQlickTabla!$B:$J,9,FALSE),IF(B6488="80 - Produccion-Mezcla Grasa","80",IF(B6488="51 - Purga-Purga de sebo","51",IF(B6488="502 - Fermentacion PCL","502",IF(B6488="510 - Fermentacion","510","512"))))))</f>
        <v/>
      </c>
      <c r="M6488" s="107" t="str">
        <f t="shared" si="101"/>
        <v/>
      </c>
    </row>
    <row r="6489" spans="12:13" hidden="1" x14ac:dyDescent="0.25">
      <c r="L6489" s="145" t="str">
        <f>IF(A6489="","",IFERROR(VLOOKUP(B6489,IPQlickTabla!$B:$J,9,FALSE),IF(B6489="80 - Produccion-Mezcla Grasa","80",IF(B6489="51 - Purga-Purga de sebo","51",IF(B6489="502 - Fermentacion PCL","502",IF(B6489="510 - Fermentacion","510","512"))))))</f>
        <v/>
      </c>
      <c r="M6489" s="107" t="str">
        <f t="shared" si="101"/>
        <v/>
      </c>
    </row>
    <row r="6490" spans="12:13" hidden="1" x14ac:dyDescent="0.25">
      <c r="L6490" s="145" t="str">
        <f>IF(A6490="","",IFERROR(VLOOKUP(B6490,IPQlickTabla!$B:$J,9,FALSE),IF(B6490="80 - Produccion-Mezcla Grasa","80",IF(B6490="51 - Purga-Purga de sebo","51",IF(B6490="502 - Fermentacion PCL","502",IF(B6490="510 - Fermentacion","510","512"))))))</f>
        <v/>
      </c>
      <c r="M6490" s="107" t="str">
        <f t="shared" si="101"/>
        <v/>
      </c>
    </row>
    <row r="6491" spans="12:13" hidden="1" x14ac:dyDescent="0.25">
      <c r="L6491" s="145" t="str">
        <f>IF(A6491="","",IFERROR(VLOOKUP(B6491,IPQlickTabla!$B:$J,9,FALSE),IF(B6491="80 - Produccion-Mezcla Grasa","80",IF(B6491="51 - Purga-Purga de sebo","51",IF(B6491="502 - Fermentacion PCL","502",IF(B6491="510 - Fermentacion","510","512"))))))</f>
        <v/>
      </c>
      <c r="M6491" s="107" t="str">
        <f t="shared" si="101"/>
        <v/>
      </c>
    </row>
    <row r="6492" spans="12:13" hidden="1" x14ac:dyDescent="0.25">
      <c r="L6492" s="145" t="str">
        <f>IF(A6492="","",IFERROR(VLOOKUP(B6492,IPQlickTabla!$B:$J,9,FALSE),IF(B6492="80 - Produccion-Mezcla Grasa","80",IF(B6492="51 - Purga-Purga de sebo","51",IF(B6492="502 - Fermentacion PCL","502",IF(B6492="510 - Fermentacion","510","512"))))))</f>
        <v/>
      </c>
      <c r="M6492" s="107" t="str">
        <f t="shared" si="101"/>
        <v/>
      </c>
    </row>
    <row r="6493" spans="12:13" hidden="1" x14ac:dyDescent="0.25">
      <c r="L6493" s="145" t="str">
        <f>IF(A6493="","",IFERROR(VLOOKUP(B6493,IPQlickTabla!$B:$J,9,FALSE),IF(B6493="80 - Produccion-Mezcla Grasa","80",IF(B6493="51 - Purga-Purga de sebo","51",IF(B6493="502 - Fermentacion PCL","502",IF(B6493="510 - Fermentacion","510","512"))))))</f>
        <v/>
      </c>
      <c r="M6493" s="107" t="str">
        <f t="shared" si="101"/>
        <v/>
      </c>
    </row>
    <row r="6494" spans="12:13" hidden="1" x14ac:dyDescent="0.25">
      <c r="L6494" s="145" t="str">
        <f>IF(A6494="","",IFERROR(VLOOKUP(B6494,IPQlickTabla!$B:$J,9,FALSE),IF(B6494="80 - Produccion-Mezcla Grasa","80",IF(B6494="51 - Purga-Purga de sebo","51",IF(B6494="502 - Fermentacion PCL","502",IF(B6494="510 - Fermentacion","510","512"))))))</f>
        <v/>
      </c>
      <c r="M6494" s="107" t="str">
        <f t="shared" si="101"/>
        <v/>
      </c>
    </row>
    <row r="6495" spans="12:13" hidden="1" x14ac:dyDescent="0.25">
      <c r="L6495" s="145" t="str">
        <f>IF(A6495="","",IFERROR(VLOOKUP(B6495,IPQlickTabla!$B:$J,9,FALSE),IF(B6495="80 - Produccion-Mezcla Grasa","80",IF(B6495="51 - Purga-Purga de sebo","51",IF(B6495="502 - Fermentacion PCL","502",IF(B6495="510 - Fermentacion","510","512"))))))</f>
        <v/>
      </c>
      <c r="M6495" s="107" t="str">
        <f t="shared" si="101"/>
        <v/>
      </c>
    </row>
    <row r="6496" spans="12:13" hidden="1" x14ac:dyDescent="0.25">
      <c r="L6496" s="145" t="str">
        <f>IF(A6496="","",IFERROR(VLOOKUP(B6496,IPQlickTabla!$B:$J,9,FALSE),IF(B6496="80 - Produccion-Mezcla Grasa","80",IF(B6496="51 - Purga-Purga de sebo","51",IF(B6496="502 - Fermentacion PCL","502",IF(B6496="510 - Fermentacion","510","512"))))))</f>
        <v/>
      </c>
      <c r="M6496" s="107" t="str">
        <f t="shared" si="101"/>
        <v/>
      </c>
    </row>
    <row r="6497" spans="12:13" hidden="1" x14ac:dyDescent="0.25">
      <c r="L6497" s="145" t="str">
        <f>IF(A6497="","",IFERROR(VLOOKUP(B6497,IPQlickTabla!$B:$J,9,FALSE),IF(B6497="80 - Produccion-Mezcla Grasa","80",IF(B6497="51 - Purga-Purga de sebo","51",IF(B6497="502 - Fermentacion PCL","502",IF(B6497="510 - Fermentacion","510","512"))))))</f>
        <v/>
      </c>
      <c r="M6497" s="107" t="str">
        <f t="shared" si="101"/>
        <v/>
      </c>
    </row>
    <row r="6498" spans="12:13" hidden="1" x14ac:dyDescent="0.25">
      <c r="L6498" s="145" t="str">
        <f>IF(A6498="","",IFERROR(VLOOKUP(B6498,IPQlickTabla!$B:$J,9,FALSE),IF(B6498="80 - Produccion-Mezcla Grasa","80",IF(B6498="51 - Purga-Purga de sebo","51",IF(B6498="502 - Fermentacion PCL","502",IF(B6498="510 - Fermentacion","510","512"))))))</f>
        <v/>
      </c>
      <c r="M6498" s="107" t="str">
        <f t="shared" si="101"/>
        <v/>
      </c>
    </row>
    <row r="6499" spans="12:13" hidden="1" x14ac:dyDescent="0.25">
      <c r="L6499" s="145" t="str">
        <f>IF(A6499="","",IFERROR(VLOOKUP(B6499,IPQlickTabla!$B:$J,9,FALSE),IF(B6499="80 - Produccion-Mezcla Grasa","80",IF(B6499="51 - Purga-Purga de sebo","51",IF(B6499="502 - Fermentacion PCL","502",IF(B6499="510 - Fermentacion","510","512"))))))</f>
        <v/>
      </c>
      <c r="M6499" s="107" t="str">
        <f t="shared" si="101"/>
        <v/>
      </c>
    </row>
    <row r="6500" spans="12:13" hidden="1" x14ac:dyDescent="0.25">
      <c r="L6500" s="145" t="str">
        <f>IF(A6500="","",IFERROR(VLOOKUP(B6500,IPQlickTabla!$B:$J,9,FALSE),IF(B6500="80 - Produccion-Mezcla Grasa","80",IF(B6500="51 - Purga-Purga de sebo","51",IF(B6500="502 - Fermentacion PCL","502",IF(B6500="510 - Fermentacion","510","512"))))))</f>
        <v/>
      </c>
      <c r="M6500" s="107" t="str">
        <f t="shared" si="101"/>
        <v/>
      </c>
    </row>
    <row r="6501" spans="12:13" hidden="1" x14ac:dyDescent="0.25">
      <c r="L6501" s="145" t="str">
        <f>IF(A6501="","",IFERROR(VLOOKUP(B6501,IPQlickTabla!$B:$J,9,FALSE),IF(B6501="80 - Produccion-Mezcla Grasa","80",IF(B6501="51 - Purga-Purga de sebo","51",IF(B6501="502 - Fermentacion PCL","502",IF(B6501="510 - Fermentacion","510","512"))))))</f>
        <v/>
      </c>
      <c r="M6501" s="107" t="str">
        <f t="shared" si="101"/>
        <v/>
      </c>
    </row>
    <row r="6502" spans="12:13" hidden="1" x14ac:dyDescent="0.25">
      <c r="L6502" s="145" t="str">
        <f>IF(A6502="","",IFERROR(VLOOKUP(B6502,IPQlickTabla!$B:$J,9,FALSE),IF(B6502="80 - Produccion-Mezcla Grasa","80",IF(B6502="51 - Purga-Purga de sebo","51",IF(B6502="502 - Fermentacion PCL","502",IF(B6502="510 - Fermentacion","510","512"))))))</f>
        <v/>
      </c>
      <c r="M6502" s="107" t="str">
        <f t="shared" si="101"/>
        <v/>
      </c>
    </row>
    <row r="6503" spans="12:13" hidden="1" x14ac:dyDescent="0.25">
      <c r="L6503" s="145" t="str">
        <f>IF(A6503="","",IFERROR(VLOOKUP(B6503,IPQlickTabla!$B:$J,9,FALSE),IF(B6503="80 - Produccion-Mezcla Grasa","80",IF(B6503="51 - Purga-Purga de sebo","51",IF(B6503="502 - Fermentacion PCL","502",IF(B6503="510 - Fermentacion","510","512"))))))</f>
        <v/>
      </c>
      <c r="M6503" s="107" t="str">
        <f t="shared" si="101"/>
        <v/>
      </c>
    </row>
    <row r="6504" spans="12:13" hidden="1" x14ac:dyDescent="0.25">
      <c r="L6504" s="145" t="str">
        <f>IF(A6504="","",IFERROR(VLOOKUP(B6504,IPQlickTabla!$B:$J,9,FALSE),IF(B6504="80 - Produccion-Mezcla Grasa","80",IF(B6504="51 - Purga-Purga de sebo","51",IF(B6504="502 - Fermentacion PCL","502",IF(B6504="510 - Fermentacion","510","512"))))))</f>
        <v/>
      </c>
      <c r="M6504" s="107" t="str">
        <f t="shared" si="101"/>
        <v/>
      </c>
    </row>
    <row r="6505" spans="12:13" hidden="1" x14ac:dyDescent="0.25">
      <c r="L6505" s="145" t="str">
        <f>IF(A6505="","",IFERROR(VLOOKUP(B6505,IPQlickTabla!$B:$J,9,FALSE),IF(B6505="80 - Produccion-Mezcla Grasa","80",IF(B6505="51 - Purga-Purga de sebo","51",IF(B6505="502 - Fermentacion PCL","502",IF(B6505="510 - Fermentacion","510","512"))))))</f>
        <v/>
      </c>
      <c r="M6505" s="107" t="str">
        <f t="shared" si="101"/>
        <v/>
      </c>
    </row>
    <row r="6506" spans="12:13" hidden="1" x14ac:dyDescent="0.25">
      <c r="L6506" s="145" t="str">
        <f>IF(A6506="","",IFERROR(VLOOKUP(B6506,IPQlickTabla!$B:$J,9,FALSE),IF(B6506="80 - Produccion-Mezcla Grasa","80",IF(B6506="51 - Purga-Purga de sebo","51",IF(B6506="502 - Fermentacion PCL","502",IF(B6506="510 - Fermentacion","510","512"))))))</f>
        <v/>
      </c>
      <c r="M6506" s="107" t="str">
        <f t="shared" si="101"/>
        <v/>
      </c>
    </row>
    <row r="6507" spans="12:13" hidden="1" x14ac:dyDescent="0.25">
      <c r="L6507" s="145" t="str">
        <f>IF(A6507="","",IFERROR(VLOOKUP(B6507,IPQlickTabla!$B:$J,9,FALSE),IF(B6507="80 - Produccion-Mezcla Grasa","80",IF(B6507="51 - Purga-Purga de sebo","51",IF(B6507="502 - Fermentacion PCL","502",IF(B6507="510 - Fermentacion","510","512"))))))</f>
        <v/>
      </c>
      <c r="M6507" s="107" t="str">
        <f t="shared" si="101"/>
        <v/>
      </c>
    </row>
    <row r="6508" spans="12:13" hidden="1" x14ac:dyDescent="0.25">
      <c r="L6508" s="145" t="str">
        <f>IF(A6508="","",IFERROR(VLOOKUP(B6508,IPQlickTabla!$B:$J,9,FALSE),IF(B6508="80 - Produccion-Mezcla Grasa","80",IF(B6508="51 - Purga-Purga de sebo","51",IF(B6508="502 - Fermentacion PCL","502",IF(B6508="510 - Fermentacion","510","512"))))))</f>
        <v/>
      </c>
      <c r="M6508" s="107" t="str">
        <f t="shared" si="101"/>
        <v/>
      </c>
    </row>
    <row r="6509" spans="12:13" hidden="1" x14ac:dyDescent="0.25">
      <c r="L6509" s="145" t="str">
        <f>IF(A6509="","",IFERROR(VLOOKUP(B6509,IPQlickTabla!$B:$J,9,FALSE),IF(B6509="80 - Produccion-Mezcla Grasa","80",IF(B6509="51 - Purga-Purga de sebo","51",IF(B6509="502 - Fermentacion PCL","502",IF(B6509="510 - Fermentacion","510","512"))))))</f>
        <v/>
      </c>
      <c r="M6509" s="107" t="str">
        <f t="shared" si="101"/>
        <v/>
      </c>
    </row>
    <row r="6510" spans="12:13" hidden="1" x14ac:dyDescent="0.25">
      <c r="L6510" s="145" t="str">
        <f>IF(A6510="","",IFERROR(VLOOKUP(B6510,IPQlickTabla!$B:$J,9,FALSE),IF(B6510="80 - Produccion-Mezcla Grasa","80",IF(B6510="51 - Purga-Purga de sebo","51",IF(B6510="502 - Fermentacion PCL","502",IF(B6510="510 - Fermentacion","510","512"))))))</f>
        <v/>
      </c>
      <c r="M6510" s="107" t="str">
        <f t="shared" si="101"/>
        <v/>
      </c>
    </row>
    <row r="6511" spans="12:13" hidden="1" x14ac:dyDescent="0.25">
      <c r="L6511" s="145" t="str">
        <f>IF(A6511="","",IFERROR(VLOOKUP(B6511,IPQlickTabla!$B:$J,9,FALSE),IF(B6511="80 - Produccion-Mezcla Grasa","80",IF(B6511="51 - Purga-Purga de sebo","51",IF(B6511="502 - Fermentacion PCL","502",IF(B6511="510 - Fermentacion","510","512"))))))</f>
        <v/>
      </c>
      <c r="M6511" s="107" t="str">
        <f t="shared" si="101"/>
        <v/>
      </c>
    </row>
    <row r="6512" spans="12:13" hidden="1" x14ac:dyDescent="0.25">
      <c r="L6512" s="145" t="str">
        <f>IF(A6512="","",IFERROR(VLOOKUP(B6512,IPQlickTabla!$B:$J,9,FALSE),IF(B6512="80 - Produccion-Mezcla Grasa","80",IF(B6512="51 - Purga-Purga de sebo","51",IF(B6512="502 - Fermentacion PCL","502",IF(B6512="510 - Fermentacion","510","512"))))))</f>
        <v/>
      </c>
      <c r="M6512" s="107" t="str">
        <f t="shared" si="101"/>
        <v/>
      </c>
    </row>
    <row r="6513" spans="12:13" hidden="1" x14ac:dyDescent="0.25">
      <c r="L6513" s="145" t="str">
        <f>IF(A6513="","",IFERROR(VLOOKUP(B6513,IPQlickTabla!$B:$J,9,FALSE),IF(B6513="80 - Produccion-Mezcla Grasa","80",IF(B6513="51 - Purga-Purga de sebo","51",IF(B6513="502 - Fermentacion PCL","502",IF(B6513="510 - Fermentacion","510","512"))))))</f>
        <v/>
      </c>
      <c r="M6513" s="107" t="str">
        <f t="shared" si="101"/>
        <v/>
      </c>
    </row>
    <row r="6514" spans="12:13" hidden="1" x14ac:dyDescent="0.25">
      <c r="L6514" s="145" t="str">
        <f>IF(A6514="","",IFERROR(VLOOKUP(B6514,IPQlickTabla!$B:$J,9,FALSE),IF(B6514="80 - Produccion-Mezcla Grasa","80",IF(B6514="51 - Purga-Purga de sebo","51",IF(B6514="502 - Fermentacion PCL","502",IF(B6514="510 - Fermentacion","510","512"))))))</f>
        <v/>
      </c>
      <c r="M6514" s="107" t="str">
        <f t="shared" si="101"/>
        <v/>
      </c>
    </row>
    <row r="6515" spans="12:13" hidden="1" x14ac:dyDescent="0.25">
      <c r="L6515" s="145" t="str">
        <f>IF(A6515="","",IFERROR(VLOOKUP(B6515,IPQlickTabla!$B:$J,9,FALSE),IF(B6515="80 - Produccion-Mezcla Grasa","80",IF(B6515="51 - Purga-Purga de sebo","51",IF(B6515="502 - Fermentacion PCL","502",IF(B6515="510 - Fermentacion","510","512"))))))</f>
        <v/>
      </c>
      <c r="M6515" s="107" t="str">
        <f t="shared" si="101"/>
        <v/>
      </c>
    </row>
    <row r="6516" spans="12:13" hidden="1" x14ac:dyDescent="0.25">
      <c r="L6516" s="145" t="str">
        <f>IF(A6516="","",IFERROR(VLOOKUP(B6516,IPQlickTabla!$B:$J,9,FALSE),IF(B6516="80 - Produccion-Mezcla Grasa","80",IF(B6516="51 - Purga-Purga de sebo","51",IF(B6516="502 - Fermentacion PCL","502",IF(B6516="510 - Fermentacion","510","512"))))))</f>
        <v/>
      </c>
      <c r="M6516" s="107" t="str">
        <f t="shared" si="101"/>
        <v/>
      </c>
    </row>
    <row r="6517" spans="12:13" hidden="1" x14ac:dyDescent="0.25">
      <c r="L6517" s="145" t="str">
        <f>IF(A6517="","",IFERROR(VLOOKUP(B6517,IPQlickTabla!$B:$J,9,FALSE),IF(B6517="80 - Produccion-Mezcla Grasa","80",IF(B6517="51 - Purga-Purga de sebo","51",IF(B6517="502 - Fermentacion PCL","502",IF(B6517="510 - Fermentacion","510","512"))))))</f>
        <v/>
      </c>
      <c r="M6517" s="107" t="str">
        <f t="shared" si="101"/>
        <v/>
      </c>
    </row>
    <row r="6518" spans="12:13" hidden="1" x14ac:dyDescent="0.25">
      <c r="L6518" s="145" t="str">
        <f>IF(A6518="","",IFERROR(VLOOKUP(B6518,IPQlickTabla!$B:$J,9,FALSE),IF(B6518="80 - Produccion-Mezcla Grasa","80",IF(B6518="51 - Purga-Purga de sebo","51",IF(B6518="502 - Fermentacion PCL","502",IF(B6518="510 - Fermentacion","510","512"))))))</f>
        <v/>
      </c>
      <c r="M6518" s="107" t="str">
        <f t="shared" si="101"/>
        <v/>
      </c>
    </row>
    <row r="6519" spans="12:13" hidden="1" x14ac:dyDescent="0.25">
      <c r="L6519" s="145" t="str">
        <f>IF(A6519="","",IFERROR(VLOOKUP(B6519,IPQlickTabla!$B:$J,9,FALSE),IF(B6519="80 - Produccion-Mezcla Grasa","80",IF(B6519="51 - Purga-Purga de sebo","51",IF(B6519="502 - Fermentacion PCL","502",IF(B6519="510 - Fermentacion","510","512"))))))</f>
        <v/>
      </c>
      <c r="M6519" s="107" t="str">
        <f t="shared" si="101"/>
        <v/>
      </c>
    </row>
    <row r="6520" spans="12:13" hidden="1" x14ac:dyDescent="0.25">
      <c r="L6520" s="145" t="str">
        <f>IF(A6520="","",IFERROR(VLOOKUP(B6520,IPQlickTabla!$B:$J,9,FALSE),IF(B6520="80 - Produccion-Mezcla Grasa","80",IF(B6520="51 - Purga-Purga de sebo","51",IF(B6520="502 - Fermentacion PCL","502",IF(B6520="510 - Fermentacion","510","512"))))))</f>
        <v/>
      </c>
      <c r="M6520" s="107" t="str">
        <f t="shared" si="101"/>
        <v/>
      </c>
    </row>
    <row r="6521" spans="12:13" hidden="1" x14ac:dyDescent="0.25">
      <c r="L6521" s="145" t="str">
        <f>IF(A6521="","",IFERROR(VLOOKUP(B6521,IPQlickTabla!$B:$J,9,FALSE),IF(B6521="80 - Produccion-Mezcla Grasa","80",IF(B6521="51 - Purga-Purga de sebo","51",IF(B6521="502 - Fermentacion PCL","502",IF(B6521="510 - Fermentacion","510","512"))))))</f>
        <v/>
      </c>
      <c r="M6521" s="107" t="str">
        <f t="shared" si="101"/>
        <v/>
      </c>
    </row>
    <row r="6522" spans="12:13" hidden="1" x14ac:dyDescent="0.25">
      <c r="L6522" s="145" t="str">
        <f>IF(A6522="","",IFERROR(VLOOKUP(B6522,IPQlickTabla!$B:$J,9,FALSE),IF(B6522="80 - Produccion-Mezcla Grasa","80",IF(B6522="51 - Purga-Purga de sebo","51",IF(B6522="502 - Fermentacion PCL","502",IF(B6522="510 - Fermentacion","510","512"))))))</f>
        <v/>
      </c>
      <c r="M6522" s="107" t="str">
        <f t="shared" si="101"/>
        <v/>
      </c>
    </row>
    <row r="6523" spans="12:13" hidden="1" x14ac:dyDescent="0.25">
      <c r="L6523" s="145" t="str">
        <f>IF(A6523="","",IFERROR(VLOOKUP(B6523,IPQlickTabla!$B:$J,9,FALSE),IF(B6523="80 - Produccion-Mezcla Grasa","80",IF(B6523="51 - Purga-Purga de sebo","51",IF(B6523="502 - Fermentacion PCL","502",IF(B6523="510 - Fermentacion","510","512"))))))</f>
        <v/>
      </c>
      <c r="M6523" s="107" t="str">
        <f t="shared" si="101"/>
        <v/>
      </c>
    </row>
    <row r="6524" spans="12:13" hidden="1" x14ac:dyDescent="0.25">
      <c r="L6524" s="145" t="str">
        <f>IF(A6524="","",IFERROR(VLOOKUP(B6524,IPQlickTabla!$B:$J,9,FALSE),IF(B6524="80 - Produccion-Mezcla Grasa","80",IF(B6524="51 - Purga-Purga de sebo","51",IF(B6524="502 - Fermentacion PCL","502",IF(B6524="510 - Fermentacion","510","512"))))))</f>
        <v/>
      </c>
      <c r="M6524" s="107" t="str">
        <f t="shared" si="101"/>
        <v/>
      </c>
    </row>
    <row r="6525" spans="12:13" hidden="1" x14ac:dyDescent="0.25">
      <c r="L6525" s="145" t="str">
        <f>IF(A6525="","",IFERROR(VLOOKUP(B6525,IPQlickTabla!$B:$J,9,FALSE),IF(B6525="80 - Produccion-Mezcla Grasa","80",IF(B6525="51 - Purga-Purga de sebo","51",IF(B6525="502 - Fermentacion PCL","502",IF(B6525="510 - Fermentacion","510","512"))))))</f>
        <v/>
      </c>
      <c r="M6525" s="107" t="str">
        <f t="shared" si="101"/>
        <v/>
      </c>
    </row>
    <row r="6526" spans="12:13" hidden="1" x14ac:dyDescent="0.25">
      <c r="L6526" s="145" t="str">
        <f>IF(A6526="","",IFERROR(VLOOKUP(B6526,IPQlickTabla!$B:$J,9,FALSE),IF(B6526="80 - Produccion-Mezcla Grasa","80",IF(B6526="51 - Purga-Purga de sebo","51",IF(B6526="502 - Fermentacion PCL","502",IF(B6526="510 - Fermentacion","510","512"))))))</f>
        <v/>
      </c>
      <c r="M6526" s="107" t="str">
        <f t="shared" si="101"/>
        <v/>
      </c>
    </row>
    <row r="6527" spans="12:13" hidden="1" x14ac:dyDescent="0.25">
      <c r="L6527" s="145" t="str">
        <f>IF(A6527="","",IFERROR(VLOOKUP(B6527,IPQlickTabla!$B:$J,9,FALSE),IF(B6527="80 - Produccion-Mezcla Grasa","80",IF(B6527="51 - Purga-Purga de sebo","51",IF(B6527="502 - Fermentacion PCL","502",IF(B6527="510 - Fermentacion","510","512"))))))</f>
        <v/>
      </c>
      <c r="M6527" s="107" t="str">
        <f t="shared" si="101"/>
        <v/>
      </c>
    </row>
    <row r="6528" spans="12:13" hidden="1" x14ac:dyDescent="0.25">
      <c r="L6528" s="145" t="str">
        <f>IF(A6528="","",IFERROR(VLOOKUP(B6528,IPQlickTabla!$B:$J,9,FALSE),IF(B6528="80 - Produccion-Mezcla Grasa","80",IF(B6528="51 - Purga-Purga de sebo","51",IF(B6528="502 - Fermentacion PCL","502",IF(B6528="510 - Fermentacion","510","512"))))))</f>
        <v/>
      </c>
      <c r="M6528" s="107" t="str">
        <f t="shared" si="101"/>
        <v/>
      </c>
    </row>
    <row r="6529" spans="12:13" hidden="1" x14ac:dyDescent="0.25">
      <c r="L6529" s="145" t="str">
        <f>IF(A6529="","",IFERROR(VLOOKUP(B6529,IPQlickTabla!$B:$J,9,FALSE),IF(B6529="80 - Produccion-Mezcla Grasa","80",IF(B6529="51 - Purga-Purga de sebo","51",IF(B6529="502 - Fermentacion PCL","502",IF(B6529="510 - Fermentacion","510","512"))))))</f>
        <v/>
      </c>
      <c r="M6529" s="107" t="str">
        <f t="shared" si="101"/>
        <v/>
      </c>
    </row>
    <row r="6530" spans="12:13" hidden="1" x14ac:dyDescent="0.25">
      <c r="L6530" s="145" t="str">
        <f>IF(A6530="","",IFERROR(VLOOKUP(B6530,IPQlickTabla!$B:$J,9,FALSE),IF(B6530="80 - Produccion-Mezcla Grasa","80",IF(B6530="51 - Purga-Purga de sebo","51",IF(B6530="502 - Fermentacion PCL","502",IF(B6530="510 - Fermentacion","510","512"))))))</f>
        <v/>
      </c>
      <c r="M6530" s="107" t="str">
        <f t="shared" si="101"/>
        <v/>
      </c>
    </row>
    <row r="6531" spans="12:13" hidden="1" x14ac:dyDescent="0.25">
      <c r="L6531" s="145" t="str">
        <f>IF(A6531="","",IFERROR(VLOOKUP(B6531,IPQlickTabla!$B:$J,9,FALSE),IF(B6531="80 - Produccion-Mezcla Grasa","80",IF(B6531="51 - Purga-Purga de sebo","51",IF(B6531="502 - Fermentacion PCL","502",IF(B6531="510 - Fermentacion","510","512"))))))</f>
        <v/>
      </c>
      <c r="M6531" s="107" t="str">
        <f t="shared" ref="M6531:M6594" si="102">+IF(OR(L6531=73,L6531=74,L6531=75),75,IF(L6531="80",80,IF(L6531="51",51,IF(L6531="502",502,IF(L6531="510",510,IF(L6531="512",512,L6531))))))</f>
        <v/>
      </c>
    </row>
    <row r="6532" spans="12:13" hidden="1" x14ac:dyDescent="0.25">
      <c r="L6532" s="145" t="str">
        <f>IF(A6532="","",IFERROR(VLOOKUP(B6532,IPQlickTabla!$B:$J,9,FALSE),IF(B6532="80 - Produccion-Mezcla Grasa","80",IF(B6532="51 - Purga-Purga de sebo","51",IF(B6532="502 - Fermentacion PCL","502",IF(B6532="510 - Fermentacion","510","512"))))))</f>
        <v/>
      </c>
      <c r="M6532" s="107" t="str">
        <f t="shared" si="102"/>
        <v/>
      </c>
    </row>
    <row r="6533" spans="12:13" hidden="1" x14ac:dyDescent="0.25">
      <c r="L6533" s="145" t="str">
        <f>IF(A6533="","",IFERROR(VLOOKUP(B6533,IPQlickTabla!$B:$J,9,FALSE),IF(B6533="80 - Produccion-Mezcla Grasa","80",IF(B6533="51 - Purga-Purga de sebo","51",IF(B6533="502 - Fermentacion PCL","502",IF(B6533="510 - Fermentacion","510","512"))))))</f>
        <v/>
      </c>
      <c r="M6533" s="107" t="str">
        <f t="shared" si="102"/>
        <v/>
      </c>
    </row>
    <row r="6534" spans="12:13" hidden="1" x14ac:dyDescent="0.25">
      <c r="L6534" s="145" t="str">
        <f>IF(A6534="","",IFERROR(VLOOKUP(B6534,IPQlickTabla!$B:$J,9,FALSE),IF(B6534="80 - Produccion-Mezcla Grasa","80",IF(B6534="51 - Purga-Purga de sebo","51",IF(B6534="502 - Fermentacion PCL","502",IF(B6534="510 - Fermentacion","510","512"))))))</f>
        <v/>
      </c>
      <c r="M6534" s="107" t="str">
        <f t="shared" si="102"/>
        <v/>
      </c>
    </row>
    <row r="6535" spans="12:13" hidden="1" x14ac:dyDescent="0.25">
      <c r="L6535" s="145" t="str">
        <f>IF(A6535="","",IFERROR(VLOOKUP(B6535,IPQlickTabla!$B:$J,9,FALSE),IF(B6535="80 - Produccion-Mezcla Grasa","80",IF(B6535="51 - Purga-Purga de sebo","51",IF(B6535="502 - Fermentacion PCL","502",IF(B6535="510 - Fermentacion","510","512"))))))</f>
        <v/>
      </c>
      <c r="M6535" s="107" t="str">
        <f t="shared" si="102"/>
        <v/>
      </c>
    </row>
    <row r="6536" spans="12:13" hidden="1" x14ac:dyDescent="0.25">
      <c r="L6536" s="145" t="str">
        <f>IF(A6536="","",IFERROR(VLOOKUP(B6536,IPQlickTabla!$B:$J,9,FALSE),IF(B6536="80 - Produccion-Mezcla Grasa","80",IF(B6536="51 - Purga-Purga de sebo","51",IF(B6536="502 - Fermentacion PCL","502",IF(B6536="510 - Fermentacion","510","512"))))))</f>
        <v/>
      </c>
      <c r="M6536" s="107" t="str">
        <f t="shared" si="102"/>
        <v/>
      </c>
    </row>
    <row r="6537" spans="12:13" hidden="1" x14ac:dyDescent="0.25">
      <c r="L6537" s="145" t="str">
        <f>IF(A6537="","",IFERROR(VLOOKUP(B6537,IPQlickTabla!$B:$J,9,FALSE),IF(B6537="80 - Produccion-Mezcla Grasa","80",IF(B6537="51 - Purga-Purga de sebo","51",IF(B6537="502 - Fermentacion PCL","502",IF(B6537="510 - Fermentacion","510","512"))))))</f>
        <v/>
      </c>
      <c r="M6537" s="107" t="str">
        <f t="shared" si="102"/>
        <v/>
      </c>
    </row>
    <row r="6538" spans="12:13" hidden="1" x14ac:dyDescent="0.25">
      <c r="L6538" s="145" t="str">
        <f>IF(A6538="","",IFERROR(VLOOKUP(B6538,IPQlickTabla!$B:$J,9,FALSE),IF(B6538="80 - Produccion-Mezcla Grasa","80",IF(B6538="51 - Purga-Purga de sebo","51",IF(B6538="502 - Fermentacion PCL","502",IF(B6538="510 - Fermentacion","510","512"))))))</f>
        <v/>
      </c>
      <c r="M6538" s="107" t="str">
        <f t="shared" si="102"/>
        <v/>
      </c>
    </row>
    <row r="6539" spans="12:13" hidden="1" x14ac:dyDescent="0.25">
      <c r="L6539" s="145" t="str">
        <f>IF(A6539="","",IFERROR(VLOOKUP(B6539,IPQlickTabla!$B:$J,9,FALSE),IF(B6539="80 - Produccion-Mezcla Grasa","80",IF(B6539="51 - Purga-Purga de sebo","51",IF(B6539="502 - Fermentacion PCL","502",IF(B6539="510 - Fermentacion","510","512"))))))</f>
        <v/>
      </c>
      <c r="M6539" s="107" t="str">
        <f t="shared" si="102"/>
        <v/>
      </c>
    </row>
    <row r="6540" spans="12:13" hidden="1" x14ac:dyDescent="0.25">
      <c r="L6540" s="145" t="str">
        <f>IF(A6540="","",IFERROR(VLOOKUP(B6540,IPQlickTabla!$B:$J,9,FALSE),IF(B6540="80 - Produccion-Mezcla Grasa","80",IF(B6540="51 - Purga-Purga de sebo","51",IF(B6540="502 - Fermentacion PCL","502",IF(B6540="510 - Fermentacion","510","512"))))))</f>
        <v/>
      </c>
      <c r="M6540" s="107" t="str">
        <f t="shared" si="102"/>
        <v/>
      </c>
    </row>
    <row r="6541" spans="12:13" hidden="1" x14ac:dyDescent="0.25">
      <c r="L6541" s="145" t="str">
        <f>IF(A6541="","",IFERROR(VLOOKUP(B6541,IPQlickTabla!$B:$J,9,FALSE),IF(B6541="80 - Produccion-Mezcla Grasa","80",IF(B6541="51 - Purga-Purga de sebo","51",IF(B6541="502 - Fermentacion PCL","502",IF(B6541="510 - Fermentacion","510","512"))))))</f>
        <v/>
      </c>
      <c r="M6541" s="107" t="str">
        <f t="shared" si="102"/>
        <v/>
      </c>
    </row>
    <row r="6542" spans="12:13" hidden="1" x14ac:dyDescent="0.25">
      <c r="L6542" s="145" t="str">
        <f>IF(A6542="","",IFERROR(VLOOKUP(B6542,IPQlickTabla!$B:$J,9,FALSE),IF(B6542="80 - Produccion-Mezcla Grasa","80",IF(B6542="51 - Purga-Purga de sebo","51",IF(B6542="502 - Fermentacion PCL","502",IF(B6542="510 - Fermentacion","510","512"))))))</f>
        <v/>
      </c>
      <c r="M6542" s="107" t="str">
        <f t="shared" si="102"/>
        <v/>
      </c>
    </row>
    <row r="6543" spans="12:13" hidden="1" x14ac:dyDescent="0.25">
      <c r="L6543" s="145" t="str">
        <f>IF(A6543="","",IFERROR(VLOOKUP(B6543,IPQlickTabla!$B:$J,9,FALSE),IF(B6543="80 - Produccion-Mezcla Grasa","80",IF(B6543="51 - Purga-Purga de sebo","51",IF(B6543="502 - Fermentacion PCL","502",IF(B6543="510 - Fermentacion","510","512"))))))</f>
        <v/>
      </c>
      <c r="M6543" s="107" t="str">
        <f t="shared" si="102"/>
        <v/>
      </c>
    </row>
    <row r="6544" spans="12:13" hidden="1" x14ac:dyDescent="0.25">
      <c r="L6544" s="145" t="str">
        <f>IF(A6544="","",IFERROR(VLOOKUP(B6544,IPQlickTabla!$B:$J,9,FALSE),IF(B6544="80 - Produccion-Mezcla Grasa","80",IF(B6544="51 - Purga-Purga de sebo","51",IF(B6544="502 - Fermentacion PCL","502",IF(B6544="510 - Fermentacion","510","512"))))))</f>
        <v/>
      </c>
      <c r="M6544" s="107" t="str">
        <f t="shared" si="102"/>
        <v/>
      </c>
    </row>
    <row r="6545" spans="12:13" hidden="1" x14ac:dyDescent="0.25">
      <c r="L6545" s="145" t="str">
        <f>IF(A6545="","",IFERROR(VLOOKUP(B6545,IPQlickTabla!$B:$J,9,FALSE),IF(B6545="80 - Produccion-Mezcla Grasa","80",IF(B6545="51 - Purga-Purga de sebo","51",IF(B6545="502 - Fermentacion PCL","502",IF(B6545="510 - Fermentacion","510","512"))))))</f>
        <v/>
      </c>
      <c r="M6545" s="107" t="str">
        <f t="shared" si="102"/>
        <v/>
      </c>
    </row>
    <row r="6546" spans="12:13" hidden="1" x14ac:dyDescent="0.25">
      <c r="L6546" s="145" t="str">
        <f>IF(A6546="","",IFERROR(VLOOKUP(B6546,IPQlickTabla!$B:$J,9,FALSE),IF(B6546="80 - Produccion-Mezcla Grasa","80",IF(B6546="51 - Purga-Purga de sebo","51",IF(B6546="502 - Fermentacion PCL","502",IF(B6546="510 - Fermentacion","510","512"))))))</f>
        <v/>
      </c>
      <c r="M6546" s="107" t="str">
        <f t="shared" si="102"/>
        <v/>
      </c>
    </row>
    <row r="6547" spans="12:13" hidden="1" x14ac:dyDescent="0.25">
      <c r="L6547" s="145" t="str">
        <f>IF(A6547="","",IFERROR(VLOOKUP(B6547,IPQlickTabla!$B:$J,9,FALSE),IF(B6547="80 - Produccion-Mezcla Grasa","80",IF(B6547="51 - Purga-Purga de sebo","51",IF(B6547="502 - Fermentacion PCL","502",IF(B6547="510 - Fermentacion","510","512"))))))</f>
        <v/>
      </c>
      <c r="M6547" s="107" t="str">
        <f t="shared" si="102"/>
        <v/>
      </c>
    </row>
    <row r="6548" spans="12:13" hidden="1" x14ac:dyDescent="0.25">
      <c r="L6548" s="145" t="str">
        <f>IF(A6548="","",IFERROR(VLOOKUP(B6548,IPQlickTabla!$B:$J,9,FALSE),IF(B6548="80 - Produccion-Mezcla Grasa","80",IF(B6548="51 - Purga-Purga de sebo","51",IF(B6548="502 - Fermentacion PCL","502",IF(B6548="510 - Fermentacion","510","512"))))))</f>
        <v/>
      </c>
      <c r="M6548" s="107" t="str">
        <f t="shared" si="102"/>
        <v/>
      </c>
    </row>
    <row r="6549" spans="12:13" hidden="1" x14ac:dyDescent="0.25">
      <c r="L6549" s="145" t="str">
        <f>IF(A6549="","",IFERROR(VLOOKUP(B6549,IPQlickTabla!$B:$J,9,FALSE),IF(B6549="80 - Produccion-Mezcla Grasa","80",IF(B6549="51 - Purga-Purga de sebo","51",IF(B6549="502 - Fermentacion PCL","502",IF(B6549="510 - Fermentacion","510","512"))))))</f>
        <v/>
      </c>
      <c r="M6549" s="107" t="str">
        <f t="shared" si="102"/>
        <v/>
      </c>
    </row>
    <row r="6550" spans="12:13" hidden="1" x14ac:dyDescent="0.25">
      <c r="L6550" s="145" t="str">
        <f>IF(A6550="","",IFERROR(VLOOKUP(B6550,IPQlickTabla!$B:$J,9,FALSE),IF(B6550="80 - Produccion-Mezcla Grasa","80",IF(B6550="51 - Purga-Purga de sebo","51",IF(B6550="502 - Fermentacion PCL","502",IF(B6550="510 - Fermentacion","510","512"))))))</f>
        <v/>
      </c>
      <c r="M6550" s="107" t="str">
        <f t="shared" si="102"/>
        <v/>
      </c>
    </row>
    <row r="6551" spans="12:13" hidden="1" x14ac:dyDescent="0.25">
      <c r="L6551" s="145" t="str">
        <f>IF(A6551="","",IFERROR(VLOOKUP(B6551,IPQlickTabla!$B:$J,9,FALSE),IF(B6551="80 - Produccion-Mezcla Grasa","80",IF(B6551="51 - Purga-Purga de sebo","51",IF(B6551="502 - Fermentacion PCL","502",IF(B6551="510 - Fermentacion","510","512"))))))</f>
        <v/>
      </c>
      <c r="M6551" s="107" t="str">
        <f t="shared" si="102"/>
        <v/>
      </c>
    </row>
    <row r="6552" spans="12:13" hidden="1" x14ac:dyDescent="0.25">
      <c r="L6552" s="145" t="str">
        <f>IF(A6552="","",IFERROR(VLOOKUP(B6552,IPQlickTabla!$B:$J,9,FALSE),IF(B6552="80 - Produccion-Mezcla Grasa","80",IF(B6552="51 - Purga-Purga de sebo","51",IF(B6552="502 - Fermentacion PCL","502",IF(B6552="510 - Fermentacion","510","512"))))))</f>
        <v/>
      </c>
      <c r="M6552" s="107" t="str">
        <f t="shared" si="102"/>
        <v/>
      </c>
    </row>
    <row r="6553" spans="12:13" hidden="1" x14ac:dyDescent="0.25">
      <c r="L6553" s="145" t="str">
        <f>IF(A6553="","",IFERROR(VLOOKUP(B6553,IPQlickTabla!$B:$J,9,FALSE),IF(B6553="80 - Produccion-Mezcla Grasa","80",IF(B6553="51 - Purga-Purga de sebo","51",IF(B6553="502 - Fermentacion PCL","502",IF(B6553="510 - Fermentacion","510","512"))))))</f>
        <v/>
      </c>
      <c r="M6553" s="107" t="str">
        <f t="shared" si="102"/>
        <v/>
      </c>
    </row>
    <row r="6554" spans="12:13" hidden="1" x14ac:dyDescent="0.25">
      <c r="L6554" s="145" t="str">
        <f>IF(A6554="","",IFERROR(VLOOKUP(B6554,IPQlickTabla!$B:$J,9,FALSE),IF(B6554="80 - Produccion-Mezcla Grasa","80",IF(B6554="51 - Purga-Purga de sebo","51",IF(B6554="502 - Fermentacion PCL","502",IF(B6554="510 - Fermentacion","510","512"))))))</f>
        <v/>
      </c>
      <c r="M6554" s="107" t="str">
        <f t="shared" si="102"/>
        <v/>
      </c>
    </row>
    <row r="6555" spans="12:13" hidden="1" x14ac:dyDescent="0.25">
      <c r="L6555" s="145" t="str">
        <f>IF(A6555="","",IFERROR(VLOOKUP(B6555,IPQlickTabla!$B:$J,9,FALSE),IF(B6555="80 - Produccion-Mezcla Grasa","80",IF(B6555="51 - Purga-Purga de sebo","51",IF(B6555="502 - Fermentacion PCL","502",IF(B6555="510 - Fermentacion","510","512"))))))</f>
        <v/>
      </c>
      <c r="M6555" s="107" t="str">
        <f t="shared" si="102"/>
        <v/>
      </c>
    </row>
    <row r="6556" spans="12:13" hidden="1" x14ac:dyDescent="0.25">
      <c r="L6556" s="145" t="str">
        <f>IF(A6556="","",IFERROR(VLOOKUP(B6556,IPQlickTabla!$B:$J,9,FALSE),IF(B6556="80 - Produccion-Mezcla Grasa","80",IF(B6556="51 - Purga-Purga de sebo","51",IF(B6556="502 - Fermentacion PCL","502",IF(B6556="510 - Fermentacion","510","512"))))))</f>
        <v/>
      </c>
      <c r="M6556" s="107" t="str">
        <f t="shared" si="102"/>
        <v/>
      </c>
    </row>
    <row r="6557" spans="12:13" hidden="1" x14ac:dyDescent="0.25">
      <c r="L6557" s="145" t="str">
        <f>IF(A6557="","",IFERROR(VLOOKUP(B6557,IPQlickTabla!$B:$J,9,FALSE),IF(B6557="80 - Produccion-Mezcla Grasa","80",IF(B6557="51 - Purga-Purga de sebo","51",IF(B6557="502 - Fermentacion PCL","502",IF(B6557="510 - Fermentacion","510","512"))))))</f>
        <v/>
      </c>
      <c r="M6557" s="107" t="str">
        <f t="shared" si="102"/>
        <v/>
      </c>
    </row>
    <row r="6558" spans="12:13" hidden="1" x14ac:dyDescent="0.25">
      <c r="L6558" s="145" t="str">
        <f>IF(A6558="","",IFERROR(VLOOKUP(B6558,IPQlickTabla!$B:$J,9,FALSE),IF(B6558="80 - Produccion-Mezcla Grasa","80",IF(B6558="51 - Purga-Purga de sebo","51",IF(B6558="502 - Fermentacion PCL","502",IF(B6558="510 - Fermentacion","510","512"))))))</f>
        <v/>
      </c>
      <c r="M6558" s="107" t="str">
        <f t="shared" si="102"/>
        <v/>
      </c>
    </row>
    <row r="6559" spans="12:13" hidden="1" x14ac:dyDescent="0.25">
      <c r="L6559" s="145" t="str">
        <f>IF(A6559="","",IFERROR(VLOOKUP(B6559,IPQlickTabla!$B:$J,9,FALSE),IF(B6559="80 - Produccion-Mezcla Grasa","80",IF(B6559="51 - Purga-Purga de sebo","51",IF(B6559="502 - Fermentacion PCL","502",IF(B6559="510 - Fermentacion","510","512"))))))</f>
        <v/>
      </c>
      <c r="M6559" s="107" t="str">
        <f t="shared" si="102"/>
        <v/>
      </c>
    </row>
    <row r="6560" spans="12:13" hidden="1" x14ac:dyDescent="0.25">
      <c r="L6560" s="145" t="str">
        <f>IF(A6560="","",IFERROR(VLOOKUP(B6560,IPQlickTabla!$B:$J,9,FALSE),IF(B6560="80 - Produccion-Mezcla Grasa","80",IF(B6560="51 - Purga-Purga de sebo","51",IF(B6560="502 - Fermentacion PCL","502",IF(B6560="510 - Fermentacion","510","512"))))))</f>
        <v/>
      </c>
      <c r="M6560" s="107" t="str">
        <f t="shared" si="102"/>
        <v/>
      </c>
    </row>
    <row r="6561" spans="12:13" hidden="1" x14ac:dyDescent="0.25">
      <c r="L6561" s="145" t="str">
        <f>IF(A6561="","",IFERROR(VLOOKUP(B6561,IPQlickTabla!$B:$J,9,FALSE),IF(B6561="80 - Produccion-Mezcla Grasa","80",IF(B6561="51 - Purga-Purga de sebo","51",IF(B6561="502 - Fermentacion PCL","502",IF(B6561="510 - Fermentacion","510","512"))))))</f>
        <v/>
      </c>
      <c r="M6561" s="107" t="str">
        <f t="shared" si="102"/>
        <v/>
      </c>
    </row>
    <row r="6562" spans="12:13" hidden="1" x14ac:dyDescent="0.25">
      <c r="L6562" s="145" t="str">
        <f>IF(A6562="","",IFERROR(VLOOKUP(B6562,IPQlickTabla!$B:$J,9,FALSE),IF(B6562="80 - Produccion-Mezcla Grasa","80",IF(B6562="51 - Purga-Purga de sebo","51",IF(B6562="502 - Fermentacion PCL","502",IF(B6562="510 - Fermentacion","510","512"))))))</f>
        <v/>
      </c>
      <c r="M6562" s="107" t="str">
        <f t="shared" si="102"/>
        <v/>
      </c>
    </row>
    <row r="6563" spans="12:13" hidden="1" x14ac:dyDescent="0.25">
      <c r="L6563" s="145" t="str">
        <f>IF(A6563="","",IFERROR(VLOOKUP(B6563,IPQlickTabla!$B:$J,9,FALSE),IF(B6563="80 - Produccion-Mezcla Grasa","80",IF(B6563="51 - Purga-Purga de sebo","51",IF(B6563="502 - Fermentacion PCL","502",IF(B6563="510 - Fermentacion","510","512"))))))</f>
        <v/>
      </c>
      <c r="M6563" s="107" t="str">
        <f t="shared" si="102"/>
        <v/>
      </c>
    </row>
    <row r="6564" spans="12:13" hidden="1" x14ac:dyDescent="0.25">
      <c r="L6564" s="145" t="str">
        <f>IF(A6564="","",IFERROR(VLOOKUP(B6564,IPQlickTabla!$B:$J,9,FALSE),IF(B6564="80 - Produccion-Mezcla Grasa","80",IF(B6564="51 - Purga-Purga de sebo","51",IF(B6564="502 - Fermentacion PCL","502",IF(B6564="510 - Fermentacion","510","512"))))))</f>
        <v/>
      </c>
      <c r="M6564" s="107" t="str">
        <f t="shared" si="102"/>
        <v/>
      </c>
    </row>
    <row r="6565" spans="12:13" hidden="1" x14ac:dyDescent="0.25">
      <c r="L6565" s="145" t="str">
        <f>IF(A6565="","",IFERROR(VLOOKUP(B6565,IPQlickTabla!$B:$J,9,FALSE),IF(B6565="80 - Produccion-Mezcla Grasa","80",IF(B6565="51 - Purga-Purga de sebo","51",IF(B6565="502 - Fermentacion PCL","502",IF(B6565="510 - Fermentacion","510","512"))))))</f>
        <v/>
      </c>
      <c r="M6565" s="107" t="str">
        <f t="shared" si="102"/>
        <v/>
      </c>
    </row>
    <row r="6566" spans="12:13" hidden="1" x14ac:dyDescent="0.25">
      <c r="L6566" s="145" t="str">
        <f>IF(A6566="","",IFERROR(VLOOKUP(B6566,IPQlickTabla!$B:$J,9,FALSE),IF(B6566="80 - Produccion-Mezcla Grasa","80",IF(B6566="51 - Purga-Purga de sebo","51",IF(B6566="502 - Fermentacion PCL","502",IF(B6566="510 - Fermentacion","510","512"))))))</f>
        <v/>
      </c>
      <c r="M6566" s="107" t="str">
        <f t="shared" si="102"/>
        <v/>
      </c>
    </row>
    <row r="6567" spans="12:13" hidden="1" x14ac:dyDescent="0.25">
      <c r="L6567" s="145" t="str">
        <f>IF(A6567="","",IFERROR(VLOOKUP(B6567,IPQlickTabla!$B:$J,9,FALSE),IF(B6567="80 - Produccion-Mezcla Grasa","80",IF(B6567="51 - Purga-Purga de sebo","51",IF(B6567="502 - Fermentacion PCL","502",IF(B6567="510 - Fermentacion","510","512"))))))</f>
        <v/>
      </c>
      <c r="M6567" s="107" t="str">
        <f t="shared" si="102"/>
        <v/>
      </c>
    </row>
    <row r="6568" spans="12:13" hidden="1" x14ac:dyDescent="0.25">
      <c r="L6568" s="145" t="str">
        <f>IF(A6568="","",IFERROR(VLOOKUP(B6568,IPQlickTabla!$B:$J,9,FALSE),IF(B6568="80 - Produccion-Mezcla Grasa","80",IF(B6568="51 - Purga-Purga de sebo","51",IF(B6568="502 - Fermentacion PCL","502",IF(B6568="510 - Fermentacion","510","512"))))))</f>
        <v/>
      </c>
      <c r="M6568" s="107" t="str">
        <f t="shared" si="102"/>
        <v/>
      </c>
    </row>
    <row r="6569" spans="12:13" hidden="1" x14ac:dyDescent="0.25">
      <c r="L6569" s="145" t="str">
        <f>IF(A6569="","",IFERROR(VLOOKUP(B6569,IPQlickTabla!$B:$J,9,FALSE),IF(B6569="80 - Produccion-Mezcla Grasa","80",IF(B6569="51 - Purga-Purga de sebo","51",IF(B6569="502 - Fermentacion PCL","502",IF(B6569="510 - Fermentacion","510","512"))))))</f>
        <v/>
      </c>
      <c r="M6569" s="107" t="str">
        <f t="shared" si="102"/>
        <v/>
      </c>
    </row>
    <row r="6570" spans="12:13" hidden="1" x14ac:dyDescent="0.25">
      <c r="L6570" s="145" t="str">
        <f>IF(A6570="","",IFERROR(VLOOKUP(B6570,IPQlickTabla!$B:$J,9,FALSE),IF(B6570="80 - Produccion-Mezcla Grasa","80",IF(B6570="51 - Purga-Purga de sebo","51",IF(B6570="502 - Fermentacion PCL","502",IF(B6570="510 - Fermentacion","510","512"))))))</f>
        <v/>
      </c>
      <c r="M6570" s="107" t="str">
        <f t="shared" si="102"/>
        <v/>
      </c>
    </row>
    <row r="6571" spans="12:13" hidden="1" x14ac:dyDescent="0.25">
      <c r="L6571" s="145" t="str">
        <f>IF(A6571="","",IFERROR(VLOOKUP(B6571,IPQlickTabla!$B:$J,9,FALSE),IF(B6571="80 - Produccion-Mezcla Grasa","80",IF(B6571="51 - Purga-Purga de sebo","51",IF(B6571="502 - Fermentacion PCL","502",IF(B6571="510 - Fermentacion","510","512"))))))</f>
        <v/>
      </c>
      <c r="M6571" s="107" t="str">
        <f t="shared" si="102"/>
        <v/>
      </c>
    </row>
    <row r="6572" spans="12:13" hidden="1" x14ac:dyDescent="0.25">
      <c r="L6572" s="145" t="str">
        <f>IF(A6572="","",IFERROR(VLOOKUP(B6572,IPQlickTabla!$B:$J,9,FALSE),IF(B6572="80 - Produccion-Mezcla Grasa","80",IF(B6572="51 - Purga-Purga de sebo","51",IF(B6572="502 - Fermentacion PCL","502",IF(B6572="510 - Fermentacion","510","512"))))))</f>
        <v/>
      </c>
      <c r="M6572" s="107" t="str">
        <f t="shared" si="102"/>
        <v/>
      </c>
    </row>
    <row r="6573" spans="12:13" hidden="1" x14ac:dyDescent="0.25">
      <c r="L6573" s="145" t="str">
        <f>IF(A6573="","",IFERROR(VLOOKUP(B6573,IPQlickTabla!$B:$J,9,FALSE),IF(B6573="80 - Produccion-Mezcla Grasa","80",IF(B6573="51 - Purga-Purga de sebo","51",IF(B6573="502 - Fermentacion PCL","502",IF(B6573="510 - Fermentacion","510","512"))))))</f>
        <v/>
      </c>
      <c r="M6573" s="107" t="str">
        <f t="shared" si="102"/>
        <v/>
      </c>
    </row>
    <row r="6574" spans="12:13" hidden="1" x14ac:dyDescent="0.25">
      <c r="L6574" s="145" t="str">
        <f>IF(A6574="","",IFERROR(VLOOKUP(B6574,IPQlickTabla!$B:$J,9,FALSE),IF(B6574="80 - Produccion-Mezcla Grasa","80",IF(B6574="51 - Purga-Purga de sebo","51",IF(B6574="502 - Fermentacion PCL","502",IF(B6574="510 - Fermentacion","510","512"))))))</f>
        <v/>
      </c>
      <c r="M6574" s="107" t="str">
        <f t="shared" si="102"/>
        <v/>
      </c>
    </row>
    <row r="6575" spans="12:13" hidden="1" x14ac:dyDescent="0.25">
      <c r="L6575" s="145" t="str">
        <f>IF(A6575="","",IFERROR(VLOOKUP(B6575,IPQlickTabla!$B:$J,9,FALSE),IF(B6575="80 - Produccion-Mezcla Grasa","80",IF(B6575="51 - Purga-Purga de sebo","51",IF(B6575="502 - Fermentacion PCL","502",IF(B6575="510 - Fermentacion","510","512"))))))</f>
        <v/>
      </c>
      <c r="M6575" s="107" t="str">
        <f t="shared" si="102"/>
        <v/>
      </c>
    </row>
    <row r="6576" spans="12:13" hidden="1" x14ac:dyDescent="0.25">
      <c r="L6576" s="145" t="str">
        <f>IF(A6576="","",IFERROR(VLOOKUP(B6576,IPQlickTabla!$B:$J,9,FALSE),IF(B6576="80 - Produccion-Mezcla Grasa","80",IF(B6576="51 - Purga-Purga de sebo","51",IF(B6576="502 - Fermentacion PCL","502",IF(B6576="510 - Fermentacion","510","512"))))))</f>
        <v/>
      </c>
      <c r="M6576" s="107" t="str">
        <f t="shared" si="102"/>
        <v/>
      </c>
    </row>
    <row r="6577" spans="12:13" hidden="1" x14ac:dyDescent="0.25">
      <c r="L6577" s="145" t="str">
        <f>IF(A6577="","",IFERROR(VLOOKUP(B6577,IPQlickTabla!$B:$J,9,FALSE),IF(B6577="80 - Produccion-Mezcla Grasa","80",IF(B6577="51 - Purga-Purga de sebo","51",IF(B6577="502 - Fermentacion PCL","502",IF(B6577="510 - Fermentacion","510","512"))))))</f>
        <v/>
      </c>
      <c r="M6577" s="107" t="str">
        <f t="shared" si="102"/>
        <v/>
      </c>
    </row>
    <row r="6578" spans="12:13" hidden="1" x14ac:dyDescent="0.25">
      <c r="L6578" s="145" t="str">
        <f>IF(A6578="","",IFERROR(VLOOKUP(B6578,IPQlickTabla!$B:$J,9,FALSE),IF(B6578="80 - Produccion-Mezcla Grasa","80",IF(B6578="51 - Purga-Purga de sebo","51",IF(B6578="502 - Fermentacion PCL","502",IF(B6578="510 - Fermentacion","510","512"))))))</f>
        <v/>
      </c>
      <c r="M6578" s="107" t="str">
        <f t="shared" si="102"/>
        <v/>
      </c>
    </row>
    <row r="6579" spans="12:13" hidden="1" x14ac:dyDescent="0.25">
      <c r="L6579" s="145" t="str">
        <f>IF(A6579="","",IFERROR(VLOOKUP(B6579,IPQlickTabla!$B:$J,9,FALSE),IF(B6579="80 - Produccion-Mezcla Grasa","80",IF(B6579="51 - Purga-Purga de sebo","51",IF(B6579="502 - Fermentacion PCL","502",IF(B6579="510 - Fermentacion","510","512"))))))</f>
        <v/>
      </c>
      <c r="M6579" s="107" t="str">
        <f t="shared" si="102"/>
        <v/>
      </c>
    </row>
    <row r="6580" spans="12:13" hidden="1" x14ac:dyDescent="0.25">
      <c r="L6580" s="145" t="str">
        <f>IF(A6580="","",IFERROR(VLOOKUP(B6580,IPQlickTabla!$B:$J,9,FALSE),IF(B6580="80 - Produccion-Mezcla Grasa","80",IF(B6580="51 - Purga-Purga de sebo","51",IF(B6580="502 - Fermentacion PCL","502",IF(B6580="510 - Fermentacion","510","512"))))))</f>
        <v/>
      </c>
      <c r="M6580" s="107" t="str">
        <f t="shared" si="102"/>
        <v/>
      </c>
    </row>
    <row r="6581" spans="12:13" hidden="1" x14ac:dyDescent="0.25">
      <c r="L6581" s="145" t="str">
        <f>IF(A6581="","",IFERROR(VLOOKUP(B6581,IPQlickTabla!$B:$J,9,FALSE),IF(B6581="80 - Produccion-Mezcla Grasa","80",IF(B6581="51 - Purga-Purga de sebo","51",IF(B6581="502 - Fermentacion PCL","502",IF(B6581="510 - Fermentacion","510","512"))))))</f>
        <v/>
      </c>
      <c r="M6581" s="107" t="str">
        <f t="shared" si="102"/>
        <v/>
      </c>
    </row>
    <row r="6582" spans="12:13" hidden="1" x14ac:dyDescent="0.25">
      <c r="L6582" s="145" t="str">
        <f>IF(A6582="","",IFERROR(VLOOKUP(B6582,IPQlickTabla!$B:$J,9,FALSE),IF(B6582="80 - Produccion-Mezcla Grasa","80",IF(B6582="51 - Purga-Purga de sebo","51",IF(B6582="502 - Fermentacion PCL","502",IF(B6582="510 - Fermentacion","510","512"))))))</f>
        <v/>
      </c>
      <c r="M6582" s="107" t="str">
        <f t="shared" si="102"/>
        <v/>
      </c>
    </row>
    <row r="6583" spans="12:13" hidden="1" x14ac:dyDescent="0.25">
      <c r="L6583" s="145" t="str">
        <f>IF(A6583="","",IFERROR(VLOOKUP(B6583,IPQlickTabla!$B:$J,9,FALSE),IF(B6583="80 - Produccion-Mezcla Grasa","80",IF(B6583="51 - Purga-Purga de sebo","51",IF(B6583="502 - Fermentacion PCL","502",IF(B6583="510 - Fermentacion","510","512"))))))</f>
        <v/>
      </c>
      <c r="M6583" s="107" t="str">
        <f t="shared" si="102"/>
        <v/>
      </c>
    </row>
    <row r="6584" spans="12:13" hidden="1" x14ac:dyDescent="0.25">
      <c r="L6584" s="145" t="str">
        <f>IF(A6584="","",IFERROR(VLOOKUP(B6584,IPQlickTabla!$B:$J,9,FALSE),IF(B6584="80 - Produccion-Mezcla Grasa","80",IF(B6584="51 - Purga-Purga de sebo","51",IF(B6584="502 - Fermentacion PCL","502",IF(B6584="510 - Fermentacion","510","512"))))))</f>
        <v/>
      </c>
      <c r="M6584" s="107" t="str">
        <f t="shared" si="102"/>
        <v/>
      </c>
    </row>
    <row r="6585" spans="12:13" hidden="1" x14ac:dyDescent="0.25">
      <c r="L6585" s="145" t="str">
        <f>IF(A6585="","",IFERROR(VLOOKUP(B6585,IPQlickTabla!$B:$J,9,FALSE),IF(B6585="80 - Produccion-Mezcla Grasa","80",IF(B6585="51 - Purga-Purga de sebo","51",IF(B6585="502 - Fermentacion PCL","502",IF(B6585="510 - Fermentacion","510","512"))))))</f>
        <v/>
      </c>
      <c r="M6585" s="107" t="str">
        <f t="shared" si="102"/>
        <v/>
      </c>
    </row>
    <row r="6586" spans="12:13" hidden="1" x14ac:dyDescent="0.25">
      <c r="L6586" s="145" t="str">
        <f>IF(A6586="","",IFERROR(VLOOKUP(B6586,IPQlickTabla!$B:$J,9,FALSE),IF(B6586="80 - Produccion-Mezcla Grasa","80",IF(B6586="51 - Purga-Purga de sebo","51",IF(B6586="502 - Fermentacion PCL","502",IF(B6586="510 - Fermentacion","510","512"))))))</f>
        <v/>
      </c>
      <c r="M6586" s="107" t="str">
        <f t="shared" si="102"/>
        <v/>
      </c>
    </row>
    <row r="6587" spans="12:13" hidden="1" x14ac:dyDescent="0.25">
      <c r="L6587" s="145" t="str">
        <f>IF(A6587="","",IFERROR(VLOOKUP(B6587,IPQlickTabla!$B:$J,9,FALSE),IF(B6587="80 - Produccion-Mezcla Grasa","80",IF(B6587="51 - Purga-Purga de sebo","51",IF(B6587="502 - Fermentacion PCL","502",IF(B6587="510 - Fermentacion","510","512"))))))</f>
        <v/>
      </c>
      <c r="M6587" s="107" t="str">
        <f t="shared" si="102"/>
        <v/>
      </c>
    </row>
    <row r="6588" spans="12:13" hidden="1" x14ac:dyDescent="0.25">
      <c r="L6588" s="145" t="str">
        <f>IF(A6588="","",IFERROR(VLOOKUP(B6588,IPQlickTabla!$B:$J,9,FALSE),IF(B6588="80 - Produccion-Mezcla Grasa","80",IF(B6588="51 - Purga-Purga de sebo","51",IF(B6588="502 - Fermentacion PCL","502",IF(B6588="510 - Fermentacion","510","512"))))))</f>
        <v/>
      </c>
      <c r="M6588" s="107" t="str">
        <f t="shared" si="102"/>
        <v/>
      </c>
    </row>
    <row r="6589" spans="12:13" hidden="1" x14ac:dyDescent="0.25">
      <c r="L6589" s="145" t="str">
        <f>IF(A6589="","",IFERROR(VLOOKUP(B6589,IPQlickTabla!$B:$J,9,FALSE),IF(B6589="80 - Produccion-Mezcla Grasa","80",IF(B6589="51 - Purga-Purga de sebo","51",IF(B6589="502 - Fermentacion PCL","502",IF(B6589="510 - Fermentacion","510","512"))))))</f>
        <v/>
      </c>
      <c r="M6589" s="107" t="str">
        <f t="shared" si="102"/>
        <v/>
      </c>
    </row>
    <row r="6590" spans="12:13" hidden="1" x14ac:dyDescent="0.25">
      <c r="L6590" s="145" t="str">
        <f>IF(A6590="","",IFERROR(VLOOKUP(B6590,IPQlickTabla!$B:$J,9,FALSE),IF(B6590="80 - Produccion-Mezcla Grasa","80",IF(B6590="51 - Purga-Purga de sebo","51",IF(B6590="502 - Fermentacion PCL","502",IF(B6590="510 - Fermentacion","510","512"))))))</f>
        <v/>
      </c>
      <c r="M6590" s="107" t="str">
        <f t="shared" si="102"/>
        <v/>
      </c>
    </row>
    <row r="6591" spans="12:13" hidden="1" x14ac:dyDescent="0.25">
      <c r="L6591" s="145" t="str">
        <f>IF(A6591="","",IFERROR(VLOOKUP(B6591,IPQlickTabla!$B:$J,9,FALSE),IF(B6591="80 - Produccion-Mezcla Grasa","80",IF(B6591="51 - Purga-Purga de sebo","51",IF(B6591="502 - Fermentacion PCL","502",IF(B6591="510 - Fermentacion","510","512"))))))</f>
        <v/>
      </c>
      <c r="M6591" s="107" t="str">
        <f t="shared" si="102"/>
        <v/>
      </c>
    </row>
    <row r="6592" spans="12:13" hidden="1" x14ac:dyDescent="0.25">
      <c r="L6592" s="145" t="str">
        <f>IF(A6592="","",IFERROR(VLOOKUP(B6592,IPQlickTabla!$B:$J,9,FALSE),IF(B6592="80 - Produccion-Mezcla Grasa","80",IF(B6592="51 - Purga-Purga de sebo","51",IF(B6592="502 - Fermentacion PCL","502",IF(B6592="510 - Fermentacion","510","512"))))))</f>
        <v/>
      </c>
      <c r="M6592" s="107" t="str">
        <f t="shared" si="102"/>
        <v/>
      </c>
    </row>
    <row r="6593" spans="12:13" hidden="1" x14ac:dyDescent="0.25">
      <c r="L6593" s="145" t="str">
        <f>IF(A6593="","",IFERROR(VLOOKUP(B6593,IPQlickTabla!$B:$J,9,FALSE),IF(B6593="80 - Produccion-Mezcla Grasa","80",IF(B6593="51 - Purga-Purga de sebo","51",IF(B6593="502 - Fermentacion PCL","502",IF(B6593="510 - Fermentacion","510","512"))))))</f>
        <v/>
      </c>
      <c r="M6593" s="107" t="str">
        <f t="shared" si="102"/>
        <v/>
      </c>
    </row>
    <row r="6594" spans="12:13" hidden="1" x14ac:dyDescent="0.25">
      <c r="L6594" s="145" t="str">
        <f>IF(A6594="","",IFERROR(VLOOKUP(B6594,IPQlickTabla!$B:$J,9,FALSE),IF(B6594="80 - Produccion-Mezcla Grasa","80",IF(B6594="51 - Purga-Purga de sebo","51",IF(B6594="502 - Fermentacion PCL","502",IF(B6594="510 - Fermentacion","510","512"))))))</f>
        <v/>
      </c>
      <c r="M6594" s="107" t="str">
        <f t="shared" si="102"/>
        <v/>
      </c>
    </row>
    <row r="6595" spans="12:13" hidden="1" x14ac:dyDescent="0.25">
      <c r="L6595" s="145" t="str">
        <f>IF(A6595="","",IFERROR(VLOOKUP(B6595,IPQlickTabla!$B:$J,9,FALSE),IF(B6595="80 - Produccion-Mezcla Grasa","80",IF(B6595="51 - Purga-Purga de sebo","51",IF(B6595="502 - Fermentacion PCL","502",IF(B6595="510 - Fermentacion","510","512"))))))</f>
        <v/>
      </c>
      <c r="M6595" s="107" t="str">
        <f t="shared" ref="M6595:M6658" si="103">+IF(OR(L6595=73,L6595=74,L6595=75),75,IF(L6595="80",80,IF(L6595="51",51,IF(L6595="502",502,IF(L6595="510",510,IF(L6595="512",512,L6595))))))</f>
        <v/>
      </c>
    </row>
    <row r="6596" spans="12:13" hidden="1" x14ac:dyDescent="0.25">
      <c r="L6596" s="145" t="str">
        <f>IF(A6596="","",IFERROR(VLOOKUP(B6596,IPQlickTabla!$B:$J,9,FALSE),IF(B6596="80 - Produccion-Mezcla Grasa","80",IF(B6596="51 - Purga-Purga de sebo","51",IF(B6596="502 - Fermentacion PCL","502",IF(B6596="510 - Fermentacion","510","512"))))))</f>
        <v/>
      </c>
      <c r="M6596" s="107" t="str">
        <f t="shared" si="103"/>
        <v/>
      </c>
    </row>
    <row r="6597" spans="12:13" hidden="1" x14ac:dyDescent="0.25">
      <c r="L6597" s="145" t="str">
        <f>IF(A6597="","",IFERROR(VLOOKUP(B6597,IPQlickTabla!$B:$J,9,FALSE),IF(B6597="80 - Produccion-Mezcla Grasa","80",IF(B6597="51 - Purga-Purga de sebo","51",IF(B6597="502 - Fermentacion PCL","502",IF(B6597="510 - Fermentacion","510","512"))))))</f>
        <v/>
      </c>
      <c r="M6597" s="107" t="str">
        <f t="shared" si="103"/>
        <v/>
      </c>
    </row>
    <row r="6598" spans="12:13" hidden="1" x14ac:dyDescent="0.25">
      <c r="L6598" s="145" t="str">
        <f>IF(A6598="","",IFERROR(VLOOKUP(B6598,IPQlickTabla!$B:$J,9,FALSE),IF(B6598="80 - Produccion-Mezcla Grasa","80",IF(B6598="51 - Purga-Purga de sebo","51",IF(B6598="502 - Fermentacion PCL","502",IF(B6598="510 - Fermentacion","510","512"))))))</f>
        <v/>
      </c>
      <c r="M6598" s="107" t="str">
        <f t="shared" si="103"/>
        <v/>
      </c>
    </row>
    <row r="6599" spans="12:13" hidden="1" x14ac:dyDescent="0.25">
      <c r="L6599" s="145" t="str">
        <f>IF(A6599="","",IFERROR(VLOOKUP(B6599,IPQlickTabla!$B:$J,9,FALSE),IF(B6599="80 - Produccion-Mezcla Grasa","80",IF(B6599="51 - Purga-Purga de sebo","51",IF(B6599="502 - Fermentacion PCL","502",IF(B6599="510 - Fermentacion","510","512"))))))</f>
        <v/>
      </c>
      <c r="M6599" s="107" t="str">
        <f t="shared" si="103"/>
        <v/>
      </c>
    </row>
    <row r="6600" spans="12:13" hidden="1" x14ac:dyDescent="0.25">
      <c r="L6600" s="145" t="str">
        <f>IF(A6600="","",IFERROR(VLOOKUP(B6600,IPQlickTabla!$B:$J,9,FALSE),IF(B6600="80 - Produccion-Mezcla Grasa","80",IF(B6600="51 - Purga-Purga de sebo","51",IF(B6600="502 - Fermentacion PCL","502",IF(B6600="510 - Fermentacion","510","512"))))))</f>
        <v/>
      </c>
      <c r="M6600" s="107" t="str">
        <f t="shared" si="103"/>
        <v/>
      </c>
    </row>
    <row r="6601" spans="12:13" hidden="1" x14ac:dyDescent="0.25">
      <c r="L6601" s="145" t="str">
        <f>IF(A6601="","",IFERROR(VLOOKUP(B6601,IPQlickTabla!$B:$J,9,FALSE),IF(B6601="80 - Produccion-Mezcla Grasa","80",IF(B6601="51 - Purga-Purga de sebo","51",IF(B6601="502 - Fermentacion PCL","502",IF(B6601="510 - Fermentacion","510","512"))))))</f>
        <v/>
      </c>
      <c r="M6601" s="107" t="str">
        <f t="shared" si="103"/>
        <v/>
      </c>
    </row>
    <row r="6602" spans="12:13" hidden="1" x14ac:dyDescent="0.25">
      <c r="L6602" s="145" t="str">
        <f>IF(A6602="","",IFERROR(VLOOKUP(B6602,IPQlickTabla!$B:$J,9,FALSE),IF(B6602="80 - Produccion-Mezcla Grasa","80",IF(B6602="51 - Purga-Purga de sebo","51",IF(B6602="502 - Fermentacion PCL","502",IF(B6602="510 - Fermentacion","510","512"))))))</f>
        <v/>
      </c>
      <c r="M6602" s="107" t="str">
        <f t="shared" si="103"/>
        <v/>
      </c>
    </row>
    <row r="6603" spans="12:13" hidden="1" x14ac:dyDescent="0.25">
      <c r="L6603" s="145" t="str">
        <f>IF(A6603="","",IFERROR(VLOOKUP(B6603,IPQlickTabla!$B:$J,9,FALSE),IF(B6603="80 - Produccion-Mezcla Grasa","80",IF(B6603="51 - Purga-Purga de sebo","51",IF(B6603="502 - Fermentacion PCL","502",IF(B6603="510 - Fermentacion","510","512"))))))</f>
        <v/>
      </c>
      <c r="M6603" s="107" t="str">
        <f t="shared" si="103"/>
        <v/>
      </c>
    </row>
    <row r="6604" spans="12:13" hidden="1" x14ac:dyDescent="0.25">
      <c r="L6604" s="145" t="str">
        <f>IF(A6604="","",IFERROR(VLOOKUP(B6604,IPQlickTabla!$B:$J,9,FALSE),IF(B6604="80 - Produccion-Mezcla Grasa","80",IF(B6604="51 - Purga-Purga de sebo","51",IF(B6604="502 - Fermentacion PCL","502",IF(B6604="510 - Fermentacion","510","512"))))))</f>
        <v/>
      </c>
      <c r="M6604" s="107" t="str">
        <f t="shared" si="103"/>
        <v/>
      </c>
    </row>
    <row r="6605" spans="12:13" hidden="1" x14ac:dyDescent="0.25">
      <c r="L6605" s="145" t="str">
        <f>IF(A6605="","",IFERROR(VLOOKUP(B6605,IPQlickTabla!$B:$J,9,FALSE),IF(B6605="80 - Produccion-Mezcla Grasa","80",IF(B6605="51 - Purga-Purga de sebo","51",IF(B6605="502 - Fermentacion PCL","502",IF(B6605="510 - Fermentacion","510","512"))))))</f>
        <v/>
      </c>
      <c r="M6605" s="107" t="str">
        <f t="shared" si="103"/>
        <v/>
      </c>
    </row>
    <row r="6606" spans="12:13" hidden="1" x14ac:dyDescent="0.25">
      <c r="L6606" s="145" t="str">
        <f>IF(A6606="","",IFERROR(VLOOKUP(B6606,IPQlickTabla!$B:$J,9,FALSE),IF(B6606="80 - Produccion-Mezcla Grasa","80",IF(B6606="51 - Purga-Purga de sebo","51",IF(B6606="502 - Fermentacion PCL","502",IF(B6606="510 - Fermentacion","510","512"))))))</f>
        <v/>
      </c>
      <c r="M6606" s="107" t="str">
        <f t="shared" si="103"/>
        <v/>
      </c>
    </row>
    <row r="6607" spans="12:13" hidden="1" x14ac:dyDescent="0.25">
      <c r="L6607" s="145" t="str">
        <f>IF(A6607="","",IFERROR(VLOOKUP(B6607,IPQlickTabla!$B:$J,9,FALSE),IF(B6607="80 - Produccion-Mezcla Grasa","80",IF(B6607="51 - Purga-Purga de sebo","51",IF(B6607="502 - Fermentacion PCL","502",IF(B6607="510 - Fermentacion","510","512"))))))</f>
        <v/>
      </c>
      <c r="M6607" s="107" t="str">
        <f t="shared" si="103"/>
        <v/>
      </c>
    </row>
    <row r="6608" spans="12:13" hidden="1" x14ac:dyDescent="0.25">
      <c r="L6608" s="145" t="str">
        <f>IF(A6608="","",IFERROR(VLOOKUP(B6608,IPQlickTabla!$B:$J,9,FALSE),IF(B6608="80 - Produccion-Mezcla Grasa","80",IF(B6608="51 - Purga-Purga de sebo","51",IF(B6608="502 - Fermentacion PCL","502",IF(B6608="510 - Fermentacion","510","512"))))))</f>
        <v/>
      </c>
      <c r="M6608" s="107" t="str">
        <f t="shared" si="103"/>
        <v/>
      </c>
    </row>
    <row r="6609" spans="12:13" hidden="1" x14ac:dyDescent="0.25">
      <c r="L6609" s="145" t="str">
        <f>IF(A6609="","",IFERROR(VLOOKUP(B6609,IPQlickTabla!$B:$J,9,FALSE),IF(B6609="80 - Produccion-Mezcla Grasa","80",IF(B6609="51 - Purga-Purga de sebo","51",IF(B6609="502 - Fermentacion PCL","502",IF(B6609="510 - Fermentacion","510","512"))))))</f>
        <v/>
      </c>
      <c r="M6609" s="107" t="str">
        <f t="shared" si="103"/>
        <v/>
      </c>
    </row>
    <row r="6610" spans="12:13" hidden="1" x14ac:dyDescent="0.25">
      <c r="L6610" s="145" t="str">
        <f>IF(A6610="","",IFERROR(VLOOKUP(B6610,IPQlickTabla!$B:$J,9,FALSE),IF(B6610="80 - Produccion-Mezcla Grasa","80",IF(B6610="51 - Purga-Purga de sebo","51",IF(B6610="502 - Fermentacion PCL","502",IF(B6610="510 - Fermentacion","510","512"))))))</f>
        <v/>
      </c>
      <c r="M6610" s="107" t="str">
        <f t="shared" si="103"/>
        <v/>
      </c>
    </row>
    <row r="6611" spans="12:13" hidden="1" x14ac:dyDescent="0.25">
      <c r="L6611" s="145" t="str">
        <f>IF(A6611="","",IFERROR(VLOOKUP(B6611,IPQlickTabla!$B:$J,9,FALSE),IF(B6611="80 - Produccion-Mezcla Grasa","80",IF(B6611="51 - Purga-Purga de sebo","51",IF(B6611="502 - Fermentacion PCL","502",IF(B6611="510 - Fermentacion","510","512"))))))</f>
        <v/>
      </c>
      <c r="M6611" s="107" t="str">
        <f t="shared" si="103"/>
        <v/>
      </c>
    </row>
    <row r="6612" spans="12:13" hidden="1" x14ac:dyDescent="0.25">
      <c r="L6612" s="145" t="str">
        <f>IF(A6612="","",IFERROR(VLOOKUP(B6612,IPQlickTabla!$B:$J,9,FALSE),IF(B6612="80 - Produccion-Mezcla Grasa","80",IF(B6612="51 - Purga-Purga de sebo","51",IF(B6612="502 - Fermentacion PCL","502",IF(B6612="510 - Fermentacion","510","512"))))))</f>
        <v/>
      </c>
      <c r="M6612" s="107" t="str">
        <f t="shared" si="103"/>
        <v/>
      </c>
    </row>
    <row r="6613" spans="12:13" hidden="1" x14ac:dyDescent="0.25">
      <c r="L6613" s="145" t="str">
        <f>IF(A6613="","",IFERROR(VLOOKUP(B6613,IPQlickTabla!$B:$J,9,FALSE),IF(B6613="80 - Produccion-Mezcla Grasa","80",IF(B6613="51 - Purga-Purga de sebo","51",IF(B6613="502 - Fermentacion PCL","502",IF(B6613="510 - Fermentacion","510","512"))))))</f>
        <v/>
      </c>
      <c r="M6613" s="107" t="str">
        <f t="shared" si="103"/>
        <v/>
      </c>
    </row>
    <row r="6614" spans="12:13" hidden="1" x14ac:dyDescent="0.25">
      <c r="L6614" s="145" t="str">
        <f>IF(A6614="","",IFERROR(VLOOKUP(B6614,IPQlickTabla!$B:$J,9,FALSE),IF(B6614="80 - Produccion-Mezcla Grasa","80",IF(B6614="51 - Purga-Purga de sebo","51",IF(B6614="502 - Fermentacion PCL","502",IF(B6614="510 - Fermentacion","510","512"))))))</f>
        <v/>
      </c>
      <c r="M6614" s="107" t="str">
        <f t="shared" si="103"/>
        <v/>
      </c>
    </row>
    <row r="6615" spans="12:13" hidden="1" x14ac:dyDescent="0.25">
      <c r="L6615" s="145" t="str">
        <f>IF(A6615="","",IFERROR(VLOOKUP(B6615,IPQlickTabla!$B:$J,9,FALSE),IF(B6615="80 - Produccion-Mezcla Grasa","80",IF(B6615="51 - Purga-Purga de sebo","51",IF(B6615="502 - Fermentacion PCL","502",IF(B6615="510 - Fermentacion","510","512"))))))</f>
        <v/>
      </c>
      <c r="M6615" s="107" t="str">
        <f t="shared" si="103"/>
        <v/>
      </c>
    </row>
    <row r="6616" spans="12:13" hidden="1" x14ac:dyDescent="0.25">
      <c r="L6616" s="145" t="str">
        <f>IF(A6616="","",IFERROR(VLOOKUP(B6616,IPQlickTabla!$B:$J,9,FALSE),IF(B6616="80 - Produccion-Mezcla Grasa","80",IF(B6616="51 - Purga-Purga de sebo","51",IF(B6616="502 - Fermentacion PCL","502",IF(B6616="510 - Fermentacion","510","512"))))))</f>
        <v/>
      </c>
      <c r="M6616" s="107" t="str">
        <f t="shared" si="103"/>
        <v/>
      </c>
    </row>
    <row r="6617" spans="12:13" hidden="1" x14ac:dyDescent="0.25">
      <c r="L6617" s="145" t="str">
        <f>IF(A6617="","",IFERROR(VLOOKUP(B6617,IPQlickTabla!$B:$J,9,FALSE),IF(B6617="80 - Produccion-Mezcla Grasa","80",IF(B6617="51 - Purga-Purga de sebo","51",IF(B6617="502 - Fermentacion PCL","502",IF(B6617="510 - Fermentacion","510","512"))))))</f>
        <v/>
      </c>
      <c r="M6617" s="107" t="str">
        <f t="shared" si="103"/>
        <v/>
      </c>
    </row>
    <row r="6618" spans="12:13" hidden="1" x14ac:dyDescent="0.25">
      <c r="L6618" s="145" t="str">
        <f>IF(A6618="","",IFERROR(VLOOKUP(B6618,IPQlickTabla!$B:$J,9,FALSE),IF(B6618="80 - Produccion-Mezcla Grasa","80",IF(B6618="51 - Purga-Purga de sebo","51",IF(B6618="502 - Fermentacion PCL","502",IF(B6618="510 - Fermentacion","510","512"))))))</f>
        <v/>
      </c>
      <c r="M6618" s="107" t="str">
        <f t="shared" si="103"/>
        <v/>
      </c>
    </row>
    <row r="6619" spans="12:13" hidden="1" x14ac:dyDescent="0.25">
      <c r="L6619" s="145" t="str">
        <f>IF(A6619="","",IFERROR(VLOOKUP(B6619,IPQlickTabla!$B:$J,9,FALSE),IF(B6619="80 - Produccion-Mezcla Grasa","80",IF(B6619="51 - Purga-Purga de sebo","51",IF(B6619="502 - Fermentacion PCL","502",IF(B6619="510 - Fermentacion","510","512"))))))</f>
        <v/>
      </c>
      <c r="M6619" s="107" t="str">
        <f t="shared" si="103"/>
        <v/>
      </c>
    </row>
    <row r="6620" spans="12:13" hidden="1" x14ac:dyDescent="0.25">
      <c r="L6620" s="145" t="str">
        <f>IF(A6620="","",IFERROR(VLOOKUP(B6620,IPQlickTabla!$B:$J,9,FALSE),IF(B6620="80 - Produccion-Mezcla Grasa","80",IF(B6620="51 - Purga-Purga de sebo","51",IF(B6620="502 - Fermentacion PCL","502",IF(B6620="510 - Fermentacion","510","512"))))))</f>
        <v/>
      </c>
      <c r="M6620" s="107" t="str">
        <f t="shared" si="103"/>
        <v/>
      </c>
    </row>
    <row r="6621" spans="12:13" hidden="1" x14ac:dyDescent="0.25">
      <c r="L6621" s="145" t="str">
        <f>IF(A6621="","",IFERROR(VLOOKUP(B6621,IPQlickTabla!$B:$J,9,FALSE),IF(B6621="80 - Produccion-Mezcla Grasa","80",IF(B6621="51 - Purga-Purga de sebo","51",IF(B6621="502 - Fermentacion PCL","502",IF(B6621="510 - Fermentacion","510","512"))))))</f>
        <v/>
      </c>
      <c r="M6621" s="107" t="str">
        <f t="shared" si="103"/>
        <v/>
      </c>
    </row>
    <row r="6622" spans="12:13" hidden="1" x14ac:dyDescent="0.25">
      <c r="L6622" s="145" t="str">
        <f>IF(A6622="","",IFERROR(VLOOKUP(B6622,IPQlickTabla!$B:$J,9,FALSE),IF(B6622="80 - Produccion-Mezcla Grasa","80",IF(B6622="51 - Purga-Purga de sebo","51",IF(B6622="502 - Fermentacion PCL","502",IF(B6622="510 - Fermentacion","510","512"))))))</f>
        <v/>
      </c>
      <c r="M6622" s="107" t="str">
        <f t="shared" si="103"/>
        <v/>
      </c>
    </row>
    <row r="6623" spans="12:13" hidden="1" x14ac:dyDescent="0.25">
      <c r="L6623" s="145" t="str">
        <f>IF(A6623="","",IFERROR(VLOOKUP(B6623,IPQlickTabla!$B:$J,9,FALSE),IF(B6623="80 - Produccion-Mezcla Grasa","80",IF(B6623="51 - Purga-Purga de sebo","51",IF(B6623="502 - Fermentacion PCL","502",IF(B6623="510 - Fermentacion","510","512"))))))</f>
        <v/>
      </c>
      <c r="M6623" s="107" t="str">
        <f t="shared" si="103"/>
        <v/>
      </c>
    </row>
    <row r="6624" spans="12:13" hidden="1" x14ac:dyDescent="0.25">
      <c r="L6624" s="145" t="str">
        <f>IF(A6624="","",IFERROR(VLOOKUP(B6624,IPQlickTabla!$B:$J,9,FALSE),IF(B6624="80 - Produccion-Mezcla Grasa","80",IF(B6624="51 - Purga-Purga de sebo","51",IF(B6624="502 - Fermentacion PCL","502",IF(B6624="510 - Fermentacion","510","512"))))))</f>
        <v/>
      </c>
      <c r="M6624" s="107" t="str">
        <f t="shared" si="103"/>
        <v/>
      </c>
    </row>
    <row r="6625" spans="12:13" hidden="1" x14ac:dyDescent="0.25">
      <c r="L6625" s="145" t="str">
        <f>IF(A6625="","",IFERROR(VLOOKUP(B6625,IPQlickTabla!$B:$J,9,FALSE),IF(B6625="80 - Produccion-Mezcla Grasa","80",IF(B6625="51 - Purga-Purga de sebo","51",IF(B6625="502 - Fermentacion PCL","502",IF(B6625="510 - Fermentacion","510","512"))))))</f>
        <v/>
      </c>
      <c r="M6625" s="107" t="str">
        <f t="shared" si="103"/>
        <v/>
      </c>
    </row>
    <row r="6626" spans="12:13" hidden="1" x14ac:dyDescent="0.25">
      <c r="L6626" s="145" t="str">
        <f>IF(A6626="","",IFERROR(VLOOKUP(B6626,IPQlickTabla!$B:$J,9,FALSE),IF(B6626="80 - Produccion-Mezcla Grasa","80",IF(B6626="51 - Purga-Purga de sebo","51",IF(B6626="502 - Fermentacion PCL","502",IF(B6626="510 - Fermentacion","510","512"))))))</f>
        <v/>
      </c>
      <c r="M6626" s="107" t="str">
        <f t="shared" si="103"/>
        <v/>
      </c>
    </row>
    <row r="6627" spans="12:13" hidden="1" x14ac:dyDescent="0.25">
      <c r="L6627" s="145" t="str">
        <f>IF(A6627="","",IFERROR(VLOOKUP(B6627,IPQlickTabla!$B:$J,9,FALSE),IF(B6627="80 - Produccion-Mezcla Grasa","80",IF(B6627="51 - Purga-Purga de sebo","51",IF(B6627="502 - Fermentacion PCL","502",IF(B6627="510 - Fermentacion","510","512"))))))</f>
        <v/>
      </c>
      <c r="M6627" s="107" t="str">
        <f t="shared" si="103"/>
        <v/>
      </c>
    </row>
    <row r="6628" spans="12:13" hidden="1" x14ac:dyDescent="0.25">
      <c r="L6628" s="145" t="str">
        <f>IF(A6628="","",IFERROR(VLOOKUP(B6628,IPQlickTabla!$B:$J,9,FALSE),IF(B6628="80 - Produccion-Mezcla Grasa","80",IF(B6628="51 - Purga-Purga de sebo","51",IF(B6628="502 - Fermentacion PCL","502",IF(B6628="510 - Fermentacion","510","512"))))))</f>
        <v/>
      </c>
      <c r="M6628" s="107" t="str">
        <f t="shared" si="103"/>
        <v/>
      </c>
    </row>
    <row r="6629" spans="12:13" hidden="1" x14ac:dyDescent="0.25">
      <c r="L6629" s="145" t="str">
        <f>IF(A6629="","",IFERROR(VLOOKUP(B6629,IPQlickTabla!$B:$J,9,FALSE),IF(B6629="80 - Produccion-Mezcla Grasa","80",IF(B6629="51 - Purga-Purga de sebo","51",IF(B6629="502 - Fermentacion PCL","502",IF(B6629="510 - Fermentacion","510","512"))))))</f>
        <v/>
      </c>
      <c r="M6629" s="107" t="str">
        <f t="shared" si="103"/>
        <v/>
      </c>
    </row>
    <row r="6630" spans="12:13" hidden="1" x14ac:dyDescent="0.25">
      <c r="L6630" s="145" t="str">
        <f>IF(A6630="","",IFERROR(VLOOKUP(B6630,IPQlickTabla!$B:$J,9,FALSE),IF(B6630="80 - Produccion-Mezcla Grasa","80",IF(B6630="51 - Purga-Purga de sebo","51",IF(B6630="502 - Fermentacion PCL","502",IF(B6630="510 - Fermentacion","510","512"))))))</f>
        <v/>
      </c>
      <c r="M6630" s="107" t="str">
        <f t="shared" si="103"/>
        <v/>
      </c>
    </row>
    <row r="6631" spans="12:13" hidden="1" x14ac:dyDescent="0.25">
      <c r="L6631" s="145" t="str">
        <f>IF(A6631="","",IFERROR(VLOOKUP(B6631,IPQlickTabla!$B:$J,9,FALSE),IF(B6631="80 - Produccion-Mezcla Grasa","80",IF(B6631="51 - Purga-Purga de sebo","51",IF(B6631="502 - Fermentacion PCL","502",IF(B6631="510 - Fermentacion","510","512"))))))</f>
        <v/>
      </c>
      <c r="M6631" s="107" t="str">
        <f t="shared" si="103"/>
        <v/>
      </c>
    </row>
    <row r="6632" spans="12:13" hidden="1" x14ac:dyDescent="0.25">
      <c r="L6632" s="145" t="str">
        <f>IF(A6632="","",IFERROR(VLOOKUP(B6632,IPQlickTabla!$B:$J,9,FALSE),IF(B6632="80 - Produccion-Mezcla Grasa","80",IF(B6632="51 - Purga-Purga de sebo","51",IF(B6632="502 - Fermentacion PCL","502",IF(B6632="510 - Fermentacion","510","512"))))))</f>
        <v/>
      </c>
      <c r="M6632" s="107" t="str">
        <f t="shared" si="103"/>
        <v/>
      </c>
    </row>
    <row r="6633" spans="12:13" hidden="1" x14ac:dyDescent="0.25">
      <c r="L6633" s="145" t="str">
        <f>IF(A6633="","",IFERROR(VLOOKUP(B6633,IPQlickTabla!$B:$J,9,FALSE),IF(B6633="80 - Produccion-Mezcla Grasa","80",IF(B6633="51 - Purga-Purga de sebo","51",IF(B6633="502 - Fermentacion PCL","502",IF(B6633="510 - Fermentacion","510","512"))))))</f>
        <v/>
      </c>
      <c r="M6633" s="107" t="str">
        <f t="shared" si="103"/>
        <v/>
      </c>
    </row>
    <row r="6634" spans="12:13" hidden="1" x14ac:dyDescent="0.25">
      <c r="L6634" s="145" t="str">
        <f>IF(A6634="","",IFERROR(VLOOKUP(B6634,IPQlickTabla!$B:$J,9,FALSE),IF(B6634="80 - Produccion-Mezcla Grasa","80",IF(B6634="51 - Purga-Purga de sebo","51",IF(B6634="502 - Fermentacion PCL","502",IF(B6634="510 - Fermentacion","510","512"))))))</f>
        <v/>
      </c>
      <c r="M6634" s="107" t="str">
        <f t="shared" si="103"/>
        <v/>
      </c>
    </row>
    <row r="6635" spans="12:13" hidden="1" x14ac:dyDescent="0.25">
      <c r="L6635" s="145" t="str">
        <f>IF(A6635="","",IFERROR(VLOOKUP(B6635,IPQlickTabla!$B:$J,9,FALSE),IF(B6635="80 - Produccion-Mezcla Grasa","80",IF(B6635="51 - Purga-Purga de sebo","51",IF(B6635="502 - Fermentacion PCL","502",IF(B6635="510 - Fermentacion","510","512"))))))</f>
        <v/>
      </c>
      <c r="M6635" s="107" t="str">
        <f t="shared" si="103"/>
        <v/>
      </c>
    </row>
    <row r="6636" spans="12:13" hidden="1" x14ac:dyDescent="0.25">
      <c r="L6636" s="145" t="str">
        <f>IF(A6636="","",IFERROR(VLOOKUP(B6636,IPQlickTabla!$B:$J,9,FALSE),IF(B6636="80 - Produccion-Mezcla Grasa","80",IF(B6636="51 - Purga-Purga de sebo","51",IF(B6636="502 - Fermentacion PCL","502",IF(B6636="510 - Fermentacion","510","512"))))))</f>
        <v/>
      </c>
      <c r="M6636" s="107" t="str">
        <f t="shared" si="103"/>
        <v/>
      </c>
    </row>
    <row r="6637" spans="12:13" hidden="1" x14ac:dyDescent="0.25">
      <c r="L6637" s="145" t="str">
        <f>IF(A6637="","",IFERROR(VLOOKUP(B6637,IPQlickTabla!$B:$J,9,FALSE),IF(B6637="80 - Produccion-Mezcla Grasa","80",IF(B6637="51 - Purga-Purga de sebo","51",IF(B6637="502 - Fermentacion PCL","502",IF(B6637="510 - Fermentacion","510","512"))))))</f>
        <v/>
      </c>
      <c r="M6637" s="107" t="str">
        <f t="shared" si="103"/>
        <v/>
      </c>
    </row>
    <row r="6638" spans="12:13" hidden="1" x14ac:dyDescent="0.25">
      <c r="L6638" s="145" t="str">
        <f>IF(A6638="","",IFERROR(VLOOKUP(B6638,IPQlickTabla!$B:$J,9,FALSE),IF(B6638="80 - Produccion-Mezcla Grasa","80",IF(B6638="51 - Purga-Purga de sebo","51",IF(B6638="502 - Fermentacion PCL","502",IF(B6638="510 - Fermentacion","510","512"))))))</f>
        <v/>
      </c>
      <c r="M6638" s="107" t="str">
        <f t="shared" si="103"/>
        <v/>
      </c>
    </row>
    <row r="6639" spans="12:13" hidden="1" x14ac:dyDescent="0.25">
      <c r="L6639" s="145" t="str">
        <f>IF(A6639="","",IFERROR(VLOOKUP(B6639,IPQlickTabla!$B:$J,9,FALSE),IF(B6639="80 - Produccion-Mezcla Grasa","80",IF(B6639="51 - Purga-Purga de sebo","51",IF(B6639="502 - Fermentacion PCL","502",IF(B6639="510 - Fermentacion","510","512"))))))</f>
        <v/>
      </c>
      <c r="M6639" s="107" t="str">
        <f t="shared" si="103"/>
        <v/>
      </c>
    </row>
    <row r="6640" spans="12:13" hidden="1" x14ac:dyDescent="0.25">
      <c r="L6640" s="145" t="str">
        <f>IF(A6640="","",IFERROR(VLOOKUP(B6640,IPQlickTabla!$B:$J,9,FALSE),IF(B6640="80 - Produccion-Mezcla Grasa","80",IF(B6640="51 - Purga-Purga de sebo","51",IF(B6640="502 - Fermentacion PCL","502",IF(B6640="510 - Fermentacion","510","512"))))))</f>
        <v/>
      </c>
      <c r="M6640" s="107" t="str">
        <f t="shared" si="103"/>
        <v/>
      </c>
    </row>
    <row r="6641" spans="12:13" hidden="1" x14ac:dyDescent="0.25">
      <c r="L6641" s="145" t="str">
        <f>IF(A6641="","",IFERROR(VLOOKUP(B6641,IPQlickTabla!$B:$J,9,FALSE),IF(B6641="80 - Produccion-Mezcla Grasa","80",IF(B6641="51 - Purga-Purga de sebo","51",IF(B6641="502 - Fermentacion PCL","502",IF(B6641="510 - Fermentacion","510","512"))))))</f>
        <v/>
      </c>
      <c r="M6641" s="107" t="str">
        <f t="shared" si="103"/>
        <v/>
      </c>
    </row>
    <row r="6642" spans="12:13" hidden="1" x14ac:dyDescent="0.25">
      <c r="L6642" s="145" t="str">
        <f>IF(A6642="","",IFERROR(VLOOKUP(B6642,IPQlickTabla!$B:$J,9,FALSE),IF(B6642="80 - Produccion-Mezcla Grasa","80",IF(B6642="51 - Purga-Purga de sebo","51",IF(B6642="502 - Fermentacion PCL","502",IF(B6642="510 - Fermentacion","510","512"))))))</f>
        <v/>
      </c>
      <c r="M6642" s="107" t="str">
        <f t="shared" si="103"/>
        <v/>
      </c>
    </row>
    <row r="6643" spans="12:13" hidden="1" x14ac:dyDescent="0.25">
      <c r="L6643" s="145" t="str">
        <f>IF(A6643="","",IFERROR(VLOOKUP(B6643,IPQlickTabla!$B:$J,9,FALSE),IF(B6643="80 - Produccion-Mezcla Grasa","80",IF(B6643="51 - Purga-Purga de sebo","51",IF(B6643="502 - Fermentacion PCL","502",IF(B6643="510 - Fermentacion","510","512"))))))</f>
        <v/>
      </c>
      <c r="M6643" s="107" t="str">
        <f t="shared" si="103"/>
        <v/>
      </c>
    </row>
    <row r="6644" spans="12:13" hidden="1" x14ac:dyDescent="0.25">
      <c r="L6644" s="145" t="str">
        <f>IF(A6644="","",IFERROR(VLOOKUP(B6644,IPQlickTabla!$B:$J,9,FALSE),IF(B6644="80 - Produccion-Mezcla Grasa","80",IF(B6644="51 - Purga-Purga de sebo","51",IF(B6644="502 - Fermentacion PCL","502",IF(B6644="510 - Fermentacion","510","512"))))))</f>
        <v/>
      </c>
      <c r="M6644" s="107" t="str">
        <f t="shared" si="103"/>
        <v/>
      </c>
    </row>
    <row r="6645" spans="12:13" hidden="1" x14ac:dyDescent="0.25">
      <c r="L6645" s="145" t="str">
        <f>IF(A6645="","",IFERROR(VLOOKUP(B6645,IPQlickTabla!$B:$J,9,FALSE),IF(B6645="80 - Produccion-Mezcla Grasa","80",IF(B6645="51 - Purga-Purga de sebo","51",IF(B6645="502 - Fermentacion PCL","502",IF(B6645="510 - Fermentacion","510","512"))))))</f>
        <v/>
      </c>
      <c r="M6645" s="107" t="str">
        <f t="shared" si="103"/>
        <v/>
      </c>
    </row>
    <row r="6646" spans="12:13" hidden="1" x14ac:dyDescent="0.25">
      <c r="L6646" s="145" t="str">
        <f>IF(A6646="","",IFERROR(VLOOKUP(B6646,IPQlickTabla!$B:$J,9,FALSE),IF(B6646="80 - Produccion-Mezcla Grasa","80",IF(B6646="51 - Purga-Purga de sebo","51",IF(B6646="502 - Fermentacion PCL","502",IF(B6646="510 - Fermentacion","510","512"))))))</f>
        <v/>
      </c>
      <c r="M6646" s="107" t="str">
        <f t="shared" si="103"/>
        <v/>
      </c>
    </row>
    <row r="6647" spans="12:13" hidden="1" x14ac:dyDescent="0.25">
      <c r="L6647" s="145" t="str">
        <f>IF(A6647="","",IFERROR(VLOOKUP(B6647,IPQlickTabla!$B:$J,9,FALSE),IF(B6647="80 - Produccion-Mezcla Grasa","80",IF(B6647="51 - Purga-Purga de sebo","51",IF(B6647="502 - Fermentacion PCL","502",IF(B6647="510 - Fermentacion","510","512"))))))</f>
        <v/>
      </c>
      <c r="M6647" s="107" t="str">
        <f t="shared" si="103"/>
        <v/>
      </c>
    </row>
    <row r="6648" spans="12:13" hidden="1" x14ac:dyDescent="0.25">
      <c r="L6648" s="145" t="str">
        <f>IF(A6648="","",IFERROR(VLOOKUP(B6648,IPQlickTabla!$B:$J,9,FALSE),IF(B6648="80 - Produccion-Mezcla Grasa","80",IF(B6648="51 - Purga-Purga de sebo","51",IF(B6648="502 - Fermentacion PCL","502",IF(B6648="510 - Fermentacion","510","512"))))))</f>
        <v/>
      </c>
      <c r="M6648" s="107" t="str">
        <f t="shared" si="103"/>
        <v/>
      </c>
    </row>
    <row r="6649" spans="12:13" hidden="1" x14ac:dyDescent="0.25">
      <c r="L6649" s="145" t="str">
        <f>IF(A6649="","",IFERROR(VLOOKUP(B6649,IPQlickTabla!$B:$J,9,FALSE),IF(B6649="80 - Produccion-Mezcla Grasa","80",IF(B6649="51 - Purga-Purga de sebo","51",IF(B6649="502 - Fermentacion PCL","502",IF(B6649="510 - Fermentacion","510","512"))))))</f>
        <v/>
      </c>
      <c r="M6649" s="107" t="str">
        <f t="shared" si="103"/>
        <v/>
      </c>
    </row>
    <row r="6650" spans="12:13" hidden="1" x14ac:dyDescent="0.25">
      <c r="L6650" s="145" t="str">
        <f>IF(A6650="","",IFERROR(VLOOKUP(B6650,IPQlickTabla!$B:$J,9,FALSE),IF(B6650="80 - Produccion-Mezcla Grasa","80",IF(B6650="51 - Purga-Purga de sebo","51",IF(B6650="502 - Fermentacion PCL","502",IF(B6650="510 - Fermentacion","510","512"))))))</f>
        <v/>
      </c>
      <c r="M6650" s="107" t="str">
        <f t="shared" si="103"/>
        <v/>
      </c>
    </row>
    <row r="6651" spans="12:13" hidden="1" x14ac:dyDescent="0.25">
      <c r="L6651" s="145" t="str">
        <f>IF(A6651="","",IFERROR(VLOOKUP(B6651,IPQlickTabla!$B:$J,9,FALSE),IF(B6651="80 - Produccion-Mezcla Grasa","80",IF(B6651="51 - Purga-Purga de sebo","51",IF(B6651="502 - Fermentacion PCL","502",IF(B6651="510 - Fermentacion","510","512"))))))</f>
        <v/>
      </c>
      <c r="M6651" s="107" t="str">
        <f t="shared" si="103"/>
        <v/>
      </c>
    </row>
    <row r="6652" spans="12:13" hidden="1" x14ac:dyDescent="0.25">
      <c r="L6652" s="145" t="str">
        <f>IF(A6652="","",IFERROR(VLOOKUP(B6652,IPQlickTabla!$B:$J,9,FALSE),IF(B6652="80 - Produccion-Mezcla Grasa","80",IF(B6652="51 - Purga-Purga de sebo","51",IF(B6652="502 - Fermentacion PCL","502",IF(B6652="510 - Fermentacion","510","512"))))))</f>
        <v/>
      </c>
      <c r="M6652" s="107" t="str">
        <f t="shared" si="103"/>
        <v/>
      </c>
    </row>
    <row r="6653" spans="12:13" hidden="1" x14ac:dyDescent="0.25">
      <c r="L6653" s="145" t="str">
        <f>IF(A6653="","",IFERROR(VLOOKUP(B6653,IPQlickTabla!$B:$J,9,FALSE),IF(B6653="80 - Produccion-Mezcla Grasa","80",IF(B6653="51 - Purga-Purga de sebo","51",IF(B6653="502 - Fermentacion PCL","502",IF(B6653="510 - Fermentacion","510","512"))))))</f>
        <v/>
      </c>
      <c r="M6653" s="107" t="str">
        <f t="shared" si="103"/>
        <v/>
      </c>
    </row>
    <row r="6654" spans="12:13" hidden="1" x14ac:dyDescent="0.25">
      <c r="L6654" s="145" t="str">
        <f>IF(A6654="","",IFERROR(VLOOKUP(B6654,IPQlickTabla!$B:$J,9,FALSE),IF(B6654="80 - Produccion-Mezcla Grasa","80",IF(B6654="51 - Purga-Purga de sebo","51",IF(B6654="502 - Fermentacion PCL","502",IF(B6654="510 - Fermentacion","510","512"))))))</f>
        <v/>
      </c>
      <c r="M6654" s="107" t="str">
        <f t="shared" si="103"/>
        <v/>
      </c>
    </row>
    <row r="6655" spans="12:13" hidden="1" x14ac:dyDescent="0.25">
      <c r="L6655" s="145" t="str">
        <f>IF(A6655="","",IFERROR(VLOOKUP(B6655,IPQlickTabla!$B:$J,9,FALSE),IF(B6655="80 - Produccion-Mezcla Grasa","80",IF(B6655="51 - Purga-Purga de sebo","51",IF(B6655="502 - Fermentacion PCL","502",IF(B6655="510 - Fermentacion","510","512"))))))</f>
        <v/>
      </c>
      <c r="M6655" s="107" t="str">
        <f t="shared" si="103"/>
        <v/>
      </c>
    </row>
    <row r="6656" spans="12:13" hidden="1" x14ac:dyDescent="0.25">
      <c r="L6656" s="145" t="str">
        <f>IF(A6656="","",IFERROR(VLOOKUP(B6656,IPQlickTabla!$B:$J,9,FALSE),IF(B6656="80 - Produccion-Mezcla Grasa","80",IF(B6656="51 - Purga-Purga de sebo","51",IF(B6656="502 - Fermentacion PCL","502",IF(B6656="510 - Fermentacion","510","512"))))))</f>
        <v/>
      </c>
      <c r="M6656" s="107" t="str">
        <f t="shared" si="103"/>
        <v/>
      </c>
    </row>
    <row r="6657" spans="12:13" hidden="1" x14ac:dyDescent="0.25">
      <c r="L6657" s="145" t="str">
        <f>IF(A6657="","",IFERROR(VLOOKUP(B6657,IPQlickTabla!$B:$J,9,FALSE),IF(B6657="80 - Produccion-Mezcla Grasa","80",IF(B6657="51 - Purga-Purga de sebo","51",IF(B6657="502 - Fermentacion PCL","502",IF(B6657="510 - Fermentacion","510","512"))))))</f>
        <v/>
      </c>
      <c r="M6657" s="107" t="str">
        <f t="shared" si="103"/>
        <v/>
      </c>
    </row>
    <row r="6658" spans="12:13" hidden="1" x14ac:dyDescent="0.25">
      <c r="L6658" s="145" t="str">
        <f>IF(A6658="","",IFERROR(VLOOKUP(B6658,IPQlickTabla!$B:$J,9,FALSE),IF(B6658="80 - Produccion-Mezcla Grasa","80",IF(B6658="51 - Purga-Purga de sebo","51",IF(B6658="502 - Fermentacion PCL","502",IF(B6658="510 - Fermentacion","510","512"))))))</f>
        <v/>
      </c>
      <c r="M6658" s="107" t="str">
        <f t="shared" si="103"/>
        <v/>
      </c>
    </row>
    <row r="6659" spans="12:13" hidden="1" x14ac:dyDescent="0.25">
      <c r="L6659" s="145" t="str">
        <f>IF(A6659="","",IFERROR(VLOOKUP(B6659,IPQlickTabla!$B:$J,9,FALSE),IF(B6659="80 - Produccion-Mezcla Grasa","80",IF(B6659="51 - Purga-Purga de sebo","51",IF(B6659="502 - Fermentacion PCL","502",IF(B6659="510 - Fermentacion","510","512"))))))</f>
        <v/>
      </c>
      <c r="M6659" s="107" t="str">
        <f t="shared" ref="M6659:M6722" si="104">+IF(OR(L6659=73,L6659=74,L6659=75),75,IF(L6659="80",80,IF(L6659="51",51,IF(L6659="502",502,IF(L6659="510",510,IF(L6659="512",512,L6659))))))</f>
        <v/>
      </c>
    </row>
    <row r="6660" spans="12:13" hidden="1" x14ac:dyDescent="0.25">
      <c r="L6660" s="145" t="str">
        <f>IF(A6660="","",IFERROR(VLOOKUP(B6660,IPQlickTabla!$B:$J,9,FALSE),IF(B6660="80 - Produccion-Mezcla Grasa","80",IF(B6660="51 - Purga-Purga de sebo","51",IF(B6660="502 - Fermentacion PCL","502",IF(B6660="510 - Fermentacion","510","512"))))))</f>
        <v/>
      </c>
      <c r="M6660" s="107" t="str">
        <f t="shared" si="104"/>
        <v/>
      </c>
    </row>
    <row r="6661" spans="12:13" hidden="1" x14ac:dyDescent="0.25">
      <c r="L6661" s="145" t="str">
        <f>IF(A6661="","",IFERROR(VLOOKUP(B6661,IPQlickTabla!$B:$J,9,FALSE),IF(B6661="80 - Produccion-Mezcla Grasa","80",IF(B6661="51 - Purga-Purga de sebo","51",IF(B6661="502 - Fermentacion PCL","502",IF(B6661="510 - Fermentacion","510","512"))))))</f>
        <v/>
      </c>
      <c r="M6661" s="107" t="str">
        <f t="shared" si="104"/>
        <v/>
      </c>
    </row>
    <row r="6662" spans="12:13" hidden="1" x14ac:dyDescent="0.25">
      <c r="L6662" s="145" t="str">
        <f>IF(A6662="","",IFERROR(VLOOKUP(B6662,IPQlickTabla!$B:$J,9,FALSE),IF(B6662="80 - Produccion-Mezcla Grasa","80",IF(B6662="51 - Purga-Purga de sebo","51",IF(B6662="502 - Fermentacion PCL","502",IF(B6662="510 - Fermentacion","510","512"))))))</f>
        <v/>
      </c>
      <c r="M6662" s="107" t="str">
        <f t="shared" si="104"/>
        <v/>
      </c>
    </row>
    <row r="6663" spans="12:13" hidden="1" x14ac:dyDescent="0.25">
      <c r="L6663" s="145" t="str">
        <f>IF(A6663="","",IFERROR(VLOOKUP(B6663,IPQlickTabla!$B:$J,9,FALSE),IF(B6663="80 - Produccion-Mezcla Grasa","80",IF(B6663="51 - Purga-Purga de sebo","51",IF(B6663="502 - Fermentacion PCL","502",IF(B6663="510 - Fermentacion","510","512"))))))</f>
        <v/>
      </c>
      <c r="M6663" s="107" t="str">
        <f t="shared" si="104"/>
        <v/>
      </c>
    </row>
    <row r="6664" spans="12:13" hidden="1" x14ac:dyDescent="0.25">
      <c r="L6664" s="145" t="str">
        <f>IF(A6664="","",IFERROR(VLOOKUP(B6664,IPQlickTabla!$B:$J,9,FALSE),IF(B6664="80 - Produccion-Mezcla Grasa","80",IF(B6664="51 - Purga-Purga de sebo","51",IF(B6664="502 - Fermentacion PCL","502",IF(B6664="510 - Fermentacion","510","512"))))))</f>
        <v/>
      </c>
      <c r="M6664" s="107" t="str">
        <f t="shared" si="104"/>
        <v/>
      </c>
    </row>
    <row r="6665" spans="12:13" hidden="1" x14ac:dyDescent="0.25">
      <c r="L6665" s="145" t="str">
        <f>IF(A6665="","",IFERROR(VLOOKUP(B6665,IPQlickTabla!$B:$J,9,FALSE),IF(B6665="80 - Produccion-Mezcla Grasa","80",IF(B6665="51 - Purga-Purga de sebo","51",IF(B6665="502 - Fermentacion PCL","502",IF(B6665="510 - Fermentacion","510","512"))))))</f>
        <v/>
      </c>
      <c r="M6665" s="107" t="str">
        <f t="shared" si="104"/>
        <v/>
      </c>
    </row>
    <row r="6666" spans="12:13" hidden="1" x14ac:dyDescent="0.25">
      <c r="L6666" s="145" t="str">
        <f>IF(A6666="","",IFERROR(VLOOKUP(B6666,IPQlickTabla!$B:$J,9,FALSE),IF(B6666="80 - Produccion-Mezcla Grasa","80",IF(B6666="51 - Purga-Purga de sebo","51",IF(B6666="502 - Fermentacion PCL","502",IF(B6666="510 - Fermentacion","510","512"))))))</f>
        <v/>
      </c>
      <c r="M6666" s="107" t="str">
        <f t="shared" si="104"/>
        <v/>
      </c>
    </row>
    <row r="6667" spans="12:13" hidden="1" x14ac:dyDescent="0.25">
      <c r="L6667" s="145" t="str">
        <f>IF(A6667="","",IFERROR(VLOOKUP(B6667,IPQlickTabla!$B:$J,9,FALSE),IF(B6667="80 - Produccion-Mezcla Grasa","80",IF(B6667="51 - Purga-Purga de sebo","51",IF(B6667="502 - Fermentacion PCL","502",IF(B6667="510 - Fermentacion","510","512"))))))</f>
        <v/>
      </c>
      <c r="M6667" s="107" t="str">
        <f t="shared" si="104"/>
        <v/>
      </c>
    </row>
    <row r="6668" spans="12:13" hidden="1" x14ac:dyDescent="0.25">
      <c r="L6668" s="145" t="str">
        <f>IF(A6668="","",IFERROR(VLOOKUP(B6668,IPQlickTabla!$B:$J,9,FALSE),IF(B6668="80 - Produccion-Mezcla Grasa","80",IF(B6668="51 - Purga-Purga de sebo","51",IF(B6668="502 - Fermentacion PCL","502",IF(B6668="510 - Fermentacion","510","512"))))))</f>
        <v/>
      </c>
      <c r="M6668" s="107" t="str">
        <f t="shared" si="104"/>
        <v/>
      </c>
    </row>
    <row r="6669" spans="12:13" hidden="1" x14ac:dyDescent="0.25">
      <c r="L6669" s="145" t="str">
        <f>IF(A6669="","",IFERROR(VLOOKUP(B6669,IPQlickTabla!$B:$J,9,FALSE),IF(B6669="80 - Produccion-Mezcla Grasa","80",IF(B6669="51 - Purga-Purga de sebo","51",IF(B6669="502 - Fermentacion PCL","502",IF(B6669="510 - Fermentacion","510","512"))))))</f>
        <v/>
      </c>
      <c r="M6669" s="107" t="str">
        <f t="shared" si="104"/>
        <v/>
      </c>
    </row>
    <row r="6670" spans="12:13" hidden="1" x14ac:dyDescent="0.25">
      <c r="L6670" s="145" t="str">
        <f>IF(A6670="","",IFERROR(VLOOKUP(B6670,IPQlickTabla!$B:$J,9,FALSE),IF(B6670="80 - Produccion-Mezcla Grasa","80",IF(B6670="51 - Purga-Purga de sebo","51",IF(B6670="502 - Fermentacion PCL","502",IF(B6670="510 - Fermentacion","510","512"))))))</f>
        <v/>
      </c>
      <c r="M6670" s="107" t="str">
        <f t="shared" si="104"/>
        <v/>
      </c>
    </row>
    <row r="6671" spans="12:13" hidden="1" x14ac:dyDescent="0.25">
      <c r="L6671" s="145" t="str">
        <f>IF(A6671="","",IFERROR(VLOOKUP(B6671,IPQlickTabla!$B:$J,9,FALSE),IF(B6671="80 - Produccion-Mezcla Grasa","80",IF(B6671="51 - Purga-Purga de sebo","51",IF(B6671="502 - Fermentacion PCL","502",IF(B6671="510 - Fermentacion","510","512"))))))</f>
        <v/>
      </c>
      <c r="M6671" s="107" t="str">
        <f t="shared" si="104"/>
        <v/>
      </c>
    </row>
    <row r="6672" spans="12:13" hidden="1" x14ac:dyDescent="0.25">
      <c r="L6672" s="145" t="str">
        <f>IF(A6672="","",IFERROR(VLOOKUP(B6672,IPQlickTabla!$B:$J,9,FALSE),IF(B6672="80 - Produccion-Mezcla Grasa","80",IF(B6672="51 - Purga-Purga de sebo","51",IF(B6672="502 - Fermentacion PCL","502",IF(B6672="510 - Fermentacion","510","512"))))))</f>
        <v/>
      </c>
      <c r="M6672" s="107" t="str">
        <f t="shared" si="104"/>
        <v/>
      </c>
    </row>
    <row r="6673" spans="12:13" hidden="1" x14ac:dyDescent="0.25">
      <c r="L6673" s="145" t="str">
        <f>IF(A6673="","",IFERROR(VLOOKUP(B6673,IPQlickTabla!$B:$J,9,FALSE),IF(B6673="80 - Produccion-Mezcla Grasa","80",IF(B6673="51 - Purga-Purga de sebo","51",IF(B6673="502 - Fermentacion PCL","502",IF(B6673="510 - Fermentacion","510","512"))))))</f>
        <v/>
      </c>
      <c r="M6673" s="107" t="str">
        <f t="shared" si="104"/>
        <v/>
      </c>
    </row>
    <row r="6674" spans="12:13" hidden="1" x14ac:dyDescent="0.25">
      <c r="L6674" s="145" t="str">
        <f>IF(A6674="","",IFERROR(VLOOKUP(B6674,IPQlickTabla!$B:$J,9,FALSE),IF(B6674="80 - Produccion-Mezcla Grasa","80",IF(B6674="51 - Purga-Purga de sebo","51",IF(B6674="502 - Fermentacion PCL","502",IF(B6674="510 - Fermentacion","510","512"))))))</f>
        <v/>
      </c>
      <c r="M6674" s="107" t="str">
        <f t="shared" si="104"/>
        <v/>
      </c>
    </row>
    <row r="6675" spans="12:13" hidden="1" x14ac:dyDescent="0.25">
      <c r="L6675" s="145" t="str">
        <f>IF(A6675="","",IFERROR(VLOOKUP(B6675,IPQlickTabla!$B:$J,9,FALSE),IF(B6675="80 - Produccion-Mezcla Grasa","80",IF(B6675="51 - Purga-Purga de sebo","51",IF(B6675="502 - Fermentacion PCL","502",IF(B6675="510 - Fermentacion","510","512"))))))</f>
        <v/>
      </c>
      <c r="M6675" s="107" t="str">
        <f t="shared" si="104"/>
        <v/>
      </c>
    </row>
    <row r="6676" spans="12:13" hidden="1" x14ac:dyDescent="0.25">
      <c r="L6676" s="145" t="str">
        <f>IF(A6676="","",IFERROR(VLOOKUP(B6676,IPQlickTabla!$B:$J,9,FALSE),IF(B6676="80 - Produccion-Mezcla Grasa","80",IF(B6676="51 - Purga-Purga de sebo","51",IF(B6676="502 - Fermentacion PCL","502",IF(B6676="510 - Fermentacion","510","512"))))))</f>
        <v/>
      </c>
      <c r="M6676" s="107" t="str">
        <f t="shared" si="104"/>
        <v/>
      </c>
    </row>
    <row r="6677" spans="12:13" hidden="1" x14ac:dyDescent="0.25">
      <c r="L6677" s="145" t="str">
        <f>IF(A6677="","",IFERROR(VLOOKUP(B6677,IPQlickTabla!$B:$J,9,FALSE),IF(B6677="80 - Produccion-Mezcla Grasa","80",IF(B6677="51 - Purga-Purga de sebo","51",IF(B6677="502 - Fermentacion PCL","502",IF(B6677="510 - Fermentacion","510","512"))))))</f>
        <v/>
      </c>
      <c r="M6677" s="107" t="str">
        <f t="shared" si="104"/>
        <v/>
      </c>
    </row>
    <row r="6678" spans="12:13" hidden="1" x14ac:dyDescent="0.25">
      <c r="L6678" s="145" t="str">
        <f>IF(A6678="","",IFERROR(VLOOKUP(B6678,IPQlickTabla!$B:$J,9,FALSE),IF(B6678="80 - Produccion-Mezcla Grasa","80",IF(B6678="51 - Purga-Purga de sebo","51",IF(B6678="502 - Fermentacion PCL","502",IF(B6678="510 - Fermentacion","510","512"))))))</f>
        <v/>
      </c>
      <c r="M6678" s="107" t="str">
        <f t="shared" si="104"/>
        <v/>
      </c>
    </row>
    <row r="6679" spans="12:13" hidden="1" x14ac:dyDescent="0.25">
      <c r="L6679" s="145" t="str">
        <f>IF(A6679="","",IFERROR(VLOOKUP(B6679,IPQlickTabla!$B:$J,9,FALSE),IF(B6679="80 - Produccion-Mezcla Grasa","80",IF(B6679="51 - Purga-Purga de sebo","51",IF(B6679="502 - Fermentacion PCL","502",IF(B6679="510 - Fermentacion","510","512"))))))</f>
        <v/>
      </c>
      <c r="M6679" s="107" t="str">
        <f t="shared" si="104"/>
        <v/>
      </c>
    </row>
    <row r="6680" spans="12:13" hidden="1" x14ac:dyDescent="0.25">
      <c r="L6680" s="145" t="str">
        <f>IF(A6680="","",IFERROR(VLOOKUP(B6680,IPQlickTabla!$B:$J,9,FALSE),IF(B6680="80 - Produccion-Mezcla Grasa","80",IF(B6680="51 - Purga-Purga de sebo","51",IF(B6680="502 - Fermentacion PCL","502",IF(B6680="510 - Fermentacion","510","512"))))))</f>
        <v/>
      </c>
      <c r="M6680" s="107" t="str">
        <f t="shared" si="104"/>
        <v/>
      </c>
    </row>
    <row r="6681" spans="12:13" hidden="1" x14ac:dyDescent="0.25">
      <c r="L6681" s="145" t="str">
        <f>IF(A6681="","",IFERROR(VLOOKUP(B6681,IPQlickTabla!$B:$J,9,FALSE),IF(B6681="80 - Produccion-Mezcla Grasa","80",IF(B6681="51 - Purga-Purga de sebo","51",IF(B6681="502 - Fermentacion PCL","502",IF(B6681="510 - Fermentacion","510","512"))))))</f>
        <v/>
      </c>
      <c r="M6681" s="107" t="str">
        <f t="shared" si="104"/>
        <v/>
      </c>
    </row>
    <row r="6682" spans="12:13" hidden="1" x14ac:dyDescent="0.25">
      <c r="L6682" s="145" t="str">
        <f>IF(A6682="","",IFERROR(VLOOKUP(B6682,IPQlickTabla!$B:$J,9,FALSE),IF(B6682="80 - Produccion-Mezcla Grasa","80",IF(B6682="51 - Purga-Purga de sebo","51",IF(B6682="502 - Fermentacion PCL","502",IF(B6682="510 - Fermentacion","510","512"))))))</f>
        <v/>
      </c>
      <c r="M6682" s="107" t="str">
        <f t="shared" si="104"/>
        <v/>
      </c>
    </row>
    <row r="6683" spans="12:13" hidden="1" x14ac:dyDescent="0.25">
      <c r="L6683" s="145" t="str">
        <f>IF(A6683="","",IFERROR(VLOOKUP(B6683,IPQlickTabla!$B:$J,9,FALSE),IF(B6683="80 - Produccion-Mezcla Grasa","80",IF(B6683="51 - Purga-Purga de sebo","51",IF(B6683="502 - Fermentacion PCL","502",IF(B6683="510 - Fermentacion","510","512"))))))</f>
        <v/>
      </c>
      <c r="M6683" s="107" t="str">
        <f t="shared" si="104"/>
        <v/>
      </c>
    </row>
    <row r="6684" spans="12:13" hidden="1" x14ac:dyDescent="0.25">
      <c r="L6684" s="145" t="str">
        <f>IF(A6684="","",IFERROR(VLOOKUP(B6684,IPQlickTabla!$B:$J,9,FALSE),IF(B6684="80 - Produccion-Mezcla Grasa","80",IF(B6684="51 - Purga-Purga de sebo","51",IF(B6684="502 - Fermentacion PCL","502",IF(B6684="510 - Fermentacion","510","512"))))))</f>
        <v/>
      </c>
      <c r="M6684" s="107" t="str">
        <f t="shared" si="104"/>
        <v/>
      </c>
    </row>
    <row r="6685" spans="12:13" hidden="1" x14ac:dyDescent="0.25">
      <c r="L6685" s="145" t="str">
        <f>IF(A6685="","",IFERROR(VLOOKUP(B6685,IPQlickTabla!$B:$J,9,FALSE),IF(B6685="80 - Produccion-Mezcla Grasa","80",IF(B6685="51 - Purga-Purga de sebo","51",IF(B6685="502 - Fermentacion PCL","502",IF(B6685="510 - Fermentacion","510","512"))))))</f>
        <v/>
      </c>
      <c r="M6685" s="107" t="str">
        <f t="shared" si="104"/>
        <v/>
      </c>
    </row>
    <row r="6686" spans="12:13" hidden="1" x14ac:dyDescent="0.25">
      <c r="L6686" s="145" t="str">
        <f>IF(A6686="","",IFERROR(VLOOKUP(B6686,IPQlickTabla!$B:$J,9,FALSE),IF(B6686="80 - Produccion-Mezcla Grasa","80",IF(B6686="51 - Purga-Purga de sebo","51",IF(B6686="502 - Fermentacion PCL","502",IF(B6686="510 - Fermentacion","510","512"))))))</f>
        <v/>
      </c>
      <c r="M6686" s="107" t="str">
        <f t="shared" si="104"/>
        <v/>
      </c>
    </row>
    <row r="6687" spans="12:13" hidden="1" x14ac:dyDescent="0.25">
      <c r="L6687" s="145" t="str">
        <f>IF(A6687="","",IFERROR(VLOOKUP(B6687,IPQlickTabla!$B:$J,9,FALSE),IF(B6687="80 - Produccion-Mezcla Grasa","80",IF(B6687="51 - Purga-Purga de sebo","51",IF(B6687="502 - Fermentacion PCL","502",IF(B6687="510 - Fermentacion","510","512"))))))</f>
        <v/>
      </c>
      <c r="M6687" s="107" t="str">
        <f t="shared" si="104"/>
        <v/>
      </c>
    </row>
    <row r="6688" spans="12:13" hidden="1" x14ac:dyDescent="0.25">
      <c r="L6688" s="145" t="str">
        <f>IF(A6688="","",IFERROR(VLOOKUP(B6688,IPQlickTabla!$B:$J,9,FALSE),IF(B6688="80 - Produccion-Mezcla Grasa","80",IF(B6688="51 - Purga-Purga de sebo","51",IF(B6688="502 - Fermentacion PCL","502",IF(B6688="510 - Fermentacion","510","512"))))))</f>
        <v/>
      </c>
      <c r="M6688" s="107" t="str">
        <f t="shared" si="104"/>
        <v/>
      </c>
    </row>
    <row r="6689" spans="12:13" hidden="1" x14ac:dyDescent="0.25">
      <c r="L6689" s="145" t="str">
        <f>IF(A6689="","",IFERROR(VLOOKUP(B6689,IPQlickTabla!$B:$J,9,FALSE),IF(B6689="80 - Produccion-Mezcla Grasa","80",IF(B6689="51 - Purga-Purga de sebo","51",IF(B6689="502 - Fermentacion PCL","502",IF(B6689="510 - Fermentacion","510","512"))))))</f>
        <v/>
      </c>
      <c r="M6689" s="107" t="str">
        <f t="shared" si="104"/>
        <v/>
      </c>
    </row>
    <row r="6690" spans="12:13" hidden="1" x14ac:dyDescent="0.25">
      <c r="L6690" s="145" t="str">
        <f>IF(A6690="","",IFERROR(VLOOKUP(B6690,IPQlickTabla!$B:$J,9,FALSE),IF(B6690="80 - Produccion-Mezcla Grasa","80",IF(B6690="51 - Purga-Purga de sebo","51",IF(B6690="502 - Fermentacion PCL","502",IF(B6690="510 - Fermentacion","510","512"))))))</f>
        <v/>
      </c>
      <c r="M6690" s="107" t="str">
        <f t="shared" si="104"/>
        <v/>
      </c>
    </row>
    <row r="6691" spans="12:13" hidden="1" x14ac:dyDescent="0.25">
      <c r="L6691" s="145" t="str">
        <f>IF(A6691="","",IFERROR(VLOOKUP(B6691,IPQlickTabla!$B:$J,9,FALSE),IF(B6691="80 - Produccion-Mezcla Grasa","80",IF(B6691="51 - Purga-Purga de sebo","51",IF(B6691="502 - Fermentacion PCL","502",IF(B6691="510 - Fermentacion","510","512"))))))</f>
        <v/>
      </c>
      <c r="M6691" s="107" t="str">
        <f t="shared" si="104"/>
        <v/>
      </c>
    </row>
    <row r="6692" spans="12:13" hidden="1" x14ac:dyDescent="0.25">
      <c r="L6692" s="145" t="str">
        <f>IF(A6692="","",IFERROR(VLOOKUP(B6692,IPQlickTabla!$B:$J,9,FALSE),IF(B6692="80 - Produccion-Mezcla Grasa","80",IF(B6692="51 - Purga-Purga de sebo","51",IF(B6692="502 - Fermentacion PCL","502",IF(B6692="510 - Fermentacion","510","512"))))))</f>
        <v/>
      </c>
      <c r="M6692" s="107" t="str">
        <f t="shared" si="104"/>
        <v/>
      </c>
    </row>
    <row r="6693" spans="12:13" hidden="1" x14ac:dyDescent="0.25">
      <c r="L6693" s="145" t="str">
        <f>IF(A6693="","",IFERROR(VLOOKUP(B6693,IPQlickTabla!$B:$J,9,FALSE),IF(B6693="80 - Produccion-Mezcla Grasa","80",IF(B6693="51 - Purga-Purga de sebo","51",IF(B6693="502 - Fermentacion PCL","502",IF(B6693="510 - Fermentacion","510","512"))))))</f>
        <v/>
      </c>
      <c r="M6693" s="107" t="str">
        <f t="shared" si="104"/>
        <v/>
      </c>
    </row>
    <row r="6694" spans="12:13" hidden="1" x14ac:dyDescent="0.25">
      <c r="L6694" s="145" t="str">
        <f>IF(A6694="","",IFERROR(VLOOKUP(B6694,IPQlickTabla!$B:$J,9,FALSE),IF(B6694="80 - Produccion-Mezcla Grasa","80",IF(B6694="51 - Purga-Purga de sebo","51",IF(B6694="502 - Fermentacion PCL","502",IF(B6694="510 - Fermentacion","510","512"))))))</f>
        <v/>
      </c>
      <c r="M6694" s="107" t="str">
        <f t="shared" si="104"/>
        <v/>
      </c>
    </row>
    <row r="6695" spans="12:13" hidden="1" x14ac:dyDescent="0.25">
      <c r="L6695" s="145" t="str">
        <f>IF(A6695="","",IFERROR(VLOOKUP(B6695,IPQlickTabla!$B:$J,9,FALSE),IF(B6695="80 - Produccion-Mezcla Grasa","80",IF(B6695="51 - Purga-Purga de sebo","51",IF(B6695="502 - Fermentacion PCL","502",IF(B6695="510 - Fermentacion","510","512"))))))</f>
        <v/>
      </c>
      <c r="M6695" s="107" t="str">
        <f t="shared" si="104"/>
        <v/>
      </c>
    </row>
    <row r="6696" spans="12:13" hidden="1" x14ac:dyDescent="0.25">
      <c r="L6696" s="145" t="str">
        <f>IF(A6696="","",IFERROR(VLOOKUP(B6696,IPQlickTabla!$B:$J,9,FALSE),IF(B6696="80 - Produccion-Mezcla Grasa","80",IF(B6696="51 - Purga-Purga de sebo","51",IF(B6696="502 - Fermentacion PCL","502",IF(B6696="510 - Fermentacion","510","512"))))))</f>
        <v/>
      </c>
      <c r="M6696" s="107" t="str">
        <f t="shared" si="104"/>
        <v/>
      </c>
    </row>
    <row r="6697" spans="12:13" hidden="1" x14ac:dyDescent="0.25">
      <c r="L6697" s="145" t="str">
        <f>IF(A6697="","",IFERROR(VLOOKUP(B6697,IPQlickTabla!$B:$J,9,FALSE),IF(B6697="80 - Produccion-Mezcla Grasa","80",IF(B6697="51 - Purga-Purga de sebo","51",IF(B6697="502 - Fermentacion PCL","502",IF(B6697="510 - Fermentacion","510","512"))))))</f>
        <v/>
      </c>
      <c r="M6697" s="107" t="str">
        <f t="shared" si="104"/>
        <v/>
      </c>
    </row>
    <row r="6698" spans="12:13" hidden="1" x14ac:dyDescent="0.25">
      <c r="L6698" s="145" t="str">
        <f>IF(A6698="","",IFERROR(VLOOKUP(B6698,IPQlickTabla!$B:$J,9,FALSE),IF(B6698="80 - Produccion-Mezcla Grasa","80",IF(B6698="51 - Purga-Purga de sebo","51",IF(B6698="502 - Fermentacion PCL","502",IF(B6698="510 - Fermentacion","510","512"))))))</f>
        <v/>
      </c>
      <c r="M6698" s="107" t="str">
        <f t="shared" si="104"/>
        <v/>
      </c>
    </row>
    <row r="6699" spans="12:13" hidden="1" x14ac:dyDescent="0.25">
      <c r="L6699" s="145" t="str">
        <f>IF(A6699="","",IFERROR(VLOOKUP(B6699,IPQlickTabla!$B:$J,9,FALSE),IF(B6699="80 - Produccion-Mezcla Grasa","80",IF(B6699="51 - Purga-Purga de sebo","51",IF(B6699="502 - Fermentacion PCL","502",IF(B6699="510 - Fermentacion","510","512"))))))</f>
        <v/>
      </c>
      <c r="M6699" s="107" t="str">
        <f t="shared" si="104"/>
        <v/>
      </c>
    </row>
    <row r="6700" spans="12:13" hidden="1" x14ac:dyDescent="0.25">
      <c r="L6700" s="145" t="str">
        <f>IF(A6700="","",IFERROR(VLOOKUP(B6700,IPQlickTabla!$B:$J,9,FALSE),IF(B6700="80 - Produccion-Mezcla Grasa","80",IF(B6700="51 - Purga-Purga de sebo","51",IF(B6700="502 - Fermentacion PCL","502",IF(B6700="510 - Fermentacion","510","512"))))))</f>
        <v/>
      </c>
      <c r="M6700" s="107" t="str">
        <f t="shared" si="104"/>
        <v/>
      </c>
    </row>
    <row r="6701" spans="12:13" hidden="1" x14ac:dyDescent="0.25">
      <c r="L6701" s="145" t="str">
        <f>IF(A6701="","",IFERROR(VLOOKUP(B6701,IPQlickTabla!$B:$J,9,FALSE),IF(B6701="80 - Produccion-Mezcla Grasa","80",IF(B6701="51 - Purga-Purga de sebo","51",IF(B6701="502 - Fermentacion PCL","502",IF(B6701="510 - Fermentacion","510","512"))))))</f>
        <v/>
      </c>
      <c r="M6701" s="107" t="str">
        <f t="shared" si="104"/>
        <v/>
      </c>
    </row>
    <row r="6702" spans="12:13" hidden="1" x14ac:dyDescent="0.25">
      <c r="L6702" s="145" t="str">
        <f>IF(A6702="","",IFERROR(VLOOKUP(B6702,IPQlickTabla!$B:$J,9,FALSE),IF(B6702="80 - Produccion-Mezcla Grasa","80",IF(B6702="51 - Purga-Purga de sebo","51",IF(B6702="502 - Fermentacion PCL","502",IF(B6702="510 - Fermentacion","510","512"))))))</f>
        <v/>
      </c>
      <c r="M6702" s="107" t="str">
        <f t="shared" si="104"/>
        <v/>
      </c>
    </row>
    <row r="6703" spans="12:13" hidden="1" x14ac:dyDescent="0.25">
      <c r="L6703" s="145" t="str">
        <f>IF(A6703="","",IFERROR(VLOOKUP(B6703,IPQlickTabla!$B:$J,9,FALSE),IF(B6703="80 - Produccion-Mezcla Grasa","80",IF(B6703="51 - Purga-Purga de sebo","51",IF(B6703="502 - Fermentacion PCL","502",IF(B6703="510 - Fermentacion","510","512"))))))</f>
        <v/>
      </c>
      <c r="M6703" s="107" t="str">
        <f t="shared" si="104"/>
        <v/>
      </c>
    </row>
    <row r="6704" spans="12:13" hidden="1" x14ac:dyDescent="0.25">
      <c r="L6704" s="145" t="str">
        <f>IF(A6704="","",IFERROR(VLOOKUP(B6704,IPQlickTabla!$B:$J,9,FALSE),IF(B6704="80 - Produccion-Mezcla Grasa","80",IF(B6704="51 - Purga-Purga de sebo","51",IF(B6704="502 - Fermentacion PCL","502",IF(B6704="510 - Fermentacion","510","512"))))))</f>
        <v/>
      </c>
      <c r="M6704" s="107" t="str">
        <f t="shared" si="104"/>
        <v/>
      </c>
    </row>
    <row r="6705" spans="12:13" hidden="1" x14ac:dyDescent="0.25">
      <c r="L6705" s="145" t="str">
        <f>IF(A6705="","",IFERROR(VLOOKUP(B6705,IPQlickTabla!$B:$J,9,FALSE),IF(B6705="80 - Produccion-Mezcla Grasa","80",IF(B6705="51 - Purga-Purga de sebo","51",IF(B6705="502 - Fermentacion PCL","502",IF(B6705="510 - Fermentacion","510","512"))))))</f>
        <v/>
      </c>
      <c r="M6705" s="107" t="str">
        <f t="shared" si="104"/>
        <v/>
      </c>
    </row>
    <row r="6706" spans="12:13" hidden="1" x14ac:dyDescent="0.25">
      <c r="L6706" s="145" t="str">
        <f>IF(A6706="","",IFERROR(VLOOKUP(B6706,IPQlickTabla!$B:$J,9,FALSE),IF(B6706="80 - Produccion-Mezcla Grasa","80",IF(B6706="51 - Purga-Purga de sebo","51",IF(B6706="502 - Fermentacion PCL","502",IF(B6706="510 - Fermentacion","510","512"))))))</f>
        <v/>
      </c>
      <c r="M6706" s="107" t="str">
        <f t="shared" si="104"/>
        <v/>
      </c>
    </row>
    <row r="6707" spans="12:13" hidden="1" x14ac:dyDescent="0.25">
      <c r="L6707" s="145" t="str">
        <f>IF(A6707="","",IFERROR(VLOOKUP(B6707,IPQlickTabla!$B:$J,9,FALSE),IF(B6707="80 - Produccion-Mezcla Grasa","80",IF(B6707="51 - Purga-Purga de sebo","51",IF(B6707="502 - Fermentacion PCL","502",IF(B6707="510 - Fermentacion","510","512"))))))</f>
        <v/>
      </c>
      <c r="M6707" s="107" t="str">
        <f t="shared" si="104"/>
        <v/>
      </c>
    </row>
    <row r="6708" spans="12:13" hidden="1" x14ac:dyDescent="0.25">
      <c r="L6708" s="145" t="str">
        <f>IF(A6708="","",IFERROR(VLOOKUP(B6708,IPQlickTabla!$B:$J,9,FALSE),IF(B6708="80 - Produccion-Mezcla Grasa","80",IF(B6708="51 - Purga-Purga de sebo","51",IF(B6708="502 - Fermentacion PCL","502",IF(B6708="510 - Fermentacion","510","512"))))))</f>
        <v/>
      </c>
      <c r="M6708" s="107" t="str">
        <f t="shared" si="104"/>
        <v/>
      </c>
    </row>
    <row r="6709" spans="12:13" hidden="1" x14ac:dyDescent="0.25">
      <c r="L6709" s="145" t="str">
        <f>IF(A6709="","",IFERROR(VLOOKUP(B6709,IPQlickTabla!$B:$J,9,FALSE),IF(B6709="80 - Produccion-Mezcla Grasa","80",IF(B6709="51 - Purga-Purga de sebo","51",IF(B6709="502 - Fermentacion PCL","502",IF(B6709="510 - Fermentacion","510","512"))))))</f>
        <v/>
      </c>
      <c r="M6709" s="107" t="str">
        <f t="shared" si="104"/>
        <v/>
      </c>
    </row>
    <row r="6710" spans="12:13" hidden="1" x14ac:dyDescent="0.25">
      <c r="L6710" s="145" t="str">
        <f>IF(A6710="","",IFERROR(VLOOKUP(B6710,IPQlickTabla!$B:$J,9,FALSE),IF(B6710="80 - Produccion-Mezcla Grasa","80",IF(B6710="51 - Purga-Purga de sebo","51",IF(B6710="502 - Fermentacion PCL","502",IF(B6710="510 - Fermentacion","510","512"))))))</f>
        <v/>
      </c>
      <c r="M6710" s="107" t="str">
        <f t="shared" si="104"/>
        <v/>
      </c>
    </row>
    <row r="6711" spans="12:13" hidden="1" x14ac:dyDescent="0.25">
      <c r="L6711" s="145" t="str">
        <f>IF(A6711="","",IFERROR(VLOOKUP(B6711,IPQlickTabla!$B:$J,9,FALSE),IF(B6711="80 - Produccion-Mezcla Grasa","80",IF(B6711="51 - Purga-Purga de sebo","51",IF(B6711="502 - Fermentacion PCL","502",IF(B6711="510 - Fermentacion","510","512"))))))</f>
        <v/>
      </c>
      <c r="M6711" s="107" t="str">
        <f t="shared" si="104"/>
        <v/>
      </c>
    </row>
    <row r="6712" spans="12:13" hidden="1" x14ac:dyDescent="0.25">
      <c r="L6712" s="145" t="str">
        <f>IF(A6712="","",IFERROR(VLOOKUP(B6712,IPQlickTabla!$B:$J,9,FALSE),IF(B6712="80 - Produccion-Mezcla Grasa","80",IF(B6712="51 - Purga-Purga de sebo","51",IF(B6712="502 - Fermentacion PCL","502",IF(B6712="510 - Fermentacion","510","512"))))))</f>
        <v/>
      </c>
      <c r="M6712" s="107" t="str">
        <f t="shared" si="104"/>
        <v/>
      </c>
    </row>
    <row r="6713" spans="12:13" hidden="1" x14ac:dyDescent="0.25">
      <c r="L6713" s="145" t="str">
        <f>IF(A6713="","",IFERROR(VLOOKUP(B6713,IPQlickTabla!$B:$J,9,FALSE),IF(B6713="80 - Produccion-Mezcla Grasa","80",IF(B6713="51 - Purga-Purga de sebo","51",IF(B6713="502 - Fermentacion PCL","502",IF(B6713="510 - Fermentacion","510","512"))))))</f>
        <v/>
      </c>
      <c r="M6713" s="107" t="str">
        <f t="shared" si="104"/>
        <v/>
      </c>
    </row>
    <row r="6714" spans="12:13" hidden="1" x14ac:dyDescent="0.25">
      <c r="L6714" s="145" t="str">
        <f>IF(A6714="","",IFERROR(VLOOKUP(B6714,IPQlickTabla!$B:$J,9,FALSE),IF(B6714="80 - Produccion-Mezcla Grasa","80",IF(B6714="51 - Purga-Purga de sebo","51",IF(B6714="502 - Fermentacion PCL","502",IF(B6714="510 - Fermentacion","510","512"))))))</f>
        <v/>
      </c>
      <c r="M6714" s="107" t="str">
        <f t="shared" si="104"/>
        <v/>
      </c>
    </row>
    <row r="6715" spans="12:13" hidden="1" x14ac:dyDescent="0.25">
      <c r="L6715" s="145" t="str">
        <f>IF(A6715="","",IFERROR(VLOOKUP(B6715,IPQlickTabla!$B:$J,9,FALSE),IF(B6715="80 - Produccion-Mezcla Grasa","80",IF(B6715="51 - Purga-Purga de sebo","51",IF(B6715="502 - Fermentacion PCL","502",IF(B6715="510 - Fermentacion","510","512"))))))</f>
        <v/>
      </c>
      <c r="M6715" s="107" t="str">
        <f t="shared" si="104"/>
        <v/>
      </c>
    </row>
    <row r="6716" spans="12:13" hidden="1" x14ac:dyDescent="0.25">
      <c r="L6716" s="145" t="str">
        <f>IF(A6716="","",IFERROR(VLOOKUP(B6716,IPQlickTabla!$B:$J,9,FALSE),IF(B6716="80 - Produccion-Mezcla Grasa","80",IF(B6716="51 - Purga-Purga de sebo","51",IF(B6716="502 - Fermentacion PCL","502",IF(B6716="510 - Fermentacion","510","512"))))))</f>
        <v/>
      </c>
      <c r="M6716" s="107" t="str">
        <f t="shared" si="104"/>
        <v/>
      </c>
    </row>
    <row r="6717" spans="12:13" hidden="1" x14ac:dyDescent="0.25">
      <c r="L6717" s="145" t="str">
        <f>IF(A6717="","",IFERROR(VLOOKUP(B6717,IPQlickTabla!$B:$J,9,FALSE),IF(B6717="80 - Produccion-Mezcla Grasa","80",IF(B6717="51 - Purga-Purga de sebo","51",IF(B6717="502 - Fermentacion PCL","502",IF(B6717="510 - Fermentacion","510","512"))))))</f>
        <v/>
      </c>
      <c r="M6717" s="107" t="str">
        <f t="shared" si="104"/>
        <v/>
      </c>
    </row>
    <row r="6718" spans="12:13" hidden="1" x14ac:dyDescent="0.25">
      <c r="L6718" s="145" t="str">
        <f>IF(A6718="","",IFERROR(VLOOKUP(B6718,IPQlickTabla!$B:$J,9,FALSE),IF(B6718="80 - Produccion-Mezcla Grasa","80",IF(B6718="51 - Purga-Purga de sebo","51",IF(B6718="502 - Fermentacion PCL","502",IF(B6718="510 - Fermentacion","510","512"))))))</f>
        <v/>
      </c>
      <c r="M6718" s="107" t="str">
        <f t="shared" si="104"/>
        <v/>
      </c>
    </row>
    <row r="6719" spans="12:13" hidden="1" x14ac:dyDescent="0.25">
      <c r="L6719" s="145" t="str">
        <f>IF(A6719="","",IFERROR(VLOOKUP(B6719,IPQlickTabla!$B:$J,9,FALSE),IF(B6719="80 - Produccion-Mezcla Grasa","80",IF(B6719="51 - Purga-Purga de sebo","51",IF(B6719="502 - Fermentacion PCL","502",IF(B6719="510 - Fermentacion","510","512"))))))</f>
        <v/>
      </c>
      <c r="M6719" s="107" t="str">
        <f t="shared" si="104"/>
        <v/>
      </c>
    </row>
    <row r="6720" spans="12:13" hidden="1" x14ac:dyDescent="0.25">
      <c r="L6720" s="145" t="str">
        <f>IF(A6720="","",IFERROR(VLOOKUP(B6720,IPQlickTabla!$B:$J,9,FALSE),IF(B6720="80 - Produccion-Mezcla Grasa","80",IF(B6720="51 - Purga-Purga de sebo","51",IF(B6720="502 - Fermentacion PCL","502",IF(B6720="510 - Fermentacion","510","512"))))))</f>
        <v/>
      </c>
      <c r="M6720" s="107" t="str">
        <f t="shared" si="104"/>
        <v/>
      </c>
    </row>
    <row r="6721" spans="12:13" hidden="1" x14ac:dyDescent="0.25">
      <c r="L6721" s="145" t="str">
        <f>IF(A6721="","",IFERROR(VLOOKUP(B6721,IPQlickTabla!$B:$J,9,FALSE),IF(B6721="80 - Produccion-Mezcla Grasa","80",IF(B6721="51 - Purga-Purga de sebo","51",IF(B6721="502 - Fermentacion PCL","502",IF(B6721="510 - Fermentacion","510","512"))))))</f>
        <v/>
      </c>
      <c r="M6721" s="107" t="str">
        <f t="shared" si="104"/>
        <v/>
      </c>
    </row>
    <row r="6722" spans="12:13" hidden="1" x14ac:dyDescent="0.25">
      <c r="L6722" s="145" t="str">
        <f>IF(A6722="","",IFERROR(VLOOKUP(B6722,IPQlickTabla!$B:$J,9,FALSE),IF(B6722="80 - Produccion-Mezcla Grasa","80",IF(B6722="51 - Purga-Purga de sebo","51",IF(B6722="502 - Fermentacion PCL","502",IF(B6722="510 - Fermentacion","510","512"))))))</f>
        <v/>
      </c>
      <c r="M6722" s="107" t="str">
        <f t="shared" si="104"/>
        <v/>
      </c>
    </row>
    <row r="6723" spans="12:13" hidden="1" x14ac:dyDescent="0.25">
      <c r="L6723" s="145" t="str">
        <f>IF(A6723="","",IFERROR(VLOOKUP(B6723,IPQlickTabla!$B:$J,9,FALSE),IF(B6723="80 - Produccion-Mezcla Grasa","80",IF(B6723="51 - Purga-Purga de sebo","51",IF(B6723="502 - Fermentacion PCL","502",IF(B6723="510 - Fermentacion","510","512"))))))</f>
        <v/>
      </c>
      <c r="M6723" s="107" t="str">
        <f t="shared" ref="M6723:M6786" si="105">+IF(OR(L6723=73,L6723=74,L6723=75),75,IF(L6723="80",80,IF(L6723="51",51,IF(L6723="502",502,IF(L6723="510",510,IF(L6723="512",512,L6723))))))</f>
        <v/>
      </c>
    </row>
    <row r="6724" spans="12:13" hidden="1" x14ac:dyDescent="0.25">
      <c r="L6724" s="145" t="str">
        <f>IF(A6724="","",IFERROR(VLOOKUP(B6724,IPQlickTabla!$B:$J,9,FALSE),IF(B6724="80 - Produccion-Mezcla Grasa","80",IF(B6724="51 - Purga-Purga de sebo","51",IF(B6724="502 - Fermentacion PCL","502",IF(B6724="510 - Fermentacion","510","512"))))))</f>
        <v/>
      </c>
      <c r="M6724" s="107" t="str">
        <f t="shared" si="105"/>
        <v/>
      </c>
    </row>
    <row r="6725" spans="12:13" hidden="1" x14ac:dyDescent="0.25">
      <c r="L6725" s="145" t="str">
        <f>IF(A6725="","",IFERROR(VLOOKUP(B6725,IPQlickTabla!$B:$J,9,FALSE),IF(B6725="80 - Produccion-Mezcla Grasa","80",IF(B6725="51 - Purga-Purga de sebo","51",IF(B6725="502 - Fermentacion PCL","502",IF(B6725="510 - Fermentacion","510","512"))))))</f>
        <v/>
      </c>
      <c r="M6725" s="107" t="str">
        <f t="shared" si="105"/>
        <v/>
      </c>
    </row>
    <row r="6726" spans="12:13" hidden="1" x14ac:dyDescent="0.25">
      <c r="L6726" s="145" t="str">
        <f>IF(A6726="","",IFERROR(VLOOKUP(B6726,IPQlickTabla!$B:$J,9,FALSE),IF(B6726="80 - Produccion-Mezcla Grasa","80",IF(B6726="51 - Purga-Purga de sebo","51",IF(B6726="502 - Fermentacion PCL","502",IF(B6726="510 - Fermentacion","510","512"))))))</f>
        <v/>
      </c>
      <c r="M6726" s="107" t="str">
        <f t="shared" si="105"/>
        <v/>
      </c>
    </row>
    <row r="6727" spans="12:13" hidden="1" x14ac:dyDescent="0.25">
      <c r="L6727" s="145" t="str">
        <f>IF(A6727="","",IFERROR(VLOOKUP(B6727,IPQlickTabla!$B:$J,9,FALSE),IF(B6727="80 - Produccion-Mezcla Grasa","80",IF(B6727="51 - Purga-Purga de sebo","51",IF(B6727="502 - Fermentacion PCL","502",IF(B6727="510 - Fermentacion","510","512"))))))</f>
        <v/>
      </c>
      <c r="M6727" s="107" t="str">
        <f t="shared" si="105"/>
        <v/>
      </c>
    </row>
    <row r="6728" spans="12:13" hidden="1" x14ac:dyDescent="0.25">
      <c r="L6728" s="145" t="str">
        <f>IF(A6728="","",IFERROR(VLOOKUP(B6728,IPQlickTabla!$B:$J,9,FALSE),IF(B6728="80 - Produccion-Mezcla Grasa","80",IF(B6728="51 - Purga-Purga de sebo","51",IF(B6728="502 - Fermentacion PCL","502",IF(B6728="510 - Fermentacion","510","512"))))))</f>
        <v/>
      </c>
      <c r="M6728" s="107" t="str">
        <f t="shared" si="105"/>
        <v/>
      </c>
    </row>
    <row r="6729" spans="12:13" hidden="1" x14ac:dyDescent="0.25">
      <c r="L6729" s="145" t="str">
        <f>IF(A6729="","",IFERROR(VLOOKUP(B6729,IPQlickTabla!$B:$J,9,FALSE),IF(B6729="80 - Produccion-Mezcla Grasa","80",IF(B6729="51 - Purga-Purga de sebo","51",IF(B6729="502 - Fermentacion PCL","502",IF(B6729="510 - Fermentacion","510","512"))))))</f>
        <v/>
      </c>
      <c r="M6729" s="107" t="str">
        <f t="shared" si="105"/>
        <v/>
      </c>
    </row>
    <row r="6730" spans="12:13" hidden="1" x14ac:dyDescent="0.25">
      <c r="L6730" s="145" t="str">
        <f>IF(A6730="","",IFERROR(VLOOKUP(B6730,IPQlickTabla!$B:$J,9,FALSE),IF(B6730="80 - Produccion-Mezcla Grasa","80",IF(B6730="51 - Purga-Purga de sebo","51",IF(B6730="502 - Fermentacion PCL","502",IF(B6730="510 - Fermentacion","510","512"))))))</f>
        <v/>
      </c>
      <c r="M6730" s="107" t="str">
        <f t="shared" si="105"/>
        <v/>
      </c>
    </row>
    <row r="6731" spans="12:13" hidden="1" x14ac:dyDescent="0.25">
      <c r="L6731" s="145" t="str">
        <f>IF(A6731="","",IFERROR(VLOOKUP(B6731,IPQlickTabla!$B:$J,9,FALSE),IF(B6731="80 - Produccion-Mezcla Grasa","80",IF(B6731="51 - Purga-Purga de sebo","51",IF(B6731="502 - Fermentacion PCL","502",IF(B6731="510 - Fermentacion","510","512"))))))</f>
        <v/>
      </c>
      <c r="M6731" s="107" t="str">
        <f t="shared" si="105"/>
        <v/>
      </c>
    </row>
    <row r="6732" spans="12:13" hidden="1" x14ac:dyDescent="0.25">
      <c r="L6732" s="145" t="str">
        <f>IF(A6732="","",IFERROR(VLOOKUP(B6732,IPQlickTabla!$B:$J,9,FALSE),IF(B6732="80 - Produccion-Mezcla Grasa","80",IF(B6732="51 - Purga-Purga de sebo","51",IF(B6732="502 - Fermentacion PCL","502",IF(B6732="510 - Fermentacion","510","512"))))))</f>
        <v/>
      </c>
      <c r="M6732" s="107" t="str">
        <f t="shared" si="105"/>
        <v/>
      </c>
    </row>
    <row r="6733" spans="12:13" hidden="1" x14ac:dyDescent="0.25">
      <c r="L6733" s="145" t="str">
        <f>IF(A6733="","",IFERROR(VLOOKUP(B6733,IPQlickTabla!$B:$J,9,FALSE),IF(B6733="80 - Produccion-Mezcla Grasa","80",IF(B6733="51 - Purga-Purga de sebo","51",IF(B6733="502 - Fermentacion PCL","502",IF(B6733="510 - Fermentacion","510","512"))))))</f>
        <v/>
      </c>
      <c r="M6733" s="107" t="str">
        <f t="shared" si="105"/>
        <v/>
      </c>
    </row>
    <row r="6734" spans="12:13" hidden="1" x14ac:dyDescent="0.25">
      <c r="L6734" s="145" t="str">
        <f>IF(A6734="","",IFERROR(VLOOKUP(B6734,IPQlickTabla!$B:$J,9,FALSE),IF(B6734="80 - Produccion-Mezcla Grasa","80",IF(B6734="51 - Purga-Purga de sebo","51",IF(B6734="502 - Fermentacion PCL","502",IF(B6734="510 - Fermentacion","510","512"))))))</f>
        <v/>
      </c>
      <c r="M6734" s="107" t="str">
        <f t="shared" si="105"/>
        <v/>
      </c>
    </row>
    <row r="6735" spans="12:13" hidden="1" x14ac:dyDescent="0.25">
      <c r="L6735" s="145" t="str">
        <f>IF(A6735="","",IFERROR(VLOOKUP(B6735,IPQlickTabla!$B:$J,9,FALSE),IF(B6735="80 - Produccion-Mezcla Grasa","80",IF(B6735="51 - Purga-Purga de sebo","51",IF(B6735="502 - Fermentacion PCL","502",IF(B6735="510 - Fermentacion","510","512"))))))</f>
        <v/>
      </c>
      <c r="M6735" s="107" t="str">
        <f t="shared" si="105"/>
        <v/>
      </c>
    </row>
    <row r="6736" spans="12:13" hidden="1" x14ac:dyDescent="0.25">
      <c r="L6736" s="145" t="str">
        <f>IF(A6736="","",IFERROR(VLOOKUP(B6736,IPQlickTabla!$B:$J,9,FALSE),IF(B6736="80 - Produccion-Mezcla Grasa","80",IF(B6736="51 - Purga-Purga de sebo","51",IF(B6736="502 - Fermentacion PCL","502",IF(B6736="510 - Fermentacion","510","512"))))))</f>
        <v/>
      </c>
      <c r="M6736" s="107" t="str">
        <f t="shared" si="105"/>
        <v/>
      </c>
    </row>
    <row r="6737" spans="12:13" hidden="1" x14ac:dyDescent="0.25">
      <c r="L6737" s="145" t="str">
        <f>IF(A6737="","",IFERROR(VLOOKUP(B6737,IPQlickTabla!$B:$J,9,FALSE),IF(B6737="80 - Produccion-Mezcla Grasa","80",IF(B6737="51 - Purga-Purga de sebo","51",IF(B6737="502 - Fermentacion PCL","502",IF(B6737="510 - Fermentacion","510","512"))))))</f>
        <v/>
      </c>
      <c r="M6737" s="107" t="str">
        <f t="shared" si="105"/>
        <v/>
      </c>
    </row>
    <row r="6738" spans="12:13" hidden="1" x14ac:dyDescent="0.25">
      <c r="L6738" s="145" t="str">
        <f>IF(A6738="","",IFERROR(VLOOKUP(B6738,IPQlickTabla!$B:$J,9,FALSE),IF(B6738="80 - Produccion-Mezcla Grasa","80",IF(B6738="51 - Purga-Purga de sebo","51",IF(B6738="502 - Fermentacion PCL","502",IF(B6738="510 - Fermentacion","510","512"))))))</f>
        <v/>
      </c>
      <c r="M6738" s="107" t="str">
        <f t="shared" si="105"/>
        <v/>
      </c>
    </row>
    <row r="6739" spans="12:13" hidden="1" x14ac:dyDescent="0.25">
      <c r="L6739" s="145" t="str">
        <f>IF(A6739="","",IFERROR(VLOOKUP(B6739,IPQlickTabla!$B:$J,9,FALSE),IF(B6739="80 - Produccion-Mezcla Grasa","80",IF(B6739="51 - Purga-Purga de sebo","51",IF(B6739="502 - Fermentacion PCL","502",IF(B6739="510 - Fermentacion","510","512"))))))</f>
        <v/>
      </c>
      <c r="M6739" s="107" t="str">
        <f t="shared" si="105"/>
        <v/>
      </c>
    </row>
    <row r="6740" spans="12:13" hidden="1" x14ac:dyDescent="0.25">
      <c r="L6740" s="145" t="str">
        <f>IF(A6740="","",IFERROR(VLOOKUP(B6740,IPQlickTabla!$B:$J,9,FALSE),IF(B6740="80 - Produccion-Mezcla Grasa","80",IF(B6740="51 - Purga-Purga de sebo","51",IF(B6740="502 - Fermentacion PCL","502",IF(B6740="510 - Fermentacion","510","512"))))))</f>
        <v/>
      </c>
      <c r="M6740" s="107" t="str">
        <f t="shared" si="105"/>
        <v/>
      </c>
    </row>
    <row r="6741" spans="12:13" hidden="1" x14ac:dyDescent="0.25">
      <c r="L6741" s="145" t="str">
        <f>IF(A6741="","",IFERROR(VLOOKUP(B6741,IPQlickTabla!$B:$J,9,FALSE),IF(B6741="80 - Produccion-Mezcla Grasa","80",IF(B6741="51 - Purga-Purga de sebo","51",IF(B6741="502 - Fermentacion PCL","502",IF(B6741="510 - Fermentacion","510","512"))))))</f>
        <v/>
      </c>
      <c r="M6741" s="107" t="str">
        <f t="shared" si="105"/>
        <v/>
      </c>
    </row>
    <row r="6742" spans="12:13" hidden="1" x14ac:dyDescent="0.25">
      <c r="L6742" s="145" t="str">
        <f>IF(A6742="","",IFERROR(VLOOKUP(B6742,IPQlickTabla!$B:$J,9,FALSE),IF(B6742="80 - Produccion-Mezcla Grasa","80",IF(B6742="51 - Purga-Purga de sebo","51",IF(B6742="502 - Fermentacion PCL","502",IF(B6742="510 - Fermentacion","510","512"))))))</f>
        <v/>
      </c>
      <c r="M6742" s="107" t="str">
        <f t="shared" si="105"/>
        <v/>
      </c>
    </row>
    <row r="6743" spans="12:13" hidden="1" x14ac:dyDescent="0.25">
      <c r="L6743" s="145" t="str">
        <f>IF(A6743="","",IFERROR(VLOOKUP(B6743,IPQlickTabla!$B:$J,9,FALSE),IF(B6743="80 - Produccion-Mezcla Grasa","80",IF(B6743="51 - Purga-Purga de sebo","51",IF(B6743="502 - Fermentacion PCL","502",IF(B6743="510 - Fermentacion","510","512"))))))</f>
        <v/>
      </c>
      <c r="M6743" s="107" t="str">
        <f t="shared" si="105"/>
        <v/>
      </c>
    </row>
    <row r="6744" spans="12:13" hidden="1" x14ac:dyDescent="0.25">
      <c r="L6744" s="145" t="str">
        <f>IF(A6744="","",IFERROR(VLOOKUP(B6744,IPQlickTabla!$B:$J,9,FALSE),IF(B6744="80 - Produccion-Mezcla Grasa","80",IF(B6744="51 - Purga-Purga de sebo","51",IF(B6744="502 - Fermentacion PCL","502",IF(B6744="510 - Fermentacion","510","512"))))))</f>
        <v/>
      </c>
      <c r="M6744" s="107" t="str">
        <f t="shared" si="105"/>
        <v/>
      </c>
    </row>
    <row r="6745" spans="12:13" hidden="1" x14ac:dyDescent="0.25">
      <c r="L6745" s="145" t="str">
        <f>IF(A6745="","",IFERROR(VLOOKUP(B6745,IPQlickTabla!$B:$J,9,FALSE),IF(B6745="80 - Produccion-Mezcla Grasa","80",IF(B6745="51 - Purga-Purga de sebo","51",IF(B6745="502 - Fermentacion PCL","502",IF(B6745="510 - Fermentacion","510","512"))))))</f>
        <v/>
      </c>
      <c r="M6745" s="107" t="str">
        <f t="shared" si="105"/>
        <v/>
      </c>
    </row>
    <row r="6746" spans="12:13" hidden="1" x14ac:dyDescent="0.25">
      <c r="L6746" s="145" t="str">
        <f>IF(A6746="","",IFERROR(VLOOKUP(B6746,IPQlickTabla!$B:$J,9,FALSE),IF(B6746="80 - Produccion-Mezcla Grasa","80",IF(B6746="51 - Purga-Purga de sebo","51",IF(B6746="502 - Fermentacion PCL","502",IF(B6746="510 - Fermentacion","510","512"))))))</f>
        <v/>
      </c>
      <c r="M6746" s="107" t="str">
        <f t="shared" si="105"/>
        <v/>
      </c>
    </row>
    <row r="6747" spans="12:13" hidden="1" x14ac:dyDescent="0.25">
      <c r="L6747" s="145" t="str">
        <f>IF(A6747="","",IFERROR(VLOOKUP(B6747,IPQlickTabla!$B:$J,9,FALSE),IF(B6747="80 - Produccion-Mezcla Grasa","80",IF(B6747="51 - Purga-Purga de sebo","51",IF(B6747="502 - Fermentacion PCL","502",IF(B6747="510 - Fermentacion","510","512"))))))</f>
        <v/>
      </c>
      <c r="M6747" s="107" t="str">
        <f t="shared" si="105"/>
        <v/>
      </c>
    </row>
    <row r="6748" spans="12:13" hidden="1" x14ac:dyDescent="0.25">
      <c r="L6748" s="145" t="str">
        <f>IF(A6748="","",IFERROR(VLOOKUP(B6748,IPQlickTabla!$B:$J,9,FALSE),IF(B6748="80 - Produccion-Mezcla Grasa","80",IF(B6748="51 - Purga-Purga de sebo","51",IF(B6748="502 - Fermentacion PCL","502",IF(B6748="510 - Fermentacion","510","512"))))))</f>
        <v/>
      </c>
      <c r="M6748" s="107" t="str">
        <f t="shared" si="105"/>
        <v/>
      </c>
    </row>
    <row r="6749" spans="12:13" hidden="1" x14ac:dyDescent="0.25">
      <c r="L6749" s="145" t="str">
        <f>IF(A6749="","",IFERROR(VLOOKUP(B6749,IPQlickTabla!$B:$J,9,FALSE),IF(B6749="80 - Produccion-Mezcla Grasa","80",IF(B6749="51 - Purga-Purga de sebo","51",IF(B6749="502 - Fermentacion PCL","502",IF(B6749="510 - Fermentacion","510","512"))))))</f>
        <v/>
      </c>
      <c r="M6749" s="107" t="str">
        <f t="shared" si="105"/>
        <v/>
      </c>
    </row>
    <row r="6750" spans="12:13" hidden="1" x14ac:dyDescent="0.25">
      <c r="L6750" s="145" t="str">
        <f>IF(A6750="","",IFERROR(VLOOKUP(B6750,IPQlickTabla!$B:$J,9,FALSE),IF(B6750="80 - Produccion-Mezcla Grasa","80",IF(B6750="51 - Purga-Purga de sebo","51",IF(B6750="502 - Fermentacion PCL","502",IF(B6750="510 - Fermentacion","510","512"))))))</f>
        <v/>
      </c>
      <c r="M6750" s="107" t="str">
        <f t="shared" si="105"/>
        <v/>
      </c>
    </row>
    <row r="6751" spans="12:13" hidden="1" x14ac:dyDescent="0.25">
      <c r="L6751" s="145" t="str">
        <f>IF(A6751="","",IFERROR(VLOOKUP(B6751,IPQlickTabla!$B:$J,9,FALSE),IF(B6751="80 - Produccion-Mezcla Grasa","80",IF(B6751="51 - Purga-Purga de sebo","51",IF(B6751="502 - Fermentacion PCL","502",IF(B6751="510 - Fermentacion","510","512"))))))</f>
        <v/>
      </c>
      <c r="M6751" s="107" t="str">
        <f t="shared" si="105"/>
        <v/>
      </c>
    </row>
    <row r="6752" spans="12:13" hidden="1" x14ac:dyDescent="0.25">
      <c r="L6752" s="145" t="str">
        <f>IF(A6752="","",IFERROR(VLOOKUP(B6752,IPQlickTabla!$B:$J,9,FALSE),IF(B6752="80 - Produccion-Mezcla Grasa","80",IF(B6752="51 - Purga-Purga de sebo","51",IF(B6752="502 - Fermentacion PCL","502",IF(B6752="510 - Fermentacion","510","512"))))))</f>
        <v/>
      </c>
      <c r="M6752" s="107" t="str">
        <f t="shared" si="105"/>
        <v/>
      </c>
    </row>
    <row r="6753" spans="12:13" hidden="1" x14ac:dyDescent="0.25">
      <c r="L6753" s="145" t="str">
        <f>IF(A6753="","",IFERROR(VLOOKUP(B6753,IPQlickTabla!$B:$J,9,FALSE),IF(B6753="80 - Produccion-Mezcla Grasa","80",IF(B6753="51 - Purga-Purga de sebo","51",IF(B6753="502 - Fermentacion PCL","502",IF(B6753="510 - Fermentacion","510","512"))))))</f>
        <v/>
      </c>
      <c r="M6753" s="107" t="str">
        <f t="shared" si="105"/>
        <v/>
      </c>
    </row>
    <row r="6754" spans="12:13" hidden="1" x14ac:dyDescent="0.25">
      <c r="L6754" s="145" t="str">
        <f>IF(A6754="","",IFERROR(VLOOKUP(B6754,IPQlickTabla!$B:$J,9,FALSE),IF(B6754="80 - Produccion-Mezcla Grasa","80",IF(B6754="51 - Purga-Purga de sebo","51",IF(B6754="502 - Fermentacion PCL","502",IF(B6754="510 - Fermentacion","510","512"))))))</f>
        <v/>
      </c>
      <c r="M6754" s="107" t="str">
        <f t="shared" si="105"/>
        <v/>
      </c>
    </row>
    <row r="6755" spans="12:13" hidden="1" x14ac:dyDescent="0.25">
      <c r="L6755" s="145" t="str">
        <f>IF(A6755="","",IFERROR(VLOOKUP(B6755,IPQlickTabla!$B:$J,9,FALSE),IF(B6755="80 - Produccion-Mezcla Grasa","80",IF(B6755="51 - Purga-Purga de sebo","51",IF(B6755="502 - Fermentacion PCL","502",IF(B6755="510 - Fermentacion","510","512"))))))</f>
        <v/>
      </c>
      <c r="M6755" s="107" t="str">
        <f t="shared" si="105"/>
        <v/>
      </c>
    </row>
    <row r="6756" spans="12:13" hidden="1" x14ac:dyDescent="0.25">
      <c r="L6756" s="145" t="str">
        <f>IF(A6756="","",IFERROR(VLOOKUP(B6756,IPQlickTabla!$B:$J,9,FALSE),IF(B6756="80 - Produccion-Mezcla Grasa","80",IF(B6756="51 - Purga-Purga de sebo","51",IF(B6756="502 - Fermentacion PCL","502",IF(B6756="510 - Fermentacion","510","512"))))))</f>
        <v/>
      </c>
      <c r="M6756" s="107" t="str">
        <f t="shared" si="105"/>
        <v/>
      </c>
    </row>
    <row r="6757" spans="12:13" hidden="1" x14ac:dyDescent="0.25">
      <c r="L6757" s="145" t="str">
        <f>IF(A6757="","",IFERROR(VLOOKUP(B6757,IPQlickTabla!$B:$J,9,FALSE),IF(B6757="80 - Produccion-Mezcla Grasa","80",IF(B6757="51 - Purga-Purga de sebo","51",IF(B6757="502 - Fermentacion PCL","502",IF(B6757="510 - Fermentacion","510","512"))))))</f>
        <v/>
      </c>
      <c r="M6757" s="107" t="str">
        <f t="shared" si="105"/>
        <v/>
      </c>
    </row>
    <row r="6758" spans="12:13" hidden="1" x14ac:dyDescent="0.25">
      <c r="L6758" s="145" t="str">
        <f>IF(A6758="","",IFERROR(VLOOKUP(B6758,IPQlickTabla!$B:$J,9,FALSE),IF(B6758="80 - Produccion-Mezcla Grasa","80",IF(B6758="51 - Purga-Purga de sebo","51",IF(B6758="502 - Fermentacion PCL","502",IF(B6758="510 - Fermentacion","510","512"))))))</f>
        <v/>
      </c>
      <c r="M6758" s="107" t="str">
        <f t="shared" si="105"/>
        <v/>
      </c>
    </row>
    <row r="6759" spans="12:13" hidden="1" x14ac:dyDescent="0.25">
      <c r="L6759" s="145" t="str">
        <f>IF(A6759="","",IFERROR(VLOOKUP(B6759,IPQlickTabla!$B:$J,9,FALSE),IF(B6759="80 - Produccion-Mezcla Grasa","80",IF(B6759="51 - Purga-Purga de sebo","51",IF(B6759="502 - Fermentacion PCL","502",IF(B6759="510 - Fermentacion","510","512"))))))</f>
        <v/>
      </c>
      <c r="M6759" s="107" t="str">
        <f t="shared" si="105"/>
        <v/>
      </c>
    </row>
    <row r="6760" spans="12:13" hidden="1" x14ac:dyDescent="0.25">
      <c r="L6760" s="145" t="str">
        <f>IF(A6760="","",IFERROR(VLOOKUP(B6760,IPQlickTabla!$B:$J,9,FALSE),IF(B6760="80 - Produccion-Mezcla Grasa","80",IF(B6760="51 - Purga-Purga de sebo","51",IF(B6760="502 - Fermentacion PCL","502",IF(B6760="510 - Fermentacion","510","512"))))))</f>
        <v/>
      </c>
      <c r="M6760" s="107" t="str">
        <f t="shared" si="105"/>
        <v/>
      </c>
    </row>
    <row r="6761" spans="12:13" hidden="1" x14ac:dyDescent="0.25">
      <c r="L6761" s="145" t="str">
        <f>IF(A6761="","",IFERROR(VLOOKUP(B6761,IPQlickTabla!$B:$J,9,FALSE),IF(B6761="80 - Produccion-Mezcla Grasa","80",IF(B6761="51 - Purga-Purga de sebo","51",IF(B6761="502 - Fermentacion PCL","502",IF(B6761="510 - Fermentacion","510","512"))))))</f>
        <v/>
      </c>
      <c r="M6761" s="107" t="str">
        <f t="shared" si="105"/>
        <v/>
      </c>
    </row>
    <row r="6762" spans="12:13" hidden="1" x14ac:dyDescent="0.25">
      <c r="L6762" s="145" t="str">
        <f>IF(A6762="","",IFERROR(VLOOKUP(B6762,IPQlickTabla!$B:$J,9,FALSE),IF(B6762="80 - Produccion-Mezcla Grasa","80",IF(B6762="51 - Purga-Purga de sebo","51",IF(B6762="502 - Fermentacion PCL","502",IF(B6762="510 - Fermentacion","510","512"))))))</f>
        <v/>
      </c>
      <c r="M6762" s="107" t="str">
        <f t="shared" si="105"/>
        <v/>
      </c>
    </row>
    <row r="6763" spans="12:13" hidden="1" x14ac:dyDescent="0.25">
      <c r="L6763" s="145" t="str">
        <f>IF(A6763="","",IFERROR(VLOOKUP(B6763,IPQlickTabla!$B:$J,9,FALSE),IF(B6763="80 - Produccion-Mezcla Grasa","80",IF(B6763="51 - Purga-Purga de sebo","51",IF(B6763="502 - Fermentacion PCL","502",IF(B6763="510 - Fermentacion","510","512"))))))</f>
        <v/>
      </c>
      <c r="M6763" s="107" t="str">
        <f t="shared" si="105"/>
        <v/>
      </c>
    </row>
    <row r="6764" spans="12:13" hidden="1" x14ac:dyDescent="0.25">
      <c r="L6764" s="145" t="str">
        <f>IF(A6764="","",IFERROR(VLOOKUP(B6764,IPQlickTabla!$B:$J,9,FALSE),IF(B6764="80 - Produccion-Mezcla Grasa","80",IF(B6764="51 - Purga-Purga de sebo","51",IF(B6764="502 - Fermentacion PCL","502",IF(B6764="510 - Fermentacion","510","512"))))))</f>
        <v/>
      </c>
      <c r="M6764" s="107" t="str">
        <f t="shared" si="105"/>
        <v/>
      </c>
    </row>
    <row r="6765" spans="12:13" hidden="1" x14ac:dyDescent="0.25">
      <c r="L6765" s="145" t="str">
        <f>IF(A6765="","",IFERROR(VLOOKUP(B6765,IPQlickTabla!$B:$J,9,FALSE),IF(B6765="80 - Produccion-Mezcla Grasa","80",IF(B6765="51 - Purga-Purga de sebo","51",IF(B6765="502 - Fermentacion PCL","502",IF(B6765="510 - Fermentacion","510","512"))))))</f>
        <v/>
      </c>
      <c r="M6765" s="107" t="str">
        <f t="shared" si="105"/>
        <v/>
      </c>
    </row>
    <row r="6766" spans="12:13" hidden="1" x14ac:dyDescent="0.25">
      <c r="L6766" s="145" t="str">
        <f>IF(A6766="","",IFERROR(VLOOKUP(B6766,IPQlickTabla!$B:$J,9,FALSE),IF(B6766="80 - Produccion-Mezcla Grasa","80",IF(B6766="51 - Purga-Purga de sebo","51",IF(B6766="502 - Fermentacion PCL","502",IF(B6766="510 - Fermentacion","510","512"))))))</f>
        <v/>
      </c>
      <c r="M6766" s="107" t="str">
        <f t="shared" si="105"/>
        <v/>
      </c>
    </row>
    <row r="6767" spans="12:13" hidden="1" x14ac:dyDescent="0.25">
      <c r="L6767" s="145" t="str">
        <f>IF(A6767="","",IFERROR(VLOOKUP(B6767,IPQlickTabla!$B:$J,9,FALSE),IF(B6767="80 - Produccion-Mezcla Grasa","80",IF(B6767="51 - Purga-Purga de sebo","51",IF(B6767="502 - Fermentacion PCL","502",IF(B6767="510 - Fermentacion","510","512"))))))</f>
        <v/>
      </c>
      <c r="M6767" s="107" t="str">
        <f t="shared" si="105"/>
        <v/>
      </c>
    </row>
    <row r="6768" spans="12:13" hidden="1" x14ac:dyDescent="0.25">
      <c r="L6768" s="145" t="str">
        <f>IF(A6768="","",IFERROR(VLOOKUP(B6768,IPQlickTabla!$B:$J,9,FALSE),IF(B6768="80 - Produccion-Mezcla Grasa","80",IF(B6768="51 - Purga-Purga de sebo","51",IF(B6768="502 - Fermentacion PCL","502",IF(B6768="510 - Fermentacion","510","512"))))))</f>
        <v/>
      </c>
      <c r="M6768" s="107" t="str">
        <f t="shared" si="105"/>
        <v/>
      </c>
    </row>
    <row r="6769" spans="12:13" hidden="1" x14ac:dyDescent="0.25">
      <c r="L6769" s="145" t="str">
        <f>IF(A6769="","",IFERROR(VLOOKUP(B6769,IPQlickTabla!$B:$J,9,FALSE),IF(B6769="80 - Produccion-Mezcla Grasa","80",IF(B6769="51 - Purga-Purga de sebo","51",IF(B6769="502 - Fermentacion PCL","502",IF(B6769="510 - Fermentacion","510","512"))))))</f>
        <v/>
      </c>
      <c r="M6769" s="107" t="str">
        <f t="shared" si="105"/>
        <v/>
      </c>
    </row>
    <row r="6770" spans="12:13" hidden="1" x14ac:dyDescent="0.25">
      <c r="L6770" s="145" t="str">
        <f>IF(A6770="","",IFERROR(VLOOKUP(B6770,IPQlickTabla!$B:$J,9,FALSE),IF(B6770="80 - Produccion-Mezcla Grasa","80",IF(B6770="51 - Purga-Purga de sebo","51",IF(B6770="502 - Fermentacion PCL","502",IF(B6770="510 - Fermentacion","510","512"))))))</f>
        <v/>
      </c>
      <c r="M6770" s="107" t="str">
        <f t="shared" si="105"/>
        <v/>
      </c>
    </row>
    <row r="6771" spans="12:13" hidden="1" x14ac:dyDescent="0.25">
      <c r="L6771" s="145" t="str">
        <f>IF(A6771="","",IFERROR(VLOOKUP(B6771,IPQlickTabla!$B:$J,9,FALSE),IF(B6771="80 - Produccion-Mezcla Grasa","80",IF(B6771="51 - Purga-Purga de sebo","51",IF(B6771="502 - Fermentacion PCL","502",IF(B6771="510 - Fermentacion","510","512"))))))</f>
        <v/>
      </c>
      <c r="M6771" s="107" t="str">
        <f t="shared" si="105"/>
        <v/>
      </c>
    </row>
    <row r="6772" spans="12:13" hidden="1" x14ac:dyDescent="0.25">
      <c r="L6772" s="145" t="str">
        <f>IF(A6772="","",IFERROR(VLOOKUP(B6772,IPQlickTabla!$B:$J,9,FALSE),IF(B6772="80 - Produccion-Mezcla Grasa","80",IF(B6772="51 - Purga-Purga de sebo","51",IF(B6772="502 - Fermentacion PCL","502",IF(B6772="510 - Fermentacion","510","512"))))))</f>
        <v/>
      </c>
      <c r="M6772" s="107" t="str">
        <f t="shared" si="105"/>
        <v/>
      </c>
    </row>
    <row r="6773" spans="12:13" hidden="1" x14ac:dyDescent="0.25">
      <c r="L6773" s="145" t="str">
        <f>IF(A6773="","",IFERROR(VLOOKUP(B6773,IPQlickTabla!$B:$J,9,FALSE),IF(B6773="80 - Produccion-Mezcla Grasa","80",IF(B6773="51 - Purga-Purga de sebo","51",IF(B6773="502 - Fermentacion PCL","502",IF(B6773="510 - Fermentacion","510","512"))))))</f>
        <v/>
      </c>
      <c r="M6773" s="107" t="str">
        <f t="shared" si="105"/>
        <v/>
      </c>
    </row>
    <row r="6774" spans="12:13" hidden="1" x14ac:dyDescent="0.25">
      <c r="L6774" s="145" t="str">
        <f>IF(A6774="","",IFERROR(VLOOKUP(B6774,IPQlickTabla!$B:$J,9,FALSE),IF(B6774="80 - Produccion-Mezcla Grasa","80",IF(B6774="51 - Purga-Purga de sebo","51",IF(B6774="502 - Fermentacion PCL","502",IF(B6774="510 - Fermentacion","510","512"))))))</f>
        <v/>
      </c>
      <c r="M6774" s="107" t="str">
        <f t="shared" si="105"/>
        <v/>
      </c>
    </row>
    <row r="6775" spans="12:13" hidden="1" x14ac:dyDescent="0.25">
      <c r="L6775" s="145" t="str">
        <f>IF(A6775="","",IFERROR(VLOOKUP(B6775,IPQlickTabla!$B:$J,9,FALSE),IF(B6775="80 - Produccion-Mezcla Grasa","80",IF(B6775="51 - Purga-Purga de sebo","51",IF(B6775="502 - Fermentacion PCL","502",IF(B6775="510 - Fermentacion","510","512"))))))</f>
        <v/>
      </c>
      <c r="M6775" s="107" t="str">
        <f t="shared" si="105"/>
        <v/>
      </c>
    </row>
    <row r="6776" spans="12:13" hidden="1" x14ac:dyDescent="0.25">
      <c r="L6776" s="145" t="str">
        <f>IF(A6776="","",IFERROR(VLOOKUP(B6776,IPQlickTabla!$B:$J,9,FALSE),IF(B6776="80 - Produccion-Mezcla Grasa","80",IF(B6776="51 - Purga-Purga de sebo","51",IF(B6776="502 - Fermentacion PCL","502",IF(B6776="510 - Fermentacion","510","512"))))))</f>
        <v/>
      </c>
      <c r="M6776" s="107" t="str">
        <f t="shared" si="105"/>
        <v/>
      </c>
    </row>
    <row r="6777" spans="12:13" hidden="1" x14ac:dyDescent="0.25">
      <c r="L6777" s="145" t="str">
        <f>IF(A6777="","",IFERROR(VLOOKUP(B6777,IPQlickTabla!$B:$J,9,FALSE),IF(B6777="80 - Produccion-Mezcla Grasa","80",IF(B6777="51 - Purga-Purga de sebo","51",IF(B6777="502 - Fermentacion PCL","502",IF(B6777="510 - Fermentacion","510","512"))))))</f>
        <v/>
      </c>
      <c r="M6777" s="107" t="str">
        <f t="shared" si="105"/>
        <v/>
      </c>
    </row>
    <row r="6778" spans="12:13" hidden="1" x14ac:dyDescent="0.25">
      <c r="L6778" s="145" t="str">
        <f>IF(A6778="","",IFERROR(VLOOKUP(B6778,IPQlickTabla!$B:$J,9,FALSE),IF(B6778="80 - Produccion-Mezcla Grasa","80",IF(B6778="51 - Purga-Purga de sebo","51",IF(B6778="502 - Fermentacion PCL","502",IF(B6778="510 - Fermentacion","510","512"))))))</f>
        <v/>
      </c>
      <c r="M6778" s="107" t="str">
        <f t="shared" si="105"/>
        <v/>
      </c>
    </row>
    <row r="6779" spans="12:13" hidden="1" x14ac:dyDescent="0.25">
      <c r="L6779" s="145" t="str">
        <f>IF(A6779="","",IFERROR(VLOOKUP(B6779,IPQlickTabla!$B:$J,9,FALSE),IF(B6779="80 - Produccion-Mezcla Grasa","80",IF(B6779="51 - Purga-Purga de sebo","51",IF(B6779="502 - Fermentacion PCL","502",IF(B6779="510 - Fermentacion","510","512"))))))</f>
        <v/>
      </c>
      <c r="M6779" s="107" t="str">
        <f t="shared" si="105"/>
        <v/>
      </c>
    </row>
    <row r="6780" spans="12:13" hidden="1" x14ac:dyDescent="0.25">
      <c r="L6780" s="145" t="str">
        <f>IF(A6780="","",IFERROR(VLOOKUP(B6780,IPQlickTabla!$B:$J,9,FALSE),IF(B6780="80 - Produccion-Mezcla Grasa","80",IF(B6780="51 - Purga-Purga de sebo","51",IF(B6780="502 - Fermentacion PCL","502",IF(B6780="510 - Fermentacion","510","512"))))))</f>
        <v/>
      </c>
      <c r="M6780" s="107" t="str">
        <f t="shared" si="105"/>
        <v/>
      </c>
    </row>
    <row r="6781" spans="12:13" hidden="1" x14ac:dyDescent="0.25">
      <c r="L6781" s="145" t="str">
        <f>IF(A6781="","",IFERROR(VLOOKUP(B6781,IPQlickTabla!$B:$J,9,FALSE),IF(B6781="80 - Produccion-Mezcla Grasa","80",IF(B6781="51 - Purga-Purga de sebo","51",IF(B6781="502 - Fermentacion PCL","502",IF(B6781="510 - Fermentacion","510","512"))))))</f>
        <v/>
      </c>
      <c r="M6781" s="107" t="str">
        <f t="shared" si="105"/>
        <v/>
      </c>
    </row>
    <row r="6782" spans="12:13" hidden="1" x14ac:dyDescent="0.25">
      <c r="L6782" s="145" t="str">
        <f>IF(A6782="","",IFERROR(VLOOKUP(B6782,IPQlickTabla!$B:$J,9,FALSE),IF(B6782="80 - Produccion-Mezcla Grasa","80",IF(B6782="51 - Purga-Purga de sebo","51",IF(B6782="502 - Fermentacion PCL","502",IF(B6782="510 - Fermentacion","510","512"))))))</f>
        <v/>
      </c>
      <c r="M6782" s="107" t="str">
        <f t="shared" si="105"/>
        <v/>
      </c>
    </row>
    <row r="6783" spans="12:13" hidden="1" x14ac:dyDescent="0.25">
      <c r="L6783" s="145" t="str">
        <f>IF(A6783="","",IFERROR(VLOOKUP(B6783,IPQlickTabla!$B:$J,9,FALSE),IF(B6783="80 - Produccion-Mezcla Grasa","80",IF(B6783="51 - Purga-Purga de sebo","51",IF(B6783="502 - Fermentacion PCL","502",IF(B6783="510 - Fermentacion","510","512"))))))</f>
        <v/>
      </c>
      <c r="M6783" s="107" t="str">
        <f t="shared" si="105"/>
        <v/>
      </c>
    </row>
    <row r="6784" spans="12:13" hidden="1" x14ac:dyDescent="0.25">
      <c r="L6784" s="145" t="str">
        <f>IF(A6784="","",IFERROR(VLOOKUP(B6784,IPQlickTabla!$B:$J,9,FALSE),IF(B6784="80 - Produccion-Mezcla Grasa","80",IF(B6784="51 - Purga-Purga de sebo","51",IF(B6784="502 - Fermentacion PCL","502",IF(B6784="510 - Fermentacion","510","512"))))))</f>
        <v/>
      </c>
      <c r="M6784" s="107" t="str">
        <f t="shared" si="105"/>
        <v/>
      </c>
    </row>
    <row r="6785" spans="12:13" hidden="1" x14ac:dyDescent="0.25">
      <c r="L6785" s="145" t="str">
        <f>IF(A6785="","",IFERROR(VLOOKUP(B6785,IPQlickTabla!$B:$J,9,FALSE),IF(B6785="80 - Produccion-Mezcla Grasa","80",IF(B6785="51 - Purga-Purga de sebo","51",IF(B6785="502 - Fermentacion PCL","502",IF(B6785="510 - Fermentacion","510","512"))))))</f>
        <v/>
      </c>
      <c r="M6785" s="107" t="str">
        <f t="shared" si="105"/>
        <v/>
      </c>
    </row>
    <row r="6786" spans="12:13" hidden="1" x14ac:dyDescent="0.25">
      <c r="L6786" s="145" t="str">
        <f>IF(A6786="","",IFERROR(VLOOKUP(B6786,IPQlickTabla!$B:$J,9,FALSE),IF(B6786="80 - Produccion-Mezcla Grasa","80",IF(B6786="51 - Purga-Purga de sebo","51",IF(B6786="502 - Fermentacion PCL","502",IF(B6786="510 - Fermentacion","510","512"))))))</f>
        <v/>
      </c>
      <c r="M6786" s="107" t="str">
        <f t="shared" si="105"/>
        <v/>
      </c>
    </row>
    <row r="6787" spans="12:13" hidden="1" x14ac:dyDescent="0.25">
      <c r="L6787" s="145" t="str">
        <f>IF(A6787="","",IFERROR(VLOOKUP(B6787,IPQlickTabla!$B:$J,9,FALSE),IF(B6787="80 - Produccion-Mezcla Grasa","80",IF(B6787="51 - Purga-Purga de sebo","51",IF(B6787="502 - Fermentacion PCL","502",IF(B6787="510 - Fermentacion","510","512"))))))</f>
        <v/>
      </c>
      <c r="M6787" s="107" t="str">
        <f t="shared" ref="M6787:M6850" si="106">+IF(OR(L6787=73,L6787=74,L6787=75),75,IF(L6787="80",80,IF(L6787="51",51,IF(L6787="502",502,IF(L6787="510",510,IF(L6787="512",512,L6787))))))</f>
        <v/>
      </c>
    </row>
    <row r="6788" spans="12:13" hidden="1" x14ac:dyDescent="0.25">
      <c r="L6788" s="145" t="str">
        <f>IF(A6788="","",IFERROR(VLOOKUP(B6788,IPQlickTabla!$B:$J,9,FALSE),IF(B6788="80 - Produccion-Mezcla Grasa","80",IF(B6788="51 - Purga-Purga de sebo","51",IF(B6788="502 - Fermentacion PCL","502",IF(B6788="510 - Fermentacion","510","512"))))))</f>
        <v/>
      </c>
      <c r="M6788" s="107" t="str">
        <f t="shared" si="106"/>
        <v/>
      </c>
    </row>
    <row r="6789" spans="12:13" hidden="1" x14ac:dyDescent="0.25">
      <c r="L6789" s="145" t="str">
        <f>IF(A6789="","",IFERROR(VLOOKUP(B6789,IPQlickTabla!$B:$J,9,FALSE),IF(B6789="80 - Produccion-Mezcla Grasa","80",IF(B6789="51 - Purga-Purga de sebo","51",IF(B6789="502 - Fermentacion PCL","502",IF(B6789="510 - Fermentacion","510","512"))))))</f>
        <v/>
      </c>
      <c r="M6789" s="107" t="str">
        <f t="shared" si="106"/>
        <v/>
      </c>
    </row>
    <row r="6790" spans="12:13" hidden="1" x14ac:dyDescent="0.25">
      <c r="L6790" s="145" t="str">
        <f>IF(A6790="","",IFERROR(VLOOKUP(B6790,IPQlickTabla!$B:$J,9,FALSE),IF(B6790="80 - Produccion-Mezcla Grasa","80",IF(B6790="51 - Purga-Purga de sebo","51",IF(B6790="502 - Fermentacion PCL","502",IF(B6790="510 - Fermentacion","510","512"))))))</f>
        <v/>
      </c>
      <c r="M6790" s="107" t="str">
        <f t="shared" si="106"/>
        <v/>
      </c>
    </row>
    <row r="6791" spans="12:13" hidden="1" x14ac:dyDescent="0.25">
      <c r="L6791" s="145" t="str">
        <f>IF(A6791="","",IFERROR(VLOOKUP(B6791,IPQlickTabla!$B:$J,9,FALSE),IF(B6791="80 - Produccion-Mezcla Grasa","80",IF(B6791="51 - Purga-Purga de sebo","51",IF(B6791="502 - Fermentacion PCL","502",IF(B6791="510 - Fermentacion","510","512"))))))</f>
        <v/>
      </c>
      <c r="M6791" s="107" t="str">
        <f t="shared" si="106"/>
        <v/>
      </c>
    </row>
    <row r="6792" spans="12:13" hidden="1" x14ac:dyDescent="0.25">
      <c r="L6792" s="145" t="str">
        <f>IF(A6792="","",IFERROR(VLOOKUP(B6792,IPQlickTabla!$B:$J,9,FALSE),IF(B6792="80 - Produccion-Mezcla Grasa","80",IF(B6792="51 - Purga-Purga de sebo","51",IF(B6792="502 - Fermentacion PCL","502",IF(B6792="510 - Fermentacion","510","512"))))))</f>
        <v/>
      </c>
      <c r="M6792" s="107" t="str">
        <f t="shared" si="106"/>
        <v/>
      </c>
    </row>
    <row r="6793" spans="12:13" hidden="1" x14ac:dyDescent="0.25">
      <c r="L6793" s="145" t="str">
        <f>IF(A6793="","",IFERROR(VLOOKUP(B6793,IPQlickTabla!$B:$J,9,FALSE),IF(B6793="80 - Produccion-Mezcla Grasa","80",IF(B6793="51 - Purga-Purga de sebo","51",IF(B6793="502 - Fermentacion PCL","502",IF(B6793="510 - Fermentacion","510","512"))))))</f>
        <v/>
      </c>
      <c r="M6793" s="107" t="str">
        <f t="shared" si="106"/>
        <v/>
      </c>
    </row>
    <row r="6794" spans="12:13" hidden="1" x14ac:dyDescent="0.25">
      <c r="L6794" s="145" t="str">
        <f>IF(A6794="","",IFERROR(VLOOKUP(B6794,IPQlickTabla!$B:$J,9,FALSE),IF(B6794="80 - Produccion-Mezcla Grasa","80",IF(B6794="51 - Purga-Purga de sebo","51",IF(B6794="502 - Fermentacion PCL","502",IF(B6794="510 - Fermentacion","510","512"))))))</f>
        <v/>
      </c>
      <c r="M6794" s="107" t="str">
        <f t="shared" si="106"/>
        <v/>
      </c>
    </row>
    <row r="6795" spans="12:13" hidden="1" x14ac:dyDescent="0.25">
      <c r="L6795" s="145" t="str">
        <f>IF(A6795="","",IFERROR(VLOOKUP(B6795,IPQlickTabla!$B:$J,9,FALSE),IF(B6795="80 - Produccion-Mezcla Grasa","80",IF(B6795="51 - Purga-Purga de sebo","51",IF(B6795="502 - Fermentacion PCL","502",IF(B6795="510 - Fermentacion","510","512"))))))</f>
        <v/>
      </c>
      <c r="M6795" s="107" t="str">
        <f t="shared" si="106"/>
        <v/>
      </c>
    </row>
    <row r="6796" spans="12:13" hidden="1" x14ac:dyDescent="0.25">
      <c r="L6796" s="145" t="str">
        <f>IF(A6796="","",IFERROR(VLOOKUP(B6796,IPQlickTabla!$B:$J,9,FALSE),IF(B6796="80 - Produccion-Mezcla Grasa","80",IF(B6796="51 - Purga-Purga de sebo","51",IF(B6796="502 - Fermentacion PCL","502",IF(B6796="510 - Fermentacion","510","512"))))))</f>
        <v/>
      </c>
      <c r="M6796" s="107" t="str">
        <f t="shared" si="106"/>
        <v/>
      </c>
    </row>
    <row r="6797" spans="12:13" hidden="1" x14ac:dyDescent="0.25">
      <c r="L6797" s="145" t="str">
        <f>IF(A6797="","",IFERROR(VLOOKUP(B6797,IPQlickTabla!$B:$J,9,FALSE),IF(B6797="80 - Produccion-Mezcla Grasa","80",IF(B6797="51 - Purga-Purga de sebo","51",IF(B6797="502 - Fermentacion PCL","502",IF(B6797="510 - Fermentacion","510","512"))))))</f>
        <v/>
      </c>
      <c r="M6797" s="107" t="str">
        <f t="shared" si="106"/>
        <v/>
      </c>
    </row>
    <row r="6798" spans="12:13" hidden="1" x14ac:dyDescent="0.25">
      <c r="L6798" s="145" t="str">
        <f>IF(A6798="","",IFERROR(VLOOKUP(B6798,IPQlickTabla!$B:$J,9,FALSE),IF(B6798="80 - Produccion-Mezcla Grasa","80",IF(B6798="51 - Purga-Purga de sebo","51",IF(B6798="502 - Fermentacion PCL","502",IF(B6798="510 - Fermentacion","510","512"))))))</f>
        <v/>
      </c>
      <c r="M6798" s="107" t="str">
        <f t="shared" si="106"/>
        <v/>
      </c>
    </row>
    <row r="6799" spans="12:13" hidden="1" x14ac:dyDescent="0.25">
      <c r="L6799" s="145" t="str">
        <f>IF(A6799="","",IFERROR(VLOOKUP(B6799,IPQlickTabla!$B:$J,9,FALSE),IF(B6799="80 - Produccion-Mezcla Grasa","80",IF(B6799="51 - Purga-Purga de sebo","51",IF(B6799="502 - Fermentacion PCL","502",IF(B6799="510 - Fermentacion","510","512"))))))</f>
        <v/>
      </c>
      <c r="M6799" s="107" t="str">
        <f t="shared" si="106"/>
        <v/>
      </c>
    </row>
    <row r="6800" spans="12:13" hidden="1" x14ac:dyDescent="0.25">
      <c r="L6800" s="145" t="str">
        <f>IF(A6800="","",IFERROR(VLOOKUP(B6800,IPQlickTabla!$B:$J,9,FALSE),IF(B6800="80 - Produccion-Mezcla Grasa","80",IF(B6800="51 - Purga-Purga de sebo","51",IF(B6800="502 - Fermentacion PCL","502",IF(B6800="510 - Fermentacion","510","512"))))))</f>
        <v/>
      </c>
      <c r="M6800" s="107" t="str">
        <f t="shared" si="106"/>
        <v/>
      </c>
    </row>
    <row r="6801" spans="12:13" hidden="1" x14ac:dyDescent="0.25">
      <c r="L6801" s="145" t="str">
        <f>IF(A6801="","",IFERROR(VLOOKUP(B6801,IPQlickTabla!$B:$J,9,FALSE),IF(B6801="80 - Produccion-Mezcla Grasa","80",IF(B6801="51 - Purga-Purga de sebo","51",IF(B6801="502 - Fermentacion PCL","502",IF(B6801="510 - Fermentacion","510","512"))))))</f>
        <v/>
      </c>
      <c r="M6801" s="107" t="str">
        <f t="shared" si="106"/>
        <v/>
      </c>
    </row>
    <row r="6802" spans="12:13" hidden="1" x14ac:dyDescent="0.25">
      <c r="L6802" s="145" t="str">
        <f>IF(A6802="","",IFERROR(VLOOKUP(B6802,IPQlickTabla!$B:$J,9,FALSE),IF(B6802="80 - Produccion-Mezcla Grasa","80",IF(B6802="51 - Purga-Purga de sebo","51",IF(B6802="502 - Fermentacion PCL","502",IF(B6802="510 - Fermentacion","510","512"))))))</f>
        <v/>
      </c>
      <c r="M6802" s="107" t="str">
        <f t="shared" si="106"/>
        <v/>
      </c>
    </row>
    <row r="6803" spans="12:13" hidden="1" x14ac:dyDescent="0.25">
      <c r="L6803" s="145" t="str">
        <f>IF(A6803="","",IFERROR(VLOOKUP(B6803,IPQlickTabla!$B:$J,9,FALSE),IF(B6803="80 - Produccion-Mezcla Grasa","80",IF(B6803="51 - Purga-Purga de sebo","51",IF(B6803="502 - Fermentacion PCL","502",IF(B6803="510 - Fermentacion","510","512"))))))</f>
        <v/>
      </c>
      <c r="M6803" s="107" t="str">
        <f t="shared" si="106"/>
        <v/>
      </c>
    </row>
    <row r="6804" spans="12:13" hidden="1" x14ac:dyDescent="0.25">
      <c r="L6804" s="145" t="str">
        <f>IF(A6804="","",IFERROR(VLOOKUP(B6804,IPQlickTabla!$B:$J,9,FALSE),IF(B6804="80 - Produccion-Mezcla Grasa","80",IF(B6804="51 - Purga-Purga de sebo","51",IF(B6804="502 - Fermentacion PCL","502",IF(B6804="510 - Fermentacion","510","512"))))))</f>
        <v/>
      </c>
      <c r="M6804" s="107" t="str">
        <f t="shared" si="106"/>
        <v/>
      </c>
    </row>
    <row r="6805" spans="12:13" hidden="1" x14ac:dyDescent="0.25">
      <c r="L6805" s="145" t="str">
        <f>IF(A6805="","",IFERROR(VLOOKUP(B6805,IPQlickTabla!$B:$J,9,FALSE),IF(B6805="80 - Produccion-Mezcla Grasa","80",IF(B6805="51 - Purga-Purga de sebo","51",IF(B6805="502 - Fermentacion PCL","502",IF(B6805="510 - Fermentacion","510","512"))))))</f>
        <v/>
      </c>
      <c r="M6805" s="107" t="str">
        <f t="shared" si="106"/>
        <v/>
      </c>
    </row>
    <row r="6806" spans="12:13" hidden="1" x14ac:dyDescent="0.25">
      <c r="L6806" s="145" t="str">
        <f>IF(A6806="","",IFERROR(VLOOKUP(B6806,IPQlickTabla!$B:$J,9,FALSE),IF(B6806="80 - Produccion-Mezcla Grasa","80",IF(B6806="51 - Purga-Purga de sebo","51",IF(B6806="502 - Fermentacion PCL","502",IF(B6806="510 - Fermentacion","510","512"))))))</f>
        <v/>
      </c>
      <c r="M6806" s="107" t="str">
        <f t="shared" si="106"/>
        <v/>
      </c>
    </row>
    <row r="6807" spans="12:13" hidden="1" x14ac:dyDescent="0.25">
      <c r="L6807" s="145" t="str">
        <f>IF(A6807="","",IFERROR(VLOOKUP(B6807,IPQlickTabla!$B:$J,9,FALSE),IF(B6807="80 - Produccion-Mezcla Grasa","80",IF(B6807="51 - Purga-Purga de sebo","51",IF(B6807="502 - Fermentacion PCL","502",IF(B6807="510 - Fermentacion","510","512"))))))</f>
        <v/>
      </c>
      <c r="M6807" s="107" t="str">
        <f t="shared" si="106"/>
        <v/>
      </c>
    </row>
    <row r="6808" spans="12:13" hidden="1" x14ac:dyDescent="0.25">
      <c r="L6808" s="145" t="str">
        <f>IF(A6808="","",IFERROR(VLOOKUP(B6808,IPQlickTabla!$B:$J,9,FALSE),IF(B6808="80 - Produccion-Mezcla Grasa","80",IF(B6808="51 - Purga-Purga de sebo","51",IF(B6808="502 - Fermentacion PCL","502",IF(B6808="510 - Fermentacion","510","512"))))))</f>
        <v/>
      </c>
      <c r="M6808" s="107" t="str">
        <f t="shared" si="106"/>
        <v/>
      </c>
    </row>
    <row r="6809" spans="12:13" hidden="1" x14ac:dyDescent="0.25">
      <c r="L6809" s="145" t="str">
        <f>IF(A6809="","",IFERROR(VLOOKUP(B6809,IPQlickTabla!$B:$J,9,FALSE),IF(B6809="80 - Produccion-Mezcla Grasa","80",IF(B6809="51 - Purga-Purga de sebo","51",IF(B6809="502 - Fermentacion PCL","502",IF(B6809="510 - Fermentacion","510","512"))))))</f>
        <v/>
      </c>
      <c r="M6809" s="107" t="str">
        <f t="shared" si="106"/>
        <v/>
      </c>
    </row>
    <row r="6810" spans="12:13" hidden="1" x14ac:dyDescent="0.25">
      <c r="L6810" s="145" t="str">
        <f>IF(A6810="","",IFERROR(VLOOKUP(B6810,IPQlickTabla!$B:$J,9,FALSE),IF(B6810="80 - Produccion-Mezcla Grasa","80",IF(B6810="51 - Purga-Purga de sebo","51",IF(B6810="502 - Fermentacion PCL","502",IF(B6810="510 - Fermentacion","510","512"))))))</f>
        <v/>
      </c>
      <c r="M6810" s="107" t="str">
        <f t="shared" si="106"/>
        <v/>
      </c>
    </row>
    <row r="6811" spans="12:13" hidden="1" x14ac:dyDescent="0.25">
      <c r="L6811" s="145" t="str">
        <f>IF(A6811="","",IFERROR(VLOOKUP(B6811,IPQlickTabla!$B:$J,9,FALSE),IF(B6811="80 - Produccion-Mezcla Grasa","80",IF(B6811="51 - Purga-Purga de sebo","51",IF(B6811="502 - Fermentacion PCL","502",IF(B6811="510 - Fermentacion","510","512"))))))</f>
        <v/>
      </c>
      <c r="M6811" s="107" t="str">
        <f t="shared" si="106"/>
        <v/>
      </c>
    </row>
    <row r="6812" spans="12:13" hidden="1" x14ac:dyDescent="0.25">
      <c r="L6812" s="145" t="str">
        <f>IF(A6812="","",IFERROR(VLOOKUP(B6812,IPQlickTabla!$B:$J,9,FALSE),IF(B6812="80 - Produccion-Mezcla Grasa","80",IF(B6812="51 - Purga-Purga de sebo","51",IF(B6812="502 - Fermentacion PCL","502",IF(B6812="510 - Fermentacion","510","512"))))))</f>
        <v/>
      </c>
      <c r="M6812" s="107" t="str">
        <f t="shared" si="106"/>
        <v/>
      </c>
    </row>
    <row r="6813" spans="12:13" hidden="1" x14ac:dyDescent="0.25">
      <c r="L6813" s="145" t="str">
        <f>IF(A6813="","",IFERROR(VLOOKUP(B6813,IPQlickTabla!$B:$J,9,FALSE),IF(B6813="80 - Produccion-Mezcla Grasa","80",IF(B6813="51 - Purga-Purga de sebo","51",IF(B6813="502 - Fermentacion PCL","502",IF(B6813="510 - Fermentacion","510","512"))))))</f>
        <v/>
      </c>
      <c r="M6813" s="107" t="str">
        <f t="shared" si="106"/>
        <v/>
      </c>
    </row>
    <row r="6814" spans="12:13" hidden="1" x14ac:dyDescent="0.25">
      <c r="L6814" s="145" t="str">
        <f>IF(A6814="","",IFERROR(VLOOKUP(B6814,IPQlickTabla!$B:$J,9,FALSE),IF(B6814="80 - Produccion-Mezcla Grasa","80",IF(B6814="51 - Purga-Purga de sebo","51",IF(B6814="502 - Fermentacion PCL","502",IF(B6814="510 - Fermentacion","510","512"))))))</f>
        <v/>
      </c>
      <c r="M6814" s="107" t="str">
        <f t="shared" si="106"/>
        <v/>
      </c>
    </row>
    <row r="6815" spans="12:13" hidden="1" x14ac:dyDescent="0.25">
      <c r="L6815" s="145" t="str">
        <f>IF(A6815="","",IFERROR(VLOOKUP(B6815,IPQlickTabla!$B:$J,9,FALSE),IF(B6815="80 - Produccion-Mezcla Grasa","80",IF(B6815="51 - Purga-Purga de sebo","51",IF(B6815="502 - Fermentacion PCL","502",IF(B6815="510 - Fermentacion","510","512"))))))</f>
        <v/>
      </c>
      <c r="M6815" s="107" t="str">
        <f t="shared" si="106"/>
        <v/>
      </c>
    </row>
    <row r="6816" spans="12:13" hidden="1" x14ac:dyDescent="0.25">
      <c r="L6816" s="145" t="str">
        <f>IF(A6816="","",IFERROR(VLOOKUP(B6816,IPQlickTabla!$B:$J,9,FALSE),IF(B6816="80 - Produccion-Mezcla Grasa","80",IF(B6816="51 - Purga-Purga de sebo","51",IF(B6816="502 - Fermentacion PCL","502",IF(B6816="510 - Fermentacion","510","512"))))))</f>
        <v/>
      </c>
      <c r="M6816" s="107" t="str">
        <f t="shared" si="106"/>
        <v/>
      </c>
    </row>
    <row r="6817" spans="12:13" hidden="1" x14ac:dyDescent="0.25">
      <c r="L6817" s="145" t="str">
        <f>IF(A6817="","",IFERROR(VLOOKUP(B6817,IPQlickTabla!$B:$J,9,FALSE),IF(B6817="80 - Produccion-Mezcla Grasa","80",IF(B6817="51 - Purga-Purga de sebo","51",IF(B6817="502 - Fermentacion PCL","502",IF(B6817="510 - Fermentacion","510","512"))))))</f>
        <v/>
      </c>
      <c r="M6817" s="107" t="str">
        <f t="shared" si="106"/>
        <v/>
      </c>
    </row>
    <row r="6818" spans="12:13" hidden="1" x14ac:dyDescent="0.25">
      <c r="L6818" s="145" t="str">
        <f>IF(A6818="","",IFERROR(VLOOKUP(B6818,IPQlickTabla!$B:$J,9,FALSE),IF(B6818="80 - Produccion-Mezcla Grasa","80",IF(B6818="51 - Purga-Purga de sebo","51",IF(B6818="502 - Fermentacion PCL","502",IF(B6818="510 - Fermentacion","510","512"))))))</f>
        <v/>
      </c>
      <c r="M6818" s="107" t="str">
        <f t="shared" si="106"/>
        <v/>
      </c>
    </row>
    <row r="6819" spans="12:13" hidden="1" x14ac:dyDescent="0.25">
      <c r="L6819" s="145" t="str">
        <f>IF(A6819="","",IFERROR(VLOOKUP(B6819,IPQlickTabla!$B:$J,9,FALSE),IF(B6819="80 - Produccion-Mezcla Grasa","80",IF(B6819="51 - Purga-Purga de sebo","51",IF(B6819="502 - Fermentacion PCL","502",IF(B6819="510 - Fermentacion","510","512"))))))</f>
        <v/>
      </c>
      <c r="M6819" s="107" t="str">
        <f t="shared" si="106"/>
        <v/>
      </c>
    </row>
    <row r="6820" spans="12:13" hidden="1" x14ac:dyDescent="0.25">
      <c r="L6820" s="145" t="str">
        <f>IF(A6820="","",IFERROR(VLOOKUP(B6820,IPQlickTabla!$B:$J,9,FALSE),IF(B6820="80 - Produccion-Mezcla Grasa","80",IF(B6820="51 - Purga-Purga de sebo","51",IF(B6820="502 - Fermentacion PCL","502",IF(B6820="510 - Fermentacion","510","512"))))))</f>
        <v/>
      </c>
      <c r="M6820" s="107" t="str">
        <f t="shared" si="106"/>
        <v/>
      </c>
    </row>
    <row r="6821" spans="12:13" hidden="1" x14ac:dyDescent="0.25">
      <c r="L6821" s="145" t="str">
        <f>IF(A6821="","",IFERROR(VLOOKUP(B6821,IPQlickTabla!$B:$J,9,FALSE),IF(B6821="80 - Produccion-Mezcla Grasa","80",IF(B6821="51 - Purga-Purga de sebo","51",IF(B6821="502 - Fermentacion PCL","502",IF(B6821="510 - Fermentacion","510","512"))))))</f>
        <v/>
      </c>
      <c r="M6821" s="107" t="str">
        <f t="shared" si="106"/>
        <v/>
      </c>
    </row>
    <row r="6822" spans="12:13" hidden="1" x14ac:dyDescent="0.25">
      <c r="L6822" s="145" t="str">
        <f>IF(A6822="","",IFERROR(VLOOKUP(B6822,IPQlickTabla!$B:$J,9,FALSE),IF(B6822="80 - Produccion-Mezcla Grasa","80",IF(B6822="51 - Purga-Purga de sebo","51",IF(B6822="502 - Fermentacion PCL","502",IF(B6822="510 - Fermentacion","510","512"))))))</f>
        <v/>
      </c>
      <c r="M6822" s="107" t="str">
        <f t="shared" si="106"/>
        <v/>
      </c>
    </row>
    <row r="6823" spans="12:13" hidden="1" x14ac:dyDescent="0.25">
      <c r="L6823" s="145" t="str">
        <f>IF(A6823="","",IFERROR(VLOOKUP(B6823,IPQlickTabla!$B:$J,9,FALSE),IF(B6823="80 - Produccion-Mezcla Grasa","80",IF(B6823="51 - Purga-Purga de sebo","51",IF(B6823="502 - Fermentacion PCL","502",IF(B6823="510 - Fermentacion","510","512"))))))</f>
        <v/>
      </c>
      <c r="M6823" s="107" t="str">
        <f t="shared" si="106"/>
        <v/>
      </c>
    </row>
    <row r="6824" spans="12:13" hidden="1" x14ac:dyDescent="0.25">
      <c r="L6824" s="145" t="str">
        <f>IF(A6824="","",IFERROR(VLOOKUP(B6824,IPQlickTabla!$B:$J,9,FALSE),IF(B6824="80 - Produccion-Mezcla Grasa","80",IF(B6824="51 - Purga-Purga de sebo","51",IF(B6824="502 - Fermentacion PCL","502",IF(B6824="510 - Fermentacion","510","512"))))))</f>
        <v/>
      </c>
      <c r="M6824" s="107" t="str">
        <f t="shared" si="106"/>
        <v/>
      </c>
    </row>
    <row r="6825" spans="12:13" hidden="1" x14ac:dyDescent="0.25">
      <c r="L6825" s="145" t="str">
        <f>IF(A6825="","",IFERROR(VLOOKUP(B6825,IPQlickTabla!$B:$J,9,FALSE),IF(B6825="80 - Produccion-Mezcla Grasa","80",IF(B6825="51 - Purga-Purga de sebo","51",IF(B6825="502 - Fermentacion PCL","502",IF(B6825="510 - Fermentacion","510","512"))))))</f>
        <v/>
      </c>
      <c r="M6825" s="107" t="str">
        <f t="shared" si="106"/>
        <v/>
      </c>
    </row>
    <row r="6826" spans="12:13" hidden="1" x14ac:dyDescent="0.25">
      <c r="L6826" s="145" t="str">
        <f>IF(A6826="","",IFERROR(VLOOKUP(B6826,IPQlickTabla!$B:$J,9,FALSE),IF(B6826="80 - Produccion-Mezcla Grasa","80",IF(B6826="51 - Purga-Purga de sebo","51",IF(B6826="502 - Fermentacion PCL","502",IF(B6826="510 - Fermentacion","510","512"))))))</f>
        <v/>
      </c>
      <c r="M6826" s="107" t="str">
        <f t="shared" si="106"/>
        <v/>
      </c>
    </row>
    <row r="6827" spans="12:13" hidden="1" x14ac:dyDescent="0.25">
      <c r="L6827" s="145" t="str">
        <f>IF(A6827="","",IFERROR(VLOOKUP(B6827,IPQlickTabla!$B:$J,9,FALSE),IF(B6827="80 - Produccion-Mezcla Grasa","80",IF(B6827="51 - Purga-Purga de sebo","51",IF(B6827="502 - Fermentacion PCL","502",IF(B6827="510 - Fermentacion","510","512"))))))</f>
        <v/>
      </c>
      <c r="M6827" s="107" t="str">
        <f t="shared" si="106"/>
        <v/>
      </c>
    </row>
    <row r="6828" spans="12:13" hidden="1" x14ac:dyDescent="0.25">
      <c r="L6828" s="145" t="str">
        <f>IF(A6828="","",IFERROR(VLOOKUP(B6828,IPQlickTabla!$B:$J,9,FALSE),IF(B6828="80 - Produccion-Mezcla Grasa","80",IF(B6828="51 - Purga-Purga de sebo","51",IF(B6828="502 - Fermentacion PCL","502",IF(B6828="510 - Fermentacion","510","512"))))))</f>
        <v/>
      </c>
      <c r="M6828" s="107" t="str">
        <f t="shared" si="106"/>
        <v/>
      </c>
    </row>
    <row r="6829" spans="12:13" hidden="1" x14ac:dyDescent="0.25">
      <c r="L6829" s="145" t="str">
        <f>IF(A6829="","",IFERROR(VLOOKUP(B6829,IPQlickTabla!$B:$J,9,FALSE),IF(B6829="80 - Produccion-Mezcla Grasa","80",IF(B6829="51 - Purga-Purga de sebo","51",IF(B6829="502 - Fermentacion PCL","502",IF(B6829="510 - Fermentacion","510","512"))))))</f>
        <v/>
      </c>
      <c r="M6829" s="107" t="str">
        <f t="shared" si="106"/>
        <v/>
      </c>
    </row>
    <row r="6830" spans="12:13" hidden="1" x14ac:dyDescent="0.25">
      <c r="L6830" s="145" t="str">
        <f>IF(A6830="","",IFERROR(VLOOKUP(B6830,IPQlickTabla!$B:$J,9,FALSE),IF(B6830="80 - Produccion-Mezcla Grasa","80",IF(B6830="51 - Purga-Purga de sebo","51",IF(B6830="502 - Fermentacion PCL","502",IF(B6830="510 - Fermentacion","510","512"))))))</f>
        <v/>
      </c>
      <c r="M6830" s="107" t="str">
        <f t="shared" si="106"/>
        <v/>
      </c>
    </row>
    <row r="6831" spans="12:13" hidden="1" x14ac:dyDescent="0.25">
      <c r="L6831" s="145" t="str">
        <f>IF(A6831="","",IFERROR(VLOOKUP(B6831,IPQlickTabla!$B:$J,9,FALSE),IF(B6831="80 - Produccion-Mezcla Grasa","80",IF(B6831="51 - Purga-Purga de sebo","51",IF(B6831="502 - Fermentacion PCL","502",IF(B6831="510 - Fermentacion","510","512"))))))</f>
        <v/>
      </c>
      <c r="M6831" s="107" t="str">
        <f t="shared" si="106"/>
        <v/>
      </c>
    </row>
    <row r="6832" spans="12:13" hidden="1" x14ac:dyDescent="0.25">
      <c r="L6832" s="145" t="str">
        <f>IF(A6832="","",IFERROR(VLOOKUP(B6832,IPQlickTabla!$B:$J,9,FALSE),IF(B6832="80 - Produccion-Mezcla Grasa","80",IF(B6832="51 - Purga-Purga de sebo","51",IF(B6832="502 - Fermentacion PCL","502",IF(B6832="510 - Fermentacion","510","512"))))))</f>
        <v/>
      </c>
      <c r="M6832" s="107" t="str">
        <f t="shared" si="106"/>
        <v/>
      </c>
    </row>
    <row r="6833" spans="12:13" hidden="1" x14ac:dyDescent="0.25">
      <c r="L6833" s="145" t="str">
        <f>IF(A6833="","",IFERROR(VLOOKUP(B6833,IPQlickTabla!$B:$J,9,FALSE),IF(B6833="80 - Produccion-Mezcla Grasa","80",IF(B6833="51 - Purga-Purga de sebo","51",IF(B6833="502 - Fermentacion PCL","502",IF(B6833="510 - Fermentacion","510","512"))))))</f>
        <v/>
      </c>
      <c r="M6833" s="107" t="str">
        <f t="shared" si="106"/>
        <v/>
      </c>
    </row>
    <row r="6834" spans="12:13" hidden="1" x14ac:dyDescent="0.25">
      <c r="L6834" s="145" t="str">
        <f>IF(A6834="","",IFERROR(VLOOKUP(B6834,IPQlickTabla!$B:$J,9,FALSE),IF(B6834="80 - Produccion-Mezcla Grasa","80",IF(B6834="51 - Purga-Purga de sebo","51",IF(B6834="502 - Fermentacion PCL","502",IF(B6834="510 - Fermentacion","510","512"))))))</f>
        <v/>
      </c>
      <c r="M6834" s="107" t="str">
        <f t="shared" si="106"/>
        <v/>
      </c>
    </row>
    <row r="6835" spans="12:13" hidden="1" x14ac:dyDescent="0.25">
      <c r="L6835" s="145" t="str">
        <f>IF(A6835="","",IFERROR(VLOOKUP(B6835,IPQlickTabla!$B:$J,9,FALSE),IF(B6835="80 - Produccion-Mezcla Grasa","80",IF(B6835="51 - Purga-Purga de sebo","51",IF(B6835="502 - Fermentacion PCL","502",IF(B6835="510 - Fermentacion","510","512"))))))</f>
        <v/>
      </c>
      <c r="M6835" s="107" t="str">
        <f t="shared" si="106"/>
        <v/>
      </c>
    </row>
    <row r="6836" spans="12:13" hidden="1" x14ac:dyDescent="0.25">
      <c r="L6836" s="145" t="str">
        <f>IF(A6836="","",IFERROR(VLOOKUP(B6836,IPQlickTabla!$B:$J,9,FALSE),IF(B6836="80 - Produccion-Mezcla Grasa","80",IF(B6836="51 - Purga-Purga de sebo","51",IF(B6836="502 - Fermentacion PCL","502",IF(B6836="510 - Fermentacion","510","512"))))))</f>
        <v/>
      </c>
      <c r="M6836" s="107" t="str">
        <f t="shared" si="106"/>
        <v/>
      </c>
    </row>
    <row r="6837" spans="12:13" hidden="1" x14ac:dyDescent="0.25">
      <c r="L6837" s="145" t="str">
        <f>IF(A6837="","",IFERROR(VLOOKUP(B6837,IPQlickTabla!$B:$J,9,FALSE),IF(B6837="80 - Produccion-Mezcla Grasa","80",IF(B6837="51 - Purga-Purga de sebo","51",IF(B6837="502 - Fermentacion PCL","502",IF(B6837="510 - Fermentacion","510","512"))))))</f>
        <v/>
      </c>
      <c r="M6837" s="107" t="str">
        <f t="shared" si="106"/>
        <v/>
      </c>
    </row>
    <row r="6838" spans="12:13" hidden="1" x14ac:dyDescent="0.25">
      <c r="L6838" s="145" t="str">
        <f>IF(A6838="","",IFERROR(VLOOKUP(B6838,IPQlickTabla!$B:$J,9,FALSE),IF(B6838="80 - Produccion-Mezcla Grasa","80",IF(B6838="51 - Purga-Purga de sebo","51",IF(B6838="502 - Fermentacion PCL","502",IF(B6838="510 - Fermentacion","510","512"))))))</f>
        <v/>
      </c>
      <c r="M6838" s="107" t="str">
        <f t="shared" si="106"/>
        <v/>
      </c>
    </row>
    <row r="6839" spans="12:13" hidden="1" x14ac:dyDescent="0.25">
      <c r="L6839" s="145" t="str">
        <f>IF(A6839="","",IFERROR(VLOOKUP(B6839,IPQlickTabla!$B:$J,9,FALSE),IF(B6839="80 - Produccion-Mezcla Grasa","80",IF(B6839="51 - Purga-Purga de sebo","51",IF(B6839="502 - Fermentacion PCL","502",IF(B6839="510 - Fermentacion","510","512"))))))</f>
        <v/>
      </c>
      <c r="M6839" s="107" t="str">
        <f t="shared" si="106"/>
        <v/>
      </c>
    </row>
    <row r="6840" spans="12:13" hidden="1" x14ac:dyDescent="0.25">
      <c r="L6840" s="145" t="str">
        <f>IF(A6840="","",IFERROR(VLOOKUP(B6840,IPQlickTabla!$B:$J,9,FALSE),IF(B6840="80 - Produccion-Mezcla Grasa","80",IF(B6840="51 - Purga-Purga de sebo","51",IF(B6840="502 - Fermentacion PCL","502",IF(B6840="510 - Fermentacion","510","512"))))))</f>
        <v/>
      </c>
      <c r="M6840" s="107" t="str">
        <f t="shared" si="106"/>
        <v/>
      </c>
    </row>
    <row r="6841" spans="12:13" hidden="1" x14ac:dyDescent="0.25">
      <c r="L6841" s="145" t="str">
        <f>IF(A6841="","",IFERROR(VLOOKUP(B6841,IPQlickTabla!$B:$J,9,FALSE),IF(B6841="80 - Produccion-Mezcla Grasa","80",IF(B6841="51 - Purga-Purga de sebo","51",IF(B6841="502 - Fermentacion PCL","502",IF(B6841="510 - Fermentacion","510","512"))))))</f>
        <v/>
      </c>
      <c r="M6841" s="107" t="str">
        <f t="shared" si="106"/>
        <v/>
      </c>
    </row>
    <row r="6842" spans="12:13" hidden="1" x14ac:dyDescent="0.25">
      <c r="L6842" s="145" t="str">
        <f>IF(A6842="","",IFERROR(VLOOKUP(B6842,IPQlickTabla!$B:$J,9,FALSE),IF(B6842="80 - Produccion-Mezcla Grasa","80",IF(B6842="51 - Purga-Purga de sebo","51",IF(B6842="502 - Fermentacion PCL","502",IF(B6842="510 - Fermentacion","510","512"))))))</f>
        <v/>
      </c>
      <c r="M6842" s="107" t="str">
        <f t="shared" si="106"/>
        <v/>
      </c>
    </row>
    <row r="6843" spans="12:13" hidden="1" x14ac:dyDescent="0.25">
      <c r="L6843" s="145" t="str">
        <f>IF(A6843="","",IFERROR(VLOOKUP(B6843,IPQlickTabla!$B:$J,9,FALSE),IF(B6843="80 - Produccion-Mezcla Grasa","80",IF(B6843="51 - Purga-Purga de sebo","51",IF(B6843="502 - Fermentacion PCL","502",IF(B6843="510 - Fermentacion","510","512"))))))</f>
        <v/>
      </c>
      <c r="M6843" s="107" t="str">
        <f t="shared" si="106"/>
        <v/>
      </c>
    </row>
    <row r="6844" spans="12:13" hidden="1" x14ac:dyDescent="0.25">
      <c r="L6844" s="145" t="str">
        <f>IF(A6844="","",IFERROR(VLOOKUP(B6844,IPQlickTabla!$B:$J,9,FALSE),IF(B6844="80 - Produccion-Mezcla Grasa","80",IF(B6844="51 - Purga-Purga de sebo","51",IF(B6844="502 - Fermentacion PCL","502",IF(B6844="510 - Fermentacion","510","512"))))))</f>
        <v/>
      </c>
      <c r="M6844" s="107" t="str">
        <f t="shared" si="106"/>
        <v/>
      </c>
    </row>
    <row r="6845" spans="12:13" hidden="1" x14ac:dyDescent="0.25">
      <c r="L6845" s="145" t="str">
        <f>IF(A6845="","",IFERROR(VLOOKUP(B6845,IPQlickTabla!$B:$J,9,FALSE),IF(B6845="80 - Produccion-Mezcla Grasa","80",IF(B6845="51 - Purga-Purga de sebo","51",IF(B6845="502 - Fermentacion PCL","502",IF(B6845="510 - Fermentacion","510","512"))))))</f>
        <v/>
      </c>
      <c r="M6845" s="107" t="str">
        <f t="shared" si="106"/>
        <v/>
      </c>
    </row>
    <row r="6846" spans="12:13" hidden="1" x14ac:dyDescent="0.25">
      <c r="L6846" s="145" t="str">
        <f>IF(A6846="","",IFERROR(VLOOKUP(B6846,IPQlickTabla!$B:$J,9,FALSE),IF(B6846="80 - Produccion-Mezcla Grasa","80",IF(B6846="51 - Purga-Purga de sebo","51",IF(B6846="502 - Fermentacion PCL","502",IF(B6846="510 - Fermentacion","510","512"))))))</f>
        <v/>
      </c>
      <c r="M6846" s="107" t="str">
        <f t="shared" si="106"/>
        <v/>
      </c>
    </row>
    <row r="6847" spans="12:13" hidden="1" x14ac:dyDescent="0.25">
      <c r="L6847" s="145" t="str">
        <f>IF(A6847="","",IFERROR(VLOOKUP(B6847,IPQlickTabla!$B:$J,9,FALSE),IF(B6847="80 - Produccion-Mezcla Grasa","80",IF(B6847="51 - Purga-Purga de sebo","51",IF(B6847="502 - Fermentacion PCL","502",IF(B6847="510 - Fermentacion","510","512"))))))</f>
        <v/>
      </c>
      <c r="M6847" s="107" t="str">
        <f t="shared" si="106"/>
        <v/>
      </c>
    </row>
    <row r="6848" spans="12:13" hidden="1" x14ac:dyDescent="0.25">
      <c r="L6848" s="145" t="str">
        <f>IF(A6848="","",IFERROR(VLOOKUP(B6848,IPQlickTabla!$B:$J,9,FALSE),IF(B6848="80 - Produccion-Mezcla Grasa","80",IF(B6848="51 - Purga-Purga de sebo","51",IF(B6848="502 - Fermentacion PCL","502",IF(B6848="510 - Fermentacion","510","512"))))))</f>
        <v/>
      </c>
      <c r="M6848" s="107" t="str">
        <f t="shared" si="106"/>
        <v/>
      </c>
    </row>
    <row r="6849" spans="12:13" hidden="1" x14ac:dyDescent="0.25">
      <c r="L6849" s="145" t="str">
        <f>IF(A6849="","",IFERROR(VLOOKUP(B6849,IPQlickTabla!$B:$J,9,FALSE),IF(B6849="80 - Produccion-Mezcla Grasa","80",IF(B6849="51 - Purga-Purga de sebo","51",IF(B6849="502 - Fermentacion PCL","502",IF(B6849="510 - Fermentacion","510","512"))))))</f>
        <v/>
      </c>
      <c r="M6849" s="107" t="str">
        <f t="shared" si="106"/>
        <v/>
      </c>
    </row>
    <row r="6850" spans="12:13" hidden="1" x14ac:dyDescent="0.25">
      <c r="L6850" s="145" t="str">
        <f>IF(A6850="","",IFERROR(VLOOKUP(B6850,IPQlickTabla!$B:$J,9,FALSE),IF(B6850="80 - Produccion-Mezcla Grasa","80",IF(B6850="51 - Purga-Purga de sebo","51",IF(B6850="502 - Fermentacion PCL","502",IF(B6850="510 - Fermentacion","510","512"))))))</f>
        <v/>
      </c>
      <c r="M6850" s="107" t="str">
        <f t="shared" si="106"/>
        <v/>
      </c>
    </row>
    <row r="6851" spans="12:13" hidden="1" x14ac:dyDescent="0.25">
      <c r="L6851" s="145" t="str">
        <f>IF(A6851="","",IFERROR(VLOOKUP(B6851,IPQlickTabla!$B:$J,9,FALSE),IF(B6851="80 - Produccion-Mezcla Grasa","80",IF(B6851="51 - Purga-Purga de sebo","51",IF(B6851="502 - Fermentacion PCL","502",IF(B6851="510 - Fermentacion","510","512"))))))</f>
        <v/>
      </c>
      <c r="M6851" s="107" t="str">
        <f t="shared" ref="M6851:M6914" si="107">+IF(OR(L6851=73,L6851=74,L6851=75),75,IF(L6851="80",80,IF(L6851="51",51,IF(L6851="502",502,IF(L6851="510",510,IF(L6851="512",512,L6851))))))</f>
        <v/>
      </c>
    </row>
    <row r="6852" spans="12:13" hidden="1" x14ac:dyDescent="0.25">
      <c r="L6852" s="145" t="str">
        <f>IF(A6852="","",IFERROR(VLOOKUP(B6852,IPQlickTabla!$B:$J,9,FALSE),IF(B6852="80 - Produccion-Mezcla Grasa","80",IF(B6852="51 - Purga-Purga de sebo","51",IF(B6852="502 - Fermentacion PCL","502",IF(B6852="510 - Fermentacion","510","512"))))))</f>
        <v/>
      </c>
      <c r="M6852" s="107" t="str">
        <f t="shared" si="107"/>
        <v/>
      </c>
    </row>
    <row r="6853" spans="12:13" hidden="1" x14ac:dyDescent="0.25">
      <c r="L6853" s="145" t="str">
        <f>IF(A6853="","",IFERROR(VLOOKUP(B6853,IPQlickTabla!$B:$J,9,FALSE),IF(B6853="80 - Produccion-Mezcla Grasa","80",IF(B6853="51 - Purga-Purga de sebo","51",IF(B6853="502 - Fermentacion PCL","502",IF(B6853="510 - Fermentacion","510","512"))))))</f>
        <v/>
      </c>
      <c r="M6853" s="107" t="str">
        <f t="shared" si="107"/>
        <v/>
      </c>
    </row>
    <row r="6854" spans="12:13" hidden="1" x14ac:dyDescent="0.25">
      <c r="L6854" s="145" t="str">
        <f>IF(A6854="","",IFERROR(VLOOKUP(B6854,IPQlickTabla!$B:$J,9,FALSE),IF(B6854="80 - Produccion-Mezcla Grasa","80",IF(B6854="51 - Purga-Purga de sebo","51",IF(B6854="502 - Fermentacion PCL","502",IF(B6854="510 - Fermentacion","510","512"))))))</f>
        <v/>
      </c>
      <c r="M6854" s="107" t="str">
        <f t="shared" si="107"/>
        <v/>
      </c>
    </row>
    <row r="6855" spans="12:13" hidden="1" x14ac:dyDescent="0.25">
      <c r="L6855" s="145" t="str">
        <f>IF(A6855="","",IFERROR(VLOOKUP(B6855,IPQlickTabla!$B:$J,9,FALSE),IF(B6855="80 - Produccion-Mezcla Grasa","80",IF(B6855="51 - Purga-Purga de sebo","51",IF(B6855="502 - Fermentacion PCL","502",IF(B6855="510 - Fermentacion","510","512"))))))</f>
        <v/>
      </c>
      <c r="M6855" s="107" t="str">
        <f t="shared" si="107"/>
        <v/>
      </c>
    </row>
    <row r="6856" spans="12:13" hidden="1" x14ac:dyDescent="0.25">
      <c r="L6856" s="145" t="str">
        <f>IF(A6856="","",IFERROR(VLOOKUP(B6856,IPQlickTabla!$B:$J,9,FALSE),IF(B6856="80 - Produccion-Mezcla Grasa","80",IF(B6856="51 - Purga-Purga de sebo","51",IF(B6856="502 - Fermentacion PCL","502",IF(B6856="510 - Fermentacion","510","512"))))))</f>
        <v/>
      </c>
      <c r="M6856" s="107" t="str">
        <f t="shared" si="107"/>
        <v/>
      </c>
    </row>
    <row r="6857" spans="12:13" hidden="1" x14ac:dyDescent="0.25">
      <c r="L6857" s="145" t="str">
        <f>IF(A6857="","",IFERROR(VLOOKUP(B6857,IPQlickTabla!$B:$J,9,FALSE),IF(B6857="80 - Produccion-Mezcla Grasa","80",IF(B6857="51 - Purga-Purga de sebo","51",IF(B6857="502 - Fermentacion PCL","502",IF(B6857="510 - Fermentacion","510","512"))))))</f>
        <v/>
      </c>
      <c r="M6857" s="107" t="str">
        <f t="shared" si="107"/>
        <v/>
      </c>
    </row>
    <row r="6858" spans="12:13" hidden="1" x14ac:dyDescent="0.25">
      <c r="L6858" s="145" t="str">
        <f>IF(A6858="","",IFERROR(VLOOKUP(B6858,IPQlickTabla!$B:$J,9,FALSE),IF(B6858="80 - Produccion-Mezcla Grasa","80",IF(B6858="51 - Purga-Purga de sebo","51",IF(B6858="502 - Fermentacion PCL","502",IF(B6858="510 - Fermentacion","510","512"))))))</f>
        <v/>
      </c>
      <c r="M6858" s="107" t="str">
        <f t="shared" si="107"/>
        <v/>
      </c>
    </row>
    <row r="6859" spans="12:13" hidden="1" x14ac:dyDescent="0.25">
      <c r="L6859" s="145" t="str">
        <f>IF(A6859="","",IFERROR(VLOOKUP(B6859,IPQlickTabla!$B:$J,9,FALSE),IF(B6859="80 - Produccion-Mezcla Grasa","80",IF(B6859="51 - Purga-Purga de sebo","51",IF(B6859="502 - Fermentacion PCL","502",IF(B6859="510 - Fermentacion","510","512"))))))</f>
        <v/>
      </c>
      <c r="M6859" s="107" t="str">
        <f t="shared" si="107"/>
        <v/>
      </c>
    </row>
    <row r="6860" spans="12:13" hidden="1" x14ac:dyDescent="0.25">
      <c r="L6860" s="145" t="str">
        <f>IF(A6860="","",IFERROR(VLOOKUP(B6860,IPQlickTabla!$B:$J,9,FALSE),IF(B6860="80 - Produccion-Mezcla Grasa","80",IF(B6860="51 - Purga-Purga de sebo","51",IF(B6860="502 - Fermentacion PCL","502",IF(B6860="510 - Fermentacion","510","512"))))))</f>
        <v/>
      </c>
      <c r="M6860" s="107" t="str">
        <f t="shared" si="107"/>
        <v/>
      </c>
    </row>
    <row r="6861" spans="12:13" hidden="1" x14ac:dyDescent="0.25">
      <c r="L6861" s="145" t="str">
        <f>IF(A6861="","",IFERROR(VLOOKUP(B6861,IPQlickTabla!$B:$J,9,FALSE),IF(B6861="80 - Produccion-Mezcla Grasa","80",IF(B6861="51 - Purga-Purga de sebo","51",IF(B6861="502 - Fermentacion PCL","502",IF(B6861="510 - Fermentacion","510","512"))))))</f>
        <v/>
      </c>
      <c r="M6861" s="107" t="str">
        <f t="shared" si="107"/>
        <v/>
      </c>
    </row>
    <row r="6862" spans="12:13" hidden="1" x14ac:dyDescent="0.25">
      <c r="L6862" s="145" t="str">
        <f>IF(A6862="","",IFERROR(VLOOKUP(B6862,IPQlickTabla!$B:$J,9,FALSE),IF(B6862="80 - Produccion-Mezcla Grasa","80",IF(B6862="51 - Purga-Purga de sebo","51",IF(B6862="502 - Fermentacion PCL","502",IF(B6862="510 - Fermentacion","510","512"))))))</f>
        <v/>
      </c>
      <c r="M6862" s="107" t="str">
        <f t="shared" si="107"/>
        <v/>
      </c>
    </row>
    <row r="6863" spans="12:13" hidden="1" x14ac:dyDescent="0.25">
      <c r="L6863" s="145" t="str">
        <f>IF(A6863="","",IFERROR(VLOOKUP(B6863,IPQlickTabla!$B:$J,9,FALSE),IF(B6863="80 - Produccion-Mezcla Grasa","80",IF(B6863="51 - Purga-Purga de sebo","51",IF(B6863="502 - Fermentacion PCL","502",IF(B6863="510 - Fermentacion","510","512"))))))</f>
        <v/>
      </c>
      <c r="M6863" s="107" t="str">
        <f t="shared" si="107"/>
        <v/>
      </c>
    </row>
    <row r="6864" spans="12:13" hidden="1" x14ac:dyDescent="0.25">
      <c r="L6864" s="145" t="str">
        <f>IF(A6864="","",IFERROR(VLOOKUP(B6864,IPQlickTabla!$B:$J,9,FALSE),IF(B6864="80 - Produccion-Mezcla Grasa","80",IF(B6864="51 - Purga-Purga de sebo","51",IF(B6864="502 - Fermentacion PCL","502",IF(B6864="510 - Fermentacion","510","512"))))))</f>
        <v/>
      </c>
      <c r="M6864" s="107" t="str">
        <f t="shared" si="107"/>
        <v/>
      </c>
    </row>
    <row r="6865" spans="12:13" hidden="1" x14ac:dyDescent="0.25">
      <c r="L6865" s="145" t="str">
        <f>IF(A6865="","",IFERROR(VLOOKUP(B6865,IPQlickTabla!$B:$J,9,FALSE),IF(B6865="80 - Produccion-Mezcla Grasa","80",IF(B6865="51 - Purga-Purga de sebo","51",IF(B6865="502 - Fermentacion PCL","502",IF(B6865="510 - Fermentacion","510","512"))))))</f>
        <v/>
      </c>
      <c r="M6865" s="107" t="str">
        <f t="shared" si="107"/>
        <v/>
      </c>
    </row>
    <row r="6866" spans="12:13" hidden="1" x14ac:dyDescent="0.25">
      <c r="L6866" s="145" t="str">
        <f>IF(A6866="","",IFERROR(VLOOKUP(B6866,IPQlickTabla!$B:$J,9,FALSE),IF(B6866="80 - Produccion-Mezcla Grasa","80",IF(B6866="51 - Purga-Purga de sebo","51",IF(B6866="502 - Fermentacion PCL","502",IF(B6866="510 - Fermentacion","510","512"))))))</f>
        <v/>
      </c>
      <c r="M6866" s="107" t="str">
        <f t="shared" si="107"/>
        <v/>
      </c>
    </row>
    <row r="6867" spans="12:13" hidden="1" x14ac:dyDescent="0.25">
      <c r="L6867" s="145" t="str">
        <f>IF(A6867="","",IFERROR(VLOOKUP(B6867,IPQlickTabla!$B:$J,9,FALSE),IF(B6867="80 - Produccion-Mezcla Grasa","80",IF(B6867="51 - Purga-Purga de sebo","51",IF(B6867="502 - Fermentacion PCL","502",IF(B6867="510 - Fermentacion","510","512"))))))</f>
        <v/>
      </c>
      <c r="M6867" s="107" t="str">
        <f t="shared" si="107"/>
        <v/>
      </c>
    </row>
    <row r="6868" spans="12:13" hidden="1" x14ac:dyDescent="0.25">
      <c r="L6868" s="145" t="str">
        <f>IF(A6868="","",IFERROR(VLOOKUP(B6868,IPQlickTabla!$B:$J,9,FALSE),IF(B6868="80 - Produccion-Mezcla Grasa","80",IF(B6868="51 - Purga-Purga de sebo","51",IF(B6868="502 - Fermentacion PCL","502",IF(B6868="510 - Fermentacion","510","512"))))))</f>
        <v/>
      </c>
      <c r="M6868" s="107" t="str">
        <f t="shared" si="107"/>
        <v/>
      </c>
    </row>
    <row r="6869" spans="12:13" hidden="1" x14ac:dyDescent="0.25">
      <c r="L6869" s="145" t="str">
        <f>IF(A6869="","",IFERROR(VLOOKUP(B6869,IPQlickTabla!$B:$J,9,FALSE),IF(B6869="80 - Produccion-Mezcla Grasa","80",IF(B6869="51 - Purga-Purga de sebo","51",IF(B6869="502 - Fermentacion PCL","502",IF(B6869="510 - Fermentacion","510","512"))))))</f>
        <v/>
      </c>
      <c r="M6869" s="107" t="str">
        <f t="shared" si="107"/>
        <v/>
      </c>
    </row>
    <row r="6870" spans="12:13" hidden="1" x14ac:dyDescent="0.25">
      <c r="L6870" s="145" t="str">
        <f>IF(A6870="","",IFERROR(VLOOKUP(B6870,IPQlickTabla!$B:$J,9,FALSE),IF(B6870="80 - Produccion-Mezcla Grasa","80",IF(B6870="51 - Purga-Purga de sebo","51",IF(B6870="502 - Fermentacion PCL","502",IF(B6870="510 - Fermentacion","510","512"))))))</f>
        <v/>
      </c>
      <c r="M6870" s="107" t="str">
        <f t="shared" si="107"/>
        <v/>
      </c>
    </row>
    <row r="6871" spans="12:13" hidden="1" x14ac:dyDescent="0.25">
      <c r="L6871" s="145" t="str">
        <f>IF(A6871="","",IFERROR(VLOOKUP(B6871,IPQlickTabla!$B:$J,9,FALSE),IF(B6871="80 - Produccion-Mezcla Grasa","80",IF(B6871="51 - Purga-Purga de sebo","51",IF(B6871="502 - Fermentacion PCL","502",IF(B6871="510 - Fermentacion","510","512"))))))</f>
        <v/>
      </c>
      <c r="M6871" s="107" t="str">
        <f t="shared" si="107"/>
        <v/>
      </c>
    </row>
    <row r="6872" spans="12:13" hidden="1" x14ac:dyDescent="0.25">
      <c r="L6872" s="145" t="str">
        <f>IF(A6872="","",IFERROR(VLOOKUP(B6872,IPQlickTabla!$B:$J,9,FALSE),IF(B6872="80 - Produccion-Mezcla Grasa","80",IF(B6872="51 - Purga-Purga de sebo","51",IF(B6872="502 - Fermentacion PCL","502",IF(B6872="510 - Fermentacion","510","512"))))))</f>
        <v/>
      </c>
      <c r="M6872" s="107" t="str">
        <f t="shared" si="107"/>
        <v/>
      </c>
    </row>
    <row r="6873" spans="12:13" hidden="1" x14ac:dyDescent="0.25">
      <c r="L6873" s="145" t="str">
        <f>IF(A6873="","",IFERROR(VLOOKUP(B6873,IPQlickTabla!$B:$J,9,FALSE),IF(B6873="80 - Produccion-Mezcla Grasa","80",IF(B6873="51 - Purga-Purga de sebo","51",IF(B6873="502 - Fermentacion PCL","502",IF(B6873="510 - Fermentacion","510","512"))))))</f>
        <v/>
      </c>
      <c r="M6873" s="107" t="str">
        <f t="shared" si="107"/>
        <v/>
      </c>
    </row>
    <row r="6874" spans="12:13" hidden="1" x14ac:dyDescent="0.25">
      <c r="L6874" s="145" t="str">
        <f>IF(A6874="","",IFERROR(VLOOKUP(B6874,IPQlickTabla!$B:$J,9,FALSE),IF(B6874="80 - Produccion-Mezcla Grasa","80",IF(B6874="51 - Purga-Purga de sebo","51",IF(B6874="502 - Fermentacion PCL","502",IF(B6874="510 - Fermentacion","510","512"))))))</f>
        <v/>
      </c>
      <c r="M6874" s="107" t="str">
        <f t="shared" si="107"/>
        <v/>
      </c>
    </row>
    <row r="6875" spans="12:13" hidden="1" x14ac:dyDescent="0.25">
      <c r="L6875" s="145" t="str">
        <f>IF(A6875="","",IFERROR(VLOOKUP(B6875,IPQlickTabla!$B:$J,9,FALSE),IF(B6875="80 - Produccion-Mezcla Grasa","80",IF(B6875="51 - Purga-Purga de sebo","51",IF(B6875="502 - Fermentacion PCL","502",IF(B6875="510 - Fermentacion","510","512"))))))</f>
        <v/>
      </c>
      <c r="M6875" s="107" t="str">
        <f t="shared" si="107"/>
        <v/>
      </c>
    </row>
    <row r="6876" spans="12:13" hidden="1" x14ac:dyDescent="0.25">
      <c r="L6876" s="145" t="str">
        <f>IF(A6876="","",IFERROR(VLOOKUP(B6876,IPQlickTabla!$B:$J,9,FALSE),IF(B6876="80 - Produccion-Mezcla Grasa","80",IF(B6876="51 - Purga-Purga de sebo","51",IF(B6876="502 - Fermentacion PCL","502",IF(B6876="510 - Fermentacion","510","512"))))))</f>
        <v/>
      </c>
      <c r="M6876" s="107" t="str">
        <f t="shared" si="107"/>
        <v/>
      </c>
    </row>
    <row r="6877" spans="12:13" hidden="1" x14ac:dyDescent="0.25">
      <c r="L6877" s="145" t="str">
        <f>IF(A6877="","",IFERROR(VLOOKUP(B6877,IPQlickTabla!$B:$J,9,FALSE),IF(B6877="80 - Produccion-Mezcla Grasa","80",IF(B6877="51 - Purga-Purga de sebo","51",IF(B6877="502 - Fermentacion PCL","502",IF(B6877="510 - Fermentacion","510","512"))))))</f>
        <v/>
      </c>
      <c r="M6877" s="107" t="str">
        <f t="shared" si="107"/>
        <v/>
      </c>
    </row>
    <row r="6878" spans="12:13" hidden="1" x14ac:dyDescent="0.25">
      <c r="L6878" s="145" t="str">
        <f>IF(A6878="","",IFERROR(VLOOKUP(B6878,IPQlickTabla!$B:$J,9,FALSE),IF(B6878="80 - Produccion-Mezcla Grasa","80",IF(B6878="51 - Purga-Purga de sebo","51",IF(B6878="502 - Fermentacion PCL","502",IF(B6878="510 - Fermentacion","510","512"))))))</f>
        <v/>
      </c>
      <c r="M6878" s="107" t="str">
        <f t="shared" si="107"/>
        <v/>
      </c>
    </row>
    <row r="6879" spans="12:13" hidden="1" x14ac:dyDescent="0.25">
      <c r="L6879" s="145" t="str">
        <f>IF(A6879="","",IFERROR(VLOOKUP(B6879,IPQlickTabla!$B:$J,9,FALSE),IF(B6879="80 - Produccion-Mezcla Grasa","80",IF(B6879="51 - Purga-Purga de sebo","51",IF(B6879="502 - Fermentacion PCL","502",IF(B6879="510 - Fermentacion","510","512"))))))</f>
        <v/>
      </c>
      <c r="M6879" s="107" t="str">
        <f t="shared" si="107"/>
        <v/>
      </c>
    </row>
    <row r="6880" spans="12:13" hidden="1" x14ac:dyDescent="0.25">
      <c r="L6880" s="145" t="str">
        <f>IF(A6880="","",IFERROR(VLOOKUP(B6880,IPQlickTabla!$B:$J,9,FALSE),IF(B6880="80 - Produccion-Mezcla Grasa","80",IF(B6880="51 - Purga-Purga de sebo","51",IF(B6880="502 - Fermentacion PCL","502",IF(B6880="510 - Fermentacion","510","512"))))))</f>
        <v/>
      </c>
      <c r="M6880" s="107" t="str">
        <f t="shared" si="107"/>
        <v/>
      </c>
    </row>
    <row r="6881" spans="12:13" hidden="1" x14ac:dyDescent="0.25">
      <c r="L6881" s="145" t="str">
        <f>IF(A6881="","",IFERROR(VLOOKUP(B6881,IPQlickTabla!$B:$J,9,FALSE),IF(B6881="80 - Produccion-Mezcla Grasa","80",IF(B6881="51 - Purga-Purga de sebo","51",IF(B6881="502 - Fermentacion PCL","502",IF(B6881="510 - Fermentacion","510","512"))))))</f>
        <v/>
      </c>
      <c r="M6881" s="107" t="str">
        <f t="shared" si="107"/>
        <v/>
      </c>
    </row>
    <row r="6882" spans="12:13" hidden="1" x14ac:dyDescent="0.25">
      <c r="L6882" s="145" t="str">
        <f>IF(A6882="","",IFERROR(VLOOKUP(B6882,IPQlickTabla!$B:$J,9,FALSE),IF(B6882="80 - Produccion-Mezcla Grasa","80",IF(B6882="51 - Purga-Purga de sebo","51",IF(B6882="502 - Fermentacion PCL","502",IF(B6882="510 - Fermentacion","510","512"))))))</f>
        <v/>
      </c>
      <c r="M6882" s="107" t="str">
        <f t="shared" si="107"/>
        <v/>
      </c>
    </row>
    <row r="6883" spans="12:13" hidden="1" x14ac:dyDescent="0.25">
      <c r="L6883" s="145" t="str">
        <f>IF(A6883="","",IFERROR(VLOOKUP(B6883,IPQlickTabla!$B:$J,9,FALSE),IF(B6883="80 - Produccion-Mezcla Grasa","80",IF(B6883="51 - Purga-Purga de sebo","51",IF(B6883="502 - Fermentacion PCL","502",IF(B6883="510 - Fermentacion","510","512"))))))</f>
        <v/>
      </c>
      <c r="M6883" s="107" t="str">
        <f t="shared" si="107"/>
        <v/>
      </c>
    </row>
    <row r="6884" spans="12:13" hidden="1" x14ac:dyDescent="0.25">
      <c r="L6884" s="145" t="str">
        <f>IF(A6884="","",IFERROR(VLOOKUP(B6884,IPQlickTabla!$B:$J,9,FALSE),IF(B6884="80 - Produccion-Mezcla Grasa","80",IF(B6884="51 - Purga-Purga de sebo","51",IF(B6884="502 - Fermentacion PCL","502",IF(B6884="510 - Fermentacion","510","512"))))))</f>
        <v/>
      </c>
      <c r="M6884" s="107" t="str">
        <f t="shared" si="107"/>
        <v/>
      </c>
    </row>
    <row r="6885" spans="12:13" hidden="1" x14ac:dyDescent="0.25">
      <c r="L6885" s="145" t="str">
        <f>IF(A6885="","",IFERROR(VLOOKUP(B6885,IPQlickTabla!$B:$J,9,FALSE),IF(B6885="80 - Produccion-Mezcla Grasa","80",IF(B6885="51 - Purga-Purga de sebo","51",IF(B6885="502 - Fermentacion PCL","502",IF(B6885="510 - Fermentacion","510","512"))))))</f>
        <v/>
      </c>
      <c r="M6885" s="107" t="str">
        <f t="shared" si="107"/>
        <v/>
      </c>
    </row>
    <row r="6886" spans="12:13" hidden="1" x14ac:dyDescent="0.25">
      <c r="L6886" s="145" t="str">
        <f>IF(A6886="","",IFERROR(VLOOKUP(B6886,IPQlickTabla!$B:$J,9,FALSE),IF(B6886="80 - Produccion-Mezcla Grasa","80",IF(B6886="51 - Purga-Purga de sebo","51",IF(B6886="502 - Fermentacion PCL","502",IF(B6886="510 - Fermentacion","510","512"))))))</f>
        <v/>
      </c>
      <c r="M6886" s="107" t="str">
        <f t="shared" si="107"/>
        <v/>
      </c>
    </row>
    <row r="6887" spans="12:13" hidden="1" x14ac:dyDescent="0.25">
      <c r="L6887" s="145" t="str">
        <f>IF(A6887="","",IFERROR(VLOOKUP(B6887,IPQlickTabla!$B:$J,9,FALSE),IF(B6887="80 - Produccion-Mezcla Grasa","80",IF(B6887="51 - Purga-Purga de sebo","51",IF(B6887="502 - Fermentacion PCL","502",IF(B6887="510 - Fermentacion","510","512"))))))</f>
        <v/>
      </c>
      <c r="M6887" s="107" t="str">
        <f t="shared" si="107"/>
        <v/>
      </c>
    </row>
    <row r="6888" spans="12:13" hidden="1" x14ac:dyDescent="0.25">
      <c r="L6888" s="145" t="str">
        <f>IF(A6888="","",IFERROR(VLOOKUP(B6888,IPQlickTabla!$B:$J,9,FALSE),IF(B6888="80 - Produccion-Mezcla Grasa","80",IF(B6888="51 - Purga-Purga de sebo","51",IF(B6888="502 - Fermentacion PCL","502",IF(B6888="510 - Fermentacion","510","512"))))))</f>
        <v/>
      </c>
      <c r="M6888" s="107" t="str">
        <f t="shared" si="107"/>
        <v/>
      </c>
    </row>
    <row r="6889" spans="12:13" hidden="1" x14ac:dyDescent="0.25">
      <c r="L6889" s="145" t="str">
        <f>IF(A6889="","",IFERROR(VLOOKUP(B6889,IPQlickTabla!$B:$J,9,FALSE),IF(B6889="80 - Produccion-Mezcla Grasa","80",IF(B6889="51 - Purga-Purga de sebo","51",IF(B6889="502 - Fermentacion PCL","502",IF(B6889="510 - Fermentacion","510","512"))))))</f>
        <v/>
      </c>
      <c r="M6889" s="107" t="str">
        <f t="shared" si="107"/>
        <v/>
      </c>
    </row>
    <row r="6890" spans="12:13" hidden="1" x14ac:dyDescent="0.25">
      <c r="L6890" s="145" t="str">
        <f>IF(A6890="","",IFERROR(VLOOKUP(B6890,IPQlickTabla!$B:$J,9,FALSE),IF(B6890="80 - Produccion-Mezcla Grasa","80",IF(B6890="51 - Purga-Purga de sebo","51",IF(B6890="502 - Fermentacion PCL","502",IF(B6890="510 - Fermentacion","510","512"))))))</f>
        <v/>
      </c>
      <c r="M6890" s="107" t="str">
        <f t="shared" si="107"/>
        <v/>
      </c>
    </row>
    <row r="6891" spans="12:13" hidden="1" x14ac:dyDescent="0.25">
      <c r="L6891" s="145" t="str">
        <f>IF(A6891="","",IFERROR(VLOOKUP(B6891,IPQlickTabla!$B:$J,9,FALSE),IF(B6891="80 - Produccion-Mezcla Grasa","80",IF(B6891="51 - Purga-Purga de sebo","51",IF(B6891="502 - Fermentacion PCL","502",IF(B6891="510 - Fermentacion","510","512"))))))</f>
        <v/>
      </c>
      <c r="M6891" s="107" t="str">
        <f t="shared" si="107"/>
        <v/>
      </c>
    </row>
    <row r="6892" spans="12:13" hidden="1" x14ac:dyDescent="0.25">
      <c r="L6892" s="145" t="str">
        <f>IF(A6892="","",IFERROR(VLOOKUP(B6892,IPQlickTabla!$B:$J,9,FALSE),IF(B6892="80 - Produccion-Mezcla Grasa","80",IF(B6892="51 - Purga-Purga de sebo","51",IF(B6892="502 - Fermentacion PCL","502",IF(B6892="510 - Fermentacion","510","512"))))))</f>
        <v/>
      </c>
      <c r="M6892" s="107" t="str">
        <f t="shared" si="107"/>
        <v/>
      </c>
    </row>
    <row r="6893" spans="12:13" hidden="1" x14ac:dyDescent="0.25">
      <c r="L6893" s="145" t="str">
        <f>IF(A6893="","",IFERROR(VLOOKUP(B6893,IPQlickTabla!$B:$J,9,FALSE),IF(B6893="80 - Produccion-Mezcla Grasa","80",IF(B6893="51 - Purga-Purga de sebo","51",IF(B6893="502 - Fermentacion PCL","502",IF(B6893="510 - Fermentacion","510","512"))))))</f>
        <v/>
      </c>
      <c r="M6893" s="107" t="str">
        <f t="shared" si="107"/>
        <v/>
      </c>
    </row>
    <row r="6894" spans="12:13" hidden="1" x14ac:dyDescent="0.25">
      <c r="L6894" s="145" t="str">
        <f>IF(A6894="","",IFERROR(VLOOKUP(B6894,IPQlickTabla!$B:$J,9,FALSE),IF(B6894="80 - Produccion-Mezcla Grasa","80",IF(B6894="51 - Purga-Purga de sebo","51",IF(B6894="502 - Fermentacion PCL","502",IF(B6894="510 - Fermentacion","510","512"))))))</f>
        <v/>
      </c>
      <c r="M6894" s="107" t="str">
        <f t="shared" si="107"/>
        <v/>
      </c>
    </row>
    <row r="6895" spans="12:13" hidden="1" x14ac:dyDescent="0.25">
      <c r="L6895" s="145" t="str">
        <f>IF(A6895="","",IFERROR(VLOOKUP(B6895,IPQlickTabla!$B:$J,9,FALSE),IF(B6895="80 - Produccion-Mezcla Grasa","80",IF(B6895="51 - Purga-Purga de sebo","51",IF(B6895="502 - Fermentacion PCL","502",IF(B6895="510 - Fermentacion","510","512"))))))</f>
        <v/>
      </c>
      <c r="M6895" s="107" t="str">
        <f t="shared" si="107"/>
        <v/>
      </c>
    </row>
    <row r="6896" spans="12:13" hidden="1" x14ac:dyDescent="0.25">
      <c r="L6896" s="145" t="str">
        <f>IF(A6896="","",IFERROR(VLOOKUP(B6896,IPQlickTabla!$B:$J,9,FALSE),IF(B6896="80 - Produccion-Mezcla Grasa","80",IF(B6896="51 - Purga-Purga de sebo","51",IF(B6896="502 - Fermentacion PCL","502",IF(B6896="510 - Fermentacion","510","512"))))))</f>
        <v/>
      </c>
      <c r="M6896" s="107" t="str">
        <f t="shared" si="107"/>
        <v/>
      </c>
    </row>
    <row r="6897" spans="12:13" hidden="1" x14ac:dyDescent="0.25">
      <c r="L6897" s="145" t="str">
        <f>IF(A6897="","",IFERROR(VLOOKUP(B6897,IPQlickTabla!$B:$J,9,FALSE),IF(B6897="80 - Produccion-Mezcla Grasa","80",IF(B6897="51 - Purga-Purga de sebo","51",IF(B6897="502 - Fermentacion PCL","502",IF(B6897="510 - Fermentacion","510","512"))))))</f>
        <v/>
      </c>
      <c r="M6897" s="107" t="str">
        <f t="shared" si="107"/>
        <v/>
      </c>
    </row>
    <row r="6898" spans="12:13" hidden="1" x14ac:dyDescent="0.25">
      <c r="L6898" s="145" t="str">
        <f>IF(A6898="","",IFERROR(VLOOKUP(B6898,IPQlickTabla!$B:$J,9,FALSE),IF(B6898="80 - Produccion-Mezcla Grasa","80",IF(B6898="51 - Purga-Purga de sebo","51",IF(B6898="502 - Fermentacion PCL","502",IF(B6898="510 - Fermentacion","510","512"))))))</f>
        <v/>
      </c>
      <c r="M6898" s="107" t="str">
        <f t="shared" si="107"/>
        <v/>
      </c>
    </row>
    <row r="6899" spans="12:13" hidden="1" x14ac:dyDescent="0.25">
      <c r="L6899" s="145" t="str">
        <f>IF(A6899="","",IFERROR(VLOOKUP(B6899,IPQlickTabla!$B:$J,9,FALSE),IF(B6899="80 - Produccion-Mezcla Grasa","80",IF(B6899="51 - Purga-Purga de sebo","51",IF(B6899="502 - Fermentacion PCL","502",IF(B6899="510 - Fermentacion","510","512"))))))</f>
        <v/>
      </c>
      <c r="M6899" s="107" t="str">
        <f t="shared" si="107"/>
        <v/>
      </c>
    </row>
    <row r="6900" spans="12:13" hidden="1" x14ac:dyDescent="0.25">
      <c r="L6900" s="145" t="str">
        <f>IF(A6900="","",IFERROR(VLOOKUP(B6900,IPQlickTabla!$B:$J,9,FALSE),IF(B6900="80 - Produccion-Mezcla Grasa","80",IF(B6900="51 - Purga-Purga de sebo","51",IF(B6900="502 - Fermentacion PCL","502",IF(B6900="510 - Fermentacion","510","512"))))))</f>
        <v/>
      </c>
      <c r="M6900" s="107" t="str">
        <f t="shared" si="107"/>
        <v/>
      </c>
    </row>
    <row r="6901" spans="12:13" hidden="1" x14ac:dyDescent="0.25">
      <c r="L6901" s="145" t="str">
        <f>IF(A6901="","",IFERROR(VLOOKUP(B6901,IPQlickTabla!$B:$J,9,FALSE),IF(B6901="80 - Produccion-Mezcla Grasa","80",IF(B6901="51 - Purga-Purga de sebo","51",IF(B6901="502 - Fermentacion PCL","502",IF(B6901="510 - Fermentacion","510","512"))))))</f>
        <v/>
      </c>
      <c r="M6901" s="107" t="str">
        <f t="shared" si="107"/>
        <v/>
      </c>
    </row>
    <row r="6902" spans="12:13" hidden="1" x14ac:dyDescent="0.25">
      <c r="L6902" s="145" t="str">
        <f>IF(A6902="","",IFERROR(VLOOKUP(B6902,IPQlickTabla!$B:$J,9,FALSE),IF(B6902="80 - Produccion-Mezcla Grasa","80",IF(B6902="51 - Purga-Purga de sebo","51",IF(B6902="502 - Fermentacion PCL","502",IF(B6902="510 - Fermentacion","510","512"))))))</f>
        <v/>
      </c>
      <c r="M6902" s="107" t="str">
        <f t="shared" si="107"/>
        <v/>
      </c>
    </row>
    <row r="6903" spans="12:13" hidden="1" x14ac:dyDescent="0.25">
      <c r="L6903" s="145" t="str">
        <f>IF(A6903="","",IFERROR(VLOOKUP(B6903,IPQlickTabla!$B:$J,9,FALSE),IF(B6903="80 - Produccion-Mezcla Grasa","80",IF(B6903="51 - Purga-Purga de sebo","51",IF(B6903="502 - Fermentacion PCL","502",IF(B6903="510 - Fermentacion","510","512"))))))</f>
        <v/>
      </c>
      <c r="M6903" s="107" t="str">
        <f t="shared" si="107"/>
        <v/>
      </c>
    </row>
    <row r="6904" spans="12:13" hidden="1" x14ac:dyDescent="0.25">
      <c r="L6904" s="145" t="str">
        <f>IF(A6904="","",IFERROR(VLOOKUP(B6904,IPQlickTabla!$B:$J,9,FALSE),IF(B6904="80 - Produccion-Mezcla Grasa","80",IF(B6904="51 - Purga-Purga de sebo","51",IF(B6904="502 - Fermentacion PCL","502",IF(B6904="510 - Fermentacion","510","512"))))))</f>
        <v/>
      </c>
      <c r="M6904" s="107" t="str">
        <f t="shared" si="107"/>
        <v/>
      </c>
    </row>
    <row r="6905" spans="12:13" hidden="1" x14ac:dyDescent="0.25">
      <c r="L6905" s="145" t="str">
        <f>IF(A6905="","",IFERROR(VLOOKUP(B6905,IPQlickTabla!$B:$J,9,FALSE),IF(B6905="80 - Produccion-Mezcla Grasa","80",IF(B6905="51 - Purga-Purga de sebo","51",IF(B6905="502 - Fermentacion PCL","502",IF(B6905="510 - Fermentacion","510","512"))))))</f>
        <v/>
      </c>
      <c r="M6905" s="107" t="str">
        <f t="shared" si="107"/>
        <v/>
      </c>
    </row>
    <row r="6906" spans="12:13" hidden="1" x14ac:dyDescent="0.25">
      <c r="L6906" s="145" t="str">
        <f>IF(A6906="","",IFERROR(VLOOKUP(B6906,IPQlickTabla!$B:$J,9,FALSE),IF(B6906="80 - Produccion-Mezcla Grasa","80",IF(B6906="51 - Purga-Purga de sebo","51",IF(B6906="502 - Fermentacion PCL","502",IF(B6906="510 - Fermentacion","510","512"))))))</f>
        <v/>
      </c>
      <c r="M6906" s="107" t="str">
        <f t="shared" si="107"/>
        <v/>
      </c>
    </row>
    <row r="6907" spans="12:13" hidden="1" x14ac:dyDescent="0.25">
      <c r="L6907" s="145" t="str">
        <f>IF(A6907="","",IFERROR(VLOOKUP(B6907,IPQlickTabla!$B:$J,9,FALSE),IF(B6907="80 - Produccion-Mezcla Grasa","80",IF(B6907="51 - Purga-Purga de sebo","51",IF(B6907="502 - Fermentacion PCL","502",IF(B6907="510 - Fermentacion","510","512"))))))</f>
        <v/>
      </c>
      <c r="M6907" s="107" t="str">
        <f t="shared" si="107"/>
        <v/>
      </c>
    </row>
    <row r="6908" spans="12:13" hidden="1" x14ac:dyDescent="0.25">
      <c r="L6908" s="145" t="str">
        <f>IF(A6908="","",IFERROR(VLOOKUP(B6908,IPQlickTabla!$B:$J,9,FALSE),IF(B6908="80 - Produccion-Mezcla Grasa","80",IF(B6908="51 - Purga-Purga de sebo","51",IF(B6908="502 - Fermentacion PCL","502",IF(B6908="510 - Fermentacion","510","512"))))))</f>
        <v/>
      </c>
      <c r="M6908" s="107" t="str">
        <f t="shared" si="107"/>
        <v/>
      </c>
    </row>
    <row r="6909" spans="12:13" hidden="1" x14ac:dyDescent="0.25">
      <c r="L6909" s="145" t="str">
        <f>IF(A6909="","",IFERROR(VLOOKUP(B6909,IPQlickTabla!$B:$J,9,FALSE),IF(B6909="80 - Produccion-Mezcla Grasa","80",IF(B6909="51 - Purga-Purga de sebo","51",IF(B6909="502 - Fermentacion PCL","502",IF(B6909="510 - Fermentacion","510","512"))))))</f>
        <v/>
      </c>
      <c r="M6909" s="107" t="str">
        <f t="shared" si="107"/>
        <v/>
      </c>
    </row>
    <row r="6910" spans="12:13" hidden="1" x14ac:dyDescent="0.25">
      <c r="L6910" s="145" t="str">
        <f>IF(A6910="","",IFERROR(VLOOKUP(B6910,IPQlickTabla!$B:$J,9,FALSE),IF(B6910="80 - Produccion-Mezcla Grasa","80",IF(B6910="51 - Purga-Purga de sebo","51",IF(B6910="502 - Fermentacion PCL","502",IF(B6910="510 - Fermentacion","510","512"))))))</f>
        <v/>
      </c>
      <c r="M6910" s="107" t="str">
        <f t="shared" si="107"/>
        <v/>
      </c>
    </row>
    <row r="6911" spans="12:13" hidden="1" x14ac:dyDescent="0.25">
      <c r="L6911" s="145" t="str">
        <f>IF(A6911="","",IFERROR(VLOOKUP(B6911,IPQlickTabla!$B:$J,9,FALSE),IF(B6911="80 - Produccion-Mezcla Grasa","80",IF(B6911="51 - Purga-Purga de sebo","51",IF(B6911="502 - Fermentacion PCL","502",IF(B6911="510 - Fermentacion","510","512"))))))</f>
        <v/>
      </c>
      <c r="M6911" s="107" t="str">
        <f t="shared" si="107"/>
        <v/>
      </c>
    </row>
    <row r="6912" spans="12:13" hidden="1" x14ac:dyDescent="0.25">
      <c r="L6912" s="145" t="str">
        <f>IF(A6912="","",IFERROR(VLOOKUP(B6912,IPQlickTabla!$B:$J,9,FALSE),IF(B6912="80 - Produccion-Mezcla Grasa","80",IF(B6912="51 - Purga-Purga de sebo","51",IF(B6912="502 - Fermentacion PCL","502",IF(B6912="510 - Fermentacion","510","512"))))))</f>
        <v/>
      </c>
      <c r="M6912" s="107" t="str">
        <f t="shared" si="107"/>
        <v/>
      </c>
    </row>
    <row r="6913" spans="12:13" hidden="1" x14ac:dyDescent="0.25">
      <c r="L6913" s="145" t="str">
        <f>IF(A6913="","",IFERROR(VLOOKUP(B6913,IPQlickTabla!$B:$J,9,FALSE),IF(B6913="80 - Produccion-Mezcla Grasa","80",IF(B6913="51 - Purga-Purga de sebo","51",IF(B6913="502 - Fermentacion PCL","502",IF(B6913="510 - Fermentacion","510","512"))))))</f>
        <v/>
      </c>
      <c r="M6913" s="107" t="str">
        <f t="shared" si="107"/>
        <v/>
      </c>
    </row>
    <row r="6914" spans="12:13" hidden="1" x14ac:dyDescent="0.25">
      <c r="L6914" s="145" t="str">
        <f>IF(A6914="","",IFERROR(VLOOKUP(B6914,IPQlickTabla!$B:$J,9,FALSE),IF(B6914="80 - Produccion-Mezcla Grasa","80",IF(B6914="51 - Purga-Purga de sebo","51",IF(B6914="502 - Fermentacion PCL","502",IF(B6914="510 - Fermentacion","510","512"))))))</f>
        <v/>
      </c>
      <c r="M6914" s="107" t="str">
        <f t="shared" si="107"/>
        <v/>
      </c>
    </row>
    <row r="6915" spans="12:13" hidden="1" x14ac:dyDescent="0.25">
      <c r="L6915" s="145" t="str">
        <f>IF(A6915="","",IFERROR(VLOOKUP(B6915,IPQlickTabla!$B:$J,9,FALSE),IF(B6915="80 - Produccion-Mezcla Grasa","80",IF(B6915="51 - Purga-Purga de sebo","51",IF(B6915="502 - Fermentacion PCL","502",IF(B6915="510 - Fermentacion","510","512"))))))</f>
        <v/>
      </c>
      <c r="M6915" s="107" t="str">
        <f t="shared" ref="M6915:M6978" si="108">+IF(OR(L6915=73,L6915=74,L6915=75),75,IF(L6915="80",80,IF(L6915="51",51,IF(L6915="502",502,IF(L6915="510",510,IF(L6915="512",512,L6915))))))</f>
        <v/>
      </c>
    </row>
    <row r="6916" spans="12:13" hidden="1" x14ac:dyDescent="0.25">
      <c r="L6916" s="145" t="str">
        <f>IF(A6916="","",IFERROR(VLOOKUP(B6916,IPQlickTabla!$B:$J,9,FALSE),IF(B6916="80 - Produccion-Mezcla Grasa","80",IF(B6916="51 - Purga-Purga de sebo","51",IF(B6916="502 - Fermentacion PCL","502",IF(B6916="510 - Fermentacion","510","512"))))))</f>
        <v/>
      </c>
      <c r="M6916" s="107" t="str">
        <f t="shared" si="108"/>
        <v/>
      </c>
    </row>
    <row r="6917" spans="12:13" hidden="1" x14ac:dyDescent="0.25">
      <c r="L6917" s="145" t="str">
        <f>IF(A6917="","",IFERROR(VLOOKUP(B6917,IPQlickTabla!$B:$J,9,FALSE),IF(B6917="80 - Produccion-Mezcla Grasa","80",IF(B6917="51 - Purga-Purga de sebo","51",IF(B6917="502 - Fermentacion PCL","502",IF(B6917="510 - Fermentacion","510","512"))))))</f>
        <v/>
      </c>
      <c r="M6917" s="107" t="str">
        <f t="shared" si="108"/>
        <v/>
      </c>
    </row>
    <row r="6918" spans="12:13" hidden="1" x14ac:dyDescent="0.25">
      <c r="L6918" s="145" t="str">
        <f>IF(A6918="","",IFERROR(VLOOKUP(B6918,IPQlickTabla!$B:$J,9,FALSE),IF(B6918="80 - Produccion-Mezcla Grasa","80",IF(B6918="51 - Purga-Purga de sebo","51",IF(B6918="502 - Fermentacion PCL","502",IF(B6918="510 - Fermentacion","510","512"))))))</f>
        <v/>
      </c>
      <c r="M6918" s="107" t="str">
        <f t="shared" si="108"/>
        <v/>
      </c>
    </row>
    <row r="6919" spans="12:13" hidden="1" x14ac:dyDescent="0.25">
      <c r="L6919" s="145" t="str">
        <f>IF(A6919="","",IFERROR(VLOOKUP(B6919,IPQlickTabla!$B:$J,9,FALSE),IF(B6919="80 - Produccion-Mezcla Grasa","80",IF(B6919="51 - Purga-Purga de sebo","51",IF(B6919="502 - Fermentacion PCL","502",IF(B6919="510 - Fermentacion","510","512"))))))</f>
        <v/>
      </c>
      <c r="M6919" s="107" t="str">
        <f t="shared" si="108"/>
        <v/>
      </c>
    </row>
    <row r="6920" spans="12:13" hidden="1" x14ac:dyDescent="0.25">
      <c r="L6920" s="145" t="str">
        <f>IF(A6920="","",IFERROR(VLOOKUP(B6920,IPQlickTabla!$B:$J,9,FALSE),IF(B6920="80 - Produccion-Mezcla Grasa","80",IF(B6920="51 - Purga-Purga de sebo","51",IF(B6920="502 - Fermentacion PCL","502",IF(B6920="510 - Fermentacion","510","512"))))))</f>
        <v/>
      </c>
      <c r="M6920" s="107" t="str">
        <f t="shared" si="108"/>
        <v/>
      </c>
    </row>
    <row r="6921" spans="12:13" hidden="1" x14ac:dyDescent="0.25">
      <c r="L6921" s="145" t="str">
        <f>IF(A6921="","",IFERROR(VLOOKUP(B6921,IPQlickTabla!$B:$J,9,FALSE),IF(B6921="80 - Produccion-Mezcla Grasa","80",IF(B6921="51 - Purga-Purga de sebo","51",IF(B6921="502 - Fermentacion PCL","502",IF(B6921="510 - Fermentacion","510","512"))))))</f>
        <v/>
      </c>
      <c r="M6921" s="107" t="str">
        <f t="shared" si="108"/>
        <v/>
      </c>
    </row>
    <row r="6922" spans="12:13" hidden="1" x14ac:dyDescent="0.25">
      <c r="L6922" s="145" t="str">
        <f>IF(A6922="","",IFERROR(VLOOKUP(B6922,IPQlickTabla!$B:$J,9,FALSE),IF(B6922="80 - Produccion-Mezcla Grasa","80",IF(B6922="51 - Purga-Purga de sebo","51",IF(B6922="502 - Fermentacion PCL","502",IF(B6922="510 - Fermentacion","510","512"))))))</f>
        <v/>
      </c>
      <c r="M6922" s="107" t="str">
        <f t="shared" si="108"/>
        <v/>
      </c>
    </row>
    <row r="6923" spans="12:13" hidden="1" x14ac:dyDescent="0.25">
      <c r="L6923" s="145" t="str">
        <f>IF(A6923="","",IFERROR(VLOOKUP(B6923,IPQlickTabla!$B:$J,9,FALSE),IF(B6923="80 - Produccion-Mezcla Grasa","80",IF(B6923="51 - Purga-Purga de sebo","51",IF(B6923="502 - Fermentacion PCL","502",IF(B6923="510 - Fermentacion","510","512"))))))</f>
        <v/>
      </c>
      <c r="M6923" s="107" t="str">
        <f t="shared" si="108"/>
        <v/>
      </c>
    </row>
    <row r="6924" spans="12:13" hidden="1" x14ac:dyDescent="0.25">
      <c r="L6924" s="145" t="str">
        <f>IF(A6924="","",IFERROR(VLOOKUP(B6924,IPQlickTabla!$B:$J,9,FALSE),IF(B6924="80 - Produccion-Mezcla Grasa","80",IF(B6924="51 - Purga-Purga de sebo","51",IF(B6924="502 - Fermentacion PCL","502",IF(B6924="510 - Fermentacion","510","512"))))))</f>
        <v/>
      </c>
      <c r="M6924" s="107" t="str">
        <f t="shared" si="108"/>
        <v/>
      </c>
    </row>
    <row r="6925" spans="12:13" hidden="1" x14ac:dyDescent="0.25">
      <c r="L6925" s="145" t="str">
        <f>IF(A6925="","",IFERROR(VLOOKUP(B6925,IPQlickTabla!$B:$J,9,FALSE),IF(B6925="80 - Produccion-Mezcla Grasa","80",IF(B6925="51 - Purga-Purga de sebo","51",IF(B6925="502 - Fermentacion PCL","502",IF(B6925="510 - Fermentacion","510","512"))))))</f>
        <v/>
      </c>
      <c r="M6925" s="107" t="str">
        <f t="shared" si="108"/>
        <v/>
      </c>
    </row>
    <row r="6926" spans="12:13" hidden="1" x14ac:dyDescent="0.25">
      <c r="L6926" s="145" t="str">
        <f>IF(A6926="","",IFERROR(VLOOKUP(B6926,IPQlickTabla!$B:$J,9,FALSE),IF(B6926="80 - Produccion-Mezcla Grasa","80",IF(B6926="51 - Purga-Purga de sebo","51",IF(B6926="502 - Fermentacion PCL","502",IF(B6926="510 - Fermentacion","510","512"))))))</f>
        <v/>
      </c>
      <c r="M6926" s="107" t="str">
        <f t="shared" si="108"/>
        <v/>
      </c>
    </row>
    <row r="6927" spans="12:13" hidden="1" x14ac:dyDescent="0.25">
      <c r="L6927" s="145" t="str">
        <f>IF(A6927="","",IFERROR(VLOOKUP(B6927,IPQlickTabla!$B:$J,9,FALSE),IF(B6927="80 - Produccion-Mezcla Grasa","80",IF(B6927="51 - Purga-Purga de sebo","51",IF(B6927="502 - Fermentacion PCL","502",IF(B6927="510 - Fermentacion","510","512"))))))</f>
        <v/>
      </c>
      <c r="M6927" s="107" t="str">
        <f t="shared" si="108"/>
        <v/>
      </c>
    </row>
    <row r="6928" spans="12:13" hidden="1" x14ac:dyDescent="0.25">
      <c r="L6928" s="145" t="str">
        <f>IF(A6928="","",IFERROR(VLOOKUP(B6928,IPQlickTabla!$B:$J,9,FALSE),IF(B6928="80 - Produccion-Mezcla Grasa","80",IF(B6928="51 - Purga-Purga de sebo","51",IF(B6928="502 - Fermentacion PCL","502",IF(B6928="510 - Fermentacion","510","512"))))))</f>
        <v/>
      </c>
      <c r="M6928" s="107" t="str">
        <f t="shared" si="108"/>
        <v/>
      </c>
    </row>
    <row r="6929" spans="12:13" hidden="1" x14ac:dyDescent="0.25">
      <c r="L6929" s="145" t="str">
        <f>IF(A6929="","",IFERROR(VLOOKUP(B6929,IPQlickTabla!$B:$J,9,FALSE),IF(B6929="80 - Produccion-Mezcla Grasa","80",IF(B6929="51 - Purga-Purga de sebo","51",IF(B6929="502 - Fermentacion PCL","502",IF(B6929="510 - Fermentacion","510","512"))))))</f>
        <v/>
      </c>
      <c r="M6929" s="107" t="str">
        <f t="shared" si="108"/>
        <v/>
      </c>
    </row>
    <row r="6930" spans="12:13" hidden="1" x14ac:dyDescent="0.25">
      <c r="L6930" s="145" t="str">
        <f>IF(A6930="","",IFERROR(VLOOKUP(B6930,IPQlickTabla!$B:$J,9,FALSE),IF(B6930="80 - Produccion-Mezcla Grasa","80",IF(B6930="51 - Purga-Purga de sebo","51",IF(B6930="502 - Fermentacion PCL","502",IF(B6930="510 - Fermentacion","510","512"))))))</f>
        <v/>
      </c>
      <c r="M6930" s="107" t="str">
        <f t="shared" si="108"/>
        <v/>
      </c>
    </row>
    <row r="6931" spans="12:13" hidden="1" x14ac:dyDescent="0.25">
      <c r="L6931" s="145" t="str">
        <f>IF(A6931="","",IFERROR(VLOOKUP(B6931,IPQlickTabla!$B:$J,9,FALSE),IF(B6931="80 - Produccion-Mezcla Grasa","80",IF(B6931="51 - Purga-Purga de sebo","51",IF(B6931="502 - Fermentacion PCL","502",IF(B6931="510 - Fermentacion","510","512"))))))</f>
        <v/>
      </c>
      <c r="M6931" s="107" t="str">
        <f t="shared" si="108"/>
        <v/>
      </c>
    </row>
    <row r="6932" spans="12:13" hidden="1" x14ac:dyDescent="0.25">
      <c r="L6932" s="145" t="str">
        <f>IF(A6932="","",IFERROR(VLOOKUP(B6932,IPQlickTabla!$B:$J,9,FALSE),IF(B6932="80 - Produccion-Mezcla Grasa","80",IF(B6932="51 - Purga-Purga de sebo","51",IF(B6932="502 - Fermentacion PCL","502",IF(B6932="510 - Fermentacion","510","512"))))))</f>
        <v/>
      </c>
      <c r="M6932" s="107" t="str">
        <f t="shared" si="108"/>
        <v/>
      </c>
    </row>
    <row r="6933" spans="12:13" hidden="1" x14ac:dyDescent="0.25">
      <c r="L6933" s="145" t="str">
        <f>IF(A6933="","",IFERROR(VLOOKUP(B6933,IPQlickTabla!$B:$J,9,FALSE),IF(B6933="80 - Produccion-Mezcla Grasa","80",IF(B6933="51 - Purga-Purga de sebo","51",IF(B6933="502 - Fermentacion PCL","502",IF(B6933="510 - Fermentacion","510","512"))))))</f>
        <v/>
      </c>
      <c r="M6933" s="107" t="str">
        <f t="shared" si="108"/>
        <v/>
      </c>
    </row>
    <row r="6934" spans="12:13" hidden="1" x14ac:dyDescent="0.25">
      <c r="L6934" s="145" t="str">
        <f>IF(A6934="","",IFERROR(VLOOKUP(B6934,IPQlickTabla!$B:$J,9,FALSE),IF(B6934="80 - Produccion-Mezcla Grasa","80",IF(B6934="51 - Purga-Purga de sebo","51",IF(B6934="502 - Fermentacion PCL","502",IF(B6934="510 - Fermentacion","510","512"))))))</f>
        <v/>
      </c>
      <c r="M6934" s="107" t="str">
        <f t="shared" si="108"/>
        <v/>
      </c>
    </row>
    <row r="6935" spans="12:13" hidden="1" x14ac:dyDescent="0.25">
      <c r="L6935" s="145" t="str">
        <f>IF(A6935="","",IFERROR(VLOOKUP(B6935,IPQlickTabla!$B:$J,9,FALSE),IF(B6935="80 - Produccion-Mezcla Grasa","80",IF(B6935="51 - Purga-Purga de sebo","51",IF(B6935="502 - Fermentacion PCL","502",IF(B6935="510 - Fermentacion","510","512"))))))</f>
        <v/>
      </c>
      <c r="M6935" s="107" t="str">
        <f t="shared" si="108"/>
        <v/>
      </c>
    </row>
    <row r="6936" spans="12:13" hidden="1" x14ac:dyDescent="0.25">
      <c r="L6936" s="145" t="str">
        <f>IF(A6936="","",IFERROR(VLOOKUP(B6936,IPQlickTabla!$B:$J,9,FALSE),IF(B6936="80 - Produccion-Mezcla Grasa","80",IF(B6936="51 - Purga-Purga de sebo","51",IF(B6936="502 - Fermentacion PCL","502",IF(B6936="510 - Fermentacion","510","512"))))))</f>
        <v/>
      </c>
      <c r="M6936" s="107" t="str">
        <f t="shared" si="108"/>
        <v/>
      </c>
    </row>
    <row r="6937" spans="12:13" hidden="1" x14ac:dyDescent="0.25">
      <c r="L6937" s="145" t="str">
        <f>IF(A6937="","",IFERROR(VLOOKUP(B6937,IPQlickTabla!$B:$J,9,FALSE),IF(B6937="80 - Produccion-Mezcla Grasa","80",IF(B6937="51 - Purga-Purga de sebo","51",IF(B6937="502 - Fermentacion PCL","502",IF(B6937="510 - Fermentacion","510","512"))))))</f>
        <v/>
      </c>
      <c r="M6937" s="107" t="str">
        <f t="shared" si="108"/>
        <v/>
      </c>
    </row>
    <row r="6938" spans="12:13" hidden="1" x14ac:dyDescent="0.25">
      <c r="L6938" s="145" t="str">
        <f>IF(A6938="","",IFERROR(VLOOKUP(B6938,IPQlickTabla!$B:$J,9,FALSE),IF(B6938="80 - Produccion-Mezcla Grasa","80",IF(B6938="51 - Purga-Purga de sebo","51",IF(B6938="502 - Fermentacion PCL","502",IF(B6938="510 - Fermentacion","510","512"))))))</f>
        <v/>
      </c>
      <c r="M6938" s="107" t="str">
        <f t="shared" si="108"/>
        <v/>
      </c>
    </row>
    <row r="6939" spans="12:13" hidden="1" x14ac:dyDescent="0.25">
      <c r="L6939" s="145" t="str">
        <f>IF(A6939="","",IFERROR(VLOOKUP(B6939,IPQlickTabla!$B:$J,9,FALSE),IF(B6939="80 - Produccion-Mezcla Grasa","80",IF(B6939="51 - Purga-Purga de sebo","51",IF(B6939="502 - Fermentacion PCL","502",IF(B6939="510 - Fermentacion","510","512"))))))</f>
        <v/>
      </c>
      <c r="M6939" s="107" t="str">
        <f t="shared" si="108"/>
        <v/>
      </c>
    </row>
    <row r="6940" spans="12:13" hidden="1" x14ac:dyDescent="0.25">
      <c r="L6940" s="145" t="str">
        <f>IF(A6940="","",IFERROR(VLOOKUP(B6940,IPQlickTabla!$B:$J,9,FALSE),IF(B6940="80 - Produccion-Mezcla Grasa","80",IF(B6940="51 - Purga-Purga de sebo","51",IF(B6940="502 - Fermentacion PCL","502",IF(B6940="510 - Fermentacion","510","512"))))))</f>
        <v/>
      </c>
      <c r="M6940" s="107" t="str">
        <f t="shared" si="108"/>
        <v/>
      </c>
    </row>
    <row r="6941" spans="12:13" hidden="1" x14ac:dyDescent="0.25">
      <c r="L6941" s="145" t="str">
        <f>IF(A6941="","",IFERROR(VLOOKUP(B6941,IPQlickTabla!$B:$J,9,FALSE),IF(B6941="80 - Produccion-Mezcla Grasa","80",IF(B6941="51 - Purga-Purga de sebo","51",IF(B6941="502 - Fermentacion PCL","502",IF(B6941="510 - Fermentacion","510","512"))))))</f>
        <v/>
      </c>
      <c r="M6941" s="107" t="str">
        <f t="shared" si="108"/>
        <v/>
      </c>
    </row>
    <row r="6942" spans="12:13" hidden="1" x14ac:dyDescent="0.25">
      <c r="L6942" s="145" t="str">
        <f>IF(A6942="","",IFERROR(VLOOKUP(B6942,IPQlickTabla!$B:$J,9,FALSE),IF(B6942="80 - Produccion-Mezcla Grasa","80",IF(B6942="51 - Purga-Purga de sebo","51",IF(B6942="502 - Fermentacion PCL","502",IF(B6942="510 - Fermentacion","510","512"))))))</f>
        <v/>
      </c>
      <c r="M6942" s="107" t="str">
        <f t="shared" si="108"/>
        <v/>
      </c>
    </row>
    <row r="6943" spans="12:13" hidden="1" x14ac:dyDescent="0.25">
      <c r="L6943" s="145" t="str">
        <f>IF(A6943="","",IFERROR(VLOOKUP(B6943,IPQlickTabla!$B:$J,9,FALSE),IF(B6943="80 - Produccion-Mezcla Grasa","80",IF(B6943="51 - Purga-Purga de sebo","51",IF(B6943="502 - Fermentacion PCL","502",IF(B6943="510 - Fermentacion","510","512"))))))</f>
        <v/>
      </c>
      <c r="M6943" s="107" t="str">
        <f t="shared" si="108"/>
        <v/>
      </c>
    </row>
    <row r="6944" spans="12:13" hidden="1" x14ac:dyDescent="0.25">
      <c r="L6944" s="145" t="str">
        <f>IF(A6944="","",IFERROR(VLOOKUP(B6944,IPQlickTabla!$B:$J,9,FALSE),IF(B6944="80 - Produccion-Mezcla Grasa","80",IF(B6944="51 - Purga-Purga de sebo","51",IF(B6944="502 - Fermentacion PCL","502",IF(B6944="510 - Fermentacion","510","512"))))))</f>
        <v/>
      </c>
      <c r="M6944" s="107" t="str">
        <f t="shared" si="108"/>
        <v/>
      </c>
    </row>
    <row r="6945" spans="12:13" hidden="1" x14ac:dyDescent="0.25">
      <c r="L6945" s="145" t="str">
        <f>IF(A6945="","",IFERROR(VLOOKUP(B6945,IPQlickTabla!$B:$J,9,FALSE),IF(B6945="80 - Produccion-Mezcla Grasa","80",IF(B6945="51 - Purga-Purga de sebo","51",IF(B6945="502 - Fermentacion PCL","502",IF(B6945="510 - Fermentacion","510","512"))))))</f>
        <v/>
      </c>
      <c r="M6945" s="107" t="str">
        <f t="shared" si="108"/>
        <v/>
      </c>
    </row>
    <row r="6946" spans="12:13" hidden="1" x14ac:dyDescent="0.25">
      <c r="L6946" s="145" t="str">
        <f>IF(A6946="","",IFERROR(VLOOKUP(B6946,IPQlickTabla!$B:$J,9,FALSE),IF(B6946="80 - Produccion-Mezcla Grasa","80",IF(B6946="51 - Purga-Purga de sebo","51",IF(B6946="502 - Fermentacion PCL","502",IF(B6946="510 - Fermentacion","510","512"))))))</f>
        <v/>
      </c>
      <c r="M6946" s="107" t="str">
        <f t="shared" si="108"/>
        <v/>
      </c>
    </row>
    <row r="6947" spans="12:13" hidden="1" x14ac:dyDescent="0.25">
      <c r="L6947" s="145" t="str">
        <f>IF(A6947="","",IFERROR(VLOOKUP(B6947,IPQlickTabla!$B:$J,9,FALSE),IF(B6947="80 - Produccion-Mezcla Grasa","80",IF(B6947="51 - Purga-Purga de sebo","51",IF(B6947="502 - Fermentacion PCL","502",IF(B6947="510 - Fermentacion","510","512"))))))</f>
        <v/>
      </c>
      <c r="M6947" s="107" t="str">
        <f t="shared" si="108"/>
        <v/>
      </c>
    </row>
    <row r="6948" spans="12:13" hidden="1" x14ac:dyDescent="0.25">
      <c r="L6948" s="145" t="str">
        <f>IF(A6948="","",IFERROR(VLOOKUP(B6948,IPQlickTabla!$B:$J,9,FALSE),IF(B6948="80 - Produccion-Mezcla Grasa","80",IF(B6948="51 - Purga-Purga de sebo","51",IF(B6948="502 - Fermentacion PCL","502",IF(B6948="510 - Fermentacion","510","512"))))))</f>
        <v/>
      </c>
      <c r="M6948" s="107" t="str">
        <f t="shared" si="108"/>
        <v/>
      </c>
    </row>
    <row r="6949" spans="12:13" hidden="1" x14ac:dyDescent="0.25">
      <c r="L6949" s="145" t="str">
        <f>IF(A6949="","",IFERROR(VLOOKUP(B6949,IPQlickTabla!$B:$J,9,FALSE),IF(B6949="80 - Produccion-Mezcla Grasa","80",IF(B6949="51 - Purga-Purga de sebo","51",IF(B6949="502 - Fermentacion PCL","502",IF(B6949="510 - Fermentacion","510","512"))))))</f>
        <v/>
      </c>
      <c r="M6949" s="107" t="str">
        <f t="shared" si="108"/>
        <v/>
      </c>
    </row>
    <row r="6950" spans="12:13" hidden="1" x14ac:dyDescent="0.25">
      <c r="L6950" s="145" t="str">
        <f>IF(A6950="","",IFERROR(VLOOKUP(B6950,IPQlickTabla!$B:$J,9,FALSE),IF(B6950="80 - Produccion-Mezcla Grasa","80",IF(B6950="51 - Purga-Purga de sebo","51",IF(B6950="502 - Fermentacion PCL","502",IF(B6950="510 - Fermentacion","510","512"))))))</f>
        <v/>
      </c>
      <c r="M6950" s="107" t="str">
        <f t="shared" si="108"/>
        <v/>
      </c>
    </row>
    <row r="6951" spans="12:13" hidden="1" x14ac:dyDescent="0.25">
      <c r="L6951" s="145" t="str">
        <f>IF(A6951="","",IFERROR(VLOOKUP(B6951,IPQlickTabla!$B:$J,9,FALSE),IF(B6951="80 - Produccion-Mezcla Grasa","80",IF(B6951="51 - Purga-Purga de sebo","51",IF(B6951="502 - Fermentacion PCL","502",IF(B6951="510 - Fermentacion","510","512"))))))</f>
        <v/>
      </c>
      <c r="M6951" s="107" t="str">
        <f t="shared" si="108"/>
        <v/>
      </c>
    </row>
    <row r="6952" spans="12:13" hidden="1" x14ac:dyDescent="0.25">
      <c r="L6952" s="145" t="str">
        <f>IF(A6952="","",IFERROR(VLOOKUP(B6952,IPQlickTabla!$B:$J,9,FALSE),IF(B6952="80 - Produccion-Mezcla Grasa","80",IF(B6952="51 - Purga-Purga de sebo","51",IF(B6952="502 - Fermentacion PCL","502",IF(B6952="510 - Fermentacion","510","512"))))))</f>
        <v/>
      </c>
      <c r="M6952" s="107" t="str">
        <f t="shared" si="108"/>
        <v/>
      </c>
    </row>
    <row r="6953" spans="12:13" hidden="1" x14ac:dyDescent="0.25">
      <c r="L6953" s="145" t="str">
        <f>IF(A6953="","",IFERROR(VLOOKUP(B6953,IPQlickTabla!$B:$J,9,FALSE),IF(B6953="80 - Produccion-Mezcla Grasa","80",IF(B6953="51 - Purga-Purga de sebo","51",IF(B6953="502 - Fermentacion PCL","502",IF(B6953="510 - Fermentacion","510","512"))))))</f>
        <v/>
      </c>
      <c r="M6953" s="107" t="str">
        <f t="shared" si="108"/>
        <v/>
      </c>
    </row>
    <row r="6954" spans="12:13" hidden="1" x14ac:dyDescent="0.25">
      <c r="L6954" s="145" t="str">
        <f>IF(A6954="","",IFERROR(VLOOKUP(B6954,IPQlickTabla!$B:$J,9,FALSE),IF(B6954="80 - Produccion-Mezcla Grasa","80",IF(B6954="51 - Purga-Purga de sebo","51",IF(B6954="502 - Fermentacion PCL","502",IF(B6954="510 - Fermentacion","510","512"))))))</f>
        <v/>
      </c>
      <c r="M6954" s="107" t="str">
        <f t="shared" si="108"/>
        <v/>
      </c>
    </row>
    <row r="6955" spans="12:13" hidden="1" x14ac:dyDescent="0.25">
      <c r="L6955" s="145" t="str">
        <f>IF(A6955="","",IFERROR(VLOOKUP(B6955,IPQlickTabla!$B:$J,9,FALSE),IF(B6955="80 - Produccion-Mezcla Grasa","80",IF(B6955="51 - Purga-Purga de sebo","51",IF(B6955="502 - Fermentacion PCL","502",IF(B6955="510 - Fermentacion","510","512"))))))</f>
        <v/>
      </c>
      <c r="M6955" s="107" t="str">
        <f t="shared" si="108"/>
        <v/>
      </c>
    </row>
    <row r="6956" spans="12:13" hidden="1" x14ac:dyDescent="0.25">
      <c r="L6956" s="145" t="str">
        <f>IF(A6956="","",IFERROR(VLOOKUP(B6956,IPQlickTabla!$B:$J,9,FALSE),IF(B6956="80 - Produccion-Mezcla Grasa","80",IF(B6956="51 - Purga-Purga de sebo","51",IF(B6956="502 - Fermentacion PCL","502",IF(B6956="510 - Fermentacion","510","512"))))))</f>
        <v/>
      </c>
      <c r="M6956" s="107" t="str">
        <f t="shared" si="108"/>
        <v/>
      </c>
    </row>
    <row r="6957" spans="12:13" hidden="1" x14ac:dyDescent="0.25">
      <c r="L6957" s="145" t="str">
        <f>IF(A6957="","",IFERROR(VLOOKUP(B6957,IPQlickTabla!$B:$J,9,FALSE),IF(B6957="80 - Produccion-Mezcla Grasa","80",IF(B6957="51 - Purga-Purga de sebo","51",IF(B6957="502 - Fermentacion PCL","502",IF(B6957="510 - Fermentacion","510","512"))))))</f>
        <v/>
      </c>
      <c r="M6957" s="107" t="str">
        <f t="shared" si="108"/>
        <v/>
      </c>
    </row>
    <row r="6958" spans="12:13" hidden="1" x14ac:dyDescent="0.25">
      <c r="L6958" s="145" t="str">
        <f>IF(A6958="","",IFERROR(VLOOKUP(B6958,IPQlickTabla!$B:$J,9,FALSE),IF(B6958="80 - Produccion-Mezcla Grasa","80",IF(B6958="51 - Purga-Purga de sebo","51",IF(B6958="502 - Fermentacion PCL","502",IF(B6958="510 - Fermentacion","510","512"))))))</f>
        <v/>
      </c>
      <c r="M6958" s="107" t="str">
        <f t="shared" si="108"/>
        <v/>
      </c>
    </row>
    <row r="6959" spans="12:13" hidden="1" x14ac:dyDescent="0.25">
      <c r="L6959" s="145" t="str">
        <f>IF(A6959="","",IFERROR(VLOOKUP(B6959,IPQlickTabla!$B:$J,9,FALSE),IF(B6959="80 - Produccion-Mezcla Grasa","80",IF(B6959="51 - Purga-Purga de sebo","51",IF(B6959="502 - Fermentacion PCL","502",IF(B6959="510 - Fermentacion","510","512"))))))</f>
        <v/>
      </c>
      <c r="M6959" s="107" t="str">
        <f t="shared" si="108"/>
        <v/>
      </c>
    </row>
    <row r="6960" spans="12:13" hidden="1" x14ac:dyDescent="0.25">
      <c r="L6960" s="145" t="str">
        <f>IF(A6960="","",IFERROR(VLOOKUP(B6960,IPQlickTabla!$B:$J,9,FALSE),IF(B6960="80 - Produccion-Mezcla Grasa","80",IF(B6960="51 - Purga-Purga de sebo","51",IF(B6960="502 - Fermentacion PCL","502",IF(B6960="510 - Fermentacion","510","512"))))))</f>
        <v/>
      </c>
      <c r="M6960" s="107" t="str">
        <f t="shared" si="108"/>
        <v/>
      </c>
    </row>
    <row r="6961" spans="12:13" hidden="1" x14ac:dyDescent="0.25">
      <c r="L6961" s="145" t="str">
        <f>IF(A6961="","",IFERROR(VLOOKUP(B6961,IPQlickTabla!$B:$J,9,FALSE),IF(B6961="80 - Produccion-Mezcla Grasa","80",IF(B6961="51 - Purga-Purga de sebo","51",IF(B6961="502 - Fermentacion PCL","502",IF(B6961="510 - Fermentacion","510","512"))))))</f>
        <v/>
      </c>
      <c r="M6961" s="107" t="str">
        <f t="shared" si="108"/>
        <v/>
      </c>
    </row>
    <row r="6962" spans="12:13" hidden="1" x14ac:dyDescent="0.25">
      <c r="L6962" s="145" t="str">
        <f>IF(A6962="","",IFERROR(VLOOKUP(B6962,IPQlickTabla!$B:$J,9,FALSE),IF(B6962="80 - Produccion-Mezcla Grasa","80",IF(B6962="51 - Purga-Purga de sebo","51",IF(B6962="502 - Fermentacion PCL","502",IF(B6962="510 - Fermentacion","510","512"))))))</f>
        <v/>
      </c>
      <c r="M6962" s="107" t="str">
        <f t="shared" si="108"/>
        <v/>
      </c>
    </row>
    <row r="6963" spans="12:13" hidden="1" x14ac:dyDescent="0.25">
      <c r="L6963" s="145" t="str">
        <f>IF(A6963="","",IFERROR(VLOOKUP(B6963,IPQlickTabla!$B:$J,9,FALSE),IF(B6963="80 - Produccion-Mezcla Grasa","80",IF(B6963="51 - Purga-Purga de sebo","51",IF(B6963="502 - Fermentacion PCL","502",IF(B6963="510 - Fermentacion","510","512"))))))</f>
        <v/>
      </c>
      <c r="M6963" s="107" t="str">
        <f t="shared" si="108"/>
        <v/>
      </c>
    </row>
    <row r="6964" spans="12:13" hidden="1" x14ac:dyDescent="0.25">
      <c r="L6964" s="145" t="str">
        <f>IF(A6964="","",IFERROR(VLOOKUP(B6964,IPQlickTabla!$B:$J,9,FALSE),IF(B6964="80 - Produccion-Mezcla Grasa","80",IF(B6964="51 - Purga-Purga de sebo","51",IF(B6964="502 - Fermentacion PCL","502",IF(B6964="510 - Fermentacion","510","512"))))))</f>
        <v/>
      </c>
      <c r="M6964" s="107" t="str">
        <f t="shared" si="108"/>
        <v/>
      </c>
    </row>
    <row r="6965" spans="12:13" hidden="1" x14ac:dyDescent="0.25">
      <c r="L6965" s="145" t="str">
        <f>IF(A6965="","",IFERROR(VLOOKUP(B6965,IPQlickTabla!$B:$J,9,FALSE),IF(B6965="80 - Produccion-Mezcla Grasa","80",IF(B6965="51 - Purga-Purga de sebo","51",IF(B6965="502 - Fermentacion PCL","502",IF(B6965="510 - Fermentacion","510","512"))))))</f>
        <v/>
      </c>
      <c r="M6965" s="107" t="str">
        <f t="shared" si="108"/>
        <v/>
      </c>
    </row>
    <row r="6966" spans="12:13" hidden="1" x14ac:dyDescent="0.25">
      <c r="L6966" s="145" t="str">
        <f>IF(A6966="","",IFERROR(VLOOKUP(B6966,IPQlickTabla!$B:$J,9,FALSE),IF(B6966="80 - Produccion-Mezcla Grasa","80",IF(B6966="51 - Purga-Purga de sebo","51",IF(B6966="502 - Fermentacion PCL","502",IF(B6966="510 - Fermentacion","510","512"))))))</f>
        <v/>
      </c>
      <c r="M6966" s="107" t="str">
        <f t="shared" si="108"/>
        <v/>
      </c>
    </row>
    <row r="6967" spans="12:13" hidden="1" x14ac:dyDescent="0.25">
      <c r="L6967" s="145" t="str">
        <f>IF(A6967="","",IFERROR(VLOOKUP(B6967,IPQlickTabla!$B:$J,9,FALSE),IF(B6967="80 - Produccion-Mezcla Grasa","80",IF(B6967="51 - Purga-Purga de sebo","51",IF(B6967="502 - Fermentacion PCL","502",IF(B6967="510 - Fermentacion","510","512"))))))</f>
        <v/>
      </c>
      <c r="M6967" s="107" t="str">
        <f t="shared" si="108"/>
        <v/>
      </c>
    </row>
    <row r="6968" spans="12:13" hidden="1" x14ac:dyDescent="0.25">
      <c r="L6968" s="145" t="str">
        <f>IF(A6968="","",IFERROR(VLOOKUP(B6968,IPQlickTabla!$B:$J,9,FALSE),IF(B6968="80 - Produccion-Mezcla Grasa","80",IF(B6968="51 - Purga-Purga de sebo","51",IF(B6968="502 - Fermentacion PCL","502",IF(B6968="510 - Fermentacion","510","512"))))))</f>
        <v/>
      </c>
      <c r="M6968" s="107" t="str">
        <f t="shared" si="108"/>
        <v/>
      </c>
    </row>
    <row r="6969" spans="12:13" hidden="1" x14ac:dyDescent="0.25">
      <c r="L6969" s="145" t="str">
        <f>IF(A6969="","",IFERROR(VLOOKUP(B6969,IPQlickTabla!$B:$J,9,FALSE),IF(B6969="80 - Produccion-Mezcla Grasa","80",IF(B6969="51 - Purga-Purga de sebo","51",IF(B6969="502 - Fermentacion PCL","502",IF(B6969="510 - Fermentacion","510","512"))))))</f>
        <v/>
      </c>
      <c r="M6969" s="107" t="str">
        <f t="shared" si="108"/>
        <v/>
      </c>
    </row>
    <row r="6970" spans="12:13" hidden="1" x14ac:dyDescent="0.25">
      <c r="L6970" s="145" t="str">
        <f>IF(A6970="","",IFERROR(VLOOKUP(B6970,IPQlickTabla!$B:$J,9,FALSE),IF(B6970="80 - Produccion-Mezcla Grasa","80",IF(B6970="51 - Purga-Purga de sebo","51",IF(B6970="502 - Fermentacion PCL","502",IF(B6970="510 - Fermentacion","510","512"))))))</f>
        <v/>
      </c>
      <c r="M6970" s="107" t="str">
        <f t="shared" si="108"/>
        <v/>
      </c>
    </row>
    <row r="6971" spans="12:13" hidden="1" x14ac:dyDescent="0.25">
      <c r="L6971" s="145" t="str">
        <f>IF(A6971="","",IFERROR(VLOOKUP(B6971,IPQlickTabla!$B:$J,9,FALSE),IF(B6971="80 - Produccion-Mezcla Grasa","80",IF(B6971="51 - Purga-Purga de sebo","51",IF(B6971="502 - Fermentacion PCL","502",IF(B6971="510 - Fermentacion","510","512"))))))</f>
        <v/>
      </c>
      <c r="M6971" s="107" t="str">
        <f t="shared" si="108"/>
        <v/>
      </c>
    </row>
    <row r="6972" spans="12:13" hidden="1" x14ac:dyDescent="0.25">
      <c r="L6972" s="145" t="str">
        <f>IF(A6972="","",IFERROR(VLOOKUP(B6972,IPQlickTabla!$B:$J,9,FALSE),IF(B6972="80 - Produccion-Mezcla Grasa","80",IF(B6972="51 - Purga-Purga de sebo","51",IF(B6972="502 - Fermentacion PCL","502",IF(B6972="510 - Fermentacion","510","512"))))))</f>
        <v/>
      </c>
      <c r="M6972" s="107" t="str">
        <f t="shared" si="108"/>
        <v/>
      </c>
    </row>
    <row r="6973" spans="12:13" hidden="1" x14ac:dyDescent="0.25">
      <c r="L6973" s="145" t="str">
        <f>IF(A6973="","",IFERROR(VLOOKUP(B6973,IPQlickTabla!$B:$J,9,FALSE),IF(B6973="80 - Produccion-Mezcla Grasa","80",IF(B6973="51 - Purga-Purga de sebo","51",IF(B6973="502 - Fermentacion PCL","502",IF(B6973="510 - Fermentacion","510","512"))))))</f>
        <v/>
      </c>
      <c r="M6973" s="107" t="str">
        <f t="shared" si="108"/>
        <v/>
      </c>
    </row>
    <row r="6974" spans="12:13" hidden="1" x14ac:dyDescent="0.25">
      <c r="L6974" s="145" t="str">
        <f>IF(A6974="","",IFERROR(VLOOKUP(B6974,IPQlickTabla!$B:$J,9,FALSE),IF(B6974="80 - Produccion-Mezcla Grasa","80",IF(B6974="51 - Purga-Purga de sebo","51",IF(B6974="502 - Fermentacion PCL","502",IF(B6974="510 - Fermentacion","510","512"))))))</f>
        <v/>
      </c>
      <c r="M6974" s="107" t="str">
        <f t="shared" si="108"/>
        <v/>
      </c>
    </row>
    <row r="6975" spans="12:13" hidden="1" x14ac:dyDescent="0.25">
      <c r="L6975" s="145" t="str">
        <f>IF(A6975="","",IFERROR(VLOOKUP(B6975,IPQlickTabla!$B:$J,9,FALSE),IF(B6975="80 - Produccion-Mezcla Grasa","80",IF(B6975="51 - Purga-Purga de sebo","51",IF(B6975="502 - Fermentacion PCL","502",IF(B6975="510 - Fermentacion","510","512"))))))</f>
        <v/>
      </c>
      <c r="M6975" s="107" t="str">
        <f t="shared" si="108"/>
        <v/>
      </c>
    </row>
    <row r="6976" spans="12:13" hidden="1" x14ac:dyDescent="0.25">
      <c r="L6976" s="145" t="str">
        <f>IF(A6976="","",IFERROR(VLOOKUP(B6976,IPQlickTabla!$B:$J,9,FALSE),IF(B6976="80 - Produccion-Mezcla Grasa","80",IF(B6976="51 - Purga-Purga de sebo","51",IF(B6976="502 - Fermentacion PCL","502",IF(B6976="510 - Fermentacion","510","512"))))))</f>
        <v/>
      </c>
      <c r="M6976" s="107" t="str">
        <f t="shared" si="108"/>
        <v/>
      </c>
    </row>
    <row r="6977" spans="12:13" hidden="1" x14ac:dyDescent="0.25">
      <c r="L6977" s="145" t="str">
        <f>IF(A6977="","",IFERROR(VLOOKUP(B6977,IPQlickTabla!$B:$J,9,FALSE),IF(B6977="80 - Produccion-Mezcla Grasa","80",IF(B6977="51 - Purga-Purga de sebo","51",IF(B6977="502 - Fermentacion PCL","502",IF(B6977="510 - Fermentacion","510","512"))))))</f>
        <v/>
      </c>
      <c r="M6977" s="107" t="str">
        <f t="shared" si="108"/>
        <v/>
      </c>
    </row>
    <row r="6978" spans="12:13" hidden="1" x14ac:dyDescent="0.25">
      <c r="L6978" s="145" t="str">
        <f>IF(A6978="","",IFERROR(VLOOKUP(B6978,IPQlickTabla!$B:$J,9,FALSE),IF(B6978="80 - Produccion-Mezcla Grasa","80",IF(B6978="51 - Purga-Purga de sebo","51",IF(B6978="502 - Fermentacion PCL","502",IF(B6978="510 - Fermentacion","510","512"))))))</f>
        <v/>
      </c>
      <c r="M6978" s="107" t="str">
        <f t="shared" si="108"/>
        <v/>
      </c>
    </row>
    <row r="6979" spans="12:13" hidden="1" x14ac:dyDescent="0.25">
      <c r="L6979" s="145" t="str">
        <f>IF(A6979="","",IFERROR(VLOOKUP(B6979,IPQlickTabla!$B:$J,9,FALSE),IF(B6979="80 - Produccion-Mezcla Grasa","80",IF(B6979="51 - Purga-Purga de sebo","51",IF(B6979="502 - Fermentacion PCL","502",IF(B6979="510 - Fermentacion","510","512"))))))</f>
        <v/>
      </c>
      <c r="M6979" s="107" t="str">
        <f t="shared" ref="M6979:M7042" si="109">+IF(OR(L6979=73,L6979=74,L6979=75),75,IF(L6979="80",80,IF(L6979="51",51,IF(L6979="502",502,IF(L6979="510",510,IF(L6979="512",512,L6979))))))</f>
        <v/>
      </c>
    </row>
    <row r="6980" spans="12:13" hidden="1" x14ac:dyDescent="0.25">
      <c r="L6980" s="145" t="str">
        <f>IF(A6980="","",IFERROR(VLOOKUP(B6980,IPQlickTabla!$B:$J,9,FALSE),IF(B6980="80 - Produccion-Mezcla Grasa","80",IF(B6980="51 - Purga-Purga de sebo","51",IF(B6980="502 - Fermentacion PCL","502",IF(B6980="510 - Fermentacion","510","512"))))))</f>
        <v/>
      </c>
      <c r="M6980" s="107" t="str">
        <f t="shared" si="109"/>
        <v/>
      </c>
    </row>
    <row r="6981" spans="12:13" hidden="1" x14ac:dyDescent="0.25">
      <c r="L6981" s="145" t="str">
        <f>IF(A6981="","",IFERROR(VLOOKUP(B6981,IPQlickTabla!$B:$J,9,FALSE),IF(B6981="80 - Produccion-Mezcla Grasa","80",IF(B6981="51 - Purga-Purga de sebo","51",IF(B6981="502 - Fermentacion PCL","502",IF(B6981="510 - Fermentacion","510","512"))))))</f>
        <v/>
      </c>
      <c r="M6981" s="107" t="str">
        <f t="shared" si="109"/>
        <v/>
      </c>
    </row>
    <row r="6982" spans="12:13" hidden="1" x14ac:dyDescent="0.25">
      <c r="L6982" s="145" t="str">
        <f>IF(A6982="","",IFERROR(VLOOKUP(B6982,IPQlickTabla!$B:$J,9,FALSE),IF(B6982="80 - Produccion-Mezcla Grasa","80",IF(B6982="51 - Purga-Purga de sebo","51",IF(B6982="502 - Fermentacion PCL","502",IF(B6982="510 - Fermentacion","510","512"))))))</f>
        <v/>
      </c>
      <c r="M6982" s="107" t="str">
        <f t="shared" si="109"/>
        <v/>
      </c>
    </row>
    <row r="6983" spans="12:13" hidden="1" x14ac:dyDescent="0.25">
      <c r="L6983" s="145" t="str">
        <f>IF(A6983="","",IFERROR(VLOOKUP(B6983,IPQlickTabla!$B:$J,9,FALSE),IF(B6983="80 - Produccion-Mezcla Grasa","80",IF(B6983="51 - Purga-Purga de sebo","51",IF(B6983="502 - Fermentacion PCL","502",IF(B6983="510 - Fermentacion","510","512"))))))</f>
        <v/>
      </c>
      <c r="M6983" s="107" t="str">
        <f t="shared" si="109"/>
        <v/>
      </c>
    </row>
    <row r="6984" spans="12:13" hidden="1" x14ac:dyDescent="0.25">
      <c r="L6984" s="145" t="str">
        <f>IF(A6984="","",IFERROR(VLOOKUP(B6984,IPQlickTabla!$B:$J,9,FALSE),IF(B6984="80 - Produccion-Mezcla Grasa","80",IF(B6984="51 - Purga-Purga de sebo","51",IF(B6984="502 - Fermentacion PCL","502",IF(B6984="510 - Fermentacion","510","512"))))))</f>
        <v/>
      </c>
      <c r="M6984" s="107" t="str">
        <f t="shared" si="109"/>
        <v/>
      </c>
    </row>
    <row r="6985" spans="12:13" hidden="1" x14ac:dyDescent="0.25">
      <c r="L6985" s="145" t="str">
        <f>IF(A6985="","",IFERROR(VLOOKUP(B6985,IPQlickTabla!$B:$J,9,FALSE),IF(B6985="80 - Produccion-Mezcla Grasa","80",IF(B6985="51 - Purga-Purga de sebo","51",IF(B6985="502 - Fermentacion PCL","502",IF(B6985="510 - Fermentacion","510","512"))))))</f>
        <v/>
      </c>
      <c r="M6985" s="107" t="str">
        <f t="shared" si="109"/>
        <v/>
      </c>
    </row>
    <row r="6986" spans="12:13" hidden="1" x14ac:dyDescent="0.25">
      <c r="L6986" s="145" t="str">
        <f>IF(A6986="","",IFERROR(VLOOKUP(B6986,IPQlickTabla!$B:$J,9,FALSE),IF(B6986="80 - Produccion-Mezcla Grasa","80",IF(B6986="51 - Purga-Purga de sebo","51",IF(B6986="502 - Fermentacion PCL","502",IF(B6986="510 - Fermentacion","510","512"))))))</f>
        <v/>
      </c>
      <c r="M6986" s="107" t="str">
        <f t="shared" si="109"/>
        <v/>
      </c>
    </row>
    <row r="6987" spans="12:13" hidden="1" x14ac:dyDescent="0.25">
      <c r="L6987" s="145" t="str">
        <f>IF(A6987="","",IFERROR(VLOOKUP(B6987,IPQlickTabla!$B:$J,9,FALSE),IF(B6987="80 - Produccion-Mezcla Grasa","80",IF(B6987="51 - Purga-Purga de sebo","51",IF(B6987="502 - Fermentacion PCL","502",IF(B6987="510 - Fermentacion","510","512"))))))</f>
        <v/>
      </c>
      <c r="M6987" s="107" t="str">
        <f t="shared" si="109"/>
        <v/>
      </c>
    </row>
    <row r="6988" spans="12:13" hidden="1" x14ac:dyDescent="0.25">
      <c r="L6988" s="145" t="str">
        <f>IF(A6988="","",IFERROR(VLOOKUP(B6988,IPQlickTabla!$B:$J,9,FALSE),IF(B6988="80 - Produccion-Mezcla Grasa","80",IF(B6988="51 - Purga-Purga de sebo","51",IF(B6988="502 - Fermentacion PCL","502",IF(B6988="510 - Fermentacion","510","512"))))))</f>
        <v/>
      </c>
      <c r="M6988" s="107" t="str">
        <f t="shared" si="109"/>
        <v/>
      </c>
    </row>
    <row r="6989" spans="12:13" hidden="1" x14ac:dyDescent="0.25">
      <c r="L6989" s="145" t="str">
        <f>IF(A6989="","",IFERROR(VLOOKUP(B6989,IPQlickTabla!$B:$J,9,FALSE),IF(B6989="80 - Produccion-Mezcla Grasa","80",IF(B6989="51 - Purga-Purga de sebo","51",IF(B6989="502 - Fermentacion PCL","502",IF(B6989="510 - Fermentacion","510","512"))))))</f>
        <v/>
      </c>
      <c r="M6989" s="107" t="str">
        <f t="shared" si="109"/>
        <v/>
      </c>
    </row>
    <row r="6990" spans="12:13" hidden="1" x14ac:dyDescent="0.25">
      <c r="L6990" s="145" t="str">
        <f>IF(A6990="","",IFERROR(VLOOKUP(B6990,IPQlickTabla!$B:$J,9,FALSE),IF(B6990="80 - Produccion-Mezcla Grasa","80",IF(B6990="51 - Purga-Purga de sebo","51",IF(B6990="502 - Fermentacion PCL","502",IF(B6990="510 - Fermentacion","510","512"))))))</f>
        <v/>
      </c>
      <c r="M6990" s="107" t="str">
        <f t="shared" si="109"/>
        <v/>
      </c>
    </row>
    <row r="6991" spans="12:13" hidden="1" x14ac:dyDescent="0.25">
      <c r="L6991" s="145" t="str">
        <f>IF(A6991="","",IFERROR(VLOOKUP(B6991,IPQlickTabla!$B:$J,9,FALSE),IF(B6991="80 - Produccion-Mezcla Grasa","80",IF(B6991="51 - Purga-Purga de sebo","51",IF(B6991="502 - Fermentacion PCL","502",IF(B6991="510 - Fermentacion","510","512"))))))</f>
        <v/>
      </c>
      <c r="M6991" s="107" t="str">
        <f t="shared" si="109"/>
        <v/>
      </c>
    </row>
    <row r="6992" spans="12:13" hidden="1" x14ac:dyDescent="0.25">
      <c r="L6992" s="145" t="str">
        <f>IF(A6992="","",IFERROR(VLOOKUP(B6992,IPQlickTabla!$B:$J,9,FALSE),IF(B6992="80 - Produccion-Mezcla Grasa","80",IF(B6992="51 - Purga-Purga de sebo","51",IF(B6992="502 - Fermentacion PCL","502",IF(B6992="510 - Fermentacion","510","512"))))))</f>
        <v/>
      </c>
      <c r="M6992" s="107" t="str">
        <f t="shared" si="109"/>
        <v/>
      </c>
    </row>
    <row r="6993" spans="12:13" hidden="1" x14ac:dyDescent="0.25">
      <c r="L6993" s="145" t="str">
        <f>IF(A6993="","",IFERROR(VLOOKUP(B6993,IPQlickTabla!$B:$J,9,FALSE),IF(B6993="80 - Produccion-Mezcla Grasa","80",IF(B6993="51 - Purga-Purga de sebo","51",IF(B6993="502 - Fermentacion PCL","502",IF(B6993="510 - Fermentacion","510","512"))))))</f>
        <v/>
      </c>
      <c r="M6993" s="107" t="str">
        <f t="shared" si="109"/>
        <v/>
      </c>
    </row>
    <row r="6994" spans="12:13" hidden="1" x14ac:dyDescent="0.25">
      <c r="L6994" s="145" t="str">
        <f>IF(A6994="","",IFERROR(VLOOKUP(B6994,IPQlickTabla!$B:$J,9,FALSE),IF(B6994="80 - Produccion-Mezcla Grasa","80",IF(B6994="51 - Purga-Purga de sebo","51",IF(B6994="502 - Fermentacion PCL","502",IF(B6994="510 - Fermentacion","510","512"))))))</f>
        <v/>
      </c>
      <c r="M6994" s="107" t="str">
        <f t="shared" si="109"/>
        <v/>
      </c>
    </row>
    <row r="6995" spans="12:13" hidden="1" x14ac:dyDescent="0.25">
      <c r="L6995" s="145" t="str">
        <f>IF(A6995="","",IFERROR(VLOOKUP(B6995,IPQlickTabla!$B:$J,9,FALSE),IF(B6995="80 - Produccion-Mezcla Grasa","80",IF(B6995="51 - Purga-Purga de sebo","51",IF(B6995="502 - Fermentacion PCL","502",IF(B6995="510 - Fermentacion","510","512"))))))</f>
        <v/>
      </c>
      <c r="M6995" s="107" t="str">
        <f t="shared" si="109"/>
        <v/>
      </c>
    </row>
    <row r="6996" spans="12:13" hidden="1" x14ac:dyDescent="0.25">
      <c r="L6996" s="145" t="str">
        <f>IF(A6996="","",IFERROR(VLOOKUP(B6996,IPQlickTabla!$B:$J,9,FALSE),IF(B6996="80 - Produccion-Mezcla Grasa","80",IF(B6996="51 - Purga-Purga de sebo","51",IF(B6996="502 - Fermentacion PCL","502",IF(B6996="510 - Fermentacion","510","512"))))))</f>
        <v/>
      </c>
      <c r="M6996" s="107" t="str">
        <f t="shared" si="109"/>
        <v/>
      </c>
    </row>
    <row r="6997" spans="12:13" hidden="1" x14ac:dyDescent="0.25">
      <c r="L6997" s="145" t="str">
        <f>IF(A6997="","",IFERROR(VLOOKUP(B6997,IPQlickTabla!$B:$J,9,FALSE),IF(B6997="80 - Produccion-Mezcla Grasa","80",IF(B6997="51 - Purga-Purga de sebo","51",IF(B6997="502 - Fermentacion PCL","502",IF(B6997="510 - Fermentacion","510","512"))))))</f>
        <v/>
      </c>
      <c r="M6997" s="107" t="str">
        <f t="shared" si="109"/>
        <v/>
      </c>
    </row>
    <row r="6998" spans="12:13" hidden="1" x14ac:dyDescent="0.25">
      <c r="L6998" s="145" t="str">
        <f>IF(A6998="","",IFERROR(VLOOKUP(B6998,IPQlickTabla!$B:$J,9,FALSE),IF(B6998="80 - Produccion-Mezcla Grasa","80",IF(B6998="51 - Purga-Purga de sebo","51",IF(B6998="502 - Fermentacion PCL","502",IF(B6998="510 - Fermentacion","510","512"))))))</f>
        <v/>
      </c>
      <c r="M6998" s="107" t="str">
        <f t="shared" si="109"/>
        <v/>
      </c>
    </row>
    <row r="6999" spans="12:13" hidden="1" x14ac:dyDescent="0.25">
      <c r="L6999" s="145" t="str">
        <f>IF(A6999="","",IFERROR(VLOOKUP(B6999,IPQlickTabla!$B:$J,9,FALSE),IF(B6999="80 - Produccion-Mezcla Grasa","80",IF(B6999="51 - Purga-Purga de sebo","51",IF(B6999="502 - Fermentacion PCL","502",IF(B6999="510 - Fermentacion","510","512"))))))</f>
        <v/>
      </c>
      <c r="M6999" s="107" t="str">
        <f t="shared" si="109"/>
        <v/>
      </c>
    </row>
    <row r="7000" spans="12:13" hidden="1" x14ac:dyDescent="0.25">
      <c r="L7000" s="145" t="str">
        <f>IF(A7000="","",IFERROR(VLOOKUP(B7000,IPQlickTabla!$B:$J,9,FALSE),IF(B7000="80 - Produccion-Mezcla Grasa","80",IF(B7000="51 - Purga-Purga de sebo","51",IF(B7000="502 - Fermentacion PCL","502",IF(B7000="510 - Fermentacion","510","512"))))))</f>
        <v/>
      </c>
      <c r="M7000" s="107" t="str">
        <f t="shared" si="109"/>
        <v/>
      </c>
    </row>
    <row r="7001" spans="12:13" hidden="1" x14ac:dyDescent="0.25">
      <c r="L7001" s="145" t="str">
        <f>IF(A7001="","",IFERROR(VLOOKUP(B7001,IPQlickTabla!$B:$J,9,FALSE),IF(B7001="80 - Produccion-Mezcla Grasa","80",IF(B7001="51 - Purga-Purga de sebo","51",IF(B7001="502 - Fermentacion PCL","502",IF(B7001="510 - Fermentacion","510","512"))))))</f>
        <v/>
      </c>
      <c r="M7001" s="107" t="str">
        <f t="shared" si="109"/>
        <v/>
      </c>
    </row>
    <row r="7002" spans="12:13" hidden="1" x14ac:dyDescent="0.25">
      <c r="L7002" s="145" t="str">
        <f>IF(A7002="","",IFERROR(VLOOKUP(B7002,IPQlickTabla!$B:$J,9,FALSE),IF(B7002="80 - Produccion-Mezcla Grasa","80",IF(B7002="51 - Purga-Purga de sebo","51",IF(B7002="502 - Fermentacion PCL","502",IF(B7002="510 - Fermentacion","510","512"))))))</f>
        <v/>
      </c>
      <c r="M7002" s="107" t="str">
        <f t="shared" si="109"/>
        <v/>
      </c>
    </row>
    <row r="7003" spans="12:13" hidden="1" x14ac:dyDescent="0.25">
      <c r="L7003" s="145" t="str">
        <f>IF(A7003="","",IFERROR(VLOOKUP(B7003,IPQlickTabla!$B:$J,9,FALSE),IF(B7003="80 - Produccion-Mezcla Grasa","80",IF(B7003="51 - Purga-Purga de sebo","51",IF(B7003="502 - Fermentacion PCL","502",IF(B7003="510 - Fermentacion","510","512"))))))</f>
        <v/>
      </c>
      <c r="M7003" s="107" t="str">
        <f t="shared" si="109"/>
        <v/>
      </c>
    </row>
    <row r="7004" spans="12:13" hidden="1" x14ac:dyDescent="0.25">
      <c r="L7004" s="145" t="str">
        <f>IF(A7004="","",IFERROR(VLOOKUP(B7004,IPQlickTabla!$B:$J,9,FALSE),IF(B7004="80 - Produccion-Mezcla Grasa","80",IF(B7004="51 - Purga-Purga de sebo","51",IF(B7004="502 - Fermentacion PCL","502",IF(B7004="510 - Fermentacion","510","512"))))))</f>
        <v/>
      </c>
      <c r="M7004" s="107" t="str">
        <f t="shared" si="109"/>
        <v/>
      </c>
    </row>
    <row r="7005" spans="12:13" hidden="1" x14ac:dyDescent="0.25">
      <c r="L7005" s="145" t="str">
        <f>IF(A7005="","",IFERROR(VLOOKUP(B7005,IPQlickTabla!$B:$J,9,FALSE),IF(B7005="80 - Produccion-Mezcla Grasa","80",IF(B7005="51 - Purga-Purga de sebo","51",IF(B7005="502 - Fermentacion PCL","502",IF(B7005="510 - Fermentacion","510","512"))))))</f>
        <v/>
      </c>
      <c r="M7005" s="107" t="str">
        <f t="shared" si="109"/>
        <v/>
      </c>
    </row>
    <row r="7006" spans="12:13" hidden="1" x14ac:dyDescent="0.25">
      <c r="L7006" s="145" t="str">
        <f>IF(A7006="","",IFERROR(VLOOKUP(B7006,IPQlickTabla!$B:$J,9,FALSE),IF(B7006="80 - Produccion-Mezcla Grasa","80",IF(B7006="51 - Purga-Purga de sebo","51",IF(B7006="502 - Fermentacion PCL","502",IF(B7006="510 - Fermentacion","510","512"))))))</f>
        <v/>
      </c>
      <c r="M7006" s="107" t="str">
        <f t="shared" si="109"/>
        <v/>
      </c>
    </row>
    <row r="7007" spans="12:13" hidden="1" x14ac:dyDescent="0.25">
      <c r="L7007" s="145" t="str">
        <f>IF(A7007="","",IFERROR(VLOOKUP(B7007,IPQlickTabla!$B:$J,9,FALSE),IF(B7007="80 - Produccion-Mezcla Grasa","80",IF(B7007="51 - Purga-Purga de sebo","51",IF(B7007="502 - Fermentacion PCL","502",IF(B7007="510 - Fermentacion","510","512"))))))</f>
        <v/>
      </c>
      <c r="M7007" s="107" t="str">
        <f t="shared" si="109"/>
        <v/>
      </c>
    </row>
    <row r="7008" spans="12:13" hidden="1" x14ac:dyDescent="0.25">
      <c r="L7008" s="145" t="str">
        <f>IF(A7008="","",IFERROR(VLOOKUP(B7008,IPQlickTabla!$B:$J,9,FALSE),IF(B7008="80 - Produccion-Mezcla Grasa","80",IF(B7008="51 - Purga-Purga de sebo","51",IF(B7008="502 - Fermentacion PCL","502",IF(B7008="510 - Fermentacion","510","512"))))))</f>
        <v/>
      </c>
      <c r="M7008" s="107" t="str">
        <f t="shared" si="109"/>
        <v/>
      </c>
    </row>
    <row r="7009" spans="12:13" hidden="1" x14ac:dyDescent="0.25">
      <c r="L7009" s="145" t="str">
        <f>IF(A7009="","",IFERROR(VLOOKUP(B7009,IPQlickTabla!$B:$J,9,FALSE),IF(B7009="80 - Produccion-Mezcla Grasa","80",IF(B7009="51 - Purga-Purga de sebo","51",IF(B7009="502 - Fermentacion PCL","502",IF(B7009="510 - Fermentacion","510","512"))))))</f>
        <v/>
      </c>
      <c r="M7009" s="107" t="str">
        <f t="shared" si="109"/>
        <v/>
      </c>
    </row>
    <row r="7010" spans="12:13" hidden="1" x14ac:dyDescent="0.25">
      <c r="L7010" s="145" t="str">
        <f>IF(A7010="","",IFERROR(VLOOKUP(B7010,IPQlickTabla!$B:$J,9,FALSE),IF(B7010="80 - Produccion-Mezcla Grasa","80",IF(B7010="51 - Purga-Purga de sebo","51",IF(B7010="502 - Fermentacion PCL","502",IF(B7010="510 - Fermentacion","510","512"))))))</f>
        <v/>
      </c>
      <c r="M7010" s="107" t="str">
        <f t="shared" si="109"/>
        <v/>
      </c>
    </row>
    <row r="7011" spans="12:13" hidden="1" x14ac:dyDescent="0.25">
      <c r="L7011" s="145" t="str">
        <f>IF(A7011="","",IFERROR(VLOOKUP(B7011,IPQlickTabla!$B:$J,9,FALSE),IF(B7011="80 - Produccion-Mezcla Grasa","80",IF(B7011="51 - Purga-Purga de sebo","51",IF(B7011="502 - Fermentacion PCL","502",IF(B7011="510 - Fermentacion","510","512"))))))</f>
        <v/>
      </c>
      <c r="M7011" s="107" t="str">
        <f t="shared" si="109"/>
        <v/>
      </c>
    </row>
    <row r="7012" spans="12:13" hidden="1" x14ac:dyDescent="0.25">
      <c r="L7012" s="145" t="str">
        <f>IF(A7012="","",IFERROR(VLOOKUP(B7012,IPQlickTabla!$B:$J,9,FALSE),IF(B7012="80 - Produccion-Mezcla Grasa","80",IF(B7012="51 - Purga-Purga de sebo","51",IF(B7012="502 - Fermentacion PCL","502",IF(B7012="510 - Fermentacion","510","512"))))))</f>
        <v/>
      </c>
      <c r="M7012" s="107" t="str">
        <f t="shared" si="109"/>
        <v/>
      </c>
    </row>
    <row r="7013" spans="12:13" hidden="1" x14ac:dyDescent="0.25">
      <c r="L7013" s="145" t="str">
        <f>IF(A7013="","",IFERROR(VLOOKUP(B7013,IPQlickTabla!$B:$J,9,FALSE),IF(B7013="80 - Produccion-Mezcla Grasa","80",IF(B7013="51 - Purga-Purga de sebo","51",IF(B7013="502 - Fermentacion PCL","502",IF(B7013="510 - Fermentacion","510","512"))))))</f>
        <v/>
      </c>
      <c r="M7013" s="107" t="str">
        <f t="shared" si="109"/>
        <v/>
      </c>
    </row>
    <row r="7014" spans="12:13" hidden="1" x14ac:dyDescent="0.25">
      <c r="L7014" s="145" t="str">
        <f>IF(A7014="","",IFERROR(VLOOKUP(B7014,IPQlickTabla!$B:$J,9,FALSE),IF(B7014="80 - Produccion-Mezcla Grasa","80",IF(B7014="51 - Purga-Purga de sebo","51",IF(B7014="502 - Fermentacion PCL","502",IF(B7014="510 - Fermentacion","510","512"))))))</f>
        <v/>
      </c>
      <c r="M7014" s="107" t="str">
        <f t="shared" si="109"/>
        <v/>
      </c>
    </row>
    <row r="7015" spans="12:13" hidden="1" x14ac:dyDescent="0.25">
      <c r="L7015" s="145" t="str">
        <f>IF(A7015="","",IFERROR(VLOOKUP(B7015,IPQlickTabla!$B:$J,9,FALSE),IF(B7015="80 - Produccion-Mezcla Grasa","80",IF(B7015="51 - Purga-Purga de sebo","51",IF(B7015="502 - Fermentacion PCL","502",IF(B7015="510 - Fermentacion","510","512"))))))</f>
        <v/>
      </c>
      <c r="M7015" s="107" t="str">
        <f t="shared" si="109"/>
        <v/>
      </c>
    </row>
    <row r="7016" spans="12:13" hidden="1" x14ac:dyDescent="0.25">
      <c r="L7016" s="145" t="str">
        <f>IF(A7016="","",IFERROR(VLOOKUP(B7016,IPQlickTabla!$B:$J,9,FALSE),IF(B7016="80 - Produccion-Mezcla Grasa","80",IF(B7016="51 - Purga-Purga de sebo","51",IF(B7016="502 - Fermentacion PCL","502",IF(B7016="510 - Fermentacion","510","512"))))))</f>
        <v/>
      </c>
      <c r="M7016" s="107" t="str">
        <f t="shared" si="109"/>
        <v/>
      </c>
    </row>
    <row r="7017" spans="12:13" hidden="1" x14ac:dyDescent="0.25">
      <c r="L7017" s="145" t="str">
        <f>IF(A7017="","",IFERROR(VLOOKUP(B7017,IPQlickTabla!$B:$J,9,FALSE),IF(B7017="80 - Produccion-Mezcla Grasa","80",IF(B7017="51 - Purga-Purga de sebo","51",IF(B7017="502 - Fermentacion PCL","502",IF(B7017="510 - Fermentacion","510","512"))))))</f>
        <v/>
      </c>
      <c r="M7017" s="107" t="str">
        <f t="shared" si="109"/>
        <v/>
      </c>
    </row>
    <row r="7018" spans="12:13" hidden="1" x14ac:dyDescent="0.25">
      <c r="L7018" s="145" t="str">
        <f>IF(A7018="","",IFERROR(VLOOKUP(B7018,IPQlickTabla!$B:$J,9,FALSE),IF(B7018="80 - Produccion-Mezcla Grasa","80",IF(B7018="51 - Purga-Purga de sebo","51",IF(B7018="502 - Fermentacion PCL","502",IF(B7018="510 - Fermentacion","510","512"))))))</f>
        <v/>
      </c>
      <c r="M7018" s="107" t="str">
        <f t="shared" si="109"/>
        <v/>
      </c>
    </row>
    <row r="7019" spans="12:13" hidden="1" x14ac:dyDescent="0.25">
      <c r="L7019" s="145" t="str">
        <f>IF(A7019="","",IFERROR(VLOOKUP(B7019,IPQlickTabla!$B:$J,9,FALSE),IF(B7019="80 - Produccion-Mezcla Grasa","80",IF(B7019="51 - Purga-Purga de sebo","51",IF(B7019="502 - Fermentacion PCL","502",IF(B7019="510 - Fermentacion","510","512"))))))</f>
        <v/>
      </c>
      <c r="M7019" s="107" t="str">
        <f t="shared" si="109"/>
        <v/>
      </c>
    </row>
    <row r="7020" spans="12:13" hidden="1" x14ac:dyDescent="0.25">
      <c r="L7020" s="145" t="str">
        <f>IF(A7020="","",IFERROR(VLOOKUP(B7020,IPQlickTabla!$B:$J,9,FALSE),IF(B7020="80 - Produccion-Mezcla Grasa","80",IF(B7020="51 - Purga-Purga de sebo","51",IF(B7020="502 - Fermentacion PCL","502",IF(B7020="510 - Fermentacion","510","512"))))))</f>
        <v/>
      </c>
      <c r="M7020" s="107" t="str">
        <f t="shared" si="109"/>
        <v/>
      </c>
    </row>
    <row r="7021" spans="12:13" hidden="1" x14ac:dyDescent="0.25">
      <c r="L7021" s="145" t="str">
        <f>IF(A7021="","",IFERROR(VLOOKUP(B7021,IPQlickTabla!$B:$J,9,FALSE),IF(B7021="80 - Produccion-Mezcla Grasa","80",IF(B7021="51 - Purga-Purga de sebo","51",IF(B7021="502 - Fermentacion PCL","502",IF(B7021="510 - Fermentacion","510","512"))))))</f>
        <v/>
      </c>
      <c r="M7021" s="107" t="str">
        <f t="shared" si="109"/>
        <v/>
      </c>
    </row>
    <row r="7022" spans="12:13" hidden="1" x14ac:dyDescent="0.25">
      <c r="L7022" s="145" t="str">
        <f>IF(A7022="","",IFERROR(VLOOKUP(B7022,IPQlickTabla!$B:$J,9,FALSE),IF(B7022="80 - Produccion-Mezcla Grasa","80",IF(B7022="51 - Purga-Purga de sebo","51",IF(B7022="502 - Fermentacion PCL","502",IF(B7022="510 - Fermentacion","510","512"))))))</f>
        <v/>
      </c>
      <c r="M7022" s="107" t="str">
        <f t="shared" si="109"/>
        <v/>
      </c>
    </row>
    <row r="7023" spans="12:13" hidden="1" x14ac:dyDescent="0.25">
      <c r="L7023" s="145" t="str">
        <f>IF(A7023="","",IFERROR(VLOOKUP(B7023,IPQlickTabla!$B:$J,9,FALSE),IF(B7023="80 - Produccion-Mezcla Grasa","80",IF(B7023="51 - Purga-Purga de sebo","51",IF(B7023="502 - Fermentacion PCL","502",IF(B7023="510 - Fermentacion","510","512"))))))</f>
        <v/>
      </c>
      <c r="M7023" s="107" t="str">
        <f t="shared" si="109"/>
        <v/>
      </c>
    </row>
    <row r="7024" spans="12:13" hidden="1" x14ac:dyDescent="0.25">
      <c r="L7024" s="145" t="str">
        <f>IF(A7024="","",IFERROR(VLOOKUP(B7024,IPQlickTabla!$B:$J,9,FALSE),IF(B7024="80 - Produccion-Mezcla Grasa","80",IF(B7024="51 - Purga-Purga de sebo","51",IF(B7024="502 - Fermentacion PCL","502",IF(B7024="510 - Fermentacion","510","512"))))))</f>
        <v/>
      </c>
      <c r="M7024" s="107" t="str">
        <f t="shared" si="109"/>
        <v/>
      </c>
    </row>
    <row r="7025" spans="12:13" hidden="1" x14ac:dyDescent="0.25">
      <c r="L7025" s="145" t="str">
        <f>IF(A7025="","",IFERROR(VLOOKUP(B7025,IPQlickTabla!$B:$J,9,FALSE),IF(B7025="80 - Produccion-Mezcla Grasa","80",IF(B7025="51 - Purga-Purga de sebo","51",IF(B7025="502 - Fermentacion PCL","502",IF(B7025="510 - Fermentacion","510","512"))))))</f>
        <v/>
      </c>
      <c r="M7025" s="107" t="str">
        <f t="shared" si="109"/>
        <v/>
      </c>
    </row>
    <row r="7026" spans="12:13" hidden="1" x14ac:dyDescent="0.25">
      <c r="L7026" s="145" t="str">
        <f>IF(A7026="","",IFERROR(VLOOKUP(B7026,IPQlickTabla!$B:$J,9,FALSE),IF(B7026="80 - Produccion-Mezcla Grasa","80",IF(B7026="51 - Purga-Purga de sebo","51",IF(B7026="502 - Fermentacion PCL","502",IF(B7026="510 - Fermentacion","510","512"))))))</f>
        <v/>
      </c>
      <c r="M7026" s="107" t="str">
        <f t="shared" si="109"/>
        <v/>
      </c>
    </row>
    <row r="7027" spans="12:13" hidden="1" x14ac:dyDescent="0.25">
      <c r="L7027" s="145" t="str">
        <f>IF(A7027="","",IFERROR(VLOOKUP(B7027,IPQlickTabla!$B:$J,9,FALSE),IF(B7027="80 - Produccion-Mezcla Grasa","80",IF(B7027="51 - Purga-Purga de sebo","51",IF(B7027="502 - Fermentacion PCL","502",IF(B7027="510 - Fermentacion","510","512"))))))</f>
        <v/>
      </c>
      <c r="M7027" s="107" t="str">
        <f t="shared" si="109"/>
        <v/>
      </c>
    </row>
    <row r="7028" spans="12:13" hidden="1" x14ac:dyDescent="0.25">
      <c r="L7028" s="145" t="str">
        <f>IF(A7028="","",IFERROR(VLOOKUP(B7028,IPQlickTabla!$B:$J,9,FALSE),IF(B7028="80 - Produccion-Mezcla Grasa","80",IF(B7028="51 - Purga-Purga de sebo","51",IF(B7028="502 - Fermentacion PCL","502",IF(B7028="510 - Fermentacion","510","512"))))))</f>
        <v/>
      </c>
      <c r="M7028" s="107" t="str">
        <f t="shared" si="109"/>
        <v/>
      </c>
    </row>
    <row r="7029" spans="12:13" hidden="1" x14ac:dyDescent="0.25">
      <c r="L7029" s="145" t="str">
        <f>IF(A7029="","",IFERROR(VLOOKUP(B7029,IPQlickTabla!$B:$J,9,FALSE),IF(B7029="80 - Produccion-Mezcla Grasa","80",IF(B7029="51 - Purga-Purga de sebo","51",IF(B7029="502 - Fermentacion PCL","502",IF(B7029="510 - Fermentacion","510","512"))))))</f>
        <v/>
      </c>
      <c r="M7029" s="107" t="str">
        <f t="shared" si="109"/>
        <v/>
      </c>
    </row>
    <row r="7030" spans="12:13" hidden="1" x14ac:dyDescent="0.25">
      <c r="L7030" s="145" t="str">
        <f>IF(A7030="","",IFERROR(VLOOKUP(B7030,IPQlickTabla!$B:$J,9,FALSE),IF(B7030="80 - Produccion-Mezcla Grasa","80",IF(B7030="51 - Purga-Purga de sebo","51",IF(B7030="502 - Fermentacion PCL","502",IF(B7030="510 - Fermentacion","510","512"))))))</f>
        <v/>
      </c>
      <c r="M7030" s="107" t="str">
        <f t="shared" si="109"/>
        <v/>
      </c>
    </row>
    <row r="7031" spans="12:13" hidden="1" x14ac:dyDescent="0.25">
      <c r="L7031" s="145" t="str">
        <f>IF(A7031="","",IFERROR(VLOOKUP(B7031,IPQlickTabla!$B:$J,9,FALSE),IF(B7031="80 - Produccion-Mezcla Grasa","80",IF(B7031="51 - Purga-Purga de sebo","51",IF(B7031="502 - Fermentacion PCL","502",IF(B7031="510 - Fermentacion","510","512"))))))</f>
        <v/>
      </c>
      <c r="M7031" s="107" t="str">
        <f t="shared" si="109"/>
        <v/>
      </c>
    </row>
    <row r="7032" spans="12:13" hidden="1" x14ac:dyDescent="0.25">
      <c r="L7032" s="145" t="str">
        <f>IF(A7032="","",IFERROR(VLOOKUP(B7032,IPQlickTabla!$B:$J,9,FALSE),IF(B7032="80 - Produccion-Mezcla Grasa","80",IF(B7032="51 - Purga-Purga de sebo","51",IF(B7032="502 - Fermentacion PCL","502",IF(B7032="510 - Fermentacion","510","512"))))))</f>
        <v/>
      </c>
      <c r="M7032" s="107" t="str">
        <f t="shared" si="109"/>
        <v/>
      </c>
    </row>
    <row r="7033" spans="12:13" hidden="1" x14ac:dyDescent="0.25">
      <c r="L7033" s="145" t="str">
        <f>IF(A7033="","",IFERROR(VLOOKUP(B7033,IPQlickTabla!$B:$J,9,FALSE),IF(B7033="80 - Produccion-Mezcla Grasa","80",IF(B7033="51 - Purga-Purga de sebo","51",IF(B7033="502 - Fermentacion PCL","502",IF(B7033="510 - Fermentacion","510","512"))))))</f>
        <v/>
      </c>
      <c r="M7033" s="107" t="str">
        <f t="shared" si="109"/>
        <v/>
      </c>
    </row>
    <row r="7034" spans="12:13" hidden="1" x14ac:dyDescent="0.25">
      <c r="L7034" s="145" t="str">
        <f>IF(A7034="","",IFERROR(VLOOKUP(B7034,IPQlickTabla!$B:$J,9,FALSE),IF(B7034="80 - Produccion-Mezcla Grasa","80",IF(B7034="51 - Purga-Purga de sebo","51",IF(B7034="502 - Fermentacion PCL","502",IF(B7034="510 - Fermentacion","510","512"))))))</f>
        <v/>
      </c>
      <c r="M7034" s="107" t="str">
        <f t="shared" si="109"/>
        <v/>
      </c>
    </row>
    <row r="7035" spans="12:13" hidden="1" x14ac:dyDescent="0.25">
      <c r="L7035" s="145" t="str">
        <f>IF(A7035="","",IFERROR(VLOOKUP(B7035,IPQlickTabla!$B:$J,9,FALSE),IF(B7035="80 - Produccion-Mezcla Grasa","80",IF(B7035="51 - Purga-Purga de sebo","51",IF(B7035="502 - Fermentacion PCL","502",IF(B7035="510 - Fermentacion","510","512"))))))</f>
        <v/>
      </c>
      <c r="M7035" s="107" t="str">
        <f t="shared" si="109"/>
        <v/>
      </c>
    </row>
    <row r="7036" spans="12:13" hidden="1" x14ac:dyDescent="0.25">
      <c r="L7036" s="145" t="str">
        <f>IF(A7036="","",IFERROR(VLOOKUP(B7036,IPQlickTabla!$B:$J,9,FALSE),IF(B7036="80 - Produccion-Mezcla Grasa","80",IF(B7036="51 - Purga-Purga de sebo","51",IF(B7036="502 - Fermentacion PCL","502",IF(B7036="510 - Fermentacion","510","512"))))))</f>
        <v/>
      </c>
      <c r="M7036" s="107" t="str">
        <f t="shared" si="109"/>
        <v/>
      </c>
    </row>
    <row r="7037" spans="12:13" hidden="1" x14ac:dyDescent="0.25">
      <c r="L7037" s="145" t="str">
        <f>IF(A7037="","",IFERROR(VLOOKUP(B7037,IPQlickTabla!$B:$J,9,FALSE),IF(B7037="80 - Produccion-Mezcla Grasa","80",IF(B7037="51 - Purga-Purga de sebo","51",IF(B7037="502 - Fermentacion PCL","502",IF(B7037="510 - Fermentacion","510","512"))))))</f>
        <v/>
      </c>
      <c r="M7037" s="107" t="str">
        <f t="shared" si="109"/>
        <v/>
      </c>
    </row>
    <row r="7038" spans="12:13" hidden="1" x14ac:dyDescent="0.25">
      <c r="L7038" s="145" t="str">
        <f>IF(A7038="","",IFERROR(VLOOKUP(B7038,IPQlickTabla!$B:$J,9,FALSE),IF(B7038="80 - Produccion-Mezcla Grasa","80",IF(B7038="51 - Purga-Purga de sebo","51",IF(B7038="502 - Fermentacion PCL","502",IF(B7038="510 - Fermentacion","510","512"))))))</f>
        <v/>
      </c>
      <c r="M7038" s="107" t="str">
        <f t="shared" si="109"/>
        <v/>
      </c>
    </row>
    <row r="7039" spans="12:13" hidden="1" x14ac:dyDescent="0.25">
      <c r="L7039" s="145" t="str">
        <f>IF(A7039="","",IFERROR(VLOOKUP(B7039,IPQlickTabla!$B:$J,9,FALSE),IF(B7039="80 - Produccion-Mezcla Grasa","80",IF(B7039="51 - Purga-Purga de sebo","51",IF(B7039="502 - Fermentacion PCL","502",IF(B7039="510 - Fermentacion","510","512"))))))</f>
        <v/>
      </c>
      <c r="M7039" s="107" t="str">
        <f t="shared" si="109"/>
        <v/>
      </c>
    </row>
    <row r="7040" spans="12:13" hidden="1" x14ac:dyDescent="0.25">
      <c r="L7040" s="145" t="str">
        <f>IF(A7040="","",IFERROR(VLOOKUP(B7040,IPQlickTabla!$B:$J,9,FALSE),IF(B7040="80 - Produccion-Mezcla Grasa","80",IF(B7040="51 - Purga-Purga de sebo","51",IF(B7040="502 - Fermentacion PCL","502",IF(B7040="510 - Fermentacion","510","512"))))))</f>
        <v/>
      </c>
      <c r="M7040" s="107" t="str">
        <f t="shared" si="109"/>
        <v/>
      </c>
    </row>
    <row r="7041" spans="12:13" hidden="1" x14ac:dyDescent="0.25">
      <c r="L7041" s="145" t="str">
        <f>IF(A7041="","",IFERROR(VLOOKUP(B7041,IPQlickTabla!$B:$J,9,FALSE),IF(B7041="80 - Produccion-Mezcla Grasa","80",IF(B7041="51 - Purga-Purga de sebo","51",IF(B7041="502 - Fermentacion PCL","502",IF(B7041="510 - Fermentacion","510","512"))))))</f>
        <v/>
      </c>
      <c r="M7041" s="107" t="str">
        <f t="shared" si="109"/>
        <v/>
      </c>
    </row>
    <row r="7042" spans="12:13" hidden="1" x14ac:dyDescent="0.25">
      <c r="L7042" s="145" t="str">
        <f>IF(A7042="","",IFERROR(VLOOKUP(B7042,IPQlickTabla!$B:$J,9,FALSE),IF(B7042="80 - Produccion-Mezcla Grasa","80",IF(B7042="51 - Purga-Purga de sebo","51",IF(B7042="502 - Fermentacion PCL","502",IF(B7042="510 - Fermentacion","510","512"))))))</f>
        <v/>
      </c>
      <c r="M7042" s="107" t="str">
        <f t="shared" si="109"/>
        <v/>
      </c>
    </row>
    <row r="7043" spans="12:13" hidden="1" x14ac:dyDescent="0.25">
      <c r="L7043" s="145" t="str">
        <f>IF(A7043="","",IFERROR(VLOOKUP(B7043,IPQlickTabla!$B:$J,9,FALSE),IF(B7043="80 - Produccion-Mezcla Grasa","80",IF(B7043="51 - Purga-Purga de sebo","51",IF(B7043="502 - Fermentacion PCL","502",IF(B7043="510 - Fermentacion","510","512"))))))</f>
        <v/>
      </c>
      <c r="M7043" s="107" t="str">
        <f t="shared" ref="M7043:M7106" si="110">+IF(OR(L7043=73,L7043=74,L7043=75),75,IF(L7043="80",80,IF(L7043="51",51,IF(L7043="502",502,IF(L7043="510",510,IF(L7043="512",512,L7043))))))</f>
        <v/>
      </c>
    </row>
    <row r="7044" spans="12:13" hidden="1" x14ac:dyDescent="0.25">
      <c r="L7044" s="145" t="str">
        <f>IF(A7044="","",IFERROR(VLOOKUP(B7044,IPQlickTabla!$B:$J,9,FALSE),IF(B7044="80 - Produccion-Mezcla Grasa","80",IF(B7044="51 - Purga-Purga de sebo","51",IF(B7044="502 - Fermentacion PCL","502",IF(B7044="510 - Fermentacion","510","512"))))))</f>
        <v/>
      </c>
      <c r="M7044" s="107" t="str">
        <f t="shared" si="110"/>
        <v/>
      </c>
    </row>
    <row r="7045" spans="12:13" hidden="1" x14ac:dyDescent="0.25">
      <c r="L7045" s="145" t="str">
        <f>IF(A7045="","",IFERROR(VLOOKUP(B7045,IPQlickTabla!$B:$J,9,FALSE),IF(B7045="80 - Produccion-Mezcla Grasa","80",IF(B7045="51 - Purga-Purga de sebo","51",IF(B7045="502 - Fermentacion PCL","502",IF(B7045="510 - Fermentacion","510","512"))))))</f>
        <v/>
      </c>
      <c r="M7045" s="107" t="str">
        <f t="shared" si="110"/>
        <v/>
      </c>
    </row>
    <row r="7046" spans="12:13" hidden="1" x14ac:dyDescent="0.25">
      <c r="L7046" s="145" t="str">
        <f>IF(A7046="","",IFERROR(VLOOKUP(B7046,IPQlickTabla!$B:$J,9,FALSE),IF(B7046="80 - Produccion-Mezcla Grasa","80",IF(B7046="51 - Purga-Purga de sebo","51",IF(B7046="502 - Fermentacion PCL","502",IF(B7046="510 - Fermentacion","510","512"))))))</f>
        <v/>
      </c>
      <c r="M7046" s="107" t="str">
        <f t="shared" si="110"/>
        <v/>
      </c>
    </row>
    <row r="7047" spans="12:13" hidden="1" x14ac:dyDescent="0.25">
      <c r="L7047" s="145" t="str">
        <f>IF(A7047="","",IFERROR(VLOOKUP(B7047,IPQlickTabla!$B:$J,9,FALSE),IF(B7047="80 - Produccion-Mezcla Grasa","80",IF(B7047="51 - Purga-Purga de sebo","51",IF(B7047="502 - Fermentacion PCL","502",IF(B7047="510 - Fermentacion","510","512"))))))</f>
        <v/>
      </c>
      <c r="M7047" s="107" t="str">
        <f t="shared" si="110"/>
        <v/>
      </c>
    </row>
    <row r="7048" spans="12:13" hidden="1" x14ac:dyDescent="0.25">
      <c r="L7048" s="145" t="str">
        <f>IF(A7048="","",IFERROR(VLOOKUP(B7048,IPQlickTabla!$B:$J,9,FALSE),IF(B7048="80 - Produccion-Mezcla Grasa","80",IF(B7048="51 - Purga-Purga de sebo","51",IF(B7048="502 - Fermentacion PCL","502",IF(B7048="510 - Fermentacion","510","512"))))))</f>
        <v/>
      </c>
      <c r="M7048" s="107" t="str">
        <f t="shared" si="110"/>
        <v/>
      </c>
    </row>
    <row r="7049" spans="12:13" hidden="1" x14ac:dyDescent="0.25">
      <c r="L7049" s="145" t="str">
        <f>IF(A7049="","",IFERROR(VLOOKUP(B7049,IPQlickTabla!$B:$J,9,FALSE),IF(B7049="80 - Produccion-Mezcla Grasa","80",IF(B7049="51 - Purga-Purga de sebo","51",IF(B7049="502 - Fermentacion PCL","502",IF(B7049="510 - Fermentacion","510","512"))))))</f>
        <v/>
      </c>
      <c r="M7049" s="107" t="str">
        <f t="shared" si="110"/>
        <v/>
      </c>
    </row>
    <row r="7050" spans="12:13" hidden="1" x14ac:dyDescent="0.25">
      <c r="L7050" s="145" t="str">
        <f>IF(A7050="","",IFERROR(VLOOKUP(B7050,IPQlickTabla!$B:$J,9,FALSE),IF(B7050="80 - Produccion-Mezcla Grasa","80",IF(B7050="51 - Purga-Purga de sebo","51",IF(B7050="502 - Fermentacion PCL","502",IF(B7050="510 - Fermentacion","510","512"))))))</f>
        <v/>
      </c>
      <c r="M7050" s="107" t="str">
        <f t="shared" si="110"/>
        <v/>
      </c>
    </row>
    <row r="7051" spans="12:13" hidden="1" x14ac:dyDescent="0.25">
      <c r="L7051" s="145" t="str">
        <f>IF(A7051="","",IFERROR(VLOOKUP(B7051,IPQlickTabla!$B:$J,9,FALSE),IF(B7051="80 - Produccion-Mezcla Grasa","80",IF(B7051="51 - Purga-Purga de sebo","51",IF(B7051="502 - Fermentacion PCL","502",IF(B7051="510 - Fermentacion","510","512"))))))</f>
        <v/>
      </c>
      <c r="M7051" s="107" t="str">
        <f t="shared" si="110"/>
        <v/>
      </c>
    </row>
    <row r="7052" spans="12:13" hidden="1" x14ac:dyDescent="0.25">
      <c r="L7052" s="145" t="str">
        <f>IF(A7052="","",IFERROR(VLOOKUP(B7052,IPQlickTabla!$B:$J,9,FALSE),IF(B7052="80 - Produccion-Mezcla Grasa","80",IF(B7052="51 - Purga-Purga de sebo","51",IF(B7052="502 - Fermentacion PCL","502",IF(B7052="510 - Fermentacion","510","512"))))))</f>
        <v/>
      </c>
      <c r="M7052" s="107" t="str">
        <f t="shared" si="110"/>
        <v/>
      </c>
    </row>
    <row r="7053" spans="12:13" hidden="1" x14ac:dyDescent="0.25">
      <c r="L7053" s="145" t="str">
        <f>IF(A7053="","",IFERROR(VLOOKUP(B7053,IPQlickTabla!$B:$J,9,FALSE),IF(B7053="80 - Produccion-Mezcla Grasa","80",IF(B7053="51 - Purga-Purga de sebo","51",IF(B7053="502 - Fermentacion PCL","502",IF(B7053="510 - Fermentacion","510","512"))))))</f>
        <v/>
      </c>
      <c r="M7053" s="107" t="str">
        <f t="shared" si="110"/>
        <v/>
      </c>
    </row>
    <row r="7054" spans="12:13" hidden="1" x14ac:dyDescent="0.25">
      <c r="L7054" s="145" t="str">
        <f>IF(A7054="","",IFERROR(VLOOKUP(B7054,IPQlickTabla!$B:$J,9,FALSE),IF(B7054="80 - Produccion-Mezcla Grasa","80",IF(B7054="51 - Purga-Purga de sebo","51",IF(B7054="502 - Fermentacion PCL","502",IF(B7054="510 - Fermentacion","510","512"))))))</f>
        <v/>
      </c>
      <c r="M7054" s="107" t="str">
        <f t="shared" si="110"/>
        <v/>
      </c>
    </row>
    <row r="7055" spans="12:13" hidden="1" x14ac:dyDescent="0.25">
      <c r="L7055" s="145" t="str">
        <f>IF(A7055="","",IFERROR(VLOOKUP(B7055,IPQlickTabla!$B:$J,9,FALSE),IF(B7055="80 - Produccion-Mezcla Grasa","80",IF(B7055="51 - Purga-Purga de sebo","51",IF(B7055="502 - Fermentacion PCL","502",IF(B7055="510 - Fermentacion","510","512"))))))</f>
        <v/>
      </c>
      <c r="M7055" s="107" t="str">
        <f t="shared" si="110"/>
        <v/>
      </c>
    </row>
    <row r="7056" spans="12:13" hidden="1" x14ac:dyDescent="0.25">
      <c r="L7056" s="145" t="str">
        <f>IF(A7056="","",IFERROR(VLOOKUP(B7056,IPQlickTabla!$B:$J,9,FALSE),IF(B7056="80 - Produccion-Mezcla Grasa","80",IF(B7056="51 - Purga-Purga de sebo","51",IF(B7056="502 - Fermentacion PCL","502",IF(B7056="510 - Fermentacion","510","512"))))))</f>
        <v/>
      </c>
      <c r="M7056" s="107" t="str">
        <f t="shared" si="110"/>
        <v/>
      </c>
    </row>
    <row r="7057" spans="12:13" hidden="1" x14ac:dyDescent="0.25">
      <c r="L7057" s="145" t="str">
        <f>IF(A7057="","",IFERROR(VLOOKUP(B7057,IPQlickTabla!$B:$J,9,FALSE),IF(B7057="80 - Produccion-Mezcla Grasa","80",IF(B7057="51 - Purga-Purga de sebo","51",IF(B7057="502 - Fermentacion PCL","502",IF(B7057="510 - Fermentacion","510","512"))))))</f>
        <v/>
      </c>
      <c r="M7057" s="107" t="str">
        <f t="shared" si="110"/>
        <v/>
      </c>
    </row>
    <row r="7058" spans="12:13" hidden="1" x14ac:dyDescent="0.25">
      <c r="L7058" s="145" t="str">
        <f>IF(A7058="","",IFERROR(VLOOKUP(B7058,IPQlickTabla!$B:$J,9,FALSE),IF(B7058="80 - Produccion-Mezcla Grasa","80",IF(B7058="51 - Purga-Purga de sebo","51",IF(B7058="502 - Fermentacion PCL","502",IF(B7058="510 - Fermentacion","510","512"))))))</f>
        <v/>
      </c>
      <c r="M7058" s="107" t="str">
        <f t="shared" si="110"/>
        <v/>
      </c>
    </row>
    <row r="7059" spans="12:13" hidden="1" x14ac:dyDescent="0.25">
      <c r="L7059" s="145" t="str">
        <f>IF(A7059="","",IFERROR(VLOOKUP(B7059,IPQlickTabla!$B:$J,9,FALSE),IF(B7059="80 - Produccion-Mezcla Grasa","80",IF(B7059="51 - Purga-Purga de sebo","51",IF(B7059="502 - Fermentacion PCL","502",IF(B7059="510 - Fermentacion","510","512"))))))</f>
        <v/>
      </c>
      <c r="M7059" s="107" t="str">
        <f t="shared" si="110"/>
        <v/>
      </c>
    </row>
    <row r="7060" spans="12:13" hidden="1" x14ac:dyDescent="0.25">
      <c r="L7060" s="145" t="str">
        <f>IF(A7060="","",IFERROR(VLOOKUP(B7060,IPQlickTabla!$B:$J,9,FALSE),IF(B7060="80 - Produccion-Mezcla Grasa","80",IF(B7060="51 - Purga-Purga de sebo","51",IF(B7060="502 - Fermentacion PCL","502",IF(B7060="510 - Fermentacion","510","512"))))))</f>
        <v/>
      </c>
      <c r="M7060" s="107" t="str">
        <f t="shared" si="110"/>
        <v/>
      </c>
    </row>
    <row r="7061" spans="12:13" hidden="1" x14ac:dyDescent="0.25">
      <c r="L7061" s="145" t="str">
        <f>IF(A7061="","",IFERROR(VLOOKUP(B7061,IPQlickTabla!$B:$J,9,FALSE),IF(B7061="80 - Produccion-Mezcla Grasa","80",IF(B7061="51 - Purga-Purga de sebo","51",IF(B7061="502 - Fermentacion PCL","502",IF(B7061="510 - Fermentacion","510","512"))))))</f>
        <v/>
      </c>
      <c r="M7061" s="107" t="str">
        <f t="shared" si="110"/>
        <v/>
      </c>
    </row>
    <row r="7062" spans="12:13" hidden="1" x14ac:dyDescent="0.25">
      <c r="L7062" s="145" t="str">
        <f>IF(A7062="","",IFERROR(VLOOKUP(B7062,IPQlickTabla!$B:$J,9,FALSE),IF(B7062="80 - Produccion-Mezcla Grasa","80",IF(B7062="51 - Purga-Purga de sebo","51",IF(B7062="502 - Fermentacion PCL","502",IF(B7062="510 - Fermentacion","510","512"))))))</f>
        <v/>
      </c>
      <c r="M7062" s="107" t="str">
        <f t="shared" si="110"/>
        <v/>
      </c>
    </row>
    <row r="7063" spans="12:13" hidden="1" x14ac:dyDescent="0.25">
      <c r="L7063" s="145" t="str">
        <f>IF(A7063="","",IFERROR(VLOOKUP(B7063,IPQlickTabla!$B:$J,9,FALSE),IF(B7063="80 - Produccion-Mezcla Grasa","80",IF(B7063="51 - Purga-Purga de sebo","51",IF(B7063="502 - Fermentacion PCL","502",IF(B7063="510 - Fermentacion","510","512"))))))</f>
        <v/>
      </c>
      <c r="M7063" s="107" t="str">
        <f t="shared" si="110"/>
        <v/>
      </c>
    </row>
    <row r="7064" spans="12:13" hidden="1" x14ac:dyDescent="0.25">
      <c r="L7064" s="145" t="str">
        <f>IF(A7064="","",IFERROR(VLOOKUP(B7064,IPQlickTabla!$B:$J,9,FALSE),IF(B7064="80 - Produccion-Mezcla Grasa","80",IF(B7064="51 - Purga-Purga de sebo","51",IF(B7064="502 - Fermentacion PCL","502",IF(B7064="510 - Fermentacion","510","512"))))))</f>
        <v/>
      </c>
      <c r="M7064" s="107" t="str">
        <f t="shared" si="110"/>
        <v/>
      </c>
    </row>
    <row r="7065" spans="12:13" hidden="1" x14ac:dyDescent="0.25">
      <c r="L7065" s="145" t="str">
        <f>IF(A7065="","",IFERROR(VLOOKUP(B7065,IPQlickTabla!$B:$J,9,FALSE),IF(B7065="80 - Produccion-Mezcla Grasa","80",IF(B7065="51 - Purga-Purga de sebo","51",IF(B7065="502 - Fermentacion PCL","502",IF(B7065="510 - Fermentacion","510","512"))))))</f>
        <v/>
      </c>
      <c r="M7065" s="107" t="str">
        <f t="shared" si="110"/>
        <v/>
      </c>
    </row>
    <row r="7066" spans="12:13" hidden="1" x14ac:dyDescent="0.25">
      <c r="L7066" s="145" t="str">
        <f>IF(A7066="","",IFERROR(VLOOKUP(B7066,IPQlickTabla!$B:$J,9,FALSE),IF(B7066="80 - Produccion-Mezcla Grasa","80",IF(B7066="51 - Purga-Purga de sebo","51",IF(B7066="502 - Fermentacion PCL","502",IF(B7066="510 - Fermentacion","510","512"))))))</f>
        <v/>
      </c>
      <c r="M7066" s="107" t="str">
        <f t="shared" si="110"/>
        <v/>
      </c>
    </row>
    <row r="7067" spans="12:13" hidden="1" x14ac:dyDescent="0.25">
      <c r="L7067" s="145" t="str">
        <f>IF(A7067="","",IFERROR(VLOOKUP(B7067,IPQlickTabla!$B:$J,9,FALSE),IF(B7067="80 - Produccion-Mezcla Grasa","80",IF(B7067="51 - Purga-Purga de sebo","51",IF(B7067="502 - Fermentacion PCL","502",IF(B7067="510 - Fermentacion","510","512"))))))</f>
        <v/>
      </c>
      <c r="M7067" s="107" t="str">
        <f t="shared" si="110"/>
        <v/>
      </c>
    </row>
    <row r="7068" spans="12:13" hidden="1" x14ac:dyDescent="0.25">
      <c r="L7068" s="145" t="str">
        <f>IF(A7068="","",IFERROR(VLOOKUP(B7068,IPQlickTabla!$B:$J,9,FALSE),IF(B7068="80 - Produccion-Mezcla Grasa","80",IF(B7068="51 - Purga-Purga de sebo","51",IF(B7068="502 - Fermentacion PCL","502",IF(B7068="510 - Fermentacion","510","512"))))))</f>
        <v/>
      </c>
      <c r="M7068" s="107" t="str">
        <f t="shared" si="110"/>
        <v/>
      </c>
    </row>
    <row r="7069" spans="12:13" hidden="1" x14ac:dyDescent="0.25">
      <c r="L7069" s="145" t="str">
        <f>IF(A7069="","",IFERROR(VLOOKUP(B7069,IPQlickTabla!$B:$J,9,FALSE),IF(B7069="80 - Produccion-Mezcla Grasa","80",IF(B7069="51 - Purga-Purga de sebo","51",IF(B7069="502 - Fermentacion PCL","502",IF(B7069="510 - Fermentacion","510","512"))))))</f>
        <v/>
      </c>
      <c r="M7069" s="107" t="str">
        <f t="shared" si="110"/>
        <v/>
      </c>
    </row>
    <row r="7070" spans="12:13" hidden="1" x14ac:dyDescent="0.25">
      <c r="L7070" s="145" t="str">
        <f>IF(A7070="","",IFERROR(VLOOKUP(B7070,IPQlickTabla!$B:$J,9,FALSE),IF(B7070="80 - Produccion-Mezcla Grasa","80",IF(B7070="51 - Purga-Purga de sebo","51",IF(B7070="502 - Fermentacion PCL","502",IF(B7070="510 - Fermentacion","510","512"))))))</f>
        <v/>
      </c>
      <c r="M7070" s="107" t="str">
        <f t="shared" si="110"/>
        <v/>
      </c>
    </row>
    <row r="7071" spans="12:13" hidden="1" x14ac:dyDescent="0.25">
      <c r="L7071" s="145" t="str">
        <f>IF(A7071="","",IFERROR(VLOOKUP(B7071,IPQlickTabla!$B:$J,9,FALSE),IF(B7071="80 - Produccion-Mezcla Grasa","80",IF(B7071="51 - Purga-Purga de sebo","51",IF(B7071="502 - Fermentacion PCL","502",IF(B7071="510 - Fermentacion","510","512"))))))</f>
        <v/>
      </c>
      <c r="M7071" s="107" t="str">
        <f t="shared" si="110"/>
        <v/>
      </c>
    </row>
    <row r="7072" spans="12:13" hidden="1" x14ac:dyDescent="0.25">
      <c r="L7072" s="145" t="str">
        <f>IF(A7072="","",IFERROR(VLOOKUP(B7072,IPQlickTabla!$B:$J,9,FALSE),IF(B7072="80 - Produccion-Mezcla Grasa","80",IF(B7072="51 - Purga-Purga de sebo","51",IF(B7072="502 - Fermentacion PCL","502",IF(B7072="510 - Fermentacion","510","512"))))))</f>
        <v/>
      </c>
      <c r="M7072" s="107" t="str">
        <f t="shared" si="110"/>
        <v/>
      </c>
    </row>
    <row r="7073" spans="12:13" hidden="1" x14ac:dyDescent="0.25">
      <c r="L7073" s="145" t="str">
        <f>IF(A7073="","",IFERROR(VLOOKUP(B7073,IPQlickTabla!$B:$J,9,FALSE),IF(B7073="80 - Produccion-Mezcla Grasa","80",IF(B7073="51 - Purga-Purga de sebo","51",IF(B7073="502 - Fermentacion PCL","502",IF(B7073="510 - Fermentacion","510","512"))))))</f>
        <v/>
      </c>
      <c r="M7073" s="107" t="str">
        <f t="shared" si="110"/>
        <v/>
      </c>
    </row>
    <row r="7074" spans="12:13" hidden="1" x14ac:dyDescent="0.25">
      <c r="L7074" s="145" t="str">
        <f>IF(A7074="","",IFERROR(VLOOKUP(B7074,IPQlickTabla!$B:$J,9,FALSE),IF(B7074="80 - Produccion-Mezcla Grasa","80",IF(B7074="51 - Purga-Purga de sebo","51",IF(B7074="502 - Fermentacion PCL","502",IF(B7074="510 - Fermentacion","510","512"))))))</f>
        <v/>
      </c>
      <c r="M7074" s="107" t="str">
        <f t="shared" si="110"/>
        <v/>
      </c>
    </row>
    <row r="7075" spans="12:13" hidden="1" x14ac:dyDescent="0.25">
      <c r="L7075" s="145" t="str">
        <f>IF(A7075="","",IFERROR(VLOOKUP(B7075,IPQlickTabla!$B:$J,9,FALSE),IF(B7075="80 - Produccion-Mezcla Grasa","80",IF(B7075="51 - Purga-Purga de sebo","51",IF(B7075="502 - Fermentacion PCL","502",IF(B7075="510 - Fermentacion","510","512"))))))</f>
        <v/>
      </c>
      <c r="M7075" s="107" t="str">
        <f t="shared" si="110"/>
        <v/>
      </c>
    </row>
    <row r="7076" spans="12:13" hidden="1" x14ac:dyDescent="0.25">
      <c r="L7076" s="145" t="str">
        <f>IF(A7076="","",IFERROR(VLOOKUP(B7076,IPQlickTabla!$B:$J,9,FALSE),IF(B7076="80 - Produccion-Mezcla Grasa","80",IF(B7076="51 - Purga-Purga de sebo","51",IF(B7076="502 - Fermentacion PCL","502",IF(B7076="510 - Fermentacion","510","512"))))))</f>
        <v/>
      </c>
      <c r="M7076" s="107" t="str">
        <f t="shared" si="110"/>
        <v/>
      </c>
    </row>
    <row r="7077" spans="12:13" hidden="1" x14ac:dyDescent="0.25">
      <c r="L7077" s="145" t="str">
        <f>IF(A7077="","",IFERROR(VLOOKUP(B7077,IPQlickTabla!$B:$J,9,FALSE),IF(B7077="80 - Produccion-Mezcla Grasa","80",IF(B7077="51 - Purga-Purga de sebo","51",IF(B7077="502 - Fermentacion PCL","502",IF(B7077="510 - Fermentacion","510","512"))))))</f>
        <v/>
      </c>
      <c r="M7077" s="107" t="str">
        <f t="shared" si="110"/>
        <v/>
      </c>
    </row>
    <row r="7078" spans="12:13" hidden="1" x14ac:dyDescent="0.25">
      <c r="L7078" s="145" t="str">
        <f>IF(A7078="","",IFERROR(VLOOKUP(B7078,IPQlickTabla!$B:$J,9,FALSE),IF(B7078="80 - Produccion-Mezcla Grasa","80",IF(B7078="51 - Purga-Purga de sebo","51",IF(B7078="502 - Fermentacion PCL","502",IF(B7078="510 - Fermentacion","510","512"))))))</f>
        <v/>
      </c>
      <c r="M7078" s="107" t="str">
        <f t="shared" si="110"/>
        <v/>
      </c>
    </row>
    <row r="7079" spans="12:13" hidden="1" x14ac:dyDescent="0.25">
      <c r="L7079" s="145" t="str">
        <f>IF(A7079="","",IFERROR(VLOOKUP(B7079,IPQlickTabla!$B:$J,9,FALSE),IF(B7079="80 - Produccion-Mezcla Grasa","80",IF(B7079="51 - Purga-Purga de sebo","51",IF(B7079="502 - Fermentacion PCL","502",IF(B7079="510 - Fermentacion","510","512"))))))</f>
        <v/>
      </c>
      <c r="M7079" s="107" t="str">
        <f t="shared" si="110"/>
        <v/>
      </c>
    </row>
    <row r="7080" spans="12:13" hidden="1" x14ac:dyDescent="0.25">
      <c r="L7080" s="145" t="str">
        <f>IF(A7080="","",IFERROR(VLOOKUP(B7080,IPQlickTabla!$B:$J,9,FALSE),IF(B7080="80 - Produccion-Mezcla Grasa","80",IF(B7080="51 - Purga-Purga de sebo","51",IF(B7080="502 - Fermentacion PCL","502",IF(B7080="510 - Fermentacion","510","512"))))))</f>
        <v/>
      </c>
      <c r="M7080" s="107" t="str">
        <f t="shared" si="110"/>
        <v/>
      </c>
    </row>
    <row r="7081" spans="12:13" hidden="1" x14ac:dyDescent="0.25">
      <c r="L7081" s="145" t="str">
        <f>IF(A7081="","",IFERROR(VLOOKUP(B7081,IPQlickTabla!$B:$J,9,FALSE),IF(B7081="80 - Produccion-Mezcla Grasa","80",IF(B7081="51 - Purga-Purga de sebo","51",IF(B7081="502 - Fermentacion PCL","502",IF(B7081="510 - Fermentacion","510","512"))))))</f>
        <v/>
      </c>
      <c r="M7081" s="107" t="str">
        <f t="shared" si="110"/>
        <v/>
      </c>
    </row>
    <row r="7082" spans="12:13" hidden="1" x14ac:dyDescent="0.25">
      <c r="L7082" s="145" t="str">
        <f>IF(A7082="","",IFERROR(VLOOKUP(B7082,IPQlickTabla!$B:$J,9,FALSE),IF(B7082="80 - Produccion-Mezcla Grasa","80",IF(B7082="51 - Purga-Purga de sebo","51",IF(B7082="502 - Fermentacion PCL","502",IF(B7082="510 - Fermentacion","510","512"))))))</f>
        <v/>
      </c>
      <c r="M7082" s="107" t="str">
        <f t="shared" si="110"/>
        <v/>
      </c>
    </row>
    <row r="7083" spans="12:13" hidden="1" x14ac:dyDescent="0.25">
      <c r="L7083" s="145" t="str">
        <f>IF(A7083="","",IFERROR(VLOOKUP(B7083,IPQlickTabla!$B:$J,9,FALSE),IF(B7083="80 - Produccion-Mezcla Grasa","80",IF(B7083="51 - Purga-Purga de sebo","51",IF(B7083="502 - Fermentacion PCL","502",IF(B7083="510 - Fermentacion","510","512"))))))</f>
        <v/>
      </c>
      <c r="M7083" s="107" t="str">
        <f t="shared" si="110"/>
        <v/>
      </c>
    </row>
    <row r="7084" spans="12:13" hidden="1" x14ac:dyDescent="0.25">
      <c r="L7084" s="145" t="str">
        <f>IF(A7084="","",IFERROR(VLOOKUP(B7084,IPQlickTabla!$B:$J,9,FALSE),IF(B7084="80 - Produccion-Mezcla Grasa","80",IF(B7084="51 - Purga-Purga de sebo","51",IF(B7084="502 - Fermentacion PCL","502",IF(B7084="510 - Fermentacion","510","512"))))))</f>
        <v/>
      </c>
      <c r="M7084" s="107" t="str">
        <f t="shared" si="110"/>
        <v/>
      </c>
    </row>
    <row r="7085" spans="12:13" hidden="1" x14ac:dyDescent="0.25">
      <c r="L7085" s="145" t="str">
        <f>IF(A7085="","",IFERROR(VLOOKUP(B7085,IPQlickTabla!$B:$J,9,FALSE),IF(B7085="80 - Produccion-Mezcla Grasa","80",IF(B7085="51 - Purga-Purga de sebo","51",IF(B7085="502 - Fermentacion PCL","502",IF(B7085="510 - Fermentacion","510","512"))))))</f>
        <v/>
      </c>
      <c r="M7085" s="107" t="str">
        <f t="shared" si="110"/>
        <v/>
      </c>
    </row>
    <row r="7086" spans="12:13" hidden="1" x14ac:dyDescent="0.25">
      <c r="L7086" s="145" t="str">
        <f>IF(A7086="","",IFERROR(VLOOKUP(B7086,IPQlickTabla!$B:$J,9,FALSE),IF(B7086="80 - Produccion-Mezcla Grasa","80",IF(B7086="51 - Purga-Purga de sebo","51",IF(B7086="502 - Fermentacion PCL","502",IF(B7086="510 - Fermentacion","510","512"))))))</f>
        <v/>
      </c>
      <c r="M7086" s="107" t="str">
        <f t="shared" si="110"/>
        <v/>
      </c>
    </row>
    <row r="7087" spans="12:13" hidden="1" x14ac:dyDescent="0.25">
      <c r="L7087" s="145" t="str">
        <f>IF(A7087="","",IFERROR(VLOOKUP(B7087,IPQlickTabla!$B:$J,9,FALSE),IF(B7087="80 - Produccion-Mezcla Grasa","80",IF(B7087="51 - Purga-Purga de sebo","51",IF(B7087="502 - Fermentacion PCL","502",IF(B7087="510 - Fermentacion","510","512"))))))</f>
        <v/>
      </c>
      <c r="M7087" s="107" t="str">
        <f t="shared" si="110"/>
        <v/>
      </c>
    </row>
    <row r="7088" spans="12:13" hidden="1" x14ac:dyDescent="0.25">
      <c r="L7088" s="145" t="str">
        <f>IF(A7088="","",IFERROR(VLOOKUP(B7088,IPQlickTabla!$B:$J,9,FALSE),IF(B7088="80 - Produccion-Mezcla Grasa","80",IF(B7088="51 - Purga-Purga de sebo","51",IF(B7088="502 - Fermentacion PCL","502",IF(B7088="510 - Fermentacion","510","512"))))))</f>
        <v/>
      </c>
      <c r="M7088" s="107" t="str">
        <f t="shared" si="110"/>
        <v/>
      </c>
    </row>
    <row r="7089" spans="12:13" hidden="1" x14ac:dyDescent="0.25">
      <c r="L7089" s="145" t="str">
        <f>IF(A7089="","",IFERROR(VLOOKUP(B7089,IPQlickTabla!$B:$J,9,FALSE),IF(B7089="80 - Produccion-Mezcla Grasa","80",IF(B7089="51 - Purga-Purga de sebo","51",IF(B7089="502 - Fermentacion PCL","502",IF(B7089="510 - Fermentacion","510","512"))))))</f>
        <v/>
      </c>
      <c r="M7089" s="107" t="str">
        <f t="shared" si="110"/>
        <v/>
      </c>
    </row>
    <row r="7090" spans="12:13" hidden="1" x14ac:dyDescent="0.25">
      <c r="L7090" s="145" t="str">
        <f>IF(A7090="","",IFERROR(VLOOKUP(B7090,IPQlickTabla!$B:$J,9,FALSE),IF(B7090="80 - Produccion-Mezcla Grasa","80",IF(B7090="51 - Purga-Purga de sebo","51",IF(B7090="502 - Fermentacion PCL","502",IF(B7090="510 - Fermentacion","510","512"))))))</f>
        <v/>
      </c>
      <c r="M7090" s="107" t="str">
        <f t="shared" si="110"/>
        <v/>
      </c>
    </row>
    <row r="7091" spans="12:13" hidden="1" x14ac:dyDescent="0.25">
      <c r="L7091" s="145" t="str">
        <f>IF(A7091="","",IFERROR(VLOOKUP(B7091,IPQlickTabla!$B:$J,9,FALSE),IF(B7091="80 - Produccion-Mezcla Grasa","80",IF(B7091="51 - Purga-Purga de sebo","51",IF(B7091="502 - Fermentacion PCL","502",IF(B7091="510 - Fermentacion","510","512"))))))</f>
        <v/>
      </c>
      <c r="M7091" s="107" t="str">
        <f t="shared" si="110"/>
        <v/>
      </c>
    </row>
    <row r="7092" spans="12:13" hidden="1" x14ac:dyDescent="0.25">
      <c r="L7092" s="145" t="str">
        <f>IF(A7092="","",IFERROR(VLOOKUP(B7092,IPQlickTabla!$B:$J,9,FALSE),IF(B7092="80 - Produccion-Mezcla Grasa","80",IF(B7092="51 - Purga-Purga de sebo","51",IF(B7092="502 - Fermentacion PCL","502",IF(B7092="510 - Fermentacion","510","512"))))))</f>
        <v/>
      </c>
      <c r="M7092" s="107" t="str">
        <f t="shared" si="110"/>
        <v/>
      </c>
    </row>
    <row r="7093" spans="12:13" hidden="1" x14ac:dyDescent="0.25">
      <c r="L7093" s="145" t="str">
        <f>IF(A7093="","",IFERROR(VLOOKUP(B7093,IPQlickTabla!$B:$J,9,FALSE),IF(B7093="80 - Produccion-Mezcla Grasa","80",IF(B7093="51 - Purga-Purga de sebo","51",IF(B7093="502 - Fermentacion PCL","502",IF(B7093="510 - Fermentacion","510","512"))))))</f>
        <v/>
      </c>
      <c r="M7093" s="107" t="str">
        <f t="shared" si="110"/>
        <v/>
      </c>
    </row>
    <row r="7094" spans="12:13" hidden="1" x14ac:dyDescent="0.25">
      <c r="L7094" s="145" t="str">
        <f>IF(A7094="","",IFERROR(VLOOKUP(B7094,IPQlickTabla!$B:$J,9,FALSE),IF(B7094="80 - Produccion-Mezcla Grasa","80",IF(B7094="51 - Purga-Purga de sebo","51",IF(B7094="502 - Fermentacion PCL","502",IF(B7094="510 - Fermentacion","510","512"))))))</f>
        <v/>
      </c>
      <c r="M7094" s="107" t="str">
        <f t="shared" si="110"/>
        <v/>
      </c>
    </row>
    <row r="7095" spans="12:13" hidden="1" x14ac:dyDescent="0.25">
      <c r="L7095" s="145" t="str">
        <f>IF(A7095="","",IFERROR(VLOOKUP(B7095,IPQlickTabla!$B:$J,9,FALSE),IF(B7095="80 - Produccion-Mezcla Grasa","80",IF(B7095="51 - Purga-Purga de sebo","51",IF(B7095="502 - Fermentacion PCL","502",IF(B7095="510 - Fermentacion","510","512"))))))</f>
        <v/>
      </c>
      <c r="M7095" s="107" t="str">
        <f t="shared" si="110"/>
        <v/>
      </c>
    </row>
    <row r="7096" spans="12:13" hidden="1" x14ac:dyDescent="0.25">
      <c r="L7096" s="145" t="str">
        <f>IF(A7096="","",IFERROR(VLOOKUP(B7096,IPQlickTabla!$B:$J,9,FALSE),IF(B7096="80 - Produccion-Mezcla Grasa","80",IF(B7096="51 - Purga-Purga de sebo","51",IF(B7096="502 - Fermentacion PCL","502",IF(B7096="510 - Fermentacion","510","512"))))))</f>
        <v/>
      </c>
      <c r="M7096" s="107" t="str">
        <f t="shared" si="110"/>
        <v/>
      </c>
    </row>
    <row r="7097" spans="12:13" hidden="1" x14ac:dyDescent="0.25">
      <c r="L7097" s="145" t="str">
        <f>IF(A7097="","",IFERROR(VLOOKUP(B7097,IPQlickTabla!$B:$J,9,FALSE),IF(B7097="80 - Produccion-Mezcla Grasa","80",IF(B7097="51 - Purga-Purga de sebo","51",IF(B7097="502 - Fermentacion PCL","502",IF(B7097="510 - Fermentacion","510","512"))))))</f>
        <v/>
      </c>
      <c r="M7097" s="107" t="str">
        <f t="shared" si="110"/>
        <v/>
      </c>
    </row>
    <row r="7098" spans="12:13" hidden="1" x14ac:dyDescent="0.25">
      <c r="L7098" s="145" t="str">
        <f>IF(A7098="","",IFERROR(VLOOKUP(B7098,IPQlickTabla!$B:$J,9,FALSE),IF(B7098="80 - Produccion-Mezcla Grasa","80",IF(B7098="51 - Purga-Purga de sebo","51",IF(B7098="502 - Fermentacion PCL","502",IF(B7098="510 - Fermentacion","510","512"))))))</f>
        <v/>
      </c>
      <c r="M7098" s="107" t="str">
        <f t="shared" si="110"/>
        <v/>
      </c>
    </row>
    <row r="7099" spans="12:13" hidden="1" x14ac:dyDescent="0.25">
      <c r="L7099" s="145" t="str">
        <f>IF(A7099="","",IFERROR(VLOOKUP(B7099,IPQlickTabla!$B:$J,9,FALSE),IF(B7099="80 - Produccion-Mezcla Grasa","80",IF(B7099="51 - Purga-Purga de sebo","51",IF(B7099="502 - Fermentacion PCL","502",IF(B7099="510 - Fermentacion","510","512"))))))</f>
        <v/>
      </c>
      <c r="M7099" s="107" t="str">
        <f t="shared" si="110"/>
        <v/>
      </c>
    </row>
    <row r="7100" spans="12:13" hidden="1" x14ac:dyDescent="0.25">
      <c r="L7100" s="145" t="str">
        <f>IF(A7100="","",IFERROR(VLOOKUP(B7100,IPQlickTabla!$B:$J,9,FALSE),IF(B7100="80 - Produccion-Mezcla Grasa","80",IF(B7100="51 - Purga-Purga de sebo","51",IF(B7100="502 - Fermentacion PCL","502",IF(B7100="510 - Fermentacion","510","512"))))))</f>
        <v/>
      </c>
      <c r="M7100" s="107" t="str">
        <f t="shared" si="110"/>
        <v/>
      </c>
    </row>
    <row r="7101" spans="12:13" hidden="1" x14ac:dyDescent="0.25">
      <c r="L7101" s="145" t="str">
        <f>IF(A7101="","",IFERROR(VLOOKUP(B7101,IPQlickTabla!$B:$J,9,FALSE),IF(B7101="80 - Produccion-Mezcla Grasa","80",IF(B7101="51 - Purga-Purga de sebo","51",IF(B7101="502 - Fermentacion PCL","502",IF(B7101="510 - Fermentacion","510","512"))))))</f>
        <v/>
      </c>
      <c r="M7101" s="107" t="str">
        <f t="shared" si="110"/>
        <v/>
      </c>
    </row>
    <row r="7102" spans="12:13" hidden="1" x14ac:dyDescent="0.25">
      <c r="L7102" s="145" t="str">
        <f>IF(A7102="","",IFERROR(VLOOKUP(B7102,IPQlickTabla!$B:$J,9,FALSE),IF(B7102="80 - Produccion-Mezcla Grasa","80",IF(B7102="51 - Purga-Purga de sebo","51",IF(B7102="502 - Fermentacion PCL","502",IF(B7102="510 - Fermentacion","510","512"))))))</f>
        <v/>
      </c>
      <c r="M7102" s="107" t="str">
        <f t="shared" si="110"/>
        <v/>
      </c>
    </row>
    <row r="7103" spans="12:13" hidden="1" x14ac:dyDescent="0.25">
      <c r="L7103" s="145" t="str">
        <f>IF(A7103="","",IFERROR(VLOOKUP(B7103,IPQlickTabla!$B:$J,9,FALSE),IF(B7103="80 - Produccion-Mezcla Grasa","80",IF(B7103="51 - Purga-Purga de sebo","51",IF(B7103="502 - Fermentacion PCL","502",IF(B7103="510 - Fermentacion","510","512"))))))</f>
        <v/>
      </c>
      <c r="M7103" s="107" t="str">
        <f t="shared" si="110"/>
        <v/>
      </c>
    </row>
    <row r="7104" spans="12:13" hidden="1" x14ac:dyDescent="0.25">
      <c r="L7104" s="145" t="str">
        <f>IF(A7104="","",IFERROR(VLOOKUP(B7104,IPQlickTabla!$B:$J,9,FALSE),IF(B7104="80 - Produccion-Mezcla Grasa","80",IF(B7104="51 - Purga-Purga de sebo","51",IF(B7104="502 - Fermentacion PCL","502",IF(B7104="510 - Fermentacion","510","512"))))))</f>
        <v/>
      </c>
      <c r="M7104" s="107" t="str">
        <f t="shared" si="110"/>
        <v/>
      </c>
    </row>
    <row r="7105" spans="12:13" hidden="1" x14ac:dyDescent="0.25">
      <c r="L7105" s="145" t="str">
        <f>IF(A7105="","",IFERROR(VLOOKUP(B7105,IPQlickTabla!$B:$J,9,FALSE),IF(B7105="80 - Produccion-Mezcla Grasa","80",IF(B7105="51 - Purga-Purga de sebo","51",IF(B7105="502 - Fermentacion PCL","502",IF(B7105="510 - Fermentacion","510","512"))))))</f>
        <v/>
      </c>
      <c r="M7105" s="107" t="str">
        <f t="shared" si="110"/>
        <v/>
      </c>
    </row>
    <row r="7106" spans="12:13" hidden="1" x14ac:dyDescent="0.25">
      <c r="L7106" s="145" t="str">
        <f>IF(A7106="","",IFERROR(VLOOKUP(B7106,IPQlickTabla!$B:$J,9,FALSE),IF(B7106="80 - Produccion-Mezcla Grasa","80",IF(B7106="51 - Purga-Purga de sebo","51",IF(B7106="502 - Fermentacion PCL","502",IF(B7106="510 - Fermentacion","510","512"))))))</f>
        <v/>
      </c>
      <c r="M7106" s="107" t="str">
        <f t="shared" si="110"/>
        <v/>
      </c>
    </row>
    <row r="7107" spans="12:13" hidden="1" x14ac:dyDescent="0.25">
      <c r="L7107" s="145" t="str">
        <f>IF(A7107="","",IFERROR(VLOOKUP(B7107,IPQlickTabla!$B:$J,9,FALSE),IF(B7107="80 - Produccion-Mezcla Grasa","80",IF(B7107="51 - Purga-Purga de sebo","51",IF(B7107="502 - Fermentacion PCL","502",IF(B7107="510 - Fermentacion","510","512"))))))</f>
        <v/>
      </c>
      <c r="M7107" s="107" t="str">
        <f t="shared" ref="M7107:M7170" si="111">+IF(OR(L7107=73,L7107=74,L7107=75),75,IF(L7107="80",80,IF(L7107="51",51,IF(L7107="502",502,IF(L7107="510",510,IF(L7107="512",512,L7107))))))</f>
        <v/>
      </c>
    </row>
    <row r="7108" spans="12:13" hidden="1" x14ac:dyDescent="0.25">
      <c r="L7108" s="145" t="str">
        <f>IF(A7108="","",IFERROR(VLOOKUP(B7108,IPQlickTabla!$B:$J,9,FALSE),IF(B7108="80 - Produccion-Mezcla Grasa","80",IF(B7108="51 - Purga-Purga de sebo","51",IF(B7108="502 - Fermentacion PCL","502",IF(B7108="510 - Fermentacion","510","512"))))))</f>
        <v/>
      </c>
      <c r="M7108" s="107" t="str">
        <f t="shared" si="111"/>
        <v/>
      </c>
    </row>
    <row r="7109" spans="12:13" hidden="1" x14ac:dyDescent="0.25">
      <c r="L7109" s="145" t="str">
        <f>IF(A7109="","",IFERROR(VLOOKUP(B7109,IPQlickTabla!$B:$J,9,FALSE),IF(B7109="80 - Produccion-Mezcla Grasa","80",IF(B7109="51 - Purga-Purga de sebo","51",IF(B7109="502 - Fermentacion PCL","502",IF(B7109="510 - Fermentacion","510","512"))))))</f>
        <v/>
      </c>
      <c r="M7109" s="107" t="str">
        <f t="shared" si="111"/>
        <v/>
      </c>
    </row>
    <row r="7110" spans="12:13" hidden="1" x14ac:dyDescent="0.25">
      <c r="L7110" s="145" t="str">
        <f>IF(A7110="","",IFERROR(VLOOKUP(B7110,IPQlickTabla!$B:$J,9,FALSE),IF(B7110="80 - Produccion-Mezcla Grasa","80",IF(B7110="51 - Purga-Purga de sebo","51",IF(B7110="502 - Fermentacion PCL","502",IF(B7110="510 - Fermentacion","510","512"))))))</f>
        <v/>
      </c>
      <c r="M7110" s="107" t="str">
        <f t="shared" si="111"/>
        <v/>
      </c>
    </row>
    <row r="7111" spans="12:13" hidden="1" x14ac:dyDescent="0.25">
      <c r="L7111" s="145" t="str">
        <f>IF(A7111="","",IFERROR(VLOOKUP(B7111,IPQlickTabla!$B:$J,9,FALSE),IF(B7111="80 - Produccion-Mezcla Grasa","80",IF(B7111="51 - Purga-Purga de sebo","51",IF(B7111="502 - Fermentacion PCL","502",IF(B7111="510 - Fermentacion","510","512"))))))</f>
        <v/>
      </c>
      <c r="M7111" s="107" t="str">
        <f t="shared" si="111"/>
        <v/>
      </c>
    </row>
    <row r="7112" spans="12:13" hidden="1" x14ac:dyDescent="0.25">
      <c r="L7112" s="145" t="str">
        <f>IF(A7112="","",IFERROR(VLOOKUP(B7112,IPQlickTabla!$B:$J,9,FALSE),IF(B7112="80 - Produccion-Mezcla Grasa","80",IF(B7112="51 - Purga-Purga de sebo","51",IF(B7112="502 - Fermentacion PCL","502",IF(B7112="510 - Fermentacion","510","512"))))))</f>
        <v/>
      </c>
      <c r="M7112" s="107" t="str">
        <f t="shared" si="111"/>
        <v/>
      </c>
    </row>
    <row r="7113" spans="12:13" hidden="1" x14ac:dyDescent="0.25">
      <c r="L7113" s="145" t="str">
        <f>IF(A7113="","",IFERROR(VLOOKUP(B7113,IPQlickTabla!$B:$J,9,FALSE),IF(B7113="80 - Produccion-Mezcla Grasa","80",IF(B7113="51 - Purga-Purga de sebo","51",IF(B7113="502 - Fermentacion PCL","502",IF(B7113="510 - Fermentacion","510","512"))))))</f>
        <v/>
      </c>
      <c r="M7113" s="107" t="str">
        <f t="shared" si="111"/>
        <v/>
      </c>
    </row>
    <row r="7114" spans="12:13" hidden="1" x14ac:dyDescent="0.25">
      <c r="L7114" s="145" t="str">
        <f>IF(A7114="","",IFERROR(VLOOKUP(B7114,IPQlickTabla!$B:$J,9,FALSE),IF(B7114="80 - Produccion-Mezcla Grasa","80",IF(B7114="51 - Purga-Purga de sebo","51",IF(B7114="502 - Fermentacion PCL","502",IF(B7114="510 - Fermentacion","510","512"))))))</f>
        <v/>
      </c>
      <c r="M7114" s="107" t="str">
        <f t="shared" si="111"/>
        <v/>
      </c>
    </row>
    <row r="7115" spans="12:13" hidden="1" x14ac:dyDescent="0.25">
      <c r="L7115" s="145" t="str">
        <f>IF(A7115="","",IFERROR(VLOOKUP(B7115,IPQlickTabla!$B:$J,9,FALSE),IF(B7115="80 - Produccion-Mezcla Grasa","80",IF(B7115="51 - Purga-Purga de sebo","51",IF(B7115="502 - Fermentacion PCL","502",IF(B7115="510 - Fermentacion","510","512"))))))</f>
        <v/>
      </c>
      <c r="M7115" s="107" t="str">
        <f t="shared" si="111"/>
        <v/>
      </c>
    </row>
    <row r="7116" spans="12:13" hidden="1" x14ac:dyDescent="0.25">
      <c r="L7116" s="145" t="str">
        <f>IF(A7116="","",IFERROR(VLOOKUP(B7116,IPQlickTabla!$B:$J,9,FALSE),IF(B7116="80 - Produccion-Mezcla Grasa","80",IF(B7116="51 - Purga-Purga de sebo","51",IF(B7116="502 - Fermentacion PCL","502",IF(B7116="510 - Fermentacion","510","512"))))))</f>
        <v/>
      </c>
      <c r="M7116" s="107" t="str">
        <f t="shared" si="111"/>
        <v/>
      </c>
    </row>
    <row r="7117" spans="12:13" hidden="1" x14ac:dyDescent="0.25">
      <c r="L7117" s="145" t="str">
        <f>IF(A7117="","",IFERROR(VLOOKUP(B7117,IPQlickTabla!$B:$J,9,FALSE),IF(B7117="80 - Produccion-Mezcla Grasa","80",IF(B7117="51 - Purga-Purga de sebo","51",IF(B7117="502 - Fermentacion PCL","502",IF(B7117="510 - Fermentacion","510","512"))))))</f>
        <v/>
      </c>
      <c r="M7117" s="107" t="str">
        <f t="shared" si="111"/>
        <v/>
      </c>
    </row>
    <row r="7118" spans="12:13" hidden="1" x14ac:dyDescent="0.25">
      <c r="L7118" s="145" t="str">
        <f>IF(A7118="","",IFERROR(VLOOKUP(B7118,IPQlickTabla!$B:$J,9,FALSE),IF(B7118="80 - Produccion-Mezcla Grasa","80",IF(B7118="51 - Purga-Purga de sebo","51",IF(B7118="502 - Fermentacion PCL","502",IF(B7118="510 - Fermentacion","510","512"))))))</f>
        <v/>
      </c>
      <c r="M7118" s="107" t="str">
        <f t="shared" si="111"/>
        <v/>
      </c>
    </row>
    <row r="7119" spans="12:13" hidden="1" x14ac:dyDescent="0.25">
      <c r="L7119" s="145" t="str">
        <f>IF(A7119="","",IFERROR(VLOOKUP(B7119,IPQlickTabla!$B:$J,9,FALSE),IF(B7119="80 - Produccion-Mezcla Grasa","80",IF(B7119="51 - Purga-Purga de sebo","51",IF(B7119="502 - Fermentacion PCL","502",IF(B7119="510 - Fermentacion","510","512"))))))</f>
        <v/>
      </c>
      <c r="M7119" s="107" t="str">
        <f t="shared" si="111"/>
        <v/>
      </c>
    </row>
    <row r="7120" spans="12:13" hidden="1" x14ac:dyDescent="0.25">
      <c r="L7120" s="145" t="str">
        <f>IF(A7120="","",IFERROR(VLOOKUP(B7120,IPQlickTabla!$B:$J,9,FALSE),IF(B7120="80 - Produccion-Mezcla Grasa","80",IF(B7120="51 - Purga-Purga de sebo","51",IF(B7120="502 - Fermentacion PCL","502",IF(B7120="510 - Fermentacion","510","512"))))))</f>
        <v/>
      </c>
      <c r="M7120" s="107" t="str">
        <f t="shared" si="111"/>
        <v/>
      </c>
    </row>
    <row r="7121" spans="12:13" hidden="1" x14ac:dyDescent="0.25">
      <c r="L7121" s="145" t="str">
        <f>IF(A7121="","",IFERROR(VLOOKUP(B7121,IPQlickTabla!$B:$J,9,FALSE),IF(B7121="80 - Produccion-Mezcla Grasa","80",IF(B7121="51 - Purga-Purga de sebo","51",IF(B7121="502 - Fermentacion PCL","502",IF(B7121="510 - Fermentacion","510","512"))))))</f>
        <v/>
      </c>
      <c r="M7121" s="107" t="str">
        <f t="shared" si="111"/>
        <v/>
      </c>
    </row>
    <row r="7122" spans="12:13" hidden="1" x14ac:dyDescent="0.25">
      <c r="L7122" s="145" t="str">
        <f>IF(A7122="","",IFERROR(VLOOKUP(B7122,IPQlickTabla!$B:$J,9,FALSE),IF(B7122="80 - Produccion-Mezcla Grasa","80",IF(B7122="51 - Purga-Purga de sebo","51",IF(B7122="502 - Fermentacion PCL","502",IF(B7122="510 - Fermentacion","510","512"))))))</f>
        <v/>
      </c>
      <c r="M7122" s="107" t="str">
        <f t="shared" si="111"/>
        <v/>
      </c>
    </row>
    <row r="7123" spans="12:13" hidden="1" x14ac:dyDescent="0.25">
      <c r="L7123" s="145" t="str">
        <f>IF(A7123="","",IFERROR(VLOOKUP(B7123,IPQlickTabla!$B:$J,9,FALSE),IF(B7123="80 - Produccion-Mezcla Grasa","80",IF(B7123="51 - Purga-Purga de sebo","51",IF(B7123="502 - Fermentacion PCL","502",IF(B7123="510 - Fermentacion","510","512"))))))</f>
        <v/>
      </c>
      <c r="M7123" s="107" t="str">
        <f t="shared" si="111"/>
        <v/>
      </c>
    </row>
    <row r="7124" spans="12:13" hidden="1" x14ac:dyDescent="0.25">
      <c r="L7124" s="145" t="str">
        <f>IF(A7124="","",IFERROR(VLOOKUP(B7124,IPQlickTabla!$B:$J,9,FALSE),IF(B7124="80 - Produccion-Mezcla Grasa","80",IF(B7124="51 - Purga-Purga de sebo","51",IF(B7124="502 - Fermentacion PCL","502",IF(B7124="510 - Fermentacion","510","512"))))))</f>
        <v/>
      </c>
      <c r="M7124" s="107" t="str">
        <f t="shared" si="111"/>
        <v/>
      </c>
    </row>
    <row r="7125" spans="12:13" hidden="1" x14ac:dyDescent="0.25">
      <c r="L7125" s="145" t="str">
        <f>IF(A7125="","",IFERROR(VLOOKUP(B7125,IPQlickTabla!$B:$J,9,FALSE),IF(B7125="80 - Produccion-Mezcla Grasa","80",IF(B7125="51 - Purga-Purga de sebo","51",IF(B7125="502 - Fermentacion PCL","502",IF(B7125="510 - Fermentacion","510","512"))))))</f>
        <v/>
      </c>
      <c r="M7125" s="107" t="str">
        <f t="shared" si="111"/>
        <v/>
      </c>
    </row>
    <row r="7126" spans="12:13" hidden="1" x14ac:dyDescent="0.25">
      <c r="L7126" s="145" t="str">
        <f>IF(A7126="","",IFERROR(VLOOKUP(B7126,IPQlickTabla!$B:$J,9,FALSE),IF(B7126="80 - Produccion-Mezcla Grasa","80",IF(B7126="51 - Purga-Purga de sebo","51",IF(B7126="502 - Fermentacion PCL","502",IF(B7126="510 - Fermentacion","510","512"))))))</f>
        <v/>
      </c>
      <c r="M7126" s="107" t="str">
        <f t="shared" si="111"/>
        <v/>
      </c>
    </row>
    <row r="7127" spans="12:13" hidden="1" x14ac:dyDescent="0.25">
      <c r="L7127" s="145" t="str">
        <f>IF(A7127="","",IFERROR(VLOOKUP(B7127,IPQlickTabla!$B:$J,9,FALSE),IF(B7127="80 - Produccion-Mezcla Grasa","80",IF(B7127="51 - Purga-Purga de sebo","51",IF(B7127="502 - Fermentacion PCL","502",IF(B7127="510 - Fermentacion","510","512"))))))</f>
        <v/>
      </c>
      <c r="M7127" s="107" t="str">
        <f t="shared" si="111"/>
        <v/>
      </c>
    </row>
    <row r="7128" spans="12:13" hidden="1" x14ac:dyDescent="0.25">
      <c r="L7128" s="145" t="str">
        <f>IF(A7128="","",IFERROR(VLOOKUP(B7128,IPQlickTabla!$B:$J,9,FALSE),IF(B7128="80 - Produccion-Mezcla Grasa","80",IF(B7128="51 - Purga-Purga de sebo","51",IF(B7128="502 - Fermentacion PCL","502",IF(B7128="510 - Fermentacion","510","512"))))))</f>
        <v/>
      </c>
      <c r="M7128" s="107" t="str">
        <f t="shared" si="111"/>
        <v/>
      </c>
    </row>
    <row r="7129" spans="12:13" hidden="1" x14ac:dyDescent="0.25">
      <c r="L7129" s="145" t="str">
        <f>IF(A7129="","",IFERROR(VLOOKUP(B7129,IPQlickTabla!$B:$J,9,FALSE),IF(B7129="80 - Produccion-Mezcla Grasa","80",IF(B7129="51 - Purga-Purga de sebo","51",IF(B7129="502 - Fermentacion PCL","502",IF(B7129="510 - Fermentacion","510","512"))))))</f>
        <v/>
      </c>
      <c r="M7129" s="107" t="str">
        <f t="shared" si="111"/>
        <v/>
      </c>
    </row>
    <row r="7130" spans="12:13" hidden="1" x14ac:dyDescent="0.25">
      <c r="L7130" s="145" t="str">
        <f>IF(A7130="","",IFERROR(VLOOKUP(B7130,IPQlickTabla!$B:$J,9,FALSE),IF(B7130="80 - Produccion-Mezcla Grasa","80",IF(B7130="51 - Purga-Purga de sebo","51",IF(B7130="502 - Fermentacion PCL","502",IF(B7130="510 - Fermentacion","510","512"))))))</f>
        <v/>
      </c>
      <c r="M7130" s="107" t="str">
        <f t="shared" si="111"/>
        <v/>
      </c>
    </row>
    <row r="7131" spans="12:13" hidden="1" x14ac:dyDescent="0.25">
      <c r="L7131" s="145" t="str">
        <f>IF(A7131="","",IFERROR(VLOOKUP(B7131,IPQlickTabla!$B:$J,9,FALSE),IF(B7131="80 - Produccion-Mezcla Grasa","80",IF(B7131="51 - Purga-Purga de sebo","51",IF(B7131="502 - Fermentacion PCL","502",IF(B7131="510 - Fermentacion","510","512"))))))</f>
        <v/>
      </c>
      <c r="M7131" s="107" t="str">
        <f t="shared" si="111"/>
        <v/>
      </c>
    </row>
    <row r="7132" spans="12:13" hidden="1" x14ac:dyDescent="0.25">
      <c r="L7132" s="145" t="str">
        <f>IF(A7132="","",IFERROR(VLOOKUP(B7132,IPQlickTabla!$B:$J,9,FALSE),IF(B7132="80 - Produccion-Mezcla Grasa","80",IF(B7132="51 - Purga-Purga de sebo","51",IF(B7132="502 - Fermentacion PCL","502",IF(B7132="510 - Fermentacion","510","512"))))))</f>
        <v/>
      </c>
      <c r="M7132" s="107" t="str">
        <f t="shared" si="111"/>
        <v/>
      </c>
    </row>
    <row r="7133" spans="12:13" hidden="1" x14ac:dyDescent="0.25">
      <c r="L7133" s="145" t="str">
        <f>IF(A7133="","",IFERROR(VLOOKUP(B7133,IPQlickTabla!$B:$J,9,FALSE),IF(B7133="80 - Produccion-Mezcla Grasa","80",IF(B7133="51 - Purga-Purga de sebo","51",IF(B7133="502 - Fermentacion PCL","502",IF(B7133="510 - Fermentacion","510","512"))))))</f>
        <v/>
      </c>
      <c r="M7133" s="107" t="str">
        <f t="shared" si="111"/>
        <v/>
      </c>
    </row>
    <row r="7134" spans="12:13" hidden="1" x14ac:dyDescent="0.25">
      <c r="L7134" s="145" t="str">
        <f>IF(A7134="","",IFERROR(VLOOKUP(B7134,IPQlickTabla!$B:$J,9,FALSE),IF(B7134="80 - Produccion-Mezcla Grasa","80",IF(B7134="51 - Purga-Purga de sebo","51",IF(B7134="502 - Fermentacion PCL","502",IF(B7134="510 - Fermentacion","510","512"))))))</f>
        <v/>
      </c>
      <c r="M7134" s="107" t="str">
        <f t="shared" si="111"/>
        <v/>
      </c>
    </row>
    <row r="7135" spans="12:13" hidden="1" x14ac:dyDescent="0.25">
      <c r="L7135" s="145" t="str">
        <f>IF(A7135="","",IFERROR(VLOOKUP(B7135,IPQlickTabla!$B:$J,9,FALSE),IF(B7135="80 - Produccion-Mezcla Grasa","80",IF(B7135="51 - Purga-Purga de sebo","51",IF(B7135="502 - Fermentacion PCL","502",IF(B7135="510 - Fermentacion","510","512"))))))</f>
        <v/>
      </c>
      <c r="M7135" s="107" t="str">
        <f t="shared" si="111"/>
        <v/>
      </c>
    </row>
    <row r="7136" spans="12:13" hidden="1" x14ac:dyDescent="0.25">
      <c r="L7136" s="145" t="str">
        <f>IF(A7136="","",IFERROR(VLOOKUP(B7136,IPQlickTabla!$B:$J,9,FALSE),IF(B7136="80 - Produccion-Mezcla Grasa","80",IF(B7136="51 - Purga-Purga de sebo","51",IF(B7136="502 - Fermentacion PCL","502",IF(B7136="510 - Fermentacion","510","512"))))))</f>
        <v/>
      </c>
      <c r="M7136" s="107" t="str">
        <f t="shared" si="111"/>
        <v/>
      </c>
    </row>
    <row r="7137" spans="12:13" hidden="1" x14ac:dyDescent="0.25">
      <c r="L7137" s="145" t="str">
        <f>IF(A7137="","",IFERROR(VLOOKUP(B7137,IPQlickTabla!$B:$J,9,FALSE),IF(B7137="80 - Produccion-Mezcla Grasa","80",IF(B7137="51 - Purga-Purga de sebo","51",IF(B7137="502 - Fermentacion PCL","502",IF(B7137="510 - Fermentacion","510","512"))))))</f>
        <v/>
      </c>
      <c r="M7137" s="107" t="str">
        <f t="shared" si="111"/>
        <v/>
      </c>
    </row>
    <row r="7138" spans="12:13" hidden="1" x14ac:dyDescent="0.25">
      <c r="L7138" s="145" t="str">
        <f>IF(A7138="","",IFERROR(VLOOKUP(B7138,IPQlickTabla!$B:$J,9,FALSE),IF(B7138="80 - Produccion-Mezcla Grasa","80",IF(B7138="51 - Purga-Purga de sebo","51",IF(B7138="502 - Fermentacion PCL","502",IF(B7138="510 - Fermentacion","510","512"))))))</f>
        <v/>
      </c>
      <c r="M7138" s="107" t="str">
        <f t="shared" si="111"/>
        <v/>
      </c>
    </row>
    <row r="7139" spans="12:13" hidden="1" x14ac:dyDescent="0.25">
      <c r="L7139" s="145" t="str">
        <f>IF(A7139="","",IFERROR(VLOOKUP(B7139,IPQlickTabla!$B:$J,9,FALSE),IF(B7139="80 - Produccion-Mezcla Grasa","80",IF(B7139="51 - Purga-Purga de sebo","51",IF(B7139="502 - Fermentacion PCL","502",IF(B7139="510 - Fermentacion","510","512"))))))</f>
        <v/>
      </c>
      <c r="M7139" s="107" t="str">
        <f t="shared" si="111"/>
        <v/>
      </c>
    </row>
    <row r="7140" spans="12:13" hidden="1" x14ac:dyDescent="0.25">
      <c r="L7140" s="145" t="str">
        <f>IF(A7140="","",IFERROR(VLOOKUP(B7140,IPQlickTabla!$B:$J,9,FALSE),IF(B7140="80 - Produccion-Mezcla Grasa","80",IF(B7140="51 - Purga-Purga de sebo","51",IF(B7140="502 - Fermentacion PCL","502",IF(B7140="510 - Fermentacion","510","512"))))))</f>
        <v/>
      </c>
      <c r="M7140" s="107" t="str">
        <f t="shared" si="111"/>
        <v/>
      </c>
    </row>
    <row r="7141" spans="12:13" hidden="1" x14ac:dyDescent="0.25">
      <c r="L7141" s="145" t="str">
        <f>IF(A7141="","",IFERROR(VLOOKUP(B7141,IPQlickTabla!$B:$J,9,FALSE),IF(B7141="80 - Produccion-Mezcla Grasa","80",IF(B7141="51 - Purga-Purga de sebo","51",IF(B7141="502 - Fermentacion PCL","502",IF(B7141="510 - Fermentacion","510","512"))))))</f>
        <v/>
      </c>
      <c r="M7141" s="107" t="str">
        <f t="shared" si="111"/>
        <v/>
      </c>
    </row>
    <row r="7142" spans="12:13" hidden="1" x14ac:dyDescent="0.25">
      <c r="L7142" s="145" t="str">
        <f>IF(A7142="","",IFERROR(VLOOKUP(B7142,IPQlickTabla!$B:$J,9,FALSE),IF(B7142="80 - Produccion-Mezcla Grasa","80",IF(B7142="51 - Purga-Purga de sebo","51",IF(B7142="502 - Fermentacion PCL","502",IF(B7142="510 - Fermentacion","510","512"))))))</f>
        <v/>
      </c>
      <c r="M7142" s="107" t="str">
        <f t="shared" si="111"/>
        <v/>
      </c>
    </row>
    <row r="7143" spans="12:13" hidden="1" x14ac:dyDescent="0.25">
      <c r="L7143" s="145" t="str">
        <f>IF(A7143="","",IFERROR(VLOOKUP(B7143,IPQlickTabla!$B:$J,9,FALSE),IF(B7143="80 - Produccion-Mezcla Grasa","80",IF(B7143="51 - Purga-Purga de sebo","51",IF(B7143="502 - Fermentacion PCL","502",IF(B7143="510 - Fermentacion","510","512"))))))</f>
        <v/>
      </c>
      <c r="M7143" s="107" t="str">
        <f t="shared" si="111"/>
        <v/>
      </c>
    </row>
    <row r="7144" spans="12:13" hidden="1" x14ac:dyDescent="0.25">
      <c r="L7144" s="145" t="str">
        <f>IF(A7144="","",IFERROR(VLOOKUP(B7144,IPQlickTabla!$B:$J,9,FALSE),IF(B7144="80 - Produccion-Mezcla Grasa","80",IF(B7144="51 - Purga-Purga de sebo","51",IF(B7144="502 - Fermentacion PCL","502",IF(B7144="510 - Fermentacion","510","512"))))))</f>
        <v/>
      </c>
      <c r="M7144" s="107" t="str">
        <f t="shared" si="111"/>
        <v/>
      </c>
    </row>
    <row r="7145" spans="12:13" hidden="1" x14ac:dyDescent="0.25">
      <c r="L7145" s="145" t="str">
        <f>IF(A7145="","",IFERROR(VLOOKUP(B7145,IPQlickTabla!$B:$J,9,FALSE),IF(B7145="80 - Produccion-Mezcla Grasa","80",IF(B7145="51 - Purga-Purga de sebo","51",IF(B7145="502 - Fermentacion PCL","502",IF(B7145="510 - Fermentacion","510","512"))))))</f>
        <v/>
      </c>
      <c r="M7145" s="107" t="str">
        <f t="shared" si="111"/>
        <v/>
      </c>
    </row>
    <row r="7146" spans="12:13" hidden="1" x14ac:dyDescent="0.25">
      <c r="L7146" s="145" t="str">
        <f>IF(A7146="","",IFERROR(VLOOKUP(B7146,IPQlickTabla!$B:$J,9,FALSE),IF(B7146="80 - Produccion-Mezcla Grasa","80",IF(B7146="51 - Purga-Purga de sebo","51",IF(B7146="502 - Fermentacion PCL","502",IF(B7146="510 - Fermentacion","510","512"))))))</f>
        <v/>
      </c>
      <c r="M7146" s="107" t="str">
        <f t="shared" si="111"/>
        <v/>
      </c>
    </row>
    <row r="7147" spans="12:13" hidden="1" x14ac:dyDescent="0.25">
      <c r="L7147" s="145" t="str">
        <f>IF(A7147="","",IFERROR(VLOOKUP(B7147,IPQlickTabla!$B:$J,9,FALSE),IF(B7147="80 - Produccion-Mezcla Grasa","80",IF(B7147="51 - Purga-Purga de sebo","51",IF(B7147="502 - Fermentacion PCL","502",IF(B7147="510 - Fermentacion","510","512"))))))</f>
        <v/>
      </c>
      <c r="M7147" s="107" t="str">
        <f t="shared" si="111"/>
        <v/>
      </c>
    </row>
    <row r="7148" spans="12:13" hidden="1" x14ac:dyDescent="0.25">
      <c r="L7148" s="145" t="str">
        <f>IF(A7148="","",IFERROR(VLOOKUP(B7148,IPQlickTabla!$B:$J,9,FALSE),IF(B7148="80 - Produccion-Mezcla Grasa","80",IF(B7148="51 - Purga-Purga de sebo","51",IF(B7148="502 - Fermentacion PCL","502",IF(B7148="510 - Fermentacion","510","512"))))))</f>
        <v/>
      </c>
      <c r="M7148" s="107" t="str">
        <f t="shared" si="111"/>
        <v/>
      </c>
    </row>
    <row r="7149" spans="12:13" hidden="1" x14ac:dyDescent="0.25">
      <c r="L7149" s="145" t="str">
        <f>IF(A7149="","",IFERROR(VLOOKUP(B7149,IPQlickTabla!$B:$J,9,FALSE),IF(B7149="80 - Produccion-Mezcla Grasa","80",IF(B7149="51 - Purga-Purga de sebo","51",IF(B7149="502 - Fermentacion PCL","502",IF(B7149="510 - Fermentacion","510","512"))))))</f>
        <v/>
      </c>
      <c r="M7149" s="107" t="str">
        <f t="shared" si="111"/>
        <v/>
      </c>
    </row>
    <row r="7150" spans="12:13" hidden="1" x14ac:dyDescent="0.25">
      <c r="L7150" s="145" t="str">
        <f>IF(A7150="","",IFERROR(VLOOKUP(B7150,IPQlickTabla!$B:$J,9,FALSE),IF(B7150="80 - Produccion-Mezcla Grasa","80",IF(B7150="51 - Purga-Purga de sebo","51",IF(B7150="502 - Fermentacion PCL","502",IF(B7150="510 - Fermentacion","510","512"))))))</f>
        <v/>
      </c>
      <c r="M7150" s="107" t="str">
        <f t="shared" si="111"/>
        <v/>
      </c>
    </row>
    <row r="7151" spans="12:13" hidden="1" x14ac:dyDescent="0.25">
      <c r="L7151" s="145" t="str">
        <f>IF(A7151="","",IFERROR(VLOOKUP(B7151,IPQlickTabla!$B:$J,9,FALSE),IF(B7151="80 - Produccion-Mezcla Grasa","80",IF(B7151="51 - Purga-Purga de sebo","51",IF(B7151="502 - Fermentacion PCL","502",IF(B7151="510 - Fermentacion","510","512"))))))</f>
        <v/>
      </c>
      <c r="M7151" s="107" t="str">
        <f t="shared" si="111"/>
        <v/>
      </c>
    </row>
    <row r="7152" spans="12:13" hidden="1" x14ac:dyDescent="0.25">
      <c r="L7152" s="145" t="str">
        <f>IF(A7152="","",IFERROR(VLOOKUP(B7152,IPQlickTabla!$B:$J,9,FALSE),IF(B7152="80 - Produccion-Mezcla Grasa","80",IF(B7152="51 - Purga-Purga de sebo","51",IF(B7152="502 - Fermentacion PCL","502",IF(B7152="510 - Fermentacion","510","512"))))))</f>
        <v/>
      </c>
      <c r="M7152" s="107" t="str">
        <f t="shared" si="111"/>
        <v/>
      </c>
    </row>
    <row r="7153" spans="12:13" hidden="1" x14ac:dyDescent="0.25">
      <c r="L7153" s="145" t="str">
        <f>IF(A7153="","",IFERROR(VLOOKUP(B7153,IPQlickTabla!$B:$J,9,FALSE),IF(B7153="80 - Produccion-Mezcla Grasa","80",IF(B7153="51 - Purga-Purga de sebo","51",IF(B7153="502 - Fermentacion PCL","502",IF(B7153="510 - Fermentacion","510","512"))))))</f>
        <v/>
      </c>
      <c r="M7153" s="107" t="str">
        <f t="shared" si="111"/>
        <v/>
      </c>
    </row>
    <row r="7154" spans="12:13" hidden="1" x14ac:dyDescent="0.25">
      <c r="L7154" s="145" t="str">
        <f>IF(A7154="","",IFERROR(VLOOKUP(B7154,IPQlickTabla!$B:$J,9,FALSE),IF(B7154="80 - Produccion-Mezcla Grasa","80",IF(B7154="51 - Purga-Purga de sebo","51",IF(B7154="502 - Fermentacion PCL","502",IF(B7154="510 - Fermentacion","510","512"))))))</f>
        <v/>
      </c>
      <c r="M7154" s="107" t="str">
        <f t="shared" si="111"/>
        <v/>
      </c>
    </row>
    <row r="7155" spans="12:13" hidden="1" x14ac:dyDescent="0.25">
      <c r="L7155" s="145" t="str">
        <f>IF(A7155="","",IFERROR(VLOOKUP(B7155,IPQlickTabla!$B:$J,9,FALSE),IF(B7155="80 - Produccion-Mezcla Grasa","80",IF(B7155="51 - Purga-Purga de sebo","51",IF(B7155="502 - Fermentacion PCL","502",IF(B7155="510 - Fermentacion","510","512"))))))</f>
        <v/>
      </c>
      <c r="M7155" s="107" t="str">
        <f t="shared" si="111"/>
        <v/>
      </c>
    </row>
    <row r="7156" spans="12:13" hidden="1" x14ac:dyDescent="0.25">
      <c r="L7156" s="145" t="str">
        <f>IF(A7156="","",IFERROR(VLOOKUP(B7156,IPQlickTabla!$B:$J,9,FALSE),IF(B7156="80 - Produccion-Mezcla Grasa","80",IF(B7156="51 - Purga-Purga de sebo","51",IF(B7156="502 - Fermentacion PCL","502",IF(B7156="510 - Fermentacion","510","512"))))))</f>
        <v/>
      </c>
      <c r="M7156" s="107" t="str">
        <f t="shared" si="111"/>
        <v/>
      </c>
    </row>
    <row r="7157" spans="12:13" hidden="1" x14ac:dyDescent="0.25">
      <c r="L7157" s="145" t="str">
        <f>IF(A7157="","",IFERROR(VLOOKUP(B7157,IPQlickTabla!$B:$J,9,FALSE),IF(B7157="80 - Produccion-Mezcla Grasa","80",IF(B7157="51 - Purga-Purga de sebo","51",IF(B7157="502 - Fermentacion PCL","502",IF(B7157="510 - Fermentacion","510","512"))))))</f>
        <v/>
      </c>
      <c r="M7157" s="107" t="str">
        <f t="shared" si="111"/>
        <v/>
      </c>
    </row>
    <row r="7158" spans="12:13" hidden="1" x14ac:dyDescent="0.25">
      <c r="L7158" s="145" t="str">
        <f>IF(A7158="","",IFERROR(VLOOKUP(B7158,IPQlickTabla!$B:$J,9,FALSE),IF(B7158="80 - Produccion-Mezcla Grasa","80",IF(B7158="51 - Purga-Purga de sebo","51",IF(B7158="502 - Fermentacion PCL","502",IF(B7158="510 - Fermentacion","510","512"))))))</f>
        <v/>
      </c>
      <c r="M7158" s="107" t="str">
        <f t="shared" si="111"/>
        <v/>
      </c>
    </row>
    <row r="7159" spans="12:13" hidden="1" x14ac:dyDescent="0.25">
      <c r="L7159" s="145" t="str">
        <f>IF(A7159="","",IFERROR(VLOOKUP(B7159,IPQlickTabla!$B:$J,9,FALSE),IF(B7159="80 - Produccion-Mezcla Grasa","80",IF(B7159="51 - Purga-Purga de sebo","51",IF(B7159="502 - Fermentacion PCL","502",IF(B7159="510 - Fermentacion","510","512"))))))</f>
        <v/>
      </c>
      <c r="M7159" s="107" t="str">
        <f t="shared" si="111"/>
        <v/>
      </c>
    </row>
    <row r="7160" spans="12:13" hidden="1" x14ac:dyDescent="0.25">
      <c r="L7160" s="145" t="str">
        <f>IF(A7160="","",IFERROR(VLOOKUP(B7160,IPQlickTabla!$B:$J,9,FALSE),IF(B7160="80 - Produccion-Mezcla Grasa","80",IF(B7160="51 - Purga-Purga de sebo","51",IF(B7160="502 - Fermentacion PCL","502",IF(B7160="510 - Fermentacion","510","512"))))))</f>
        <v/>
      </c>
      <c r="M7160" s="107" t="str">
        <f t="shared" si="111"/>
        <v/>
      </c>
    </row>
    <row r="7161" spans="12:13" hidden="1" x14ac:dyDescent="0.25">
      <c r="L7161" s="145" t="str">
        <f>IF(A7161="","",IFERROR(VLOOKUP(B7161,IPQlickTabla!$B:$J,9,FALSE),IF(B7161="80 - Produccion-Mezcla Grasa","80",IF(B7161="51 - Purga-Purga de sebo","51",IF(B7161="502 - Fermentacion PCL","502",IF(B7161="510 - Fermentacion","510","512"))))))</f>
        <v/>
      </c>
      <c r="M7161" s="107" t="str">
        <f t="shared" si="111"/>
        <v/>
      </c>
    </row>
    <row r="7162" spans="12:13" hidden="1" x14ac:dyDescent="0.25">
      <c r="L7162" s="145" t="str">
        <f>IF(A7162="","",IFERROR(VLOOKUP(B7162,IPQlickTabla!$B:$J,9,FALSE),IF(B7162="80 - Produccion-Mezcla Grasa","80",IF(B7162="51 - Purga-Purga de sebo","51",IF(B7162="502 - Fermentacion PCL","502",IF(B7162="510 - Fermentacion","510","512"))))))</f>
        <v/>
      </c>
      <c r="M7162" s="107" t="str">
        <f t="shared" si="111"/>
        <v/>
      </c>
    </row>
    <row r="7163" spans="12:13" hidden="1" x14ac:dyDescent="0.25">
      <c r="L7163" s="145" t="str">
        <f>IF(A7163="","",IFERROR(VLOOKUP(B7163,IPQlickTabla!$B:$J,9,FALSE),IF(B7163="80 - Produccion-Mezcla Grasa","80",IF(B7163="51 - Purga-Purga de sebo","51",IF(B7163="502 - Fermentacion PCL","502",IF(B7163="510 - Fermentacion","510","512"))))))</f>
        <v/>
      </c>
      <c r="M7163" s="107" t="str">
        <f t="shared" si="111"/>
        <v/>
      </c>
    </row>
    <row r="7164" spans="12:13" hidden="1" x14ac:dyDescent="0.25">
      <c r="L7164" s="145" t="str">
        <f>IF(A7164="","",IFERROR(VLOOKUP(B7164,IPQlickTabla!$B:$J,9,FALSE),IF(B7164="80 - Produccion-Mezcla Grasa","80",IF(B7164="51 - Purga-Purga de sebo","51",IF(B7164="502 - Fermentacion PCL","502",IF(B7164="510 - Fermentacion","510","512"))))))</f>
        <v/>
      </c>
      <c r="M7164" s="107" t="str">
        <f t="shared" si="111"/>
        <v/>
      </c>
    </row>
    <row r="7165" spans="12:13" hidden="1" x14ac:dyDescent="0.25">
      <c r="L7165" s="145" t="str">
        <f>IF(A7165="","",IFERROR(VLOOKUP(B7165,IPQlickTabla!$B:$J,9,FALSE),IF(B7165="80 - Produccion-Mezcla Grasa","80",IF(B7165="51 - Purga-Purga de sebo","51",IF(B7165="502 - Fermentacion PCL","502",IF(B7165="510 - Fermentacion","510","512"))))))</f>
        <v/>
      </c>
      <c r="M7165" s="107" t="str">
        <f t="shared" si="111"/>
        <v/>
      </c>
    </row>
    <row r="7166" spans="12:13" hidden="1" x14ac:dyDescent="0.25">
      <c r="L7166" s="145" t="str">
        <f>IF(A7166="","",IFERROR(VLOOKUP(B7166,IPQlickTabla!$B:$J,9,FALSE),IF(B7166="80 - Produccion-Mezcla Grasa","80",IF(B7166="51 - Purga-Purga de sebo","51",IF(B7166="502 - Fermentacion PCL","502",IF(B7166="510 - Fermentacion","510","512"))))))</f>
        <v/>
      </c>
      <c r="M7166" s="107" t="str">
        <f t="shared" si="111"/>
        <v/>
      </c>
    </row>
    <row r="7167" spans="12:13" hidden="1" x14ac:dyDescent="0.25">
      <c r="L7167" s="145" t="str">
        <f>IF(A7167="","",IFERROR(VLOOKUP(B7167,IPQlickTabla!$B:$J,9,FALSE),IF(B7167="80 - Produccion-Mezcla Grasa","80",IF(B7167="51 - Purga-Purga de sebo","51",IF(B7167="502 - Fermentacion PCL","502",IF(B7167="510 - Fermentacion","510","512"))))))</f>
        <v/>
      </c>
      <c r="M7167" s="107" t="str">
        <f t="shared" si="111"/>
        <v/>
      </c>
    </row>
    <row r="7168" spans="12:13" hidden="1" x14ac:dyDescent="0.25">
      <c r="L7168" s="145" t="str">
        <f>IF(A7168="","",IFERROR(VLOOKUP(B7168,IPQlickTabla!$B:$J,9,FALSE),IF(B7168="80 - Produccion-Mezcla Grasa","80",IF(B7168="51 - Purga-Purga de sebo","51",IF(B7168="502 - Fermentacion PCL","502",IF(B7168="510 - Fermentacion","510","512"))))))</f>
        <v/>
      </c>
      <c r="M7168" s="107" t="str">
        <f t="shared" si="111"/>
        <v/>
      </c>
    </row>
    <row r="7169" spans="12:13" hidden="1" x14ac:dyDescent="0.25">
      <c r="L7169" s="145" t="str">
        <f>IF(A7169="","",IFERROR(VLOOKUP(B7169,IPQlickTabla!$B:$J,9,FALSE),IF(B7169="80 - Produccion-Mezcla Grasa","80",IF(B7169="51 - Purga-Purga de sebo","51",IF(B7169="502 - Fermentacion PCL","502",IF(B7169="510 - Fermentacion","510","512"))))))</f>
        <v/>
      </c>
      <c r="M7169" s="107" t="str">
        <f t="shared" si="111"/>
        <v/>
      </c>
    </row>
    <row r="7170" spans="12:13" hidden="1" x14ac:dyDescent="0.25">
      <c r="L7170" s="145" t="str">
        <f>IF(A7170="","",IFERROR(VLOOKUP(B7170,IPQlickTabla!$B:$J,9,FALSE),IF(B7170="80 - Produccion-Mezcla Grasa","80",IF(B7170="51 - Purga-Purga de sebo","51",IF(B7170="502 - Fermentacion PCL","502",IF(B7170="510 - Fermentacion","510","512"))))))</f>
        <v/>
      </c>
      <c r="M7170" s="107" t="str">
        <f t="shared" si="111"/>
        <v/>
      </c>
    </row>
    <row r="7171" spans="12:13" hidden="1" x14ac:dyDescent="0.25">
      <c r="L7171" s="145" t="str">
        <f>IF(A7171="","",IFERROR(VLOOKUP(B7171,IPQlickTabla!$B:$J,9,FALSE),IF(B7171="80 - Produccion-Mezcla Grasa","80",IF(B7171="51 - Purga-Purga de sebo","51",IF(B7171="502 - Fermentacion PCL","502",IF(B7171="510 - Fermentacion","510","512"))))))</f>
        <v/>
      </c>
      <c r="M7171" s="107" t="str">
        <f t="shared" ref="M7171:M7234" si="112">+IF(OR(L7171=73,L7171=74,L7171=75),75,IF(L7171="80",80,IF(L7171="51",51,IF(L7171="502",502,IF(L7171="510",510,IF(L7171="512",512,L7171))))))</f>
        <v/>
      </c>
    </row>
    <row r="7172" spans="12:13" hidden="1" x14ac:dyDescent="0.25">
      <c r="L7172" s="145" t="str">
        <f>IF(A7172="","",IFERROR(VLOOKUP(B7172,IPQlickTabla!$B:$J,9,FALSE),IF(B7172="80 - Produccion-Mezcla Grasa","80",IF(B7172="51 - Purga-Purga de sebo","51",IF(B7172="502 - Fermentacion PCL","502",IF(B7172="510 - Fermentacion","510","512"))))))</f>
        <v/>
      </c>
      <c r="M7172" s="107" t="str">
        <f t="shared" si="112"/>
        <v/>
      </c>
    </row>
    <row r="7173" spans="12:13" hidden="1" x14ac:dyDescent="0.25">
      <c r="L7173" s="145" t="str">
        <f>IF(A7173="","",IFERROR(VLOOKUP(B7173,IPQlickTabla!$B:$J,9,FALSE),IF(B7173="80 - Produccion-Mezcla Grasa","80",IF(B7173="51 - Purga-Purga de sebo","51",IF(B7173="502 - Fermentacion PCL","502",IF(B7173="510 - Fermentacion","510","512"))))))</f>
        <v/>
      </c>
      <c r="M7173" s="107" t="str">
        <f t="shared" si="112"/>
        <v/>
      </c>
    </row>
    <row r="7174" spans="12:13" hidden="1" x14ac:dyDescent="0.25">
      <c r="L7174" s="145" t="str">
        <f>IF(A7174="","",IFERROR(VLOOKUP(B7174,IPQlickTabla!$B:$J,9,FALSE),IF(B7174="80 - Produccion-Mezcla Grasa","80",IF(B7174="51 - Purga-Purga de sebo","51",IF(B7174="502 - Fermentacion PCL","502",IF(B7174="510 - Fermentacion","510","512"))))))</f>
        <v/>
      </c>
      <c r="M7174" s="107" t="str">
        <f t="shared" si="112"/>
        <v/>
      </c>
    </row>
    <row r="7175" spans="12:13" hidden="1" x14ac:dyDescent="0.25">
      <c r="L7175" s="145" t="str">
        <f>IF(A7175="","",IFERROR(VLOOKUP(B7175,IPQlickTabla!$B:$J,9,FALSE),IF(B7175="80 - Produccion-Mezcla Grasa","80",IF(B7175="51 - Purga-Purga de sebo","51",IF(B7175="502 - Fermentacion PCL","502",IF(B7175="510 - Fermentacion","510","512"))))))</f>
        <v/>
      </c>
      <c r="M7175" s="107" t="str">
        <f t="shared" si="112"/>
        <v/>
      </c>
    </row>
    <row r="7176" spans="12:13" hidden="1" x14ac:dyDescent="0.25">
      <c r="L7176" s="145" t="str">
        <f>IF(A7176="","",IFERROR(VLOOKUP(B7176,IPQlickTabla!$B:$J,9,FALSE),IF(B7176="80 - Produccion-Mezcla Grasa","80",IF(B7176="51 - Purga-Purga de sebo","51",IF(B7176="502 - Fermentacion PCL","502",IF(B7176="510 - Fermentacion","510","512"))))))</f>
        <v/>
      </c>
      <c r="M7176" s="107" t="str">
        <f t="shared" si="112"/>
        <v/>
      </c>
    </row>
    <row r="7177" spans="12:13" hidden="1" x14ac:dyDescent="0.25">
      <c r="L7177" s="145" t="str">
        <f>IF(A7177="","",IFERROR(VLOOKUP(B7177,IPQlickTabla!$B:$J,9,FALSE),IF(B7177="80 - Produccion-Mezcla Grasa","80",IF(B7177="51 - Purga-Purga de sebo","51",IF(B7177="502 - Fermentacion PCL","502",IF(B7177="510 - Fermentacion","510","512"))))))</f>
        <v/>
      </c>
      <c r="M7177" s="107" t="str">
        <f t="shared" si="112"/>
        <v/>
      </c>
    </row>
    <row r="7178" spans="12:13" hidden="1" x14ac:dyDescent="0.25">
      <c r="L7178" s="145" t="str">
        <f>IF(A7178="","",IFERROR(VLOOKUP(B7178,IPQlickTabla!$B:$J,9,FALSE),IF(B7178="80 - Produccion-Mezcla Grasa","80",IF(B7178="51 - Purga-Purga de sebo","51",IF(B7178="502 - Fermentacion PCL","502",IF(B7178="510 - Fermentacion","510","512"))))))</f>
        <v/>
      </c>
      <c r="M7178" s="107" t="str">
        <f t="shared" si="112"/>
        <v/>
      </c>
    </row>
    <row r="7179" spans="12:13" hidden="1" x14ac:dyDescent="0.25">
      <c r="L7179" s="145" t="str">
        <f>IF(A7179="","",IFERROR(VLOOKUP(B7179,IPQlickTabla!$B:$J,9,FALSE),IF(B7179="80 - Produccion-Mezcla Grasa","80",IF(B7179="51 - Purga-Purga de sebo","51",IF(B7179="502 - Fermentacion PCL","502",IF(B7179="510 - Fermentacion","510","512"))))))</f>
        <v/>
      </c>
      <c r="M7179" s="107" t="str">
        <f t="shared" si="112"/>
        <v/>
      </c>
    </row>
    <row r="7180" spans="12:13" hidden="1" x14ac:dyDescent="0.25">
      <c r="L7180" s="145" t="str">
        <f>IF(A7180="","",IFERROR(VLOOKUP(B7180,IPQlickTabla!$B:$J,9,FALSE),IF(B7180="80 - Produccion-Mezcla Grasa","80",IF(B7180="51 - Purga-Purga de sebo","51",IF(B7180="502 - Fermentacion PCL","502",IF(B7180="510 - Fermentacion","510","512"))))))</f>
        <v/>
      </c>
      <c r="M7180" s="107" t="str">
        <f t="shared" si="112"/>
        <v/>
      </c>
    </row>
    <row r="7181" spans="12:13" hidden="1" x14ac:dyDescent="0.25">
      <c r="L7181" s="145" t="str">
        <f>IF(A7181="","",IFERROR(VLOOKUP(B7181,IPQlickTabla!$B:$J,9,FALSE),IF(B7181="80 - Produccion-Mezcla Grasa","80",IF(B7181="51 - Purga-Purga de sebo","51",IF(B7181="502 - Fermentacion PCL","502",IF(B7181="510 - Fermentacion","510","512"))))))</f>
        <v/>
      </c>
      <c r="M7181" s="107" t="str">
        <f t="shared" si="112"/>
        <v/>
      </c>
    </row>
    <row r="7182" spans="12:13" hidden="1" x14ac:dyDescent="0.25">
      <c r="L7182" s="145" t="str">
        <f>IF(A7182="","",IFERROR(VLOOKUP(B7182,IPQlickTabla!$B:$J,9,FALSE),IF(B7182="80 - Produccion-Mezcla Grasa","80",IF(B7182="51 - Purga-Purga de sebo","51",IF(B7182="502 - Fermentacion PCL","502",IF(B7182="510 - Fermentacion","510","512"))))))</f>
        <v/>
      </c>
      <c r="M7182" s="107" t="str">
        <f t="shared" si="112"/>
        <v/>
      </c>
    </row>
    <row r="7183" spans="12:13" hidden="1" x14ac:dyDescent="0.25">
      <c r="L7183" s="145" t="str">
        <f>IF(A7183="","",IFERROR(VLOOKUP(B7183,IPQlickTabla!$B:$J,9,FALSE),IF(B7183="80 - Produccion-Mezcla Grasa","80",IF(B7183="51 - Purga-Purga de sebo","51",IF(B7183="502 - Fermentacion PCL","502",IF(B7183="510 - Fermentacion","510","512"))))))</f>
        <v/>
      </c>
      <c r="M7183" s="107" t="str">
        <f t="shared" si="112"/>
        <v/>
      </c>
    </row>
    <row r="7184" spans="12:13" hidden="1" x14ac:dyDescent="0.25">
      <c r="L7184" s="145" t="str">
        <f>IF(A7184="","",IFERROR(VLOOKUP(B7184,IPQlickTabla!$B:$J,9,FALSE),IF(B7184="80 - Produccion-Mezcla Grasa","80",IF(B7184="51 - Purga-Purga de sebo","51",IF(B7184="502 - Fermentacion PCL","502",IF(B7184="510 - Fermentacion","510","512"))))))</f>
        <v/>
      </c>
      <c r="M7184" s="107" t="str">
        <f t="shared" si="112"/>
        <v/>
      </c>
    </row>
    <row r="7185" spans="12:13" hidden="1" x14ac:dyDescent="0.25">
      <c r="L7185" s="145" t="str">
        <f>IF(A7185="","",IFERROR(VLOOKUP(B7185,IPQlickTabla!$B:$J,9,FALSE),IF(B7185="80 - Produccion-Mezcla Grasa","80",IF(B7185="51 - Purga-Purga de sebo","51",IF(B7185="502 - Fermentacion PCL","502",IF(B7185="510 - Fermentacion","510","512"))))))</f>
        <v/>
      </c>
      <c r="M7185" s="107" t="str">
        <f t="shared" si="112"/>
        <v/>
      </c>
    </row>
    <row r="7186" spans="12:13" hidden="1" x14ac:dyDescent="0.25">
      <c r="L7186" s="145" t="str">
        <f>IF(A7186="","",IFERROR(VLOOKUP(B7186,IPQlickTabla!$B:$J,9,FALSE),IF(B7186="80 - Produccion-Mezcla Grasa","80",IF(B7186="51 - Purga-Purga de sebo","51",IF(B7186="502 - Fermentacion PCL","502",IF(B7186="510 - Fermentacion","510","512"))))))</f>
        <v/>
      </c>
      <c r="M7186" s="107" t="str">
        <f t="shared" si="112"/>
        <v/>
      </c>
    </row>
    <row r="7187" spans="12:13" hidden="1" x14ac:dyDescent="0.25">
      <c r="L7187" s="145" t="str">
        <f>IF(A7187="","",IFERROR(VLOOKUP(B7187,IPQlickTabla!$B:$J,9,FALSE),IF(B7187="80 - Produccion-Mezcla Grasa","80",IF(B7187="51 - Purga-Purga de sebo","51",IF(B7187="502 - Fermentacion PCL","502",IF(B7187="510 - Fermentacion","510","512"))))))</f>
        <v/>
      </c>
      <c r="M7187" s="107" t="str">
        <f t="shared" si="112"/>
        <v/>
      </c>
    </row>
    <row r="7188" spans="12:13" hidden="1" x14ac:dyDescent="0.25">
      <c r="L7188" s="145" t="str">
        <f>IF(A7188="","",IFERROR(VLOOKUP(B7188,IPQlickTabla!$B:$J,9,FALSE),IF(B7188="80 - Produccion-Mezcla Grasa","80",IF(B7188="51 - Purga-Purga de sebo","51",IF(B7188="502 - Fermentacion PCL","502",IF(B7188="510 - Fermentacion","510","512"))))))</f>
        <v/>
      </c>
      <c r="M7188" s="107" t="str">
        <f t="shared" si="112"/>
        <v/>
      </c>
    </row>
    <row r="7189" spans="12:13" hidden="1" x14ac:dyDescent="0.25">
      <c r="L7189" s="145" t="str">
        <f>IF(A7189="","",IFERROR(VLOOKUP(B7189,IPQlickTabla!$B:$J,9,FALSE),IF(B7189="80 - Produccion-Mezcla Grasa","80",IF(B7189="51 - Purga-Purga de sebo","51",IF(B7189="502 - Fermentacion PCL","502",IF(B7189="510 - Fermentacion","510","512"))))))</f>
        <v/>
      </c>
      <c r="M7189" s="107" t="str">
        <f t="shared" si="112"/>
        <v/>
      </c>
    </row>
    <row r="7190" spans="12:13" hidden="1" x14ac:dyDescent="0.25">
      <c r="L7190" s="145" t="str">
        <f>IF(A7190="","",IFERROR(VLOOKUP(B7190,IPQlickTabla!$B:$J,9,FALSE),IF(B7190="80 - Produccion-Mezcla Grasa","80",IF(B7190="51 - Purga-Purga de sebo","51",IF(B7190="502 - Fermentacion PCL","502",IF(B7190="510 - Fermentacion","510","512"))))))</f>
        <v/>
      </c>
      <c r="M7190" s="107" t="str">
        <f t="shared" si="112"/>
        <v/>
      </c>
    </row>
    <row r="7191" spans="12:13" hidden="1" x14ac:dyDescent="0.25">
      <c r="L7191" s="145" t="str">
        <f>IF(A7191="","",IFERROR(VLOOKUP(B7191,IPQlickTabla!$B:$J,9,FALSE),IF(B7191="80 - Produccion-Mezcla Grasa","80",IF(B7191="51 - Purga-Purga de sebo","51",IF(B7191="502 - Fermentacion PCL","502",IF(B7191="510 - Fermentacion","510","512"))))))</f>
        <v/>
      </c>
      <c r="M7191" s="107" t="str">
        <f t="shared" si="112"/>
        <v/>
      </c>
    </row>
    <row r="7192" spans="12:13" hidden="1" x14ac:dyDescent="0.25">
      <c r="L7192" s="145" t="str">
        <f>IF(A7192="","",IFERROR(VLOOKUP(B7192,IPQlickTabla!$B:$J,9,FALSE),IF(B7192="80 - Produccion-Mezcla Grasa","80",IF(B7192="51 - Purga-Purga de sebo","51",IF(B7192="502 - Fermentacion PCL","502",IF(B7192="510 - Fermentacion","510","512"))))))</f>
        <v/>
      </c>
      <c r="M7192" s="107" t="str">
        <f t="shared" si="112"/>
        <v/>
      </c>
    </row>
    <row r="7193" spans="12:13" hidden="1" x14ac:dyDescent="0.25">
      <c r="L7193" s="145" t="str">
        <f>IF(A7193="","",IFERROR(VLOOKUP(B7193,IPQlickTabla!$B:$J,9,FALSE),IF(B7193="80 - Produccion-Mezcla Grasa","80",IF(B7193="51 - Purga-Purga de sebo","51",IF(B7193="502 - Fermentacion PCL","502",IF(B7193="510 - Fermentacion","510","512"))))))</f>
        <v/>
      </c>
      <c r="M7193" s="107" t="str">
        <f t="shared" si="112"/>
        <v/>
      </c>
    </row>
    <row r="7194" spans="12:13" hidden="1" x14ac:dyDescent="0.25">
      <c r="L7194" s="145" t="str">
        <f>IF(A7194="","",IFERROR(VLOOKUP(B7194,IPQlickTabla!$B:$J,9,FALSE),IF(B7194="80 - Produccion-Mezcla Grasa","80",IF(B7194="51 - Purga-Purga de sebo","51",IF(B7194="502 - Fermentacion PCL","502",IF(B7194="510 - Fermentacion","510","512"))))))</f>
        <v/>
      </c>
      <c r="M7194" s="107" t="str">
        <f t="shared" si="112"/>
        <v/>
      </c>
    </row>
    <row r="7195" spans="12:13" hidden="1" x14ac:dyDescent="0.25">
      <c r="L7195" s="145" t="str">
        <f>IF(A7195="","",IFERROR(VLOOKUP(B7195,IPQlickTabla!$B:$J,9,FALSE),IF(B7195="80 - Produccion-Mezcla Grasa","80",IF(B7195="51 - Purga-Purga de sebo","51",IF(B7195="502 - Fermentacion PCL","502",IF(B7195="510 - Fermentacion","510","512"))))))</f>
        <v/>
      </c>
      <c r="M7195" s="107" t="str">
        <f t="shared" si="112"/>
        <v/>
      </c>
    </row>
    <row r="7196" spans="12:13" hidden="1" x14ac:dyDescent="0.25">
      <c r="L7196" s="145" t="str">
        <f>IF(A7196="","",IFERROR(VLOOKUP(B7196,IPQlickTabla!$B:$J,9,FALSE),IF(B7196="80 - Produccion-Mezcla Grasa","80",IF(B7196="51 - Purga-Purga de sebo","51",IF(B7196="502 - Fermentacion PCL","502",IF(B7196="510 - Fermentacion","510","512"))))))</f>
        <v/>
      </c>
      <c r="M7196" s="107" t="str">
        <f t="shared" si="112"/>
        <v/>
      </c>
    </row>
    <row r="7197" spans="12:13" hidden="1" x14ac:dyDescent="0.25">
      <c r="L7197" s="145" t="str">
        <f>IF(A7197="","",IFERROR(VLOOKUP(B7197,IPQlickTabla!$B:$J,9,FALSE),IF(B7197="80 - Produccion-Mezcla Grasa","80",IF(B7197="51 - Purga-Purga de sebo","51",IF(B7197="502 - Fermentacion PCL","502",IF(B7197="510 - Fermentacion","510","512"))))))</f>
        <v/>
      </c>
      <c r="M7197" s="107" t="str">
        <f t="shared" si="112"/>
        <v/>
      </c>
    </row>
    <row r="7198" spans="12:13" hidden="1" x14ac:dyDescent="0.25">
      <c r="L7198" s="145" t="str">
        <f>IF(A7198="","",IFERROR(VLOOKUP(B7198,IPQlickTabla!$B:$J,9,FALSE),IF(B7198="80 - Produccion-Mezcla Grasa","80",IF(B7198="51 - Purga-Purga de sebo","51",IF(B7198="502 - Fermentacion PCL","502",IF(B7198="510 - Fermentacion","510","512"))))))</f>
        <v/>
      </c>
      <c r="M7198" s="107" t="str">
        <f t="shared" si="112"/>
        <v/>
      </c>
    </row>
    <row r="7199" spans="12:13" hidden="1" x14ac:dyDescent="0.25">
      <c r="L7199" s="145" t="str">
        <f>IF(A7199="","",IFERROR(VLOOKUP(B7199,IPQlickTabla!$B:$J,9,FALSE),IF(B7199="80 - Produccion-Mezcla Grasa","80",IF(B7199="51 - Purga-Purga de sebo","51",IF(B7199="502 - Fermentacion PCL","502",IF(B7199="510 - Fermentacion","510","512"))))))</f>
        <v/>
      </c>
      <c r="M7199" s="107" t="str">
        <f t="shared" si="112"/>
        <v/>
      </c>
    </row>
    <row r="7200" spans="12:13" hidden="1" x14ac:dyDescent="0.25">
      <c r="L7200" s="145" t="str">
        <f>IF(A7200="","",IFERROR(VLOOKUP(B7200,IPQlickTabla!$B:$J,9,FALSE),IF(B7200="80 - Produccion-Mezcla Grasa","80",IF(B7200="51 - Purga-Purga de sebo","51",IF(B7200="502 - Fermentacion PCL","502",IF(B7200="510 - Fermentacion","510","512"))))))</f>
        <v/>
      </c>
      <c r="M7200" s="107" t="str">
        <f t="shared" si="112"/>
        <v/>
      </c>
    </row>
    <row r="7201" spans="12:13" hidden="1" x14ac:dyDescent="0.25">
      <c r="L7201" s="145" t="str">
        <f>IF(A7201="","",IFERROR(VLOOKUP(B7201,IPQlickTabla!$B:$J,9,FALSE),IF(B7201="80 - Produccion-Mezcla Grasa","80",IF(B7201="51 - Purga-Purga de sebo","51",IF(B7201="502 - Fermentacion PCL","502",IF(B7201="510 - Fermentacion","510","512"))))))</f>
        <v/>
      </c>
      <c r="M7201" s="107" t="str">
        <f t="shared" si="112"/>
        <v/>
      </c>
    </row>
    <row r="7202" spans="12:13" hidden="1" x14ac:dyDescent="0.25">
      <c r="L7202" s="145" t="str">
        <f>IF(A7202="","",IFERROR(VLOOKUP(B7202,IPQlickTabla!$B:$J,9,FALSE),IF(B7202="80 - Produccion-Mezcla Grasa","80",IF(B7202="51 - Purga-Purga de sebo","51",IF(B7202="502 - Fermentacion PCL","502",IF(B7202="510 - Fermentacion","510","512"))))))</f>
        <v/>
      </c>
      <c r="M7202" s="107" t="str">
        <f t="shared" si="112"/>
        <v/>
      </c>
    </row>
    <row r="7203" spans="12:13" hidden="1" x14ac:dyDescent="0.25">
      <c r="L7203" s="145" t="str">
        <f>IF(A7203="","",IFERROR(VLOOKUP(B7203,IPQlickTabla!$B:$J,9,FALSE),IF(B7203="80 - Produccion-Mezcla Grasa","80",IF(B7203="51 - Purga-Purga de sebo","51",IF(B7203="502 - Fermentacion PCL","502",IF(B7203="510 - Fermentacion","510","512"))))))</f>
        <v/>
      </c>
      <c r="M7203" s="107" t="str">
        <f t="shared" si="112"/>
        <v/>
      </c>
    </row>
    <row r="7204" spans="12:13" hidden="1" x14ac:dyDescent="0.25">
      <c r="L7204" s="145" t="str">
        <f>IF(A7204="","",IFERROR(VLOOKUP(B7204,IPQlickTabla!$B:$J,9,FALSE),IF(B7204="80 - Produccion-Mezcla Grasa","80",IF(B7204="51 - Purga-Purga de sebo","51",IF(B7204="502 - Fermentacion PCL","502",IF(B7204="510 - Fermentacion","510","512"))))))</f>
        <v/>
      </c>
      <c r="M7204" s="107" t="str">
        <f t="shared" si="112"/>
        <v/>
      </c>
    </row>
    <row r="7205" spans="12:13" hidden="1" x14ac:dyDescent="0.25">
      <c r="L7205" s="145" t="str">
        <f>IF(A7205="","",IFERROR(VLOOKUP(B7205,IPQlickTabla!$B:$J,9,FALSE),IF(B7205="80 - Produccion-Mezcla Grasa","80",IF(B7205="51 - Purga-Purga de sebo","51",IF(B7205="502 - Fermentacion PCL","502",IF(B7205="510 - Fermentacion","510","512"))))))</f>
        <v/>
      </c>
      <c r="M7205" s="107" t="str">
        <f t="shared" si="112"/>
        <v/>
      </c>
    </row>
    <row r="7206" spans="12:13" hidden="1" x14ac:dyDescent="0.25">
      <c r="L7206" s="145" t="str">
        <f>IF(A7206="","",IFERROR(VLOOKUP(B7206,IPQlickTabla!$B:$J,9,FALSE),IF(B7206="80 - Produccion-Mezcla Grasa","80",IF(B7206="51 - Purga-Purga de sebo","51",IF(B7206="502 - Fermentacion PCL","502",IF(B7206="510 - Fermentacion","510","512"))))))</f>
        <v/>
      </c>
      <c r="M7206" s="107" t="str">
        <f t="shared" si="112"/>
        <v/>
      </c>
    </row>
    <row r="7207" spans="12:13" hidden="1" x14ac:dyDescent="0.25">
      <c r="L7207" s="145" t="str">
        <f>IF(A7207="","",IFERROR(VLOOKUP(B7207,IPQlickTabla!$B:$J,9,FALSE),IF(B7207="80 - Produccion-Mezcla Grasa","80",IF(B7207="51 - Purga-Purga de sebo","51",IF(B7207="502 - Fermentacion PCL","502",IF(B7207="510 - Fermentacion","510","512"))))))</f>
        <v/>
      </c>
      <c r="M7207" s="107" t="str">
        <f t="shared" si="112"/>
        <v/>
      </c>
    </row>
    <row r="7208" spans="12:13" hidden="1" x14ac:dyDescent="0.25">
      <c r="L7208" s="145" t="str">
        <f>IF(A7208="","",IFERROR(VLOOKUP(B7208,IPQlickTabla!$B:$J,9,FALSE),IF(B7208="80 - Produccion-Mezcla Grasa","80",IF(B7208="51 - Purga-Purga de sebo","51",IF(B7208="502 - Fermentacion PCL","502",IF(B7208="510 - Fermentacion","510","512"))))))</f>
        <v/>
      </c>
      <c r="M7208" s="107" t="str">
        <f t="shared" si="112"/>
        <v/>
      </c>
    </row>
    <row r="7209" spans="12:13" hidden="1" x14ac:dyDescent="0.25">
      <c r="L7209" s="145" t="str">
        <f>IF(A7209="","",IFERROR(VLOOKUP(B7209,IPQlickTabla!$B:$J,9,FALSE),IF(B7209="80 - Produccion-Mezcla Grasa","80",IF(B7209="51 - Purga-Purga de sebo","51",IF(B7209="502 - Fermentacion PCL","502",IF(B7209="510 - Fermentacion","510","512"))))))</f>
        <v/>
      </c>
      <c r="M7209" s="107" t="str">
        <f t="shared" si="112"/>
        <v/>
      </c>
    </row>
    <row r="7210" spans="12:13" hidden="1" x14ac:dyDescent="0.25">
      <c r="L7210" s="145" t="str">
        <f>IF(A7210="","",IFERROR(VLOOKUP(B7210,IPQlickTabla!$B:$J,9,FALSE),IF(B7210="80 - Produccion-Mezcla Grasa","80",IF(B7210="51 - Purga-Purga de sebo","51",IF(B7210="502 - Fermentacion PCL","502",IF(B7210="510 - Fermentacion","510","512"))))))</f>
        <v/>
      </c>
      <c r="M7210" s="107" t="str">
        <f t="shared" si="112"/>
        <v/>
      </c>
    </row>
    <row r="7211" spans="12:13" hidden="1" x14ac:dyDescent="0.25">
      <c r="L7211" s="145" t="str">
        <f>IF(A7211="","",IFERROR(VLOOKUP(B7211,IPQlickTabla!$B:$J,9,FALSE),IF(B7211="80 - Produccion-Mezcla Grasa","80",IF(B7211="51 - Purga-Purga de sebo","51",IF(B7211="502 - Fermentacion PCL","502",IF(B7211="510 - Fermentacion","510","512"))))))</f>
        <v/>
      </c>
      <c r="M7211" s="107" t="str">
        <f t="shared" si="112"/>
        <v/>
      </c>
    </row>
    <row r="7212" spans="12:13" hidden="1" x14ac:dyDescent="0.25">
      <c r="L7212" s="145" t="str">
        <f>IF(A7212="","",IFERROR(VLOOKUP(B7212,IPQlickTabla!$B:$J,9,FALSE),IF(B7212="80 - Produccion-Mezcla Grasa","80",IF(B7212="51 - Purga-Purga de sebo","51",IF(B7212="502 - Fermentacion PCL","502",IF(B7212="510 - Fermentacion","510","512"))))))</f>
        <v/>
      </c>
      <c r="M7212" s="107" t="str">
        <f t="shared" si="112"/>
        <v/>
      </c>
    </row>
    <row r="7213" spans="12:13" hidden="1" x14ac:dyDescent="0.25">
      <c r="L7213" s="145" t="str">
        <f>IF(A7213="","",IFERROR(VLOOKUP(B7213,IPQlickTabla!$B:$J,9,FALSE),IF(B7213="80 - Produccion-Mezcla Grasa","80",IF(B7213="51 - Purga-Purga de sebo","51",IF(B7213="502 - Fermentacion PCL","502",IF(B7213="510 - Fermentacion","510","512"))))))</f>
        <v/>
      </c>
      <c r="M7213" s="107" t="str">
        <f t="shared" si="112"/>
        <v/>
      </c>
    </row>
    <row r="7214" spans="12:13" hidden="1" x14ac:dyDescent="0.25">
      <c r="L7214" s="145" t="str">
        <f>IF(A7214="","",IFERROR(VLOOKUP(B7214,IPQlickTabla!$B:$J,9,FALSE),IF(B7214="80 - Produccion-Mezcla Grasa","80",IF(B7214="51 - Purga-Purga de sebo","51",IF(B7214="502 - Fermentacion PCL","502",IF(B7214="510 - Fermentacion","510","512"))))))</f>
        <v/>
      </c>
      <c r="M7214" s="107" t="str">
        <f t="shared" si="112"/>
        <v/>
      </c>
    </row>
    <row r="7215" spans="12:13" hidden="1" x14ac:dyDescent="0.25">
      <c r="L7215" s="145" t="str">
        <f>IF(A7215="","",IFERROR(VLOOKUP(B7215,IPQlickTabla!$B:$J,9,FALSE),IF(B7215="80 - Produccion-Mezcla Grasa","80",IF(B7215="51 - Purga-Purga de sebo","51",IF(B7215="502 - Fermentacion PCL","502",IF(B7215="510 - Fermentacion","510","512"))))))</f>
        <v/>
      </c>
      <c r="M7215" s="107" t="str">
        <f t="shared" si="112"/>
        <v/>
      </c>
    </row>
    <row r="7216" spans="12:13" hidden="1" x14ac:dyDescent="0.25">
      <c r="L7216" s="145" t="str">
        <f>IF(A7216="","",IFERROR(VLOOKUP(B7216,IPQlickTabla!$B:$J,9,FALSE),IF(B7216="80 - Produccion-Mezcla Grasa","80",IF(B7216="51 - Purga-Purga de sebo","51",IF(B7216="502 - Fermentacion PCL","502",IF(B7216="510 - Fermentacion","510","512"))))))</f>
        <v/>
      </c>
      <c r="M7216" s="107" t="str">
        <f t="shared" si="112"/>
        <v/>
      </c>
    </row>
    <row r="7217" spans="12:13" hidden="1" x14ac:dyDescent="0.25">
      <c r="L7217" s="145" t="str">
        <f>IF(A7217="","",IFERROR(VLOOKUP(B7217,IPQlickTabla!$B:$J,9,FALSE),IF(B7217="80 - Produccion-Mezcla Grasa","80",IF(B7217="51 - Purga-Purga de sebo","51",IF(B7217="502 - Fermentacion PCL","502",IF(B7217="510 - Fermentacion","510","512"))))))</f>
        <v/>
      </c>
      <c r="M7217" s="107" t="str">
        <f t="shared" si="112"/>
        <v/>
      </c>
    </row>
    <row r="7218" spans="12:13" hidden="1" x14ac:dyDescent="0.25">
      <c r="L7218" s="145" t="str">
        <f>IF(A7218="","",IFERROR(VLOOKUP(B7218,IPQlickTabla!$B:$J,9,FALSE),IF(B7218="80 - Produccion-Mezcla Grasa","80",IF(B7218="51 - Purga-Purga de sebo","51",IF(B7218="502 - Fermentacion PCL","502",IF(B7218="510 - Fermentacion","510","512"))))))</f>
        <v/>
      </c>
      <c r="M7218" s="107" t="str">
        <f t="shared" si="112"/>
        <v/>
      </c>
    </row>
    <row r="7219" spans="12:13" hidden="1" x14ac:dyDescent="0.25">
      <c r="L7219" s="145" t="str">
        <f>IF(A7219="","",IFERROR(VLOOKUP(B7219,IPQlickTabla!$B:$J,9,FALSE),IF(B7219="80 - Produccion-Mezcla Grasa","80",IF(B7219="51 - Purga-Purga de sebo","51",IF(B7219="502 - Fermentacion PCL","502",IF(B7219="510 - Fermentacion","510","512"))))))</f>
        <v/>
      </c>
      <c r="M7219" s="107" t="str">
        <f t="shared" si="112"/>
        <v/>
      </c>
    </row>
    <row r="7220" spans="12:13" hidden="1" x14ac:dyDescent="0.25">
      <c r="L7220" s="145" t="str">
        <f>IF(A7220="","",IFERROR(VLOOKUP(B7220,IPQlickTabla!$B:$J,9,FALSE),IF(B7220="80 - Produccion-Mezcla Grasa","80",IF(B7220="51 - Purga-Purga de sebo","51",IF(B7220="502 - Fermentacion PCL","502",IF(B7220="510 - Fermentacion","510","512"))))))</f>
        <v/>
      </c>
      <c r="M7220" s="107" t="str">
        <f t="shared" si="112"/>
        <v/>
      </c>
    </row>
    <row r="7221" spans="12:13" hidden="1" x14ac:dyDescent="0.25">
      <c r="L7221" s="145" t="str">
        <f>IF(A7221="","",IFERROR(VLOOKUP(B7221,IPQlickTabla!$B:$J,9,FALSE),IF(B7221="80 - Produccion-Mezcla Grasa","80",IF(B7221="51 - Purga-Purga de sebo","51",IF(B7221="502 - Fermentacion PCL","502",IF(B7221="510 - Fermentacion","510","512"))))))</f>
        <v/>
      </c>
      <c r="M7221" s="107" t="str">
        <f t="shared" si="112"/>
        <v/>
      </c>
    </row>
    <row r="7222" spans="12:13" hidden="1" x14ac:dyDescent="0.25">
      <c r="L7222" s="145" t="str">
        <f>IF(A7222="","",IFERROR(VLOOKUP(B7222,IPQlickTabla!$B:$J,9,FALSE),IF(B7222="80 - Produccion-Mezcla Grasa","80",IF(B7222="51 - Purga-Purga de sebo","51",IF(B7222="502 - Fermentacion PCL","502",IF(B7222="510 - Fermentacion","510","512"))))))</f>
        <v/>
      </c>
      <c r="M7222" s="107" t="str">
        <f t="shared" si="112"/>
        <v/>
      </c>
    </row>
    <row r="7223" spans="12:13" hidden="1" x14ac:dyDescent="0.25">
      <c r="L7223" s="145" t="str">
        <f>IF(A7223="","",IFERROR(VLOOKUP(B7223,IPQlickTabla!$B:$J,9,FALSE),IF(B7223="80 - Produccion-Mezcla Grasa","80",IF(B7223="51 - Purga-Purga de sebo","51",IF(B7223="502 - Fermentacion PCL","502",IF(B7223="510 - Fermentacion","510","512"))))))</f>
        <v/>
      </c>
      <c r="M7223" s="107" t="str">
        <f t="shared" si="112"/>
        <v/>
      </c>
    </row>
    <row r="7224" spans="12:13" hidden="1" x14ac:dyDescent="0.25">
      <c r="L7224" s="145" t="str">
        <f>IF(A7224="","",IFERROR(VLOOKUP(B7224,IPQlickTabla!$B:$J,9,FALSE),IF(B7224="80 - Produccion-Mezcla Grasa","80",IF(B7224="51 - Purga-Purga de sebo","51",IF(B7224="502 - Fermentacion PCL","502",IF(B7224="510 - Fermentacion","510","512"))))))</f>
        <v/>
      </c>
      <c r="M7224" s="107" t="str">
        <f t="shared" si="112"/>
        <v/>
      </c>
    </row>
    <row r="7225" spans="12:13" hidden="1" x14ac:dyDescent="0.25">
      <c r="L7225" s="145" t="str">
        <f>IF(A7225="","",IFERROR(VLOOKUP(B7225,IPQlickTabla!$B:$J,9,FALSE),IF(B7225="80 - Produccion-Mezcla Grasa","80",IF(B7225="51 - Purga-Purga de sebo","51",IF(B7225="502 - Fermentacion PCL","502",IF(B7225="510 - Fermentacion","510","512"))))))</f>
        <v/>
      </c>
      <c r="M7225" s="107" t="str">
        <f t="shared" si="112"/>
        <v/>
      </c>
    </row>
    <row r="7226" spans="12:13" hidden="1" x14ac:dyDescent="0.25">
      <c r="L7226" s="145" t="str">
        <f>IF(A7226="","",IFERROR(VLOOKUP(B7226,IPQlickTabla!$B:$J,9,FALSE),IF(B7226="80 - Produccion-Mezcla Grasa","80",IF(B7226="51 - Purga-Purga de sebo","51",IF(B7226="502 - Fermentacion PCL","502",IF(B7226="510 - Fermentacion","510","512"))))))</f>
        <v/>
      </c>
      <c r="M7226" s="107" t="str">
        <f t="shared" si="112"/>
        <v/>
      </c>
    </row>
    <row r="7227" spans="12:13" hidden="1" x14ac:dyDescent="0.25">
      <c r="L7227" s="145" t="str">
        <f>IF(A7227="","",IFERROR(VLOOKUP(B7227,IPQlickTabla!$B:$J,9,FALSE),IF(B7227="80 - Produccion-Mezcla Grasa","80",IF(B7227="51 - Purga-Purga de sebo","51",IF(B7227="502 - Fermentacion PCL","502",IF(B7227="510 - Fermentacion","510","512"))))))</f>
        <v/>
      </c>
      <c r="M7227" s="107" t="str">
        <f t="shared" si="112"/>
        <v/>
      </c>
    </row>
    <row r="7228" spans="12:13" hidden="1" x14ac:dyDescent="0.25">
      <c r="L7228" s="145" t="str">
        <f>IF(A7228="","",IFERROR(VLOOKUP(B7228,IPQlickTabla!$B:$J,9,FALSE),IF(B7228="80 - Produccion-Mezcla Grasa","80",IF(B7228="51 - Purga-Purga de sebo","51",IF(B7228="502 - Fermentacion PCL","502",IF(B7228="510 - Fermentacion","510","512"))))))</f>
        <v/>
      </c>
      <c r="M7228" s="107" t="str">
        <f t="shared" si="112"/>
        <v/>
      </c>
    </row>
    <row r="7229" spans="12:13" hidden="1" x14ac:dyDescent="0.25">
      <c r="L7229" s="145" t="str">
        <f>IF(A7229="","",IFERROR(VLOOKUP(B7229,IPQlickTabla!$B:$J,9,FALSE),IF(B7229="80 - Produccion-Mezcla Grasa","80",IF(B7229="51 - Purga-Purga de sebo","51",IF(B7229="502 - Fermentacion PCL","502",IF(B7229="510 - Fermentacion","510","512"))))))</f>
        <v/>
      </c>
      <c r="M7229" s="107" t="str">
        <f t="shared" si="112"/>
        <v/>
      </c>
    </row>
    <row r="7230" spans="12:13" hidden="1" x14ac:dyDescent="0.25">
      <c r="L7230" s="145" t="str">
        <f>IF(A7230="","",IFERROR(VLOOKUP(B7230,IPQlickTabla!$B:$J,9,FALSE),IF(B7230="80 - Produccion-Mezcla Grasa","80",IF(B7230="51 - Purga-Purga de sebo","51",IF(B7230="502 - Fermentacion PCL","502",IF(B7230="510 - Fermentacion","510","512"))))))</f>
        <v/>
      </c>
      <c r="M7230" s="107" t="str">
        <f t="shared" si="112"/>
        <v/>
      </c>
    </row>
    <row r="7231" spans="12:13" hidden="1" x14ac:dyDescent="0.25">
      <c r="L7231" s="145" t="str">
        <f>IF(A7231="","",IFERROR(VLOOKUP(B7231,IPQlickTabla!$B:$J,9,FALSE),IF(B7231="80 - Produccion-Mezcla Grasa","80",IF(B7231="51 - Purga-Purga de sebo","51",IF(B7231="502 - Fermentacion PCL","502",IF(B7231="510 - Fermentacion","510","512"))))))</f>
        <v/>
      </c>
      <c r="M7231" s="107" t="str">
        <f t="shared" si="112"/>
        <v/>
      </c>
    </row>
    <row r="7232" spans="12:13" hidden="1" x14ac:dyDescent="0.25">
      <c r="L7232" s="145" t="str">
        <f>IF(A7232="","",IFERROR(VLOOKUP(B7232,IPQlickTabla!$B:$J,9,FALSE),IF(B7232="80 - Produccion-Mezcla Grasa","80",IF(B7232="51 - Purga-Purga de sebo","51",IF(B7232="502 - Fermentacion PCL","502",IF(B7232="510 - Fermentacion","510","512"))))))</f>
        <v/>
      </c>
      <c r="M7232" s="107" t="str">
        <f t="shared" si="112"/>
        <v/>
      </c>
    </row>
    <row r="7233" spans="12:13" hidden="1" x14ac:dyDescent="0.25">
      <c r="L7233" s="145" t="str">
        <f>IF(A7233="","",IFERROR(VLOOKUP(B7233,IPQlickTabla!$B:$J,9,FALSE),IF(B7233="80 - Produccion-Mezcla Grasa","80",IF(B7233="51 - Purga-Purga de sebo","51",IF(B7233="502 - Fermentacion PCL","502",IF(B7233="510 - Fermentacion","510","512"))))))</f>
        <v/>
      </c>
      <c r="M7233" s="107" t="str">
        <f t="shared" si="112"/>
        <v/>
      </c>
    </row>
    <row r="7234" spans="12:13" hidden="1" x14ac:dyDescent="0.25">
      <c r="L7234" s="145" t="str">
        <f>IF(A7234="","",IFERROR(VLOOKUP(B7234,IPQlickTabla!$B:$J,9,FALSE),IF(B7234="80 - Produccion-Mezcla Grasa","80",IF(B7234="51 - Purga-Purga de sebo","51",IF(B7234="502 - Fermentacion PCL","502",IF(B7234="510 - Fermentacion","510","512"))))))</f>
        <v/>
      </c>
      <c r="M7234" s="107" t="str">
        <f t="shared" si="112"/>
        <v/>
      </c>
    </row>
    <row r="7235" spans="12:13" hidden="1" x14ac:dyDescent="0.25">
      <c r="L7235" s="145" t="str">
        <f>IF(A7235="","",IFERROR(VLOOKUP(B7235,IPQlickTabla!$B:$J,9,FALSE),IF(B7235="80 - Produccion-Mezcla Grasa","80",IF(B7235="51 - Purga-Purga de sebo","51",IF(B7235="502 - Fermentacion PCL","502",IF(B7235="510 - Fermentacion","510","512"))))))</f>
        <v/>
      </c>
      <c r="M7235" s="107" t="str">
        <f t="shared" ref="M7235:M7298" si="113">+IF(OR(L7235=73,L7235=74,L7235=75),75,IF(L7235="80",80,IF(L7235="51",51,IF(L7235="502",502,IF(L7235="510",510,IF(L7235="512",512,L7235))))))</f>
        <v/>
      </c>
    </row>
    <row r="7236" spans="12:13" hidden="1" x14ac:dyDescent="0.25">
      <c r="L7236" s="145" t="str">
        <f>IF(A7236="","",IFERROR(VLOOKUP(B7236,IPQlickTabla!$B:$J,9,FALSE),IF(B7236="80 - Produccion-Mezcla Grasa","80",IF(B7236="51 - Purga-Purga de sebo","51",IF(B7236="502 - Fermentacion PCL","502",IF(B7236="510 - Fermentacion","510","512"))))))</f>
        <v/>
      </c>
      <c r="M7236" s="107" t="str">
        <f t="shared" si="113"/>
        <v/>
      </c>
    </row>
    <row r="7237" spans="12:13" hidden="1" x14ac:dyDescent="0.25">
      <c r="L7237" s="145" t="str">
        <f>IF(A7237="","",IFERROR(VLOOKUP(B7237,IPQlickTabla!$B:$J,9,FALSE),IF(B7237="80 - Produccion-Mezcla Grasa","80",IF(B7237="51 - Purga-Purga de sebo","51",IF(B7237="502 - Fermentacion PCL","502",IF(B7237="510 - Fermentacion","510","512"))))))</f>
        <v/>
      </c>
      <c r="M7237" s="107" t="str">
        <f t="shared" si="113"/>
        <v/>
      </c>
    </row>
    <row r="7238" spans="12:13" hidden="1" x14ac:dyDescent="0.25">
      <c r="L7238" s="145" t="str">
        <f>IF(A7238="","",IFERROR(VLOOKUP(B7238,IPQlickTabla!$B:$J,9,FALSE),IF(B7238="80 - Produccion-Mezcla Grasa","80",IF(B7238="51 - Purga-Purga de sebo","51",IF(B7238="502 - Fermentacion PCL","502",IF(B7238="510 - Fermentacion","510","512"))))))</f>
        <v/>
      </c>
      <c r="M7238" s="107" t="str">
        <f t="shared" si="113"/>
        <v/>
      </c>
    </row>
    <row r="7239" spans="12:13" hidden="1" x14ac:dyDescent="0.25">
      <c r="L7239" s="145" t="str">
        <f>IF(A7239="","",IFERROR(VLOOKUP(B7239,IPQlickTabla!$B:$J,9,FALSE),IF(B7239="80 - Produccion-Mezcla Grasa","80",IF(B7239="51 - Purga-Purga de sebo","51",IF(B7239="502 - Fermentacion PCL","502",IF(B7239="510 - Fermentacion","510","512"))))))</f>
        <v/>
      </c>
      <c r="M7239" s="107" t="str">
        <f t="shared" si="113"/>
        <v/>
      </c>
    </row>
    <row r="7240" spans="12:13" hidden="1" x14ac:dyDescent="0.25">
      <c r="L7240" s="145" t="str">
        <f>IF(A7240="","",IFERROR(VLOOKUP(B7240,IPQlickTabla!$B:$J,9,FALSE),IF(B7240="80 - Produccion-Mezcla Grasa","80",IF(B7240="51 - Purga-Purga de sebo","51",IF(B7240="502 - Fermentacion PCL","502",IF(B7240="510 - Fermentacion","510","512"))))))</f>
        <v/>
      </c>
      <c r="M7240" s="107" t="str">
        <f t="shared" si="113"/>
        <v/>
      </c>
    </row>
    <row r="7241" spans="12:13" hidden="1" x14ac:dyDescent="0.25">
      <c r="L7241" s="145" t="str">
        <f>IF(A7241="","",IFERROR(VLOOKUP(B7241,IPQlickTabla!$B:$J,9,FALSE),IF(B7241="80 - Produccion-Mezcla Grasa","80",IF(B7241="51 - Purga-Purga de sebo","51",IF(B7241="502 - Fermentacion PCL","502",IF(B7241="510 - Fermentacion","510","512"))))))</f>
        <v/>
      </c>
      <c r="M7241" s="107" t="str">
        <f t="shared" si="113"/>
        <v/>
      </c>
    </row>
    <row r="7242" spans="12:13" hidden="1" x14ac:dyDescent="0.25">
      <c r="L7242" s="145" t="str">
        <f>IF(A7242="","",IFERROR(VLOOKUP(B7242,IPQlickTabla!$B:$J,9,FALSE),IF(B7242="80 - Produccion-Mezcla Grasa","80",IF(B7242="51 - Purga-Purga de sebo","51",IF(B7242="502 - Fermentacion PCL","502",IF(B7242="510 - Fermentacion","510","512"))))))</f>
        <v/>
      </c>
      <c r="M7242" s="107" t="str">
        <f t="shared" si="113"/>
        <v/>
      </c>
    </row>
    <row r="7243" spans="12:13" hidden="1" x14ac:dyDescent="0.25">
      <c r="L7243" s="145" t="str">
        <f>IF(A7243="","",IFERROR(VLOOKUP(B7243,IPQlickTabla!$B:$J,9,FALSE),IF(B7243="80 - Produccion-Mezcla Grasa","80",IF(B7243="51 - Purga-Purga de sebo","51",IF(B7243="502 - Fermentacion PCL","502",IF(B7243="510 - Fermentacion","510","512"))))))</f>
        <v/>
      </c>
      <c r="M7243" s="107" t="str">
        <f t="shared" si="113"/>
        <v/>
      </c>
    </row>
    <row r="7244" spans="12:13" hidden="1" x14ac:dyDescent="0.25">
      <c r="L7244" s="145" t="str">
        <f>IF(A7244="","",IFERROR(VLOOKUP(B7244,IPQlickTabla!$B:$J,9,FALSE),IF(B7244="80 - Produccion-Mezcla Grasa","80",IF(B7244="51 - Purga-Purga de sebo","51",IF(B7244="502 - Fermentacion PCL","502",IF(B7244="510 - Fermentacion","510","512"))))))</f>
        <v/>
      </c>
      <c r="M7244" s="107" t="str">
        <f t="shared" si="113"/>
        <v/>
      </c>
    </row>
    <row r="7245" spans="12:13" hidden="1" x14ac:dyDescent="0.25">
      <c r="L7245" s="145" t="str">
        <f>IF(A7245="","",IFERROR(VLOOKUP(B7245,IPQlickTabla!$B:$J,9,FALSE),IF(B7245="80 - Produccion-Mezcla Grasa","80",IF(B7245="51 - Purga-Purga de sebo","51",IF(B7245="502 - Fermentacion PCL","502",IF(B7245="510 - Fermentacion","510","512"))))))</f>
        <v/>
      </c>
      <c r="M7245" s="107" t="str">
        <f t="shared" si="113"/>
        <v/>
      </c>
    </row>
    <row r="7246" spans="12:13" hidden="1" x14ac:dyDescent="0.25">
      <c r="L7246" s="145" t="str">
        <f>IF(A7246="","",IFERROR(VLOOKUP(B7246,IPQlickTabla!$B:$J,9,FALSE),IF(B7246="80 - Produccion-Mezcla Grasa","80",IF(B7246="51 - Purga-Purga de sebo","51",IF(B7246="502 - Fermentacion PCL","502",IF(B7246="510 - Fermentacion","510","512"))))))</f>
        <v/>
      </c>
      <c r="M7246" s="107" t="str">
        <f t="shared" si="113"/>
        <v/>
      </c>
    </row>
    <row r="7247" spans="12:13" hidden="1" x14ac:dyDescent="0.25">
      <c r="L7247" s="145" t="str">
        <f>IF(A7247="","",IFERROR(VLOOKUP(B7247,IPQlickTabla!$B:$J,9,FALSE),IF(B7247="80 - Produccion-Mezcla Grasa","80",IF(B7247="51 - Purga-Purga de sebo","51",IF(B7247="502 - Fermentacion PCL","502",IF(B7247="510 - Fermentacion","510","512"))))))</f>
        <v/>
      </c>
      <c r="M7247" s="107" t="str">
        <f t="shared" si="113"/>
        <v/>
      </c>
    </row>
    <row r="7248" spans="12:13" hidden="1" x14ac:dyDescent="0.25">
      <c r="L7248" s="145" t="str">
        <f>IF(A7248="","",IFERROR(VLOOKUP(B7248,IPQlickTabla!$B:$J,9,FALSE),IF(B7248="80 - Produccion-Mezcla Grasa","80",IF(B7248="51 - Purga-Purga de sebo","51",IF(B7248="502 - Fermentacion PCL","502",IF(B7248="510 - Fermentacion","510","512"))))))</f>
        <v/>
      </c>
      <c r="M7248" s="107" t="str">
        <f t="shared" si="113"/>
        <v/>
      </c>
    </row>
    <row r="7249" spans="12:13" hidden="1" x14ac:dyDescent="0.25">
      <c r="L7249" s="145" t="str">
        <f>IF(A7249="","",IFERROR(VLOOKUP(B7249,IPQlickTabla!$B:$J,9,FALSE),IF(B7249="80 - Produccion-Mezcla Grasa","80",IF(B7249="51 - Purga-Purga de sebo","51",IF(B7249="502 - Fermentacion PCL","502",IF(B7249="510 - Fermentacion","510","512"))))))</f>
        <v/>
      </c>
      <c r="M7249" s="107" t="str">
        <f t="shared" si="113"/>
        <v/>
      </c>
    </row>
    <row r="7250" spans="12:13" hidden="1" x14ac:dyDescent="0.25">
      <c r="L7250" s="145" t="str">
        <f>IF(A7250="","",IFERROR(VLOOKUP(B7250,IPQlickTabla!$B:$J,9,FALSE),IF(B7250="80 - Produccion-Mezcla Grasa","80",IF(B7250="51 - Purga-Purga de sebo","51",IF(B7250="502 - Fermentacion PCL","502",IF(B7250="510 - Fermentacion","510","512"))))))</f>
        <v/>
      </c>
      <c r="M7250" s="107" t="str">
        <f t="shared" si="113"/>
        <v/>
      </c>
    </row>
    <row r="7251" spans="12:13" hidden="1" x14ac:dyDescent="0.25">
      <c r="L7251" s="145" t="str">
        <f>IF(A7251="","",IFERROR(VLOOKUP(B7251,IPQlickTabla!$B:$J,9,FALSE),IF(B7251="80 - Produccion-Mezcla Grasa","80",IF(B7251="51 - Purga-Purga de sebo","51",IF(B7251="502 - Fermentacion PCL","502",IF(B7251="510 - Fermentacion","510","512"))))))</f>
        <v/>
      </c>
      <c r="M7251" s="107" t="str">
        <f t="shared" si="113"/>
        <v/>
      </c>
    </row>
    <row r="7252" spans="12:13" hidden="1" x14ac:dyDescent="0.25">
      <c r="L7252" s="145" t="str">
        <f>IF(A7252="","",IFERROR(VLOOKUP(B7252,IPQlickTabla!$B:$J,9,FALSE),IF(B7252="80 - Produccion-Mezcla Grasa","80",IF(B7252="51 - Purga-Purga de sebo","51",IF(B7252="502 - Fermentacion PCL","502",IF(B7252="510 - Fermentacion","510","512"))))))</f>
        <v/>
      </c>
      <c r="M7252" s="107" t="str">
        <f t="shared" si="113"/>
        <v/>
      </c>
    </row>
    <row r="7253" spans="12:13" hidden="1" x14ac:dyDescent="0.25">
      <c r="L7253" s="145" t="str">
        <f>IF(A7253="","",IFERROR(VLOOKUP(B7253,IPQlickTabla!$B:$J,9,FALSE),IF(B7253="80 - Produccion-Mezcla Grasa","80",IF(B7253="51 - Purga-Purga de sebo","51",IF(B7253="502 - Fermentacion PCL","502",IF(B7253="510 - Fermentacion","510","512"))))))</f>
        <v/>
      </c>
      <c r="M7253" s="107" t="str">
        <f t="shared" si="113"/>
        <v/>
      </c>
    </row>
    <row r="7254" spans="12:13" hidden="1" x14ac:dyDescent="0.25">
      <c r="L7254" s="145" t="str">
        <f>IF(A7254="","",IFERROR(VLOOKUP(B7254,IPQlickTabla!$B:$J,9,FALSE),IF(B7254="80 - Produccion-Mezcla Grasa","80",IF(B7254="51 - Purga-Purga de sebo","51",IF(B7254="502 - Fermentacion PCL","502",IF(B7254="510 - Fermentacion","510","512"))))))</f>
        <v/>
      </c>
      <c r="M7254" s="107" t="str">
        <f t="shared" si="113"/>
        <v/>
      </c>
    </row>
    <row r="7255" spans="12:13" hidden="1" x14ac:dyDescent="0.25">
      <c r="L7255" s="145" t="str">
        <f>IF(A7255="","",IFERROR(VLOOKUP(B7255,IPQlickTabla!$B:$J,9,FALSE),IF(B7255="80 - Produccion-Mezcla Grasa","80",IF(B7255="51 - Purga-Purga de sebo","51",IF(B7255="502 - Fermentacion PCL","502",IF(B7255="510 - Fermentacion","510","512"))))))</f>
        <v/>
      </c>
      <c r="M7255" s="107" t="str">
        <f t="shared" si="113"/>
        <v/>
      </c>
    </row>
    <row r="7256" spans="12:13" hidden="1" x14ac:dyDescent="0.25">
      <c r="L7256" s="145" t="str">
        <f>IF(A7256="","",IFERROR(VLOOKUP(B7256,IPQlickTabla!$B:$J,9,FALSE),IF(B7256="80 - Produccion-Mezcla Grasa","80",IF(B7256="51 - Purga-Purga de sebo","51",IF(B7256="502 - Fermentacion PCL","502",IF(B7256="510 - Fermentacion","510","512"))))))</f>
        <v/>
      </c>
      <c r="M7256" s="107" t="str">
        <f t="shared" si="113"/>
        <v/>
      </c>
    </row>
    <row r="7257" spans="12:13" hidden="1" x14ac:dyDescent="0.25">
      <c r="L7257" s="145" t="str">
        <f>IF(A7257="","",IFERROR(VLOOKUP(B7257,IPQlickTabla!$B:$J,9,FALSE),IF(B7257="80 - Produccion-Mezcla Grasa","80",IF(B7257="51 - Purga-Purga de sebo","51",IF(B7257="502 - Fermentacion PCL","502",IF(B7257="510 - Fermentacion","510","512"))))))</f>
        <v/>
      </c>
      <c r="M7257" s="107" t="str">
        <f t="shared" si="113"/>
        <v/>
      </c>
    </row>
    <row r="7258" spans="12:13" hidden="1" x14ac:dyDescent="0.25">
      <c r="L7258" s="145" t="str">
        <f>IF(A7258="","",IFERROR(VLOOKUP(B7258,IPQlickTabla!$B:$J,9,FALSE),IF(B7258="80 - Produccion-Mezcla Grasa","80",IF(B7258="51 - Purga-Purga de sebo","51",IF(B7258="502 - Fermentacion PCL","502",IF(B7258="510 - Fermentacion","510","512"))))))</f>
        <v/>
      </c>
      <c r="M7258" s="107" t="str">
        <f t="shared" si="113"/>
        <v/>
      </c>
    </row>
    <row r="7259" spans="12:13" hidden="1" x14ac:dyDescent="0.25">
      <c r="L7259" s="145" t="str">
        <f>IF(A7259="","",IFERROR(VLOOKUP(B7259,IPQlickTabla!$B:$J,9,FALSE),IF(B7259="80 - Produccion-Mezcla Grasa","80",IF(B7259="51 - Purga-Purga de sebo","51",IF(B7259="502 - Fermentacion PCL","502",IF(B7259="510 - Fermentacion","510","512"))))))</f>
        <v/>
      </c>
      <c r="M7259" s="107" t="str">
        <f t="shared" si="113"/>
        <v/>
      </c>
    </row>
    <row r="7260" spans="12:13" hidden="1" x14ac:dyDescent="0.25">
      <c r="L7260" s="145" t="str">
        <f>IF(A7260="","",IFERROR(VLOOKUP(B7260,IPQlickTabla!$B:$J,9,FALSE),IF(B7260="80 - Produccion-Mezcla Grasa","80",IF(B7260="51 - Purga-Purga de sebo","51",IF(B7260="502 - Fermentacion PCL","502",IF(B7260="510 - Fermentacion","510","512"))))))</f>
        <v/>
      </c>
      <c r="M7260" s="107" t="str">
        <f t="shared" si="113"/>
        <v/>
      </c>
    </row>
    <row r="7261" spans="12:13" hidden="1" x14ac:dyDescent="0.25">
      <c r="L7261" s="145" t="str">
        <f>IF(A7261="","",IFERROR(VLOOKUP(B7261,IPQlickTabla!$B:$J,9,FALSE),IF(B7261="80 - Produccion-Mezcla Grasa","80",IF(B7261="51 - Purga-Purga de sebo","51",IF(B7261="502 - Fermentacion PCL","502",IF(B7261="510 - Fermentacion","510","512"))))))</f>
        <v/>
      </c>
      <c r="M7261" s="107" t="str">
        <f t="shared" si="113"/>
        <v/>
      </c>
    </row>
    <row r="7262" spans="12:13" hidden="1" x14ac:dyDescent="0.25">
      <c r="L7262" s="145" t="str">
        <f>IF(A7262="","",IFERROR(VLOOKUP(B7262,IPQlickTabla!$B:$J,9,FALSE),IF(B7262="80 - Produccion-Mezcla Grasa","80",IF(B7262="51 - Purga-Purga de sebo","51",IF(B7262="502 - Fermentacion PCL","502",IF(B7262="510 - Fermentacion","510","512"))))))</f>
        <v/>
      </c>
      <c r="M7262" s="107" t="str">
        <f t="shared" si="113"/>
        <v/>
      </c>
    </row>
    <row r="7263" spans="12:13" hidden="1" x14ac:dyDescent="0.25">
      <c r="L7263" s="145" t="str">
        <f>IF(A7263="","",IFERROR(VLOOKUP(B7263,IPQlickTabla!$B:$J,9,FALSE),IF(B7263="80 - Produccion-Mezcla Grasa","80",IF(B7263="51 - Purga-Purga de sebo","51",IF(B7263="502 - Fermentacion PCL","502",IF(B7263="510 - Fermentacion","510","512"))))))</f>
        <v/>
      </c>
      <c r="M7263" s="107" t="str">
        <f t="shared" si="113"/>
        <v/>
      </c>
    </row>
    <row r="7264" spans="12:13" hidden="1" x14ac:dyDescent="0.25">
      <c r="L7264" s="145" t="str">
        <f>IF(A7264="","",IFERROR(VLOOKUP(B7264,IPQlickTabla!$B:$J,9,FALSE),IF(B7264="80 - Produccion-Mezcla Grasa","80",IF(B7264="51 - Purga-Purga de sebo","51",IF(B7264="502 - Fermentacion PCL","502",IF(B7264="510 - Fermentacion","510","512"))))))</f>
        <v/>
      </c>
      <c r="M7264" s="107" t="str">
        <f t="shared" si="113"/>
        <v/>
      </c>
    </row>
    <row r="7265" spans="12:13" hidden="1" x14ac:dyDescent="0.25">
      <c r="L7265" s="145" t="str">
        <f>IF(A7265="","",IFERROR(VLOOKUP(B7265,IPQlickTabla!$B:$J,9,FALSE),IF(B7265="80 - Produccion-Mezcla Grasa","80",IF(B7265="51 - Purga-Purga de sebo","51",IF(B7265="502 - Fermentacion PCL","502",IF(B7265="510 - Fermentacion","510","512"))))))</f>
        <v/>
      </c>
      <c r="M7265" s="107" t="str">
        <f t="shared" si="113"/>
        <v/>
      </c>
    </row>
    <row r="7266" spans="12:13" hidden="1" x14ac:dyDescent="0.25">
      <c r="L7266" s="145" t="str">
        <f>IF(A7266="","",IFERROR(VLOOKUP(B7266,IPQlickTabla!$B:$J,9,FALSE),IF(B7266="80 - Produccion-Mezcla Grasa","80",IF(B7266="51 - Purga-Purga de sebo","51",IF(B7266="502 - Fermentacion PCL","502",IF(B7266="510 - Fermentacion","510","512"))))))</f>
        <v/>
      </c>
      <c r="M7266" s="107" t="str">
        <f t="shared" si="113"/>
        <v/>
      </c>
    </row>
    <row r="7267" spans="12:13" hidden="1" x14ac:dyDescent="0.25">
      <c r="L7267" s="145" t="str">
        <f>IF(A7267="","",IFERROR(VLOOKUP(B7267,IPQlickTabla!$B:$J,9,FALSE),IF(B7267="80 - Produccion-Mezcla Grasa","80",IF(B7267="51 - Purga-Purga de sebo","51",IF(B7267="502 - Fermentacion PCL","502",IF(B7267="510 - Fermentacion","510","512"))))))</f>
        <v/>
      </c>
      <c r="M7267" s="107" t="str">
        <f t="shared" si="113"/>
        <v/>
      </c>
    </row>
    <row r="7268" spans="12:13" hidden="1" x14ac:dyDescent="0.25">
      <c r="L7268" s="145" t="str">
        <f>IF(A7268="","",IFERROR(VLOOKUP(B7268,IPQlickTabla!$B:$J,9,FALSE),IF(B7268="80 - Produccion-Mezcla Grasa","80",IF(B7268="51 - Purga-Purga de sebo","51",IF(B7268="502 - Fermentacion PCL","502",IF(B7268="510 - Fermentacion","510","512"))))))</f>
        <v/>
      </c>
      <c r="M7268" s="107" t="str">
        <f t="shared" si="113"/>
        <v/>
      </c>
    </row>
    <row r="7269" spans="12:13" hidden="1" x14ac:dyDescent="0.25">
      <c r="L7269" s="145" t="str">
        <f>IF(A7269="","",IFERROR(VLOOKUP(B7269,IPQlickTabla!$B:$J,9,FALSE),IF(B7269="80 - Produccion-Mezcla Grasa","80",IF(B7269="51 - Purga-Purga de sebo","51",IF(B7269="502 - Fermentacion PCL","502",IF(B7269="510 - Fermentacion","510","512"))))))</f>
        <v/>
      </c>
      <c r="M7269" s="107" t="str">
        <f t="shared" si="113"/>
        <v/>
      </c>
    </row>
    <row r="7270" spans="12:13" hidden="1" x14ac:dyDescent="0.25">
      <c r="L7270" s="145" t="str">
        <f>IF(A7270="","",IFERROR(VLOOKUP(B7270,IPQlickTabla!$B:$J,9,FALSE),IF(B7270="80 - Produccion-Mezcla Grasa","80",IF(B7270="51 - Purga-Purga de sebo","51",IF(B7270="502 - Fermentacion PCL","502",IF(B7270="510 - Fermentacion","510","512"))))))</f>
        <v/>
      </c>
      <c r="M7270" s="107" t="str">
        <f t="shared" si="113"/>
        <v/>
      </c>
    </row>
    <row r="7271" spans="12:13" hidden="1" x14ac:dyDescent="0.25">
      <c r="L7271" s="145" t="str">
        <f>IF(A7271="","",IFERROR(VLOOKUP(B7271,IPQlickTabla!$B:$J,9,FALSE),IF(B7271="80 - Produccion-Mezcla Grasa","80",IF(B7271="51 - Purga-Purga de sebo","51",IF(B7271="502 - Fermentacion PCL","502",IF(B7271="510 - Fermentacion","510","512"))))))</f>
        <v/>
      </c>
      <c r="M7271" s="107" t="str">
        <f t="shared" si="113"/>
        <v/>
      </c>
    </row>
    <row r="7272" spans="12:13" hidden="1" x14ac:dyDescent="0.25">
      <c r="L7272" s="145" t="str">
        <f>IF(A7272="","",IFERROR(VLOOKUP(B7272,IPQlickTabla!$B:$J,9,FALSE),IF(B7272="80 - Produccion-Mezcla Grasa","80",IF(B7272="51 - Purga-Purga de sebo","51",IF(B7272="502 - Fermentacion PCL","502",IF(B7272="510 - Fermentacion","510","512"))))))</f>
        <v/>
      </c>
      <c r="M7272" s="107" t="str">
        <f t="shared" si="113"/>
        <v/>
      </c>
    </row>
    <row r="7273" spans="12:13" hidden="1" x14ac:dyDescent="0.25">
      <c r="L7273" s="145" t="str">
        <f>IF(A7273="","",IFERROR(VLOOKUP(B7273,IPQlickTabla!$B:$J,9,FALSE),IF(B7273="80 - Produccion-Mezcla Grasa","80",IF(B7273="51 - Purga-Purga de sebo","51",IF(B7273="502 - Fermentacion PCL","502",IF(B7273="510 - Fermentacion","510","512"))))))</f>
        <v/>
      </c>
      <c r="M7273" s="107" t="str">
        <f t="shared" si="113"/>
        <v/>
      </c>
    </row>
    <row r="7274" spans="12:13" hidden="1" x14ac:dyDescent="0.25">
      <c r="L7274" s="145" t="str">
        <f>IF(A7274="","",IFERROR(VLOOKUP(B7274,IPQlickTabla!$B:$J,9,FALSE),IF(B7274="80 - Produccion-Mezcla Grasa","80",IF(B7274="51 - Purga-Purga de sebo","51",IF(B7274="502 - Fermentacion PCL","502",IF(B7274="510 - Fermentacion","510","512"))))))</f>
        <v/>
      </c>
      <c r="M7274" s="107" t="str">
        <f t="shared" si="113"/>
        <v/>
      </c>
    </row>
    <row r="7275" spans="12:13" hidden="1" x14ac:dyDescent="0.25">
      <c r="L7275" s="145" t="str">
        <f>IF(A7275="","",IFERROR(VLOOKUP(B7275,IPQlickTabla!$B:$J,9,FALSE),IF(B7275="80 - Produccion-Mezcla Grasa","80",IF(B7275="51 - Purga-Purga de sebo","51",IF(B7275="502 - Fermentacion PCL","502",IF(B7275="510 - Fermentacion","510","512"))))))</f>
        <v/>
      </c>
      <c r="M7275" s="107" t="str">
        <f t="shared" si="113"/>
        <v/>
      </c>
    </row>
    <row r="7276" spans="12:13" hidden="1" x14ac:dyDescent="0.25">
      <c r="L7276" s="145" t="str">
        <f>IF(A7276="","",IFERROR(VLOOKUP(B7276,IPQlickTabla!$B:$J,9,FALSE),IF(B7276="80 - Produccion-Mezcla Grasa","80",IF(B7276="51 - Purga-Purga de sebo","51",IF(B7276="502 - Fermentacion PCL","502",IF(B7276="510 - Fermentacion","510","512"))))))</f>
        <v/>
      </c>
      <c r="M7276" s="107" t="str">
        <f t="shared" si="113"/>
        <v/>
      </c>
    </row>
    <row r="7277" spans="12:13" hidden="1" x14ac:dyDescent="0.25">
      <c r="L7277" s="145" t="str">
        <f>IF(A7277="","",IFERROR(VLOOKUP(B7277,IPQlickTabla!$B:$J,9,FALSE),IF(B7277="80 - Produccion-Mezcla Grasa","80",IF(B7277="51 - Purga-Purga de sebo","51",IF(B7277="502 - Fermentacion PCL","502",IF(B7277="510 - Fermentacion","510","512"))))))</f>
        <v/>
      </c>
      <c r="M7277" s="107" t="str">
        <f t="shared" si="113"/>
        <v/>
      </c>
    </row>
    <row r="7278" spans="12:13" hidden="1" x14ac:dyDescent="0.25">
      <c r="L7278" s="145" t="str">
        <f>IF(A7278="","",IFERROR(VLOOKUP(B7278,IPQlickTabla!$B:$J,9,FALSE),IF(B7278="80 - Produccion-Mezcla Grasa","80",IF(B7278="51 - Purga-Purga de sebo","51",IF(B7278="502 - Fermentacion PCL","502",IF(B7278="510 - Fermentacion","510","512"))))))</f>
        <v/>
      </c>
      <c r="M7278" s="107" t="str">
        <f t="shared" si="113"/>
        <v/>
      </c>
    </row>
    <row r="7279" spans="12:13" hidden="1" x14ac:dyDescent="0.25">
      <c r="L7279" s="145" t="str">
        <f>IF(A7279="","",IFERROR(VLOOKUP(B7279,IPQlickTabla!$B:$J,9,FALSE),IF(B7279="80 - Produccion-Mezcla Grasa","80",IF(B7279="51 - Purga-Purga de sebo","51",IF(B7279="502 - Fermentacion PCL","502",IF(B7279="510 - Fermentacion","510","512"))))))</f>
        <v/>
      </c>
      <c r="M7279" s="107" t="str">
        <f t="shared" si="113"/>
        <v/>
      </c>
    </row>
    <row r="7280" spans="12:13" hidden="1" x14ac:dyDescent="0.25">
      <c r="L7280" s="145" t="str">
        <f>IF(A7280="","",IFERROR(VLOOKUP(B7280,IPQlickTabla!$B:$J,9,FALSE),IF(B7280="80 - Produccion-Mezcla Grasa","80",IF(B7280="51 - Purga-Purga de sebo","51",IF(B7280="502 - Fermentacion PCL","502",IF(B7280="510 - Fermentacion","510","512"))))))</f>
        <v/>
      </c>
      <c r="M7280" s="107" t="str">
        <f t="shared" si="113"/>
        <v/>
      </c>
    </row>
    <row r="7281" spans="12:13" hidden="1" x14ac:dyDescent="0.25">
      <c r="L7281" s="145" t="str">
        <f>IF(A7281="","",IFERROR(VLOOKUP(B7281,IPQlickTabla!$B:$J,9,FALSE),IF(B7281="80 - Produccion-Mezcla Grasa","80",IF(B7281="51 - Purga-Purga de sebo","51",IF(B7281="502 - Fermentacion PCL","502",IF(B7281="510 - Fermentacion","510","512"))))))</f>
        <v/>
      </c>
      <c r="M7281" s="107" t="str">
        <f t="shared" si="113"/>
        <v/>
      </c>
    </row>
    <row r="7282" spans="12:13" hidden="1" x14ac:dyDescent="0.25">
      <c r="L7282" s="145" t="str">
        <f>IF(A7282="","",IFERROR(VLOOKUP(B7282,IPQlickTabla!$B:$J,9,FALSE),IF(B7282="80 - Produccion-Mezcla Grasa","80",IF(B7282="51 - Purga-Purga de sebo","51",IF(B7282="502 - Fermentacion PCL","502",IF(B7282="510 - Fermentacion","510","512"))))))</f>
        <v/>
      </c>
      <c r="M7282" s="107" t="str">
        <f t="shared" si="113"/>
        <v/>
      </c>
    </row>
    <row r="7283" spans="12:13" hidden="1" x14ac:dyDescent="0.25">
      <c r="L7283" s="145" t="str">
        <f>IF(A7283="","",IFERROR(VLOOKUP(B7283,IPQlickTabla!$B:$J,9,FALSE),IF(B7283="80 - Produccion-Mezcla Grasa","80",IF(B7283="51 - Purga-Purga de sebo","51",IF(B7283="502 - Fermentacion PCL","502",IF(B7283="510 - Fermentacion","510","512"))))))</f>
        <v/>
      </c>
      <c r="M7283" s="107" t="str">
        <f t="shared" si="113"/>
        <v/>
      </c>
    </row>
    <row r="7284" spans="12:13" hidden="1" x14ac:dyDescent="0.25">
      <c r="L7284" s="145" t="str">
        <f>IF(A7284="","",IFERROR(VLOOKUP(B7284,IPQlickTabla!$B:$J,9,FALSE),IF(B7284="80 - Produccion-Mezcla Grasa","80",IF(B7284="51 - Purga-Purga de sebo","51",IF(B7284="502 - Fermentacion PCL","502",IF(B7284="510 - Fermentacion","510","512"))))))</f>
        <v/>
      </c>
      <c r="M7284" s="107" t="str">
        <f t="shared" si="113"/>
        <v/>
      </c>
    </row>
    <row r="7285" spans="12:13" hidden="1" x14ac:dyDescent="0.25">
      <c r="L7285" s="145" t="str">
        <f>IF(A7285="","",IFERROR(VLOOKUP(B7285,IPQlickTabla!$B:$J,9,FALSE),IF(B7285="80 - Produccion-Mezcla Grasa","80",IF(B7285="51 - Purga-Purga de sebo","51",IF(B7285="502 - Fermentacion PCL","502",IF(B7285="510 - Fermentacion","510","512"))))))</f>
        <v/>
      </c>
      <c r="M7285" s="107" t="str">
        <f t="shared" si="113"/>
        <v/>
      </c>
    </row>
    <row r="7286" spans="12:13" hidden="1" x14ac:dyDescent="0.25">
      <c r="L7286" s="145" t="str">
        <f>IF(A7286="","",IFERROR(VLOOKUP(B7286,IPQlickTabla!$B:$J,9,FALSE),IF(B7286="80 - Produccion-Mezcla Grasa","80",IF(B7286="51 - Purga-Purga de sebo","51",IF(B7286="502 - Fermentacion PCL","502",IF(B7286="510 - Fermentacion","510","512"))))))</f>
        <v/>
      </c>
      <c r="M7286" s="107" t="str">
        <f t="shared" si="113"/>
        <v/>
      </c>
    </row>
    <row r="7287" spans="12:13" hidden="1" x14ac:dyDescent="0.25">
      <c r="L7287" s="145" t="str">
        <f>IF(A7287="","",IFERROR(VLOOKUP(B7287,IPQlickTabla!$B:$J,9,FALSE),IF(B7287="80 - Produccion-Mezcla Grasa","80",IF(B7287="51 - Purga-Purga de sebo","51",IF(B7287="502 - Fermentacion PCL","502",IF(B7287="510 - Fermentacion","510","512"))))))</f>
        <v/>
      </c>
      <c r="M7287" s="107" t="str">
        <f t="shared" si="113"/>
        <v/>
      </c>
    </row>
    <row r="7288" spans="12:13" hidden="1" x14ac:dyDescent="0.25">
      <c r="L7288" s="145" t="str">
        <f>IF(A7288="","",IFERROR(VLOOKUP(B7288,IPQlickTabla!$B:$J,9,FALSE),IF(B7288="80 - Produccion-Mezcla Grasa","80",IF(B7288="51 - Purga-Purga de sebo","51",IF(B7288="502 - Fermentacion PCL","502",IF(B7288="510 - Fermentacion","510","512"))))))</f>
        <v/>
      </c>
      <c r="M7288" s="107" t="str">
        <f t="shared" si="113"/>
        <v/>
      </c>
    </row>
    <row r="7289" spans="12:13" hidden="1" x14ac:dyDescent="0.25">
      <c r="L7289" s="145" t="str">
        <f>IF(A7289="","",IFERROR(VLOOKUP(B7289,IPQlickTabla!$B:$J,9,FALSE),IF(B7289="80 - Produccion-Mezcla Grasa","80",IF(B7289="51 - Purga-Purga de sebo","51",IF(B7289="502 - Fermentacion PCL","502",IF(B7289="510 - Fermentacion","510","512"))))))</f>
        <v/>
      </c>
      <c r="M7289" s="107" t="str">
        <f t="shared" si="113"/>
        <v/>
      </c>
    </row>
    <row r="7290" spans="12:13" hidden="1" x14ac:dyDescent="0.25">
      <c r="L7290" s="145" t="str">
        <f>IF(A7290="","",IFERROR(VLOOKUP(B7290,IPQlickTabla!$B:$J,9,FALSE),IF(B7290="80 - Produccion-Mezcla Grasa","80",IF(B7290="51 - Purga-Purga de sebo","51",IF(B7290="502 - Fermentacion PCL","502",IF(B7290="510 - Fermentacion","510","512"))))))</f>
        <v/>
      </c>
      <c r="M7290" s="107" t="str">
        <f t="shared" si="113"/>
        <v/>
      </c>
    </row>
    <row r="7291" spans="12:13" hidden="1" x14ac:dyDescent="0.25">
      <c r="L7291" s="145" t="str">
        <f>IF(A7291="","",IFERROR(VLOOKUP(B7291,IPQlickTabla!$B:$J,9,FALSE),IF(B7291="80 - Produccion-Mezcla Grasa","80",IF(B7291="51 - Purga-Purga de sebo","51",IF(B7291="502 - Fermentacion PCL","502",IF(B7291="510 - Fermentacion","510","512"))))))</f>
        <v/>
      </c>
      <c r="M7291" s="107" t="str">
        <f t="shared" si="113"/>
        <v/>
      </c>
    </row>
    <row r="7292" spans="12:13" hidden="1" x14ac:dyDescent="0.25">
      <c r="L7292" s="145" t="str">
        <f>IF(A7292="","",IFERROR(VLOOKUP(B7292,IPQlickTabla!$B:$J,9,FALSE),IF(B7292="80 - Produccion-Mezcla Grasa","80",IF(B7292="51 - Purga-Purga de sebo","51",IF(B7292="502 - Fermentacion PCL","502",IF(B7292="510 - Fermentacion","510","512"))))))</f>
        <v/>
      </c>
      <c r="M7292" s="107" t="str">
        <f t="shared" si="113"/>
        <v/>
      </c>
    </row>
    <row r="7293" spans="12:13" hidden="1" x14ac:dyDescent="0.25">
      <c r="L7293" s="145" t="str">
        <f>IF(A7293="","",IFERROR(VLOOKUP(B7293,IPQlickTabla!$B:$J,9,FALSE),IF(B7293="80 - Produccion-Mezcla Grasa","80",IF(B7293="51 - Purga-Purga de sebo","51",IF(B7293="502 - Fermentacion PCL","502",IF(B7293="510 - Fermentacion","510","512"))))))</f>
        <v/>
      </c>
      <c r="M7293" s="107" t="str">
        <f t="shared" si="113"/>
        <v/>
      </c>
    </row>
    <row r="7294" spans="12:13" hidden="1" x14ac:dyDescent="0.25">
      <c r="L7294" s="145" t="str">
        <f>IF(A7294="","",IFERROR(VLOOKUP(B7294,IPQlickTabla!$B:$J,9,FALSE),IF(B7294="80 - Produccion-Mezcla Grasa","80",IF(B7294="51 - Purga-Purga de sebo","51",IF(B7294="502 - Fermentacion PCL","502",IF(B7294="510 - Fermentacion","510","512"))))))</f>
        <v/>
      </c>
      <c r="M7294" s="107" t="str">
        <f t="shared" si="113"/>
        <v/>
      </c>
    </row>
    <row r="7295" spans="12:13" hidden="1" x14ac:dyDescent="0.25">
      <c r="L7295" s="145" t="str">
        <f>IF(A7295="","",IFERROR(VLOOKUP(B7295,IPQlickTabla!$B:$J,9,FALSE),IF(B7295="80 - Produccion-Mezcla Grasa","80",IF(B7295="51 - Purga-Purga de sebo","51",IF(B7295="502 - Fermentacion PCL","502",IF(B7295="510 - Fermentacion","510","512"))))))</f>
        <v/>
      </c>
      <c r="M7295" s="107" t="str">
        <f t="shared" si="113"/>
        <v/>
      </c>
    </row>
    <row r="7296" spans="12:13" hidden="1" x14ac:dyDescent="0.25">
      <c r="L7296" s="145" t="str">
        <f>IF(A7296="","",IFERROR(VLOOKUP(B7296,IPQlickTabla!$B:$J,9,FALSE),IF(B7296="80 - Produccion-Mezcla Grasa","80",IF(B7296="51 - Purga-Purga de sebo","51",IF(B7296="502 - Fermentacion PCL","502",IF(B7296="510 - Fermentacion","510","512"))))))</f>
        <v/>
      </c>
      <c r="M7296" s="107" t="str">
        <f t="shared" si="113"/>
        <v/>
      </c>
    </row>
    <row r="7297" spans="12:13" hidden="1" x14ac:dyDescent="0.25">
      <c r="L7297" s="145" t="str">
        <f>IF(A7297="","",IFERROR(VLOOKUP(B7297,IPQlickTabla!$B:$J,9,FALSE),IF(B7297="80 - Produccion-Mezcla Grasa","80",IF(B7297="51 - Purga-Purga de sebo","51",IF(B7297="502 - Fermentacion PCL","502",IF(B7297="510 - Fermentacion","510","512"))))))</f>
        <v/>
      </c>
      <c r="M7297" s="107" t="str">
        <f t="shared" si="113"/>
        <v/>
      </c>
    </row>
    <row r="7298" spans="12:13" hidden="1" x14ac:dyDescent="0.25">
      <c r="L7298" s="145" t="str">
        <f>IF(A7298="","",IFERROR(VLOOKUP(B7298,IPQlickTabla!$B:$J,9,FALSE),IF(B7298="80 - Produccion-Mezcla Grasa","80",IF(B7298="51 - Purga-Purga de sebo","51",IF(B7298="502 - Fermentacion PCL","502",IF(B7298="510 - Fermentacion","510","512"))))))</f>
        <v/>
      </c>
      <c r="M7298" s="107" t="str">
        <f t="shared" si="113"/>
        <v/>
      </c>
    </row>
    <row r="7299" spans="12:13" hidden="1" x14ac:dyDescent="0.25">
      <c r="L7299" s="145" t="str">
        <f>IF(A7299="","",IFERROR(VLOOKUP(B7299,IPQlickTabla!$B:$J,9,FALSE),IF(B7299="80 - Produccion-Mezcla Grasa","80",IF(B7299="51 - Purga-Purga de sebo","51",IF(B7299="502 - Fermentacion PCL","502",IF(B7299="510 - Fermentacion","510","512"))))))</f>
        <v/>
      </c>
      <c r="M7299" s="107" t="str">
        <f t="shared" ref="M7299:M7362" si="114">+IF(OR(L7299=73,L7299=74,L7299=75),75,IF(L7299="80",80,IF(L7299="51",51,IF(L7299="502",502,IF(L7299="510",510,IF(L7299="512",512,L7299))))))</f>
        <v/>
      </c>
    </row>
    <row r="7300" spans="12:13" hidden="1" x14ac:dyDescent="0.25">
      <c r="L7300" s="145" t="str">
        <f>IF(A7300="","",IFERROR(VLOOKUP(B7300,IPQlickTabla!$B:$J,9,FALSE),IF(B7300="80 - Produccion-Mezcla Grasa","80",IF(B7300="51 - Purga-Purga de sebo","51",IF(B7300="502 - Fermentacion PCL","502",IF(B7300="510 - Fermentacion","510","512"))))))</f>
        <v/>
      </c>
      <c r="M7300" s="107" t="str">
        <f t="shared" si="114"/>
        <v/>
      </c>
    </row>
    <row r="7301" spans="12:13" hidden="1" x14ac:dyDescent="0.25">
      <c r="L7301" s="145" t="str">
        <f>IF(A7301="","",IFERROR(VLOOKUP(B7301,IPQlickTabla!$B:$J,9,FALSE),IF(B7301="80 - Produccion-Mezcla Grasa","80",IF(B7301="51 - Purga-Purga de sebo","51",IF(B7301="502 - Fermentacion PCL","502",IF(B7301="510 - Fermentacion","510","512"))))))</f>
        <v/>
      </c>
      <c r="M7301" s="107" t="str">
        <f t="shared" si="114"/>
        <v/>
      </c>
    </row>
    <row r="7302" spans="12:13" hidden="1" x14ac:dyDescent="0.25">
      <c r="L7302" s="145" t="str">
        <f>IF(A7302="","",IFERROR(VLOOKUP(B7302,IPQlickTabla!$B:$J,9,FALSE),IF(B7302="80 - Produccion-Mezcla Grasa","80",IF(B7302="51 - Purga-Purga de sebo","51",IF(B7302="502 - Fermentacion PCL","502",IF(B7302="510 - Fermentacion","510","512"))))))</f>
        <v/>
      </c>
      <c r="M7302" s="107" t="str">
        <f t="shared" si="114"/>
        <v/>
      </c>
    </row>
    <row r="7303" spans="12:13" hidden="1" x14ac:dyDescent="0.25">
      <c r="L7303" s="145" t="str">
        <f>IF(A7303="","",IFERROR(VLOOKUP(B7303,IPQlickTabla!$B:$J,9,FALSE),IF(B7303="80 - Produccion-Mezcla Grasa","80",IF(B7303="51 - Purga-Purga de sebo","51",IF(B7303="502 - Fermentacion PCL","502",IF(B7303="510 - Fermentacion","510","512"))))))</f>
        <v/>
      </c>
      <c r="M7303" s="107" t="str">
        <f t="shared" si="114"/>
        <v/>
      </c>
    </row>
    <row r="7304" spans="12:13" hidden="1" x14ac:dyDescent="0.25">
      <c r="L7304" s="145" t="str">
        <f>IF(A7304="","",IFERROR(VLOOKUP(B7304,IPQlickTabla!$B:$J,9,FALSE),IF(B7304="80 - Produccion-Mezcla Grasa","80",IF(B7304="51 - Purga-Purga de sebo","51",IF(B7304="502 - Fermentacion PCL","502",IF(B7304="510 - Fermentacion","510","512"))))))</f>
        <v/>
      </c>
      <c r="M7304" s="107" t="str">
        <f t="shared" si="114"/>
        <v/>
      </c>
    </row>
    <row r="7305" spans="12:13" hidden="1" x14ac:dyDescent="0.25">
      <c r="L7305" s="145" t="str">
        <f>IF(A7305="","",IFERROR(VLOOKUP(B7305,IPQlickTabla!$B:$J,9,FALSE),IF(B7305="80 - Produccion-Mezcla Grasa","80",IF(B7305="51 - Purga-Purga de sebo","51",IF(B7305="502 - Fermentacion PCL","502",IF(B7305="510 - Fermentacion","510","512"))))))</f>
        <v/>
      </c>
      <c r="M7305" s="107" t="str">
        <f t="shared" si="114"/>
        <v/>
      </c>
    </row>
    <row r="7306" spans="12:13" hidden="1" x14ac:dyDescent="0.25">
      <c r="L7306" s="145" t="str">
        <f>IF(A7306="","",IFERROR(VLOOKUP(B7306,IPQlickTabla!$B:$J,9,FALSE),IF(B7306="80 - Produccion-Mezcla Grasa","80",IF(B7306="51 - Purga-Purga de sebo","51",IF(B7306="502 - Fermentacion PCL","502",IF(B7306="510 - Fermentacion","510","512"))))))</f>
        <v/>
      </c>
      <c r="M7306" s="107" t="str">
        <f t="shared" si="114"/>
        <v/>
      </c>
    </row>
    <row r="7307" spans="12:13" hidden="1" x14ac:dyDescent="0.25">
      <c r="L7307" s="145" t="str">
        <f>IF(A7307="","",IFERROR(VLOOKUP(B7307,IPQlickTabla!$B:$J,9,FALSE),IF(B7307="80 - Produccion-Mezcla Grasa","80",IF(B7307="51 - Purga-Purga de sebo","51",IF(B7307="502 - Fermentacion PCL","502",IF(B7307="510 - Fermentacion","510","512"))))))</f>
        <v/>
      </c>
      <c r="M7307" s="107" t="str">
        <f t="shared" si="114"/>
        <v/>
      </c>
    </row>
    <row r="7308" spans="12:13" hidden="1" x14ac:dyDescent="0.25">
      <c r="L7308" s="145" t="str">
        <f>IF(A7308="","",IFERROR(VLOOKUP(B7308,IPQlickTabla!$B:$J,9,FALSE),IF(B7308="80 - Produccion-Mezcla Grasa","80",IF(B7308="51 - Purga-Purga de sebo","51",IF(B7308="502 - Fermentacion PCL","502",IF(B7308="510 - Fermentacion","510","512"))))))</f>
        <v/>
      </c>
      <c r="M7308" s="107" t="str">
        <f t="shared" si="114"/>
        <v/>
      </c>
    </row>
    <row r="7309" spans="12:13" hidden="1" x14ac:dyDescent="0.25">
      <c r="L7309" s="145" t="str">
        <f>IF(A7309="","",IFERROR(VLOOKUP(B7309,IPQlickTabla!$B:$J,9,FALSE),IF(B7309="80 - Produccion-Mezcla Grasa","80",IF(B7309="51 - Purga-Purga de sebo","51",IF(B7309="502 - Fermentacion PCL","502",IF(B7309="510 - Fermentacion","510","512"))))))</f>
        <v/>
      </c>
      <c r="M7309" s="107" t="str">
        <f t="shared" si="114"/>
        <v/>
      </c>
    </row>
    <row r="7310" spans="12:13" hidden="1" x14ac:dyDescent="0.25">
      <c r="L7310" s="145" t="str">
        <f>IF(A7310="","",IFERROR(VLOOKUP(B7310,IPQlickTabla!$B:$J,9,FALSE),IF(B7310="80 - Produccion-Mezcla Grasa","80",IF(B7310="51 - Purga-Purga de sebo","51",IF(B7310="502 - Fermentacion PCL","502",IF(B7310="510 - Fermentacion","510","512"))))))</f>
        <v/>
      </c>
      <c r="M7310" s="107" t="str">
        <f t="shared" si="114"/>
        <v/>
      </c>
    </row>
    <row r="7311" spans="12:13" hidden="1" x14ac:dyDescent="0.25">
      <c r="L7311" s="145" t="str">
        <f>IF(A7311="","",IFERROR(VLOOKUP(B7311,IPQlickTabla!$B:$J,9,FALSE),IF(B7311="80 - Produccion-Mezcla Grasa","80",IF(B7311="51 - Purga-Purga de sebo","51",IF(B7311="502 - Fermentacion PCL","502",IF(B7311="510 - Fermentacion","510","512"))))))</f>
        <v/>
      </c>
      <c r="M7311" s="107" t="str">
        <f t="shared" si="114"/>
        <v/>
      </c>
    </row>
    <row r="7312" spans="12:13" hidden="1" x14ac:dyDescent="0.25">
      <c r="L7312" s="145" t="str">
        <f>IF(A7312="","",IFERROR(VLOOKUP(B7312,IPQlickTabla!$B:$J,9,FALSE),IF(B7312="80 - Produccion-Mezcla Grasa","80",IF(B7312="51 - Purga-Purga de sebo","51",IF(B7312="502 - Fermentacion PCL","502",IF(B7312="510 - Fermentacion","510","512"))))))</f>
        <v/>
      </c>
      <c r="M7312" s="107" t="str">
        <f t="shared" si="114"/>
        <v/>
      </c>
    </row>
    <row r="7313" spans="12:13" hidden="1" x14ac:dyDescent="0.25">
      <c r="L7313" s="145" t="str">
        <f>IF(A7313="","",IFERROR(VLOOKUP(B7313,IPQlickTabla!$B:$J,9,FALSE),IF(B7313="80 - Produccion-Mezcla Grasa","80",IF(B7313="51 - Purga-Purga de sebo","51",IF(B7313="502 - Fermentacion PCL","502",IF(B7313="510 - Fermentacion","510","512"))))))</f>
        <v/>
      </c>
      <c r="M7313" s="107" t="str">
        <f t="shared" si="114"/>
        <v/>
      </c>
    </row>
    <row r="7314" spans="12:13" hidden="1" x14ac:dyDescent="0.25">
      <c r="L7314" s="145" t="str">
        <f>IF(A7314="","",IFERROR(VLOOKUP(B7314,IPQlickTabla!$B:$J,9,FALSE),IF(B7314="80 - Produccion-Mezcla Grasa","80",IF(B7314="51 - Purga-Purga de sebo","51",IF(B7314="502 - Fermentacion PCL","502",IF(B7314="510 - Fermentacion","510","512"))))))</f>
        <v/>
      </c>
      <c r="M7314" s="107" t="str">
        <f t="shared" si="114"/>
        <v/>
      </c>
    </row>
    <row r="7315" spans="12:13" hidden="1" x14ac:dyDescent="0.25">
      <c r="L7315" s="145" t="str">
        <f>IF(A7315="","",IFERROR(VLOOKUP(B7315,IPQlickTabla!$B:$J,9,FALSE),IF(B7315="80 - Produccion-Mezcla Grasa","80",IF(B7315="51 - Purga-Purga de sebo","51",IF(B7315="502 - Fermentacion PCL","502",IF(B7315="510 - Fermentacion","510","512"))))))</f>
        <v/>
      </c>
      <c r="M7315" s="107" t="str">
        <f t="shared" si="114"/>
        <v/>
      </c>
    </row>
    <row r="7316" spans="12:13" hidden="1" x14ac:dyDescent="0.25">
      <c r="L7316" s="145" t="str">
        <f>IF(A7316="","",IFERROR(VLOOKUP(B7316,IPQlickTabla!$B:$J,9,FALSE),IF(B7316="80 - Produccion-Mezcla Grasa","80",IF(B7316="51 - Purga-Purga de sebo","51",IF(B7316="502 - Fermentacion PCL","502",IF(B7316="510 - Fermentacion","510","512"))))))</f>
        <v/>
      </c>
      <c r="M7316" s="107" t="str">
        <f t="shared" si="114"/>
        <v/>
      </c>
    </row>
    <row r="7317" spans="12:13" hidden="1" x14ac:dyDescent="0.25">
      <c r="L7317" s="145" t="str">
        <f>IF(A7317="","",IFERROR(VLOOKUP(B7317,IPQlickTabla!$B:$J,9,FALSE),IF(B7317="80 - Produccion-Mezcla Grasa","80",IF(B7317="51 - Purga-Purga de sebo","51",IF(B7317="502 - Fermentacion PCL","502",IF(B7317="510 - Fermentacion","510","512"))))))</f>
        <v/>
      </c>
      <c r="M7317" s="107" t="str">
        <f t="shared" si="114"/>
        <v/>
      </c>
    </row>
    <row r="7318" spans="12:13" hidden="1" x14ac:dyDescent="0.25">
      <c r="L7318" s="145" t="str">
        <f>IF(A7318="","",IFERROR(VLOOKUP(B7318,IPQlickTabla!$B:$J,9,FALSE),IF(B7318="80 - Produccion-Mezcla Grasa","80",IF(B7318="51 - Purga-Purga de sebo","51",IF(B7318="502 - Fermentacion PCL","502",IF(B7318="510 - Fermentacion","510","512"))))))</f>
        <v/>
      </c>
      <c r="M7318" s="107" t="str">
        <f t="shared" si="114"/>
        <v/>
      </c>
    </row>
    <row r="7319" spans="12:13" hidden="1" x14ac:dyDescent="0.25">
      <c r="L7319" s="145" t="str">
        <f>IF(A7319="","",IFERROR(VLOOKUP(B7319,IPQlickTabla!$B:$J,9,FALSE),IF(B7319="80 - Produccion-Mezcla Grasa","80",IF(B7319="51 - Purga-Purga de sebo","51",IF(B7319="502 - Fermentacion PCL","502",IF(B7319="510 - Fermentacion","510","512"))))))</f>
        <v/>
      </c>
      <c r="M7319" s="107" t="str">
        <f t="shared" si="114"/>
        <v/>
      </c>
    </row>
    <row r="7320" spans="12:13" hidden="1" x14ac:dyDescent="0.25">
      <c r="L7320" s="145" t="str">
        <f>IF(A7320="","",IFERROR(VLOOKUP(B7320,IPQlickTabla!$B:$J,9,FALSE),IF(B7320="80 - Produccion-Mezcla Grasa","80",IF(B7320="51 - Purga-Purga de sebo","51",IF(B7320="502 - Fermentacion PCL","502",IF(B7320="510 - Fermentacion","510","512"))))))</f>
        <v/>
      </c>
      <c r="M7320" s="107" t="str">
        <f t="shared" si="114"/>
        <v/>
      </c>
    </row>
    <row r="7321" spans="12:13" hidden="1" x14ac:dyDescent="0.25">
      <c r="L7321" s="145" t="str">
        <f>IF(A7321="","",IFERROR(VLOOKUP(B7321,IPQlickTabla!$B:$J,9,FALSE),IF(B7321="80 - Produccion-Mezcla Grasa","80",IF(B7321="51 - Purga-Purga de sebo","51",IF(B7321="502 - Fermentacion PCL","502",IF(B7321="510 - Fermentacion","510","512"))))))</f>
        <v/>
      </c>
      <c r="M7321" s="107" t="str">
        <f t="shared" si="114"/>
        <v/>
      </c>
    </row>
    <row r="7322" spans="12:13" hidden="1" x14ac:dyDescent="0.25">
      <c r="L7322" s="145" t="str">
        <f>IF(A7322="","",IFERROR(VLOOKUP(B7322,IPQlickTabla!$B:$J,9,FALSE),IF(B7322="80 - Produccion-Mezcla Grasa","80",IF(B7322="51 - Purga-Purga de sebo","51",IF(B7322="502 - Fermentacion PCL","502",IF(B7322="510 - Fermentacion","510","512"))))))</f>
        <v/>
      </c>
      <c r="M7322" s="107" t="str">
        <f t="shared" si="114"/>
        <v/>
      </c>
    </row>
    <row r="7323" spans="12:13" hidden="1" x14ac:dyDescent="0.25">
      <c r="L7323" s="145" t="str">
        <f>IF(A7323="","",IFERROR(VLOOKUP(B7323,IPQlickTabla!$B:$J,9,FALSE),IF(B7323="80 - Produccion-Mezcla Grasa","80",IF(B7323="51 - Purga-Purga de sebo","51",IF(B7323="502 - Fermentacion PCL","502",IF(B7323="510 - Fermentacion","510","512"))))))</f>
        <v/>
      </c>
      <c r="M7323" s="107" t="str">
        <f t="shared" si="114"/>
        <v/>
      </c>
    </row>
    <row r="7324" spans="12:13" hidden="1" x14ac:dyDescent="0.25">
      <c r="L7324" s="145" t="str">
        <f>IF(A7324="","",IFERROR(VLOOKUP(B7324,IPQlickTabla!$B:$J,9,FALSE),IF(B7324="80 - Produccion-Mezcla Grasa","80",IF(B7324="51 - Purga-Purga de sebo","51",IF(B7324="502 - Fermentacion PCL","502",IF(B7324="510 - Fermentacion","510","512"))))))</f>
        <v/>
      </c>
      <c r="M7324" s="107" t="str">
        <f t="shared" si="114"/>
        <v/>
      </c>
    </row>
    <row r="7325" spans="12:13" hidden="1" x14ac:dyDescent="0.25">
      <c r="L7325" s="145" t="str">
        <f>IF(A7325="","",IFERROR(VLOOKUP(B7325,IPQlickTabla!$B:$J,9,FALSE),IF(B7325="80 - Produccion-Mezcla Grasa","80",IF(B7325="51 - Purga-Purga de sebo","51",IF(B7325="502 - Fermentacion PCL","502",IF(B7325="510 - Fermentacion","510","512"))))))</f>
        <v/>
      </c>
      <c r="M7325" s="107" t="str">
        <f t="shared" si="114"/>
        <v/>
      </c>
    </row>
    <row r="7326" spans="12:13" hidden="1" x14ac:dyDescent="0.25">
      <c r="L7326" s="145" t="str">
        <f>IF(A7326="","",IFERROR(VLOOKUP(B7326,IPQlickTabla!$B:$J,9,FALSE),IF(B7326="80 - Produccion-Mezcla Grasa","80",IF(B7326="51 - Purga-Purga de sebo","51",IF(B7326="502 - Fermentacion PCL","502",IF(B7326="510 - Fermentacion","510","512"))))))</f>
        <v/>
      </c>
      <c r="M7326" s="107" t="str">
        <f t="shared" si="114"/>
        <v/>
      </c>
    </row>
    <row r="7327" spans="12:13" hidden="1" x14ac:dyDescent="0.25">
      <c r="L7327" s="145" t="str">
        <f>IF(A7327="","",IFERROR(VLOOKUP(B7327,IPQlickTabla!$B:$J,9,FALSE),IF(B7327="80 - Produccion-Mezcla Grasa","80",IF(B7327="51 - Purga-Purga de sebo","51",IF(B7327="502 - Fermentacion PCL","502",IF(B7327="510 - Fermentacion","510","512"))))))</f>
        <v/>
      </c>
      <c r="M7327" s="107" t="str">
        <f t="shared" si="114"/>
        <v/>
      </c>
    </row>
    <row r="7328" spans="12:13" hidden="1" x14ac:dyDescent="0.25">
      <c r="L7328" s="145" t="str">
        <f>IF(A7328="","",IFERROR(VLOOKUP(B7328,IPQlickTabla!$B:$J,9,FALSE),IF(B7328="80 - Produccion-Mezcla Grasa","80",IF(B7328="51 - Purga-Purga de sebo","51",IF(B7328="502 - Fermentacion PCL","502",IF(B7328="510 - Fermentacion","510","512"))))))</f>
        <v/>
      </c>
      <c r="M7328" s="107" t="str">
        <f t="shared" si="114"/>
        <v/>
      </c>
    </row>
    <row r="7329" spans="12:13" hidden="1" x14ac:dyDescent="0.25">
      <c r="L7329" s="145" t="str">
        <f>IF(A7329="","",IFERROR(VLOOKUP(B7329,IPQlickTabla!$B:$J,9,FALSE),IF(B7329="80 - Produccion-Mezcla Grasa","80",IF(B7329="51 - Purga-Purga de sebo","51",IF(B7329="502 - Fermentacion PCL","502",IF(B7329="510 - Fermentacion","510","512"))))))</f>
        <v/>
      </c>
      <c r="M7329" s="107" t="str">
        <f t="shared" si="114"/>
        <v/>
      </c>
    </row>
    <row r="7330" spans="12:13" hidden="1" x14ac:dyDescent="0.25">
      <c r="L7330" s="145" t="str">
        <f>IF(A7330="","",IFERROR(VLOOKUP(B7330,IPQlickTabla!$B:$J,9,FALSE),IF(B7330="80 - Produccion-Mezcla Grasa","80",IF(B7330="51 - Purga-Purga de sebo","51",IF(B7330="502 - Fermentacion PCL","502",IF(B7330="510 - Fermentacion","510","512"))))))</f>
        <v/>
      </c>
      <c r="M7330" s="107" t="str">
        <f t="shared" si="114"/>
        <v/>
      </c>
    </row>
    <row r="7331" spans="12:13" hidden="1" x14ac:dyDescent="0.25">
      <c r="L7331" s="145" t="str">
        <f>IF(A7331="","",IFERROR(VLOOKUP(B7331,IPQlickTabla!$B:$J,9,FALSE),IF(B7331="80 - Produccion-Mezcla Grasa","80",IF(B7331="51 - Purga-Purga de sebo","51",IF(B7331="502 - Fermentacion PCL","502",IF(B7331="510 - Fermentacion","510","512"))))))</f>
        <v/>
      </c>
      <c r="M7331" s="107" t="str">
        <f t="shared" si="114"/>
        <v/>
      </c>
    </row>
    <row r="7332" spans="12:13" hidden="1" x14ac:dyDescent="0.25">
      <c r="L7332" s="145" t="str">
        <f>IF(A7332="","",IFERROR(VLOOKUP(B7332,IPQlickTabla!$B:$J,9,FALSE),IF(B7332="80 - Produccion-Mezcla Grasa","80",IF(B7332="51 - Purga-Purga de sebo","51",IF(B7332="502 - Fermentacion PCL","502",IF(B7332="510 - Fermentacion","510","512"))))))</f>
        <v/>
      </c>
      <c r="M7332" s="107" t="str">
        <f t="shared" si="114"/>
        <v/>
      </c>
    </row>
    <row r="7333" spans="12:13" hidden="1" x14ac:dyDescent="0.25">
      <c r="L7333" s="145" t="str">
        <f>IF(A7333="","",IFERROR(VLOOKUP(B7333,IPQlickTabla!$B:$J,9,FALSE),IF(B7333="80 - Produccion-Mezcla Grasa","80",IF(B7333="51 - Purga-Purga de sebo","51",IF(B7333="502 - Fermentacion PCL","502",IF(B7333="510 - Fermentacion","510","512"))))))</f>
        <v/>
      </c>
      <c r="M7333" s="107" t="str">
        <f t="shared" si="114"/>
        <v/>
      </c>
    </row>
    <row r="7334" spans="12:13" hidden="1" x14ac:dyDescent="0.25">
      <c r="L7334" s="145" t="str">
        <f>IF(A7334="","",IFERROR(VLOOKUP(B7334,IPQlickTabla!$B:$J,9,FALSE),IF(B7334="80 - Produccion-Mezcla Grasa","80",IF(B7334="51 - Purga-Purga de sebo","51",IF(B7334="502 - Fermentacion PCL","502",IF(B7334="510 - Fermentacion","510","512"))))))</f>
        <v/>
      </c>
      <c r="M7334" s="107" t="str">
        <f t="shared" si="114"/>
        <v/>
      </c>
    </row>
    <row r="7335" spans="12:13" hidden="1" x14ac:dyDescent="0.25">
      <c r="L7335" s="145" t="str">
        <f>IF(A7335="","",IFERROR(VLOOKUP(B7335,IPQlickTabla!$B:$J,9,FALSE),IF(B7335="80 - Produccion-Mezcla Grasa","80",IF(B7335="51 - Purga-Purga de sebo","51",IF(B7335="502 - Fermentacion PCL","502",IF(B7335="510 - Fermentacion","510","512"))))))</f>
        <v/>
      </c>
      <c r="M7335" s="107" t="str">
        <f t="shared" si="114"/>
        <v/>
      </c>
    </row>
    <row r="7336" spans="12:13" hidden="1" x14ac:dyDescent="0.25">
      <c r="L7336" s="145" t="str">
        <f>IF(A7336="","",IFERROR(VLOOKUP(B7336,IPQlickTabla!$B:$J,9,FALSE),IF(B7336="80 - Produccion-Mezcla Grasa","80",IF(B7336="51 - Purga-Purga de sebo","51",IF(B7336="502 - Fermentacion PCL","502",IF(B7336="510 - Fermentacion","510","512"))))))</f>
        <v/>
      </c>
      <c r="M7336" s="107" t="str">
        <f t="shared" si="114"/>
        <v/>
      </c>
    </row>
    <row r="7337" spans="12:13" hidden="1" x14ac:dyDescent="0.25">
      <c r="L7337" s="145" t="str">
        <f>IF(A7337="","",IFERROR(VLOOKUP(B7337,IPQlickTabla!$B:$J,9,FALSE),IF(B7337="80 - Produccion-Mezcla Grasa","80",IF(B7337="51 - Purga-Purga de sebo","51",IF(B7337="502 - Fermentacion PCL","502",IF(B7337="510 - Fermentacion","510","512"))))))</f>
        <v/>
      </c>
      <c r="M7337" s="107" t="str">
        <f t="shared" si="114"/>
        <v/>
      </c>
    </row>
    <row r="7338" spans="12:13" hidden="1" x14ac:dyDescent="0.25">
      <c r="L7338" s="145" t="str">
        <f>IF(A7338="","",IFERROR(VLOOKUP(B7338,IPQlickTabla!$B:$J,9,FALSE),IF(B7338="80 - Produccion-Mezcla Grasa","80",IF(B7338="51 - Purga-Purga de sebo","51",IF(B7338="502 - Fermentacion PCL","502",IF(B7338="510 - Fermentacion","510","512"))))))</f>
        <v/>
      </c>
      <c r="M7338" s="107" t="str">
        <f t="shared" si="114"/>
        <v/>
      </c>
    </row>
    <row r="7339" spans="12:13" hidden="1" x14ac:dyDescent="0.25">
      <c r="L7339" s="145" t="str">
        <f>IF(A7339="","",IFERROR(VLOOKUP(B7339,IPQlickTabla!$B:$J,9,FALSE),IF(B7339="80 - Produccion-Mezcla Grasa","80",IF(B7339="51 - Purga-Purga de sebo","51",IF(B7339="502 - Fermentacion PCL","502",IF(B7339="510 - Fermentacion","510","512"))))))</f>
        <v/>
      </c>
      <c r="M7339" s="107" t="str">
        <f t="shared" si="114"/>
        <v/>
      </c>
    </row>
    <row r="7340" spans="12:13" hidden="1" x14ac:dyDescent="0.25">
      <c r="L7340" s="145" t="str">
        <f>IF(A7340="","",IFERROR(VLOOKUP(B7340,IPQlickTabla!$B:$J,9,FALSE),IF(B7340="80 - Produccion-Mezcla Grasa","80",IF(B7340="51 - Purga-Purga de sebo","51",IF(B7340="502 - Fermentacion PCL","502",IF(B7340="510 - Fermentacion","510","512"))))))</f>
        <v/>
      </c>
      <c r="M7340" s="107" t="str">
        <f t="shared" si="114"/>
        <v/>
      </c>
    </row>
    <row r="7341" spans="12:13" hidden="1" x14ac:dyDescent="0.25">
      <c r="L7341" s="145" t="str">
        <f>IF(A7341="","",IFERROR(VLOOKUP(B7341,IPQlickTabla!$B:$J,9,FALSE),IF(B7341="80 - Produccion-Mezcla Grasa","80",IF(B7341="51 - Purga-Purga de sebo","51",IF(B7341="502 - Fermentacion PCL","502",IF(B7341="510 - Fermentacion","510","512"))))))</f>
        <v/>
      </c>
      <c r="M7341" s="107" t="str">
        <f t="shared" si="114"/>
        <v/>
      </c>
    </row>
    <row r="7342" spans="12:13" hidden="1" x14ac:dyDescent="0.25">
      <c r="L7342" s="145" t="str">
        <f>IF(A7342="","",IFERROR(VLOOKUP(B7342,IPQlickTabla!$B:$J,9,FALSE),IF(B7342="80 - Produccion-Mezcla Grasa","80",IF(B7342="51 - Purga-Purga de sebo","51",IF(B7342="502 - Fermentacion PCL","502",IF(B7342="510 - Fermentacion","510","512"))))))</f>
        <v/>
      </c>
      <c r="M7342" s="107" t="str">
        <f t="shared" si="114"/>
        <v/>
      </c>
    </row>
    <row r="7343" spans="12:13" hidden="1" x14ac:dyDescent="0.25">
      <c r="L7343" s="145" t="str">
        <f>IF(A7343="","",IFERROR(VLOOKUP(B7343,IPQlickTabla!$B:$J,9,FALSE),IF(B7343="80 - Produccion-Mezcla Grasa","80",IF(B7343="51 - Purga-Purga de sebo","51",IF(B7343="502 - Fermentacion PCL","502",IF(B7343="510 - Fermentacion","510","512"))))))</f>
        <v/>
      </c>
      <c r="M7343" s="107" t="str">
        <f t="shared" si="114"/>
        <v/>
      </c>
    </row>
    <row r="7344" spans="12:13" hidden="1" x14ac:dyDescent="0.25">
      <c r="L7344" s="145" t="str">
        <f>IF(A7344="","",IFERROR(VLOOKUP(B7344,IPQlickTabla!$B:$J,9,FALSE),IF(B7344="80 - Produccion-Mezcla Grasa","80",IF(B7344="51 - Purga-Purga de sebo","51",IF(B7344="502 - Fermentacion PCL","502",IF(B7344="510 - Fermentacion","510","512"))))))</f>
        <v/>
      </c>
      <c r="M7344" s="107" t="str">
        <f t="shared" si="114"/>
        <v/>
      </c>
    </row>
    <row r="7345" spans="12:13" hidden="1" x14ac:dyDescent="0.25">
      <c r="L7345" s="145" t="str">
        <f>IF(A7345="","",IFERROR(VLOOKUP(B7345,IPQlickTabla!$B:$J,9,FALSE),IF(B7345="80 - Produccion-Mezcla Grasa","80",IF(B7345="51 - Purga-Purga de sebo","51",IF(B7345="502 - Fermentacion PCL","502",IF(B7345="510 - Fermentacion","510","512"))))))</f>
        <v/>
      </c>
      <c r="M7345" s="107" t="str">
        <f t="shared" si="114"/>
        <v/>
      </c>
    </row>
    <row r="7346" spans="12:13" hidden="1" x14ac:dyDescent="0.25">
      <c r="L7346" s="145" t="str">
        <f>IF(A7346="","",IFERROR(VLOOKUP(B7346,IPQlickTabla!$B:$J,9,FALSE),IF(B7346="80 - Produccion-Mezcla Grasa","80",IF(B7346="51 - Purga-Purga de sebo","51",IF(B7346="502 - Fermentacion PCL","502",IF(B7346="510 - Fermentacion","510","512"))))))</f>
        <v/>
      </c>
      <c r="M7346" s="107" t="str">
        <f t="shared" si="114"/>
        <v/>
      </c>
    </row>
    <row r="7347" spans="12:13" hidden="1" x14ac:dyDescent="0.25">
      <c r="L7347" s="145" t="str">
        <f>IF(A7347="","",IFERROR(VLOOKUP(B7347,IPQlickTabla!$B:$J,9,FALSE),IF(B7347="80 - Produccion-Mezcla Grasa","80",IF(B7347="51 - Purga-Purga de sebo","51",IF(B7347="502 - Fermentacion PCL","502",IF(B7347="510 - Fermentacion","510","512"))))))</f>
        <v/>
      </c>
      <c r="M7347" s="107" t="str">
        <f t="shared" si="114"/>
        <v/>
      </c>
    </row>
    <row r="7348" spans="12:13" hidden="1" x14ac:dyDescent="0.25">
      <c r="L7348" s="145" t="str">
        <f>IF(A7348="","",IFERROR(VLOOKUP(B7348,IPQlickTabla!$B:$J,9,FALSE),IF(B7348="80 - Produccion-Mezcla Grasa","80",IF(B7348="51 - Purga-Purga de sebo","51",IF(B7348="502 - Fermentacion PCL","502",IF(B7348="510 - Fermentacion","510","512"))))))</f>
        <v/>
      </c>
      <c r="M7348" s="107" t="str">
        <f t="shared" si="114"/>
        <v/>
      </c>
    </row>
    <row r="7349" spans="12:13" hidden="1" x14ac:dyDescent="0.25">
      <c r="L7349" s="145" t="str">
        <f>IF(A7349="","",IFERROR(VLOOKUP(B7349,IPQlickTabla!$B:$J,9,FALSE),IF(B7349="80 - Produccion-Mezcla Grasa","80",IF(B7349="51 - Purga-Purga de sebo","51",IF(B7349="502 - Fermentacion PCL","502",IF(B7349="510 - Fermentacion","510","512"))))))</f>
        <v/>
      </c>
      <c r="M7349" s="107" t="str">
        <f t="shared" si="114"/>
        <v/>
      </c>
    </row>
    <row r="7350" spans="12:13" hidden="1" x14ac:dyDescent="0.25">
      <c r="L7350" s="145" t="str">
        <f>IF(A7350="","",IFERROR(VLOOKUP(B7350,IPQlickTabla!$B:$J,9,FALSE),IF(B7350="80 - Produccion-Mezcla Grasa","80",IF(B7350="51 - Purga-Purga de sebo","51",IF(B7350="502 - Fermentacion PCL","502",IF(B7350="510 - Fermentacion","510","512"))))))</f>
        <v/>
      </c>
      <c r="M7350" s="107" t="str">
        <f t="shared" si="114"/>
        <v/>
      </c>
    </row>
    <row r="7351" spans="12:13" hidden="1" x14ac:dyDescent="0.25">
      <c r="L7351" s="145" t="str">
        <f>IF(A7351="","",IFERROR(VLOOKUP(B7351,IPQlickTabla!$B:$J,9,FALSE),IF(B7351="80 - Produccion-Mezcla Grasa","80",IF(B7351="51 - Purga-Purga de sebo","51",IF(B7351="502 - Fermentacion PCL","502",IF(B7351="510 - Fermentacion","510","512"))))))</f>
        <v/>
      </c>
      <c r="M7351" s="107" t="str">
        <f t="shared" si="114"/>
        <v/>
      </c>
    </row>
    <row r="7352" spans="12:13" hidden="1" x14ac:dyDescent="0.25">
      <c r="L7352" s="145" t="str">
        <f>IF(A7352="","",IFERROR(VLOOKUP(B7352,IPQlickTabla!$B:$J,9,FALSE),IF(B7352="80 - Produccion-Mezcla Grasa","80",IF(B7352="51 - Purga-Purga de sebo","51",IF(B7352="502 - Fermentacion PCL","502",IF(B7352="510 - Fermentacion","510","512"))))))</f>
        <v/>
      </c>
      <c r="M7352" s="107" t="str">
        <f t="shared" si="114"/>
        <v/>
      </c>
    </row>
    <row r="7353" spans="12:13" hidden="1" x14ac:dyDescent="0.25">
      <c r="L7353" s="145" t="str">
        <f>IF(A7353="","",IFERROR(VLOOKUP(B7353,IPQlickTabla!$B:$J,9,FALSE),IF(B7353="80 - Produccion-Mezcla Grasa","80",IF(B7353="51 - Purga-Purga de sebo","51",IF(B7353="502 - Fermentacion PCL","502",IF(B7353="510 - Fermentacion","510","512"))))))</f>
        <v/>
      </c>
      <c r="M7353" s="107" t="str">
        <f t="shared" si="114"/>
        <v/>
      </c>
    </row>
    <row r="7354" spans="12:13" hidden="1" x14ac:dyDescent="0.25">
      <c r="L7354" s="145" t="str">
        <f>IF(A7354="","",IFERROR(VLOOKUP(B7354,IPQlickTabla!$B:$J,9,FALSE),IF(B7354="80 - Produccion-Mezcla Grasa","80",IF(B7354="51 - Purga-Purga de sebo","51",IF(B7354="502 - Fermentacion PCL","502",IF(B7354="510 - Fermentacion","510","512"))))))</f>
        <v/>
      </c>
      <c r="M7354" s="107" t="str">
        <f t="shared" si="114"/>
        <v/>
      </c>
    </row>
    <row r="7355" spans="12:13" hidden="1" x14ac:dyDescent="0.25">
      <c r="L7355" s="145" t="str">
        <f>IF(A7355="","",IFERROR(VLOOKUP(B7355,IPQlickTabla!$B:$J,9,FALSE),IF(B7355="80 - Produccion-Mezcla Grasa","80",IF(B7355="51 - Purga-Purga de sebo","51",IF(B7355="502 - Fermentacion PCL","502",IF(B7355="510 - Fermentacion","510","512"))))))</f>
        <v/>
      </c>
      <c r="M7355" s="107" t="str">
        <f t="shared" si="114"/>
        <v/>
      </c>
    </row>
    <row r="7356" spans="12:13" hidden="1" x14ac:dyDescent="0.25">
      <c r="L7356" s="145" t="str">
        <f>IF(A7356="","",IFERROR(VLOOKUP(B7356,IPQlickTabla!$B:$J,9,FALSE),IF(B7356="80 - Produccion-Mezcla Grasa","80",IF(B7356="51 - Purga-Purga de sebo","51",IF(B7356="502 - Fermentacion PCL","502",IF(B7356="510 - Fermentacion","510","512"))))))</f>
        <v/>
      </c>
      <c r="M7356" s="107" t="str">
        <f t="shared" si="114"/>
        <v/>
      </c>
    </row>
    <row r="7357" spans="12:13" hidden="1" x14ac:dyDescent="0.25">
      <c r="L7357" s="145" t="str">
        <f>IF(A7357="","",IFERROR(VLOOKUP(B7357,IPQlickTabla!$B:$J,9,FALSE),IF(B7357="80 - Produccion-Mezcla Grasa","80",IF(B7357="51 - Purga-Purga de sebo","51",IF(B7357="502 - Fermentacion PCL","502",IF(B7357="510 - Fermentacion","510","512"))))))</f>
        <v/>
      </c>
      <c r="M7357" s="107" t="str">
        <f t="shared" si="114"/>
        <v/>
      </c>
    </row>
    <row r="7358" spans="12:13" hidden="1" x14ac:dyDescent="0.25">
      <c r="L7358" s="145" t="str">
        <f>IF(A7358="","",IFERROR(VLOOKUP(B7358,IPQlickTabla!$B:$J,9,FALSE),IF(B7358="80 - Produccion-Mezcla Grasa","80",IF(B7358="51 - Purga-Purga de sebo","51",IF(B7358="502 - Fermentacion PCL","502",IF(B7358="510 - Fermentacion","510","512"))))))</f>
        <v/>
      </c>
      <c r="M7358" s="107" t="str">
        <f t="shared" si="114"/>
        <v/>
      </c>
    </row>
    <row r="7359" spans="12:13" hidden="1" x14ac:dyDescent="0.25">
      <c r="L7359" s="145" t="str">
        <f>IF(A7359="","",IFERROR(VLOOKUP(B7359,IPQlickTabla!$B:$J,9,FALSE),IF(B7359="80 - Produccion-Mezcla Grasa","80",IF(B7359="51 - Purga-Purga de sebo","51",IF(B7359="502 - Fermentacion PCL","502",IF(B7359="510 - Fermentacion","510","512"))))))</f>
        <v/>
      </c>
      <c r="M7359" s="107" t="str">
        <f t="shared" si="114"/>
        <v/>
      </c>
    </row>
    <row r="7360" spans="12:13" hidden="1" x14ac:dyDescent="0.25">
      <c r="L7360" s="145" t="str">
        <f>IF(A7360="","",IFERROR(VLOOKUP(B7360,IPQlickTabla!$B:$J,9,FALSE),IF(B7360="80 - Produccion-Mezcla Grasa","80",IF(B7360="51 - Purga-Purga de sebo","51",IF(B7360="502 - Fermentacion PCL","502",IF(B7360="510 - Fermentacion","510","512"))))))</f>
        <v/>
      </c>
      <c r="M7360" s="107" t="str">
        <f t="shared" si="114"/>
        <v/>
      </c>
    </row>
    <row r="7361" spans="12:13" hidden="1" x14ac:dyDescent="0.25">
      <c r="L7361" s="145" t="str">
        <f>IF(A7361="","",IFERROR(VLOOKUP(B7361,IPQlickTabla!$B:$J,9,FALSE),IF(B7361="80 - Produccion-Mezcla Grasa","80",IF(B7361="51 - Purga-Purga de sebo","51",IF(B7361="502 - Fermentacion PCL","502",IF(B7361="510 - Fermentacion","510","512"))))))</f>
        <v/>
      </c>
      <c r="M7361" s="107" t="str">
        <f t="shared" si="114"/>
        <v/>
      </c>
    </row>
    <row r="7362" spans="12:13" hidden="1" x14ac:dyDescent="0.25">
      <c r="L7362" s="145" t="str">
        <f>IF(A7362="","",IFERROR(VLOOKUP(B7362,IPQlickTabla!$B:$J,9,FALSE),IF(B7362="80 - Produccion-Mezcla Grasa","80",IF(B7362="51 - Purga-Purga de sebo","51",IF(B7362="502 - Fermentacion PCL","502",IF(B7362="510 - Fermentacion","510","512"))))))</f>
        <v/>
      </c>
      <c r="M7362" s="107" t="str">
        <f t="shared" si="114"/>
        <v/>
      </c>
    </row>
    <row r="7363" spans="12:13" hidden="1" x14ac:dyDescent="0.25">
      <c r="L7363" s="145" t="str">
        <f>IF(A7363="","",IFERROR(VLOOKUP(B7363,IPQlickTabla!$B:$J,9,FALSE),IF(B7363="80 - Produccion-Mezcla Grasa","80",IF(B7363="51 - Purga-Purga de sebo","51",IF(B7363="502 - Fermentacion PCL","502",IF(B7363="510 - Fermentacion","510","512"))))))</f>
        <v/>
      </c>
      <c r="M7363" s="107" t="str">
        <f t="shared" ref="M7363:M7426" si="115">+IF(OR(L7363=73,L7363=74,L7363=75),75,IF(L7363="80",80,IF(L7363="51",51,IF(L7363="502",502,IF(L7363="510",510,IF(L7363="512",512,L7363))))))</f>
        <v/>
      </c>
    </row>
    <row r="7364" spans="12:13" hidden="1" x14ac:dyDescent="0.25">
      <c r="L7364" s="145" t="str">
        <f>IF(A7364="","",IFERROR(VLOOKUP(B7364,IPQlickTabla!$B:$J,9,FALSE),IF(B7364="80 - Produccion-Mezcla Grasa","80",IF(B7364="51 - Purga-Purga de sebo","51",IF(B7364="502 - Fermentacion PCL","502",IF(B7364="510 - Fermentacion","510","512"))))))</f>
        <v/>
      </c>
      <c r="M7364" s="107" t="str">
        <f t="shared" si="115"/>
        <v/>
      </c>
    </row>
    <row r="7365" spans="12:13" hidden="1" x14ac:dyDescent="0.25">
      <c r="L7365" s="145" t="str">
        <f>IF(A7365="","",IFERROR(VLOOKUP(B7365,IPQlickTabla!$B:$J,9,FALSE),IF(B7365="80 - Produccion-Mezcla Grasa","80",IF(B7365="51 - Purga-Purga de sebo","51",IF(B7365="502 - Fermentacion PCL","502",IF(B7365="510 - Fermentacion","510","512"))))))</f>
        <v/>
      </c>
      <c r="M7365" s="107" t="str">
        <f t="shared" si="115"/>
        <v/>
      </c>
    </row>
    <row r="7366" spans="12:13" hidden="1" x14ac:dyDescent="0.25">
      <c r="L7366" s="145" t="str">
        <f>IF(A7366="","",IFERROR(VLOOKUP(B7366,IPQlickTabla!$B:$J,9,FALSE),IF(B7366="80 - Produccion-Mezcla Grasa","80",IF(B7366="51 - Purga-Purga de sebo","51",IF(B7366="502 - Fermentacion PCL","502",IF(B7366="510 - Fermentacion","510","512"))))))</f>
        <v/>
      </c>
      <c r="M7366" s="107" t="str">
        <f t="shared" si="115"/>
        <v/>
      </c>
    </row>
    <row r="7367" spans="12:13" hidden="1" x14ac:dyDescent="0.25">
      <c r="L7367" s="145" t="str">
        <f>IF(A7367="","",IFERROR(VLOOKUP(B7367,IPQlickTabla!$B:$J,9,FALSE),IF(B7367="80 - Produccion-Mezcla Grasa","80",IF(B7367="51 - Purga-Purga de sebo","51",IF(B7367="502 - Fermentacion PCL","502",IF(B7367="510 - Fermentacion","510","512"))))))</f>
        <v/>
      </c>
      <c r="M7367" s="107" t="str">
        <f t="shared" si="115"/>
        <v/>
      </c>
    </row>
    <row r="7368" spans="12:13" hidden="1" x14ac:dyDescent="0.25">
      <c r="L7368" s="145" t="str">
        <f>IF(A7368="","",IFERROR(VLOOKUP(B7368,IPQlickTabla!$B:$J,9,FALSE),IF(B7368="80 - Produccion-Mezcla Grasa","80",IF(B7368="51 - Purga-Purga de sebo","51",IF(B7368="502 - Fermentacion PCL","502",IF(B7368="510 - Fermentacion","510","512"))))))</f>
        <v/>
      </c>
      <c r="M7368" s="107" t="str">
        <f t="shared" si="115"/>
        <v/>
      </c>
    </row>
    <row r="7369" spans="12:13" hidden="1" x14ac:dyDescent="0.25">
      <c r="L7369" s="145" t="str">
        <f>IF(A7369="","",IFERROR(VLOOKUP(B7369,IPQlickTabla!$B:$J,9,FALSE),IF(B7369="80 - Produccion-Mezcla Grasa","80",IF(B7369="51 - Purga-Purga de sebo","51",IF(B7369="502 - Fermentacion PCL","502",IF(B7369="510 - Fermentacion","510","512"))))))</f>
        <v/>
      </c>
      <c r="M7369" s="107" t="str">
        <f t="shared" si="115"/>
        <v/>
      </c>
    </row>
    <row r="7370" spans="12:13" hidden="1" x14ac:dyDescent="0.25">
      <c r="L7370" s="145" t="str">
        <f>IF(A7370="","",IFERROR(VLOOKUP(B7370,IPQlickTabla!$B:$J,9,FALSE),IF(B7370="80 - Produccion-Mezcla Grasa","80",IF(B7370="51 - Purga-Purga de sebo","51",IF(B7370="502 - Fermentacion PCL","502",IF(B7370="510 - Fermentacion","510","512"))))))</f>
        <v/>
      </c>
      <c r="M7370" s="107" t="str">
        <f t="shared" si="115"/>
        <v/>
      </c>
    </row>
    <row r="7371" spans="12:13" hidden="1" x14ac:dyDescent="0.25">
      <c r="L7371" s="145" t="str">
        <f>IF(A7371="","",IFERROR(VLOOKUP(B7371,IPQlickTabla!$B:$J,9,FALSE),IF(B7371="80 - Produccion-Mezcla Grasa","80",IF(B7371="51 - Purga-Purga de sebo","51",IF(B7371="502 - Fermentacion PCL","502",IF(B7371="510 - Fermentacion","510","512"))))))</f>
        <v/>
      </c>
      <c r="M7371" s="107" t="str">
        <f t="shared" si="115"/>
        <v/>
      </c>
    </row>
    <row r="7372" spans="12:13" hidden="1" x14ac:dyDescent="0.25">
      <c r="L7372" s="145" t="str">
        <f>IF(A7372="","",IFERROR(VLOOKUP(B7372,IPQlickTabla!$B:$J,9,FALSE),IF(B7372="80 - Produccion-Mezcla Grasa","80",IF(B7372="51 - Purga-Purga de sebo","51",IF(B7372="502 - Fermentacion PCL","502",IF(B7372="510 - Fermentacion","510","512"))))))</f>
        <v/>
      </c>
      <c r="M7372" s="107" t="str">
        <f t="shared" si="115"/>
        <v/>
      </c>
    </row>
    <row r="7373" spans="12:13" hidden="1" x14ac:dyDescent="0.25">
      <c r="L7373" s="145" t="str">
        <f>IF(A7373="","",IFERROR(VLOOKUP(B7373,IPQlickTabla!$B:$J,9,FALSE),IF(B7373="80 - Produccion-Mezcla Grasa","80",IF(B7373="51 - Purga-Purga de sebo","51",IF(B7373="502 - Fermentacion PCL","502",IF(B7373="510 - Fermentacion","510","512"))))))</f>
        <v/>
      </c>
      <c r="M7373" s="107" t="str">
        <f t="shared" si="115"/>
        <v/>
      </c>
    </row>
    <row r="7374" spans="12:13" hidden="1" x14ac:dyDescent="0.25">
      <c r="L7374" s="145" t="str">
        <f>IF(A7374="","",IFERROR(VLOOKUP(B7374,IPQlickTabla!$B:$J,9,FALSE),IF(B7374="80 - Produccion-Mezcla Grasa","80",IF(B7374="51 - Purga-Purga de sebo","51",IF(B7374="502 - Fermentacion PCL","502",IF(B7374="510 - Fermentacion","510","512"))))))</f>
        <v/>
      </c>
      <c r="M7374" s="107" t="str">
        <f t="shared" si="115"/>
        <v/>
      </c>
    </row>
    <row r="7375" spans="12:13" hidden="1" x14ac:dyDescent="0.25">
      <c r="L7375" s="145" t="str">
        <f>IF(A7375="","",IFERROR(VLOOKUP(B7375,IPQlickTabla!$B:$J,9,FALSE),IF(B7375="80 - Produccion-Mezcla Grasa","80",IF(B7375="51 - Purga-Purga de sebo","51",IF(B7375="502 - Fermentacion PCL","502",IF(B7375="510 - Fermentacion","510","512"))))))</f>
        <v/>
      </c>
      <c r="M7375" s="107" t="str">
        <f t="shared" si="115"/>
        <v/>
      </c>
    </row>
    <row r="7376" spans="12:13" hidden="1" x14ac:dyDescent="0.25">
      <c r="L7376" s="145" t="str">
        <f>IF(A7376="","",IFERROR(VLOOKUP(B7376,IPQlickTabla!$B:$J,9,FALSE),IF(B7376="80 - Produccion-Mezcla Grasa","80",IF(B7376="51 - Purga-Purga de sebo","51",IF(B7376="502 - Fermentacion PCL","502",IF(B7376="510 - Fermentacion","510","512"))))))</f>
        <v/>
      </c>
      <c r="M7376" s="107" t="str">
        <f t="shared" si="115"/>
        <v/>
      </c>
    </row>
    <row r="7377" spans="12:13" hidden="1" x14ac:dyDescent="0.25">
      <c r="L7377" s="145" t="str">
        <f>IF(A7377="","",IFERROR(VLOOKUP(B7377,IPQlickTabla!$B:$J,9,FALSE),IF(B7377="80 - Produccion-Mezcla Grasa","80",IF(B7377="51 - Purga-Purga de sebo","51",IF(B7377="502 - Fermentacion PCL","502",IF(B7377="510 - Fermentacion","510","512"))))))</f>
        <v/>
      </c>
      <c r="M7377" s="107" t="str">
        <f t="shared" si="115"/>
        <v/>
      </c>
    </row>
    <row r="7378" spans="12:13" hidden="1" x14ac:dyDescent="0.25">
      <c r="L7378" s="145" t="str">
        <f>IF(A7378="","",IFERROR(VLOOKUP(B7378,IPQlickTabla!$B:$J,9,FALSE),IF(B7378="80 - Produccion-Mezcla Grasa","80",IF(B7378="51 - Purga-Purga de sebo","51",IF(B7378="502 - Fermentacion PCL","502",IF(B7378="510 - Fermentacion","510","512"))))))</f>
        <v/>
      </c>
      <c r="M7378" s="107" t="str">
        <f t="shared" si="115"/>
        <v/>
      </c>
    </row>
    <row r="7379" spans="12:13" hidden="1" x14ac:dyDescent="0.25">
      <c r="L7379" s="145" t="str">
        <f>IF(A7379="","",IFERROR(VLOOKUP(B7379,IPQlickTabla!$B:$J,9,FALSE),IF(B7379="80 - Produccion-Mezcla Grasa","80",IF(B7379="51 - Purga-Purga de sebo","51",IF(B7379="502 - Fermentacion PCL","502",IF(B7379="510 - Fermentacion","510","512"))))))</f>
        <v/>
      </c>
      <c r="M7379" s="107" t="str">
        <f t="shared" si="115"/>
        <v/>
      </c>
    </row>
    <row r="7380" spans="12:13" hidden="1" x14ac:dyDescent="0.25">
      <c r="L7380" s="145" t="str">
        <f>IF(A7380="","",IFERROR(VLOOKUP(B7380,IPQlickTabla!$B:$J,9,FALSE),IF(B7380="80 - Produccion-Mezcla Grasa","80",IF(B7380="51 - Purga-Purga de sebo","51",IF(B7380="502 - Fermentacion PCL","502",IF(B7380="510 - Fermentacion","510","512"))))))</f>
        <v/>
      </c>
      <c r="M7380" s="107" t="str">
        <f t="shared" si="115"/>
        <v/>
      </c>
    </row>
    <row r="7381" spans="12:13" hidden="1" x14ac:dyDescent="0.25">
      <c r="L7381" s="145" t="str">
        <f>IF(A7381="","",IFERROR(VLOOKUP(B7381,IPQlickTabla!$B:$J,9,FALSE),IF(B7381="80 - Produccion-Mezcla Grasa","80",IF(B7381="51 - Purga-Purga de sebo","51",IF(B7381="502 - Fermentacion PCL","502",IF(B7381="510 - Fermentacion","510","512"))))))</f>
        <v/>
      </c>
      <c r="M7381" s="107" t="str">
        <f t="shared" si="115"/>
        <v/>
      </c>
    </row>
    <row r="7382" spans="12:13" hidden="1" x14ac:dyDescent="0.25">
      <c r="L7382" s="145" t="str">
        <f>IF(A7382="","",IFERROR(VLOOKUP(B7382,IPQlickTabla!$B:$J,9,FALSE),IF(B7382="80 - Produccion-Mezcla Grasa","80",IF(B7382="51 - Purga-Purga de sebo","51",IF(B7382="502 - Fermentacion PCL","502",IF(B7382="510 - Fermentacion","510","512"))))))</f>
        <v/>
      </c>
      <c r="M7382" s="107" t="str">
        <f t="shared" si="115"/>
        <v/>
      </c>
    </row>
    <row r="7383" spans="12:13" hidden="1" x14ac:dyDescent="0.25">
      <c r="L7383" s="145" t="str">
        <f>IF(A7383="","",IFERROR(VLOOKUP(B7383,IPQlickTabla!$B:$J,9,FALSE),IF(B7383="80 - Produccion-Mezcla Grasa","80",IF(B7383="51 - Purga-Purga de sebo","51",IF(B7383="502 - Fermentacion PCL","502",IF(B7383="510 - Fermentacion","510","512"))))))</f>
        <v/>
      </c>
      <c r="M7383" s="107" t="str">
        <f t="shared" si="115"/>
        <v/>
      </c>
    </row>
    <row r="7384" spans="12:13" hidden="1" x14ac:dyDescent="0.25">
      <c r="L7384" s="145" t="str">
        <f>IF(A7384="","",IFERROR(VLOOKUP(B7384,IPQlickTabla!$B:$J,9,FALSE),IF(B7384="80 - Produccion-Mezcla Grasa","80",IF(B7384="51 - Purga-Purga de sebo","51",IF(B7384="502 - Fermentacion PCL","502",IF(B7384="510 - Fermentacion","510","512"))))))</f>
        <v/>
      </c>
      <c r="M7384" s="107" t="str">
        <f t="shared" si="115"/>
        <v/>
      </c>
    </row>
    <row r="7385" spans="12:13" hidden="1" x14ac:dyDescent="0.25">
      <c r="L7385" s="145" t="str">
        <f>IF(A7385="","",IFERROR(VLOOKUP(B7385,IPQlickTabla!$B:$J,9,FALSE),IF(B7385="80 - Produccion-Mezcla Grasa","80",IF(B7385="51 - Purga-Purga de sebo","51",IF(B7385="502 - Fermentacion PCL","502",IF(B7385="510 - Fermentacion","510","512"))))))</f>
        <v/>
      </c>
      <c r="M7385" s="107" t="str">
        <f t="shared" si="115"/>
        <v/>
      </c>
    </row>
    <row r="7386" spans="12:13" hidden="1" x14ac:dyDescent="0.25">
      <c r="L7386" s="145" t="str">
        <f>IF(A7386="","",IFERROR(VLOOKUP(B7386,IPQlickTabla!$B:$J,9,FALSE),IF(B7386="80 - Produccion-Mezcla Grasa","80",IF(B7386="51 - Purga-Purga de sebo","51",IF(B7386="502 - Fermentacion PCL","502",IF(B7386="510 - Fermentacion","510","512"))))))</f>
        <v/>
      </c>
      <c r="M7386" s="107" t="str">
        <f t="shared" si="115"/>
        <v/>
      </c>
    </row>
    <row r="7387" spans="12:13" hidden="1" x14ac:dyDescent="0.25">
      <c r="L7387" s="145" t="str">
        <f>IF(A7387="","",IFERROR(VLOOKUP(B7387,IPQlickTabla!$B:$J,9,FALSE),IF(B7387="80 - Produccion-Mezcla Grasa","80",IF(B7387="51 - Purga-Purga de sebo","51",IF(B7387="502 - Fermentacion PCL","502",IF(B7387="510 - Fermentacion","510","512"))))))</f>
        <v/>
      </c>
      <c r="M7387" s="107" t="str">
        <f t="shared" si="115"/>
        <v/>
      </c>
    </row>
    <row r="7388" spans="12:13" hidden="1" x14ac:dyDescent="0.25">
      <c r="L7388" s="145" t="str">
        <f>IF(A7388="","",IFERROR(VLOOKUP(B7388,IPQlickTabla!$B:$J,9,FALSE),IF(B7388="80 - Produccion-Mezcla Grasa","80",IF(B7388="51 - Purga-Purga de sebo","51",IF(B7388="502 - Fermentacion PCL","502",IF(B7388="510 - Fermentacion","510","512"))))))</f>
        <v/>
      </c>
      <c r="M7388" s="107" t="str">
        <f t="shared" si="115"/>
        <v/>
      </c>
    </row>
    <row r="7389" spans="12:13" hidden="1" x14ac:dyDescent="0.25">
      <c r="L7389" s="145" t="str">
        <f>IF(A7389="","",IFERROR(VLOOKUP(B7389,IPQlickTabla!$B:$J,9,FALSE),IF(B7389="80 - Produccion-Mezcla Grasa","80",IF(B7389="51 - Purga-Purga de sebo","51",IF(B7389="502 - Fermentacion PCL","502",IF(B7389="510 - Fermentacion","510","512"))))))</f>
        <v/>
      </c>
      <c r="M7389" s="107" t="str">
        <f t="shared" si="115"/>
        <v/>
      </c>
    </row>
    <row r="7390" spans="12:13" hidden="1" x14ac:dyDescent="0.25">
      <c r="L7390" s="145" t="str">
        <f>IF(A7390="","",IFERROR(VLOOKUP(B7390,IPQlickTabla!$B:$J,9,FALSE),IF(B7390="80 - Produccion-Mezcla Grasa","80",IF(B7390="51 - Purga-Purga de sebo","51",IF(B7390="502 - Fermentacion PCL","502",IF(B7390="510 - Fermentacion","510","512"))))))</f>
        <v/>
      </c>
      <c r="M7390" s="107" t="str">
        <f t="shared" si="115"/>
        <v/>
      </c>
    </row>
    <row r="7391" spans="12:13" hidden="1" x14ac:dyDescent="0.25">
      <c r="L7391" s="145" t="str">
        <f>IF(A7391="","",IFERROR(VLOOKUP(B7391,IPQlickTabla!$B:$J,9,FALSE),IF(B7391="80 - Produccion-Mezcla Grasa","80",IF(B7391="51 - Purga-Purga de sebo","51",IF(B7391="502 - Fermentacion PCL","502",IF(B7391="510 - Fermentacion","510","512"))))))</f>
        <v/>
      </c>
      <c r="M7391" s="107" t="str">
        <f t="shared" si="115"/>
        <v/>
      </c>
    </row>
    <row r="7392" spans="12:13" hidden="1" x14ac:dyDescent="0.25">
      <c r="L7392" s="145" t="str">
        <f>IF(A7392="","",IFERROR(VLOOKUP(B7392,IPQlickTabla!$B:$J,9,FALSE),IF(B7392="80 - Produccion-Mezcla Grasa","80",IF(B7392="51 - Purga-Purga de sebo","51",IF(B7392="502 - Fermentacion PCL","502",IF(B7392="510 - Fermentacion","510","512"))))))</f>
        <v/>
      </c>
      <c r="M7392" s="107" t="str">
        <f t="shared" si="115"/>
        <v/>
      </c>
    </row>
    <row r="7393" spans="12:13" hidden="1" x14ac:dyDescent="0.25">
      <c r="L7393" s="145" t="str">
        <f>IF(A7393="","",IFERROR(VLOOKUP(B7393,IPQlickTabla!$B:$J,9,FALSE),IF(B7393="80 - Produccion-Mezcla Grasa","80",IF(B7393="51 - Purga-Purga de sebo","51",IF(B7393="502 - Fermentacion PCL","502",IF(B7393="510 - Fermentacion","510","512"))))))</f>
        <v/>
      </c>
      <c r="M7393" s="107" t="str">
        <f t="shared" si="115"/>
        <v/>
      </c>
    </row>
    <row r="7394" spans="12:13" hidden="1" x14ac:dyDescent="0.25">
      <c r="L7394" s="145" t="str">
        <f>IF(A7394="","",IFERROR(VLOOKUP(B7394,IPQlickTabla!$B:$J,9,FALSE),IF(B7394="80 - Produccion-Mezcla Grasa","80",IF(B7394="51 - Purga-Purga de sebo","51",IF(B7394="502 - Fermentacion PCL","502",IF(B7394="510 - Fermentacion","510","512"))))))</f>
        <v/>
      </c>
      <c r="M7394" s="107" t="str">
        <f t="shared" si="115"/>
        <v/>
      </c>
    </row>
    <row r="7395" spans="12:13" hidden="1" x14ac:dyDescent="0.25">
      <c r="L7395" s="145" t="str">
        <f>IF(A7395="","",IFERROR(VLOOKUP(B7395,IPQlickTabla!$B:$J,9,FALSE),IF(B7395="80 - Produccion-Mezcla Grasa","80",IF(B7395="51 - Purga-Purga de sebo","51",IF(B7395="502 - Fermentacion PCL","502",IF(B7395="510 - Fermentacion","510","512"))))))</f>
        <v/>
      </c>
      <c r="M7395" s="107" t="str">
        <f t="shared" si="115"/>
        <v/>
      </c>
    </row>
    <row r="7396" spans="12:13" hidden="1" x14ac:dyDescent="0.25">
      <c r="L7396" s="145" t="str">
        <f>IF(A7396="","",IFERROR(VLOOKUP(B7396,IPQlickTabla!$B:$J,9,FALSE),IF(B7396="80 - Produccion-Mezcla Grasa","80",IF(B7396="51 - Purga-Purga de sebo","51",IF(B7396="502 - Fermentacion PCL","502",IF(B7396="510 - Fermentacion","510","512"))))))</f>
        <v/>
      </c>
      <c r="M7396" s="107" t="str">
        <f t="shared" si="115"/>
        <v/>
      </c>
    </row>
    <row r="7397" spans="12:13" hidden="1" x14ac:dyDescent="0.25">
      <c r="L7397" s="145" t="str">
        <f>IF(A7397="","",IFERROR(VLOOKUP(B7397,IPQlickTabla!$B:$J,9,FALSE),IF(B7397="80 - Produccion-Mezcla Grasa","80",IF(B7397="51 - Purga-Purga de sebo","51",IF(B7397="502 - Fermentacion PCL","502",IF(B7397="510 - Fermentacion","510","512"))))))</f>
        <v/>
      </c>
      <c r="M7397" s="107" t="str">
        <f t="shared" si="115"/>
        <v/>
      </c>
    </row>
    <row r="7398" spans="12:13" hidden="1" x14ac:dyDescent="0.25">
      <c r="L7398" s="145" t="str">
        <f>IF(A7398="","",IFERROR(VLOOKUP(B7398,IPQlickTabla!$B:$J,9,FALSE),IF(B7398="80 - Produccion-Mezcla Grasa","80",IF(B7398="51 - Purga-Purga de sebo","51",IF(B7398="502 - Fermentacion PCL","502",IF(B7398="510 - Fermentacion","510","512"))))))</f>
        <v/>
      </c>
      <c r="M7398" s="107" t="str">
        <f t="shared" si="115"/>
        <v/>
      </c>
    </row>
    <row r="7399" spans="12:13" hidden="1" x14ac:dyDescent="0.25">
      <c r="L7399" s="145" t="str">
        <f>IF(A7399="","",IFERROR(VLOOKUP(B7399,IPQlickTabla!$B:$J,9,FALSE),IF(B7399="80 - Produccion-Mezcla Grasa","80",IF(B7399="51 - Purga-Purga de sebo","51",IF(B7399="502 - Fermentacion PCL","502",IF(B7399="510 - Fermentacion","510","512"))))))</f>
        <v/>
      </c>
      <c r="M7399" s="107" t="str">
        <f t="shared" si="115"/>
        <v/>
      </c>
    </row>
    <row r="7400" spans="12:13" hidden="1" x14ac:dyDescent="0.25">
      <c r="L7400" s="145" t="str">
        <f>IF(A7400="","",IFERROR(VLOOKUP(B7400,IPQlickTabla!$B:$J,9,FALSE),IF(B7400="80 - Produccion-Mezcla Grasa","80",IF(B7400="51 - Purga-Purga de sebo","51",IF(B7400="502 - Fermentacion PCL","502",IF(B7400="510 - Fermentacion","510","512"))))))</f>
        <v/>
      </c>
      <c r="M7400" s="107" t="str">
        <f t="shared" si="115"/>
        <v/>
      </c>
    </row>
    <row r="7401" spans="12:13" hidden="1" x14ac:dyDescent="0.25">
      <c r="L7401" s="145" t="str">
        <f>IF(A7401="","",IFERROR(VLOOKUP(B7401,IPQlickTabla!$B:$J,9,FALSE),IF(B7401="80 - Produccion-Mezcla Grasa","80",IF(B7401="51 - Purga-Purga de sebo","51",IF(B7401="502 - Fermentacion PCL","502",IF(B7401="510 - Fermentacion","510","512"))))))</f>
        <v/>
      </c>
      <c r="M7401" s="107" t="str">
        <f t="shared" si="115"/>
        <v/>
      </c>
    </row>
    <row r="7402" spans="12:13" hidden="1" x14ac:dyDescent="0.25">
      <c r="L7402" s="145" t="str">
        <f>IF(A7402="","",IFERROR(VLOOKUP(B7402,IPQlickTabla!$B:$J,9,FALSE),IF(B7402="80 - Produccion-Mezcla Grasa","80",IF(B7402="51 - Purga-Purga de sebo","51",IF(B7402="502 - Fermentacion PCL","502",IF(B7402="510 - Fermentacion","510","512"))))))</f>
        <v/>
      </c>
      <c r="M7402" s="107" t="str">
        <f t="shared" si="115"/>
        <v/>
      </c>
    </row>
    <row r="7403" spans="12:13" hidden="1" x14ac:dyDescent="0.25">
      <c r="L7403" s="145" t="str">
        <f>IF(A7403="","",IFERROR(VLOOKUP(B7403,IPQlickTabla!$B:$J,9,FALSE),IF(B7403="80 - Produccion-Mezcla Grasa","80",IF(B7403="51 - Purga-Purga de sebo","51",IF(B7403="502 - Fermentacion PCL","502",IF(B7403="510 - Fermentacion","510","512"))))))</f>
        <v/>
      </c>
      <c r="M7403" s="107" t="str">
        <f t="shared" si="115"/>
        <v/>
      </c>
    </row>
    <row r="7404" spans="12:13" hidden="1" x14ac:dyDescent="0.25">
      <c r="L7404" s="145" t="str">
        <f>IF(A7404="","",IFERROR(VLOOKUP(B7404,IPQlickTabla!$B:$J,9,FALSE),IF(B7404="80 - Produccion-Mezcla Grasa","80",IF(B7404="51 - Purga-Purga de sebo","51",IF(B7404="502 - Fermentacion PCL","502",IF(B7404="510 - Fermentacion","510","512"))))))</f>
        <v/>
      </c>
      <c r="M7404" s="107" t="str">
        <f t="shared" si="115"/>
        <v/>
      </c>
    </row>
    <row r="7405" spans="12:13" hidden="1" x14ac:dyDescent="0.25">
      <c r="L7405" s="145" t="str">
        <f>IF(A7405="","",IFERROR(VLOOKUP(B7405,IPQlickTabla!$B:$J,9,FALSE),IF(B7405="80 - Produccion-Mezcla Grasa","80",IF(B7405="51 - Purga-Purga de sebo","51",IF(B7405="502 - Fermentacion PCL","502",IF(B7405="510 - Fermentacion","510","512"))))))</f>
        <v/>
      </c>
      <c r="M7405" s="107" t="str">
        <f t="shared" si="115"/>
        <v/>
      </c>
    </row>
    <row r="7406" spans="12:13" hidden="1" x14ac:dyDescent="0.25">
      <c r="L7406" s="145" t="str">
        <f>IF(A7406="","",IFERROR(VLOOKUP(B7406,IPQlickTabla!$B:$J,9,FALSE),IF(B7406="80 - Produccion-Mezcla Grasa","80",IF(B7406="51 - Purga-Purga de sebo","51",IF(B7406="502 - Fermentacion PCL","502",IF(B7406="510 - Fermentacion","510","512"))))))</f>
        <v/>
      </c>
      <c r="M7406" s="107" t="str">
        <f t="shared" si="115"/>
        <v/>
      </c>
    </row>
    <row r="7407" spans="12:13" hidden="1" x14ac:dyDescent="0.25">
      <c r="L7407" s="145" t="str">
        <f>IF(A7407="","",IFERROR(VLOOKUP(B7407,IPQlickTabla!$B:$J,9,FALSE),IF(B7407="80 - Produccion-Mezcla Grasa","80",IF(B7407="51 - Purga-Purga de sebo","51",IF(B7407="502 - Fermentacion PCL","502",IF(B7407="510 - Fermentacion","510","512"))))))</f>
        <v/>
      </c>
      <c r="M7407" s="107" t="str">
        <f t="shared" si="115"/>
        <v/>
      </c>
    </row>
    <row r="7408" spans="12:13" hidden="1" x14ac:dyDescent="0.25">
      <c r="L7408" s="145" t="str">
        <f>IF(A7408="","",IFERROR(VLOOKUP(B7408,IPQlickTabla!$B:$J,9,FALSE),IF(B7408="80 - Produccion-Mezcla Grasa","80",IF(B7408="51 - Purga-Purga de sebo","51",IF(B7408="502 - Fermentacion PCL","502",IF(B7408="510 - Fermentacion","510","512"))))))</f>
        <v/>
      </c>
      <c r="M7408" s="107" t="str">
        <f t="shared" si="115"/>
        <v/>
      </c>
    </row>
    <row r="7409" spans="12:13" hidden="1" x14ac:dyDescent="0.25">
      <c r="L7409" s="145" t="str">
        <f>IF(A7409="","",IFERROR(VLOOKUP(B7409,IPQlickTabla!$B:$J,9,FALSE),IF(B7409="80 - Produccion-Mezcla Grasa","80",IF(B7409="51 - Purga-Purga de sebo","51",IF(B7409="502 - Fermentacion PCL","502",IF(B7409="510 - Fermentacion","510","512"))))))</f>
        <v/>
      </c>
      <c r="M7409" s="107" t="str">
        <f t="shared" si="115"/>
        <v/>
      </c>
    </row>
    <row r="7410" spans="12:13" hidden="1" x14ac:dyDescent="0.25">
      <c r="L7410" s="145" t="str">
        <f>IF(A7410="","",IFERROR(VLOOKUP(B7410,IPQlickTabla!$B:$J,9,FALSE),IF(B7410="80 - Produccion-Mezcla Grasa","80",IF(B7410="51 - Purga-Purga de sebo","51",IF(B7410="502 - Fermentacion PCL","502",IF(B7410="510 - Fermentacion","510","512"))))))</f>
        <v/>
      </c>
      <c r="M7410" s="107" t="str">
        <f t="shared" si="115"/>
        <v/>
      </c>
    </row>
    <row r="7411" spans="12:13" hidden="1" x14ac:dyDescent="0.25">
      <c r="L7411" s="145" t="str">
        <f>IF(A7411="","",IFERROR(VLOOKUP(B7411,IPQlickTabla!$B:$J,9,FALSE),IF(B7411="80 - Produccion-Mezcla Grasa","80",IF(B7411="51 - Purga-Purga de sebo","51",IF(B7411="502 - Fermentacion PCL","502",IF(B7411="510 - Fermentacion","510","512"))))))</f>
        <v/>
      </c>
      <c r="M7411" s="107" t="str">
        <f t="shared" si="115"/>
        <v/>
      </c>
    </row>
    <row r="7412" spans="12:13" hidden="1" x14ac:dyDescent="0.25">
      <c r="L7412" s="145" t="str">
        <f>IF(A7412="","",IFERROR(VLOOKUP(B7412,IPQlickTabla!$B:$J,9,FALSE),IF(B7412="80 - Produccion-Mezcla Grasa","80",IF(B7412="51 - Purga-Purga de sebo","51",IF(B7412="502 - Fermentacion PCL","502",IF(B7412="510 - Fermentacion","510","512"))))))</f>
        <v/>
      </c>
      <c r="M7412" s="107" t="str">
        <f t="shared" si="115"/>
        <v/>
      </c>
    </row>
    <row r="7413" spans="12:13" hidden="1" x14ac:dyDescent="0.25">
      <c r="L7413" s="145" t="str">
        <f>IF(A7413="","",IFERROR(VLOOKUP(B7413,IPQlickTabla!$B:$J,9,FALSE),IF(B7413="80 - Produccion-Mezcla Grasa","80",IF(B7413="51 - Purga-Purga de sebo","51",IF(B7413="502 - Fermentacion PCL","502",IF(B7413="510 - Fermentacion","510","512"))))))</f>
        <v/>
      </c>
      <c r="M7413" s="107" t="str">
        <f t="shared" si="115"/>
        <v/>
      </c>
    </row>
    <row r="7414" spans="12:13" hidden="1" x14ac:dyDescent="0.25">
      <c r="L7414" s="145" t="str">
        <f>IF(A7414="","",IFERROR(VLOOKUP(B7414,IPQlickTabla!$B:$J,9,FALSE),IF(B7414="80 - Produccion-Mezcla Grasa","80",IF(B7414="51 - Purga-Purga de sebo","51",IF(B7414="502 - Fermentacion PCL","502",IF(B7414="510 - Fermentacion","510","512"))))))</f>
        <v/>
      </c>
      <c r="M7414" s="107" t="str">
        <f t="shared" si="115"/>
        <v/>
      </c>
    </row>
    <row r="7415" spans="12:13" hidden="1" x14ac:dyDescent="0.25">
      <c r="L7415" s="145" t="str">
        <f>IF(A7415="","",IFERROR(VLOOKUP(B7415,IPQlickTabla!$B:$J,9,FALSE),IF(B7415="80 - Produccion-Mezcla Grasa","80",IF(B7415="51 - Purga-Purga de sebo","51",IF(B7415="502 - Fermentacion PCL","502",IF(B7415="510 - Fermentacion","510","512"))))))</f>
        <v/>
      </c>
      <c r="M7415" s="107" t="str">
        <f t="shared" si="115"/>
        <v/>
      </c>
    </row>
    <row r="7416" spans="12:13" hidden="1" x14ac:dyDescent="0.25">
      <c r="L7416" s="145" t="str">
        <f>IF(A7416="","",IFERROR(VLOOKUP(B7416,IPQlickTabla!$B:$J,9,FALSE),IF(B7416="80 - Produccion-Mezcla Grasa","80",IF(B7416="51 - Purga-Purga de sebo","51",IF(B7416="502 - Fermentacion PCL","502",IF(B7416="510 - Fermentacion","510","512"))))))</f>
        <v/>
      </c>
      <c r="M7416" s="107" t="str">
        <f t="shared" si="115"/>
        <v/>
      </c>
    </row>
    <row r="7417" spans="12:13" hidden="1" x14ac:dyDescent="0.25">
      <c r="L7417" s="145" t="str">
        <f>IF(A7417="","",IFERROR(VLOOKUP(B7417,IPQlickTabla!$B:$J,9,FALSE),IF(B7417="80 - Produccion-Mezcla Grasa","80",IF(B7417="51 - Purga-Purga de sebo","51",IF(B7417="502 - Fermentacion PCL","502",IF(B7417="510 - Fermentacion","510","512"))))))</f>
        <v/>
      </c>
      <c r="M7417" s="107" t="str">
        <f t="shared" si="115"/>
        <v/>
      </c>
    </row>
    <row r="7418" spans="12:13" hidden="1" x14ac:dyDescent="0.25">
      <c r="L7418" s="145" t="str">
        <f>IF(A7418="","",IFERROR(VLOOKUP(B7418,IPQlickTabla!$B:$J,9,FALSE),IF(B7418="80 - Produccion-Mezcla Grasa","80",IF(B7418="51 - Purga-Purga de sebo","51",IF(B7418="502 - Fermentacion PCL","502",IF(B7418="510 - Fermentacion","510","512"))))))</f>
        <v/>
      </c>
      <c r="M7418" s="107" t="str">
        <f t="shared" si="115"/>
        <v/>
      </c>
    </row>
    <row r="7419" spans="12:13" hidden="1" x14ac:dyDescent="0.25">
      <c r="L7419" s="145" t="str">
        <f>IF(A7419="","",IFERROR(VLOOKUP(B7419,IPQlickTabla!$B:$J,9,FALSE),IF(B7419="80 - Produccion-Mezcla Grasa","80",IF(B7419="51 - Purga-Purga de sebo","51",IF(B7419="502 - Fermentacion PCL","502",IF(B7419="510 - Fermentacion","510","512"))))))</f>
        <v/>
      </c>
      <c r="M7419" s="107" t="str">
        <f t="shared" si="115"/>
        <v/>
      </c>
    </row>
    <row r="7420" spans="12:13" hidden="1" x14ac:dyDescent="0.25">
      <c r="L7420" s="145" t="str">
        <f>IF(A7420="","",IFERROR(VLOOKUP(B7420,IPQlickTabla!$B:$J,9,FALSE),IF(B7420="80 - Produccion-Mezcla Grasa","80",IF(B7420="51 - Purga-Purga de sebo","51",IF(B7420="502 - Fermentacion PCL","502",IF(B7420="510 - Fermentacion","510","512"))))))</f>
        <v/>
      </c>
      <c r="M7420" s="107" t="str">
        <f t="shared" si="115"/>
        <v/>
      </c>
    </row>
    <row r="7421" spans="12:13" hidden="1" x14ac:dyDescent="0.25">
      <c r="L7421" s="145" t="str">
        <f>IF(A7421="","",IFERROR(VLOOKUP(B7421,IPQlickTabla!$B:$J,9,FALSE),IF(B7421="80 - Produccion-Mezcla Grasa","80",IF(B7421="51 - Purga-Purga de sebo","51",IF(B7421="502 - Fermentacion PCL","502",IF(B7421="510 - Fermentacion","510","512"))))))</f>
        <v/>
      </c>
      <c r="M7421" s="107" t="str">
        <f t="shared" si="115"/>
        <v/>
      </c>
    </row>
    <row r="7422" spans="12:13" hidden="1" x14ac:dyDescent="0.25">
      <c r="L7422" s="145" t="str">
        <f>IF(A7422="","",IFERROR(VLOOKUP(B7422,IPQlickTabla!$B:$J,9,FALSE),IF(B7422="80 - Produccion-Mezcla Grasa","80",IF(B7422="51 - Purga-Purga de sebo","51",IF(B7422="502 - Fermentacion PCL","502",IF(B7422="510 - Fermentacion","510","512"))))))</f>
        <v/>
      </c>
      <c r="M7422" s="107" t="str">
        <f t="shared" si="115"/>
        <v/>
      </c>
    </row>
    <row r="7423" spans="12:13" hidden="1" x14ac:dyDescent="0.25">
      <c r="L7423" s="145" t="str">
        <f>IF(A7423="","",IFERROR(VLOOKUP(B7423,IPQlickTabla!$B:$J,9,FALSE),IF(B7423="80 - Produccion-Mezcla Grasa","80",IF(B7423="51 - Purga-Purga de sebo","51",IF(B7423="502 - Fermentacion PCL","502",IF(B7423="510 - Fermentacion","510","512"))))))</f>
        <v/>
      </c>
      <c r="M7423" s="107" t="str">
        <f t="shared" si="115"/>
        <v/>
      </c>
    </row>
    <row r="7424" spans="12:13" hidden="1" x14ac:dyDescent="0.25">
      <c r="L7424" s="145" t="str">
        <f>IF(A7424="","",IFERROR(VLOOKUP(B7424,IPQlickTabla!$B:$J,9,FALSE),IF(B7424="80 - Produccion-Mezcla Grasa","80",IF(B7424="51 - Purga-Purga de sebo","51",IF(B7424="502 - Fermentacion PCL","502",IF(B7424="510 - Fermentacion","510","512"))))))</f>
        <v/>
      </c>
      <c r="M7424" s="107" t="str">
        <f t="shared" si="115"/>
        <v/>
      </c>
    </row>
    <row r="7425" spans="12:13" hidden="1" x14ac:dyDescent="0.25">
      <c r="L7425" s="145" t="str">
        <f>IF(A7425="","",IFERROR(VLOOKUP(B7425,IPQlickTabla!$B:$J,9,FALSE),IF(B7425="80 - Produccion-Mezcla Grasa","80",IF(B7425="51 - Purga-Purga de sebo","51",IF(B7425="502 - Fermentacion PCL","502",IF(B7425="510 - Fermentacion","510","512"))))))</f>
        <v/>
      </c>
      <c r="M7425" s="107" t="str">
        <f t="shared" si="115"/>
        <v/>
      </c>
    </row>
    <row r="7426" spans="12:13" hidden="1" x14ac:dyDescent="0.25">
      <c r="L7426" s="145" t="str">
        <f>IF(A7426="","",IFERROR(VLOOKUP(B7426,IPQlickTabla!$B:$J,9,FALSE),IF(B7426="80 - Produccion-Mezcla Grasa","80",IF(B7426="51 - Purga-Purga de sebo","51",IF(B7426="502 - Fermentacion PCL","502",IF(B7426="510 - Fermentacion","510","512"))))))</f>
        <v/>
      </c>
      <c r="M7426" s="107" t="str">
        <f t="shared" si="115"/>
        <v/>
      </c>
    </row>
    <row r="7427" spans="12:13" hidden="1" x14ac:dyDescent="0.25">
      <c r="L7427" s="145" t="str">
        <f>IF(A7427="","",IFERROR(VLOOKUP(B7427,IPQlickTabla!$B:$J,9,FALSE),IF(B7427="80 - Produccion-Mezcla Grasa","80",IF(B7427="51 - Purga-Purga de sebo","51",IF(B7427="502 - Fermentacion PCL","502",IF(B7427="510 - Fermentacion","510","512"))))))</f>
        <v/>
      </c>
      <c r="M7427" s="107" t="str">
        <f t="shared" ref="M7427:M7490" si="116">+IF(OR(L7427=73,L7427=74,L7427=75),75,IF(L7427="80",80,IF(L7427="51",51,IF(L7427="502",502,IF(L7427="510",510,IF(L7427="512",512,L7427))))))</f>
        <v/>
      </c>
    </row>
    <row r="7428" spans="12:13" hidden="1" x14ac:dyDescent="0.25">
      <c r="L7428" s="145" t="str">
        <f>IF(A7428="","",IFERROR(VLOOKUP(B7428,IPQlickTabla!$B:$J,9,FALSE),IF(B7428="80 - Produccion-Mezcla Grasa","80",IF(B7428="51 - Purga-Purga de sebo","51",IF(B7428="502 - Fermentacion PCL","502",IF(B7428="510 - Fermentacion","510","512"))))))</f>
        <v/>
      </c>
      <c r="M7428" s="107" t="str">
        <f t="shared" si="116"/>
        <v/>
      </c>
    </row>
    <row r="7429" spans="12:13" hidden="1" x14ac:dyDescent="0.25">
      <c r="L7429" s="145" t="str">
        <f>IF(A7429="","",IFERROR(VLOOKUP(B7429,IPQlickTabla!$B:$J,9,FALSE),IF(B7429="80 - Produccion-Mezcla Grasa","80",IF(B7429="51 - Purga-Purga de sebo","51",IF(B7429="502 - Fermentacion PCL","502",IF(B7429="510 - Fermentacion","510","512"))))))</f>
        <v/>
      </c>
      <c r="M7429" s="107" t="str">
        <f t="shared" si="116"/>
        <v/>
      </c>
    </row>
    <row r="7430" spans="12:13" hidden="1" x14ac:dyDescent="0.25">
      <c r="L7430" s="145" t="str">
        <f>IF(A7430="","",IFERROR(VLOOKUP(B7430,IPQlickTabla!$B:$J,9,FALSE),IF(B7430="80 - Produccion-Mezcla Grasa","80",IF(B7430="51 - Purga-Purga de sebo","51",IF(B7430="502 - Fermentacion PCL","502",IF(B7430="510 - Fermentacion","510","512"))))))</f>
        <v/>
      </c>
      <c r="M7430" s="107" t="str">
        <f t="shared" si="116"/>
        <v/>
      </c>
    </row>
    <row r="7431" spans="12:13" hidden="1" x14ac:dyDescent="0.25">
      <c r="L7431" s="145" t="str">
        <f>IF(A7431="","",IFERROR(VLOOKUP(B7431,IPQlickTabla!$B:$J,9,FALSE),IF(B7431="80 - Produccion-Mezcla Grasa","80",IF(B7431="51 - Purga-Purga de sebo","51",IF(B7431="502 - Fermentacion PCL","502",IF(B7431="510 - Fermentacion","510","512"))))))</f>
        <v/>
      </c>
      <c r="M7431" s="107" t="str">
        <f t="shared" si="116"/>
        <v/>
      </c>
    </row>
    <row r="7432" spans="12:13" hidden="1" x14ac:dyDescent="0.25">
      <c r="L7432" s="145" t="str">
        <f>IF(A7432="","",IFERROR(VLOOKUP(B7432,IPQlickTabla!$B:$J,9,FALSE),IF(B7432="80 - Produccion-Mezcla Grasa","80",IF(B7432="51 - Purga-Purga de sebo","51",IF(B7432="502 - Fermentacion PCL","502",IF(B7432="510 - Fermentacion","510","512"))))))</f>
        <v/>
      </c>
      <c r="M7432" s="107" t="str">
        <f t="shared" si="116"/>
        <v/>
      </c>
    </row>
    <row r="7433" spans="12:13" hidden="1" x14ac:dyDescent="0.25">
      <c r="L7433" s="145" t="str">
        <f>IF(A7433="","",IFERROR(VLOOKUP(B7433,IPQlickTabla!$B:$J,9,FALSE),IF(B7433="80 - Produccion-Mezcla Grasa","80",IF(B7433="51 - Purga-Purga de sebo","51",IF(B7433="502 - Fermentacion PCL","502",IF(B7433="510 - Fermentacion","510","512"))))))</f>
        <v/>
      </c>
      <c r="M7433" s="107" t="str">
        <f t="shared" si="116"/>
        <v/>
      </c>
    </row>
    <row r="7434" spans="12:13" hidden="1" x14ac:dyDescent="0.25">
      <c r="L7434" s="145" t="str">
        <f>IF(A7434="","",IFERROR(VLOOKUP(B7434,IPQlickTabla!$B:$J,9,FALSE),IF(B7434="80 - Produccion-Mezcla Grasa","80",IF(B7434="51 - Purga-Purga de sebo","51",IF(B7434="502 - Fermentacion PCL","502",IF(B7434="510 - Fermentacion","510","512"))))))</f>
        <v/>
      </c>
      <c r="M7434" s="107" t="str">
        <f t="shared" si="116"/>
        <v/>
      </c>
    </row>
    <row r="7435" spans="12:13" hidden="1" x14ac:dyDescent="0.25">
      <c r="L7435" s="145" t="str">
        <f>IF(A7435="","",IFERROR(VLOOKUP(B7435,IPQlickTabla!$B:$J,9,FALSE),IF(B7435="80 - Produccion-Mezcla Grasa","80",IF(B7435="51 - Purga-Purga de sebo","51",IF(B7435="502 - Fermentacion PCL","502",IF(B7435="510 - Fermentacion","510","512"))))))</f>
        <v/>
      </c>
      <c r="M7435" s="107" t="str">
        <f t="shared" si="116"/>
        <v/>
      </c>
    </row>
    <row r="7436" spans="12:13" hidden="1" x14ac:dyDescent="0.25">
      <c r="L7436" s="145" t="str">
        <f>IF(A7436="","",IFERROR(VLOOKUP(B7436,IPQlickTabla!$B:$J,9,FALSE),IF(B7436="80 - Produccion-Mezcla Grasa","80",IF(B7436="51 - Purga-Purga de sebo","51",IF(B7436="502 - Fermentacion PCL","502",IF(B7436="510 - Fermentacion","510","512"))))))</f>
        <v/>
      </c>
      <c r="M7436" s="107" t="str">
        <f t="shared" si="116"/>
        <v/>
      </c>
    </row>
    <row r="7437" spans="12:13" hidden="1" x14ac:dyDescent="0.25">
      <c r="L7437" s="145" t="str">
        <f>IF(A7437="","",IFERROR(VLOOKUP(B7437,IPQlickTabla!$B:$J,9,FALSE),IF(B7437="80 - Produccion-Mezcla Grasa","80",IF(B7437="51 - Purga-Purga de sebo","51",IF(B7437="502 - Fermentacion PCL","502",IF(B7437="510 - Fermentacion","510","512"))))))</f>
        <v/>
      </c>
      <c r="M7437" s="107" t="str">
        <f t="shared" si="116"/>
        <v/>
      </c>
    </row>
    <row r="7438" spans="12:13" hidden="1" x14ac:dyDescent="0.25">
      <c r="L7438" s="145" t="str">
        <f>IF(A7438="","",IFERROR(VLOOKUP(B7438,IPQlickTabla!$B:$J,9,FALSE),IF(B7438="80 - Produccion-Mezcla Grasa","80",IF(B7438="51 - Purga-Purga de sebo","51",IF(B7438="502 - Fermentacion PCL","502",IF(B7438="510 - Fermentacion","510","512"))))))</f>
        <v/>
      </c>
      <c r="M7438" s="107" t="str">
        <f t="shared" si="116"/>
        <v/>
      </c>
    </row>
    <row r="7439" spans="12:13" hidden="1" x14ac:dyDescent="0.25">
      <c r="L7439" s="145" t="str">
        <f>IF(A7439="","",IFERROR(VLOOKUP(B7439,IPQlickTabla!$B:$J,9,FALSE),IF(B7439="80 - Produccion-Mezcla Grasa","80",IF(B7439="51 - Purga-Purga de sebo","51",IF(B7439="502 - Fermentacion PCL","502",IF(B7439="510 - Fermentacion","510","512"))))))</f>
        <v/>
      </c>
      <c r="M7439" s="107" t="str">
        <f t="shared" si="116"/>
        <v/>
      </c>
    </row>
    <row r="7440" spans="12:13" hidden="1" x14ac:dyDescent="0.25">
      <c r="L7440" s="145" t="str">
        <f>IF(A7440="","",IFERROR(VLOOKUP(B7440,IPQlickTabla!$B:$J,9,FALSE),IF(B7440="80 - Produccion-Mezcla Grasa","80",IF(B7440="51 - Purga-Purga de sebo","51",IF(B7440="502 - Fermentacion PCL","502",IF(B7440="510 - Fermentacion","510","512"))))))</f>
        <v/>
      </c>
      <c r="M7440" s="107" t="str">
        <f t="shared" si="116"/>
        <v/>
      </c>
    </row>
    <row r="7441" spans="12:13" hidden="1" x14ac:dyDescent="0.25">
      <c r="L7441" s="145" t="str">
        <f>IF(A7441="","",IFERROR(VLOOKUP(B7441,IPQlickTabla!$B:$J,9,FALSE),IF(B7441="80 - Produccion-Mezcla Grasa","80",IF(B7441="51 - Purga-Purga de sebo","51",IF(B7441="502 - Fermentacion PCL","502",IF(B7441="510 - Fermentacion","510","512"))))))</f>
        <v/>
      </c>
      <c r="M7441" s="107" t="str">
        <f t="shared" si="116"/>
        <v/>
      </c>
    </row>
    <row r="7442" spans="12:13" hidden="1" x14ac:dyDescent="0.25">
      <c r="L7442" s="145" t="str">
        <f>IF(A7442="","",IFERROR(VLOOKUP(B7442,IPQlickTabla!$B:$J,9,FALSE),IF(B7442="80 - Produccion-Mezcla Grasa","80",IF(B7442="51 - Purga-Purga de sebo","51",IF(B7442="502 - Fermentacion PCL","502",IF(B7442="510 - Fermentacion","510","512"))))))</f>
        <v/>
      </c>
      <c r="M7442" s="107" t="str">
        <f t="shared" si="116"/>
        <v/>
      </c>
    </row>
    <row r="7443" spans="12:13" hidden="1" x14ac:dyDescent="0.25">
      <c r="L7443" s="145" t="str">
        <f>IF(A7443="","",IFERROR(VLOOKUP(B7443,IPQlickTabla!$B:$J,9,FALSE),IF(B7443="80 - Produccion-Mezcla Grasa","80",IF(B7443="51 - Purga-Purga de sebo","51",IF(B7443="502 - Fermentacion PCL","502",IF(B7443="510 - Fermentacion","510","512"))))))</f>
        <v/>
      </c>
      <c r="M7443" s="107" t="str">
        <f t="shared" si="116"/>
        <v/>
      </c>
    </row>
    <row r="7444" spans="12:13" hidden="1" x14ac:dyDescent="0.25">
      <c r="L7444" s="145" t="str">
        <f>IF(A7444="","",IFERROR(VLOOKUP(B7444,IPQlickTabla!$B:$J,9,FALSE),IF(B7444="80 - Produccion-Mezcla Grasa","80",IF(B7444="51 - Purga-Purga de sebo","51",IF(B7444="502 - Fermentacion PCL","502",IF(B7444="510 - Fermentacion","510","512"))))))</f>
        <v/>
      </c>
      <c r="M7444" s="107" t="str">
        <f t="shared" si="116"/>
        <v/>
      </c>
    </row>
    <row r="7445" spans="12:13" hidden="1" x14ac:dyDescent="0.25">
      <c r="L7445" s="145" t="str">
        <f>IF(A7445="","",IFERROR(VLOOKUP(B7445,IPQlickTabla!$B:$J,9,FALSE),IF(B7445="80 - Produccion-Mezcla Grasa","80",IF(B7445="51 - Purga-Purga de sebo","51",IF(B7445="502 - Fermentacion PCL","502",IF(B7445="510 - Fermentacion","510","512"))))))</f>
        <v/>
      </c>
      <c r="M7445" s="107" t="str">
        <f t="shared" si="116"/>
        <v/>
      </c>
    </row>
    <row r="7446" spans="12:13" hidden="1" x14ac:dyDescent="0.25">
      <c r="L7446" s="145" t="str">
        <f>IF(A7446="","",IFERROR(VLOOKUP(B7446,IPQlickTabla!$B:$J,9,FALSE),IF(B7446="80 - Produccion-Mezcla Grasa","80",IF(B7446="51 - Purga-Purga de sebo","51",IF(B7446="502 - Fermentacion PCL","502",IF(B7446="510 - Fermentacion","510","512"))))))</f>
        <v/>
      </c>
      <c r="M7446" s="107" t="str">
        <f t="shared" si="116"/>
        <v/>
      </c>
    </row>
    <row r="7447" spans="12:13" hidden="1" x14ac:dyDescent="0.25">
      <c r="L7447" s="145" t="str">
        <f>IF(A7447="","",IFERROR(VLOOKUP(B7447,IPQlickTabla!$B:$J,9,FALSE),IF(B7447="80 - Produccion-Mezcla Grasa","80",IF(B7447="51 - Purga-Purga de sebo","51",IF(B7447="502 - Fermentacion PCL","502",IF(B7447="510 - Fermentacion","510","512"))))))</f>
        <v/>
      </c>
      <c r="M7447" s="107" t="str">
        <f t="shared" si="116"/>
        <v/>
      </c>
    </row>
    <row r="7448" spans="12:13" hidden="1" x14ac:dyDescent="0.25">
      <c r="L7448" s="145" t="str">
        <f>IF(A7448="","",IFERROR(VLOOKUP(B7448,IPQlickTabla!$B:$J,9,FALSE),IF(B7448="80 - Produccion-Mezcla Grasa","80",IF(B7448="51 - Purga-Purga de sebo","51",IF(B7448="502 - Fermentacion PCL","502",IF(B7448="510 - Fermentacion","510","512"))))))</f>
        <v/>
      </c>
      <c r="M7448" s="107" t="str">
        <f t="shared" si="116"/>
        <v/>
      </c>
    </row>
    <row r="7449" spans="12:13" hidden="1" x14ac:dyDescent="0.25">
      <c r="L7449" s="145" t="str">
        <f>IF(A7449="","",IFERROR(VLOOKUP(B7449,IPQlickTabla!$B:$J,9,FALSE),IF(B7449="80 - Produccion-Mezcla Grasa","80",IF(B7449="51 - Purga-Purga de sebo","51",IF(B7449="502 - Fermentacion PCL","502",IF(B7449="510 - Fermentacion","510","512"))))))</f>
        <v/>
      </c>
      <c r="M7449" s="107" t="str">
        <f t="shared" si="116"/>
        <v/>
      </c>
    </row>
    <row r="7450" spans="12:13" hidden="1" x14ac:dyDescent="0.25">
      <c r="L7450" s="145" t="str">
        <f>IF(A7450="","",IFERROR(VLOOKUP(B7450,IPQlickTabla!$B:$J,9,FALSE),IF(B7450="80 - Produccion-Mezcla Grasa","80",IF(B7450="51 - Purga-Purga de sebo","51",IF(B7450="502 - Fermentacion PCL","502",IF(B7450="510 - Fermentacion","510","512"))))))</f>
        <v/>
      </c>
      <c r="M7450" s="107" t="str">
        <f t="shared" si="116"/>
        <v/>
      </c>
    </row>
    <row r="7451" spans="12:13" hidden="1" x14ac:dyDescent="0.25">
      <c r="L7451" s="145" t="str">
        <f>IF(A7451="","",IFERROR(VLOOKUP(B7451,IPQlickTabla!$B:$J,9,FALSE),IF(B7451="80 - Produccion-Mezcla Grasa","80",IF(B7451="51 - Purga-Purga de sebo","51",IF(B7451="502 - Fermentacion PCL","502",IF(B7451="510 - Fermentacion","510","512"))))))</f>
        <v/>
      </c>
      <c r="M7451" s="107" t="str">
        <f t="shared" si="116"/>
        <v/>
      </c>
    </row>
    <row r="7452" spans="12:13" hidden="1" x14ac:dyDescent="0.25">
      <c r="L7452" s="145" t="str">
        <f>IF(A7452="","",IFERROR(VLOOKUP(B7452,IPQlickTabla!$B:$J,9,FALSE),IF(B7452="80 - Produccion-Mezcla Grasa","80",IF(B7452="51 - Purga-Purga de sebo","51",IF(B7452="502 - Fermentacion PCL","502",IF(B7452="510 - Fermentacion","510","512"))))))</f>
        <v/>
      </c>
      <c r="M7452" s="107" t="str">
        <f t="shared" si="116"/>
        <v/>
      </c>
    </row>
    <row r="7453" spans="12:13" hidden="1" x14ac:dyDescent="0.25">
      <c r="L7453" s="145" t="str">
        <f>IF(A7453="","",IFERROR(VLOOKUP(B7453,IPQlickTabla!$B:$J,9,FALSE),IF(B7453="80 - Produccion-Mezcla Grasa","80",IF(B7453="51 - Purga-Purga de sebo","51",IF(B7453="502 - Fermentacion PCL","502",IF(B7453="510 - Fermentacion","510","512"))))))</f>
        <v/>
      </c>
      <c r="M7453" s="107" t="str">
        <f t="shared" si="116"/>
        <v/>
      </c>
    </row>
    <row r="7454" spans="12:13" hidden="1" x14ac:dyDescent="0.25">
      <c r="L7454" s="145" t="str">
        <f>IF(A7454="","",IFERROR(VLOOKUP(B7454,IPQlickTabla!$B:$J,9,FALSE),IF(B7454="80 - Produccion-Mezcla Grasa","80",IF(B7454="51 - Purga-Purga de sebo","51",IF(B7454="502 - Fermentacion PCL","502",IF(B7454="510 - Fermentacion","510","512"))))))</f>
        <v/>
      </c>
      <c r="M7454" s="107" t="str">
        <f t="shared" si="116"/>
        <v/>
      </c>
    </row>
    <row r="7455" spans="12:13" hidden="1" x14ac:dyDescent="0.25">
      <c r="L7455" s="145" t="str">
        <f>IF(A7455="","",IFERROR(VLOOKUP(B7455,IPQlickTabla!$B:$J,9,FALSE),IF(B7455="80 - Produccion-Mezcla Grasa","80",IF(B7455="51 - Purga-Purga de sebo","51",IF(B7455="502 - Fermentacion PCL","502",IF(B7455="510 - Fermentacion","510","512"))))))</f>
        <v/>
      </c>
      <c r="M7455" s="107" t="str">
        <f t="shared" si="116"/>
        <v/>
      </c>
    </row>
    <row r="7456" spans="12:13" hidden="1" x14ac:dyDescent="0.25">
      <c r="L7456" s="145" t="str">
        <f>IF(A7456="","",IFERROR(VLOOKUP(B7456,IPQlickTabla!$B:$J,9,FALSE),IF(B7456="80 - Produccion-Mezcla Grasa","80",IF(B7456="51 - Purga-Purga de sebo","51",IF(B7456="502 - Fermentacion PCL","502",IF(B7456="510 - Fermentacion","510","512"))))))</f>
        <v/>
      </c>
      <c r="M7456" s="107" t="str">
        <f t="shared" si="116"/>
        <v/>
      </c>
    </row>
    <row r="7457" spans="12:13" hidden="1" x14ac:dyDescent="0.25">
      <c r="L7457" s="145" t="str">
        <f>IF(A7457="","",IFERROR(VLOOKUP(B7457,IPQlickTabla!$B:$J,9,FALSE),IF(B7457="80 - Produccion-Mezcla Grasa","80",IF(B7457="51 - Purga-Purga de sebo","51",IF(B7457="502 - Fermentacion PCL","502",IF(B7457="510 - Fermentacion","510","512"))))))</f>
        <v/>
      </c>
      <c r="M7457" s="107" t="str">
        <f t="shared" si="116"/>
        <v/>
      </c>
    </row>
    <row r="7458" spans="12:13" hidden="1" x14ac:dyDescent="0.25">
      <c r="L7458" s="145" t="str">
        <f>IF(A7458="","",IFERROR(VLOOKUP(B7458,IPQlickTabla!$B:$J,9,FALSE),IF(B7458="80 - Produccion-Mezcla Grasa","80",IF(B7458="51 - Purga-Purga de sebo","51",IF(B7458="502 - Fermentacion PCL","502",IF(B7458="510 - Fermentacion","510","512"))))))</f>
        <v/>
      </c>
      <c r="M7458" s="107" t="str">
        <f t="shared" si="116"/>
        <v/>
      </c>
    </row>
    <row r="7459" spans="12:13" hidden="1" x14ac:dyDescent="0.25">
      <c r="L7459" s="145" t="str">
        <f>IF(A7459="","",IFERROR(VLOOKUP(B7459,IPQlickTabla!$B:$J,9,FALSE),IF(B7459="80 - Produccion-Mezcla Grasa","80",IF(B7459="51 - Purga-Purga de sebo","51",IF(B7459="502 - Fermentacion PCL","502",IF(B7459="510 - Fermentacion","510","512"))))))</f>
        <v/>
      </c>
      <c r="M7459" s="107" t="str">
        <f t="shared" si="116"/>
        <v/>
      </c>
    </row>
    <row r="7460" spans="12:13" hidden="1" x14ac:dyDescent="0.25">
      <c r="L7460" s="145" t="str">
        <f>IF(A7460="","",IFERROR(VLOOKUP(B7460,IPQlickTabla!$B:$J,9,FALSE),IF(B7460="80 - Produccion-Mezcla Grasa","80",IF(B7460="51 - Purga-Purga de sebo","51",IF(B7460="502 - Fermentacion PCL","502",IF(B7460="510 - Fermentacion","510","512"))))))</f>
        <v/>
      </c>
      <c r="M7460" s="107" t="str">
        <f t="shared" si="116"/>
        <v/>
      </c>
    </row>
    <row r="7461" spans="12:13" hidden="1" x14ac:dyDescent="0.25">
      <c r="L7461" s="145" t="str">
        <f>IF(A7461="","",IFERROR(VLOOKUP(B7461,IPQlickTabla!$B:$J,9,FALSE),IF(B7461="80 - Produccion-Mezcla Grasa","80",IF(B7461="51 - Purga-Purga de sebo","51",IF(B7461="502 - Fermentacion PCL","502",IF(B7461="510 - Fermentacion","510","512"))))))</f>
        <v/>
      </c>
      <c r="M7461" s="107" t="str">
        <f t="shared" si="116"/>
        <v/>
      </c>
    </row>
    <row r="7462" spans="12:13" hidden="1" x14ac:dyDescent="0.25">
      <c r="L7462" s="145" t="str">
        <f>IF(A7462="","",IFERROR(VLOOKUP(B7462,IPQlickTabla!$B:$J,9,FALSE),IF(B7462="80 - Produccion-Mezcla Grasa","80",IF(B7462="51 - Purga-Purga de sebo","51",IF(B7462="502 - Fermentacion PCL","502",IF(B7462="510 - Fermentacion","510","512"))))))</f>
        <v/>
      </c>
      <c r="M7462" s="107" t="str">
        <f t="shared" si="116"/>
        <v/>
      </c>
    </row>
    <row r="7463" spans="12:13" hidden="1" x14ac:dyDescent="0.25">
      <c r="L7463" s="145" t="str">
        <f>IF(A7463="","",IFERROR(VLOOKUP(B7463,IPQlickTabla!$B:$J,9,FALSE),IF(B7463="80 - Produccion-Mezcla Grasa","80",IF(B7463="51 - Purga-Purga de sebo","51",IF(B7463="502 - Fermentacion PCL","502",IF(B7463="510 - Fermentacion","510","512"))))))</f>
        <v/>
      </c>
      <c r="M7463" s="107" t="str">
        <f t="shared" si="116"/>
        <v/>
      </c>
    </row>
    <row r="7464" spans="12:13" hidden="1" x14ac:dyDescent="0.25">
      <c r="L7464" s="145" t="str">
        <f>IF(A7464="","",IFERROR(VLOOKUP(B7464,IPQlickTabla!$B:$J,9,FALSE),IF(B7464="80 - Produccion-Mezcla Grasa","80",IF(B7464="51 - Purga-Purga de sebo","51",IF(B7464="502 - Fermentacion PCL","502",IF(B7464="510 - Fermentacion","510","512"))))))</f>
        <v/>
      </c>
      <c r="M7464" s="107" t="str">
        <f t="shared" si="116"/>
        <v/>
      </c>
    </row>
    <row r="7465" spans="12:13" hidden="1" x14ac:dyDescent="0.25">
      <c r="L7465" s="145" t="str">
        <f>IF(A7465="","",IFERROR(VLOOKUP(B7465,IPQlickTabla!$B:$J,9,FALSE),IF(B7465="80 - Produccion-Mezcla Grasa","80",IF(B7465="51 - Purga-Purga de sebo","51",IF(B7465="502 - Fermentacion PCL","502",IF(B7465="510 - Fermentacion","510","512"))))))</f>
        <v/>
      </c>
      <c r="M7465" s="107" t="str">
        <f t="shared" si="116"/>
        <v/>
      </c>
    </row>
    <row r="7466" spans="12:13" hidden="1" x14ac:dyDescent="0.25">
      <c r="L7466" s="145" t="str">
        <f>IF(A7466="","",IFERROR(VLOOKUP(B7466,IPQlickTabla!$B:$J,9,FALSE),IF(B7466="80 - Produccion-Mezcla Grasa","80",IF(B7466="51 - Purga-Purga de sebo","51",IF(B7466="502 - Fermentacion PCL","502",IF(B7466="510 - Fermentacion","510","512"))))))</f>
        <v/>
      </c>
      <c r="M7466" s="107" t="str">
        <f t="shared" si="116"/>
        <v/>
      </c>
    </row>
    <row r="7467" spans="12:13" hidden="1" x14ac:dyDescent="0.25">
      <c r="L7467" s="145" t="str">
        <f>IF(A7467="","",IFERROR(VLOOKUP(B7467,IPQlickTabla!$B:$J,9,FALSE),IF(B7467="80 - Produccion-Mezcla Grasa","80",IF(B7467="51 - Purga-Purga de sebo","51",IF(B7467="502 - Fermentacion PCL","502",IF(B7467="510 - Fermentacion","510","512"))))))</f>
        <v/>
      </c>
      <c r="M7467" s="107" t="str">
        <f t="shared" si="116"/>
        <v/>
      </c>
    </row>
    <row r="7468" spans="12:13" hidden="1" x14ac:dyDescent="0.25">
      <c r="L7468" s="145" t="str">
        <f>IF(A7468="","",IFERROR(VLOOKUP(B7468,IPQlickTabla!$B:$J,9,FALSE),IF(B7468="80 - Produccion-Mezcla Grasa","80",IF(B7468="51 - Purga-Purga de sebo","51",IF(B7468="502 - Fermentacion PCL","502",IF(B7468="510 - Fermentacion","510","512"))))))</f>
        <v/>
      </c>
      <c r="M7468" s="107" t="str">
        <f t="shared" si="116"/>
        <v/>
      </c>
    </row>
    <row r="7469" spans="12:13" hidden="1" x14ac:dyDescent="0.25">
      <c r="L7469" s="145" t="str">
        <f>IF(A7469="","",IFERROR(VLOOKUP(B7469,IPQlickTabla!$B:$J,9,FALSE),IF(B7469="80 - Produccion-Mezcla Grasa","80",IF(B7469="51 - Purga-Purga de sebo","51",IF(B7469="502 - Fermentacion PCL","502",IF(B7469="510 - Fermentacion","510","512"))))))</f>
        <v/>
      </c>
      <c r="M7469" s="107" t="str">
        <f t="shared" si="116"/>
        <v/>
      </c>
    </row>
    <row r="7470" spans="12:13" hidden="1" x14ac:dyDescent="0.25">
      <c r="L7470" s="145" t="str">
        <f>IF(A7470="","",IFERROR(VLOOKUP(B7470,IPQlickTabla!$B:$J,9,FALSE),IF(B7470="80 - Produccion-Mezcla Grasa","80",IF(B7470="51 - Purga-Purga de sebo","51",IF(B7470="502 - Fermentacion PCL","502",IF(B7470="510 - Fermentacion","510","512"))))))</f>
        <v/>
      </c>
      <c r="M7470" s="107" t="str">
        <f t="shared" si="116"/>
        <v/>
      </c>
    </row>
    <row r="7471" spans="12:13" hidden="1" x14ac:dyDescent="0.25">
      <c r="L7471" s="145" t="str">
        <f>IF(A7471="","",IFERROR(VLOOKUP(B7471,IPQlickTabla!$B:$J,9,FALSE),IF(B7471="80 - Produccion-Mezcla Grasa","80",IF(B7471="51 - Purga-Purga de sebo","51",IF(B7471="502 - Fermentacion PCL","502",IF(B7471="510 - Fermentacion","510","512"))))))</f>
        <v/>
      </c>
      <c r="M7471" s="107" t="str">
        <f t="shared" si="116"/>
        <v/>
      </c>
    </row>
    <row r="7472" spans="12:13" hidden="1" x14ac:dyDescent="0.25">
      <c r="L7472" s="145" t="str">
        <f>IF(A7472="","",IFERROR(VLOOKUP(B7472,IPQlickTabla!$B:$J,9,FALSE),IF(B7472="80 - Produccion-Mezcla Grasa","80",IF(B7472="51 - Purga-Purga de sebo","51",IF(B7472="502 - Fermentacion PCL","502",IF(B7472="510 - Fermentacion","510","512"))))))</f>
        <v/>
      </c>
      <c r="M7472" s="107" t="str">
        <f t="shared" si="116"/>
        <v/>
      </c>
    </row>
    <row r="7473" spans="12:13" hidden="1" x14ac:dyDescent="0.25">
      <c r="L7473" s="145" t="str">
        <f>IF(A7473="","",IFERROR(VLOOKUP(B7473,IPQlickTabla!$B:$J,9,FALSE),IF(B7473="80 - Produccion-Mezcla Grasa","80",IF(B7473="51 - Purga-Purga de sebo","51",IF(B7473="502 - Fermentacion PCL","502",IF(B7473="510 - Fermentacion","510","512"))))))</f>
        <v/>
      </c>
      <c r="M7473" s="107" t="str">
        <f t="shared" si="116"/>
        <v/>
      </c>
    </row>
    <row r="7474" spans="12:13" hidden="1" x14ac:dyDescent="0.25">
      <c r="L7474" s="145" t="str">
        <f>IF(A7474="","",IFERROR(VLOOKUP(B7474,IPQlickTabla!$B:$J,9,FALSE),IF(B7474="80 - Produccion-Mezcla Grasa","80",IF(B7474="51 - Purga-Purga de sebo","51",IF(B7474="502 - Fermentacion PCL","502",IF(B7474="510 - Fermentacion","510","512"))))))</f>
        <v/>
      </c>
      <c r="M7474" s="107" t="str">
        <f t="shared" si="116"/>
        <v/>
      </c>
    </row>
    <row r="7475" spans="12:13" hidden="1" x14ac:dyDescent="0.25">
      <c r="L7475" s="145" t="str">
        <f>IF(A7475="","",IFERROR(VLOOKUP(B7475,IPQlickTabla!$B:$J,9,FALSE),IF(B7475="80 - Produccion-Mezcla Grasa","80",IF(B7475="51 - Purga-Purga de sebo","51",IF(B7475="502 - Fermentacion PCL","502",IF(B7475="510 - Fermentacion","510","512"))))))</f>
        <v/>
      </c>
      <c r="M7475" s="107" t="str">
        <f t="shared" si="116"/>
        <v/>
      </c>
    </row>
    <row r="7476" spans="12:13" hidden="1" x14ac:dyDescent="0.25">
      <c r="L7476" s="145" t="str">
        <f>IF(A7476="","",IFERROR(VLOOKUP(B7476,IPQlickTabla!$B:$J,9,FALSE),IF(B7476="80 - Produccion-Mezcla Grasa","80",IF(B7476="51 - Purga-Purga de sebo","51",IF(B7476="502 - Fermentacion PCL","502",IF(B7476="510 - Fermentacion","510","512"))))))</f>
        <v/>
      </c>
      <c r="M7476" s="107" t="str">
        <f t="shared" si="116"/>
        <v/>
      </c>
    </row>
    <row r="7477" spans="12:13" hidden="1" x14ac:dyDescent="0.25">
      <c r="L7477" s="145" t="str">
        <f>IF(A7477="","",IFERROR(VLOOKUP(B7477,IPQlickTabla!$B:$J,9,FALSE),IF(B7477="80 - Produccion-Mezcla Grasa","80",IF(B7477="51 - Purga-Purga de sebo","51",IF(B7477="502 - Fermentacion PCL","502",IF(B7477="510 - Fermentacion","510","512"))))))</f>
        <v/>
      </c>
      <c r="M7477" s="107" t="str">
        <f t="shared" si="116"/>
        <v/>
      </c>
    </row>
    <row r="7478" spans="12:13" hidden="1" x14ac:dyDescent="0.25">
      <c r="L7478" s="145" t="str">
        <f>IF(A7478="","",IFERROR(VLOOKUP(B7478,IPQlickTabla!$B:$J,9,FALSE),IF(B7478="80 - Produccion-Mezcla Grasa","80",IF(B7478="51 - Purga-Purga de sebo","51",IF(B7478="502 - Fermentacion PCL","502",IF(B7478="510 - Fermentacion","510","512"))))))</f>
        <v/>
      </c>
      <c r="M7478" s="107" t="str">
        <f t="shared" si="116"/>
        <v/>
      </c>
    </row>
    <row r="7479" spans="12:13" hidden="1" x14ac:dyDescent="0.25">
      <c r="L7479" s="145" t="str">
        <f>IF(A7479="","",IFERROR(VLOOKUP(B7479,IPQlickTabla!$B:$J,9,FALSE),IF(B7479="80 - Produccion-Mezcla Grasa","80",IF(B7479="51 - Purga-Purga de sebo","51",IF(B7479="502 - Fermentacion PCL","502",IF(B7479="510 - Fermentacion","510","512"))))))</f>
        <v/>
      </c>
      <c r="M7479" s="107" t="str">
        <f t="shared" si="116"/>
        <v/>
      </c>
    </row>
    <row r="7480" spans="12:13" hidden="1" x14ac:dyDescent="0.25">
      <c r="L7480" s="145" t="str">
        <f>IF(A7480="","",IFERROR(VLOOKUP(B7480,IPQlickTabla!$B:$J,9,FALSE),IF(B7480="80 - Produccion-Mezcla Grasa","80",IF(B7480="51 - Purga-Purga de sebo","51",IF(B7480="502 - Fermentacion PCL","502",IF(B7480="510 - Fermentacion","510","512"))))))</f>
        <v/>
      </c>
      <c r="M7480" s="107" t="str">
        <f t="shared" si="116"/>
        <v/>
      </c>
    </row>
    <row r="7481" spans="12:13" hidden="1" x14ac:dyDescent="0.25">
      <c r="L7481" s="145" t="str">
        <f>IF(A7481="","",IFERROR(VLOOKUP(B7481,IPQlickTabla!$B:$J,9,FALSE),IF(B7481="80 - Produccion-Mezcla Grasa","80",IF(B7481="51 - Purga-Purga de sebo","51",IF(B7481="502 - Fermentacion PCL","502",IF(B7481="510 - Fermentacion","510","512"))))))</f>
        <v/>
      </c>
      <c r="M7481" s="107" t="str">
        <f t="shared" si="116"/>
        <v/>
      </c>
    </row>
    <row r="7482" spans="12:13" hidden="1" x14ac:dyDescent="0.25">
      <c r="L7482" s="145" t="str">
        <f>IF(A7482="","",IFERROR(VLOOKUP(B7482,IPQlickTabla!$B:$J,9,FALSE),IF(B7482="80 - Produccion-Mezcla Grasa","80",IF(B7482="51 - Purga-Purga de sebo","51",IF(B7482="502 - Fermentacion PCL","502",IF(B7482="510 - Fermentacion","510","512"))))))</f>
        <v/>
      </c>
      <c r="M7482" s="107" t="str">
        <f t="shared" si="116"/>
        <v/>
      </c>
    </row>
    <row r="7483" spans="12:13" hidden="1" x14ac:dyDescent="0.25">
      <c r="L7483" s="145" t="str">
        <f>IF(A7483="","",IFERROR(VLOOKUP(B7483,IPQlickTabla!$B:$J,9,FALSE),IF(B7483="80 - Produccion-Mezcla Grasa","80",IF(B7483="51 - Purga-Purga de sebo","51",IF(B7483="502 - Fermentacion PCL","502",IF(B7483="510 - Fermentacion","510","512"))))))</f>
        <v/>
      </c>
      <c r="M7483" s="107" t="str">
        <f t="shared" si="116"/>
        <v/>
      </c>
    </row>
    <row r="7484" spans="12:13" hidden="1" x14ac:dyDescent="0.25">
      <c r="L7484" s="145" t="str">
        <f>IF(A7484="","",IFERROR(VLOOKUP(B7484,IPQlickTabla!$B:$J,9,FALSE),IF(B7484="80 - Produccion-Mezcla Grasa","80",IF(B7484="51 - Purga-Purga de sebo","51",IF(B7484="502 - Fermentacion PCL","502",IF(B7484="510 - Fermentacion","510","512"))))))</f>
        <v/>
      </c>
      <c r="M7484" s="107" t="str">
        <f t="shared" si="116"/>
        <v/>
      </c>
    </row>
    <row r="7485" spans="12:13" hidden="1" x14ac:dyDescent="0.25">
      <c r="L7485" s="145" t="str">
        <f>IF(A7485="","",IFERROR(VLOOKUP(B7485,IPQlickTabla!$B:$J,9,FALSE),IF(B7485="80 - Produccion-Mezcla Grasa","80",IF(B7485="51 - Purga-Purga de sebo","51",IF(B7485="502 - Fermentacion PCL","502",IF(B7485="510 - Fermentacion","510","512"))))))</f>
        <v/>
      </c>
      <c r="M7485" s="107" t="str">
        <f t="shared" si="116"/>
        <v/>
      </c>
    </row>
    <row r="7486" spans="12:13" hidden="1" x14ac:dyDescent="0.25">
      <c r="L7486" s="145" t="str">
        <f>IF(A7486="","",IFERROR(VLOOKUP(B7486,IPQlickTabla!$B:$J,9,FALSE),IF(B7486="80 - Produccion-Mezcla Grasa","80",IF(B7486="51 - Purga-Purga de sebo","51",IF(B7486="502 - Fermentacion PCL","502",IF(B7486="510 - Fermentacion","510","512"))))))</f>
        <v/>
      </c>
      <c r="M7486" s="107" t="str">
        <f t="shared" si="116"/>
        <v/>
      </c>
    </row>
    <row r="7487" spans="12:13" hidden="1" x14ac:dyDescent="0.25">
      <c r="L7487" s="145" t="str">
        <f>IF(A7487="","",IFERROR(VLOOKUP(B7487,IPQlickTabla!$B:$J,9,FALSE),IF(B7487="80 - Produccion-Mezcla Grasa","80",IF(B7487="51 - Purga-Purga de sebo","51",IF(B7487="502 - Fermentacion PCL","502",IF(B7487="510 - Fermentacion","510","512"))))))</f>
        <v/>
      </c>
      <c r="M7487" s="107" t="str">
        <f t="shared" si="116"/>
        <v/>
      </c>
    </row>
    <row r="7488" spans="12:13" hidden="1" x14ac:dyDescent="0.25">
      <c r="L7488" s="145" t="str">
        <f>IF(A7488="","",IFERROR(VLOOKUP(B7488,IPQlickTabla!$B:$J,9,FALSE),IF(B7488="80 - Produccion-Mezcla Grasa","80",IF(B7488="51 - Purga-Purga de sebo","51",IF(B7488="502 - Fermentacion PCL","502",IF(B7488="510 - Fermentacion","510","512"))))))</f>
        <v/>
      </c>
      <c r="M7488" s="107" t="str">
        <f t="shared" si="116"/>
        <v/>
      </c>
    </row>
    <row r="7489" spans="12:13" hidden="1" x14ac:dyDescent="0.25">
      <c r="L7489" s="145" t="str">
        <f>IF(A7489="","",IFERROR(VLOOKUP(B7489,IPQlickTabla!$B:$J,9,FALSE),IF(B7489="80 - Produccion-Mezcla Grasa","80",IF(B7489="51 - Purga-Purga de sebo","51",IF(B7489="502 - Fermentacion PCL","502",IF(B7489="510 - Fermentacion","510","512"))))))</f>
        <v/>
      </c>
      <c r="M7489" s="107" t="str">
        <f t="shared" si="116"/>
        <v/>
      </c>
    </row>
    <row r="7490" spans="12:13" hidden="1" x14ac:dyDescent="0.25">
      <c r="L7490" s="145" t="str">
        <f>IF(A7490="","",IFERROR(VLOOKUP(B7490,IPQlickTabla!$B:$J,9,FALSE),IF(B7490="80 - Produccion-Mezcla Grasa","80",IF(B7490="51 - Purga-Purga de sebo","51",IF(B7490="502 - Fermentacion PCL","502",IF(B7490="510 - Fermentacion","510","512"))))))</f>
        <v/>
      </c>
      <c r="M7490" s="107" t="str">
        <f t="shared" si="116"/>
        <v/>
      </c>
    </row>
    <row r="7491" spans="12:13" hidden="1" x14ac:dyDescent="0.25">
      <c r="L7491" s="145" t="str">
        <f>IF(A7491="","",IFERROR(VLOOKUP(B7491,IPQlickTabla!$B:$J,9,FALSE),IF(B7491="80 - Produccion-Mezcla Grasa","80",IF(B7491="51 - Purga-Purga de sebo","51",IF(B7491="502 - Fermentacion PCL","502",IF(B7491="510 - Fermentacion","510","512"))))))</f>
        <v/>
      </c>
      <c r="M7491" s="107" t="str">
        <f t="shared" ref="M7491:M7554" si="117">+IF(OR(L7491=73,L7491=74,L7491=75),75,IF(L7491="80",80,IF(L7491="51",51,IF(L7491="502",502,IF(L7491="510",510,IF(L7491="512",512,L7491))))))</f>
        <v/>
      </c>
    </row>
    <row r="7492" spans="12:13" hidden="1" x14ac:dyDescent="0.25">
      <c r="L7492" s="145" t="str">
        <f>IF(A7492="","",IFERROR(VLOOKUP(B7492,IPQlickTabla!$B:$J,9,FALSE),IF(B7492="80 - Produccion-Mezcla Grasa","80",IF(B7492="51 - Purga-Purga de sebo","51",IF(B7492="502 - Fermentacion PCL","502",IF(B7492="510 - Fermentacion","510","512"))))))</f>
        <v/>
      </c>
      <c r="M7492" s="107" t="str">
        <f t="shared" si="117"/>
        <v/>
      </c>
    </row>
    <row r="7493" spans="12:13" hidden="1" x14ac:dyDescent="0.25">
      <c r="L7493" s="145" t="str">
        <f>IF(A7493="","",IFERROR(VLOOKUP(B7493,IPQlickTabla!$B:$J,9,FALSE),IF(B7493="80 - Produccion-Mezcla Grasa","80",IF(B7493="51 - Purga-Purga de sebo","51",IF(B7493="502 - Fermentacion PCL","502",IF(B7493="510 - Fermentacion","510","512"))))))</f>
        <v/>
      </c>
      <c r="M7493" s="107" t="str">
        <f t="shared" si="117"/>
        <v/>
      </c>
    </row>
    <row r="7494" spans="12:13" hidden="1" x14ac:dyDescent="0.25">
      <c r="L7494" s="145" t="str">
        <f>IF(A7494="","",IFERROR(VLOOKUP(B7494,IPQlickTabla!$B:$J,9,FALSE),IF(B7494="80 - Produccion-Mezcla Grasa","80",IF(B7494="51 - Purga-Purga de sebo","51",IF(B7494="502 - Fermentacion PCL","502",IF(B7494="510 - Fermentacion","510","512"))))))</f>
        <v/>
      </c>
      <c r="M7494" s="107" t="str">
        <f t="shared" si="117"/>
        <v/>
      </c>
    </row>
    <row r="7495" spans="12:13" hidden="1" x14ac:dyDescent="0.25">
      <c r="L7495" s="145" t="str">
        <f>IF(A7495="","",IFERROR(VLOOKUP(B7495,IPQlickTabla!$B:$J,9,FALSE),IF(B7495="80 - Produccion-Mezcla Grasa","80",IF(B7495="51 - Purga-Purga de sebo","51",IF(B7495="502 - Fermentacion PCL","502",IF(B7495="510 - Fermentacion","510","512"))))))</f>
        <v/>
      </c>
      <c r="M7495" s="107" t="str">
        <f t="shared" si="117"/>
        <v/>
      </c>
    </row>
    <row r="7496" spans="12:13" hidden="1" x14ac:dyDescent="0.25">
      <c r="L7496" s="145" t="str">
        <f>IF(A7496="","",IFERROR(VLOOKUP(B7496,IPQlickTabla!$B:$J,9,FALSE),IF(B7496="80 - Produccion-Mezcla Grasa","80",IF(B7496="51 - Purga-Purga de sebo","51",IF(B7496="502 - Fermentacion PCL","502",IF(B7496="510 - Fermentacion","510","512"))))))</f>
        <v/>
      </c>
      <c r="M7496" s="107" t="str">
        <f t="shared" si="117"/>
        <v/>
      </c>
    </row>
    <row r="7497" spans="12:13" hidden="1" x14ac:dyDescent="0.25">
      <c r="L7497" s="145" t="str">
        <f>IF(A7497="","",IFERROR(VLOOKUP(B7497,IPQlickTabla!$B:$J,9,FALSE),IF(B7497="80 - Produccion-Mezcla Grasa","80",IF(B7497="51 - Purga-Purga de sebo","51",IF(B7497="502 - Fermentacion PCL","502",IF(B7497="510 - Fermentacion","510","512"))))))</f>
        <v/>
      </c>
      <c r="M7497" s="107" t="str">
        <f t="shared" si="117"/>
        <v/>
      </c>
    </row>
    <row r="7498" spans="12:13" hidden="1" x14ac:dyDescent="0.25">
      <c r="L7498" s="145" t="str">
        <f>IF(A7498="","",IFERROR(VLOOKUP(B7498,IPQlickTabla!$B:$J,9,FALSE),IF(B7498="80 - Produccion-Mezcla Grasa","80",IF(B7498="51 - Purga-Purga de sebo","51",IF(B7498="502 - Fermentacion PCL","502",IF(B7498="510 - Fermentacion","510","512"))))))</f>
        <v/>
      </c>
      <c r="M7498" s="107" t="str">
        <f t="shared" si="117"/>
        <v/>
      </c>
    </row>
    <row r="7499" spans="12:13" hidden="1" x14ac:dyDescent="0.25">
      <c r="L7499" s="145" t="str">
        <f>IF(A7499="","",IFERROR(VLOOKUP(B7499,IPQlickTabla!$B:$J,9,FALSE),IF(B7499="80 - Produccion-Mezcla Grasa","80",IF(B7499="51 - Purga-Purga de sebo","51",IF(B7499="502 - Fermentacion PCL","502",IF(B7499="510 - Fermentacion","510","512"))))))</f>
        <v/>
      </c>
      <c r="M7499" s="107" t="str">
        <f t="shared" si="117"/>
        <v/>
      </c>
    </row>
    <row r="7500" spans="12:13" hidden="1" x14ac:dyDescent="0.25">
      <c r="L7500" s="145" t="str">
        <f>IF(A7500="","",IFERROR(VLOOKUP(B7500,IPQlickTabla!$B:$J,9,FALSE),IF(B7500="80 - Produccion-Mezcla Grasa","80",IF(B7500="51 - Purga-Purga de sebo","51",IF(B7500="502 - Fermentacion PCL","502",IF(B7500="510 - Fermentacion","510","512"))))))</f>
        <v/>
      </c>
      <c r="M7500" s="107" t="str">
        <f t="shared" si="117"/>
        <v/>
      </c>
    </row>
    <row r="7501" spans="12:13" hidden="1" x14ac:dyDescent="0.25">
      <c r="L7501" s="145" t="str">
        <f>IF(A7501="","",IFERROR(VLOOKUP(B7501,IPQlickTabla!$B:$J,9,FALSE),IF(B7501="80 - Produccion-Mezcla Grasa","80",IF(B7501="51 - Purga-Purga de sebo","51",IF(B7501="502 - Fermentacion PCL","502",IF(B7501="510 - Fermentacion","510","512"))))))</f>
        <v/>
      </c>
      <c r="M7501" s="107" t="str">
        <f t="shared" si="117"/>
        <v/>
      </c>
    </row>
    <row r="7502" spans="12:13" hidden="1" x14ac:dyDescent="0.25">
      <c r="L7502" s="145" t="str">
        <f>IF(A7502="","",IFERROR(VLOOKUP(B7502,IPQlickTabla!$B:$J,9,FALSE),IF(B7502="80 - Produccion-Mezcla Grasa","80",IF(B7502="51 - Purga-Purga de sebo","51",IF(B7502="502 - Fermentacion PCL","502",IF(B7502="510 - Fermentacion","510","512"))))))</f>
        <v/>
      </c>
      <c r="M7502" s="107" t="str">
        <f t="shared" si="117"/>
        <v/>
      </c>
    </row>
    <row r="7503" spans="12:13" hidden="1" x14ac:dyDescent="0.25">
      <c r="L7503" s="145" t="str">
        <f>IF(A7503="","",IFERROR(VLOOKUP(B7503,IPQlickTabla!$B:$J,9,FALSE),IF(B7503="80 - Produccion-Mezcla Grasa","80",IF(B7503="51 - Purga-Purga de sebo","51",IF(B7503="502 - Fermentacion PCL","502",IF(B7503="510 - Fermentacion","510","512"))))))</f>
        <v/>
      </c>
      <c r="M7503" s="107" t="str">
        <f t="shared" si="117"/>
        <v/>
      </c>
    </row>
    <row r="7504" spans="12:13" hidden="1" x14ac:dyDescent="0.25">
      <c r="L7504" s="145" t="str">
        <f>IF(A7504="","",IFERROR(VLOOKUP(B7504,IPQlickTabla!$B:$J,9,FALSE),IF(B7504="80 - Produccion-Mezcla Grasa","80",IF(B7504="51 - Purga-Purga de sebo","51",IF(B7504="502 - Fermentacion PCL","502",IF(B7504="510 - Fermentacion","510","512"))))))</f>
        <v/>
      </c>
      <c r="M7504" s="107" t="str">
        <f t="shared" si="117"/>
        <v/>
      </c>
    </row>
    <row r="7505" spans="12:13" hidden="1" x14ac:dyDescent="0.25">
      <c r="L7505" s="145" t="str">
        <f>IF(A7505="","",IFERROR(VLOOKUP(B7505,IPQlickTabla!$B:$J,9,FALSE),IF(B7505="80 - Produccion-Mezcla Grasa","80",IF(B7505="51 - Purga-Purga de sebo","51",IF(B7505="502 - Fermentacion PCL","502",IF(B7505="510 - Fermentacion","510","512"))))))</f>
        <v/>
      </c>
      <c r="M7505" s="107" t="str">
        <f t="shared" si="117"/>
        <v/>
      </c>
    </row>
    <row r="7506" spans="12:13" hidden="1" x14ac:dyDescent="0.25">
      <c r="L7506" s="145" t="str">
        <f>IF(A7506="","",IFERROR(VLOOKUP(B7506,IPQlickTabla!$B:$J,9,FALSE),IF(B7506="80 - Produccion-Mezcla Grasa","80",IF(B7506="51 - Purga-Purga de sebo","51",IF(B7506="502 - Fermentacion PCL","502",IF(B7506="510 - Fermentacion","510","512"))))))</f>
        <v/>
      </c>
      <c r="M7506" s="107" t="str">
        <f t="shared" si="117"/>
        <v/>
      </c>
    </row>
    <row r="7507" spans="12:13" hidden="1" x14ac:dyDescent="0.25">
      <c r="L7507" s="145" t="str">
        <f>IF(A7507="","",IFERROR(VLOOKUP(B7507,IPQlickTabla!$B:$J,9,FALSE),IF(B7507="80 - Produccion-Mezcla Grasa","80",IF(B7507="51 - Purga-Purga de sebo","51",IF(B7507="502 - Fermentacion PCL","502",IF(B7507="510 - Fermentacion","510","512"))))))</f>
        <v/>
      </c>
      <c r="M7507" s="107" t="str">
        <f t="shared" si="117"/>
        <v/>
      </c>
    </row>
    <row r="7508" spans="12:13" hidden="1" x14ac:dyDescent="0.25">
      <c r="L7508" s="145" t="str">
        <f>IF(A7508="","",IFERROR(VLOOKUP(B7508,IPQlickTabla!$B:$J,9,FALSE),IF(B7508="80 - Produccion-Mezcla Grasa","80",IF(B7508="51 - Purga-Purga de sebo","51",IF(B7508="502 - Fermentacion PCL","502",IF(B7508="510 - Fermentacion","510","512"))))))</f>
        <v/>
      </c>
      <c r="M7508" s="107" t="str">
        <f t="shared" si="117"/>
        <v/>
      </c>
    </row>
    <row r="7509" spans="12:13" hidden="1" x14ac:dyDescent="0.25">
      <c r="L7509" s="145" t="str">
        <f>IF(A7509="","",IFERROR(VLOOKUP(B7509,IPQlickTabla!$B:$J,9,FALSE),IF(B7509="80 - Produccion-Mezcla Grasa","80",IF(B7509="51 - Purga-Purga de sebo","51",IF(B7509="502 - Fermentacion PCL","502",IF(B7509="510 - Fermentacion","510","512"))))))</f>
        <v/>
      </c>
      <c r="M7509" s="107" t="str">
        <f t="shared" si="117"/>
        <v/>
      </c>
    </row>
    <row r="7510" spans="12:13" hidden="1" x14ac:dyDescent="0.25">
      <c r="L7510" s="145" t="str">
        <f>IF(A7510="","",IFERROR(VLOOKUP(B7510,IPQlickTabla!$B:$J,9,FALSE),IF(B7510="80 - Produccion-Mezcla Grasa","80",IF(B7510="51 - Purga-Purga de sebo","51",IF(B7510="502 - Fermentacion PCL","502",IF(B7510="510 - Fermentacion","510","512"))))))</f>
        <v/>
      </c>
      <c r="M7510" s="107" t="str">
        <f t="shared" si="117"/>
        <v/>
      </c>
    </row>
    <row r="7511" spans="12:13" hidden="1" x14ac:dyDescent="0.25">
      <c r="L7511" s="145" t="str">
        <f>IF(A7511="","",IFERROR(VLOOKUP(B7511,IPQlickTabla!$B:$J,9,FALSE),IF(B7511="80 - Produccion-Mezcla Grasa","80",IF(B7511="51 - Purga-Purga de sebo","51",IF(B7511="502 - Fermentacion PCL","502",IF(B7511="510 - Fermentacion","510","512"))))))</f>
        <v/>
      </c>
      <c r="M7511" s="107" t="str">
        <f t="shared" si="117"/>
        <v/>
      </c>
    </row>
    <row r="7512" spans="12:13" hidden="1" x14ac:dyDescent="0.25">
      <c r="L7512" s="145" t="str">
        <f>IF(A7512="","",IFERROR(VLOOKUP(B7512,IPQlickTabla!$B:$J,9,FALSE),IF(B7512="80 - Produccion-Mezcla Grasa","80",IF(B7512="51 - Purga-Purga de sebo","51",IF(B7512="502 - Fermentacion PCL","502",IF(B7512="510 - Fermentacion","510","512"))))))</f>
        <v/>
      </c>
      <c r="M7512" s="107" t="str">
        <f t="shared" si="117"/>
        <v/>
      </c>
    </row>
    <row r="7513" spans="12:13" hidden="1" x14ac:dyDescent="0.25">
      <c r="L7513" s="145" t="str">
        <f>IF(A7513="","",IFERROR(VLOOKUP(B7513,IPQlickTabla!$B:$J,9,FALSE),IF(B7513="80 - Produccion-Mezcla Grasa","80",IF(B7513="51 - Purga-Purga de sebo","51",IF(B7513="502 - Fermentacion PCL","502",IF(B7513="510 - Fermentacion","510","512"))))))</f>
        <v/>
      </c>
      <c r="M7513" s="107" t="str">
        <f t="shared" si="117"/>
        <v/>
      </c>
    </row>
    <row r="7514" spans="12:13" hidden="1" x14ac:dyDescent="0.25">
      <c r="L7514" s="145" t="str">
        <f>IF(A7514="","",IFERROR(VLOOKUP(B7514,IPQlickTabla!$B:$J,9,FALSE),IF(B7514="80 - Produccion-Mezcla Grasa","80",IF(B7514="51 - Purga-Purga de sebo","51",IF(B7514="502 - Fermentacion PCL","502",IF(B7514="510 - Fermentacion","510","512"))))))</f>
        <v/>
      </c>
      <c r="M7514" s="107" t="str">
        <f t="shared" si="117"/>
        <v/>
      </c>
    </row>
    <row r="7515" spans="12:13" hidden="1" x14ac:dyDescent="0.25">
      <c r="L7515" s="145" t="str">
        <f>IF(A7515="","",IFERROR(VLOOKUP(B7515,IPQlickTabla!$B:$J,9,FALSE),IF(B7515="80 - Produccion-Mezcla Grasa","80",IF(B7515="51 - Purga-Purga de sebo","51",IF(B7515="502 - Fermentacion PCL","502",IF(B7515="510 - Fermentacion","510","512"))))))</f>
        <v/>
      </c>
      <c r="M7515" s="107" t="str">
        <f t="shared" si="117"/>
        <v/>
      </c>
    </row>
    <row r="7516" spans="12:13" hidden="1" x14ac:dyDescent="0.25">
      <c r="L7516" s="145" t="str">
        <f>IF(A7516="","",IFERROR(VLOOKUP(B7516,IPQlickTabla!$B:$J,9,FALSE),IF(B7516="80 - Produccion-Mezcla Grasa","80",IF(B7516="51 - Purga-Purga de sebo","51",IF(B7516="502 - Fermentacion PCL","502",IF(B7516="510 - Fermentacion","510","512"))))))</f>
        <v/>
      </c>
      <c r="M7516" s="107" t="str">
        <f t="shared" si="117"/>
        <v/>
      </c>
    </row>
    <row r="7517" spans="12:13" hidden="1" x14ac:dyDescent="0.25">
      <c r="L7517" s="145" t="str">
        <f>IF(A7517="","",IFERROR(VLOOKUP(B7517,IPQlickTabla!$B:$J,9,FALSE),IF(B7517="80 - Produccion-Mezcla Grasa","80",IF(B7517="51 - Purga-Purga de sebo","51",IF(B7517="502 - Fermentacion PCL","502",IF(B7517="510 - Fermentacion","510","512"))))))</f>
        <v/>
      </c>
      <c r="M7517" s="107" t="str">
        <f t="shared" si="117"/>
        <v/>
      </c>
    </row>
    <row r="7518" spans="12:13" hidden="1" x14ac:dyDescent="0.25">
      <c r="L7518" s="145" t="str">
        <f>IF(A7518="","",IFERROR(VLOOKUP(B7518,IPQlickTabla!$B:$J,9,FALSE),IF(B7518="80 - Produccion-Mezcla Grasa","80",IF(B7518="51 - Purga-Purga de sebo","51",IF(B7518="502 - Fermentacion PCL","502",IF(B7518="510 - Fermentacion","510","512"))))))</f>
        <v/>
      </c>
      <c r="M7518" s="107" t="str">
        <f t="shared" si="117"/>
        <v/>
      </c>
    </row>
    <row r="7519" spans="12:13" hidden="1" x14ac:dyDescent="0.25">
      <c r="L7519" s="145" t="str">
        <f>IF(A7519="","",IFERROR(VLOOKUP(B7519,IPQlickTabla!$B:$J,9,FALSE),IF(B7519="80 - Produccion-Mezcla Grasa","80",IF(B7519="51 - Purga-Purga de sebo","51",IF(B7519="502 - Fermentacion PCL","502",IF(B7519="510 - Fermentacion","510","512"))))))</f>
        <v/>
      </c>
      <c r="M7519" s="107" t="str">
        <f t="shared" si="117"/>
        <v/>
      </c>
    </row>
    <row r="7520" spans="12:13" hidden="1" x14ac:dyDescent="0.25">
      <c r="L7520" s="145" t="str">
        <f>IF(A7520="","",IFERROR(VLOOKUP(B7520,IPQlickTabla!$B:$J,9,FALSE),IF(B7520="80 - Produccion-Mezcla Grasa","80",IF(B7520="51 - Purga-Purga de sebo","51",IF(B7520="502 - Fermentacion PCL","502",IF(B7520="510 - Fermentacion","510","512"))))))</f>
        <v/>
      </c>
      <c r="M7520" s="107" t="str">
        <f t="shared" si="117"/>
        <v/>
      </c>
    </row>
    <row r="7521" spans="12:13" hidden="1" x14ac:dyDescent="0.25">
      <c r="L7521" s="145" t="str">
        <f>IF(A7521="","",IFERROR(VLOOKUP(B7521,IPQlickTabla!$B:$J,9,FALSE),IF(B7521="80 - Produccion-Mezcla Grasa","80",IF(B7521="51 - Purga-Purga de sebo","51",IF(B7521="502 - Fermentacion PCL","502",IF(B7521="510 - Fermentacion","510","512"))))))</f>
        <v/>
      </c>
      <c r="M7521" s="107" t="str">
        <f t="shared" si="117"/>
        <v/>
      </c>
    </row>
    <row r="7522" spans="12:13" hidden="1" x14ac:dyDescent="0.25">
      <c r="L7522" s="145" t="str">
        <f>IF(A7522="","",IFERROR(VLOOKUP(B7522,IPQlickTabla!$B:$J,9,FALSE),IF(B7522="80 - Produccion-Mezcla Grasa","80",IF(B7522="51 - Purga-Purga de sebo","51",IF(B7522="502 - Fermentacion PCL","502",IF(B7522="510 - Fermentacion","510","512"))))))</f>
        <v/>
      </c>
      <c r="M7522" s="107" t="str">
        <f t="shared" si="117"/>
        <v/>
      </c>
    </row>
    <row r="7523" spans="12:13" hidden="1" x14ac:dyDescent="0.25">
      <c r="L7523" s="145" t="str">
        <f>IF(A7523="","",IFERROR(VLOOKUP(B7523,IPQlickTabla!$B:$J,9,FALSE),IF(B7523="80 - Produccion-Mezcla Grasa","80",IF(B7523="51 - Purga-Purga de sebo","51",IF(B7523="502 - Fermentacion PCL","502",IF(B7523="510 - Fermentacion","510","512"))))))</f>
        <v/>
      </c>
      <c r="M7523" s="107" t="str">
        <f t="shared" si="117"/>
        <v/>
      </c>
    </row>
    <row r="7524" spans="12:13" hidden="1" x14ac:dyDescent="0.25">
      <c r="L7524" s="145" t="str">
        <f>IF(A7524="","",IFERROR(VLOOKUP(B7524,IPQlickTabla!$B:$J,9,FALSE),IF(B7524="80 - Produccion-Mezcla Grasa","80",IF(B7524="51 - Purga-Purga de sebo","51",IF(B7524="502 - Fermentacion PCL","502",IF(B7524="510 - Fermentacion","510","512"))))))</f>
        <v/>
      </c>
      <c r="M7524" s="107" t="str">
        <f t="shared" si="117"/>
        <v/>
      </c>
    </row>
    <row r="7525" spans="12:13" hidden="1" x14ac:dyDescent="0.25">
      <c r="L7525" s="145" t="str">
        <f>IF(A7525="","",IFERROR(VLOOKUP(B7525,IPQlickTabla!$B:$J,9,FALSE),IF(B7525="80 - Produccion-Mezcla Grasa","80",IF(B7525="51 - Purga-Purga de sebo","51",IF(B7525="502 - Fermentacion PCL","502",IF(B7525="510 - Fermentacion","510","512"))))))</f>
        <v/>
      </c>
      <c r="M7525" s="107" t="str">
        <f t="shared" si="117"/>
        <v/>
      </c>
    </row>
    <row r="7526" spans="12:13" hidden="1" x14ac:dyDescent="0.25">
      <c r="L7526" s="145" t="str">
        <f>IF(A7526="","",IFERROR(VLOOKUP(B7526,IPQlickTabla!$B:$J,9,FALSE),IF(B7526="80 - Produccion-Mezcla Grasa","80",IF(B7526="51 - Purga-Purga de sebo","51",IF(B7526="502 - Fermentacion PCL","502",IF(B7526="510 - Fermentacion","510","512"))))))</f>
        <v/>
      </c>
      <c r="M7526" s="107" t="str">
        <f t="shared" si="117"/>
        <v/>
      </c>
    </row>
    <row r="7527" spans="12:13" hidden="1" x14ac:dyDescent="0.25">
      <c r="L7527" s="145" t="str">
        <f>IF(A7527="","",IFERROR(VLOOKUP(B7527,IPQlickTabla!$B:$J,9,FALSE),IF(B7527="80 - Produccion-Mezcla Grasa","80",IF(B7527="51 - Purga-Purga de sebo","51",IF(B7527="502 - Fermentacion PCL","502",IF(B7527="510 - Fermentacion","510","512"))))))</f>
        <v/>
      </c>
      <c r="M7527" s="107" t="str">
        <f t="shared" si="117"/>
        <v/>
      </c>
    </row>
    <row r="7528" spans="12:13" hidden="1" x14ac:dyDescent="0.25">
      <c r="L7528" s="145" t="str">
        <f>IF(A7528="","",IFERROR(VLOOKUP(B7528,IPQlickTabla!$B:$J,9,FALSE),IF(B7528="80 - Produccion-Mezcla Grasa","80",IF(B7528="51 - Purga-Purga de sebo","51",IF(B7528="502 - Fermentacion PCL","502",IF(B7528="510 - Fermentacion","510","512"))))))</f>
        <v/>
      </c>
      <c r="M7528" s="107" t="str">
        <f t="shared" si="117"/>
        <v/>
      </c>
    </row>
    <row r="7529" spans="12:13" hidden="1" x14ac:dyDescent="0.25">
      <c r="L7529" s="145" t="str">
        <f>IF(A7529="","",IFERROR(VLOOKUP(B7529,IPQlickTabla!$B:$J,9,FALSE),IF(B7529="80 - Produccion-Mezcla Grasa","80",IF(B7529="51 - Purga-Purga de sebo","51",IF(B7529="502 - Fermentacion PCL","502",IF(B7529="510 - Fermentacion","510","512"))))))</f>
        <v/>
      </c>
      <c r="M7529" s="107" t="str">
        <f t="shared" si="117"/>
        <v/>
      </c>
    </row>
    <row r="7530" spans="12:13" hidden="1" x14ac:dyDescent="0.25">
      <c r="L7530" s="145" t="str">
        <f>IF(A7530="","",IFERROR(VLOOKUP(B7530,IPQlickTabla!$B:$J,9,FALSE),IF(B7530="80 - Produccion-Mezcla Grasa","80",IF(B7530="51 - Purga-Purga de sebo","51",IF(B7530="502 - Fermentacion PCL","502",IF(B7530="510 - Fermentacion","510","512"))))))</f>
        <v/>
      </c>
      <c r="M7530" s="107" t="str">
        <f t="shared" si="117"/>
        <v/>
      </c>
    </row>
    <row r="7531" spans="12:13" hidden="1" x14ac:dyDescent="0.25">
      <c r="L7531" s="145" t="str">
        <f>IF(A7531="","",IFERROR(VLOOKUP(B7531,IPQlickTabla!$B:$J,9,FALSE),IF(B7531="80 - Produccion-Mezcla Grasa","80",IF(B7531="51 - Purga-Purga de sebo","51",IF(B7531="502 - Fermentacion PCL","502",IF(B7531="510 - Fermentacion","510","512"))))))</f>
        <v/>
      </c>
      <c r="M7531" s="107" t="str">
        <f t="shared" si="117"/>
        <v/>
      </c>
    </row>
    <row r="7532" spans="12:13" hidden="1" x14ac:dyDescent="0.25">
      <c r="L7532" s="145" t="str">
        <f>IF(A7532="","",IFERROR(VLOOKUP(B7532,IPQlickTabla!$B:$J,9,FALSE),IF(B7532="80 - Produccion-Mezcla Grasa","80",IF(B7532="51 - Purga-Purga de sebo","51",IF(B7532="502 - Fermentacion PCL","502",IF(B7532="510 - Fermentacion","510","512"))))))</f>
        <v/>
      </c>
      <c r="M7532" s="107" t="str">
        <f t="shared" si="117"/>
        <v/>
      </c>
    </row>
    <row r="7533" spans="12:13" hidden="1" x14ac:dyDescent="0.25">
      <c r="L7533" s="145" t="str">
        <f>IF(A7533="","",IFERROR(VLOOKUP(B7533,IPQlickTabla!$B:$J,9,FALSE),IF(B7533="80 - Produccion-Mezcla Grasa","80",IF(B7533="51 - Purga-Purga de sebo","51",IF(B7533="502 - Fermentacion PCL","502",IF(B7533="510 - Fermentacion","510","512"))))))</f>
        <v/>
      </c>
      <c r="M7533" s="107" t="str">
        <f t="shared" si="117"/>
        <v/>
      </c>
    </row>
    <row r="7534" spans="12:13" hidden="1" x14ac:dyDescent="0.25">
      <c r="L7534" s="145" t="str">
        <f>IF(A7534="","",IFERROR(VLOOKUP(B7534,IPQlickTabla!$B:$J,9,FALSE),IF(B7534="80 - Produccion-Mezcla Grasa","80",IF(B7534="51 - Purga-Purga de sebo","51",IF(B7534="502 - Fermentacion PCL","502",IF(B7534="510 - Fermentacion","510","512"))))))</f>
        <v/>
      </c>
      <c r="M7534" s="107" t="str">
        <f t="shared" si="117"/>
        <v/>
      </c>
    </row>
    <row r="7535" spans="12:13" hidden="1" x14ac:dyDescent="0.25">
      <c r="L7535" s="145" t="str">
        <f>IF(A7535="","",IFERROR(VLOOKUP(B7535,IPQlickTabla!$B:$J,9,FALSE),IF(B7535="80 - Produccion-Mezcla Grasa","80",IF(B7535="51 - Purga-Purga de sebo","51",IF(B7535="502 - Fermentacion PCL","502",IF(B7535="510 - Fermentacion","510","512"))))))</f>
        <v/>
      </c>
      <c r="M7535" s="107" t="str">
        <f t="shared" si="117"/>
        <v/>
      </c>
    </row>
    <row r="7536" spans="12:13" hidden="1" x14ac:dyDescent="0.25">
      <c r="L7536" s="145" t="str">
        <f>IF(A7536="","",IFERROR(VLOOKUP(B7536,IPQlickTabla!$B:$J,9,FALSE),IF(B7536="80 - Produccion-Mezcla Grasa","80",IF(B7536="51 - Purga-Purga de sebo","51",IF(B7536="502 - Fermentacion PCL","502",IF(B7536="510 - Fermentacion","510","512"))))))</f>
        <v/>
      </c>
      <c r="M7536" s="107" t="str">
        <f t="shared" si="117"/>
        <v/>
      </c>
    </row>
    <row r="7537" spans="12:13" hidden="1" x14ac:dyDescent="0.25">
      <c r="L7537" s="145" t="str">
        <f>IF(A7537="","",IFERROR(VLOOKUP(B7537,IPQlickTabla!$B:$J,9,FALSE),IF(B7537="80 - Produccion-Mezcla Grasa","80",IF(B7537="51 - Purga-Purga de sebo","51",IF(B7537="502 - Fermentacion PCL","502",IF(B7537="510 - Fermentacion","510","512"))))))</f>
        <v/>
      </c>
      <c r="M7537" s="107" t="str">
        <f t="shared" si="117"/>
        <v/>
      </c>
    </row>
    <row r="7538" spans="12:13" hidden="1" x14ac:dyDescent="0.25">
      <c r="L7538" s="145" t="str">
        <f>IF(A7538="","",IFERROR(VLOOKUP(B7538,IPQlickTabla!$B:$J,9,FALSE),IF(B7538="80 - Produccion-Mezcla Grasa","80",IF(B7538="51 - Purga-Purga de sebo","51",IF(B7538="502 - Fermentacion PCL","502",IF(B7538="510 - Fermentacion","510","512"))))))</f>
        <v/>
      </c>
      <c r="M7538" s="107" t="str">
        <f t="shared" si="117"/>
        <v/>
      </c>
    </row>
    <row r="7539" spans="12:13" hidden="1" x14ac:dyDescent="0.25">
      <c r="L7539" s="145" t="str">
        <f>IF(A7539="","",IFERROR(VLOOKUP(B7539,IPQlickTabla!$B:$J,9,FALSE),IF(B7539="80 - Produccion-Mezcla Grasa","80",IF(B7539="51 - Purga-Purga de sebo","51",IF(B7539="502 - Fermentacion PCL","502",IF(B7539="510 - Fermentacion","510","512"))))))</f>
        <v/>
      </c>
      <c r="M7539" s="107" t="str">
        <f t="shared" si="117"/>
        <v/>
      </c>
    </row>
    <row r="7540" spans="12:13" hidden="1" x14ac:dyDescent="0.25">
      <c r="L7540" s="145" t="str">
        <f>IF(A7540="","",IFERROR(VLOOKUP(B7540,IPQlickTabla!$B:$J,9,FALSE),IF(B7540="80 - Produccion-Mezcla Grasa","80",IF(B7540="51 - Purga-Purga de sebo","51",IF(B7540="502 - Fermentacion PCL","502",IF(B7540="510 - Fermentacion","510","512"))))))</f>
        <v/>
      </c>
      <c r="M7540" s="107" t="str">
        <f t="shared" si="117"/>
        <v/>
      </c>
    </row>
    <row r="7541" spans="12:13" hidden="1" x14ac:dyDescent="0.25">
      <c r="L7541" s="145" t="str">
        <f>IF(A7541="","",IFERROR(VLOOKUP(B7541,IPQlickTabla!$B:$J,9,FALSE),IF(B7541="80 - Produccion-Mezcla Grasa","80",IF(B7541="51 - Purga-Purga de sebo","51",IF(B7541="502 - Fermentacion PCL","502",IF(B7541="510 - Fermentacion","510","512"))))))</f>
        <v/>
      </c>
      <c r="M7541" s="107" t="str">
        <f t="shared" si="117"/>
        <v/>
      </c>
    </row>
    <row r="7542" spans="12:13" hidden="1" x14ac:dyDescent="0.25">
      <c r="L7542" s="145" t="str">
        <f>IF(A7542="","",IFERROR(VLOOKUP(B7542,IPQlickTabla!$B:$J,9,FALSE),IF(B7542="80 - Produccion-Mezcla Grasa","80",IF(B7542="51 - Purga-Purga de sebo","51",IF(B7542="502 - Fermentacion PCL","502",IF(B7542="510 - Fermentacion","510","512"))))))</f>
        <v/>
      </c>
      <c r="M7542" s="107" t="str">
        <f t="shared" si="117"/>
        <v/>
      </c>
    </row>
    <row r="7543" spans="12:13" hidden="1" x14ac:dyDescent="0.25">
      <c r="L7543" s="145" t="str">
        <f>IF(A7543="","",IFERROR(VLOOKUP(B7543,IPQlickTabla!$B:$J,9,FALSE),IF(B7543="80 - Produccion-Mezcla Grasa","80",IF(B7543="51 - Purga-Purga de sebo","51",IF(B7543="502 - Fermentacion PCL","502",IF(B7543="510 - Fermentacion","510","512"))))))</f>
        <v/>
      </c>
      <c r="M7543" s="107" t="str">
        <f t="shared" si="117"/>
        <v/>
      </c>
    </row>
    <row r="7544" spans="12:13" hidden="1" x14ac:dyDescent="0.25">
      <c r="L7544" s="145" t="str">
        <f>IF(A7544="","",IFERROR(VLOOKUP(B7544,IPQlickTabla!$B:$J,9,FALSE),IF(B7544="80 - Produccion-Mezcla Grasa","80",IF(B7544="51 - Purga-Purga de sebo","51",IF(B7544="502 - Fermentacion PCL","502",IF(B7544="510 - Fermentacion","510","512"))))))</f>
        <v/>
      </c>
      <c r="M7544" s="107" t="str">
        <f t="shared" si="117"/>
        <v/>
      </c>
    </row>
    <row r="7545" spans="12:13" hidden="1" x14ac:dyDescent="0.25">
      <c r="L7545" s="145" t="str">
        <f>IF(A7545="","",IFERROR(VLOOKUP(B7545,IPQlickTabla!$B:$J,9,FALSE),IF(B7545="80 - Produccion-Mezcla Grasa","80",IF(B7545="51 - Purga-Purga de sebo","51",IF(B7545="502 - Fermentacion PCL","502",IF(B7545="510 - Fermentacion","510","512"))))))</f>
        <v/>
      </c>
      <c r="M7545" s="107" t="str">
        <f t="shared" si="117"/>
        <v/>
      </c>
    </row>
    <row r="7546" spans="12:13" hidden="1" x14ac:dyDescent="0.25">
      <c r="L7546" s="145" t="str">
        <f>IF(A7546="","",IFERROR(VLOOKUP(B7546,IPQlickTabla!$B:$J,9,FALSE),IF(B7546="80 - Produccion-Mezcla Grasa","80",IF(B7546="51 - Purga-Purga de sebo","51",IF(B7546="502 - Fermentacion PCL","502",IF(B7546="510 - Fermentacion","510","512"))))))</f>
        <v/>
      </c>
      <c r="M7546" s="107" t="str">
        <f t="shared" si="117"/>
        <v/>
      </c>
    </row>
    <row r="7547" spans="12:13" hidden="1" x14ac:dyDescent="0.25">
      <c r="L7547" s="145" t="str">
        <f>IF(A7547="","",IFERROR(VLOOKUP(B7547,IPQlickTabla!$B:$J,9,FALSE),IF(B7547="80 - Produccion-Mezcla Grasa","80",IF(B7547="51 - Purga-Purga de sebo","51",IF(B7547="502 - Fermentacion PCL","502",IF(B7547="510 - Fermentacion","510","512"))))))</f>
        <v/>
      </c>
      <c r="M7547" s="107" t="str">
        <f t="shared" si="117"/>
        <v/>
      </c>
    </row>
    <row r="7548" spans="12:13" hidden="1" x14ac:dyDescent="0.25">
      <c r="L7548" s="145" t="str">
        <f>IF(A7548="","",IFERROR(VLOOKUP(B7548,IPQlickTabla!$B:$J,9,FALSE),IF(B7548="80 - Produccion-Mezcla Grasa","80",IF(B7548="51 - Purga-Purga de sebo","51",IF(B7548="502 - Fermentacion PCL","502",IF(B7548="510 - Fermentacion","510","512"))))))</f>
        <v/>
      </c>
      <c r="M7548" s="107" t="str">
        <f t="shared" si="117"/>
        <v/>
      </c>
    </row>
    <row r="7549" spans="12:13" hidden="1" x14ac:dyDescent="0.25">
      <c r="L7549" s="145" t="str">
        <f>IF(A7549="","",IFERROR(VLOOKUP(B7549,IPQlickTabla!$B:$J,9,FALSE),IF(B7549="80 - Produccion-Mezcla Grasa","80",IF(B7549="51 - Purga-Purga de sebo","51",IF(B7549="502 - Fermentacion PCL","502",IF(B7549="510 - Fermentacion","510","512"))))))</f>
        <v/>
      </c>
      <c r="M7549" s="107" t="str">
        <f t="shared" si="117"/>
        <v/>
      </c>
    </row>
    <row r="7550" spans="12:13" hidden="1" x14ac:dyDescent="0.25">
      <c r="L7550" s="145" t="str">
        <f>IF(A7550="","",IFERROR(VLOOKUP(B7550,IPQlickTabla!$B:$J,9,FALSE),IF(B7550="80 - Produccion-Mezcla Grasa","80",IF(B7550="51 - Purga-Purga de sebo","51",IF(B7550="502 - Fermentacion PCL","502",IF(B7550="510 - Fermentacion","510","512"))))))</f>
        <v/>
      </c>
      <c r="M7550" s="107" t="str">
        <f t="shared" si="117"/>
        <v/>
      </c>
    </row>
    <row r="7551" spans="12:13" hidden="1" x14ac:dyDescent="0.25">
      <c r="L7551" s="145" t="str">
        <f>IF(A7551="","",IFERROR(VLOOKUP(B7551,IPQlickTabla!$B:$J,9,FALSE),IF(B7551="80 - Produccion-Mezcla Grasa","80",IF(B7551="51 - Purga-Purga de sebo","51",IF(B7551="502 - Fermentacion PCL","502",IF(B7551="510 - Fermentacion","510","512"))))))</f>
        <v/>
      </c>
      <c r="M7551" s="107" t="str">
        <f t="shared" si="117"/>
        <v/>
      </c>
    </row>
    <row r="7552" spans="12:13" hidden="1" x14ac:dyDescent="0.25">
      <c r="L7552" s="145" t="str">
        <f>IF(A7552="","",IFERROR(VLOOKUP(B7552,IPQlickTabla!$B:$J,9,FALSE),IF(B7552="80 - Produccion-Mezcla Grasa","80",IF(B7552="51 - Purga-Purga de sebo","51",IF(B7552="502 - Fermentacion PCL","502",IF(B7552="510 - Fermentacion","510","512"))))))</f>
        <v/>
      </c>
      <c r="M7552" s="107" t="str">
        <f t="shared" si="117"/>
        <v/>
      </c>
    </row>
    <row r="7553" spans="12:13" hidden="1" x14ac:dyDescent="0.25">
      <c r="L7553" s="145" t="str">
        <f>IF(A7553="","",IFERROR(VLOOKUP(B7553,IPQlickTabla!$B:$J,9,FALSE),IF(B7553="80 - Produccion-Mezcla Grasa","80",IF(B7553="51 - Purga-Purga de sebo","51",IF(B7553="502 - Fermentacion PCL","502",IF(B7553="510 - Fermentacion","510","512"))))))</f>
        <v/>
      </c>
      <c r="M7553" s="107" t="str">
        <f t="shared" si="117"/>
        <v/>
      </c>
    </row>
    <row r="7554" spans="12:13" hidden="1" x14ac:dyDescent="0.25">
      <c r="L7554" s="145" t="str">
        <f>IF(A7554="","",IFERROR(VLOOKUP(B7554,IPQlickTabla!$B:$J,9,FALSE),IF(B7554="80 - Produccion-Mezcla Grasa","80",IF(B7554="51 - Purga-Purga de sebo","51",IF(B7554="502 - Fermentacion PCL","502",IF(B7554="510 - Fermentacion","510","512"))))))</f>
        <v/>
      </c>
      <c r="M7554" s="107" t="str">
        <f t="shared" si="117"/>
        <v/>
      </c>
    </row>
    <row r="7555" spans="12:13" hidden="1" x14ac:dyDescent="0.25">
      <c r="L7555" s="145" t="str">
        <f>IF(A7555="","",IFERROR(VLOOKUP(B7555,IPQlickTabla!$B:$J,9,FALSE),IF(B7555="80 - Produccion-Mezcla Grasa","80",IF(B7555="51 - Purga-Purga de sebo","51",IF(B7555="502 - Fermentacion PCL","502",IF(B7555="510 - Fermentacion","510","512"))))))</f>
        <v/>
      </c>
      <c r="M7555" s="107" t="str">
        <f t="shared" ref="M7555:M7618" si="118">+IF(OR(L7555=73,L7555=74,L7555=75),75,IF(L7555="80",80,IF(L7555="51",51,IF(L7555="502",502,IF(L7555="510",510,IF(L7555="512",512,L7555))))))</f>
        <v/>
      </c>
    </row>
    <row r="7556" spans="12:13" hidden="1" x14ac:dyDescent="0.25">
      <c r="L7556" s="145" t="str">
        <f>IF(A7556="","",IFERROR(VLOOKUP(B7556,IPQlickTabla!$B:$J,9,FALSE),IF(B7556="80 - Produccion-Mezcla Grasa","80",IF(B7556="51 - Purga-Purga de sebo","51",IF(B7556="502 - Fermentacion PCL","502",IF(B7556="510 - Fermentacion","510","512"))))))</f>
        <v/>
      </c>
      <c r="M7556" s="107" t="str">
        <f t="shared" si="118"/>
        <v/>
      </c>
    </row>
    <row r="7557" spans="12:13" hidden="1" x14ac:dyDescent="0.25">
      <c r="L7557" s="145" t="str">
        <f>IF(A7557="","",IFERROR(VLOOKUP(B7557,IPQlickTabla!$B:$J,9,FALSE),IF(B7557="80 - Produccion-Mezcla Grasa","80",IF(B7557="51 - Purga-Purga de sebo","51",IF(B7557="502 - Fermentacion PCL","502",IF(B7557="510 - Fermentacion","510","512"))))))</f>
        <v/>
      </c>
      <c r="M7557" s="107" t="str">
        <f t="shared" si="118"/>
        <v/>
      </c>
    </row>
    <row r="7558" spans="12:13" hidden="1" x14ac:dyDescent="0.25">
      <c r="L7558" s="145" t="str">
        <f>IF(A7558="","",IFERROR(VLOOKUP(B7558,IPQlickTabla!$B:$J,9,FALSE),IF(B7558="80 - Produccion-Mezcla Grasa","80",IF(B7558="51 - Purga-Purga de sebo","51",IF(B7558="502 - Fermentacion PCL","502",IF(B7558="510 - Fermentacion","510","512"))))))</f>
        <v/>
      </c>
      <c r="M7558" s="107" t="str">
        <f t="shared" si="118"/>
        <v/>
      </c>
    </row>
    <row r="7559" spans="12:13" hidden="1" x14ac:dyDescent="0.25">
      <c r="L7559" s="145" t="str">
        <f>IF(A7559="","",IFERROR(VLOOKUP(B7559,IPQlickTabla!$B:$J,9,FALSE),IF(B7559="80 - Produccion-Mezcla Grasa","80",IF(B7559="51 - Purga-Purga de sebo","51",IF(B7559="502 - Fermentacion PCL","502",IF(B7559="510 - Fermentacion","510","512"))))))</f>
        <v/>
      </c>
      <c r="M7559" s="107" t="str">
        <f t="shared" si="118"/>
        <v/>
      </c>
    </row>
    <row r="7560" spans="12:13" hidden="1" x14ac:dyDescent="0.25">
      <c r="L7560" s="145" t="str">
        <f>IF(A7560="","",IFERROR(VLOOKUP(B7560,IPQlickTabla!$B:$J,9,FALSE),IF(B7560="80 - Produccion-Mezcla Grasa","80",IF(B7560="51 - Purga-Purga de sebo","51",IF(B7560="502 - Fermentacion PCL","502",IF(B7560="510 - Fermentacion","510","512"))))))</f>
        <v/>
      </c>
      <c r="M7560" s="107" t="str">
        <f t="shared" si="118"/>
        <v/>
      </c>
    </row>
    <row r="7561" spans="12:13" hidden="1" x14ac:dyDescent="0.25">
      <c r="L7561" s="145" t="str">
        <f>IF(A7561="","",IFERROR(VLOOKUP(B7561,IPQlickTabla!$B:$J,9,FALSE),IF(B7561="80 - Produccion-Mezcla Grasa","80",IF(B7561="51 - Purga-Purga de sebo","51",IF(B7561="502 - Fermentacion PCL","502",IF(B7561="510 - Fermentacion","510","512"))))))</f>
        <v/>
      </c>
      <c r="M7561" s="107" t="str">
        <f t="shared" si="118"/>
        <v/>
      </c>
    </row>
    <row r="7562" spans="12:13" hidden="1" x14ac:dyDescent="0.25">
      <c r="L7562" s="145" t="str">
        <f>IF(A7562="","",IFERROR(VLOOKUP(B7562,IPQlickTabla!$B:$J,9,FALSE),IF(B7562="80 - Produccion-Mezcla Grasa","80",IF(B7562="51 - Purga-Purga de sebo","51",IF(B7562="502 - Fermentacion PCL","502",IF(B7562="510 - Fermentacion","510","512"))))))</f>
        <v/>
      </c>
      <c r="M7562" s="107" t="str">
        <f t="shared" si="118"/>
        <v/>
      </c>
    </row>
    <row r="7563" spans="12:13" hidden="1" x14ac:dyDescent="0.25">
      <c r="L7563" s="145" t="str">
        <f>IF(A7563="","",IFERROR(VLOOKUP(B7563,IPQlickTabla!$B:$J,9,FALSE),IF(B7563="80 - Produccion-Mezcla Grasa","80",IF(B7563="51 - Purga-Purga de sebo","51",IF(B7563="502 - Fermentacion PCL","502",IF(B7563="510 - Fermentacion","510","512"))))))</f>
        <v/>
      </c>
      <c r="M7563" s="107" t="str">
        <f t="shared" si="118"/>
        <v/>
      </c>
    </row>
    <row r="7564" spans="12:13" hidden="1" x14ac:dyDescent="0.25">
      <c r="L7564" s="145" t="str">
        <f>IF(A7564="","",IFERROR(VLOOKUP(B7564,IPQlickTabla!$B:$J,9,FALSE),IF(B7564="80 - Produccion-Mezcla Grasa","80",IF(B7564="51 - Purga-Purga de sebo","51",IF(B7564="502 - Fermentacion PCL","502",IF(B7564="510 - Fermentacion","510","512"))))))</f>
        <v/>
      </c>
      <c r="M7564" s="107" t="str">
        <f t="shared" si="118"/>
        <v/>
      </c>
    </row>
    <row r="7565" spans="12:13" hidden="1" x14ac:dyDescent="0.25">
      <c r="L7565" s="145" t="str">
        <f>IF(A7565="","",IFERROR(VLOOKUP(B7565,IPQlickTabla!$B:$J,9,FALSE),IF(B7565="80 - Produccion-Mezcla Grasa","80",IF(B7565="51 - Purga-Purga de sebo","51",IF(B7565="502 - Fermentacion PCL","502",IF(B7565="510 - Fermentacion","510","512"))))))</f>
        <v/>
      </c>
      <c r="M7565" s="107" t="str">
        <f t="shared" si="118"/>
        <v/>
      </c>
    </row>
    <row r="7566" spans="12:13" hidden="1" x14ac:dyDescent="0.25">
      <c r="L7566" s="145" t="str">
        <f>IF(A7566="","",IFERROR(VLOOKUP(B7566,IPQlickTabla!$B:$J,9,FALSE),IF(B7566="80 - Produccion-Mezcla Grasa","80",IF(B7566="51 - Purga-Purga de sebo","51",IF(B7566="502 - Fermentacion PCL","502",IF(B7566="510 - Fermentacion","510","512"))))))</f>
        <v/>
      </c>
      <c r="M7566" s="107" t="str">
        <f t="shared" si="118"/>
        <v/>
      </c>
    </row>
    <row r="7567" spans="12:13" hidden="1" x14ac:dyDescent="0.25">
      <c r="L7567" s="145" t="str">
        <f>IF(A7567="","",IFERROR(VLOOKUP(B7567,IPQlickTabla!$B:$J,9,FALSE),IF(B7567="80 - Produccion-Mezcla Grasa","80",IF(B7567="51 - Purga-Purga de sebo","51",IF(B7567="502 - Fermentacion PCL","502",IF(B7567="510 - Fermentacion","510","512"))))))</f>
        <v/>
      </c>
      <c r="M7567" s="107" t="str">
        <f t="shared" si="118"/>
        <v/>
      </c>
    </row>
    <row r="7568" spans="12:13" hidden="1" x14ac:dyDescent="0.25">
      <c r="L7568" s="145" t="str">
        <f>IF(A7568="","",IFERROR(VLOOKUP(B7568,IPQlickTabla!$B:$J,9,FALSE),IF(B7568="80 - Produccion-Mezcla Grasa","80",IF(B7568="51 - Purga-Purga de sebo","51",IF(B7568="502 - Fermentacion PCL","502",IF(B7568="510 - Fermentacion","510","512"))))))</f>
        <v/>
      </c>
      <c r="M7568" s="107" t="str">
        <f t="shared" si="118"/>
        <v/>
      </c>
    </row>
    <row r="7569" spans="12:13" hidden="1" x14ac:dyDescent="0.25">
      <c r="L7569" s="145" t="str">
        <f>IF(A7569="","",IFERROR(VLOOKUP(B7569,IPQlickTabla!$B:$J,9,FALSE),IF(B7569="80 - Produccion-Mezcla Grasa","80",IF(B7569="51 - Purga-Purga de sebo","51",IF(B7569="502 - Fermentacion PCL","502",IF(B7569="510 - Fermentacion","510","512"))))))</f>
        <v/>
      </c>
      <c r="M7569" s="107" t="str">
        <f t="shared" si="118"/>
        <v/>
      </c>
    </row>
    <row r="7570" spans="12:13" hidden="1" x14ac:dyDescent="0.25">
      <c r="L7570" s="145" t="str">
        <f>IF(A7570="","",IFERROR(VLOOKUP(B7570,IPQlickTabla!$B:$J,9,FALSE),IF(B7570="80 - Produccion-Mezcla Grasa","80",IF(B7570="51 - Purga-Purga de sebo","51",IF(B7570="502 - Fermentacion PCL","502",IF(B7570="510 - Fermentacion","510","512"))))))</f>
        <v/>
      </c>
      <c r="M7570" s="107" t="str">
        <f t="shared" si="118"/>
        <v/>
      </c>
    </row>
    <row r="7571" spans="12:13" hidden="1" x14ac:dyDescent="0.25">
      <c r="L7571" s="145" t="str">
        <f>IF(A7571="","",IFERROR(VLOOKUP(B7571,IPQlickTabla!$B:$J,9,FALSE),IF(B7571="80 - Produccion-Mezcla Grasa","80",IF(B7571="51 - Purga-Purga de sebo","51",IF(B7571="502 - Fermentacion PCL","502",IF(B7571="510 - Fermentacion","510","512"))))))</f>
        <v/>
      </c>
      <c r="M7571" s="107" t="str">
        <f t="shared" si="118"/>
        <v/>
      </c>
    </row>
    <row r="7572" spans="12:13" hidden="1" x14ac:dyDescent="0.25">
      <c r="L7572" s="145" t="str">
        <f>IF(A7572="","",IFERROR(VLOOKUP(B7572,IPQlickTabla!$B:$J,9,FALSE),IF(B7572="80 - Produccion-Mezcla Grasa","80",IF(B7572="51 - Purga-Purga de sebo","51",IF(B7572="502 - Fermentacion PCL","502",IF(B7572="510 - Fermentacion","510","512"))))))</f>
        <v/>
      </c>
      <c r="M7572" s="107" t="str">
        <f t="shared" si="118"/>
        <v/>
      </c>
    </row>
    <row r="7573" spans="12:13" hidden="1" x14ac:dyDescent="0.25">
      <c r="L7573" s="145" t="str">
        <f>IF(A7573="","",IFERROR(VLOOKUP(B7573,IPQlickTabla!$B:$J,9,FALSE),IF(B7573="80 - Produccion-Mezcla Grasa","80",IF(B7573="51 - Purga-Purga de sebo","51",IF(B7573="502 - Fermentacion PCL","502",IF(B7573="510 - Fermentacion","510","512"))))))</f>
        <v/>
      </c>
      <c r="M7573" s="107" t="str">
        <f t="shared" si="118"/>
        <v/>
      </c>
    </row>
    <row r="7574" spans="12:13" hidden="1" x14ac:dyDescent="0.25">
      <c r="L7574" s="145" t="str">
        <f>IF(A7574="","",IFERROR(VLOOKUP(B7574,IPQlickTabla!$B:$J,9,FALSE),IF(B7574="80 - Produccion-Mezcla Grasa","80",IF(B7574="51 - Purga-Purga de sebo","51",IF(B7574="502 - Fermentacion PCL","502",IF(B7574="510 - Fermentacion","510","512"))))))</f>
        <v/>
      </c>
      <c r="M7574" s="107" t="str">
        <f t="shared" si="118"/>
        <v/>
      </c>
    </row>
    <row r="7575" spans="12:13" hidden="1" x14ac:dyDescent="0.25">
      <c r="L7575" s="145" t="str">
        <f>IF(A7575="","",IFERROR(VLOOKUP(B7575,IPQlickTabla!$B:$J,9,FALSE),IF(B7575="80 - Produccion-Mezcla Grasa","80",IF(B7575="51 - Purga-Purga de sebo","51",IF(B7575="502 - Fermentacion PCL","502",IF(B7575="510 - Fermentacion","510","512"))))))</f>
        <v/>
      </c>
      <c r="M7575" s="107" t="str">
        <f t="shared" si="118"/>
        <v/>
      </c>
    </row>
    <row r="7576" spans="12:13" hidden="1" x14ac:dyDescent="0.25">
      <c r="L7576" s="145" t="str">
        <f>IF(A7576="","",IFERROR(VLOOKUP(B7576,IPQlickTabla!$B:$J,9,FALSE),IF(B7576="80 - Produccion-Mezcla Grasa","80",IF(B7576="51 - Purga-Purga de sebo","51",IF(B7576="502 - Fermentacion PCL","502",IF(B7576="510 - Fermentacion","510","512"))))))</f>
        <v/>
      </c>
      <c r="M7576" s="107" t="str">
        <f t="shared" si="118"/>
        <v/>
      </c>
    </row>
    <row r="7577" spans="12:13" hidden="1" x14ac:dyDescent="0.25">
      <c r="L7577" s="145" t="str">
        <f>IF(A7577="","",IFERROR(VLOOKUP(B7577,IPQlickTabla!$B:$J,9,FALSE),IF(B7577="80 - Produccion-Mezcla Grasa","80",IF(B7577="51 - Purga-Purga de sebo","51",IF(B7577="502 - Fermentacion PCL","502",IF(B7577="510 - Fermentacion","510","512"))))))</f>
        <v/>
      </c>
      <c r="M7577" s="107" t="str">
        <f t="shared" si="118"/>
        <v/>
      </c>
    </row>
    <row r="7578" spans="12:13" hidden="1" x14ac:dyDescent="0.25">
      <c r="L7578" s="145" t="str">
        <f>IF(A7578="","",IFERROR(VLOOKUP(B7578,IPQlickTabla!$B:$J,9,FALSE),IF(B7578="80 - Produccion-Mezcla Grasa","80",IF(B7578="51 - Purga-Purga de sebo","51",IF(B7578="502 - Fermentacion PCL","502",IF(B7578="510 - Fermentacion","510","512"))))))</f>
        <v/>
      </c>
      <c r="M7578" s="107" t="str">
        <f t="shared" si="118"/>
        <v/>
      </c>
    </row>
    <row r="7579" spans="12:13" hidden="1" x14ac:dyDescent="0.25">
      <c r="L7579" s="145" t="str">
        <f>IF(A7579="","",IFERROR(VLOOKUP(B7579,IPQlickTabla!$B:$J,9,FALSE),IF(B7579="80 - Produccion-Mezcla Grasa","80",IF(B7579="51 - Purga-Purga de sebo","51",IF(B7579="502 - Fermentacion PCL","502",IF(B7579="510 - Fermentacion","510","512"))))))</f>
        <v/>
      </c>
      <c r="M7579" s="107" t="str">
        <f t="shared" si="118"/>
        <v/>
      </c>
    </row>
    <row r="7580" spans="12:13" hidden="1" x14ac:dyDescent="0.25">
      <c r="L7580" s="145" t="str">
        <f>IF(A7580="","",IFERROR(VLOOKUP(B7580,IPQlickTabla!$B:$J,9,FALSE),IF(B7580="80 - Produccion-Mezcla Grasa","80",IF(B7580="51 - Purga-Purga de sebo","51",IF(B7580="502 - Fermentacion PCL","502",IF(B7580="510 - Fermentacion","510","512"))))))</f>
        <v/>
      </c>
      <c r="M7580" s="107" t="str">
        <f t="shared" si="118"/>
        <v/>
      </c>
    </row>
    <row r="7581" spans="12:13" hidden="1" x14ac:dyDescent="0.25">
      <c r="L7581" s="145" t="str">
        <f>IF(A7581="","",IFERROR(VLOOKUP(B7581,IPQlickTabla!$B:$J,9,FALSE),IF(B7581="80 - Produccion-Mezcla Grasa","80",IF(B7581="51 - Purga-Purga de sebo","51",IF(B7581="502 - Fermentacion PCL","502",IF(B7581="510 - Fermentacion","510","512"))))))</f>
        <v/>
      </c>
      <c r="M7581" s="107" t="str">
        <f t="shared" si="118"/>
        <v/>
      </c>
    </row>
    <row r="7582" spans="12:13" hidden="1" x14ac:dyDescent="0.25">
      <c r="L7582" s="145" t="str">
        <f>IF(A7582="","",IFERROR(VLOOKUP(B7582,IPQlickTabla!$B:$J,9,FALSE),IF(B7582="80 - Produccion-Mezcla Grasa","80",IF(B7582="51 - Purga-Purga de sebo","51",IF(B7582="502 - Fermentacion PCL","502",IF(B7582="510 - Fermentacion","510","512"))))))</f>
        <v/>
      </c>
      <c r="M7582" s="107" t="str">
        <f t="shared" si="118"/>
        <v/>
      </c>
    </row>
    <row r="7583" spans="12:13" hidden="1" x14ac:dyDescent="0.25">
      <c r="L7583" s="145" t="str">
        <f>IF(A7583="","",IFERROR(VLOOKUP(B7583,IPQlickTabla!$B:$J,9,FALSE),IF(B7583="80 - Produccion-Mezcla Grasa","80",IF(B7583="51 - Purga-Purga de sebo","51",IF(B7583="502 - Fermentacion PCL","502",IF(B7583="510 - Fermentacion","510","512"))))))</f>
        <v/>
      </c>
      <c r="M7583" s="107" t="str">
        <f t="shared" si="118"/>
        <v/>
      </c>
    </row>
    <row r="7584" spans="12:13" hidden="1" x14ac:dyDescent="0.25">
      <c r="L7584" s="145" t="str">
        <f>IF(A7584="","",IFERROR(VLOOKUP(B7584,IPQlickTabla!$B:$J,9,FALSE),IF(B7584="80 - Produccion-Mezcla Grasa","80",IF(B7584="51 - Purga-Purga de sebo","51",IF(B7584="502 - Fermentacion PCL","502",IF(B7584="510 - Fermentacion","510","512"))))))</f>
        <v/>
      </c>
      <c r="M7584" s="107" t="str">
        <f t="shared" si="118"/>
        <v/>
      </c>
    </row>
    <row r="7585" spans="12:13" hidden="1" x14ac:dyDescent="0.25">
      <c r="L7585" s="145" t="str">
        <f>IF(A7585="","",IFERROR(VLOOKUP(B7585,IPQlickTabla!$B:$J,9,FALSE),IF(B7585="80 - Produccion-Mezcla Grasa","80",IF(B7585="51 - Purga-Purga de sebo","51",IF(B7585="502 - Fermentacion PCL","502",IF(B7585="510 - Fermentacion","510","512"))))))</f>
        <v/>
      </c>
      <c r="M7585" s="107" t="str">
        <f t="shared" si="118"/>
        <v/>
      </c>
    </row>
    <row r="7586" spans="12:13" hidden="1" x14ac:dyDescent="0.25">
      <c r="L7586" s="145" t="str">
        <f>IF(A7586="","",IFERROR(VLOOKUP(B7586,IPQlickTabla!$B:$J,9,FALSE),IF(B7586="80 - Produccion-Mezcla Grasa","80",IF(B7586="51 - Purga-Purga de sebo","51",IF(B7586="502 - Fermentacion PCL","502",IF(B7586="510 - Fermentacion","510","512"))))))</f>
        <v/>
      </c>
      <c r="M7586" s="107" t="str">
        <f t="shared" si="118"/>
        <v/>
      </c>
    </row>
    <row r="7587" spans="12:13" hidden="1" x14ac:dyDescent="0.25">
      <c r="L7587" s="145" t="str">
        <f>IF(A7587="","",IFERROR(VLOOKUP(B7587,IPQlickTabla!$B:$J,9,FALSE),IF(B7587="80 - Produccion-Mezcla Grasa","80",IF(B7587="51 - Purga-Purga de sebo","51",IF(B7587="502 - Fermentacion PCL","502",IF(B7587="510 - Fermentacion","510","512"))))))</f>
        <v/>
      </c>
      <c r="M7587" s="107" t="str">
        <f t="shared" si="118"/>
        <v/>
      </c>
    </row>
    <row r="7588" spans="12:13" hidden="1" x14ac:dyDescent="0.25">
      <c r="L7588" s="145" t="str">
        <f>IF(A7588="","",IFERROR(VLOOKUP(B7588,IPQlickTabla!$B:$J,9,FALSE),IF(B7588="80 - Produccion-Mezcla Grasa","80",IF(B7588="51 - Purga-Purga de sebo","51",IF(B7588="502 - Fermentacion PCL","502",IF(B7588="510 - Fermentacion","510","512"))))))</f>
        <v/>
      </c>
      <c r="M7588" s="107" t="str">
        <f t="shared" si="118"/>
        <v/>
      </c>
    </row>
    <row r="7589" spans="12:13" hidden="1" x14ac:dyDescent="0.25">
      <c r="L7589" s="145" t="str">
        <f>IF(A7589="","",IFERROR(VLOOKUP(B7589,IPQlickTabla!$B:$J,9,FALSE),IF(B7589="80 - Produccion-Mezcla Grasa","80",IF(B7589="51 - Purga-Purga de sebo","51",IF(B7589="502 - Fermentacion PCL","502",IF(B7589="510 - Fermentacion","510","512"))))))</f>
        <v/>
      </c>
      <c r="M7589" s="107" t="str">
        <f t="shared" si="118"/>
        <v/>
      </c>
    </row>
    <row r="7590" spans="12:13" hidden="1" x14ac:dyDescent="0.25">
      <c r="L7590" s="145" t="str">
        <f>IF(A7590="","",IFERROR(VLOOKUP(B7590,IPQlickTabla!$B:$J,9,FALSE),IF(B7590="80 - Produccion-Mezcla Grasa","80",IF(B7590="51 - Purga-Purga de sebo","51",IF(B7590="502 - Fermentacion PCL","502",IF(B7590="510 - Fermentacion","510","512"))))))</f>
        <v/>
      </c>
      <c r="M7590" s="107" t="str">
        <f t="shared" si="118"/>
        <v/>
      </c>
    </row>
    <row r="7591" spans="12:13" hidden="1" x14ac:dyDescent="0.25">
      <c r="L7591" s="145" t="str">
        <f>IF(A7591="","",IFERROR(VLOOKUP(B7591,IPQlickTabla!$B:$J,9,FALSE),IF(B7591="80 - Produccion-Mezcla Grasa","80",IF(B7591="51 - Purga-Purga de sebo","51",IF(B7591="502 - Fermentacion PCL","502",IF(B7591="510 - Fermentacion","510","512"))))))</f>
        <v/>
      </c>
      <c r="M7591" s="107" t="str">
        <f t="shared" si="118"/>
        <v/>
      </c>
    </row>
    <row r="7592" spans="12:13" hidden="1" x14ac:dyDescent="0.25">
      <c r="L7592" s="145" t="str">
        <f>IF(A7592="","",IFERROR(VLOOKUP(B7592,IPQlickTabla!$B:$J,9,FALSE),IF(B7592="80 - Produccion-Mezcla Grasa","80",IF(B7592="51 - Purga-Purga de sebo","51",IF(B7592="502 - Fermentacion PCL","502",IF(B7592="510 - Fermentacion","510","512"))))))</f>
        <v/>
      </c>
      <c r="M7592" s="107" t="str">
        <f t="shared" si="118"/>
        <v/>
      </c>
    </row>
    <row r="7593" spans="12:13" hidden="1" x14ac:dyDescent="0.25">
      <c r="L7593" s="145" t="str">
        <f>IF(A7593="","",IFERROR(VLOOKUP(B7593,IPQlickTabla!$B:$J,9,FALSE),IF(B7593="80 - Produccion-Mezcla Grasa","80",IF(B7593="51 - Purga-Purga de sebo","51",IF(B7593="502 - Fermentacion PCL","502",IF(B7593="510 - Fermentacion","510","512"))))))</f>
        <v/>
      </c>
      <c r="M7593" s="107" t="str">
        <f t="shared" si="118"/>
        <v/>
      </c>
    </row>
    <row r="7594" spans="12:13" hidden="1" x14ac:dyDescent="0.25">
      <c r="L7594" s="145" t="str">
        <f>IF(A7594="","",IFERROR(VLOOKUP(B7594,IPQlickTabla!$B:$J,9,FALSE),IF(B7594="80 - Produccion-Mezcla Grasa","80",IF(B7594="51 - Purga-Purga de sebo","51",IF(B7594="502 - Fermentacion PCL","502",IF(B7594="510 - Fermentacion","510","512"))))))</f>
        <v/>
      </c>
      <c r="M7594" s="107" t="str">
        <f t="shared" si="118"/>
        <v/>
      </c>
    </row>
    <row r="7595" spans="12:13" hidden="1" x14ac:dyDescent="0.25">
      <c r="L7595" s="145" t="str">
        <f>IF(A7595="","",IFERROR(VLOOKUP(B7595,IPQlickTabla!$B:$J,9,FALSE),IF(B7595="80 - Produccion-Mezcla Grasa","80",IF(B7595="51 - Purga-Purga de sebo","51",IF(B7595="502 - Fermentacion PCL","502",IF(B7595="510 - Fermentacion","510","512"))))))</f>
        <v/>
      </c>
      <c r="M7595" s="107" t="str">
        <f t="shared" si="118"/>
        <v/>
      </c>
    </row>
    <row r="7596" spans="12:13" hidden="1" x14ac:dyDescent="0.25">
      <c r="L7596" s="145" t="str">
        <f>IF(A7596="","",IFERROR(VLOOKUP(B7596,IPQlickTabla!$B:$J,9,FALSE),IF(B7596="80 - Produccion-Mezcla Grasa","80",IF(B7596="51 - Purga-Purga de sebo","51",IF(B7596="502 - Fermentacion PCL","502",IF(B7596="510 - Fermentacion","510","512"))))))</f>
        <v/>
      </c>
      <c r="M7596" s="107" t="str">
        <f t="shared" si="118"/>
        <v/>
      </c>
    </row>
    <row r="7597" spans="12:13" hidden="1" x14ac:dyDescent="0.25">
      <c r="L7597" s="145" t="str">
        <f>IF(A7597="","",IFERROR(VLOOKUP(B7597,IPQlickTabla!$B:$J,9,FALSE),IF(B7597="80 - Produccion-Mezcla Grasa","80",IF(B7597="51 - Purga-Purga de sebo","51",IF(B7597="502 - Fermentacion PCL","502",IF(B7597="510 - Fermentacion","510","512"))))))</f>
        <v/>
      </c>
      <c r="M7597" s="107" t="str">
        <f t="shared" si="118"/>
        <v/>
      </c>
    </row>
    <row r="7598" spans="12:13" hidden="1" x14ac:dyDescent="0.25">
      <c r="L7598" s="145" t="str">
        <f>IF(A7598="","",IFERROR(VLOOKUP(B7598,IPQlickTabla!$B:$J,9,FALSE),IF(B7598="80 - Produccion-Mezcla Grasa","80",IF(B7598="51 - Purga-Purga de sebo","51",IF(B7598="502 - Fermentacion PCL","502",IF(B7598="510 - Fermentacion","510","512"))))))</f>
        <v/>
      </c>
      <c r="M7598" s="107" t="str">
        <f t="shared" si="118"/>
        <v/>
      </c>
    </row>
    <row r="7599" spans="12:13" hidden="1" x14ac:dyDescent="0.25">
      <c r="L7599" s="145" t="str">
        <f>IF(A7599="","",IFERROR(VLOOKUP(B7599,IPQlickTabla!$B:$J,9,FALSE),IF(B7599="80 - Produccion-Mezcla Grasa","80",IF(B7599="51 - Purga-Purga de sebo","51",IF(B7599="502 - Fermentacion PCL","502",IF(B7599="510 - Fermentacion","510","512"))))))</f>
        <v/>
      </c>
      <c r="M7599" s="107" t="str">
        <f t="shared" si="118"/>
        <v/>
      </c>
    </row>
    <row r="7600" spans="12:13" hidden="1" x14ac:dyDescent="0.25">
      <c r="L7600" s="145" t="str">
        <f>IF(A7600="","",IFERROR(VLOOKUP(B7600,IPQlickTabla!$B:$J,9,FALSE),IF(B7600="80 - Produccion-Mezcla Grasa","80",IF(B7600="51 - Purga-Purga de sebo","51",IF(B7600="502 - Fermentacion PCL","502",IF(B7600="510 - Fermentacion","510","512"))))))</f>
        <v/>
      </c>
      <c r="M7600" s="107" t="str">
        <f t="shared" si="118"/>
        <v/>
      </c>
    </row>
    <row r="7601" spans="12:13" hidden="1" x14ac:dyDescent="0.25">
      <c r="L7601" s="145" t="str">
        <f>IF(A7601="","",IFERROR(VLOOKUP(B7601,IPQlickTabla!$B:$J,9,FALSE),IF(B7601="80 - Produccion-Mezcla Grasa","80",IF(B7601="51 - Purga-Purga de sebo","51",IF(B7601="502 - Fermentacion PCL","502",IF(B7601="510 - Fermentacion","510","512"))))))</f>
        <v/>
      </c>
      <c r="M7601" s="107" t="str">
        <f t="shared" si="118"/>
        <v/>
      </c>
    </row>
    <row r="7602" spans="12:13" hidden="1" x14ac:dyDescent="0.25">
      <c r="L7602" s="145" t="str">
        <f>IF(A7602="","",IFERROR(VLOOKUP(B7602,IPQlickTabla!$B:$J,9,FALSE),IF(B7602="80 - Produccion-Mezcla Grasa","80",IF(B7602="51 - Purga-Purga de sebo","51",IF(B7602="502 - Fermentacion PCL","502",IF(B7602="510 - Fermentacion","510","512"))))))</f>
        <v/>
      </c>
      <c r="M7602" s="107" t="str">
        <f t="shared" si="118"/>
        <v/>
      </c>
    </row>
    <row r="7603" spans="12:13" hidden="1" x14ac:dyDescent="0.25">
      <c r="L7603" s="145" t="str">
        <f>IF(A7603="","",IFERROR(VLOOKUP(B7603,IPQlickTabla!$B:$J,9,FALSE),IF(B7603="80 - Produccion-Mezcla Grasa","80",IF(B7603="51 - Purga-Purga de sebo","51",IF(B7603="502 - Fermentacion PCL","502",IF(B7603="510 - Fermentacion","510","512"))))))</f>
        <v/>
      </c>
      <c r="M7603" s="107" t="str">
        <f t="shared" si="118"/>
        <v/>
      </c>
    </row>
    <row r="7604" spans="12:13" hidden="1" x14ac:dyDescent="0.25">
      <c r="L7604" s="145" t="str">
        <f>IF(A7604="","",IFERROR(VLOOKUP(B7604,IPQlickTabla!$B:$J,9,FALSE),IF(B7604="80 - Produccion-Mezcla Grasa","80",IF(B7604="51 - Purga-Purga de sebo","51",IF(B7604="502 - Fermentacion PCL","502",IF(B7604="510 - Fermentacion","510","512"))))))</f>
        <v/>
      </c>
      <c r="M7604" s="107" t="str">
        <f t="shared" si="118"/>
        <v/>
      </c>
    </row>
    <row r="7605" spans="12:13" hidden="1" x14ac:dyDescent="0.25">
      <c r="L7605" s="145" t="str">
        <f>IF(A7605="","",IFERROR(VLOOKUP(B7605,IPQlickTabla!$B:$J,9,FALSE),IF(B7605="80 - Produccion-Mezcla Grasa","80",IF(B7605="51 - Purga-Purga de sebo","51",IF(B7605="502 - Fermentacion PCL","502",IF(B7605="510 - Fermentacion","510","512"))))))</f>
        <v/>
      </c>
      <c r="M7605" s="107" t="str">
        <f t="shared" si="118"/>
        <v/>
      </c>
    </row>
    <row r="7606" spans="12:13" hidden="1" x14ac:dyDescent="0.25">
      <c r="L7606" s="145" t="str">
        <f>IF(A7606="","",IFERROR(VLOOKUP(B7606,IPQlickTabla!$B:$J,9,FALSE),IF(B7606="80 - Produccion-Mezcla Grasa","80",IF(B7606="51 - Purga-Purga de sebo","51",IF(B7606="502 - Fermentacion PCL","502",IF(B7606="510 - Fermentacion","510","512"))))))</f>
        <v/>
      </c>
      <c r="M7606" s="107" t="str">
        <f t="shared" si="118"/>
        <v/>
      </c>
    </row>
    <row r="7607" spans="12:13" hidden="1" x14ac:dyDescent="0.25">
      <c r="L7607" s="145" t="str">
        <f>IF(A7607="","",IFERROR(VLOOKUP(B7607,IPQlickTabla!$B:$J,9,FALSE),IF(B7607="80 - Produccion-Mezcla Grasa","80",IF(B7607="51 - Purga-Purga de sebo","51",IF(B7607="502 - Fermentacion PCL","502",IF(B7607="510 - Fermentacion","510","512"))))))</f>
        <v/>
      </c>
      <c r="M7607" s="107" t="str">
        <f t="shared" si="118"/>
        <v/>
      </c>
    </row>
    <row r="7608" spans="12:13" hidden="1" x14ac:dyDescent="0.25">
      <c r="L7608" s="145" t="str">
        <f>IF(A7608="","",IFERROR(VLOOKUP(B7608,IPQlickTabla!$B:$J,9,FALSE),IF(B7608="80 - Produccion-Mezcla Grasa","80",IF(B7608="51 - Purga-Purga de sebo","51",IF(B7608="502 - Fermentacion PCL","502",IF(B7608="510 - Fermentacion","510","512"))))))</f>
        <v/>
      </c>
      <c r="M7608" s="107" t="str">
        <f t="shared" si="118"/>
        <v/>
      </c>
    </row>
    <row r="7609" spans="12:13" hidden="1" x14ac:dyDescent="0.25">
      <c r="L7609" s="145" t="str">
        <f>IF(A7609="","",IFERROR(VLOOKUP(B7609,IPQlickTabla!$B:$J,9,FALSE),IF(B7609="80 - Produccion-Mezcla Grasa","80",IF(B7609="51 - Purga-Purga de sebo","51",IF(B7609="502 - Fermentacion PCL","502",IF(B7609="510 - Fermentacion","510","512"))))))</f>
        <v/>
      </c>
      <c r="M7609" s="107" t="str">
        <f t="shared" si="118"/>
        <v/>
      </c>
    </row>
    <row r="7610" spans="12:13" hidden="1" x14ac:dyDescent="0.25">
      <c r="L7610" s="145" t="str">
        <f>IF(A7610="","",IFERROR(VLOOKUP(B7610,IPQlickTabla!$B:$J,9,FALSE),IF(B7610="80 - Produccion-Mezcla Grasa","80",IF(B7610="51 - Purga-Purga de sebo","51",IF(B7610="502 - Fermentacion PCL","502",IF(B7610="510 - Fermentacion","510","512"))))))</f>
        <v/>
      </c>
      <c r="M7610" s="107" t="str">
        <f t="shared" si="118"/>
        <v/>
      </c>
    </row>
    <row r="7611" spans="12:13" hidden="1" x14ac:dyDescent="0.25">
      <c r="L7611" s="145" t="str">
        <f>IF(A7611="","",IFERROR(VLOOKUP(B7611,IPQlickTabla!$B:$J,9,FALSE),IF(B7611="80 - Produccion-Mezcla Grasa","80",IF(B7611="51 - Purga-Purga de sebo","51",IF(B7611="502 - Fermentacion PCL","502",IF(B7611="510 - Fermentacion","510","512"))))))</f>
        <v/>
      </c>
      <c r="M7611" s="107" t="str">
        <f t="shared" si="118"/>
        <v/>
      </c>
    </row>
    <row r="7612" spans="12:13" hidden="1" x14ac:dyDescent="0.25">
      <c r="L7612" s="145" t="str">
        <f>IF(A7612="","",IFERROR(VLOOKUP(B7612,IPQlickTabla!$B:$J,9,FALSE),IF(B7612="80 - Produccion-Mezcla Grasa","80",IF(B7612="51 - Purga-Purga de sebo","51",IF(B7612="502 - Fermentacion PCL","502",IF(B7612="510 - Fermentacion","510","512"))))))</f>
        <v/>
      </c>
      <c r="M7612" s="107" t="str">
        <f t="shared" si="118"/>
        <v/>
      </c>
    </row>
    <row r="7613" spans="12:13" hidden="1" x14ac:dyDescent="0.25">
      <c r="L7613" s="145" t="str">
        <f>IF(A7613="","",IFERROR(VLOOKUP(B7613,IPQlickTabla!$B:$J,9,FALSE),IF(B7613="80 - Produccion-Mezcla Grasa","80",IF(B7613="51 - Purga-Purga de sebo","51",IF(B7613="502 - Fermentacion PCL","502",IF(B7613="510 - Fermentacion","510","512"))))))</f>
        <v/>
      </c>
      <c r="M7613" s="107" t="str">
        <f t="shared" si="118"/>
        <v/>
      </c>
    </row>
    <row r="7614" spans="12:13" hidden="1" x14ac:dyDescent="0.25">
      <c r="L7614" s="145" t="str">
        <f>IF(A7614="","",IFERROR(VLOOKUP(B7614,IPQlickTabla!$B:$J,9,FALSE),IF(B7614="80 - Produccion-Mezcla Grasa","80",IF(B7614="51 - Purga-Purga de sebo","51",IF(B7614="502 - Fermentacion PCL","502",IF(B7614="510 - Fermentacion","510","512"))))))</f>
        <v/>
      </c>
      <c r="M7614" s="107" t="str">
        <f t="shared" si="118"/>
        <v/>
      </c>
    </row>
    <row r="7615" spans="12:13" hidden="1" x14ac:dyDescent="0.25">
      <c r="L7615" s="145" t="str">
        <f>IF(A7615="","",IFERROR(VLOOKUP(B7615,IPQlickTabla!$B:$J,9,FALSE),IF(B7615="80 - Produccion-Mezcla Grasa","80",IF(B7615="51 - Purga-Purga de sebo","51",IF(B7615="502 - Fermentacion PCL","502",IF(B7615="510 - Fermentacion","510","512"))))))</f>
        <v/>
      </c>
      <c r="M7615" s="107" t="str">
        <f t="shared" si="118"/>
        <v/>
      </c>
    </row>
    <row r="7616" spans="12:13" hidden="1" x14ac:dyDescent="0.25">
      <c r="L7616" s="145" t="str">
        <f>IF(A7616="","",IFERROR(VLOOKUP(B7616,IPQlickTabla!$B:$J,9,FALSE),IF(B7616="80 - Produccion-Mezcla Grasa","80",IF(B7616="51 - Purga-Purga de sebo","51",IF(B7616="502 - Fermentacion PCL","502",IF(B7616="510 - Fermentacion","510","512"))))))</f>
        <v/>
      </c>
      <c r="M7616" s="107" t="str">
        <f t="shared" si="118"/>
        <v/>
      </c>
    </row>
    <row r="7617" spans="12:13" hidden="1" x14ac:dyDescent="0.25">
      <c r="L7617" s="145" t="str">
        <f>IF(A7617="","",IFERROR(VLOOKUP(B7617,IPQlickTabla!$B:$J,9,FALSE),IF(B7617="80 - Produccion-Mezcla Grasa","80",IF(B7617="51 - Purga-Purga de sebo","51",IF(B7617="502 - Fermentacion PCL","502",IF(B7617="510 - Fermentacion","510","512"))))))</f>
        <v/>
      </c>
      <c r="M7617" s="107" t="str">
        <f t="shared" si="118"/>
        <v/>
      </c>
    </row>
    <row r="7618" spans="12:13" hidden="1" x14ac:dyDescent="0.25">
      <c r="L7618" s="145" t="str">
        <f>IF(A7618="","",IFERROR(VLOOKUP(B7618,IPQlickTabla!$B:$J,9,FALSE),IF(B7618="80 - Produccion-Mezcla Grasa","80",IF(B7618="51 - Purga-Purga de sebo","51",IF(B7618="502 - Fermentacion PCL","502",IF(B7618="510 - Fermentacion","510","512"))))))</f>
        <v/>
      </c>
      <c r="M7618" s="107" t="str">
        <f t="shared" si="118"/>
        <v/>
      </c>
    </row>
    <row r="7619" spans="12:13" hidden="1" x14ac:dyDescent="0.25">
      <c r="L7619" s="145" t="str">
        <f>IF(A7619="","",IFERROR(VLOOKUP(B7619,IPQlickTabla!$B:$J,9,FALSE),IF(B7619="80 - Produccion-Mezcla Grasa","80",IF(B7619="51 - Purga-Purga de sebo","51",IF(B7619="502 - Fermentacion PCL","502",IF(B7619="510 - Fermentacion","510","512"))))))</f>
        <v/>
      </c>
      <c r="M7619" s="107" t="str">
        <f t="shared" ref="M7619:M7682" si="119">+IF(OR(L7619=73,L7619=74,L7619=75),75,IF(L7619="80",80,IF(L7619="51",51,IF(L7619="502",502,IF(L7619="510",510,IF(L7619="512",512,L7619))))))</f>
        <v/>
      </c>
    </row>
    <row r="7620" spans="12:13" hidden="1" x14ac:dyDescent="0.25">
      <c r="L7620" s="145" t="str">
        <f>IF(A7620="","",IFERROR(VLOOKUP(B7620,IPQlickTabla!$B:$J,9,FALSE),IF(B7620="80 - Produccion-Mezcla Grasa","80",IF(B7620="51 - Purga-Purga de sebo","51",IF(B7620="502 - Fermentacion PCL","502",IF(B7620="510 - Fermentacion","510","512"))))))</f>
        <v/>
      </c>
      <c r="M7620" s="107" t="str">
        <f t="shared" si="119"/>
        <v/>
      </c>
    </row>
    <row r="7621" spans="12:13" hidden="1" x14ac:dyDescent="0.25">
      <c r="L7621" s="145" t="str">
        <f>IF(A7621="","",IFERROR(VLOOKUP(B7621,IPQlickTabla!$B:$J,9,FALSE),IF(B7621="80 - Produccion-Mezcla Grasa","80",IF(B7621="51 - Purga-Purga de sebo","51",IF(B7621="502 - Fermentacion PCL","502",IF(B7621="510 - Fermentacion","510","512"))))))</f>
        <v/>
      </c>
      <c r="M7621" s="107" t="str">
        <f t="shared" si="119"/>
        <v/>
      </c>
    </row>
    <row r="7622" spans="12:13" hidden="1" x14ac:dyDescent="0.25">
      <c r="L7622" s="145" t="str">
        <f>IF(A7622="","",IFERROR(VLOOKUP(B7622,IPQlickTabla!$B:$J,9,FALSE),IF(B7622="80 - Produccion-Mezcla Grasa","80",IF(B7622="51 - Purga-Purga de sebo","51",IF(B7622="502 - Fermentacion PCL","502",IF(B7622="510 - Fermentacion","510","512"))))))</f>
        <v/>
      </c>
      <c r="M7622" s="107" t="str">
        <f t="shared" si="119"/>
        <v/>
      </c>
    </row>
    <row r="7623" spans="12:13" hidden="1" x14ac:dyDescent="0.25">
      <c r="L7623" s="145" t="str">
        <f>IF(A7623="","",IFERROR(VLOOKUP(B7623,IPQlickTabla!$B:$J,9,FALSE),IF(B7623="80 - Produccion-Mezcla Grasa","80",IF(B7623="51 - Purga-Purga de sebo","51",IF(B7623="502 - Fermentacion PCL","502",IF(B7623="510 - Fermentacion","510","512"))))))</f>
        <v/>
      </c>
      <c r="M7623" s="107" t="str">
        <f t="shared" si="119"/>
        <v/>
      </c>
    </row>
    <row r="7624" spans="12:13" hidden="1" x14ac:dyDescent="0.25">
      <c r="L7624" s="145" t="str">
        <f>IF(A7624="","",IFERROR(VLOOKUP(B7624,IPQlickTabla!$B:$J,9,FALSE),IF(B7624="80 - Produccion-Mezcla Grasa","80",IF(B7624="51 - Purga-Purga de sebo","51",IF(B7624="502 - Fermentacion PCL","502",IF(B7624="510 - Fermentacion","510","512"))))))</f>
        <v/>
      </c>
      <c r="M7624" s="107" t="str">
        <f t="shared" si="119"/>
        <v/>
      </c>
    </row>
    <row r="7625" spans="12:13" hidden="1" x14ac:dyDescent="0.25">
      <c r="L7625" s="145" t="str">
        <f>IF(A7625="","",IFERROR(VLOOKUP(B7625,IPQlickTabla!$B:$J,9,FALSE),IF(B7625="80 - Produccion-Mezcla Grasa","80",IF(B7625="51 - Purga-Purga de sebo","51",IF(B7625="502 - Fermentacion PCL","502",IF(B7625="510 - Fermentacion","510","512"))))))</f>
        <v/>
      </c>
      <c r="M7625" s="107" t="str">
        <f t="shared" si="119"/>
        <v/>
      </c>
    </row>
    <row r="7626" spans="12:13" hidden="1" x14ac:dyDescent="0.25">
      <c r="L7626" s="145" t="str">
        <f>IF(A7626="","",IFERROR(VLOOKUP(B7626,IPQlickTabla!$B:$J,9,FALSE),IF(B7626="80 - Produccion-Mezcla Grasa","80",IF(B7626="51 - Purga-Purga de sebo","51",IF(B7626="502 - Fermentacion PCL","502",IF(B7626="510 - Fermentacion","510","512"))))))</f>
        <v/>
      </c>
      <c r="M7626" s="107" t="str">
        <f t="shared" si="119"/>
        <v/>
      </c>
    </row>
    <row r="7627" spans="12:13" hidden="1" x14ac:dyDescent="0.25">
      <c r="L7627" s="145" t="str">
        <f>IF(A7627="","",IFERROR(VLOOKUP(B7627,IPQlickTabla!$B:$J,9,FALSE),IF(B7627="80 - Produccion-Mezcla Grasa","80",IF(B7627="51 - Purga-Purga de sebo","51",IF(B7627="502 - Fermentacion PCL","502",IF(B7627="510 - Fermentacion","510","512"))))))</f>
        <v/>
      </c>
      <c r="M7627" s="107" t="str">
        <f t="shared" si="119"/>
        <v/>
      </c>
    </row>
    <row r="7628" spans="12:13" hidden="1" x14ac:dyDescent="0.25">
      <c r="L7628" s="145" t="str">
        <f>IF(A7628="","",IFERROR(VLOOKUP(B7628,IPQlickTabla!$B:$J,9,FALSE),IF(B7628="80 - Produccion-Mezcla Grasa","80",IF(B7628="51 - Purga-Purga de sebo","51",IF(B7628="502 - Fermentacion PCL","502",IF(B7628="510 - Fermentacion","510","512"))))))</f>
        <v/>
      </c>
      <c r="M7628" s="107" t="str">
        <f t="shared" si="119"/>
        <v/>
      </c>
    </row>
    <row r="7629" spans="12:13" hidden="1" x14ac:dyDescent="0.25">
      <c r="L7629" s="145" t="str">
        <f>IF(A7629="","",IFERROR(VLOOKUP(B7629,IPQlickTabla!$B:$J,9,FALSE),IF(B7629="80 - Produccion-Mezcla Grasa","80",IF(B7629="51 - Purga-Purga de sebo","51",IF(B7629="502 - Fermentacion PCL","502",IF(B7629="510 - Fermentacion","510","512"))))))</f>
        <v/>
      </c>
      <c r="M7629" s="107" t="str">
        <f t="shared" si="119"/>
        <v/>
      </c>
    </row>
    <row r="7630" spans="12:13" hidden="1" x14ac:dyDescent="0.25">
      <c r="L7630" s="145" t="str">
        <f>IF(A7630="","",IFERROR(VLOOKUP(B7630,IPQlickTabla!$B:$J,9,FALSE),IF(B7630="80 - Produccion-Mezcla Grasa","80",IF(B7630="51 - Purga-Purga de sebo","51",IF(B7630="502 - Fermentacion PCL","502",IF(B7630="510 - Fermentacion","510","512"))))))</f>
        <v/>
      </c>
      <c r="M7630" s="107" t="str">
        <f t="shared" si="119"/>
        <v/>
      </c>
    </row>
    <row r="7631" spans="12:13" hidden="1" x14ac:dyDescent="0.25">
      <c r="L7631" s="145" t="str">
        <f>IF(A7631="","",IFERROR(VLOOKUP(B7631,IPQlickTabla!$B:$J,9,FALSE),IF(B7631="80 - Produccion-Mezcla Grasa","80",IF(B7631="51 - Purga-Purga de sebo","51",IF(B7631="502 - Fermentacion PCL","502",IF(B7631="510 - Fermentacion","510","512"))))))</f>
        <v/>
      </c>
      <c r="M7631" s="107" t="str">
        <f t="shared" si="119"/>
        <v/>
      </c>
    </row>
    <row r="7632" spans="12:13" hidden="1" x14ac:dyDescent="0.25">
      <c r="L7632" s="145" t="str">
        <f>IF(A7632="","",IFERROR(VLOOKUP(B7632,IPQlickTabla!$B:$J,9,FALSE),IF(B7632="80 - Produccion-Mezcla Grasa","80",IF(B7632="51 - Purga-Purga de sebo","51",IF(B7632="502 - Fermentacion PCL","502",IF(B7632="510 - Fermentacion","510","512"))))))</f>
        <v/>
      </c>
      <c r="M7632" s="107" t="str">
        <f t="shared" si="119"/>
        <v/>
      </c>
    </row>
    <row r="7633" spans="12:13" hidden="1" x14ac:dyDescent="0.25">
      <c r="L7633" s="145" t="str">
        <f>IF(A7633="","",IFERROR(VLOOKUP(B7633,IPQlickTabla!$B:$J,9,FALSE),IF(B7633="80 - Produccion-Mezcla Grasa","80",IF(B7633="51 - Purga-Purga de sebo","51",IF(B7633="502 - Fermentacion PCL","502",IF(B7633="510 - Fermentacion","510","512"))))))</f>
        <v/>
      </c>
      <c r="M7633" s="107" t="str">
        <f t="shared" si="119"/>
        <v/>
      </c>
    </row>
    <row r="7634" spans="12:13" hidden="1" x14ac:dyDescent="0.25">
      <c r="L7634" s="145" t="str">
        <f>IF(A7634="","",IFERROR(VLOOKUP(B7634,IPQlickTabla!$B:$J,9,FALSE),IF(B7634="80 - Produccion-Mezcla Grasa","80",IF(B7634="51 - Purga-Purga de sebo","51",IF(B7634="502 - Fermentacion PCL","502",IF(B7634="510 - Fermentacion","510","512"))))))</f>
        <v/>
      </c>
      <c r="M7634" s="107" t="str">
        <f t="shared" si="119"/>
        <v/>
      </c>
    </row>
    <row r="7635" spans="12:13" hidden="1" x14ac:dyDescent="0.25">
      <c r="L7635" s="145" t="str">
        <f>IF(A7635="","",IFERROR(VLOOKUP(B7635,IPQlickTabla!$B:$J,9,FALSE),IF(B7635="80 - Produccion-Mezcla Grasa","80",IF(B7635="51 - Purga-Purga de sebo","51",IF(B7635="502 - Fermentacion PCL","502",IF(B7635="510 - Fermentacion","510","512"))))))</f>
        <v/>
      </c>
      <c r="M7635" s="107" t="str">
        <f t="shared" si="119"/>
        <v/>
      </c>
    </row>
    <row r="7636" spans="12:13" hidden="1" x14ac:dyDescent="0.25">
      <c r="L7636" s="145" t="str">
        <f>IF(A7636="","",IFERROR(VLOOKUP(B7636,IPQlickTabla!$B:$J,9,FALSE),IF(B7636="80 - Produccion-Mezcla Grasa","80",IF(B7636="51 - Purga-Purga de sebo","51",IF(B7636="502 - Fermentacion PCL","502",IF(B7636="510 - Fermentacion","510","512"))))))</f>
        <v/>
      </c>
      <c r="M7636" s="107" t="str">
        <f t="shared" si="119"/>
        <v/>
      </c>
    </row>
    <row r="7637" spans="12:13" hidden="1" x14ac:dyDescent="0.25">
      <c r="L7637" s="145" t="str">
        <f>IF(A7637="","",IFERROR(VLOOKUP(B7637,IPQlickTabla!$B:$J,9,FALSE),IF(B7637="80 - Produccion-Mezcla Grasa","80",IF(B7637="51 - Purga-Purga de sebo","51",IF(B7637="502 - Fermentacion PCL","502",IF(B7637="510 - Fermentacion","510","512"))))))</f>
        <v/>
      </c>
      <c r="M7637" s="107" t="str">
        <f t="shared" si="119"/>
        <v/>
      </c>
    </row>
    <row r="7638" spans="12:13" hidden="1" x14ac:dyDescent="0.25">
      <c r="L7638" s="145" t="str">
        <f>IF(A7638="","",IFERROR(VLOOKUP(B7638,IPQlickTabla!$B:$J,9,FALSE),IF(B7638="80 - Produccion-Mezcla Grasa","80",IF(B7638="51 - Purga-Purga de sebo","51",IF(B7638="502 - Fermentacion PCL","502",IF(B7638="510 - Fermentacion","510","512"))))))</f>
        <v/>
      </c>
      <c r="M7638" s="107" t="str">
        <f t="shared" si="119"/>
        <v/>
      </c>
    </row>
    <row r="7639" spans="12:13" hidden="1" x14ac:dyDescent="0.25">
      <c r="L7639" s="145" t="str">
        <f>IF(A7639="","",IFERROR(VLOOKUP(B7639,IPQlickTabla!$B:$J,9,FALSE),IF(B7639="80 - Produccion-Mezcla Grasa","80",IF(B7639="51 - Purga-Purga de sebo","51",IF(B7639="502 - Fermentacion PCL","502",IF(B7639="510 - Fermentacion","510","512"))))))</f>
        <v/>
      </c>
      <c r="M7639" s="107" t="str">
        <f t="shared" si="119"/>
        <v/>
      </c>
    </row>
    <row r="7640" spans="12:13" hidden="1" x14ac:dyDescent="0.25">
      <c r="L7640" s="145" t="str">
        <f>IF(A7640="","",IFERROR(VLOOKUP(B7640,IPQlickTabla!$B:$J,9,FALSE),IF(B7640="80 - Produccion-Mezcla Grasa","80",IF(B7640="51 - Purga-Purga de sebo","51",IF(B7640="502 - Fermentacion PCL","502",IF(B7640="510 - Fermentacion","510","512"))))))</f>
        <v/>
      </c>
      <c r="M7640" s="107" t="str">
        <f t="shared" si="119"/>
        <v/>
      </c>
    </row>
    <row r="7641" spans="12:13" hidden="1" x14ac:dyDescent="0.25">
      <c r="L7641" s="145" t="str">
        <f>IF(A7641="","",IFERROR(VLOOKUP(B7641,IPQlickTabla!$B:$J,9,FALSE),IF(B7641="80 - Produccion-Mezcla Grasa","80",IF(B7641="51 - Purga-Purga de sebo","51",IF(B7641="502 - Fermentacion PCL","502",IF(B7641="510 - Fermentacion","510","512"))))))</f>
        <v/>
      </c>
      <c r="M7641" s="107" t="str">
        <f t="shared" si="119"/>
        <v/>
      </c>
    </row>
    <row r="7642" spans="12:13" hidden="1" x14ac:dyDescent="0.25">
      <c r="L7642" s="145" t="str">
        <f>IF(A7642="","",IFERROR(VLOOKUP(B7642,IPQlickTabla!$B:$J,9,FALSE),IF(B7642="80 - Produccion-Mezcla Grasa","80",IF(B7642="51 - Purga-Purga de sebo","51",IF(B7642="502 - Fermentacion PCL","502",IF(B7642="510 - Fermentacion","510","512"))))))</f>
        <v/>
      </c>
      <c r="M7642" s="107" t="str">
        <f t="shared" si="119"/>
        <v/>
      </c>
    </row>
    <row r="7643" spans="12:13" hidden="1" x14ac:dyDescent="0.25">
      <c r="L7643" s="145" t="str">
        <f>IF(A7643="","",IFERROR(VLOOKUP(B7643,IPQlickTabla!$B:$J,9,FALSE),IF(B7643="80 - Produccion-Mezcla Grasa","80",IF(B7643="51 - Purga-Purga de sebo","51",IF(B7643="502 - Fermentacion PCL","502",IF(B7643="510 - Fermentacion","510","512"))))))</f>
        <v/>
      </c>
      <c r="M7643" s="107" t="str">
        <f t="shared" si="119"/>
        <v/>
      </c>
    </row>
    <row r="7644" spans="12:13" hidden="1" x14ac:dyDescent="0.25">
      <c r="L7644" s="145" t="str">
        <f>IF(A7644="","",IFERROR(VLOOKUP(B7644,IPQlickTabla!$B:$J,9,FALSE),IF(B7644="80 - Produccion-Mezcla Grasa","80",IF(B7644="51 - Purga-Purga de sebo","51",IF(B7644="502 - Fermentacion PCL","502",IF(B7644="510 - Fermentacion","510","512"))))))</f>
        <v/>
      </c>
      <c r="M7644" s="107" t="str">
        <f t="shared" si="119"/>
        <v/>
      </c>
    </row>
    <row r="7645" spans="12:13" hidden="1" x14ac:dyDescent="0.25">
      <c r="L7645" s="145" t="str">
        <f>IF(A7645="","",IFERROR(VLOOKUP(B7645,IPQlickTabla!$B:$J,9,FALSE),IF(B7645="80 - Produccion-Mezcla Grasa","80",IF(B7645="51 - Purga-Purga de sebo","51",IF(B7645="502 - Fermentacion PCL","502",IF(B7645="510 - Fermentacion","510","512"))))))</f>
        <v/>
      </c>
      <c r="M7645" s="107" t="str">
        <f t="shared" si="119"/>
        <v/>
      </c>
    </row>
    <row r="7646" spans="12:13" hidden="1" x14ac:dyDescent="0.25">
      <c r="L7646" s="145" t="str">
        <f>IF(A7646="","",IFERROR(VLOOKUP(B7646,IPQlickTabla!$B:$J,9,FALSE),IF(B7646="80 - Produccion-Mezcla Grasa","80",IF(B7646="51 - Purga-Purga de sebo","51",IF(B7646="502 - Fermentacion PCL","502",IF(B7646="510 - Fermentacion","510","512"))))))</f>
        <v/>
      </c>
      <c r="M7646" s="107" t="str">
        <f t="shared" si="119"/>
        <v/>
      </c>
    </row>
    <row r="7647" spans="12:13" hidden="1" x14ac:dyDescent="0.25">
      <c r="L7647" s="145" t="str">
        <f>IF(A7647="","",IFERROR(VLOOKUP(B7647,IPQlickTabla!$B:$J,9,FALSE),IF(B7647="80 - Produccion-Mezcla Grasa","80",IF(B7647="51 - Purga-Purga de sebo","51",IF(B7647="502 - Fermentacion PCL","502",IF(B7647="510 - Fermentacion","510","512"))))))</f>
        <v/>
      </c>
      <c r="M7647" s="107" t="str">
        <f t="shared" si="119"/>
        <v/>
      </c>
    </row>
    <row r="7648" spans="12:13" hidden="1" x14ac:dyDescent="0.25">
      <c r="L7648" s="145" t="str">
        <f>IF(A7648="","",IFERROR(VLOOKUP(B7648,IPQlickTabla!$B:$J,9,FALSE),IF(B7648="80 - Produccion-Mezcla Grasa","80",IF(B7648="51 - Purga-Purga de sebo","51",IF(B7648="502 - Fermentacion PCL","502",IF(B7648="510 - Fermentacion","510","512"))))))</f>
        <v/>
      </c>
      <c r="M7648" s="107" t="str">
        <f t="shared" si="119"/>
        <v/>
      </c>
    </row>
    <row r="7649" spans="12:13" hidden="1" x14ac:dyDescent="0.25">
      <c r="L7649" s="145" t="str">
        <f>IF(A7649="","",IFERROR(VLOOKUP(B7649,IPQlickTabla!$B:$J,9,FALSE),IF(B7649="80 - Produccion-Mezcla Grasa","80",IF(B7649="51 - Purga-Purga de sebo","51",IF(B7649="502 - Fermentacion PCL","502",IF(B7649="510 - Fermentacion","510","512"))))))</f>
        <v/>
      </c>
      <c r="M7649" s="107" t="str">
        <f t="shared" si="119"/>
        <v/>
      </c>
    </row>
    <row r="7650" spans="12:13" hidden="1" x14ac:dyDescent="0.25">
      <c r="L7650" s="145" t="str">
        <f>IF(A7650="","",IFERROR(VLOOKUP(B7650,IPQlickTabla!$B:$J,9,FALSE),IF(B7650="80 - Produccion-Mezcla Grasa","80",IF(B7650="51 - Purga-Purga de sebo","51",IF(B7650="502 - Fermentacion PCL","502",IF(B7650="510 - Fermentacion","510","512"))))))</f>
        <v/>
      </c>
      <c r="M7650" s="107" t="str">
        <f t="shared" si="119"/>
        <v/>
      </c>
    </row>
    <row r="7651" spans="12:13" hidden="1" x14ac:dyDescent="0.25">
      <c r="L7651" s="145" t="str">
        <f>IF(A7651="","",IFERROR(VLOOKUP(B7651,IPQlickTabla!$B:$J,9,FALSE),IF(B7651="80 - Produccion-Mezcla Grasa","80",IF(B7651="51 - Purga-Purga de sebo","51",IF(B7651="502 - Fermentacion PCL","502",IF(B7651="510 - Fermentacion","510","512"))))))</f>
        <v/>
      </c>
      <c r="M7651" s="107" t="str">
        <f t="shared" si="119"/>
        <v/>
      </c>
    </row>
    <row r="7652" spans="12:13" hidden="1" x14ac:dyDescent="0.25">
      <c r="L7652" s="145" t="str">
        <f>IF(A7652="","",IFERROR(VLOOKUP(B7652,IPQlickTabla!$B:$J,9,FALSE),IF(B7652="80 - Produccion-Mezcla Grasa","80",IF(B7652="51 - Purga-Purga de sebo","51",IF(B7652="502 - Fermentacion PCL","502",IF(B7652="510 - Fermentacion","510","512"))))))</f>
        <v/>
      </c>
      <c r="M7652" s="107" t="str">
        <f t="shared" si="119"/>
        <v/>
      </c>
    </row>
    <row r="7653" spans="12:13" hidden="1" x14ac:dyDescent="0.25">
      <c r="L7653" s="145" t="str">
        <f>IF(A7653="","",IFERROR(VLOOKUP(B7653,IPQlickTabla!$B:$J,9,FALSE),IF(B7653="80 - Produccion-Mezcla Grasa","80",IF(B7653="51 - Purga-Purga de sebo","51",IF(B7653="502 - Fermentacion PCL","502",IF(B7653="510 - Fermentacion","510","512"))))))</f>
        <v/>
      </c>
      <c r="M7653" s="107" t="str">
        <f t="shared" si="119"/>
        <v/>
      </c>
    </row>
    <row r="7654" spans="12:13" hidden="1" x14ac:dyDescent="0.25">
      <c r="L7654" s="145" t="str">
        <f>IF(A7654="","",IFERROR(VLOOKUP(B7654,IPQlickTabla!$B:$J,9,FALSE),IF(B7654="80 - Produccion-Mezcla Grasa","80",IF(B7654="51 - Purga-Purga de sebo","51",IF(B7654="502 - Fermentacion PCL","502",IF(B7654="510 - Fermentacion","510","512"))))))</f>
        <v/>
      </c>
      <c r="M7654" s="107" t="str">
        <f t="shared" si="119"/>
        <v/>
      </c>
    </row>
    <row r="7655" spans="12:13" hidden="1" x14ac:dyDescent="0.25">
      <c r="L7655" s="145" t="str">
        <f>IF(A7655="","",IFERROR(VLOOKUP(B7655,IPQlickTabla!$B:$J,9,FALSE),IF(B7655="80 - Produccion-Mezcla Grasa","80",IF(B7655="51 - Purga-Purga de sebo","51",IF(B7655="502 - Fermentacion PCL","502",IF(B7655="510 - Fermentacion","510","512"))))))</f>
        <v/>
      </c>
      <c r="M7655" s="107" t="str">
        <f t="shared" si="119"/>
        <v/>
      </c>
    </row>
    <row r="7656" spans="12:13" hidden="1" x14ac:dyDescent="0.25">
      <c r="L7656" s="145" t="str">
        <f>IF(A7656="","",IFERROR(VLOOKUP(B7656,IPQlickTabla!$B:$J,9,FALSE),IF(B7656="80 - Produccion-Mezcla Grasa","80",IF(B7656="51 - Purga-Purga de sebo","51",IF(B7656="502 - Fermentacion PCL","502",IF(B7656="510 - Fermentacion","510","512"))))))</f>
        <v/>
      </c>
      <c r="M7656" s="107" t="str">
        <f t="shared" si="119"/>
        <v/>
      </c>
    </row>
    <row r="7657" spans="12:13" hidden="1" x14ac:dyDescent="0.25">
      <c r="L7657" s="145" t="str">
        <f>IF(A7657="","",IFERROR(VLOOKUP(B7657,IPQlickTabla!$B:$J,9,FALSE),IF(B7657="80 - Produccion-Mezcla Grasa","80",IF(B7657="51 - Purga-Purga de sebo","51",IF(B7657="502 - Fermentacion PCL","502",IF(B7657="510 - Fermentacion","510","512"))))))</f>
        <v/>
      </c>
      <c r="M7657" s="107" t="str">
        <f t="shared" si="119"/>
        <v/>
      </c>
    </row>
    <row r="7658" spans="12:13" hidden="1" x14ac:dyDescent="0.25">
      <c r="L7658" s="145" t="str">
        <f>IF(A7658="","",IFERROR(VLOOKUP(B7658,IPQlickTabla!$B:$J,9,FALSE),IF(B7658="80 - Produccion-Mezcla Grasa","80",IF(B7658="51 - Purga-Purga de sebo","51",IF(B7658="502 - Fermentacion PCL","502",IF(B7658="510 - Fermentacion","510","512"))))))</f>
        <v/>
      </c>
      <c r="M7658" s="107" t="str">
        <f t="shared" si="119"/>
        <v/>
      </c>
    </row>
    <row r="7659" spans="12:13" hidden="1" x14ac:dyDescent="0.25">
      <c r="L7659" s="145" t="str">
        <f>IF(A7659="","",IFERROR(VLOOKUP(B7659,IPQlickTabla!$B:$J,9,FALSE),IF(B7659="80 - Produccion-Mezcla Grasa","80",IF(B7659="51 - Purga-Purga de sebo","51",IF(B7659="502 - Fermentacion PCL","502",IF(B7659="510 - Fermentacion","510","512"))))))</f>
        <v/>
      </c>
      <c r="M7659" s="107" t="str">
        <f t="shared" si="119"/>
        <v/>
      </c>
    </row>
    <row r="7660" spans="12:13" hidden="1" x14ac:dyDescent="0.25">
      <c r="L7660" s="145" t="str">
        <f>IF(A7660="","",IFERROR(VLOOKUP(B7660,IPQlickTabla!$B:$J,9,FALSE),IF(B7660="80 - Produccion-Mezcla Grasa","80",IF(B7660="51 - Purga-Purga de sebo","51",IF(B7660="502 - Fermentacion PCL","502",IF(B7660="510 - Fermentacion","510","512"))))))</f>
        <v/>
      </c>
      <c r="M7660" s="107" t="str">
        <f t="shared" si="119"/>
        <v/>
      </c>
    </row>
    <row r="7661" spans="12:13" hidden="1" x14ac:dyDescent="0.25">
      <c r="L7661" s="145" t="str">
        <f>IF(A7661="","",IFERROR(VLOOKUP(B7661,IPQlickTabla!$B:$J,9,FALSE),IF(B7661="80 - Produccion-Mezcla Grasa","80",IF(B7661="51 - Purga-Purga de sebo","51",IF(B7661="502 - Fermentacion PCL","502",IF(B7661="510 - Fermentacion","510","512"))))))</f>
        <v/>
      </c>
      <c r="M7661" s="107" t="str">
        <f t="shared" si="119"/>
        <v/>
      </c>
    </row>
    <row r="7662" spans="12:13" hidden="1" x14ac:dyDescent="0.25">
      <c r="L7662" s="145" t="str">
        <f>IF(A7662="","",IFERROR(VLOOKUP(B7662,IPQlickTabla!$B:$J,9,FALSE),IF(B7662="80 - Produccion-Mezcla Grasa","80",IF(B7662="51 - Purga-Purga de sebo","51",IF(B7662="502 - Fermentacion PCL","502",IF(B7662="510 - Fermentacion","510","512"))))))</f>
        <v/>
      </c>
      <c r="M7662" s="107" t="str">
        <f t="shared" si="119"/>
        <v/>
      </c>
    </row>
    <row r="7663" spans="12:13" hidden="1" x14ac:dyDescent="0.25">
      <c r="L7663" s="145" t="str">
        <f>IF(A7663="","",IFERROR(VLOOKUP(B7663,IPQlickTabla!$B:$J,9,FALSE),IF(B7663="80 - Produccion-Mezcla Grasa","80",IF(B7663="51 - Purga-Purga de sebo","51",IF(B7663="502 - Fermentacion PCL","502",IF(B7663="510 - Fermentacion","510","512"))))))</f>
        <v/>
      </c>
      <c r="M7663" s="107" t="str">
        <f t="shared" si="119"/>
        <v/>
      </c>
    </row>
    <row r="7664" spans="12:13" hidden="1" x14ac:dyDescent="0.25">
      <c r="L7664" s="145" t="str">
        <f>IF(A7664="","",IFERROR(VLOOKUP(B7664,IPQlickTabla!$B:$J,9,FALSE),IF(B7664="80 - Produccion-Mezcla Grasa","80",IF(B7664="51 - Purga-Purga de sebo","51",IF(B7664="502 - Fermentacion PCL","502",IF(B7664="510 - Fermentacion","510","512"))))))</f>
        <v/>
      </c>
      <c r="M7664" s="107" t="str">
        <f t="shared" si="119"/>
        <v/>
      </c>
    </row>
    <row r="7665" spans="12:13" hidden="1" x14ac:dyDescent="0.25">
      <c r="L7665" s="145" t="str">
        <f>IF(A7665="","",IFERROR(VLOOKUP(B7665,IPQlickTabla!$B:$J,9,FALSE),IF(B7665="80 - Produccion-Mezcla Grasa","80",IF(B7665="51 - Purga-Purga de sebo","51",IF(B7665="502 - Fermentacion PCL","502",IF(B7665="510 - Fermentacion","510","512"))))))</f>
        <v/>
      </c>
      <c r="M7665" s="107" t="str">
        <f t="shared" si="119"/>
        <v/>
      </c>
    </row>
    <row r="7666" spans="12:13" hidden="1" x14ac:dyDescent="0.25">
      <c r="L7666" s="145" t="str">
        <f>IF(A7666="","",IFERROR(VLOOKUP(B7666,IPQlickTabla!$B:$J,9,FALSE),IF(B7666="80 - Produccion-Mezcla Grasa","80",IF(B7666="51 - Purga-Purga de sebo","51",IF(B7666="502 - Fermentacion PCL","502",IF(B7666="510 - Fermentacion","510","512"))))))</f>
        <v/>
      </c>
      <c r="M7666" s="107" t="str">
        <f t="shared" si="119"/>
        <v/>
      </c>
    </row>
    <row r="7667" spans="12:13" hidden="1" x14ac:dyDescent="0.25">
      <c r="L7667" s="145" t="str">
        <f>IF(A7667="","",IFERROR(VLOOKUP(B7667,IPQlickTabla!$B:$J,9,FALSE),IF(B7667="80 - Produccion-Mezcla Grasa","80",IF(B7667="51 - Purga-Purga de sebo","51",IF(B7667="502 - Fermentacion PCL","502",IF(B7667="510 - Fermentacion","510","512"))))))</f>
        <v/>
      </c>
      <c r="M7667" s="107" t="str">
        <f t="shared" si="119"/>
        <v/>
      </c>
    </row>
    <row r="7668" spans="12:13" hidden="1" x14ac:dyDescent="0.25">
      <c r="L7668" s="145" t="str">
        <f>IF(A7668="","",IFERROR(VLOOKUP(B7668,IPQlickTabla!$B:$J,9,FALSE),IF(B7668="80 - Produccion-Mezcla Grasa","80",IF(B7668="51 - Purga-Purga de sebo","51",IF(B7668="502 - Fermentacion PCL","502",IF(B7668="510 - Fermentacion","510","512"))))))</f>
        <v/>
      </c>
      <c r="M7668" s="107" t="str">
        <f t="shared" si="119"/>
        <v/>
      </c>
    </row>
    <row r="7669" spans="12:13" hidden="1" x14ac:dyDescent="0.25">
      <c r="L7669" s="145" t="str">
        <f>IF(A7669="","",IFERROR(VLOOKUP(B7669,IPQlickTabla!$B:$J,9,FALSE),IF(B7669="80 - Produccion-Mezcla Grasa","80",IF(B7669="51 - Purga-Purga de sebo","51",IF(B7669="502 - Fermentacion PCL","502",IF(B7669="510 - Fermentacion","510","512"))))))</f>
        <v/>
      </c>
      <c r="M7669" s="107" t="str">
        <f t="shared" si="119"/>
        <v/>
      </c>
    </row>
    <row r="7670" spans="12:13" hidden="1" x14ac:dyDescent="0.25">
      <c r="L7670" s="145" t="str">
        <f>IF(A7670="","",IFERROR(VLOOKUP(B7670,IPQlickTabla!$B:$J,9,FALSE),IF(B7670="80 - Produccion-Mezcla Grasa","80",IF(B7670="51 - Purga-Purga de sebo","51",IF(B7670="502 - Fermentacion PCL","502",IF(B7670="510 - Fermentacion","510","512"))))))</f>
        <v/>
      </c>
      <c r="M7670" s="107" t="str">
        <f t="shared" si="119"/>
        <v/>
      </c>
    </row>
    <row r="7671" spans="12:13" hidden="1" x14ac:dyDescent="0.25">
      <c r="L7671" s="145" t="str">
        <f>IF(A7671="","",IFERROR(VLOOKUP(B7671,IPQlickTabla!$B:$J,9,FALSE),IF(B7671="80 - Produccion-Mezcla Grasa","80",IF(B7671="51 - Purga-Purga de sebo","51",IF(B7671="502 - Fermentacion PCL","502",IF(B7671="510 - Fermentacion","510","512"))))))</f>
        <v/>
      </c>
      <c r="M7671" s="107" t="str">
        <f t="shared" si="119"/>
        <v/>
      </c>
    </row>
    <row r="7672" spans="12:13" hidden="1" x14ac:dyDescent="0.25">
      <c r="L7672" s="145" t="str">
        <f>IF(A7672="","",IFERROR(VLOOKUP(B7672,IPQlickTabla!$B:$J,9,FALSE),IF(B7672="80 - Produccion-Mezcla Grasa","80",IF(B7672="51 - Purga-Purga de sebo","51",IF(B7672="502 - Fermentacion PCL","502",IF(B7672="510 - Fermentacion","510","512"))))))</f>
        <v/>
      </c>
      <c r="M7672" s="107" t="str">
        <f t="shared" si="119"/>
        <v/>
      </c>
    </row>
    <row r="7673" spans="12:13" hidden="1" x14ac:dyDescent="0.25">
      <c r="L7673" s="145" t="str">
        <f>IF(A7673="","",IFERROR(VLOOKUP(B7673,IPQlickTabla!$B:$J,9,FALSE),IF(B7673="80 - Produccion-Mezcla Grasa","80",IF(B7673="51 - Purga-Purga de sebo","51",IF(B7673="502 - Fermentacion PCL","502",IF(B7673="510 - Fermentacion","510","512"))))))</f>
        <v/>
      </c>
      <c r="M7673" s="107" t="str">
        <f t="shared" si="119"/>
        <v/>
      </c>
    </row>
    <row r="7674" spans="12:13" hidden="1" x14ac:dyDescent="0.25">
      <c r="L7674" s="145" t="str">
        <f>IF(A7674="","",IFERROR(VLOOKUP(B7674,IPQlickTabla!$B:$J,9,FALSE),IF(B7674="80 - Produccion-Mezcla Grasa","80",IF(B7674="51 - Purga-Purga de sebo","51",IF(B7674="502 - Fermentacion PCL","502",IF(B7674="510 - Fermentacion","510","512"))))))</f>
        <v/>
      </c>
      <c r="M7674" s="107" t="str">
        <f t="shared" si="119"/>
        <v/>
      </c>
    </row>
    <row r="7675" spans="12:13" hidden="1" x14ac:dyDescent="0.25">
      <c r="L7675" s="145" t="str">
        <f>IF(A7675="","",IFERROR(VLOOKUP(B7675,IPQlickTabla!$B:$J,9,FALSE),IF(B7675="80 - Produccion-Mezcla Grasa","80",IF(B7675="51 - Purga-Purga de sebo","51",IF(B7675="502 - Fermentacion PCL","502",IF(B7675="510 - Fermentacion","510","512"))))))</f>
        <v/>
      </c>
      <c r="M7675" s="107" t="str">
        <f t="shared" si="119"/>
        <v/>
      </c>
    </row>
    <row r="7676" spans="12:13" hidden="1" x14ac:dyDescent="0.25">
      <c r="L7676" s="145" t="str">
        <f>IF(A7676="","",IFERROR(VLOOKUP(B7676,IPQlickTabla!$B:$J,9,FALSE),IF(B7676="80 - Produccion-Mezcla Grasa","80",IF(B7676="51 - Purga-Purga de sebo","51",IF(B7676="502 - Fermentacion PCL","502",IF(B7676="510 - Fermentacion","510","512"))))))</f>
        <v/>
      </c>
      <c r="M7676" s="107" t="str">
        <f t="shared" si="119"/>
        <v/>
      </c>
    </row>
    <row r="7677" spans="12:13" hidden="1" x14ac:dyDescent="0.25">
      <c r="L7677" s="145" t="str">
        <f>IF(A7677="","",IFERROR(VLOOKUP(B7677,IPQlickTabla!$B:$J,9,FALSE),IF(B7677="80 - Produccion-Mezcla Grasa","80",IF(B7677="51 - Purga-Purga de sebo","51",IF(B7677="502 - Fermentacion PCL","502",IF(B7677="510 - Fermentacion","510","512"))))))</f>
        <v/>
      </c>
      <c r="M7677" s="107" t="str">
        <f t="shared" si="119"/>
        <v/>
      </c>
    </row>
    <row r="7678" spans="12:13" hidden="1" x14ac:dyDescent="0.25">
      <c r="L7678" s="145" t="str">
        <f>IF(A7678="","",IFERROR(VLOOKUP(B7678,IPQlickTabla!$B:$J,9,FALSE),IF(B7678="80 - Produccion-Mezcla Grasa","80",IF(B7678="51 - Purga-Purga de sebo","51",IF(B7678="502 - Fermentacion PCL","502",IF(B7678="510 - Fermentacion","510","512"))))))</f>
        <v/>
      </c>
      <c r="M7678" s="107" t="str">
        <f t="shared" si="119"/>
        <v/>
      </c>
    </row>
    <row r="7679" spans="12:13" hidden="1" x14ac:dyDescent="0.25">
      <c r="L7679" s="145" t="str">
        <f>IF(A7679="","",IFERROR(VLOOKUP(B7679,IPQlickTabla!$B:$J,9,FALSE),IF(B7679="80 - Produccion-Mezcla Grasa","80",IF(B7679="51 - Purga-Purga de sebo","51",IF(B7679="502 - Fermentacion PCL","502",IF(B7679="510 - Fermentacion","510","512"))))))</f>
        <v/>
      </c>
      <c r="M7679" s="107" t="str">
        <f t="shared" si="119"/>
        <v/>
      </c>
    </row>
    <row r="7680" spans="12:13" hidden="1" x14ac:dyDescent="0.25">
      <c r="L7680" s="145" t="str">
        <f>IF(A7680="","",IFERROR(VLOOKUP(B7680,IPQlickTabla!$B:$J,9,FALSE),IF(B7680="80 - Produccion-Mezcla Grasa","80",IF(B7680="51 - Purga-Purga de sebo","51",IF(B7680="502 - Fermentacion PCL","502",IF(B7680="510 - Fermentacion","510","512"))))))</f>
        <v/>
      </c>
      <c r="M7680" s="107" t="str">
        <f t="shared" si="119"/>
        <v/>
      </c>
    </row>
    <row r="7681" spans="12:13" hidden="1" x14ac:dyDescent="0.25">
      <c r="L7681" s="145" t="str">
        <f>IF(A7681="","",IFERROR(VLOOKUP(B7681,IPQlickTabla!$B:$J,9,FALSE),IF(B7681="80 - Produccion-Mezcla Grasa","80",IF(B7681="51 - Purga-Purga de sebo","51",IF(B7681="502 - Fermentacion PCL","502",IF(B7681="510 - Fermentacion","510","512"))))))</f>
        <v/>
      </c>
      <c r="M7681" s="107" t="str">
        <f t="shared" si="119"/>
        <v/>
      </c>
    </row>
    <row r="7682" spans="12:13" hidden="1" x14ac:dyDescent="0.25">
      <c r="L7682" s="145" t="str">
        <f>IF(A7682="","",IFERROR(VLOOKUP(B7682,IPQlickTabla!$B:$J,9,FALSE),IF(B7682="80 - Produccion-Mezcla Grasa","80",IF(B7682="51 - Purga-Purga de sebo","51",IF(B7682="502 - Fermentacion PCL","502",IF(B7682="510 - Fermentacion","510","512"))))))</f>
        <v/>
      </c>
      <c r="M7682" s="107" t="str">
        <f t="shared" si="119"/>
        <v/>
      </c>
    </row>
    <row r="7683" spans="12:13" hidden="1" x14ac:dyDescent="0.25">
      <c r="L7683" s="145" t="str">
        <f>IF(A7683="","",IFERROR(VLOOKUP(B7683,IPQlickTabla!$B:$J,9,FALSE),IF(B7683="80 - Produccion-Mezcla Grasa","80",IF(B7683="51 - Purga-Purga de sebo","51",IF(B7683="502 - Fermentacion PCL","502",IF(B7683="510 - Fermentacion","510","512"))))))</f>
        <v/>
      </c>
      <c r="M7683" s="107" t="str">
        <f t="shared" ref="M7683:M7746" si="120">+IF(OR(L7683=73,L7683=74,L7683=75),75,IF(L7683="80",80,IF(L7683="51",51,IF(L7683="502",502,IF(L7683="510",510,IF(L7683="512",512,L7683))))))</f>
        <v/>
      </c>
    </row>
    <row r="7684" spans="12:13" hidden="1" x14ac:dyDescent="0.25">
      <c r="L7684" s="145" t="str">
        <f>IF(A7684="","",IFERROR(VLOOKUP(B7684,IPQlickTabla!$B:$J,9,FALSE),IF(B7684="80 - Produccion-Mezcla Grasa","80",IF(B7684="51 - Purga-Purga de sebo","51",IF(B7684="502 - Fermentacion PCL","502",IF(B7684="510 - Fermentacion","510","512"))))))</f>
        <v/>
      </c>
      <c r="M7684" s="107" t="str">
        <f t="shared" si="120"/>
        <v/>
      </c>
    </row>
    <row r="7685" spans="12:13" hidden="1" x14ac:dyDescent="0.25">
      <c r="L7685" s="145" t="str">
        <f>IF(A7685="","",IFERROR(VLOOKUP(B7685,IPQlickTabla!$B:$J,9,FALSE),IF(B7685="80 - Produccion-Mezcla Grasa","80",IF(B7685="51 - Purga-Purga de sebo","51",IF(B7685="502 - Fermentacion PCL","502",IF(B7685="510 - Fermentacion","510","512"))))))</f>
        <v/>
      </c>
      <c r="M7685" s="107" t="str">
        <f t="shared" si="120"/>
        <v/>
      </c>
    </row>
    <row r="7686" spans="12:13" hidden="1" x14ac:dyDescent="0.25">
      <c r="L7686" s="145" t="str">
        <f>IF(A7686="","",IFERROR(VLOOKUP(B7686,IPQlickTabla!$B:$J,9,FALSE),IF(B7686="80 - Produccion-Mezcla Grasa","80",IF(B7686="51 - Purga-Purga de sebo","51",IF(B7686="502 - Fermentacion PCL","502",IF(B7686="510 - Fermentacion","510","512"))))))</f>
        <v/>
      </c>
      <c r="M7686" s="107" t="str">
        <f t="shared" si="120"/>
        <v/>
      </c>
    </row>
    <row r="7687" spans="12:13" hidden="1" x14ac:dyDescent="0.25">
      <c r="L7687" s="145" t="str">
        <f>IF(A7687="","",IFERROR(VLOOKUP(B7687,IPQlickTabla!$B:$J,9,FALSE),IF(B7687="80 - Produccion-Mezcla Grasa","80",IF(B7687="51 - Purga-Purga de sebo","51",IF(B7687="502 - Fermentacion PCL","502",IF(B7687="510 - Fermentacion","510","512"))))))</f>
        <v/>
      </c>
      <c r="M7687" s="107" t="str">
        <f t="shared" si="120"/>
        <v/>
      </c>
    </row>
    <row r="7688" spans="12:13" hidden="1" x14ac:dyDescent="0.25">
      <c r="L7688" s="145" t="str">
        <f>IF(A7688="","",IFERROR(VLOOKUP(B7688,IPQlickTabla!$B:$J,9,FALSE),IF(B7688="80 - Produccion-Mezcla Grasa","80",IF(B7688="51 - Purga-Purga de sebo","51",IF(B7688="502 - Fermentacion PCL","502",IF(B7688="510 - Fermentacion","510","512"))))))</f>
        <v/>
      </c>
      <c r="M7688" s="107" t="str">
        <f t="shared" si="120"/>
        <v/>
      </c>
    </row>
    <row r="7689" spans="12:13" hidden="1" x14ac:dyDescent="0.25">
      <c r="L7689" s="145" t="str">
        <f>IF(A7689="","",IFERROR(VLOOKUP(B7689,IPQlickTabla!$B:$J,9,FALSE),IF(B7689="80 - Produccion-Mezcla Grasa","80",IF(B7689="51 - Purga-Purga de sebo","51",IF(B7689="502 - Fermentacion PCL","502",IF(B7689="510 - Fermentacion","510","512"))))))</f>
        <v/>
      </c>
      <c r="M7689" s="107" t="str">
        <f t="shared" si="120"/>
        <v/>
      </c>
    </row>
    <row r="7690" spans="12:13" hidden="1" x14ac:dyDescent="0.25">
      <c r="L7690" s="145" t="str">
        <f>IF(A7690="","",IFERROR(VLOOKUP(B7690,IPQlickTabla!$B:$J,9,FALSE),IF(B7690="80 - Produccion-Mezcla Grasa","80",IF(B7690="51 - Purga-Purga de sebo","51",IF(B7690="502 - Fermentacion PCL","502",IF(B7690="510 - Fermentacion","510","512"))))))</f>
        <v/>
      </c>
      <c r="M7690" s="107" t="str">
        <f t="shared" si="120"/>
        <v/>
      </c>
    </row>
    <row r="7691" spans="12:13" hidden="1" x14ac:dyDescent="0.25">
      <c r="L7691" s="145" t="str">
        <f>IF(A7691="","",IFERROR(VLOOKUP(B7691,IPQlickTabla!$B:$J,9,FALSE),IF(B7691="80 - Produccion-Mezcla Grasa","80",IF(B7691="51 - Purga-Purga de sebo","51",IF(B7691="502 - Fermentacion PCL","502",IF(B7691="510 - Fermentacion","510","512"))))))</f>
        <v/>
      </c>
      <c r="M7691" s="107" t="str">
        <f t="shared" si="120"/>
        <v/>
      </c>
    </row>
    <row r="7692" spans="12:13" hidden="1" x14ac:dyDescent="0.25">
      <c r="L7692" s="145" t="str">
        <f>IF(A7692="","",IFERROR(VLOOKUP(B7692,IPQlickTabla!$B:$J,9,FALSE),IF(B7692="80 - Produccion-Mezcla Grasa","80",IF(B7692="51 - Purga-Purga de sebo","51",IF(B7692="502 - Fermentacion PCL","502",IF(B7692="510 - Fermentacion","510","512"))))))</f>
        <v/>
      </c>
      <c r="M7692" s="107" t="str">
        <f t="shared" si="120"/>
        <v/>
      </c>
    </row>
    <row r="7693" spans="12:13" hidden="1" x14ac:dyDescent="0.25">
      <c r="L7693" s="145" t="str">
        <f>IF(A7693="","",IFERROR(VLOOKUP(B7693,IPQlickTabla!$B:$J,9,FALSE),IF(B7693="80 - Produccion-Mezcla Grasa","80",IF(B7693="51 - Purga-Purga de sebo","51",IF(B7693="502 - Fermentacion PCL","502",IF(B7693="510 - Fermentacion","510","512"))))))</f>
        <v/>
      </c>
      <c r="M7693" s="107" t="str">
        <f t="shared" si="120"/>
        <v/>
      </c>
    </row>
    <row r="7694" spans="12:13" hidden="1" x14ac:dyDescent="0.25">
      <c r="L7694" s="145" t="str">
        <f>IF(A7694="","",IFERROR(VLOOKUP(B7694,IPQlickTabla!$B:$J,9,FALSE),IF(B7694="80 - Produccion-Mezcla Grasa","80",IF(B7694="51 - Purga-Purga de sebo","51",IF(B7694="502 - Fermentacion PCL","502",IF(B7694="510 - Fermentacion","510","512"))))))</f>
        <v/>
      </c>
      <c r="M7694" s="107" t="str">
        <f t="shared" si="120"/>
        <v/>
      </c>
    </row>
    <row r="7695" spans="12:13" hidden="1" x14ac:dyDescent="0.25">
      <c r="L7695" s="145" t="str">
        <f>IF(A7695="","",IFERROR(VLOOKUP(B7695,IPQlickTabla!$B:$J,9,FALSE),IF(B7695="80 - Produccion-Mezcla Grasa","80",IF(B7695="51 - Purga-Purga de sebo","51",IF(B7695="502 - Fermentacion PCL","502",IF(B7695="510 - Fermentacion","510","512"))))))</f>
        <v/>
      </c>
      <c r="M7695" s="107" t="str">
        <f t="shared" si="120"/>
        <v/>
      </c>
    </row>
    <row r="7696" spans="12:13" hidden="1" x14ac:dyDescent="0.25">
      <c r="L7696" s="145" t="str">
        <f>IF(A7696="","",IFERROR(VLOOKUP(B7696,IPQlickTabla!$B:$J,9,FALSE),IF(B7696="80 - Produccion-Mezcla Grasa","80",IF(B7696="51 - Purga-Purga de sebo","51",IF(B7696="502 - Fermentacion PCL","502",IF(B7696="510 - Fermentacion","510","512"))))))</f>
        <v/>
      </c>
      <c r="M7696" s="107" t="str">
        <f t="shared" si="120"/>
        <v/>
      </c>
    </row>
    <row r="7697" spans="12:13" hidden="1" x14ac:dyDescent="0.25">
      <c r="L7697" s="145" t="str">
        <f>IF(A7697="","",IFERROR(VLOOKUP(B7697,IPQlickTabla!$B:$J,9,FALSE),IF(B7697="80 - Produccion-Mezcla Grasa","80",IF(B7697="51 - Purga-Purga de sebo","51",IF(B7697="502 - Fermentacion PCL","502",IF(B7697="510 - Fermentacion","510","512"))))))</f>
        <v/>
      </c>
      <c r="M7697" s="107" t="str">
        <f t="shared" si="120"/>
        <v/>
      </c>
    </row>
    <row r="7698" spans="12:13" hidden="1" x14ac:dyDescent="0.25">
      <c r="L7698" s="145" t="str">
        <f>IF(A7698="","",IFERROR(VLOOKUP(B7698,IPQlickTabla!$B:$J,9,FALSE),IF(B7698="80 - Produccion-Mezcla Grasa","80",IF(B7698="51 - Purga-Purga de sebo","51",IF(B7698="502 - Fermentacion PCL","502",IF(B7698="510 - Fermentacion","510","512"))))))</f>
        <v/>
      </c>
      <c r="M7698" s="107" t="str">
        <f t="shared" si="120"/>
        <v/>
      </c>
    </row>
    <row r="7699" spans="12:13" hidden="1" x14ac:dyDescent="0.25">
      <c r="L7699" s="145" t="str">
        <f>IF(A7699="","",IFERROR(VLOOKUP(B7699,IPQlickTabla!$B:$J,9,FALSE),IF(B7699="80 - Produccion-Mezcla Grasa","80",IF(B7699="51 - Purga-Purga de sebo","51",IF(B7699="502 - Fermentacion PCL","502",IF(B7699="510 - Fermentacion","510","512"))))))</f>
        <v/>
      </c>
      <c r="M7699" s="107" t="str">
        <f t="shared" si="120"/>
        <v/>
      </c>
    </row>
    <row r="7700" spans="12:13" hidden="1" x14ac:dyDescent="0.25">
      <c r="L7700" s="145" t="str">
        <f>IF(A7700="","",IFERROR(VLOOKUP(B7700,IPQlickTabla!$B:$J,9,FALSE),IF(B7700="80 - Produccion-Mezcla Grasa","80",IF(B7700="51 - Purga-Purga de sebo","51",IF(B7700="502 - Fermentacion PCL","502",IF(B7700="510 - Fermentacion","510","512"))))))</f>
        <v/>
      </c>
      <c r="M7700" s="107" t="str">
        <f t="shared" si="120"/>
        <v/>
      </c>
    </row>
    <row r="7701" spans="12:13" hidden="1" x14ac:dyDescent="0.25">
      <c r="L7701" s="145" t="str">
        <f>IF(A7701="","",IFERROR(VLOOKUP(B7701,IPQlickTabla!$B:$J,9,FALSE),IF(B7701="80 - Produccion-Mezcla Grasa","80",IF(B7701="51 - Purga-Purga de sebo","51",IF(B7701="502 - Fermentacion PCL","502",IF(B7701="510 - Fermentacion","510","512"))))))</f>
        <v/>
      </c>
      <c r="M7701" s="107" t="str">
        <f t="shared" si="120"/>
        <v/>
      </c>
    </row>
    <row r="7702" spans="12:13" hidden="1" x14ac:dyDescent="0.25">
      <c r="L7702" s="145" t="str">
        <f>IF(A7702="","",IFERROR(VLOOKUP(B7702,IPQlickTabla!$B:$J,9,FALSE),IF(B7702="80 - Produccion-Mezcla Grasa","80",IF(B7702="51 - Purga-Purga de sebo","51",IF(B7702="502 - Fermentacion PCL","502",IF(B7702="510 - Fermentacion","510","512"))))))</f>
        <v/>
      </c>
      <c r="M7702" s="107" t="str">
        <f t="shared" si="120"/>
        <v/>
      </c>
    </row>
    <row r="7703" spans="12:13" hidden="1" x14ac:dyDescent="0.25">
      <c r="L7703" s="145" t="str">
        <f>IF(A7703="","",IFERROR(VLOOKUP(B7703,IPQlickTabla!$B:$J,9,FALSE),IF(B7703="80 - Produccion-Mezcla Grasa","80",IF(B7703="51 - Purga-Purga de sebo","51",IF(B7703="502 - Fermentacion PCL","502",IF(B7703="510 - Fermentacion","510","512"))))))</f>
        <v/>
      </c>
      <c r="M7703" s="107" t="str">
        <f t="shared" si="120"/>
        <v/>
      </c>
    </row>
    <row r="7704" spans="12:13" hidden="1" x14ac:dyDescent="0.25">
      <c r="L7704" s="145" t="str">
        <f>IF(A7704="","",IFERROR(VLOOKUP(B7704,IPQlickTabla!$B:$J,9,FALSE),IF(B7704="80 - Produccion-Mezcla Grasa","80",IF(B7704="51 - Purga-Purga de sebo","51",IF(B7704="502 - Fermentacion PCL","502",IF(B7704="510 - Fermentacion","510","512"))))))</f>
        <v/>
      </c>
      <c r="M7704" s="107" t="str">
        <f t="shared" si="120"/>
        <v/>
      </c>
    </row>
    <row r="7705" spans="12:13" hidden="1" x14ac:dyDescent="0.25">
      <c r="L7705" s="145" t="str">
        <f>IF(A7705="","",IFERROR(VLOOKUP(B7705,IPQlickTabla!$B:$J,9,FALSE),IF(B7705="80 - Produccion-Mezcla Grasa","80",IF(B7705="51 - Purga-Purga de sebo","51",IF(B7705="502 - Fermentacion PCL","502",IF(B7705="510 - Fermentacion","510","512"))))))</f>
        <v/>
      </c>
      <c r="M7705" s="107" t="str">
        <f t="shared" si="120"/>
        <v/>
      </c>
    </row>
    <row r="7706" spans="12:13" hidden="1" x14ac:dyDescent="0.25">
      <c r="L7706" s="145" t="str">
        <f>IF(A7706="","",IFERROR(VLOOKUP(B7706,IPQlickTabla!$B:$J,9,FALSE),IF(B7706="80 - Produccion-Mezcla Grasa","80",IF(B7706="51 - Purga-Purga de sebo","51",IF(B7706="502 - Fermentacion PCL","502",IF(B7706="510 - Fermentacion","510","512"))))))</f>
        <v/>
      </c>
      <c r="M7706" s="107" t="str">
        <f t="shared" si="120"/>
        <v/>
      </c>
    </row>
    <row r="7707" spans="12:13" hidden="1" x14ac:dyDescent="0.25">
      <c r="L7707" s="145" t="str">
        <f>IF(A7707="","",IFERROR(VLOOKUP(B7707,IPQlickTabla!$B:$J,9,FALSE),IF(B7707="80 - Produccion-Mezcla Grasa","80",IF(B7707="51 - Purga-Purga de sebo","51",IF(B7707="502 - Fermentacion PCL","502",IF(B7707="510 - Fermentacion","510","512"))))))</f>
        <v/>
      </c>
      <c r="M7707" s="107" t="str">
        <f t="shared" si="120"/>
        <v/>
      </c>
    </row>
    <row r="7708" spans="12:13" hidden="1" x14ac:dyDescent="0.25">
      <c r="L7708" s="145" t="str">
        <f>IF(A7708="","",IFERROR(VLOOKUP(B7708,IPQlickTabla!$B:$J,9,FALSE),IF(B7708="80 - Produccion-Mezcla Grasa","80",IF(B7708="51 - Purga-Purga de sebo","51",IF(B7708="502 - Fermentacion PCL","502",IF(B7708="510 - Fermentacion","510","512"))))))</f>
        <v/>
      </c>
      <c r="M7708" s="107" t="str">
        <f t="shared" si="120"/>
        <v/>
      </c>
    </row>
    <row r="7709" spans="12:13" hidden="1" x14ac:dyDescent="0.25">
      <c r="L7709" s="145" t="str">
        <f>IF(A7709="","",IFERROR(VLOOKUP(B7709,IPQlickTabla!$B:$J,9,FALSE),IF(B7709="80 - Produccion-Mezcla Grasa","80",IF(B7709="51 - Purga-Purga de sebo","51",IF(B7709="502 - Fermentacion PCL","502",IF(B7709="510 - Fermentacion","510","512"))))))</f>
        <v/>
      </c>
      <c r="M7709" s="107" t="str">
        <f t="shared" si="120"/>
        <v/>
      </c>
    </row>
    <row r="7710" spans="12:13" hidden="1" x14ac:dyDescent="0.25">
      <c r="L7710" s="145" t="str">
        <f>IF(A7710="","",IFERROR(VLOOKUP(B7710,IPQlickTabla!$B:$J,9,FALSE),IF(B7710="80 - Produccion-Mezcla Grasa","80",IF(B7710="51 - Purga-Purga de sebo","51",IF(B7710="502 - Fermentacion PCL","502",IF(B7710="510 - Fermentacion","510","512"))))))</f>
        <v/>
      </c>
      <c r="M7710" s="107" t="str">
        <f t="shared" si="120"/>
        <v/>
      </c>
    </row>
    <row r="7711" spans="12:13" hidden="1" x14ac:dyDescent="0.25">
      <c r="L7711" s="145" t="str">
        <f>IF(A7711="","",IFERROR(VLOOKUP(B7711,IPQlickTabla!$B:$J,9,FALSE),IF(B7711="80 - Produccion-Mezcla Grasa","80",IF(B7711="51 - Purga-Purga de sebo","51",IF(B7711="502 - Fermentacion PCL","502",IF(B7711="510 - Fermentacion","510","512"))))))</f>
        <v/>
      </c>
      <c r="M7711" s="107" t="str">
        <f t="shared" si="120"/>
        <v/>
      </c>
    </row>
    <row r="7712" spans="12:13" hidden="1" x14ac:dyDescent="0.25">
      <c r="L7712" s="145" t="str">
        <f>IF(A7712="","",IFERROR(VLOOKUP(B7712,IPQlickTabla!$B:$J,9,FALSE),IF(B7712="80 - Produccion-Mezcla Grasa","80",IF(B7712="51 - Purga-Purga de sebo","51",IF(B7712="502 - Fermentacion PCL","502",IF(B7712="510 - Fermentacion","510","512"))))))</f>
        <v/>
      </c>
      <c r="M7712" s="107" t="str">
        <f t="shared" si="120"/>
        <v/>
      </c>
    </row>
    <row r="7713" spans="12:13" hidden="1" x14ac:dyDescent="0.25">
      <c r="L7713" s="145" t="str">
        <f>IF(A7713="","",IFERROR(VLOOKUP(B7713,IPQlickTabla!$B:$J,9,FALSE),IF(B7713="80 - Produccion-Mezcla Grasa","80",IF(B7713="51 - Purga-Purga de sebo","51",IF(B7713="502 - Fermentacion PCL","502",IF(B7713="510 - Fermentacion","510","512"))))))</f>
        <v/>
      </c>
      <c r="M7713" s="107" t="str">
        <f t="shared" si="120"/>
        <v/>
      </c>
    </row>
    <row r="7714" spans="12:13" hidden="1" x14ac:dyDescent="0.25">
      <c r="L7714" s="145" t="str">
        <f>IF(A7714="","",IFERROR(VLOOKUP(B7714,IPQlickTabla!$B:$J,9,FALSE),IF(B7714="80 - Produccion-Mezcla Grasa","80",IF(B7714="51 - Purga-Purga de sebo","51",IF(B7714="502 - Fermentacion PCL","502",IF(B7714="510 - Fermentacion","510","512"))))))</f>
        <v/>
      </c>
      <c r="M7714" s="107" t="str">
        <f t="shared" si="120"/>
        <v/>
      </c>
    </row>
    <row r="7715" spans="12:13" hidden="1" x14ac:dyDescent="0.25">
      <c r="L7715" s="145" t="str">
        <f>IF(A7715="","",IFERROR(VLOOKUP(B7715,IPQlickTabla!$B:$J,9,FALSE),IF(B7715="80 - Produccion-Mezcla Grasa","80",IF(B7715="51 - Purga-Purga de sebo","51",IF(B7715="502 - Fermentacion PCL","502",IF(B7715="510 - Fermentacion","510","512"))))))</f>
        <v/>
      </c>
      <c r="M7715" s="107" t="str">
        <f t="shared" si="120"/>
        <v/>
      </c>
    </row>
    <row r="7716" spans="12:13" hidden="1" x14ac:dyDescent="0.25">
      <c r="L7716" s="145" t="str">
        <f>IF(A7716="","",IFERROR(VLOOKUP(B7716,IPQlickTabla!$B:$J,9,FALSE),IF(B7716="80 - Produccion-Mezcla Grasa","80",IF(B7716="51 - Purga-Purga de sebo","51",IF(B7716="502 - Fermentacion PCL","502",IF(B7716="510 - Fermentacion","510","512"))))))</f>
        <v/>
      </c>
      <c r="M7716" s="107" t="str">
        <f t="shared" si="120"/>
        <v/>
      </c>
    </row>
    <row r="7717" spans="12:13" hidden="1" x14ac:dyDescent="0.25">
      <c r="L7717" s="145" t="str">
        <f>IF(A7717="","",IFERROR(VLOOKUP(B7717,IPQlickTabla!$B:$J,9,FALSE),IF(B7717="80 - Produccion-Mezcla Grasa","80",IF(B7717="51 - Purga-Purga de sebo","51",IF(B7717="502 - Fermentacion PCL","502",IF(B7717="510 - Fermentacion","510","512"))))))</f>
        <v/>
      </c>
      <c r="M7717" s="107" t="str">
        <f t="shared" si="120"/>
        <v/>
      </c>
    </row>
    <row r="7718" spans="12:13" hidden="1" x14ac:dyDescent="0.25">
      <c r="L7718" s="145" t="str">
        <f>IF(A7718="","",IFERROR(VLOOKUP(B7718,IPQlickTabla!$B:$J,9,FALSE),IF(B7718="80 - Produccion-Mezcla Grasa","80",IF(B7718="51 - Purga-Purga de sebo","51",IF(B7718="502 - Fermentacion PCL","502",IF(B7718="510 - Fermentacion","510","512"))))))</f>
        <v/>
      </c>
      <c r="M7718" s="107" t="str">
        <f t="shared" si="120"/>
        <v/>
      </c>
    </row>
    <row r="7719" spans="12:13" hidden="1" x14ac:dyDescent="0.25">
      <c r="L7719" s="145" t="str">
        <f>IF(A7719="","",IFERROR(VLOOKUP(B7719,IPQlickTabla!$B:$J,9,FALSE),IF(B7719="80 - Produccion-Mezcla Grasa","80",IF(B7719="51 - Purga-Purga de sebo","51",IF(B7719="502 - Fermentacion PCL","502",IF(B7719="510 - Fermentacion","510","512"))))))</f>
        <v/>
      </c>
      <c r="M7719" s="107" t="str">
        <f t="shared" si="120"/>
        <v/>
      </c>
    </row>
    <row r="7720" spans="12:13" hidden="1" x14ac:dyDescent="0.25">
      <c r="L7720" s="145" t="str">
        <f>IF(A7720="","",IFERROR(VLOOKUP(B7720,IPQlickTabla!$B:$J,9,FALSE),IF(B7720="80 - Produccion-Mezcla Grasa","80",IF(B7720="51 - Purga-Purga de sebo","51",IF(B7720="502 - Fermentacion PCL","502",IF(B7720="510 - Fermentacion","510","512"))))))</f>
        <v/>
      </c>
      <c r="M7720" s="107" t="str">
        <f t="shared" si="120"/>
        <v/>
      </c>
    </row>
    <row r="7721" spans="12:13" hidden="1" x14ac:dyDescent="0.25">
      <c r="L7721" s="145" t="str">
        <f>IF(A7721="","",IFERROR(VLOOKUP(B7721,IPQlickTabla!$B:$J,9,FALSE),IF(B7721="80 - Produccion-Mezcla Grasa","80",IF(B7721="51 - Purga-Purga de sebo","51",IF(B7721="502 - Fermentacion PCL","502",IF(B7721="510 - Fermentacion","510","512"))))))</f>
        <v/>
      </c>
      <c r="M7721" s="107" t="str">
        <f t="shared" si="120"/>
        <v/>
      </c>
    </row>
    <row r="7722" spans="12:13" hidden="1" x14ac:dyDescent="0.25">
      <c r="L7722" s="145" t="str">
        <f>IF(A7722="","",IFERROR(VLOOKUP(B7722,IPQlickTabla!$B:$J,9,FALSE),IF(B7722="80 - Produccion-Mezcla Grasa","80",IF(B7722="51 - Purga-Purga de sebo","51",IF(B7722="502 - Fermentacion PCL","502",IF(B7722="510 - Fermentacion","510","512"))))))</f>
        <v/>
      </c>
      <c r="M7722" s="107" t="str">
        <f t="shared" si="120"/>
        <v/>
      </c>
    </row>
    <row r="7723" spans="12:13" hidden="1" x14ac:dyDescent="0.25">
      <c r="L7723" s="145" t="str">
        <f>IF(A7723="","",IFERROR(VLOOKUP(B7723,IPQlickTabla!$B:$J,9,FALSE),IF(B7723="80 - Produccion-Mezcla Grasa","80",IF(B7723="51 - Purga-Purga de sebo","51",IF(B7723="502 - Fermentacion PCL","502",IF(B7723="510 - Fermentacion","510","512"))))))</f>
        <v/>
      </c>
      <c r="M7723" s="107" t="str">
        <f t="shared" si="120"/>
        <v/>
      </c>
    </row>
    <row r="7724" spans="12:13" hidden="1" x14ac:dyDescent="0.25">
      <c r="L7724" s="145" t="str">
        <f>IF(A7724="","",IFERROR(VLOOKUP(B7724,IPQlickTabla!$B:$J,9,FALSE),IF(B7724="80 - Produccion-Mezcla Grasa","80",IF(B7724="51 - Purga-Purga de sebo","51",IF(B7724="502 - Fermentacion PCL","502",IF(B7724="510 - Fermentacion","510","512"))))))</f>
        <v/>
      </c>
      <c r="M7724" s="107" t="str">
        <f t="shared" si="120"/>
        <v/>
      </c>
    </row>
    <row r="7725" spans="12:13" hidden="1" x14ac:dyDescent="0.25">
      <c r="L7725" s="145" t="str">
        <f>IF(A7725="","",IFERROR(VLOOKUP(B7725,IPQlickTabla!$B:$J,9,FALSE),IF(B7725="80 - Produccion-Mezcla Grasa","80",IF(B7725="51 - Purga-Purga de sebo","51",IF(B7725="502 - Fermentacion PCL","502",IF(B7725="510 - Fermentacion","510","512"))))))</f>
        <v/>
      </c>
      <c r="M7725" s="107" t="str">
        <f t="shared" si="120"/>
        <v/>
      </c>
    </row>
    <row r="7726" spans="12:13" hidden="1" x14ac:dyDescent="0.25">
      <c r="L7726" s="145" t="str">
        <f>IF(A7726="","",IFERROR(VLOOKUP(B7726,IPQlickTabla!$B:$J,9,FALSE),IF(B7726="80 - Produccion-Mezcla Grasa","80",IF(B7726="51 - Purga-Purga de sebo","51",IF(B7726="502 - Fermentacion PCL","502",IF(B7726="510 - Fermentacion","510","512"))))))</f>
        <v/>
      </c>
      <c r="M7726" s="107" t="str">
        <f t="shared" si="120"/>
        <v/>
      </c>
    </row>
    <row r="7727" spans="12:13" hidden="1" x14ac:dyDescent="0.25">
      <c r="L7727" s="145" t="str">
        <f>IF(A7727="","",IFERROR(VLOOKUP(B7727,IPQlickTabla!$B:$J,9,FALSE),IF(B7727="80 - Produccion-Mezcla Grasa","80",IF(B7727="51 - Purga-Purga de sebo","51",IF(B7727="502 - Fermentacion PCL","502",IF(B7727="510 - Fermentacion","510","512"))))))</f>
        <v/>
      </c>
      <c r="M7727" s="107" t="str">
        <f t="shared" si="120"/>
        <v/>
      </c>
    </row>
    <row r="7728" spans="12:13" hidden="1" x14ac:dyDescent="0.25">
      <c r="L7728" s="145" t="str">
        <f>IF(A7728="","",IFERROR(VLOOKUP(B7728,IPQlickTabla!$B:$J,9,FALSE),IF(B7728="80 - Produccion-Mezcla Grasa","80",IF(B7728="51 - Purga-Purga de sebo","51",IF(B7728="502 - Fermentacion PCL","502",IF(B7728="510 - Fermentacion","510","512"))))))</f>
        <v/>
      </c>
      <c r="M7728" s="107" t="str">
        <f t="shared" si="120"/>
        <v/>
      </c>
    </row>
    <row r="7729" spans="12:13" hidden="1" x14ac:dyDescent="0.25">
      <c r="L7729" s="145" t="str">
        <f>IF(A7729="","",IFERROR(VLOOKUP(B7729,IPQlickTabla!$B:$J,9,FALSE),IF(B7729="80 - Produccion-Mezcla Grasa","80",IF(B7729="51 - Purga-Purga de sebo","51",IF(B7729="502 - Fermentacion PCL","502",IF(B7729="510 - Fermentacion","510","512"))))))</f>
        <v/>
      </c>
      <c r="M7729" s="107" t="str">
        <f t="shared" si="120"/>
        <v/>
      </c>
    </row>
    <row r="7730" spans="12:13" hidden="1" x14ac:dyDescent="0.25">
      <c r="L7730" s="145" t="str">
        <f>IF(A7730="","",IFERROR(VLOOKUP(B7730,IPQlickTabla!$B:$J,9,FALSE),IF(B7730="80 - Produccion-Mezcla Grasa","80",IF(B7730="51 - Purga-Purga de sebo","51",IF(B7730="502 - Fermentacion PCL","502",IF(B7730="510 - Fermentacion","510","512"))))))</f>
        <v/>
      </c>
      <c r="M7730" s="107" t="str">
        <f t="shared" si="120"/>
        <v/>
      </c>
    </row>
    <row r="7731" spans="12:13" hidden="1" x14ac:dyDescent="0.25">
      <c r="L7731" s="145" t="str">
        <f>IF(A7731="","",IFERROR(VLOOKUP(B7731,IPQlickTabla!$B:$J,9,FALSE),IF(B7731="80 - Produccion-Mezcla Grasa","80",IF(B7731="51 - Purga-Purga de sebo","51",IF(B7731="502 - Fermentacion PCL","502",IF(B7731="510 - Fermentacion","510","512"))))))</f>
        <v/>
      </c>
      <c r="M7731" s="107" t="str">
        <f t="shared" si="120"/>
        <v/>
      </c>
    </row>
    <row r="7732" spans="12:13" hidden="1" x14ac:dyDescent="0.25">
      <c r="L7732" s="145" t="str">
        <f>IF(A7732="","",IFERROR(VLOOKUP(B7732,IPQlickTabla!$B:$J,9,FALSE),IF(B7732="80 - Produccion-Mezcla Grasa","80",IF(B7732="51 - Purga-Purga de sebo","51",IF(B7732="502 - Fermentacion PCL","502",IF(B7732="510 - Fermentacion","510","512"))))))</f>
        <v/>
      </c>
      <c r="M7732" s="107" t="str">
        <f t="shared" si="120"/>
        <v/>
      </c>
    </row>
    <row r="7733" spans="12:13" hidden="1" x14ac:dyDescent="0.25">
      <c r="L7733" s="145" t="str">
        <f>IF(A7733="","",IFERROR(VLOOKUP(B7733,IPQlickTabla!$B:$J,9,FALSE),IF(B7733="80 - Produccion-Mezcla Grasa","80",IF(B7733="51 - Purga-Purga de sebo","51",IF(B7733="502 - Fermentacion PCL","502",IF(B7733="510 - Fermentacion","510","512"))))))</f>
        <v/>
      </c>
      <c r="M7733" s="107" t="str">
        <f t="shared" si="120"/>
        <v/>
      </c>
    </row>
    <row r="7734" spans="12:13" hidden="1" x14ac:dyDescent="0.25">
      <c r="L7734" s="145" t="str">
        <f>IF(A7734="","",IFERROR(VLOOKUP(B7734,IPQlickTabla!$B:$J,9,FALSE),IF(B7734="80 - Produccion-Mezcla Grasa","80",IF(B7734="51 - Purga-Purga de sebo","51",IF(B7734="502 - Fermentacion PCL","502",IF(B7734="510 - Fermentacion","510","512"))))))</f>
        <v/>
      </c>
      <c r="M7734" s="107" t="str">
        <f t="shared" si="120"/>
        <v/>
      </c>
    </row>
    <row r="7735" spans="12:13" hidden="1" x14ac:dyDescent="0.25">
      <c r="L7735" s="145" t="str">
        <f>IF(A7735="","",IFERROR(VLOOKUP(B7735,IPQlickTabla!$B:$J,9,FALSE),IF(B7735="80 - Produccion-Mezcla Grasa","80",IF(B7735="51 - Purga-Purga de sebo","51",IF(B7735="502 - Fermentacion PCL","502",IF(B7735="510 - Fermentacion","510","512"))))))</f>
        <v/>
      </c>
      <c r="M7735" s="107" t="str">
        <f t="shared" si="120"/>
        <v/>
      </c>
    </row>
    <row r="7736" spans="12:13" hidden="1" x14ac:dyDescent="0.25">
      <c r="L7736" s="145" t="str">
        <f>IF(A7736="","",IFERROR(VLOOKUP(B7736,IPQlickTabla!$B:$J,9,FALSE),IF(B7736="80 - Produccion-Mezcla Grasa","80",IF(B7736="51 - Purga-Purga de sebo","51",IF(B7736="502 - Fermentacion PCL","502",IF(B7736="510 - Fermentacion","510","512"))))))</f>
        <v/>
      </c>
      <c r="M7736" s="107" t="str">
        <f t="shared" si="120"/>
        <v/>
      </c>
    </row>
    <row r="7737" spans="12:13" hidden="1" x14ac:dyDescent="0.25">
      <c r="L7737" s="145" t="str">
        <f>IF(A7737="","",IFERROR(VLOOKUP(B7737,IPQlickTabla!$B:$J,9,FALSE),IF(B7737="80 - Produccion-Mezcla Grasa","80",IF(B7737="51 - Purga-Purga de sebo","51",IF(B7737="502 - Fermentacion PCL","502",IF(B7737="510 - Fermentacion","510","512"))))))</f>
        <v/>
      </c>
      <c r="M7737" s="107" t="str">
        <f t="shared" si="120"/>
        <v/>
      </c>
    </row>
    <row r="7738" spans="12:13" hidden="1" x14ac:dyDescent="0.25">
      <c r="L7738" s="145" t="str">
        <f>IF(A7738="","",IFERROR(VLOOKUP(B7738,IPQlickTabla!$B:$J,9,FALSE),IF(B7738="80 - Produccion-Mezcla Grasa","80",IF(B7738="51 - Purga-Purga de sebo","51",IF(B7738="502 - Fermentacion PCL","502",IF(B7738="510 - Fermentacion","510","512"))))))</f>
        <v/>
      </c>
      <c r="M7738" s="107" t="str">
        <f t="shared" si="120"/>
        <v/>
      </c>
    </row>
    <row r="7739" spans="12:13" hidden="1" x14ac:dyDescent="0.25">
      <c r="L7739" s="145" t="str">
        <f>IF(A7739="","",IFERROR(VLOOKUP(B7739,IPQlickTabla!$B:$J,9,FALSE),IF(B7739="80 - Produccion-Mezcla Grasa","80",IF(B7739="51 - Purga-Purga de sebo","51",IF(B7739="502 - Fermentacion PCL","502",IF(B7739="510 - Fermentacion","510","512"))))))</f>
        <v/>
      </c>
      <c r="M7739" s="107" t="str">
        <f t="shared" si="120"/>
        <v/>
      </c>
    </row>
    <row r="7740" spans="12:13" hidden="1" x14ac:dyDescent="0.25">
      <c r="L7740" s="145" t="str">
        <f>IF(A7740="","",IFERROR(VLOOKUP(B7740,IPQlickTabla!$B:$J,9,FALSE),IF(B7740="80 - Produccion-Mezcla Grasa","80",IF(B7740="51 - Purga-Purga de sebo","51",IF(B7740="502 - Fermentacion PCL","502",IF(B7740="510 - Fermentacion","510","512"))))))</f>
        <v/>
      </c>
      <c r="M7740" s="107" t="str">
        <f t="shared" si="120"/>
        <v/>
      </c>
    </row>
    <row r="7741" spans="12:13" hidden="1" x14ac:dyDescent="0.25">
      <c r="L7741" s="145" t="str">
        <f>IF(A7741="","",IFERROR(VLOOKUP(B7741,IPQlickTabla!$B:$J,9,FALSE),IF(B7741="80 - Produccion-Mezcla Grasa","80",IF(B7741="51 - Purga-Purga de sebo","51",IF(B7741="502 - Fermentacion PCL","502",IF(B7741="510 - Fermentacion","510","512"))))))</f>
        <v/>
      </c>
      <c r="M7741" s="107" t="str">
        <f t="shared" si="120"/>
        <v/>
      </c>
    </row>
    <row r="7742" spans="12:13" hidden="1" x14ac:dyDescent="0.25">
      <c r="L7742" s="145" t="str">
        <f>IF(A7742="","",IFERROR(VLOOKUP(B7742,IPQlickTabla!$B:$J,9,FALSE),IF(B7742="80 - Produccion-Mezcla Grasa","80",IF(B7742="51 - Purga-Purga de sebo","51",IF(B7742="502 - Fermentacion PCL","502",IF(B7742="510 - Fermentacion","510","512"))))))</f>
        <v/>
      </c>
      <c r="M7742" s="107" t="str">
        <f t="shared" si="120"/>
        <v/>
      </c>
    </row>
    <row r="7743" spans="12:13" hidden="1" x14ac:dyDescent="0.25">
      <c r="L7743" s="145" t="str">
        <f>IF(A7743="","",IFERROR(VLOOKUP(B7743,IPQlickTabla!$B:$J,9,FALSE),IF(B7743="80 - Produccion-Mezcla Grasa","80",IF(B7743="51 - Purga-Purga de sebo","51",IF(B7743="502 - Fermentacion PCL","502",IF(B7743="510 - Fermentacion","510","512"))))))</f>
        <v/>
      </c>
      <c r="M7743" s="107" t="str">
        <f t="shared" si="120"/>
        <v/>
      </c>
    </row>
    <row r="7744" spans="12:13" hidden="1" x14ac:dyDescent="0.25">
      <c r="L7744" s="145" t="str">
        <f>IF(A7744="","",IFERROR(VLOOKUP(B7744,IPQlickTabla!$B:$J,9,FALSE),IF(B7744="80 - Produccion-Mezcla Grasa","80",IF(B7744="51 - Purga-Purga de sebo","51",IF(B7744="502 - Fermentacion PCL","502",IF(B7744="510 - Fermentacion","510","512"))))))</f>
        <v/>
      </c>
      <c r="M7744" s="107" t="str">
        <f t="shared" si="120"/>
        <v/>
      </c>
    </row>
    <row r="7745" spans="12:13" hidden="1" x14ac:dyDescent="0.25">
      <c r="L7745" s="145" t="str">
        <f>IF(A7745="","",IFERROR(VLOOKUP(B7745,IPQlickTabla!$B:$J,9,FALSE),IF(B7745="80 - Produccion-Mezcla Grasa","80",IF(B7745="51 - Purga-Purga de sebo","51",IF(B7745="502 - Fermentacion PCL","502",IF(B7745="510 - Fermentacion","510","512"))))))</f>
        <v/>
      </c>
      <c r="M7745" s="107" t="str">
        <f t="shared" si="120"/>
        <v/>
      </c>
    </row>
    <row r="7746" spans="12:13" hidden="1" x14ac:dyDescent="0.25">
      <c r="L7746" s="145" t="str">
        <f>IF(A7746="","",IFERROR(VLOOKUP(B7746,IPQlickTabla!$B:$J,9,FALSE),IF(B7746="80 - Produccion-Mezcla Grasa","80",IF(B7746="51 - Purga-Purga de sebo","51",IF(B7746="502 - Fermentacion PCL","502",IF(B7746="510 - Fermentacion","510","512"))))))</f>
        <v/>
      </c>
      <c r="M7746" s="107" t="str">
        <f t="shared" si="120"/>
        <v/>
      </c>
    </row>
    <row r="7747" spans="12:13" hidden="1" x14ac:dyDescent="0.25">
      <c r="L7747" s="145" t="str">
        <f>IF(A7747="","",IFERROR(VLOOKUP(B7747,IPQlickTabla!$B:$J,9,FALSE),IF(B7747="80 - Produccion-Mezcla Grasa","80",IF(B7747="51 - Purga-Purga de sebo","51",IF(B7747="502 - Fermentacion PCL","502",IF(B7747="510 - Fermentacion","510","512"))))))</f>
        <v/>
      </c>
      <c r="M7747" s="107" t="str">
        <f t="shared" ref="M7747:M7810" si="121">+IF(OR(L7747=73,L7747=74,L7747=75),75,IF(L7747="80",80,IF(L7747="51",51,IF(L7747="502",502,IF(L7747="510",510,IF(L7747="512",512,L7747))))))</f>
        <v/>
      </c>
    </row>
    <row r="7748" spans="12:13" hidden="1" x14ac:dyDescent="0.25">
      <c r="L7748" s="145" t="str">
        <f>IF(A7748="","",IFERROR(VLOOKUP(B7748,IPQlickTabla!$B:$J,9,FALSE),IF(B7748="80 - Produccion-Mezcla Grasa","80",IF(B7748="51 - Purga-Purga de sebo","51",IF(B7748="502 - Fermentacion PCL","502",IF(B7748="510 - Fermentacion","510","512"))))))</f>
        <v/>
      </c>
      <c r="M7748" s="107" t="str">
        <f t="shared" si="121"/>
        <v/>
      </c>
    </row>
    <row r="7749" spans="12:13" hidden="1" x14ac:dyDescent="0.25">
      <c r="L7749" s="145" t="str">
        <f>IF(A7749="","",IFERROR(VLOOKUP(B7749,IPQlickTabla!$B:$J,9,FALSE),IF(B7749="80 - Produccion-Mezcla Grasa","80",IF(B7749="51 - Purga-Purga de sebo","51",IF(B7749="502 - Fermentacion PCL","502",IF(B7749="510 - Fermentacion","510","512"))))))</f>
        <v/>
      </c>
      <c r="M7749" s="107" t="str">
        <f t="shared" si="121"/>
        <v/>
      </c>
    </row>
    <row r="7750" spans="12:13" hidden="1" x14ac:dyDescent="0.25">
      <c r="L7750" s="145" t="str">
        <f>IF(A7750="","",IFERROR(VLOOKUP(B7750,IPQlickTabla!$B:$J,9,FALSE),IF(B7750="80 - Produccion-Mezcla Grasa","80",IF(B7750="51 - Purga-Purga de sebo","51",IF(B7750="502 - Fermentacion PCL","502",IF(B7750="510 - Fermentacion","510","512"))))))</f>
        <v/>
      </c>
      <c r="M7750" s="107" t="str">
        <f t="shared" si="121"/>
        <v/>
      </c>
    </row>
    <row r="7751" spans="12:13" hidden="1" x14ac:dyDescent="0.25">
      <c r="L7751" s="145" t="str">
        <f>IF(A7751="","",IFERROR(VLOOKUP(B7751,IPQlickTabla!$B:$J,9,FALSE),IF(B7751="80 - Produccion-Mezcla Grasa","80",IF(B7751="51 - Purga-Purga de sebo","51",IF(B7751="502 - Fermentacion PCL","502",IF(B7751="510 - Fermentacion","510","512"))))))</f>
        <v/>
      </c>
      <c r="M7751" s="107" t="str">
        <f t="shared" si="121"/>
        <v/>
      </c>
    </row>
    <row r="7752" spans="12:13" hidden="1" x14ac:dyDescent="0.25">
      <c r="L7752" s="145" t="str">
        <f>IF(A7752="","",IFERROR(VLOOKUP(B7752,IPQlickTabla!$B:$J,9,FALSE),IF(B7752="80 - Produccion-Mezcla Grasa","80",IF(B7752="51 - Purga-Purga de sebo","51",IF(B7752="502 - Fermentacion PCL","502",IF(B7752="510 - Fermentacion","510","512"))))))</f>
        <v/>
      </c>
      <c r="M7752" s="107" t="str">
        <f t="shared" si="121"/>
        <v/>
      </c>
    </row>
    <row r="7753" spans="12:13" hidden="1" x14ac:dyDescent="0.25">
      <c r="L7753" s="145" t="str">
        <f>IF(A7753="","",IFERROR(VLOOKUP(B7753,IPQlickTabla!$B:$J,9,FALSE),IF(B7753="80 - Produccion-Mezcla Grasa","80",IF(B7753="51 - Purga-Purga de sebo","51",IF(B7753="502 - Fermentacion PCL","502",IF(B7753="510 - Fermentacion","510","512"))))))</f>
        <v/>
      </c>
      <c r="M7753" s="107" t="str">
        <f t="shared" si="121"/>
        <v/>
      </c>
    </row>
    <row r="7754" spans="12:13" hidden="1" x14ac:dyDescent="0.25">
      <c r="L7754" s="145" t="str">
        <f>IF(A7754="","",IFERROR(VLOOKUP(B7754,IPQlickTabla!$B:$J,9,FALSE),IF(B7754="80 - Produccion-Mezcla Grasa","80",IF(B7754="51 - Purga-Purga de sebo","51",IF(B7754="502 - Fermentacion PCL","502",IF(B7754="510 - Fermentacion","510","512"))))))</f>
        <v/>
      </c>
      <c r="M7754" s="107" t="str">
        <f t="shared" si="121"/>
        <v/>
      </c>
    </row>
    <row r="7755" spans="12:13" hidden="1" x14ac:dyDescent="0.25">
      <c r="L7755" s="145" t="str">
        <f>IF(A7755="","",IFERROR(VLOOKUP(B7755,IPQlickTabla!$B:$J,9,FALSE),IF(B7755="80 - Produccion-Mezcla Grasa","80",IF(B7755="51 - Purga-Purga de sebo","51",IF(B7755="502 - Fermentacion PCL","502",IF(B7755="510 - Fermentacion","510","512"))))))</f>
        <v/>
      </c>
      <c r="M7755" s="107" t="str">
        <f t="shared" si="121"/>
        <v/>
      </c>
    </row>
    <row r="7756" spans="12:13" hidden="1" x14ac:dyDescent="0.25">
      <c r="L7756" s="145" t="str">
        <f>IF(A7756="","",IFERROR(VLOOKUP(B7756,IPQlickTabla!$B:$J,9,FALSE),IF(B7756="80 - Produccion-Mezcla Grasa","80",IF(B7756="51 - Purga-Purga de sebo","51",IF(B7756="502 - Fermentacion PCL","502",IF(B7756="510 - Fermentacion","510","512"))))))</f>
        <v/>
      </c>
      <c r="M7756" s="107" t="str">
        <f t="shared" si="121"/>
        <v/>
      </c>
    </row>
    <row r="7757" spans="12:13" hidden="1" x14ac:dyDescent="0.25">
      <c r="L7757" s="145" t="str">
        <f>IF(A7757="","",IFERROR(VLOOKUP(B7757,IPQlickTabla!$B:$J,9,FALSE),IF(B7757="80 - Produccion-Mezcla Grasa","80",IF(B7757="51 - Purga-Purga de sebo","51",IF(B7757="502 - Fermentacion PCL","502",IF(B7757="510 - Fermentacion","510","512"))))))</f>
        <v/>
      </c>
      <c r="M7757" s="107" t="str">
        <f t="shared" si="121"/>
        <v/>
      </c>
    </row>
    <row r="7758" spans="12:13" hidden="1" x14ac:dyDescent="0.25">
      <c r="L7758" s="145" t="str">
        <f>IF(A7758="","",IFERROR(VLOOKUP(B7758,IPQlickTabla!$B:$J,9,FALSE),IF(B7758="80 - Produccion-Mezcla Grasa","80",IF(B7758="51 - Purga-Purga de sebo","51",IF(B7758="502 - Fermentacion PCL","502",IF(B7758="510 - Fermentacion","510","512"))))))</f>
        <v/>
      </c>
      <c r="M7758" s="107" t="str">
        <f t="shared" si="121"/>
        <v/>
      </c>
    </row>
    <row r="7759" spans="12:13" hidden="1" x14ac:dyDescent="0.25">
      <c r="L7759" s="145" t="str">
        <f>IF(A7759="","",IFERROR(VLOOKUP(B7759,IPQlickTabla!$B:$J,9,FALSE),IF(B7759="80 - Produccion-Mezcla Grasa","80",IF(B7759="51 - Purga-Purga de sebo","51",IF(B7759="502 - Fermentacion PCL","502",IF(B7759="510 - Fermentacion","510","512"))))))</f>
        <v/>
      </c>
      <c r="M7759" s="107" t="str">
        <f t="shared" si="121"/>
        <v/>
      </c>
    </row>
    <row r="7760" spans="12:13" hidden="1" x14ac:dyDescent="0.25">
      <c r="L7760" s="145" t="str">
        <f>IF(A7760="","",IFERROR(VLOOKUP(B7760,IPQlickTabla!$B:$J,9,FALSE),IF(B7760="80 - Produccion-Mezcla Grasa","80",IF(B7760="51 - Purga-Purga de sebo","51",IF(B7760="502 - Fermentacion PCL","502",IF(B7760="510 - Fermentacion","510","512"))))))</f>
        <v/>
      </c>
      <c r="M7760" s="107" t="str">
        <f t="shared" si="121"/>
        <v/>
      </c>
    </row>
    <row r="7761" spans="12:13" hidden="1" x14ac:dyDescent="0.25">
      <c r="L7761" s="145" t="str">
        <f>IF(A7761="","",IFERROR(VLOOKUP(B7761,IPQlickTabla!$B:$J,9,FALSE),IF(B7761="80 - Produccion-Mezcla Grasa","80",IF(B7761="51 - Purga-Purga de sebo","51",IF(B7761="502 - Fermentacion PCL","502",IF(B7761="510 - Fermentacion","510","512"))))))</f>
        <v/>
      </c>
      <c r="M7761" s="107" t="str">
        <f t="shared" si="121"/>
        <v/>
      </c>
    </row>
    <row r="7762" spans="12:13" hidden="1" x14ac:dyDescent="0.25">
      <c r="L7762" s="145" t="str">
        <f>IF(A7762="","",IFERROR(VLOOKUP(B7762,IPQlickTabla!$B:$J,9,FALSE),IF(B7762="80 - Produccion-Mezcla Grasa","80",IF(B7762="51 - Purga-Purga de sebo","51",IF(B7762="502 - Fermentacion PCL","502",IF(B7762="510 - Fermentacion","510","512"))))))</f>
        <v/>
      </c>
      <c r="M7762" s="107" t="str">
        <f t="shared" si="121"/>
        <v/>
      </c>
    </row>
    <row r="7763" spans="12:13" hidden="1" x14ac:dyDescent="0.25">
      <c r="L7763" s="145" t="str">
        <f>IF(A7763="","",IFERROR(VLOOKUP(B7763,IPQlickTabla!$B:$J,9,FALSE),IF(B7763="80 - Produccion-Mezcla Grasa","80",IF(B7763="51 - Purga-Purga de sebo","51",IF(B7763="502 - Fermentacion PCL","502",IF(B7763="510 - Fermentacion","510","512"))))))</f>
        <v/>
      </c>
      <c r="M7763" s="107" t="str">
        <f t="shared" si="121"/>
        <v/>
      </c>
    </row>
    <row r="7764" spans="12:13" hidden="1" x14ac:dyDescent="0.25">
      <c r="L7764" s="145" t="str">
        <f>IF(A7764="","",IFERROR(VLOOKUP(B7764,IPQlickTabla!$B:$J,9,FALSE),IF(B7764="80 - Produccion-Mezcla Grasa","80",IF(B7764="51 - Purga-Purga de sebo","51",IF(B7764="502 - Fermentacion PCL","502",IF(B7764="510 - Fermentacion","510","512"))))))</f>
        <v/>
      </c>
      <c r="M7764" s="107" t="str">
        <f t="shared" si="121"/>
        <v/>
      </c>
    </row>
    <row r="7765" spans="12:13" hidden="1" x14ac:dyDescent="0.25">
      <c r="L7765" s="145" t="str">
        <f>IF(A7765="","",IFERROR(VLOOKUP(B7765,IPQlickTabla!$B:$J,9,FALSE),IF(B7765="80 - Produccion-Mezcla Grasa","80",IF(B7765="51 - Purga-Purga de sebo","51",IF(B7765="502 - Fermentacion PCL","502",IF(B7765="510 - Fermentacion","510","512"))))))</f>
        <v/>
      </c>
      <c r="M7765" s="107" t="str">
        <f t="shared" si="121"/>
        <v/>
      </c>
    </row>
    <row r="7766" spans="12:13" hidden="1" x14ac:dyDescent="0.25">
      <c r="L7766" s="145" t="str">
        <f>IF(A7766="","",IFERROR(VLOOKUP(B7766,IPQlickTabla!$B:$J,9,FALSE),IF(B7766="80 - Produccion-Mezcla Grasa","80",IF(B7766="51 - Purga-Purga de sebo","51",IF(B7766="502 - Fermentacion PCL","502",IF(B7766="510 - Fermentacion","510","512"))))))</f>
        <v/>
      </c>
      <c r="M7766" s="107" t="str">
        <f t="shared" si="121"/>
        <v/>
      </c>
    </row>
    <row r="7767" spans="12:13" hidden="1" x14ac:dyDescent="0.25">
      <c r="L7767" s="145" t="str">
        <f>IF(A7767="","",IFERROR(VLOOKUP(B7767,IPQlickTabla!$B:$J,9,FALSE),IF(B7767="80 - Produccion-Mezcla Grasa","80",IF(B7767="51 - Purga-Purga de sebo","51",IF(B7767="502 - Fermentacion PCL","502",IF(B7767="510 - Fermentacion","510","512"))))))</f>
        <v/>
      </c>
      <c r="M7767" s="107" t="str">
        <f t="shared" si="121"/>
        <v/>
      </c>
    </row>
    <row r="7768" spans="12:13" hidden="1" x14ac:dyDescent="0.25">
      <c r="L7768" s="145" t="str">
        <f>IF(A7768="","",IFERROR(VLOOKUP(B7768,IPQlickTabla!$B:$J,9,FALSE),IF(B7768="80 - Produccion-Mezcla Grasa","80",IF(B7768="51 - Purga-Purga de sebo","51",IF(B7768="502 - Fermentacion PCL","502",IF(B7768="510 - Fermentacion","510","512"))))))</f>
        <v/>
      </c>
      <c r="M7768" s="107" t="str">
        <f t="shared" si="121"/>
        <v/>
      </c>
    </row>
    <row r="7769" spans="12:13" hidden="1" x14ac:dyDescent="0.25">
      <c r="L7769" s="145" t="str">
        <f>IF(A7769="","",IFERROR(VLOOKUP(B7769,IPQlickTabla!$B:$J,9,FALSE),IF(B7769="80 - Produccion-Mezcla Grasa","80",IF(B7769="51 - Purga-Purga de sebo","51",IF(B7769="502 - Fermentacion PCL","502",IF(B7769="510 - Fermentacion","510","512"))))))</f>
        <v/>
      </c>
      <c r="M7769" s="107" t="str">
        <f t="shared" si="121"/>
        <v/>
      </c>
    </row>
    <row r="7770" spans="12:13" hidden="1" x14ac:dyDescent="0.25">
      <c r="L7770" s="145" t="str">
        <f>IF(A7770="","",IFERROR(VLOOKUP(B7770,IPQlickTabla!$B:$J,9,FALSE),IF(B7770="80 - Produccion-Mezcla Grasa","80",IF(B7770="51 - Purga-Purga de sebo","51",IF(B7770="502 - Fermentacion PCL","502",IF(B7770="510 - Fermentacion","510","512"))))))</f>
        <v/>
      </c>
      <c r="M7770" s="107" t="str">
        <f t="shared" si="121"/>
        <v/>
      </c>
    </row>
    <row r="7771" spans="12:13" hidden="1" x14ac:dyDescent="0.25">
      <c r="L7771" s="145" t="str">
        <f>IF(A7771="","",IFERROR(VLOOKUP(B7771,IPQlickTabla!$B:$J,9,FALSE),IF(B7771="80 - Produccion-Mezcla Grasa","80",IF(B7771="51 - Purga-Purga de sebo","51",IF(B7771="502 - Fermentacion PCL","502",IF(B7771="510 - Fermentacion","510","512"))))))</f>
        <v/>
      </c>
      <c r="M7771" s="107" t="str">
        <f t="shared" si="121"/>
        <v/>
      </c>
    </row>
    <row r="7772" spans="12:13" hidden="1" x14ac:dyDescent="0.25">
      <c r="L7772" s="145" t="str">
        <f>IF(A7772="","",IFERROR(VLOOKUP(B7772,IPQlickTabla!$B:$J,9,FALSE),IF(B7772="80 - Produccion-Mezcla Grasa","80",IF(B7772="51 - Purga-Purga de sebo","51",IF(B7772="502 - Fermentacion PCL","502",IF(B7772="510 - Fermentacion","510","512"))))))</f>
        <v/>
      </c>
      <c r="M7772" s="107" t="str">
        <f t="shared" si="121"/>
        <v/>
      </c>
    </row>
    <row r="7773" spans="12:13" hidden="1" x14ac:dyDescent="0.25">
      <c r="L7773" s="145" t="str">
        <f>IF(A7773="","",IFERROR(VLOOKUP(B7773,IPQlickTabla!$B:$J,9,FALSE),IF(B7773="80 - Produccion-Mezcla Grasa","80",IF(B7773="51 - Purga-Purga de sebo","51",IF(B7773="502 - Fermentacion PCL","502",IF(B7773="510 - Fermentacion","510","512"))))))</f>
        <v/>
      </c>
      <c r="M7773" s="107" t="str">
        <f t="shared" si="121"/>
        <v/>
      </c>
    </row>
    <row r="7774" spans="12:13" hidden="1" x14ac:dyDescent="0.25">
      <c r="L7774" s="145" t="str">
        <f>IF(A7774="","",IFERROR(VLOOKUP(B7774,IPQlickTabla!$B:$J,9,FALSE),IF(B7774="80 - Produccion-Mezcla Grasa","80",IF(B7774="51 - Purga-Purga de sebo","51",IF(B7774="502 - Fermentacion PCL","502",IF(B7774="510 - Fermentacion","510","512"))))))</f>
        <v/>
      </c>
      <c r="M7774" s="107" t="str">
        <f t="shared" si="121"/>
        <v/>
      </c>
    </row>
    <row r="7775" spans="12:13" hidden="1" x14ac:dyDescent="0.25">
      <c r="L7775" s="145" t="str">
        <f>IF(A7775="","",IFERROR(VLOOKUP(B7775,IPQlickTabla!$B:$J,9,FALSE),IF(B7775="80 - Produccion-Mezcla Grasa","80",IF(B7775="51 - Purga-Purga de sebo","51",IF(B7775="502 - Fermentacion PCL","502",IF(B7775="510 - Fermentacion","510","512"))))))</f>
        <v/>
      </c>
      <c r="M7775" s="107" t="str">
        <f t="shared" si="121"/>
        <v/>
      </c>
    </row>
    <row r="7776" spans="12:13" hidden="1" x14ac:dyDescent="0.25">
      <c r="L7776" s="145" t="str">
        <f>IF(A7776="","",IFERROR(VLOOKUP(B7776,IPQlickTabla!$B:$J,9,FALSE),IF(B7776="80 - Produccion-Mezcla Grasa","80",IF(B7776="51 - Purga-Purga de sebo","51",IF(B7776="502 - Fermentacion PCL","502",IF(B7776="510 - Fermentacion","510","512"))))))</f>
        <v/>
      </c>
      <c r="M7776" s="107" t="str">
        <f t="shared" si="121"/>
        <v/>
      </c>
    </row>
    <row r="7777" spans="12:13" hidden="1" x14ac:dyDescent="0.25">
      <c r="L7777" s="145" t="str">
        <f>IF(A7777="","",IFERROR(VLOOKUP(B7777,IPQlickTabla!$B:$J,9,FALSE),IF(B7777="80 - Produccion-Mezcla Grasa","80",IF(B7777="51 - Purga-Purga de sebo","51",IF(B7777="502 - Fermentacion PCL","502",IF(B7777="510 - Fermentacion","510","512"))))))</f>
        <v/>
      </c>
      <c r="M7777" s="107" t="str">
        <f t="shared" si="121"/>
        <v/>
      </c>
    </row>
    <row r="7778" spans="12:13" hidden="1" x14ac:dyDescent="0.25">
      <c r="L7778" s="145" t="str">
        <f>IF(A7778="","",IFERROR(VLOOKUP(B7778,IPQlickTabla!$B:$J,9,FALSE),IF(B7778="80 - Produccion-Mezcla Grasa","80",IF(B7778="51 - Purga-Purga de sebo","51",IF(B7778="502 - Fermentacion PCL","502",IF(B7778="510 - Fermentacion","510","512"))))))</f>
        <v/>
      </c>
      <c r="M7778" s="107" t="str">
        <f t="shared" si="121"/>
        <v/>
      </c>
    </row>
    <row r="7779" spans="12:13" hidden="1" x14ac:dyDescent="0.25">
      <c r="L7779" s="145" t="str">
        <f>IF(A7779="","",IFERROR(VLOOKUP(B7779,IPQlickTabla!$B:$J,9,FALSE),IF(B7779="80 - Produccion-Mezcla Grasa","80",IF(B7779="51 - Purga-Purga de sebo","51",IF(B7779="502 - Fermentacion PCL","502",IF(B7779="510 - Fermentacion","510","512"))))))</f>
        <v/>
      </c>
      <c r="M7779" s="107" t="str">
        <f t="shared" si="121"/>
        <v/>
      </c>
    </row>
    <row r="7780" spans="12:13" hidden="1" x14ac:dyDescent="0.25">
      <c r="L7780" s="145" t="str">
        <f>IF(A7780="","",IFERROR(VLOOKUP(B7780,IPQlickTabla!$B:$J,9,FALSE),IF(B7780="80 - Produccion-Mezcla Grasa","80",IF(B7780="51 - Purga-Purga de sebo","51",IF(B7780="502 - Fermentacion PCL","502",IF(B7780="510 - Fermentacion","510","512"))))))</f>
        <v/>
      </c>
      <c r="M7780" s="107" t="str">
        <f t="shared" si="121"/>
        <v/>
      </c>
    </row>
    <row r="7781" spans="12:13" hidden="1" x14ac:dyDescent="0.25">
      <c r="L7781" s="145" t="str">
        <f>IF(A7781="","",IFERROR(VLOOKUP(B7781,IPQlickTabla!$B:$J,9,FALSE),IF(B7781="80 - Produccion-Mezcla Grasa","80",IF(B7781="51 - Purga-Purga de sebo","51",IF(B7781="502 - Fermentacion PCL","502",IF(B7781="510 - Fermentacion","510","512"))))))</f>
        <v/>
      </c>
      <c r="M7781" s="107" t="str">
        <f t="shared" si="121"/>
        <v/>
      </c>
    </row>
    <row r="7782" spans="12:13" hidden="1" x14ac:dyDescent="0.25">
      <c r="L7782" s="145" t="str">
        <f>IF(A7782="","",IFERROR(VLOOKUP(B7782,IPQlickTabla!$B:$J,9,FALSE),IF(B7782="80 - Produccion-Mezcla Grasa","80",IF(B7782="51 - Purga-Purga de sebo","51",IF(B7782="502 - Fermentacion PCL","502",IF(B7782="510 - Fermentacion","510","512"))))))</f>
        <v/>
      </c>
      <c r="M7782" s="107" t="str">
        <f t="shared" si="121"/>
        <v/>
      </c>
    </row>
    <row r="7783" spans="12:13" hidden="1" x14ac:dyDescent="0.25">
      <c r="L7783" s="145" t="str">
        <f>IF(A7783="","",IFERROR(VLOOKUP(B7783,IPQlickTabla!$B:$J,9,FALSE),IF(B7783="80 - Produccion-Mezcla Grasa","80",IF(B7783="51 - Purga-Purga de sebo","51",IF(B7783="502 - Fermentacion PCL","502",IF(B7783="510 - Fermentacion","510","512"))))))</f>
        <v/>
      </c>
      <c r="M7783" s="107" t="str">
        <f t="shared" si="121"/>
        <v/>
      </c>
    </row>
    <row r="7784" spans="12:13" hidden="1" x14ac:dyDescent="0.25">
      <c r="L7784" s="145" t="str">
        <f>IF(A7784="","",IFERROR(VLOOKUP(B7784,IPQlickTabla!$B:$J,9,FALSE),IF(B7784="80 - Produccion-Mezcla Grasa","80",IF(B7784="51 - Purga-Purga de sebo","51",IF(B7784="502 - Fermentacion PCL","502",IF(B7784="510 - Fermentacion","510","512"))))))</f>
        <v/>
      </c>
      <c r="M7784" s="107" t="str">
        <f t="shared" si="121"/>
        <v/>
      </c>
    </row>
    <row r="7785" spans="12:13" hidden="1" x14ac:dyDescent="0.25">
      <c r="L7785" s="145" t="str">
        <f>IF(A7785="","",IFERROR(VLOOKUP(B7785,IPQlickTabla!$B:$J,9,FALSE),IF(B7785="80 - Produccion-Mezcla Grasa","80",IF(B7785="51 - Purga-Purga de sebo","51",IF(B7785="502 - Fermentacion PCL","502",IF(B7785="510 - Fermentacion","510","512"))))))</f>
        <v/>
      </c>
      <c r="M7785" s="107" t="str">
        <f t="shared" si="121"/>
        <v/>
      </c>
    </row>
    <row r="7786" spans="12:13" hidden="1" x14ac:dyDescent="0.25">
      <c r="L7786" s="145" t="str">
        <f>IF(A7786="","",IFERROR(VLOOKUP(B7786,IPQlickTabla!$B:$J,9,FALSE),IF(B7786="80 - Produccion-Mezcla Grasa","80",IF(B7786="51 - Purga-Purga de sebo","51",IF(B7786="502 - Fermentacion PCL","502",IF(B7786="510 - Fermentacion","510","512"))))))</f>
        <v/>
      </c>
      <c r="M7786" s="107" t="str">
        <f t="shared" si="121"/>
        <v/>
      </c>
    </row>
    <row r="7787" spans="12:13" hidden="1" x14ac:dyDescent="0.25">
      <c r="L7787" s="145" t="str">
        <f>IF(A7787="","",IFERROR(VLOOKUP(B7787,IPQlickTabla!$B:$J,9,FALSE),IF(B7787="80 - Produccion-Mezcla Grasa","80",IF(B7787="51 - Purga-Purga de sebo","51",IF(B7787="502 - Fermentacion PCL","502",IF(B7787="510 - Fermentacion","510","512"))))))</f>
        <v/>
      </c>
      <c r="M7787" s="107" t="str">
        <f t="shared" si="121"/>
        <v/>
      </c>
    </row>
    <row r="7788" spans="12:13" hidden="1" x14ac:dyDescent="0.25">
      <c r="L7788" s="145" t="str">
        <f>IF(A7788="","",IFERROR(VLOOKUP(B7788,IPQlickTabla!$B:$J,9,FALSE),IF(B7788="80 - Produccion-Mezcla Grasa","80",IF(B7788="51 - Purga-Purga de sebo","51",IF(B7788="502 - Fermentacion PCL","502",IF(B7788="510 - Fermentacion","510","512"))))))</f>
        <v/>
      </c>
      <c r="M7788" s="107" t="str">
        <f t="shared" si="121"/>
        <v/>
      </c>
    </row>
    <row r="7789" spans="12:13" hidden="1" x14ac:dyDescent="0.25">
      <c r="L7789" s="145" t="str">
        <f>IF(A7789="","",IFERROR(VLOOKUP(B7789,IPQlickTabla!$B:$J,9,FALSE),IF(B7789="80 - Produccion-Mezcla Grasa","80",IF(B7789="51 - Purga-Purga de sebo","51",IF(B7789="502 - Fermentacion PCL","502",IF(B7789="510 - Fermentacion","510","512"))))))</f>
        <v/>
      </c>
      <c r="M7789" s="107" t="str">
        <f t="shared" si="121"/>
        <v/>
      </c>
    </row>
    <row r="7790" spans="12:13" hidden="1" x14ac:dyDescent="0.25">
      <c r="L7790" s="145" t="str">
        <f>IF(A7790="","",IFERROR(VLOOKUP(B7790,IPQlickTabla!$B:$J,9,FALSE),IF(B7790="80 - Produccion-Mezcla Grasa","80",IF(B7790="51 - Purga-Purga de sebo","51",IF(B7790="502 - Fermentacion PCL","502",IF(B7790="510 - Fermentacion","510","512"))))))</f>
        <v/>
      </c>
      <c r="M7790" s="107" t="str">
        <f t="shared" si="121"/>
        <v/>
      </c>
    </row>
    <row r="7791" spans="12:13" hidden="1" x14ac:dyDescent="0.25">
      <c r="L7791" s="145" t="str">
        <f>IF(A7791="","",IFERROR(VLOOKUP(B7791,IPQlickTabla!$B:$J,9,FALSE),IF(B7791="80 - Produccion-Mezcla Grasa","80",IF(B7791="51 - Purga-Purga de sebo","51",IF(B7791="502 - Fermentacion PCL","502",IF(B7791="510 - Fermentacion","510","512"))))))</f>
        <v/>
      </c>
      <c r="M7791" s="107" t="str">
        <f t="shared" si="121"/>
        <v/>
      </c>
    </row>
    <row r="7792" spans="12:13" hidden="1" x14ac:dyDescent="0.25">
      <c r="L7792" s="145" t="str">
        <f>IF(A7792="","",IFERROR(VLOOKUP(B7792,IPQlickTabla!$B:$J,9,FALSE),IF(B7792="80 - Produccion-Mezcla Grasa","80",IF(B7792="51 - Purga-Purga de sebo","51",IF(B7792="502 - Fermentacion PCL","502",IF(B7792="510 - Fermentacion","510","512"))))))</f>
        <v/>
      </c>
      <c r="M7792" s="107" t="str">
        <f t="shared" si="121"/>
        <v/>
      </c>
    </row>
    <row r="7793" spans="12:13" hidden="1" x14ac:dyDescent="0.25">
      <c r="L7793" s="145" t="str">
        <f>IF(A7793="","",IFERROR(VLOOKUP(B7793,IPQlickTabla!$B:$J,9,FALSE),IF(B7793="80 - Produccion-Mezcla Grasa","80",IF(B7793="51 - Purga-Purga de sebo","51",IF(B7793="502 - Fermentacion PCL","502",IF(B7793="510 - Fermentacion","510","512"))))))</f>
        <v/>
      </c>
      <c r="M7793" s="107" t="str">
        <f t="shared" si="121"/>
        <v/>
      </c>
    </row>
    <row r="7794" spans="12:13" hidden="1" x14ac:dyDescent="0.25">
      <c r="L7794" s="145" t="str">
        <f>IF(A7794="","",IFERROR(VLOOKUP(B7794,IPQlickTabla!$B:$J,9,FALSE),IF(B7794="80 - Produccion-Mezcla Grasa","80",IF(B7794="51 - Purga-Purga de sebo","51",IF(B7794="502 - Fermentacion PCL","502",IF(B7794="510 - Fermentacion","510","512"))))))</f>
        <v/>
      </c>
      <c r="M7794" s="107" t="str">
        <f t="shared" si="121"/>
        <v/>
      </c>
    </row>
    <row r="7795" spans="12:13" hidden="1" x14ac:dyDescent="0.25">
      <c r="L7795" s="145" t="str">
        <f>IF(A7795="","",IFERROR(VLOOKUP(B7795,IPQlickTabla!$B:$J,9,FALSE),IF(B7795="80 - Produccion-Mezcla Grasa","80",IF(B7795="51 - Purga-Purga de sebo","51",IF(B7795="502 - Fermentacion PCL","502",IF(B7795="510 - Fermentacion","510","512"))))))</f>
        <v/>
      </c>
      <c r="M7795" s="107" t="str">
        <f t="shared" si="121"/>
        <v/>
      </c>
    </row>
    <row r="7796" spans="12:13" hidden="1" x14ac:dyDescent="0.25">
      <c r="L7796" s="145" t="str">
        <f>IF(A7796="","",IFERROR(VLOOKUP(B7796,IPQlickTabla!$B:$J,9,FALSE),IF(B7796="80 - Produccion-Mezcla Grasa","80",IF(B7796="51 - Purga-Purga de sebo","51",IF(B7796="502 - Fermentacion PCL","502",IF(B7796="510 - Fermentacion","510","512"))))))</f>
        <v/>
      </c>
      <c r="M7796" s="107" t="str">
        <f t="shared" si="121"/>
        <v/>
      </c>
    </row>
    <row r="7797" spans="12:13" hidden="1" x14ac:dyDescent="0.25">
      <c r="L7797" s="145" t="str">
        <f>IF(A7797="","",IFERROR(VLOOKUP(B7797,IPQlickTabla!$B:$J,9,FALSE),IF(B7797="80 - Produccion-Mezcla Grasa","80",IF(B7797="51 - Purga-Purga de sebo","51",IF(B7797="502 - Fermentacion PCL","502",IF(B7797="510 - Fermentacion","510","512"))))))</f>
        <v/>
      </c>
      <c r="M7797" s="107" t="str">
        <f t="shared" si="121"/>
        <v/>
      </c>
    </row>
    <row r="7798" spans="12:13" hidden="1" x14ac:dyDescent="0.25">
      <c r="L7798" s="145" t="str">
        <f>IF(A7798="","",IFERROR(VLOOKUP(B7798,IPQlickTabla!$B:$J,9,FALSE),IF(B7798="80 - Produccion-Mezcla Grasa","80",IF(B7798="51 - Purga-Purga de sebo","51",IF(B7798="502 - Fermentacion PCL","502",IF(B7798="510 - Fermentacion","510","512"))))))</f>
        <v/>
      </c>
      <c r="M7798" s="107" t="str">
        <f t="shared" si="121"/>
        <v/>
      </c>
    </row>
    <row r="7799" spans="12:13" hidden="1" x14ac:dyDescent="0.25">
      <c r="L7799" s="145" t="str">
        <f>IF(A7799="","",IFERROR(VLOOKUP(B7799,IPQlickTabla!$B:$J,9,FALSE),IF(B7799="80 - Produccion-Mezcla Grasa","80",IF(B7799="51 - Purga-Purga de sebo","51",IF(B7799="502 - Fermentacion PCL","502",IF(B7799="510 - Fermentacion","510","512"))))))</f>
        <v/>
      </c>
      <c r="M7799" s="107" t="str">
        <f t="shared" si="121"/>
        <v/>
      </c>
    </row>
    <row r="7800" spans="12:13" hidden="1" x14ac:dyDescent="0.25">
      <c r="L7800" s="145" t="str">
        <f>IF(A7800="","",IFERROR(VLOOKUP(B7800,IPQlickTabla!$B:$J,9,FALSE),IF(B7800="80 - Produccion-Mezcla Grasa","80",IF(B7800="51 - Purga-Purga de sebo","51",IF(B7800="502 - Fermentacion PCL","502",IF(B7800="510 - Fermentacion","510","512"))))))</f>
        <v/>
      </c>
      <c r="M7800" s="107" t="str">
        <f t="shared" si="121"/>
        <v/>
      </c>
    </row>
    <row r="7801" spans="12:13" hidden="1" x14ac:dyDescent="0.25">
      <c r="L7801" s="145" t="str">
        <f>IF(A7801="","",IFERROR(VLOOKUP(B7801,IPQlickTabla!$B:$J,9,FALSE),IF(B7801="80 - Produccion-Mezcla Grasa","80",IF(B7801="51 - Purga-Purga de sebo","51",IF(B7801="502 - Fermentacion PCL","502",IF(B7801="510 - Fermentacion","510","512"))))))</f>
        <v/>
      </c>
      <c r="M7801" s="107" t="str">
        <f t="shared" si="121"/>
        <v/>
      </c>
    </row>
    <row r="7802" spans="12:13" hidden="1" x14ac:dyDescent="0.25">
      <c r="L7802" s="145" t="str">
        <f>IF(A7802="","",IFERROR(VLOOKUP(B7802,IPQlickTabla!$B:$J,9,FALSE),IF(B7802="80 - Produccion-Mezcla Grasa","80",IF(B7802="51 - Purga-Purga de sebo","51",IF(B7802="502 - Fermentacion PCL","502",IF(B7802="510 - Fermentacion","510","512"))))))</f>
        <v/>
      </c>
      <c r="M7802" s="107" t="str">
        <f t="shared" si="121"/>
        <v/>
      </c>
    </row>
    <row r="7803" spans="12:13" hidden="1" x14ac:dyDescent="0.25">
      <c r="L7803" s="145" t="str">
        <f>IF(A7803="","",IFERROR(VLOOKUP(B7803,IPQlickTabla!$B:$J,9,FALSE),IF(B7803="80 - Produccion-Mezcla Grasa","80",IF(B7803="51 - Purga-Purga de sebo","51",IF(B7803="502 - Fermentacion PCL","502",IF(B7803="510 - Fermentacion","510","512"))))))</f>
        <v/>
      </c>
      <c r="M7803" s="107" t="str">
        <f t="shared" si="121"/>
        <v/>
      </c>
    </row>
    <row r="7804" spans="12:13" hidden="1" x14ac:dyDescent="0.25">
      <c r="L7804" s="145" t="str">
        <f>IF(A7804="","",IFERROR(VLOOKUP(B7804,IPQlickTabla!$B:$J,9,FALSE),IF(B7804="80 - Produccion-Mezcla Grasa","80",IF(B7804="51 - Purga-Purga de sebo","51",IF(B7804="502 - Fermentacion PCL","502",IF(B7804="510 - Fermentacion","510","512"))))))</f>
        <v/>
      </c>
      <c r="M7804" s="107" t="str">
        <f t="shared" si="121"/>
        <v/>
      </c>
    </row>
    <row r="7805" spans="12:13" hidden="1" x14ac:dyDescent="0.25">
      <c r="L7805" s="145" t="str">
        <f>IF(A7805="","",IFERROR(VLOOKUP(B7805,IPQlickTabla!$B:$J,9,FALSE),IF(B7805="80 - Produccion-Mezcla Grasa","80",IF(B7805="51 - Purga-Purga de sebo","51",IF(B7805="502 - Fermentacion PCL","502",IF(B7805="510 - Fermentacion","510","512"))))))</f>
        <v/>
      </c>
      <c r="M7805" s="107" t="str">
        <f t="shared" si="121"/>
        <v/>
      </c>
    </row>
    <row r="7806" spans="12:13" hidden="1" x14ac:dyDescent="0.25">
      <c r="L7806" s="145" t="str">
        <f>IF(A7806="","",IFERROR(VLOOKUP(B7806,IPQlickTabla!$B:$J,9,FALSE),IF(B7806="80 - Produccion-Mezcla Grasa","80",IF(B7806="51 - Purga-Purga de sebo","51",IF(B7806="502 - Fermentacion PCL","502",IF(B7806="510 - Fermentacion","510","512"))))))</f>
        <v/>
      </c>
      <c r="M7806" s="107" t="str">
        <f t="shared" si="121"/>
        <v/>
      </c>
    </row>
    <row r="7807" spans="12:13" hidden="1" x14ac:dyDescent="0.25">
      <c r="L7807" s="145" t="str">
        <f>IF(A7807="","",IFERROR(VLOOKUP(B7807,IPQlickTabla!$B:$J,9,FALSE),IF(B7807="80 - Produccion-Mezcla Grasa","80",IF(B7807="51 - Purga-Purga de sebo","51",IF(B7807="502 - Fermentacion PCL","502",IF(B7807="510 - Fermentacion","510","512"))))))</f>
        <v/>
      </c>
      <c r="M7807" s="107" t="str">
        <f t="shared" si="121"/>
        <v/>
      </c>
    </row>
    <row r="7808" spans="12:13" hidden="1" x14ac:dyDescent="0.25">
      <c r="L7808" s="145" t="str">
        <f>IF(A7808="","",IFERROR(VLOOKUP(B7808,IPQlickTabla!$B:$J,9,FALSE),IF(B7808="80 - Produccion-Mezcla Grasa","80",IF(B7808="51 - Purga-Purga de sebo","51",IF(B7808="502 - Fermentacion PCL","502",IF(B7808="510 - Fermentacion","510","512"))))))</f>
        <v/>
      </c>
      <c r="M7808" s="107" t="str">
        <f t="shared" si="121"/>
        <v/>
      </c>
    </row>
    <row r="7809" spans="12:13" hidden="1" x14ac:dyDescent="0.25">
      <c r="L7809" s="145" t="str">
        <f>IF(A7809="","",IFERROR(VLOOKUP(B7809,IPQlickTabla!$B:$J,9,FALSE),IF(B7809="80 - Produccion-Mezcla Grasa","80",IF(B7809="51 - Purga-Purga de sebo","51",IF(B7809="502 - Fermentacion PCL","502",IF(B7809="510 - Fermentacion","510","512"))))))</f>
        <v/>
      </c>
      <c r="M7809" s="107" t="str">
        <f t="shared" si="121"/>
        <v/>
      </c>
    </row>
    <row r="7810" spans="12:13" hidden="1" x14ac:dyDescent="0.25">
      <c r="L7810" s="145" t="str">
        <f>IF(A7810="","",IFERROR(VLOOKUP(B7810,IPQlickTabla!$B:$J,9,FALSE),IF(B7810="80 - Produccion-Mezcla Grasa","80",IF(B7810="51 - Purga-Purga de sebo","51",IF(B7810="502 - Fermentacion PCL","502",IF(B7810="510 - Fermentacion","510","512"))))))</f>
        <v/>
      </c>
      <c r="M7810" s="107" t="str">
        <f t="shared" si="121"/>
        <v/>
      </c>
    </row>
    <row r="7811" spans="12:13" hidden="1" x14ac:dyDescent="0.25">
      <c r="L7811" s="145" t="str">
        <f>IF(A7811="","",IFERROR(VLOOKUP(B7811,IPQlickTabla!$B:$J,9,FALSE),IF(B7811="80 - Produccion-Mezcla Grasa","80",IF(B7811="51 - Purga-Purga de sebo","51",IF(B7811="502 - Fermentacion PCL","502",IF(B7811="510 - Fermentacion","510","512"))))))</f>
        <v/>
      </c>
      <c r="M7811" s="107" t="str">
        <f t="shared" ref="M7811:M7874" si="122">+IF(OR(L7811=73,L7811=74,L7811=75),75,IF(L7811="80",80,IF(L7811="51",51,IF(L7811="502",502,IF(L7811="510",510,IF(L7811="512",512,L7811))))))</f>
        <v/>
      </c>
    </row>
    <row r="7812" spans="12:13" hidden="1" x14ac:dyDescent="0.25">
      <c r="L7812" s="145" t="str">
        <f>IF(A7812="","",IFERROR(VLOOKUP(B7812,IPQlickTabla!$B:$J,9,FALSE),IF(B7812="80 - Produccion-Mezcla Grasa","80",IF(B7812="51 - Purga-Purga de sebo","51",IF(B7812="502 - Fermentacion PCL","502",IF(B7812="510 - Fermentacion","510","512"))))))</f>
        <v/>
      </c>
      <c r="M7812" s="107" t="str">
        <f t="shared" si="122"/>
        <v/>
      </c>
    </row>
    <row r="7813" spans="12:13" hidden="1" x14ac:dyDescent="0.25">
      <c r="L7813" s="145" t="str">
        <f>IF(A7813="","",IFERROR(VLOOKUP(B7813,IPQlickTabla!$B:$J,9,FALSE),IF(B7813="80 - Produccion-Mezcla Grasa","80",IF(B7813="51 - Purga-Purga de sebo","51",IF(B7813="502 - Fermentacion PCL","502",IF(B7813="510 - Fermentacion","510","512"))))))</f>
        <v/>
      </c>
      <c r="M7813" s="107" t="str">
        <f t="shared" si="122"/>
        <v/>
      </c>
    </row>
    <row r="7814" spans="12:13" hidden="1" x14ac:dyDescent="0.25">
      <c r="L7814" s="145" t="str">
        <f>IF(A7814="","",IFERROR(VLOOKUP(B7814,IPQlickTabla!$B:$J,9,FALSE),IF(B7814="80 - Produccion-Mezcla Grasa","80",IF(B7814="51 - Purga-Purga de sebo","51",IF(B7814="502 - Fermentacion PCL","502",IF(B7814="510 - Fermentacion","510","512"))))))</f>
        <v/>
      </c>
      <c r="M7814" s="107" t="str">
        <f t="shared" si="122"/>
        <v/>
      </c>
    </row>
    <row r="7815" spans="12:13" hidden="1" x14ac:dyDescent="0.25">
      <c r="L7815" s="145" t="str">
        <f>IF(A7815="","",IFERROR(VLOOKUP(B7815,IPQlickTabla!$B:$J,9,FALSE),IF(B7815="80 - Produccion-Mezcla Grasa","80",IF(B7815="51 - Purga-Purga de sebo","51",IF(B7815="502 - Fermentacion PCL","502",IF(B7815="510 - Fermentacion","510","512"))))))</f>
        <v/>
      </c>
      <c r="M7815" s="107" t="str">
        <f t="shared" si="122"/>
        <v/>
      </c>
    </row>
    <row r="7816" spans="12:13" hidden="1" x14ac:dyDescent="0.25">
      <c r="L7816" s="145" t="str">
        <f>IF(A7816="","",IFERROR(VLOOKUP(B7816,IPQlickTabla!$B:$J,9,FALSE),IF(B7816="80 - Produccion-Mezcla Grasa","80",IF(B7816="51 - Purga-Purga de sebo","51",IF(B7816="502 - Fermentacion PCL","502",IF(B7816="510 - Fermentacion","510","512"))))))</f>
        <v/>
      </c>
      <c r="M7816" s="107" t="str">
        <f t="shared" si="122"/>
        <v/>
      </c>
    </row>
    <row r="7817" spans="12:13" hidden="1" x14ac:dyDescent="0.25">
      <c r="L7817" s="145" t="str">
        <f>IF(A7817="","",IFERROR(VLOOKUP(B7817,IPQlickTabla!$B:$J,9,FALSE),IF(B7817="80 - Produccion-Mezcla Grasa","80",IF(B7817="51 - Purga-Purga de sebo","51",IF(B7817="502 - Fermentacion PCL","502",IF(B7817="510 - Fermentacion","510","512"))))))</f>
        <v/>
      </c>
      <c r="M7817" s="107" t="str">
        <f t="shared" si="122"/>
        <v/>
      </c>
    </row>
    <row r="7818" spans="12:13" hidden="1" x14ac:dyDescent="0.25">
      <c r="L7818" s="145" t="str">
        <f>IF(A7818="","",IFERROR(VLOOKUP(B7818,IPQlickTabla!$B:$J,9,FALSE),IF(B7818="80 - Produccion-Mezcla Grasa","80",IF(B7818="51 - Purga-Purga de sebo","51",IF(B7818="502 - Fermentacion PCL","502",IF(B7818="510 - Fermentacion","510","512"))))))</f>
        <v/>
      </c>
      <c r="M7818" s="107" t="str">
        <f t="shared" si="122"/>
        <v/>
      </c>
    </row>
    <row r="7819" spans="12:13" hidden="1" x14ac:dyDescent="0.25">
      <c r="L7819" s="145" t="str">
        <f>IF(A7819="","",IFERROR(VLOOKUP(B7819,IPQlickTabla!$B:$J,9,FALSE),IF(B7819="80 - Produccion-Mezcla Grasa","80",IF(B7819="51 - Purga-Purga de sebo","51",IF(B7819="502 - Fermentacion PCL","502",IF(B7819="510 - Fermentacion","510","512"))))))</f>
        <v/>
      </c>
      <c r="M7819" s="107" t="str">
        <f t="shared" si="122"/>
        <v/>
      </c>
    </row>
    <row r="7820" spans="12:13" hidden="1" x14ac:dyDescent="0.25">
      <c r="L7820" s="145" t="str">
        <f>IF(A7820="","",IFERROR(VLOOKUP(B7820,IPQlickTabla!$B:$J,9,FALSE),IF(B7820="80 - Produccion-Mezcla Grasa","80",IF(B7820="51 - Purga-Purga de sebo","51",IF(B7820="502 - Fermentacion PCL","502",IF(B7820="510 - Fermentacion","510","512"))))))</f>
        <v/>
      </c>
      <c r="M7820" s="107" t="str">
        <f t="shared" si="122"/>
        <v/>
      </c>
    </row>
    <row r="7821" spans="12:13" hidden="1" x14ac:dyDescent="0.25">
      <c r="L7821" s="145" t="str">
        <f>IF(A7821="","",IFERROR(VLOOKUP(B7821,IPQlickTabla!$B:$J,9,FALSE),IF(B7821="80 - Produccion-Mezcla Grasa","80",IF(B7821="51 - Purga-Purga de sebo","51",IF(B7821="502 - Fermentacion PCL","502",IF(B7821="510 - Fermentacion","510","512"))))))</f>
        <v/>
      </c>
      <c r="M7821" s="107" t="str">
        <f t="shared" si="122"/>
        <v/>
      </c>
    </row>
    <row r="7822" spans="12:13" hidden="1" x14ac:dyDescent="0.25">
      <c r="L7822" s="145" t="str">
        <f>IF(A7822="","",IFERROR(VLOOKUP(B7822,IPQlickTabla!$B:$J,9,FALSE),IF(B7822="80 - Produccion-Mezcla Grasa","80",IF(B7822="51 - Purga-Purga de sebo","51",IF(B7822="502 - Fermentacion PCL","502",IF(B7822="510 - Fermentacion","510","512"))))))</f>
        <v/>
      </c>
      <c r="M7822" s="107" t="str">
        <f t="shared" si="122"/>
        <v/>
      </c>
    </row>
    <row r="7823" spans="12:13" hidden="1" x14ac:dyDescent="0.25">
      <c r="L7823" s="145" t="str">
        <f>IF(A7823="","",IFERROR(VLOOKUP(B7823,IPQlickTabla!$B:$J,9,FALSE),IF(B7823="80 - Produccion-Mezcla Grasa","80",IF(B7823="51 - Purga-Purga de sebo","51",IF(B7823="502 - Fermentacion PCL","502",IF(B7823="510 - Fermentacion","510","512"))))))</f>
        <v/>
      </c>
      <c r="M7823" s="107" t="str">
        <f t="shared" si="122"/>
        <v/>
      </c>
    </row>
    <row r="7824" spans="12:13" hidden="1" x14ac:dyDescent="0.25">
      <c r="L7824" s="145" t="str">
        <f>IF(A7824="","",IFERROR(VLOOKUP(B7824,IPQlickTabla!$B:$J,9,FALSE),IF(B7824="80 - Produccion-Mezcla Grasa","80",IF(B7824="51 - Purga-Purga de sebo","51",IF(B7824="502 - Fermentacion PCL","502",IF(B7824="510 - Fermentacion","510","512"))))))</f>
        <v/>
      </c>
      <c r="M7824" s="107" t="str">
        <f t="shared" si="122"/>
        <v/>
      </c>
    </row>
    <row r="7825" spans="12:13" hidden="1" x14ac:dyDescent="0.25">
      <c r="L7825" s="145" t="str">
        <f>IF(A7825="","",IFERROR(VLOOKUP(B7825,IPQlickTabla!$B:$J,9,FALSE),IF(B7825="80 - Produccion-Mezcla Grasa","80",IF(B7825="51 - Purga-Purga de sebo","51",IF(B7825="502 - Fermentacion PCL","502",IF(B7825="510 - Fermentacion","510","512"))))))</f>
        <v/>
      </c>
      <c r="M7825" s="107" t="str">
        <f t="shared" si="122"/>
        <v/>
      </c>
    </row>
    <row r="7826" spans="12:13" hidden="1" x14ac:dyDescent="0.25">
      <c r="L7826" s="145" t="str">
        <f>IF(A7826="","",IFERROR(VLOOKUP(B7826,IPQlickTabla!$B:$J,9,FALSE),IF(B7826="80 - Produccion-Mezcla Grasa","80",IF(B7826="51 - Purga-Purga de sebo","51",IF(B7826="502 - Fermentacion PCL","502",IF(B7826="510 - Fermentacion","510","512"))))))</f>
        <v/>
      </c>
      <c r="M7826" s="107" t="str">
        <f t="shared" si="122"/>
        <v/>
      </c>
    </row>
    <row r="7827" spans="12:13" hidden="1" x14ac:dyDescent="0.25">
      <c r="L7827" s="145" t="str">
        <f>IF(A7827="","",IFERROR(VLOOKUP(B7827,IPQlickTabla!$B:$J,9,FALSE),IF(B7827="80 - Produccion-Mezcla Grasa","80",IF(B7827="51 - Purga-Purga de sebo","51",IF(B7827="502 - Fermentacion PCL","502",IF(B7827="510 - Fermentacion","510","512"))))))</f>
        <v/>
      </c>
      <c r="M7827" s="107" t="str">
        <f t="shared" si="122"/>
        <v/>
      </c>
    </row>
    <row r="7828" spans="12:13" hidden="1" x14ac:dyDescent="0.25">
      <c r="L7828" s="145" t="str">
        <f>IF(A7828="","",IFERROR(VLOOKUP(B7828,IPQlickTabla!$B:$J,9,FALSE),IF(B7828="80 - Produccion-Mezcla Grasa","80",IF(B7828="51 - Purga-Purga de sebo","51",IF(B7828="502 - Fermentacion PCL","502",IF(B7828="510 - Fermentacion","510","512"))))))</f>
        <v/>
      </c>
      <c r="M7828" s="107" t="str">
        <f t="shared" si="122"/>
        <v/>
      </c>
    </row>
    <row r="7829" spans="12:13" hidden="1" x14ac:dyDescent="0.25">
      <c r="L7829" s="145" t="str">
        <f>IF(A7829="","",IFERROR(VLOOKUP(B7829,IPQlickTabla!$B:$J,9,FALSE),IF(B7829="80 - Produccion-Mezcla Grasa","80",IF(B7829="51 - Purga-Purga de sebo","51",IF(B7829="502 - Fermentacion PCL","502",IF(B7829="510 - Fermentacion","510","512"))))))</f>
        <v/>
      </c>
      <c r="M7829" s="107" t="str">
        <f t="shared" si="122"/>
        <v/>
      </c>
    </row>
    <row r="7830" spans="12:13" hidden="1" x14ac:dyDescent="0.25">
      <c r="L7830" s="145" t="str">
        <f>IF(A7830="","",IFERROR(VLOOKUP(B7830,IPQlickTabla!$B:$J,9,FALSE),IF(B7830="80 - Produccion-Mezcla Grasa","80",IF(B7830="51 - Purga-Purga de sebo","51",IF(B7830="502 - Fermentacion PCL","502",IF(B7830="510 - Fermentacion","510","512"))))))</f>
        <v/>
      </c>
      <c r="M7830" s="107" t="str">
        <f t="shared" si="122"/>
        <v/>
      </c>
    </row>
    <row r="7831" spans="12:13" hidden="1" x14ac:dyDescent="0.25">
      <c r="L7831" s="145" t="str">
        <f>IF(A7831="","",IFERROR(VLOOKUP(B7831,IPQlickTabla!$B:$J,9,FALSE),IF(B7831="80 - Produccion-Mezcla Grasa","80",IF(B7831="51 - Purga-Purga de sebo","51",IF(B7831="502 - Fermentacion PCL","502",IF(B7831="510 - Fermentacion","510","512"))))))</f>
        <v/>
      </c>
      <c r="M7831" s="107" t="str">
        <f t="shared" si="122"/>
        <v/>
      </c>
    </row>
    <row r="7832" spans="12:13" hidden="1" x14ac:dyDescent="0.25">
      <c r="L7832" s="145" t="str">
        <f>IF(A7832="","",IFERROR(VLOOKUP(B7832,IPQlickTabla!$B:$J,9,FALSE),IF(B7832="80 - Produccion-Mezcla Grasa","80",IF(B7832="51 - Purga-Purga de sebo","51",IF(B7832="502 - Fermentacion PCL","502",IF(B7832="510 - Fermentacion","510","512"))))))</f>
        <v/>
      </c>
      <c r="M7832" s="107" t="str">
        <f t="shared" si="122"/>
        <v/>
      </c>
    </row>
    <row r="7833" spans="12:13" hidden="1" x14ac:dyDescent="0.25">
      <c r="L7833" s="145" t="str">
        <f>IF(A7833="","",IFERROR(VLOOKUP(B7833,IPQlickTabla!$B:$J,9,FALSE),IF(B7833="80 - Produccion-Mezcla Grasa","80",IF(B7833="51 - Purga-Purga de sebo","51",IF(B7833="502 - Fermentacion PCL","502",IF(B7833="510 - Fermentacion","510","512"))))))</f>
        <v/>
      </c>
      <c r="M7833" s="107" t="str">
        <f t="shared" si="122"/>
        <v/>
      </c>
    </row>
    <row r="7834" spans="12:13" hidden="1" x14ac:dyDescent="0.25">
      <c r="L7834" s="145" t="str">
        <f>IF(A7834="","",IFERROR(VLOOKUP(B7834,IPQlickTabla!$B:$J,9,FALSE),IF(B7834="80 - Produccion-Mezcla Grasa","80",IF(B7834="51 - Purga-Purga de sebo","51",IF(B7834="502 - Fermentacion PCL","502",IF(B7834="510 - Fermentacion","510","512"))))))</f>
        <v/>
      </c>
      <c r="M7834" s="107" t="str">
        <f t="shared" si="122"/>
        <v/>
      </c>
    </row>
    <row r="7835" spans="12:13" hidden="1" x14ac:dyDescent="0.25">
      <c r="L7835" s="145" t="str">
        <f>IF(A7835="","",IFERROR(VLOOKUP(B7835,IPQlickTabla!$B:$J,9,FALSE),IF(B7835="80 - Produccion-Mezcla Grasa","80",IF(B7835="51 - Purga-Purga de sebo","51",IF(B7835="502 - Fermentacion PCL","502",IF(B7835="510 - Fermentacion","510","512"))))))</f>
        <v/>
      </c>
      <c r="M7835" s="107" t="str">
        <f t="shared" si="122"/>
        <v/>
      </c>
    </row>
    <row r="7836" spans="12:13" hidden="1" x14ac:dyDescent="0.25">
      <c r="L7836" s="145" t="str">
        <f>IF(A7836="","",IFERROR(VLOOKUP(B7836,IPQlickTabla!$B:$J,9,FALSE),IF(B7836="80 - Produccion-Mezcla Grasa","80",IF(B7836="51 - Purga-Purga de sebo","51",IF(B7836="502 - Fermentacion PCL","502",IF(B7836="510 - Fermentacion","510","512"))))))</f>
        <v/>
      </c>
      <c r="M7836" s="107" t="str">
        <f t="shared" si="122"/>
        <v/>
      </c>
    </row>
    <row r="7837" spans="12:13" hidden="1" x14ac:dyDescent="0.25">
      <c r="L7837" s="145" t="str">
        <f>IF(A7837="","",IFERROR(VLOOKUP(B7837,IPQlickTabla!$B:$J,9,FALSE),IF(B7837="80 - Produccion-Mezcla Grasa","80",IF(B7837="51 - Purga-Purga de sebo","51",IF(B7837="502 - Fermentacion PCL","502",IF(B7837="510 - Fermentacion","510","512"))))))</f>
        <v/>
      </c>
      <c r="M7837" s="107" t="str">
        <f t="shared" si="122"/>
        <v/>
      </c>
    </row>
    <row r="7838" spans="12:13" hidden="1" x14ac:dyDescent="0.25">
      <c r="L7838" s="145" t="str">
        <f>IF(A7838="","",IFERROR(VLOOKUP(B7838,IPQlickTabla!$B:$J,9,FALSE),IF(B7838="80 - Produccion-Mezcla Grasa","80",IF(B7838="51 - Purga-Purga de sebo","51",IF(B7838="502 - Fermentacion PCL","502",IF(B7838="510 - Fermentacion","510","512"))))))</f>
        <v/>
      </c>
      <c r="M7838" s="107" t="str">
        <f t="shared" si="122"/>
        <v/>
      </c>
    </row>
    <row r="7839" spans="12:13" hidden="1" x14ac:dyDescent="0.25">
      <c r="L7839" s="145" t="str">
        <f>IF(A7839="","",IFERROR(VLOOKUP(B7839,IPQlickTabla!$B:$J,9,FALSE),IF(B7839="80 - Produccion-Mezcla Grasa","80",IF(B7839="51 - Purga-Purga de sebo","51",IF(B7839="502 - Fermentacion PCL","502",IF(B7839="510 - Fermentacion","510","512"))))))</f>
        <v/>
      </c>
      <c r="M7839" s="107" t="str">
        <f t="shared" si="122"/>
        <v/>
      </c>
    </row>
    <row r="7840" spans="12:13" hidden="1" x14ac:dyDescent="0.25">
      <c r="L7840" s="145" t="str">
        <f>IF(A7840="","",IFERROR(VLOOKUP(B7840,IPQlickTabla!$B:$J,9,FALSE),IF(B7840="80 - Produccion-Mezcla Grasa","80",IF(B7840="51 - Purga-Purga de sebo","51",IF(B7840="502 - Fermentacion PCL","502",IF(B7840="510 - Fermentacion","510","512"))))))</f>
        <v/>
      </c>
      <c r="M7840" s="107" t="str">
        <f t="shared" si="122"/>
        <v/>
      </c>
    </row>
    <row r="7841" spans="12:13" hidden="1" x14ac:dyDescent="0.25">
      <c r="L7841" s="145" t="str">
        <f>IF(A7841="","",IFERROR(VLOOKUP(B7841,IPQlickTabla!$B:$J,9,FALSE),IF(B7841="80 - Produccion-Mezcla Grasa","80",IF(B7841="51 - Purga-Purga de sebo","51",IF(B7841="502 - Fermentacion PCL","502",IF(B7841="510 - Fermentacion","510","512"))))))</f>
        <v/>
      </c>
      <c r="M7841" s="107" t="str">
        <f t="shared" si="122"/>
        <v/>
      </c>
    </row>
    <row r="7842" spans="12:13" hidden="1" x14ac:dyDescent="0.25">
      <c r="L7842" s="145" t="str">
        <f>IF(A7842="","",IFERROR(VLOOKUP(B7842,IPQlickTabla!$B:$J,9,FALSE),IF(B7842="80 - Produccion-Mezcla Grasa","80",IF(B7842="51 - Purga-Purga de sebo","51",IF(B7842="502 - Fermentacion PCL","502",IF(B7842="510 - Fermentacion","510","512"))))))</f>
        <v/>
      </c>
      <c r="M7842" s="107" t="str">
        <f t="shared" si="122"/>
        <v/>
      </c>
    </row>
    <row r="7843" spans="12:13" hidden="1" x14ac:dyDescent="0.25">
      <c r="L7843" s="145" t="str">
        <f>IF(A7843="","",IFERROR(VLOOKUP(B7843,IPQlickTabla!$B:$J,9,FALSE),IF(B7843="80 - Produccion-Mezcla Grasa","80",IF(B7843="51 - Purga-Purga de sebo","51",IF(B7843="502 - Fermentacion PCL","502",IF(B7843="510 - Fermentacion","510","512"))))))</f>
        <v/>
      </c>
      <c r="M7843" s="107" t="str">
        <f t="shared" si="122"/>
        <v/>
      </c>
    </row>
    <row r="7844" spans="12:13" hidden="1" x14ac:dyDescent="0.25">
      <c r="L7844" s="145" t="str">
        <f>IF(A7844="","",IFERROR(VLOOKUP(B7844,IPQlickTabla!$B:$J,9,FALSE),IF(B7844="80 - Produccion-Mezcla Grasa","80",IF(B7844="51 - Purga-Purga de sebo","51",IF(B7844="502 - Fermentacion PCL","502",IF(B7844="510 - Fermentacion","510","512"))))))</f>
        <v/>
      </c>
      <c r="M7844" s="107" t="str">
        <f t="shared" si="122"/>
        <v/>
      </c>
    </row>
    <row r="7845" spans="12:13" hidden="1" x14ac:dyDescent="0.25">
      <c r="L7845" s="145" t="str">
        <f>IF(A7845="","",IFERROR(VLOOKUP(B7845,IPQlickTabla!$B:$J,9,FALSE),IF(B7845="80 - Produccion-Mezcla Grasa","80",IF(B7845="51 - Purga-Purga de sebo","51",IF(B7845="502 - Fermentacion PCL","502",IF(B7845="510 - Fermentacion","510","512"))))))</f>
        <v/>
      </c>
      <c r="M7845" s="107" t="str">
        <f t="shared" si="122"/>
        <v/>
      </c>
    </row>
    <row r="7846" spans="12:13" hidden="1" x14ac:dyDescent="0.25">
      <c r="L7846" s="145" t="str">
        <f>IF(A7846="","",IFERROR(VLOOKUP(B7846,IPQlickTabla!$B:$J,9,FALSE),IF(B7846="80 - Produccion-Mezcla Grasa","80",IF(B7846="51 - Purga-Purga de sebo","51",IF(B7846="502 - Fermentacion PCL","502",IF(B7846="510 - Fermentacion","510","512"))))))</f>
        <v/>
      </c>
      <c r="M7846" s="107" t="str">
        <f t="shared" si="122"/>
        <v/>
      </c>
    </row>
    <row r="7847" spans="12:13" hidden="1" x14ac:dyDescent="0.25">
      <c r="L7847" s="145" t="str">
        <f>IF(A7847="","",IFERROR(VLOOKUP(B7847,IPQlickTabla!$B:$J,9,FALSE),IF(B7847="80 - Produccion-Mezcla Grasa","80",IF(B7847="51 - Purga-Purga de sebo","51",IF(B7847="502 - Fermentacion PCL","502",IF(B7847="510 - Fermentacion","510","512"))))))</f>
        <v/>
      </c>
      <c r="M7847" s="107" t="str">
        <f t="shared" si="122"/>
        <v/>
      </c>
    </row>
    <row r="7848" spans="12:13" hidden="1" x14ac:dyDescent="0.25">
      <c r="L7848" s="145" t="str">
        <f>IF(A7848="","",IFERROR(VLOOKUP(B7848,IPQlickTabla!$B:$J,9,FALSE),IF(B7848="80 - Produccion-Mezcla Grasa","80",IF(B7848="51 - Purga-Purga de sebo","51",IF(B7848="502 - Fermentacion PCL","502",IF(B7848="510 - Fermentacion","510","512"))))))</f>
        <v/>
      </c>
      <c r="M7848" s="107" t="str">
        <f t="shared" si="122"/>
        <v/>
      </c>
    </row>
    <row r="7849" spans="12:13" hidden="1" x14ac:dyDescent="0.25">
      <c r="L7849" s="145" t="str">
        <f>IF(A7849="","",IFERROR(VLOOKUP(B7849,IPQlickTabla!$B:$J,9,FALSE),IF(B7849="80 - Produccion-Mezcla Grasa","80",IF(B7849="51 - Purga-Purga de sebo","51",IF(B7849="502 - Fermentacion PCL","502",IF(B7849="510 - Fermentacion","510","512"))))))</f>
        <v/>
      </c>
      <c r="M7849" s="107" t="str">
        <f t="shared" si="122"/>
        <v/>
      </c>
    </row>
    <row r="7850" spans="12:13" hidden="1" x14ac:dyDescent="0.25">
      <c r="L7850" s="145" t="str">
        <f>IF(A7850="","",IFERROR(VLOOKUP(B7850,IPQlickTabla!$B:$J,9,FALSE),IF(B7850="80 - Produccion-Mezcla Grasa","80",IF(B7850="51 - Purga-Purga de sebo","51",IF(B7850="502 - Fermentacion PCL","502",IF(B7850="510 - Fermentacion","510","512"))))))</f>
        <v/>
      </c>
      <c r="M7850" s="107" t="str">
        <f t="shared" si="122"/>
        <v/>
      </c>
    </row>
    <row r="7851" spans="12:13" hidden="1" x14ac:dyDescent="0.25">
      <c r="L7851" s="145" t="str">
        <f>IF(A7851="","",IFERROR(VLOOKUP(B7851,IPQlickTabla!$B:$J,9,FALSE),IF(B7851="80 - Produccion-Mezcla Grasa","80",IF(B7851="51 - Purga-Purga de sebo","51",IF(B7851="502 - Fermentacion PCL","502",IF(B7851="510 - Fermentacion","510","512"))))))</f>
        <v/>
      </c>
      <c r="M7851" s="107" t="str">
        <f t="shared" si="122"/>
        <v/>
      </c>
    </row>
    <row r="7852" spans="12:13" hidden="1" x14ac:dyDescent="0.25">
      <c r="L7852" s="145" t="str">
        <f>IF(A7852="","",IFERROR(VLOOKUP(B7852,IPQlickTabla!$B:$J,9,FALSE),IF(B7852="80 - Produccion-Mezcla Grasa","80",IF(B7852="51 - Purga-Purga de sebo","51",IF(B7852="502 - Fermentacion PCL","502",IF(B7852="510 - Fermentacion","510","512"))))))</f>
        <v/>
      </c>
      <c r="M7852" s="107" t="str">
        <f t="shared" si="122"/>
        <v/>
      </c>
    </row>
    <row r="7853" spans="12:13" hidden="1" x14ac:dyDescent="0.25">
      <c r="L7853" s="145" t="str">
        <f>IF(A7853="","",IFERROR(VLOOKUP(B7853,IPQlickTabla!$B:$J,9,FALSE),IF(B7853="80 - Produccion-Mezcla Grasa","80",IF(B7853="51 - Purga-Purga de sebo","51",IF(B7853="502 - Fermentacion PCL","502",IF(B7853="510 - Fermentacion","510","512"))))))</f>
        <v/>
      </c>
      <c r="M7853" s="107" t="str">
        <f t="shared" si="122"/>
        <v/>
      </c>
    </row>
    <row r="7854" spans="12:13" hidden="1" x14ac:dyDescent="0.25">
      <c r="L7854" s="145" t="str">
        <f>IF(A7854="","",IFERROR(VLOOKUP(B7854,IPQlickTabla!$B:$J,9,FALSE),IF(B7854="80 - Produccion-Mezcla Grasa","80",IF(B7854="51 - Purga-Purga de sebo","51",IF(B7854="502 - Fermentacion PCL","502",IF(B7854="510 - Fermentacion","510","512"))))))</f>
        <v/>
      </c>
      <c r="M7854" s="107" t="str">
        <f t="shared" si="122"/>
        <v/>
      </c>
    </row>
    <row r="7855" spans="12:13" hidden="1" x14ac:dyDescent="0.25">
      <c r="L7855" s="145" t="str">
        <f>IF(A7855="","",IFERROR(VLOOKUP(B7855,IPQlickTabla!$B:$J,9,FALSE),IF(B7855="80 - Produccion-Mezcla Grasa","80",IF(B7855="51 - Purga-Purga de sebo","51",IF(B7855="502 - Fermentacion PCL","502",IF(B7855="510 - Fermentacion","510","512"))))))</f>
        <v/>
      </c>
      <c r="M7855" s="107" t="str">
        <f t="shared" si="122"/>
        <v/>
      </c>
    </row>
    <row r="7856" spans="12:13" hidden="1" x14ac:dyDescent="0.25">
      <c r="L7856" s="145" t="str">
        <f>IF(A7856="","",IFERROR(VLOOKUP(B7856,IPQlickTabla!$B:$J,9,FALSE),IF(B7856="80 - Produccion-Mezcla Grasa","80",IF(B7856="51 - Purga-Purga de sebo","51",IF(B7856="502 - Fermentacion PCL","502",IF(B7856="510 - Fermentacion","510","512"))))))</f>
        <v/>
      </c>
      <c r="M7856" s="107" t="str">
        <f t="shared" si="122"/>
        <v/>
      </c>
    </row>
    <row r="7857" spans="12:13" hidden="1" x14ac:dyDescent="0.25">
      <c r="L7857" s="145" t="str">
        <f>IF(A7857="","",IFERROR(VLOOKUP(B7857,IPQlickTabla!$B:$J,9,FALSE),IF(B7857="80 - Produccion-Mezcla Grasa","80",IF(B7857="51 - Purga-Purga de sebo","51",IF(B7857="502 - Fermentacion PCL","502",IF(B7857="510 - Fermentacion","510","512"))))))</f>
        <v/>
      </c>
      <c r="M7857" s="107" t="str">
        <f t="shared" si="122"/>
        <v/>
      </c>
    </row>
    <row r="7858" spans="12:13" hidden="1" x14ac:dyDescent="0.25">
      <c r="L7858" s="145" t="str">
        <f>IF(A7858="","",IFERROR(VLOOKUP(B7858,IPQlickTabla!$B:$J,9,FALSE),IF(B7858="80 - Produccion-Mezcla Grasa","80",IF(B7858="51 - Purga-Purga de sebo","51",IF(B7858="502 - Fermentacion PCL","502",IF(B7858="510 - Fermentacion","510","512"))))))</f>
        <v/>
      </c>
      <c r="M7858" s="107" t="str">
        <f t="shared" si="122"/>
        <v/>
      </c>
    </row>
    <row r="7859" spans="12:13" hidden="1" x14ac:dyDescent="0.25">
      <c r="L7859" s="145" t="str">
        <f>IF(A7859="","",IFERROR(VLOOKUP(B7859,IPQlickTabla!$B:$J,9,FALSE),IF(B7859="80 - Produccion-Mezcla Grasa","80",IF(B7859="51 - Purga-Purga de sebo","51",IF(B7859="502 - Fermentacion PCL","502",IF(B7859="510 - Fermentacion","510","512"))))))</f>
        <v/>
      </c>
      <c r="M7859" s="107" t="str">
        <f t="shared" si="122"/>
        <v/>
      </c>
    </row>
    <row r="7860" spans="12:13" hidden="1" x14ac:dyDescent="0.25">
      <c r="L7860" s="145" t="str">
        <f>IF(A7860="","",IFERROR(VLOOKUP(B7860,IPQlickTabla!$B:$J,9,FALSE),IF(B7860="80 - Produccion-Mezcla Grasa","80",IF(B7860="51 - Purga-Purga de sebo","51",IF(B7860="502 - Fermentacion PCL","502",IF(B7860="510 - Fermentacion","510","512"))))))</f>
        <v/>
      </c>
      <c r="M7860" s="107" t="str">
        <f t="shared" si="122"/>
        <v/>
      </c>
    </row>
    <row r="7861" spans="12:13" hidden="1" x14ac:dyDescent="0.25">
      <c r="L7861" s="145" t="str">
        <f>IF(A7861="","",IFERROR(VLOOKUP(B7861,IPQlickTabla!$B:$J,9,FALSE),IF(B7861="80 - Produccion-Mezcla Grasa","80",IF(B7861="51 - Purga-Purga de sebo","51",IF(B7861="502 - Fermentacion PCL","502",IF(B7861="510 - Fermentacion","510","512"))))))</f>
        <v/>
      </c>
      <c r="M7861" s="107" t="str">
        <f t="shared" si="122"/>
        <v/>
      </c>
    </row>
    <row r="7862" spans="12:13" hidden="1" x14ac:dyDescent="0.25">
      <c r="L7862" s="145" t="str">
        <f>IF(A7862="","",IFERROR(VLOOKUP(B7862,IPQlickTabla!$B:$J,9,FALSE),IF(B7862="80 - Produccion-Mezcla Grasa","80",IF(B7862="51 - Purga-Purga de sebo","51",IF(B7862="502 - Fermentacion PCL","502",IF(B7862="510 - Fermentacion","510","512"))))))</f>
        <v/>
      </c>
      <c r="M7862" s="107" t="str">
        <f t="shared" si="122"/>
        <v/>
      </c>
    </row>
    <row r="7863" spans="12:13" hidden="1" x14ac:dyDescent="0.25">
      <c r="L7863" s="145" t="str">
        <f>IF(A7863="","",IFERROR(VLOOKUP(B7863,IPQlickTabla!$B:$J,9,FALSE),IF(B7863="80 - Produccion-Mezcla Grasa","80",IF(B7863="51 - Purga-Purga de sebo","51",IF(B7863="502 - Fermentacion PCL","502",IF(B7863="510 - Fermentacion","510","512"))))))</f>
        <v/>
      </c>
      <c r="M7863" s="107" t="str">
        <f t="shared" si="122"/>
        <v/>
      </c>
    </row>
    <row r="7864" spans="12:13" hidden="1" x14ac:dyDescent="0.25">
      <c r="L7864" s="145" t="str">
        <f>IF(A7864="","",IFERROR(VLOOKUP(B7864,IPQlickTabla!$B:$J,9,FALSE),IF(B7864="80 - Produccion-Mezcla Grasa","80",IF(B7864="51 - Purga-Purga de sebo","51",IF(B7864="502 - Fermentacion PCL","502",IF(B7864="510 - Fermentacion","510","512"))))))</f>
        <v/>
      </c>
      <c r="M7864" s="107" t="str">
        <f t="shared" si="122"/>
        <v/>
      </c>
    </row>
    <row r="7865" spans="12:13" hidden="1" x14ac:dyDescent="0.25">
      <c r="L7865" s="145" t="str">
        <f>IF(A7865="","",IFERROR(VLOOKUP(B7865,IPQlickTabla!$B:$J,9,FALSE),IF(B7865="80 - Produccion-Mezcla Grasa","80",IF(B7865="51 - Purga-Purga de sebo","51",IF(B7865="502 - Fermentacion PCL","502",IF(B7865="510 - Fermentacion","510","512"))))))</f>
        <v/>
      </c>
      <c r="M7865" s="107" t="str">
        <f t="shared" si="122"/>
        <v/>
      </c>
    </row>
    <row r="7866" spans="12:13" hidden="1" x14ac:dyDescent="0.25">
      <c r="L7866" s="145" t="str">
        <f>IF(A7866="","",IFERROR(VLOOKUP(B7866,IPQlickTabla!$B:$J,9,FALSE),IF(B7866="80 - Produccion-Mezcla Grasa","80",IF(B7866="51 - Purga-Purga de sebo","51",IF(B7866="502 - Fermentacion PCL","502",IF(B7866="510 - Fermentacion","510","512"))))))</f>
        <v/>
      </c>
      <c r="M7866" s="107" t="str">
        <f t="shared" si="122"/>
        <v/>
      </c>
    </row>
    <row r="7867" spans="12:13" hidden="1" x14ac:dyDescent="0.25">
      <c r="L7867" s="145" t="str">
        <f>IF(A7867="","",IFERROR(VLOOKUP(B7867,IPQlickTabla!$B:$J,9,FALSE),IF(B7867="80 - Produccion-Mezcla Grasa","80",IF(B7867="51 - Purga-Purga de sebo","51",IF(B7867="502 - Fermentacion PCL","502",IF(B7867="510 - Fermentacion","510","512"))))))</f>
        <v/>
      </c>
      <c r="M7867" s="107" t="str">
        <f t="shared" si="122"/>
        <v/>
      </c>
    </row>
    <row r="7868" spans="12:13" hidden="1" x14ac:dyDescent="0.25">
      <c r="L7868" s="145" t="str">
        <f>IF(A7868="","",IFERROR(VLOOKUP(B7868,IPQlickTabla!$B:$J,9,FALSE),IF(B7868="80 - Produccion-Mezcla Grasa","80",IF(B7868="51 - Purga-Purga de sebo","51",IF(B7868="502 - Fermentacion PCL","502",IF(B7868="510 - Fermentacion","510","512"))))))</f>
        <v/>
      </c>
      <c r="M7868" s="107" t="str">
        <f t="shared" si="122"/>
        <v/>
      </c>
    </row>
    <row r="7869" spans="12:13" hidden="1" x14ac:dyDescent="0.25">
      <c r="L7869" s="145" t="str">
        <f>IF(A7869="","",IFERROR(VLOOKUP(B7869,IPQlickTabla!$B:$J,9,FALSE),IF(B7869="80 - Produccion-Mezcla Grasa","80",IF(B7869="51 - Purga-Purga de sebo","51",IF(B7869="502 - Fermentacion PCL","502",IF(B7869="510 - Fermentacion","510","512"))))))</f>
        <v/>
      </c>
      <c r="M7869" s="107" t="str">
        <f t="shared" si="122"/>
        <v/>
      </c>
    </row>
    <row r="7870" spans="12:13" hidden="1" x14ac:dyDescent="0.25">
      <c r="L7870" s="145" t="str">
        <f>IF(A7870="","",IFERROR(VLOOKUP(B7870,IPQlickTabla!$B:$J,9,FALSE),IF(B7870="80 - Produccion-Mezcla Grasa","80",IF(B7870="51 - Purga-Purga de sebo","51",IF(B7870="502 - Fermentacion PCL","502",IF(B7870="510 - Fermentacion","510","512"))))))</f>
        <v/>
      </c>
      <c r="M7870" s="107" t="str">
        <f t="shared" si="122"/>
        <v/>
      </c>
    </row>
    <row r="7871" spans="12:13" hidden="1" x14ac:dyDescent="0.25">
      <c r="L7871" s="145" t="str">
        <f>IF(A7871="","",IFERROR(VLOOKUP(B7871,IPQlickTabla!$B:$J,9,FALSE),IF(B7871="80 - Produccion-Mezcla Grasa","80",IF(B7871="51 - Purga-Purga de sebo","51",IF(B7871="502 - Fermentacion PCL","502",IF(B7871="510 - Fermentacion","510","512"))))))</f>
        <v/>
      </c>
      <c r="M7871" s="107" t="str">
        <f t="shared" si="122"/>
        <v/>
      </c>
    </row>
    <row r="7872" spans="12:13" hidden="1" x14ac:dyDescent="0.25">
      <c r="L7872" s="145" t="str">
        <f>IF(A7872="","",IFERROR(VLOOKUP(B7872,IPQlickTabla!$B:$J,9,FALSE),IF(B7872="80 - Produccion-Mezcla Grasa","80",IF(B7872="51 - Purga-Purga de sebo","51",IF(B7872="502 - Fermentacion PCL","502",IF(B7872="510 - Fermentacion","510","512"))))))</f>
        <v/>
      </c>
      <c r="M7872" s="107" t="str">
        <f t="shared" si="122"/>
        <v/>
      </c>
    </row>
    <row r="7873" spans="12:13" hidden="1" x14ac:dyDescent="0.25">
      <c r="L7873" s="145" t="str">
        <f>IF(A7873="","",IFERROR(VLOOKUP(B7873,IPQlickTabla!$B:$J,9,FALSE),IF(B7873="80 - Produccion-Mezcla Grasa","80",IF(B7873="51 - Purga-Purga de sebo","51",IF(B7873="502 - Fermentacion PCL","502",IF(B7873="510 - Fermentacion","510","512"))))))</f>
        <v/>
      </c>
      <c r="M7873" s="107" t="str">
        <f t="shared" si="122"/>
        <v/>
      </c>
    </row>
    <row r="7874" spans="12:13" hidden="1" x14ac:dyDescent="0.25">
      <c r="L7874" s="145" t="str">
        <f>IF(A7874="","",IFERROR(VLOOKUP(B7874,IPQlickTabla!$B:$J,9,FALSE),IF(B7874="80 - Produccion-Mezcla Grasa","80",IF(B7874="51 - Purga-Purga de sebo","51",IF(B7874="502 - Fermentacion PCL","502",IF(B7874="510 - Fermentacion","510","512"))))))</f>
        <v/>
      </c>
      <c r="M7874" s="107" t="str">
        <f t="shared" si="122"/>
        <v/>
      </c>
    </row>
    <row r="7875" spans="12:13" hidden="1" x14ac:dyDescent="0.25">
      <c r="L7875" s="145" t="str">
        <f>IF(A7875="","",IFERROR(VLOOKUP(B7875,IPQlickTabla!$B:$J,9,FALSE),IF(B7875="80 - Produccion-Mezcla Grasa","80",IF(B7875="51 - Purga-Purga de sebo","51",IF(B7875="502 - Fermentacion PCL","502",IF(B7875="510 - Fermentacion","510","512"))))))</f>
        <v/>
      </c>
      <c r="M7875" s="107" t="str">
        <f t="shared" ref="M7875:M7938" si="123">+IF(OR(L7875=73,L7875=74,L7875=75),75,IF(L7875="80",80,IF(L7875="51",51,IF(L7875="502",502,IF(L7875="510",510,IF(L7875="512",512,L7875))))))</f>
        <v/>
      </c>
    </row>
    <row r="7876" spans="12:13" hidden="1" x14ac:dyDescent="0.25">
      <c r="L7876" s="145" t="str">
        <f>IF(A7876="","",IFERROR(VLOOKUP(B7876,IPQlickTabla!$B:$J,9,FALSE),IF(B7876="80 - Produccion-Mezcla Grasa","80",IF(B7876="51 - Purga-Purga de sebo","51",IF(B7876="502 - Fermentacion PCL","502",IF(B7876="510 - Fermentacion","510","512"))))))</f>
        <v/>
      </c>
      <c r="M7876" s="107" t="str">
        <f t="shared" si="123"/>
        <v/>
      </c>
    </row>
    <row r="7877" spans="12:13" hidden="1" x14ac:dyDescent="0.25">
      <c r="L7877" s="145" t="str">
        <f>IF(A7877="","",IFERROR(VLOOKUP(B7877,IPQlickTabla!$B:$J,9,FALSE),IF(B7877="80 - Produccion-Mezcla Grasa","80",IF(B7877="51 - Purga-Purga de sebo","51",IF(B7877="502 - Fermentacion PCL","502",IF(B7877="510 - Fermentacion","510","512"))))))</f>
        <v/>
      </c>
      <c r="M7877" s="107" t="str">
        <f t="shared" si="123"/>
        <v/>
      </c>
    </row>
    <row r="7878" spans="12:13" hidden="1" x14ac:dyDescent="0.25">
      <c r="L7878" s="145" t="str">
        <f>IF(A7878="","",IFERROR(VLOOKUP(B7878,IPQlickTabla!$B:$J,9,FALSE),IF(B7878="80 - Produccion-Mezcla Grasa","80",IF(B7878="51 - Purga-Purga de sebo","51",IF(B7878="502 - Fermentacion PCL","502",IF(B7878="510 - Fermentacion","510","512"))))))</f>
        <v/>
      </c>
      <c r="M7878" s="107" t="str">
        <f t="shared" si="123"/>
        <v/>
      </c>
    </row>
    <row r="7879" spans="12:13" hidden="1" x14ac:dyDescent="0.25">
      <c r="L7879" s="145" t="str">
        <f>IF(A7879="","",IFERROR(VLOOKUP(B7879,IPQlickTabla!$B:$J,9,FALSE),IF(B7879="80 - Produccion-Mezcla Grasa","80",IF(B7879="51 - Purga-Purga de sebo","51",IF(B7879="502 - Fermentacion PCL","502",IF(B7879="510 - Fermentacion","510","512"))))))</f>
        <v/>
      </c>
      <c r="M7879" s="107" t="str">
        <f t="shared" si="123"/>
        <v/>
      </c>
    </row>
    <row r="7880" spans="12:13" hidden="1" x14ac:dyDescent="0.25">
      <c r="L7880" s="145" t="str">
        <f>IF(A7880="","",IFERROR(VLOOKUP(B7880,IPQlickTabla!$B:$J,9,FALSE),IF(B7880="80 - Produccion-Mezcla Grasa","80",IF(B7880="51 - Purga-Purga de sebo","51",IF(B7880="502 - Fermentacion PCL","502",IF(B7880="510 - Fermentacion","510","512"))))))</f>
        <v/>
      </c>
      <c r="M7880" s="107" t="str">
        <f t="shared" si="123"/>
        <v/>
      </c>
    </row>
    <row r="7881" spans="12:13" hidden="1" x14ac:dyDescent="0.25">
      <c r="L7881" s="145" t="str">
        <f>IF(A7881="","",IFERROR(VLOOKUP(B7881,IPQlickTabla!$B:$J,9,FALSE),IF(B7881="80 - Produccion-Mezcla Grasa","80",IF(B7881="51 - Purga-Purga de sebo","51",IF(B7881="502 - Fermentacion PCL","502",IF(B7881="510 - Fermentacion","510","512"))))))</f>
        <v/>
      </c>
      <c r="M7881" s="107" t="str">
        <f t="shared" si="123"/>
        <v/>
      </c>
    </row>
    <row r="7882" spans="12:13" hidden="1" x14ac:dyDescent="0.25">
      <c r="L7882" s="145" t="str">
        <f>IF(A7882="","",IFERROR(VLOOKUP(B7882,IPQlickTabla!$B:$J,9,FALSE),IF(B7882="80 - Produccion-Mezcla Grasa","80",IF(B7882="51 - Purga-Purga de sebo","51",IF(B7882="502 - Fermentacion PCL","502",IF(B7882="510 - Fermentacion","510","512"))))))</f>
        <v/>
      </c>
      <c r="M7882" s="107" t="str">
        <f t="shared" si="123"/>
        <v/>
      </c>
    </row>
    <row r="7883" spans="12:13" hidden="1" x14ac:dyDescent="0.25">
      <c r="L7883" s="145" t="str">
        <f>IF(A7883="","",IFERROR(VLOOKUP(B7883,IPQlickTabla!$B:$J,9,FALSE),IF(B7883="80 - Produccion-Mezcla Grasa","80",IF(B7883="51 - Purga-Purga de sebo","51",IF(B7883="502 - Fermentacion PCL","502",IF(B7883="510 - Fermentacion","510","512"))))))</f>
        <v/>
      </c>
      <c r="M7883" s="107" t="str">
        <f t="shared" si="123"/>
        <v/>
      </c>
    </row>
    <row r="7884" spans="12:13" hidden="1" x14ac:dyDescent="0.25">
      <c r="L7884" s="145" t="str">
        <f>IF(A7884="","",IFERROR(VLOOKUP(B7884,IPQlickTabla!$B:$J,9,FALSE),IF(B7884="80 - Produccion-Mezcla Grasa","80",IF(B7884="51 - Purga-Purga de sebo","51",IF(B7884="502 - Fermentacion PCL","502",IF(B7884="510 - Fermentacion","510","512"))))))</f>
        <v/>
      </c>
      <c r="M7884" s="107" t="str">
        <f t="shared" si="123"/>
        <v/>
      </c>
    </row>
    <row r="7885" spans="12:13" hidden="1" x14ac:dyDescent="0.25">
      <c r="L7885" s="145" t="str">
        <f>IF(A7885="","",IFERROR(VLOOKUP(B7885,IPQlickTabla!$B:$J,9,FALSE),IF(B7885="80 - Produccion-Mezcla Grasa","80",IF(B7885="51 - Purga-Purga de sebo","51",IF(B7885="502 - Fermentacion PCL","502",IF(B7885="510 - Fermentacion","510","512"))))))</f>
        <v/>
      </c>
      <c r="M7885" s="107" t="str">
        <f t="shared" si="123"/>
        <v/>
      </c>
    </row>
    <row r="7886" spans="12:13" hidden="1" x14ac:dyDescent="0.25">
      <c r="L7886" s="145" t="str">
        <f>IF(A7886="","",IFERROR(VLOOKUP(B7886,IPQlickTabla!$B:$J,9,FALSE),IF(B7886="80 - Produccion-Mezcla Grasa","80",IF(B7886="51 - Purga-Purga de sebo","51",IF(B7886="502 - Fermentacion PCL","502",IF(B7886="510 - Fermentacion","510","512"))))))</f>
        <v/>
      </c>
      <c r="M7886" s="107" t="str">
        <f t="shared" si="123"/>
        <v/>
      </c>
    </row>
    <row r="7887" spans="12:13" hidden="1" x14ac:dyDescent="0.25">
      <c r="L7887" s="145" t="str">
        <f>IF(A7887="","",IFERROR(VLOOKUP(B7887,IPQlickTabla!$B:$J,9,FALSE),IF(B7887="80 - Produccion-Mezcla Grasa","80",IF(B7887="51 - Purga-Purga de sebo","51",IF(B7887="502 - Fermentacion PCL","502",IF(B7887="510 - Fermentacion","510","512"))))))</f>
        <v/>
      </c>
      <c r="M7887" s="107" t="str">
        <f t="shared" si="123"/>
        <v/>
      </c>
    </row>
    <row r="7888" spans="12:13" hidden="1" x14ac:dyDescent="0.25">
      <c r="L7888" s="145" t="str">
        <f>IF(A7888="","",IFERROR(VLOOKUP(B7888,IPQlickTabla!$B:$J,9,FALSE),IF(B7888="80 - Produccion-Mezcla Grasa","80",IF(B7888="51 - Purga-Purga de sebo","51",IF(B7888="502 - Fermentacion PCL","502",IF(B7888="510 - Fermentacion","510","512"))))))</f>
        <v/>
      </c>
      <c r="M7888" s="107" t="str">
        <f t="shared" si="123"/>
        <v/>
      </c>
    </row>
    <row r="7889" spans="12:13" hidden="1" x14ac:dyDescent="0.25">
      <c r="L7889" s="145" t="str">
        <f>IF(A7889="","",IFERROR(VLOOKUP(B7889,IPQlickTabla!$B:$J,9,FALSE),IF(B7889="80 - Produccion-Mezcla Grasa","80",IF(B7889="51 - Purga-Purga de sebo","51",IF(B7889="502 - Fermentacion PCL","502",IF(B7889="510 - Fermentacion","510","512"))))))</f>
        <v/>
      </c>
      <c r="M7889" s="107" t="str">
        <f t="shared" si="123"/>
        <v/>
      </c>
    </row>
    <row r="7890" spans="12:13" hidden="1" x14ac:dyDescent="0.25">
      <c r="L7890" s="145" t="str">
        <f>IF(A7890="","",IFERROR(VLOOKUP(B7890,IPQlickTabla!$B:$J,9,FALSE),IF(B7890="80 - Produccion-Mezcla Grasa","80",IF(B7890="51 - Purga-Purga de sebo","51",IF(B7890="502 - Fermentacion PCL","502",IF(B7890="510 - Fermentacion","510","512"))))))</f>
        <v/>
      </c>
      <c r="M7890" s="107" t="str">
        <f t="shared" si="123"/>
        <v/>
      </c>
    </row>
    <row r="7891" spans="12:13" hidden="1" x14ac:dyDescent="0.25">
      <c r="L7891" s="145" t="str">
        <f>IF(A7891="","",IFERROR(VLOOKUP(B7891,IPQlickTabla!$B:$J,9,FALSE),IF(B7891="80 - Produccion-Mezcla Grasa","80",IF(B7891="51 - Purga-Purga de sebo","51",IF(B7891="502 - Fermentacion PCL","502",IF(B7891="510 - Fermentacion","510","512"))))))</f>
        <v/>
      </c>
      <c r="M7891" s="107" t="str">
        <f t="shared" si="123"/>
        <v/>
      </c>
    </row>
    <row r="7892" spans="12:13" hidden="1" x14ac:dyDescent="0.25">
      <c r="L7892" s="145" t="str">
        <f>IF(A7892="","",IFERROR(VLOOKUP(B7892,IPQlickTabla!$B:$J,9,FALSE),IF(B7892="80 - Produccion-Mezcla Grasa","80",IF(B7892="51 - Purga-Purga de sebo","51",IF(B7892="502 - Fermentacion PCL","502",IF(B7892="510 - Fermentacion","510","512"))))))</f>
        <v/>
      </c>
      <c r="M7892" s="107" t="str">
        <f t="shared" si="123"/>
        <v/>
      </c>
    </row>
    <row r="7893" spans="12:13" hidden="1" x14ac:dyDescent="0.25">
      <c r="L7893" s="145" t="str">
        <f>IF(A7893="","",IFERROR(VLOOKUP(B7893,IPQlickTabla!$B:$J,9,FALSE),IF(B7893="80 - Produccion-Mezcla Grasa","80",IF(B7893="51 - Purga-Purga de sebo","51",IF(B7893="502 - Fermentacion PCL","502",IF(B7893="510 - Fermentacion","510","512"))))))</f>
        <v/>
      </c>
      <c r="M7893" s="107" t="str">
        <f t="shared" si="123"/>
        <v/>
      </c>
    </row>
    <row r="7894" spans="12:13" hidden="1" x14ac:dyDescent="0.25">
      <c r="L7894" s="145" t="str">
        <f>IF(A7894="","",IFERROR(VLOOKUP(B7894,IPQlickTabla!$B:$J,9,FALSE),IF(B7894="80 - Produccion-Mezcla Grasa","80",IF(B7894="51 - Purga-Purga de sebo","51",IF(B7894="502 - Fermentacion PCL","502",IF(B7894="510 - Fermentacion","510","512"))))))</f>
        <v/>
      </c>
      <c r="M7894" s="107" t="str">
        <f t="shared" si="123"/>
        <v/>
      </c>
    </row>
    <row r="7895" spans="12:13" hidden="1" x14ac:dyDescent="0.25">
      <c r="L7895" s="145" t="str">
        <f>IF(A7895="","",IFERROR(VLOOKUP(B7895,IPQlickTabla!$B:$J,9,FALSE),IF(B7895="80 - Produccion-Mezcla Grasa","80",IF(B7895="51 - Purga-Purga de sebo","51",IF(B7895="502 - Fermentacion PCL","502",IF(B7895="510 - Fermentacion","510","512"))))))</f>
        <v/>
      </c>
      <c r="M7895" s="107" t="str">
        <f t="shared" si="123"/>
        <v/>
      </c>
    </row>
    <row r="7896" spans="12:13" hidden="1" x14ac:dyDescent="0.25">
      <c r="L7896" s="145" t="str">
        <f>IF(A7896="","",IFERROR(VLOOKUP(B7896,IPQlickTabla!$B:$J,9,FALSE),IF(B7896="80 - Produccion-Mezcla Grasa","80",IF(B7896="51 - Purga-Purga de sebo","51",IF(B7896="502 - Fermentacion PCL","502",IF(B7896="510 - Fermentacion","510","512"))))))</f>
        <v/>
      </c>
      <c r="M7896" s="107" t="str">
        <f t="shared" si="123"/>
        <v/>
      </c>
    </row>
    <row r="7897" spans="12:13" hidden="1" x14ac:dyDescent="0.25">
      <c r="L7897" s="145" t="str">
        <f>IF(A7897="","",IFERROR(VLOOKUP(B7897,IPQlickTabla!$B:$J,9,FALSE),IF(B7897="80 - Produccion-Mezcla Grasa","80",IF(B7897="51 - Purga-Purga de sebo","51",IF(B7897="502 - Fermentacion PCL","502",IF(B7897="510 - Fermentacion","510","512"))))))</f>
        <v/>
      </c>
      <c r="M7897" s="107" t="str">
        <f t="shared" si="123"/>
        <v/>
      </c>
    </row>
    <row r="7898" spans="12:13" hidden="1" x14ac:dyDescent="0.25">
      <c r="L7898" s="145" t="str">
        <f>IF(A7898="","",IFERROR(VLOOKUP(B7898,IPQlickTabla!$B:$J,9,FALSE),IF(B7898="80 - Produccion-Mezcla Grasa","80",IF(B7898="51 - Purga-Purga de sebo","51",IF(B7898="502 - Fermentacion PCL","502",IF(B7898="510 - Fermentacion","510","512"))))))</f>
        <v/>
      </c>
      <c r="M7898" s="107" t="str">
        <f t="shared" si="123"/>
        <v/>
      </c>
    </row>
    <row r="7899" spans="12:13" hidden="1" x14ac:dyDescent="0.25">
      <c r="L7899" s="145" t="str">
        <f>IF(A7899="","",IFERROR(VLOOKUP(B7899,IPQlickTabla!$B:$J,9,FALSE),IF(B7899="80 - Produccion-Mezcla Grasa","80",IF(B7899="51 - Purga-Purga de sebo","51",IF(B7899="502 - Fermentacion PCL","502",IF(B7899="510 - Fermentacion","510","512"))))))</f>
        <v/>
      </c>
      <c r="M7899" s="107" t="str">
        <f t="shared" si="123"/>
        <v/>
      </c>
    </row>
    <row r="7900" spans="12:13" hidden="1" x14ac:dyDescent="0.25">
      <c r="L7900" s="145" t="str">
        <f>IF(A7900="","",IFERROR(VLOOKUP(B7900,IPQlickTabla!$B:$J,9,FALSE),IF(B7900="80 - Produccion-Mezcla Grasa","80",IF(B7900="51 - Purga-Purga de sebo","51",IF(B7900="502 - Fermentacion PCL","502",IF(B7900="510 - Fermentacion","510","512"))))))</f>
        <v/>
      </c>
      <c r="M7900" s="107" t="str">
        <f t="shared" si="123"/>
        <v/>
      </c>
    </row>
    <row r="7901" spans="12:13" hidden="1" x14ac:dyDescent="0.25">
      <c r="L7901" s="145" t="str">
        <f>IF(A7901="","",IFERROR(VLOOKUP(B7901,IPQlickTabla!$B:$J,9,FALSE),IF(B7901="80 - Produccion-Mezcla Grasa","80",IF(B7901="51 - Purga-Purga de sebo","51",IF(B7901="502 - Fermentacion PCL","502",IF(B7901="510 - Fermentacion","510","512"))))))</f>
        <v/>
      </c>
      <c r="M7901" s="107" t="str">
        <f t="shared" si="123"/>
        <v/>
      </c>
    </row>
    <row r="7902" spans="12:13" hidden="1" x14ac:dyDescent="0.25">
      <c r="L7902" s="145" t="str">
        <f>IF(A7902="","",IFERROR(VLOOKUP(B7902,IPQlickTabla!$B:$J,9,FALSE),IF(B7902="80 - Produccion-Mezcla Grasa","80",IF(B7902="51 - Purga-Purga de sebo","51",IF(B7902="502 - Fermentacion PCL","502",IF(B7902="510 - Fermentacion","510","512"))))))</f>
        <v/>
      </c>
      <c r="M7902" s="107" t="str">
        <f t="shared" si="123"/>
        <v/>
      </c>
    </row>
    <row r="7903" spans="12:13" hidden="1" x14ac:dyDescent="0.25">
      <c r="L7903" s="145" t="str">
        <f>IF(A7903="","",IFERROR(VLOOKUP(B7903,IPQlickTabla!$B:$J,9,FALSE),IF(B7903="80 - Produccion-Mezcla Grasa","80",IF(B7903="51 - Purga-Purga de sebo","51",IF(B7903="502 - Fermentacion PCL","502",IF(B7903="510 - Fermentacion","510","512"))))))</f>
        <v/>
      </c>
      <c r="M7903" s="107" t="str">
        <f t="shared" si="123"/>
        <v/>
      </c>
    </row>
    <row r="7904" spans="12:13" hidden="1" x14ac:dyDescent="0.25">
      <c r="L7904" s="145" t="str">
        <f>IF(A7904="","",IFERROR(VLOOKUP(B7904,IPQlickTabla!$B:$J,9,FALSE),IF(B7904="80 - Produccion-Mezcla Grasa","80",IF(B7904="51 - Purga-Purga de sebo","51",IF(B7904="502 - Fermentacion PCL","502",IF(B7904="510 - Fermentacion","510","512"))))))</f>
        <v/>
      </c>
      <c r="M7904" s="107" t="str">
        <f t="shared" si="123"/>
        <v/>
      </c>
    </row>
    <row r="7905" spans="12:13" hidden="1" x14ac:dyDescent="0.25">
      <c r="L7905" s="145" t="str">
        <f>IF(A7905="","",IFERROR(VLOOKUP(B7905,IPQlickTabla!$B:$J,9,FALSE),IF(B7905="80 - Produccion-Mezcla Grasa","80",IF(B7905="51 - Purga-Purga de sebo","51",IF(B7905="502 - Fermentacion PCL","502",IF(B7905="510 - Fermentacion","510","512"))))))</f>
        <v/>
      </c>
      <c r="M7905" s="107" t="str">
        <f t="shared" si="123"/>
        <v/>
      </c>
    </row>
    <row r="7906" spans="12:13" hidden="1" x14ac:dyDescent="0.25">
      <c r="L7906" s="145" t="str">
        <f>IF(A7906="","",IFERROR(VLOOKUP(B7906,IPQlickTabla!$B:$J,9,FALSE),IF(B7906="80 - Produccion-Mezcla Grasa","80",IF(B7906="51 - Purga-Purga de sebo","51",IF(B7906="502 - Fermentacion PCL","502",IF(B7906="510 - Fermentacion","510","512"))))))</f>
        <v/>
      </c>
      <c r="M7906" s="107" t="str">
        <f t="shared" si="123"/>
        <v/>
      </c>
    </row>
    <row r="7907" spans="12:13" hidden="1" x14ac:dyDescent="0.25">
      <c r="L7907" s="145" t="str">
        <f>IF(A7907="","",IFERROR(VLOOKUP(B7907,IPQlickTabla!$B:$J,9,FALSE),IF(B7907="80 - Produccion-Mezcla Grasa","80",IF(B7907="51 - Purga-Purga de sebo","51",IF(B7907="502 - Fermentacion PCL","502",IF(B7907="510 - Fermentacion","510","512"))))))</f>
        <v/>
      </c>
      <c r="M7907" s="107" t="str">
        <f t="shared" si="123"/>
        <v/>
      </c>
    </row>
    <row r="7908" spans="12:13" hidden="1" x14ac:dyDescent="0.25">
      <c r="L7908" s="145" t="str">
        <f>IF(A7908="","",IFERROR(VLOOKUP(B7908,IPQlickTabla!$B:$J,9,FALSE),IF(B7908="80 - Produccion-Mezcla Grasa","80",IF(B7908="51 - Purga-Purga de sebo","51",IF(B7908="502 - Fermentacion PCL","502",IF(B7908="510 - Fermentacion","510","512"))))))</f>
        <v/>
      </c>
      <c r="M7908" s="107" t="str">
        <f t="shared" si="123"/>
        <v/>
      </c>
    </row>
    <row r="7909" spans="12:13" hidden="1" x14ac:dyDescent="0.25">
      <c r="L7909" s="145" t="str">
        <f>IF(A7909="","",IFERROR(VLOOKUP(B7909,IPQlickTabla!$B:$J,9,FALSE),IF(B7909="80 - Produccion-Mezcla Grasa","80",IF(B7909="51 - Purga-Purga de sebo","51",IF(B7909="502 - Fermentacion PCL","502",IF(B7909="510 - Fermentacion","510","512"))))))</f>
        <v/>
      </c>
      <c r="M7909" s="107" t="str">
        <f t="shared" si="123"/>
        <v/>
      </c>
    </row>
    <row r="7910" spans="12:13" hidden="1" x14ac:dyDescent="0.25">
      <c r="L7910" s="145" t="str">
        <f>IF(A7910="","",IFERROR(VLOOKUP(B7910,IPQlickTabla!$B:$J,9,FALSE),IF(B7910="80 - Produccion-Mezcla Grasa","80",IF(B7910="51 - Purga-Purga de sebo","51",IF(B7910="502 - Fermentacion PCL","502",IF(B7910="510 - Fermentacion","510","512"))))))</f>
        <v/>
      </c>
      <c r="M7910" s="107" t="str">
        <f t="shared" si="123"/>
        <v/>
      </c>
    </row>
    <row r="7911" spans="12:13" hidden="1" x14ac:dyDescent="0.25">
      <c r="L7911" s="145" t="str">
        <f>IF(A7911="","",IFERROR(VLOOKUP(B7911,IPQlickTabla!$B:$J,9,FALSE),IF(B7911="80 - Produccion-Mezcla Grasa","80",IF(B7911="51 - Purga-Purga de sebo","51",IF(B7911="502 - Fermentacion PCL","502",IF(B7911="510 - Fermentacion","510","512"))))))</f>
        <v/>
      </c>
      <c r="M7911" s="107" t="str">
        <f t="shared" si="123"/>
        <v/>
      </c>
    </row>
    <row r="7912" spans="12:13" hidden="1" x14ac:dyDescent="0.25">
      <c r="L7912" s="145" t="str">
        <f>IF(A7912="","",IFERROR(VLOOKUP(B7912,IPQlickTabla!$B:$J,9,FALSE),IF(B7912="80 - Produccion-Mezcla Grasa","80",IF(B7912="51 - Purga-Purga de sebo","51",IF(B7912="502 - Fermentacion PCL","502",IF(B7912="510 - Fermentacion","510","512"))))))</f>
        <v/>
      </c>
      <c r="M7912" s="107" t="str">
        <f t="shared" si="123"/>
        <v/>
      </c>
    </row>
    <row r="7913" spans="12:13" hidden="1" x14ac:dyDescent="0.25">
      <c r="L7913" s="145" t="str">
        <f>IF(A7913="","",IFERROR(VLOOKUP(B7913,IPQlickTabla!$B:$J,9,FALSE),IF(B7913="80 - Produccion-Mezcla Grasa","80",IF(B7913="51 - Purga-Purga de sebo","51",IF(B7913="502 - Fermentacion PCL","502",IF(B7913="510 - Fermentacion","510","512"))))))</f>
        <v/>
      </c>
      <c r="M7913" s="107" t="str">
        <f t="shared" si="123"/>
        <v/>
      </c>
    </row>
    <row r="7914" spans="12:13" hidden="1" x14ac:dyDescent="0.25">
      <c r="L7914" s="145" t="str">
        <f>IF(A7914="","",IFERROR(VLOOKUP(B7914,IPQlickTabla!$B:$J,9,FALSE),IF(B7914="80 - Produccion-Mezcla Grasa","80",IF(B7914="51 - Purga-Purga de sebo","51",IF(B7914="502 - Fermentacion PCL","502",IF(B7914="510 - Fermentacion","510","512"))))))</f>
        <v/>
      </c>
      <c r="M7914" s="107" t="str">
        <f t="shared" si="123"/>
        <v/>
      </c>
    </row>
    <row r="7915" spans="12:13" hidden="1" x14ac:dyDescent="0.25">
      <c r="L7915" s="145" t="str">
        <f>IF(A7915="","",IFERROR(VLOOKUP(B7915,IPQlickTabla!$B:$J,9,FALSE),IF(B7915="80 - Produccion-Mezcla Grasa","80",IF(B7915="51 - Purga-Purga de sebo","51",IF(B7915="502 - Fermentacion PCL","502",IF(B7915="510 - Fermentacion","510","512"))))))</f>
        <v/>
      </c>
      <c r="M7915" s="107" t="str">
        <f t="shared" si="123"/>
        <v/>
      </c>
    </row>
    <row r="7916" spans="12:13" hidden="1" x14ac:dyDescent="0.25">
      <c r="L7916" s="145" t="str">
        <f>IF(A7916="","",IFERROR(VLOOKUP(B7916,IPQlickTabla!$B:$J,9,FALSE),IF(B7916="80 - Produccion-Mezcla Grasa","80",IF(B7916="51 - Purga-Purga de sebo","51",IF(B7916="502 - Fermentacion PCL","502",IF(B7916="510 - Fermentacion","510","512"))))))</f>
        <v/>
      </c>
      <c r="M7916" s="107" t="str">
        <f t="shared" si="123"/>
        <v/>
      </c>
    </row>
    <row r="7917" spans="12:13" hidden="1" x14ac:dyDescent="0.25">
      <c r="L7917" s="145" t="str">
        <f>IF(A7917="","",IFERROR(VLOOKUP(B7917,IPQlickTabla!$B:$J,9,FALSE),IF(B7917="80 - Produccion-Mezcla Grasa","80",IF(B7917="51 - Purga-Purga de sebo","51",IF(B7917="502 - Fermentacion PCL","502",IF(B7917="510 - Fermentacion","510","512"))))))</f>
        <v/>
      </c>
      <c r="M7917" s="107" t="str">
        <f t="shared" si="123"/>
        <v/>
      </c>
    </row>
    <row r="7918" spans="12:13" hidden="1" x14ac:dyDescent="0.25">
      <c r="L7918" s="145" t="str">
        <f>IF(A7918="","",IFERROR(VLOOKUP(B7918,IPQlickTabla!$B:$J,9,FALSE),IF(B7918="80 - Produccion-Mezcla Grasa","80",IF(B7918="51 - Purga-Purga de sebo","51",IF(B7918="502 - Fermentacion PCL","502",IF(B7918="510 - Fermentacion","510","512"))))))</f>
        <v/>
      </c>
      <c r="M7918" s="107" t="str">
        <f t="shared" si="123"/>
        <v/>
      </c>
    </row>
    <row r="7919" spans="12:13" hidden="1" x14ac:dyDescent="0.25">
      <c r="L7919" s="145" t="str">
        <f>IF(A7919="","",IFERROR(VLOOKUP(B7919,IPQlickTabla!$B:$J,9,FALSE),IF(B7919="80 - Produccion-Mezcla Grasa","80",IF(B7919="51 - Purga-Purga de sebo","51",IF(B7919="502 - Fermentacion PCL","502",IF(B7919="510 - Fermentacion","510","512"))))))</f>
        <v/>
      </c>
      <c r="M7919" s="107" t="str">
        <f t="shared" si="123"/>
        <v/>
      </c>
    </row>
    <row r="7920" spans="12:13" hidden="1" x14ac:dyDescent="0.25">
      <c r="L7920" s="145" t="str">
        <f>IF(A7920="","",IFERROR(VLOOKUP(B7920,IPQlickTabla!$B:$J,9,FALSE),IF(B7920="80 - Produccion-Mezcla Grasa","80",IF(B7920="51 - Purga-Purga de sebo","51",IF(B7920="502 - Fermentacion PCL","502",IF(B7920="510 - Fermentacion","510","512"))))))</f>
        <v/>
      </c>
      <c r="M7920" s="107" t="str">
        <f t="shared" si="123"/>
        <v/>
      </c>
    </row>
    <row r="7921" spans="12:13" hidden="1" x14ac:dyDescent="0.25">
      <c r="L7921" s="145" t="str">
        <f>IF(A7921="","",IFERROR(VLOOKUP(B7921,IPQlickTabla!$B:$J,9,FALSE),IF(B7921="80 - Produccion-Mezcla Grasa","80",IF(B7921="51 - Purga-Purga de sebo","51",IF(B7921="502 - Fermentacion PCL","502",IF(B7921="510 - Fermentacion","510","512"))))))</f>
        <v/>
      </c>
      <c r="M7921" s="107" t="str">
        <f t="shared" si="123"/>
        <v/>
      </c>
    </row>
    <row r="7922" spans="12:13" hidden="1" x14ac:dyDescent="0.25">
      <c r="L7922" s="145" t="str">
        <f>IF(A7922="","",IFERROR(VLOOKUP(B7922,IPQlickTabla!$B:$J,9,FALSE),IF(B7922="80 - Produccion-Mezcla Grasa","80",IF(B7922="51 - Purga-Purga de sebo","51",IF(B7922="502 - Fermentacion PCL","502",IF(B7922="510 - Fermentacion","510","512"))))))</f>
        <v/>
      </c>
      <c r="M7922" s="107" t="str">
        <f t="shared" si="123"/>
        <v/>
      </c>
    </row>
    <row r="7923" spans="12:13" hidden="1" x14ac:dyDescent="0.25">
      <c r="L7923" s="145" t="str">
        <f>IF(A7923="","",IFERROR(VLOOKUP(B7923,IPQlickTabla!$B:$J,9,FALSE),IF(B7923="80 - Produccion-Mezcla Grasa","80",IF(B7923="51 - Purga-Purga de sebo","51",IF(B7923="502 - Fermentacion PCL","502",IF(B7923="510 - Fermentacion","510","512"))))))</f>
        <v/>
      </c>
      <c r="M7923" s="107" t="str">
        <f t="shared" si="123"/>
        <v/>
      </c>
    </row>
    <row r="7924" spans="12:13" hidden="1" x14ac:dyDescent="0.25">
      <c r="L7924" s="145" t="str">
        <f>IF(A7924="","",IFERROR(VLOOKUP(B7924,IPQlickTabla!$B:$J,9,FALSE),IF(B7924="80 - Produccion-Mezcla Grasa","80",IF(B7924="51 - Purga-Purga de sebo","51",IF(B7924="502 - Fermentacion PCL","502",IF(B7924="510 - Fermentacion","510","512"))))))</f>
        <v/>
      </c>
      <c r="M7924" s="107" t="str">
        <f t="shared" si="123"/>
        <v/>
      </c>
    </row>
    <row r="7925" spans="12:13" hidden="1" x14ac:dyDescent="0.25">
      <c r="L7925" s="145" t="str">
        <f>IF(A7925="","",IFERROR(VLOOKUP(B7925,IPQlickTabla!$B:$J,9,FALSE),IF(B7925="80 - Produccion-Mezcla Grasa","80",IF(B7925="51 - Purga-Purga de sebo","51",IF(B7925="502 - Fermentacion PCL","502",IF(B7925="510 - Fermentacion","510","512"))))))</f>
        <v/>
      </c>
      <c r="M7925" s="107" t="str">
        <f t="shared" si="123"/>
        <v/>
      </c>
    </row>
    <row r="7926" spans="12:13" hidden="1" x14ac:dyDescent="0.25">
      <c r="L7926" s="145" t="str">
        <f>IF(A7926="","",IFERROR(VLOOKUP(B7926,IPQlickTabla!$B:$J,9,FALSE),IF(B7926="80 - Produccion-Mezcla Grasa","80",IF(B7926="51 - Purga-Purga de sebo","51",IF(B7926="502 - Fermentacion PCL","502",IF(B7926="510 - Fermentacion","510","512"))))))</f>
        <v/>
      </c>
      <c r="M7926" s="107" t="str">
        <f t="shared" si="123"/>
        <v/>
      </c>
    </row>
    <row r="7927" spans="12:13" hidden="1" x14ac:dyDescent="0.25">
      <c r="L7927" s="145" t="str">
        <f>IF(A7927="","",IFERROR(VLOOKUP(B7927,IPQlickTabla!$B:$J,9,FALSE),IF(B7927="80 - Produccion-Mezcla Grasa","80",IF(B7927="51 - Purga-Purga de sebo","51",IF(B7927="502 - Fermentacion PCL","502",IF(B7927="510 - Fermentacion","510","512"))))))</f>
        <v/>
      </c>
      <c r="M7927" s="107" t="str">
        <f t="shared" si="123"/>
        <v/>
      </c>
    </row>
    <row r="7928" spans="12:13" hidden="1" x14ac:dyDescent="0.25">
      <c r="L7928" s="145" t="str">
        <f>IF(A7928="","",IFERROR(VLOOKUP(B7928,IPQlickTabla!$B:$J,9,FALSE),IF(B7928="80 - Produccion-Mezcla Grasa","80",IF(B7928="51 - Purga-Purga de sebo","51",IF(B7928="502 - Fermentacion PCL","502",IF(B7928="510 - Fermentacion","510","512"))))))</f>
        <v/>
      </c>
      <c r="M7928" s="107" t="str">
        <f t="shared" si="123"/>
        <v/>
      </c>
    </row>
    <row r="7929" spans="12:13" hidden="1" x14ac:dyDescent="0.25">
      <c r="L7929" s="145" t="str">
        <f>IF(A7929="","",IFERROR(VLOOKUP(B7929,IPQlickTabla!$B:$J,9,FALSE),IF(B7929="80 - Produccion-Mezcla Grasa","80",IF(B7929="51 - Purga-Purga de sebo","51",IF(B7929="502 - Fermentacion PCL","502",IF(B7929="510 - Fermentacion","510","512"))))))</f>
        <v/>
      </c>
      <c r="M7929" s="107" t="str">
        <f t="shared" si="123"/>
        <v/>
      </c>
    </row>
    <row r="7930" spans="12:13" hidden="1" x14ac:dyDescent="0.25">
      <c r="L7930" s="145" t="str">
        <f>IF(A7930="","",IFERROR(VLOOKUP(B7930,IPQlickTabla!$B:$J,9,FALSE),IF(B7930="80 - Produccion-Mezcla Grasa","80",IF(B7930="51 - Purga-Purga de sebo","51",IF(B7930="502 - Fermentacion PCL","502",IF(B7930="510 - Fermentacion","510","512"))))))</f>
        <v/>
      </c>
      <c r="M7930" s="107" t="str">
        <f t="shared" si="123"/>
        <v/>
      </c>
    </row>
    <row r="7931" spans="12:13" hidden="1" x14ac:dyDescent="0.25">
      <c r="L7931" s="145" t="str">
        <f>IF(A7931="","",IFERROR(VLOOKUP(B7931,IPQlickTabla!$B:$J,9,FALSE),IF(B7931="80 - Produccion-Mezcla Grasa","80",IF(B7931="51 - Purga-Purga de sebo","51",IF(B7931="502 - Fermentacion PCL","502",IF(B7931="510 - Fermentacion","510","512"))))))</f>
        <v/>
      </c>
      <c r="M7931" s="107" t="str">
        <f t="shared" si="123"/>
        <v/>
      </c>
    </row>
    <row r="7932" spans="12:13" hidden="1" x14ac:dyDescent="0.25">
      <c r="L7932" s="145" t="str">
        <f>IF(A7932="","",IFERROR(VLOOKUP(B7932,IPQlickTabla!$B:$J,9,FALSE),IF(B7932="80 - Produccion-Mezcla Grasa","80",IF(B7932="51 - Purga-Purga de sebo","51",IF(B7932="502 - Fermentacion PCL","502",IF(B7932="510 - Fermentacion","510","512"))))))</f>
        <v/>
      </c>
      <c r="M7932" s="107" t="str">
        <f t="shared" si="123"/>
        <v/>
      </c>
    </row>
    <row r="7933" spans="12:13" hidden="1" x14ac:dyDescent="0.25">
      <c r="L7933" s="145" t="str">
        <f>IF(A7933="","",IFERROR(VLOOKUP(B7933,IPQlickTabla!$B:$J,9,FALSE),IF(B7933="80 - Produccion-Mezcla Grasa","80",IF(B7933="51 - Purga-Purga de sebo","51",IF(B7933="502 - Fermentacion PCL","502",IF(B7933="510 - Fermentacion","510","512"))))))</f>
        <v/>
      </c>
      <c r="M7933" s="107" t="str">
        <f t="shared" si="123"/>
        <v/>
      </c>
    </row>
    <row r="7934" spans="12:13" hidden="1" x14ac:dyDescent="0.25">
      <c r="L7934" s="145" t="str">
        <f>IF(A7934="","",IFERROR(VLOOKUP(B7934,IPQlickTabla!$B:$J,9,FALSE),IF(B7934="80 - Produccion-Mezcla Grasa","80",IF(B7934="51 - Purga-Purga de sebo","51",IF(B7934="502 - Fermentacion PCL","502",IF(B7934="510 - Fermentacion","510","512"))))))</f>
        <v/>
      </c>
      <c r="M7934" s="107" t="str">
        <f t="shared" si="123"/>
        <v/>
      </c>
    </row>
    <row r="7935" spans="12:13" hidden="1" x14ac:dyDescent="0.25">
      <c r="L7935" s="145" t="str">
        <f>IF(A7935="","",IFERROR(VLOOKUP(B7935,IPQlickTabla!$B:$J,9,FALSE),IF(B7935="80 - Produccion-Mezcla Grasa","80",IF(B7935="51 - Purga-Purga de sebo","51",IF(B7935="502 - Fermentacion PCL","502",IF(B7935="510 - Fermentacion","510","512"))))))</f>
        <v/>
      </c>
      <c r="M7935" s="107" t="str">
        <f t="shared" si="123"/>
        <v/>
      </c>
    </row>
    <row r="7936" spans="12:13" hidden="1" x14ac:dyDescent="0.25">
      <c r="L7936" s="145" t="str">
        <f>IF(A7936="","",IFERROR(VLOOKUP(B7936,IPQlickTabla!$B:$J,9,FALSE),IF(B7936="80 - Produccion-Mezcla Grasa","80",IF(B7936="51 - Purga-Purga de sebo","51",IF(B7936="502 - Fermentacion PCL","502",IF(B7936="510 - Fermentacion","510","512"))))))</f>
        <v/>
      </c>
      <c r="M7936" s="107" t="str">
        <f t="shared" si="123"/>
        <v/>
      </c>
    </row>
    <row r="7937" spans="12:13" hidden="1" x14ac:dyDescent="0.25">
      <c r="L7937" s="145" t="str">
        <f>IF(A7937="","",IFERROR(VLOOKUP(B7937,IPQlickTabla!$B:$J,9,FALSE),IF(B7937="80 - Produccion-Mezcla Grasa","80",IF(B7937="51 - Purga-Purga de sebo","51",IF(B7937="502 - Fermentacion PCL","502",IF(B7937="510 - Fermentacion","510","512"))))))</f>
        <v/>
      </c>
      <c r="M7937" s="107" t="str">
        <f t="shared" si="123"/>
        <v/>
      </c>
    </row>
    <row r="7938" spans="12:13" hidden="1" x14ac:dyDescent="0.25">
      <c r="L7938" s="145" t="str">
        <f>IF(A7938="","",IFERROR(VLOOKUP(B7938,IPQlickTabla!$B:$J,9,FALSE),IF(B7938="80 - Produccion-Mezcla Grasa","80",IF(B7938="51 - Purga-Purga de sebo","51",IF(B7938="502 - Fermentacion PCL","502",IF(B7938="510 - Fermentacion","510","512"))))))</f>
        <v/>
      </c>
      <c r="M7938" s="107" t="str">
        <f t="shared" si="123"/>
        <v/>
      </c>
    </row>
    <row r="7939" spans="12:13" hidden="1" x14ac:dyDescent="0.25">
      <c r="L7939" s="145" t="str">
        <f>IF(A7939="","",IFERROR(VLOOKUP(B7939,IPQlickTabla!$B:$J,9,FALSE),IF(B7939="80 - Produccion-Mezcla Grasa","80",IF(B7939="51 - Purga-Purga de sebo","51",IF(B7939="502 - Fermentacion PCL","502",IF(B7939="510 - Fermentacion","510","512"))))))</f>
        <v/>
      </c>
      <c r="M7939" s="107" t="str">
        <f t="shared" ref="M7939:M8002" si="124">+IF(OR(L7939=73,L7939=74,L7939=75),75,IF(L7939="80",80,IF(L7939="51",51,IF(L7939="502",502,IF(L7939="510",510,IF(L7939="512",512,L7939))))))</f>
        <v/>
      </c>
    </row>
    <row r="7940" spans="12:13" hidden="1" x14ac:dyDescent="0.25">
      <c r="L7940" s="145" t="str">
        <f>IF(A7940="","",IFERROR(VLOOKUP(B7940,IPQlickTabla!$B:$J,9,FALSE),IF(B7940="80 - Produccion-Mezcla Grasa","80",IF(B7940="51 - Purga-Purga de sebo","51",IF(B7940="502 - Fermentacion PCL","502",IF(B7940="510 - Fermentacion","510","512"))))))</f>
        <v/>
      </c>
      <c r="M7940" s="107" t="str">
        <f t="shared" si="124"/>
        <v/>
      </c>
    </row>
    <row r="7941" spans="12:13" hidden="1" x14ac:dyDescent="0.25">
      <c r="L7941" s="145" t="str">
        <f>IF(A7941="","",IFERROR(VLOOKUP(B7941,IPQlickTabla!$B:$J,9,FALSE),IF(B7941="80 - Produccion-Mezcla Grasa","80",IF(B7941="51 - Purga-Purga de sebo","51",IF(B7941="502 - Fermentacion PCL","502",IF(B7941="510 - Fermentacion","510","512"))))))</f>
        <v/>
      </c>
      <c r="M7941" s="107" t="str">
        <f t="shared" si="124"/>
        <v/>
      </c>
    </row>
    <row r="7942" spans="12:13" hidden="1" x14ac:dyDescent="0.25">
      <c r="L7942" s="145" t="str">
        <f>IF(A7942="","",IFERROR(VLOOKUP(B7942,IPQlickTabla!$B:$J,9,FALSE),IF(B7942="80 - Produccion-Mezcla Grasa","80",IF(B7942="51 - Purga-Purga de sebo","51",IF(B7942="502 - Fermentacion PCL","502",IF(B7942="510 - Fermentacion","510","512"))))))</f>
        <v/>
      </c>
      <c r="M7942" s="107" t="str">
        <f t="shared" si="124"/>
        <v/>
      </c>
    </row>
    <row r="7943" spans="12:13" hidden="1" x14ac:dyDescent="0.25">
      <c r="L7943" s="145" t="str">
        <f>IF(A7943="","",IFERROR(VLOOKUP(B7943,IPQlickTabla!$B:$J,9,FALSE),IF(B7943="80 - Produccion-Mezcla Grasa","80",IF(B7943="51 - Purga-Purga de sebo","51",IF(B7943="502 - Fermentacion PCL","502",IF(B7943="510 - Fermentacion","510","512"))))))</f>
        <v/>
      </c>
      <c r="M7943" s="107" t="str">
        <f t="shared" si="124"/>
        <v/>
      </c>
    </row>
    <row r="7944" spans="12:13" hidden="1" x14ac:dyDescent="0.25">
      <c r="L7944" s="145" t="str">
        <f>IF(A7944="","",IFERROR(VLOOKUP(B7944,IPQlickTabla!$B:$J,9,FALSE),IF(B7944="80 - Produccion-Mezcla Grasa","80",IF(B7944="51 - Purga-Purga de sebo","51",IF(B7944="502 - Fermentacion PCL","502",IF(B7944="510 - Fermentacion","510","512"))))))</f>
        <v/>
      </c>
      <c r="M7944" s="107" t="str">
        <f t="shared" si="124"/>
        <v/>
      </c>
    </row>
    <row r="7945" spans="12:13" hidden="1" x14ac:dyDescent="0.25">
      <c r="L7945" s="145" t="str">
        <f>IF(A7945="","",IFERROR(VLOOKUP(B7945,IPQlickTabla!$B:$J,9,FALSE),IF(B7945="80 - Produccion-Mezcla Grasa","80",IF(B7945="51 - Purga-Purga de sebo","51",IF(B7945="502 - Fermentacion PCL","502",IF(B7945="510 - Fermentacion","510","512"))))))</f>
        <v/>
      </c>
      <c r="M7945" s="107" t="str">
        <f t="shared" si="124"/>
        <v/>
      </c>
    </row>
    <row r="7946" spans="12:13" hidden="1" x14ac:dyDescent="0.25">
      <c r="L7946" s="145" t="str">
        <f>IF(A7946="","",IFERROR(VLOOKUP(B7946,IPQlickTabla!$B:$J,9,FALSE),IF(B7946="80 - Produccion-Mezcla Grasa","80",IF(B7946="51 - Purga-Purga de sebo","51",IF(B7946="502 - Fermentacion PCL","502",IF(B7946="510 - Fermentacion","510","512"))))))</f>
        <v/>
      </c>
      <c r="M7946" s="107" t="str">
        <f t="shared" si="124"/>
        <v/>
      </c>
    </row>
    <row r="7947" spans="12:13" hidden="1" x14ac:dyDescent="0.25">
      <c r="L7947" s="145" t="str">
        <f>IF(A7947="","",IFERROR(VLOOKUP(B7947,IPQlickTabla!$B:$J,9,FALSE),IF(B7947="80 - Produccion-Mezcla Grasa","80",IF(B7947="51 - Purga-Purga de sebo","51",IF(B7947="502 - Fermentacion PCL","502",IF(B7947="510 - Fermentacion","510","512"))))))</f>
        <v/>
      </c>
      <c r="M7947" s="107" t="str">
        <f t="shared" si="124"/>
        <v/>
      </c>
    </row>
    <row r="7948" spans="12:13" hidden="1" x14ac:dyDescent="0.25">
      <c r="L7948" s="145" t="str">
        <f>IF(A7948="","",IFERROR(VLOOKUP(B7948,IPQlickTabla!$B:$J,9,FALSE),IF(B7948="80 - Produccion-Mezcla Grasa","80",IF(B7948="51 - Purga-Purga de sebo","51",IF(B7948="502 - Fermentacion PCL","502",IF(B7948="510 - Fermentacion","510","512"))))))</f>
        <v/>
      </c>
      <c r="M7948" s="107" t="str">
        <f t="shared" si="124"/>
        <v/>
      </c>
    </row>
    <row r="7949" spans="12:13" hidden="1" x14ac:dyDescent="0.25">
      <c r="L7949" s="145" t="str">
        <f>IF(A7949="","",IFERROR(VLOOKUP(B7949,IPQlickTabla!$B:$J,9,FALSE),IF(B7949="80 - Produccion-Mezcla Grasa","80",IF(B7949="51 - Purga-Purga de sebo","51",IF(B7949="502 - Fermentacion PCL","502",IF(B7949="510 - Fermentacion","510","512"))))))</f>
        <v/>
      </c>
      <c r="M7949" s="107" t="str">
        <f t="shared" si="124"/>
        <v/>
      </c>
    </row>
    <row r="7950" spans="12:13" hidden="1" x14ac:dyDescent="0.25">
      <c r="L7950" s="145" t="str">
        <f>IF(A7950="","",IFERROR(VLOOKUP(B7950,IPQlickTabla!$B:$J,9,FALSE),IF(B7950="80 - Produccion-Mezcla Grasa","80",IF(B7950="51 - Purga-Purga de sebo","51",IF(B7950="502 - Fermentacion PCL","502",IF(B7950="510 - Fermentacion","510","512"))))))</f>
        <v/>
      </c>
      <c r="M7950" s="107" t="str">
        <f t="shared" si="124"/>
        <v/>
      </c>
    </row>
    <row r="7951" spans="12:13" hidden="1" x14ac:dyDescent="0.25">
      <c r="L7951" s="145" t="str">
        <f>IF(A7951="","",IFERROR(VLOOKUP(B7951,IPQlickTabla!$B:$J,9,FALSE),IF(B7951="80 - Produccion-Mezcla Grasa","80",IF(B7951="51 - Purga-Purga de sebo","51",IF(B7951="502 - Fermentacion PCL","502",IF(B7951="510 - Fermentacion","510","512"))))))</f>
        <v/>
      </c>
      <c r="M7951" s="107" t="str">
        <f t="shared" si="124"/>
        <v/>
      </c>
    </row>
    <row r="7952" spans="12:13" hidden="1" x14ac:dyDescent="0.25">
      <c r="L7952" s="145" t="str">
        <f>IF(A7952="","",IFERROR(VLOOKUP(B7952,IPQlickTabla!$B:$J,9,FALSE),IF(B7952="80 - Produccion-Mezcla Grasa","80",IF(B7952="51 - Purga-Purga de sebo","51",IF(B7952="502 - Fermentacion PCL","502",IF(B7952="510 - Fermentacion","510","512"))))))</f>
        <v/>
      </c>
      <c r="M7952" s="107" t="str">
        <f t="shared" si="124"/>
        <v/>
      </c>
    </row>
    <row r="7953" spans="12:13" hidden="1" x14ac:dyDescent="0.25">
      <c r="L7953" s="145" t="str">
        <f>IF(A7953="","",IFERROR(VLOOKUP(B7953,IPQlickTabla!$B:$J,9,FALSE),IF(B7953="80 - Produccion-Mezcla Grasa","80",IF(B7953="51 - Purga-Purga de sebo","51",IF(B7953="502 - Fermentacion PCL","502",IF(B7953="510 - Fermentacion","510","512"))))))</f>
        <v/>
      </c>
      <c r="M7953" s="107" t="str">
        <f t="shared" si="124"/>
        <v/>
      </c>
    </row>
    <row r="7954" spans="12:13" hidden="1" x14ac:dyDescent="0.25">
      <c r="L7954" s="145" t="str">
        <f>IF(A7954="","",IFERROR(VLOOKUP(B7954,IPQlickTabla!$B:$J,9,FALSE),IF(B7954="80 - Produccion-Mezcla Grasa","80",IF(B7954="51 - Purga-Purga de sebo","51",IF(B7954="502 - Fermentacion PCL","502",IF(B7954="510 - Fermentacion","510","512"))))))</f>
        <v/>
      </c>
      <c r="M7954" s="107" t="str">
        <f t="shared" si="124"/>
        <v/>
      </c>
    </row>
    <row r="7955" spans="12:13" hidden="1" x14ac:dyDescent="0.25">
      <c r="L7955" s="145" t="str">
        <f>IF(A7955="","",IFERROR(VLOOKUP(B7955,IPQlickTabla!$B:$J,9,FALSE),IF(B7955="80 - Produccion-Mezcla Grasa","80",IF(B7955="51 - Purga-Purga de sebo","51",IF(B7955="502 - Fermentacion PCL","502",IF(B7955="510 - Fermentacion","510","512"))))))</f>
        <v/>
      </c>
      <c r="M7955" s="107" t="str">
        <f t="shared" si="124"/>
        <v/>
      </c>
    </row>
    <row r="7956" spans="12:13" hidden="1" x14ac:dyDescent="0.25">
      <c r="L7956" s="145" t="str">
        <f>IF(A7956="","",IFERROR(VLOOKUP(B7956,IPQlickTabla!$B:$J,9,FALSE),IF(B7956="80 - Produccion-Mezcla Grasa","80",IF(B7956="51 - Purga-Purga de sebo","51",IF(B7956="502 - Fermentacion PCL","502",IF(B7956="510 - Fermentacion","510","512"))))))</f>
        <v/>
      </c>
      <c r="M7956" s="107" t="str">
        <f t="shared" si="124"/>
        <v/>
      </c>
    </row>
    <row r="7957" spans="12:13" hidden="1" x14ac:dyDescent="0.25">
      <c r="L7957" s="145" t="str">
        <f>IF(A7957="","",IFERROR(VLOOKUP(B7957,IPQlickTabla!$B:$J,9,FALSE),IF(B7957="80 - Produccion-Mezcla Grasa","80",IF(B7957="51 - Purga-Purga de sebo","51",IF(B7957="502 - Fermentacion PCL","502",IF(B7957="510 - Fermentacion","510","512"))))))</f>
        <v/>
      </c>
      <c r="M7957" s="107" t="str">
        <f t="shared" si="124"/>
        <v/>
      </c>
    </row>
    <row r="7958" spans="12:13" hidden="1" x14ac:dyDescent="0.25">
      <c r="L7958" s="145" t="str">
        <f>IF(A7958="","",IFERROR(VLOOKUP(B7958,IPQlickTabla!$B:$J,9,FALSE),IF(B7958="80 - Produccion-Mezcla Grasa","80",IF(B7958="51 - Purga-Purga de sebo","51",IF(B7958="502 - Fermentacion PCL","502",IF(B7958="510 - Fermentacion","510","512"))))))</f>
        <v/>
      </c>
      <c r="M7958" s="107" t="str">
        <f t="shared" si="124"/>
        <v/>
      </c>
    </row>
    <row r="7959" spans="12:13" hidden="1" x14ac:dyDescent="0.25">
      <c r="L7959" s="145" t="str">
        <f>IF(A7959="","",IFERROR(VLOOKUP(B7959,IPQlickTabla!$B:$J,9,FALSE),IF(B7959="80 - Produccion-Mezcla Grasa","80",IF(B7959="51 - Purga-Purga de sebo","51",IF(B7959="502 - Fermentacion PCL","502",IF(B7959="510 - Fermentacion","510","512"))))))</f>
        <v/>
      </c>
      <c r="M7959" s="107" t="str">
        <f t="shared" si="124"/>
        <v/>
      </c>
    </row>
    <row r="7960" spans="12:13" hidden="1" x14ac:dyDescent="0.25">
      <c r="L7960" s="145" t="str">
        <f>IF(A7960="","",IFERROR(VLOOKUP(B7960,IPQlickTabla!$B:$J,9,FALSE),IF(B7960="80 - Produccion-Mezcla Grasa","80",IF(B7960="51 - Purga-Purga de sebo","51",IF(B7960="502 - Fermentacion PCL","502",IF(B7960="510 - Fermentacion","510","512"))))))</f>
        <v/>
      </c>
      <c r="M7960" s="107" t="str">
        <f t="shared" si="124"/>
        <v/>
      </c>
    </row>
    <row r="7961" spans="12:13" hidden="1" x14ac:dyDescent="0.25">
      <c r="L7961" s="145" t="str">
        <f>IF(A7961="","",IFERROR(VLOOKUP(B7961,IPQlickTabla!$B:$J,9,FALSE),IF(B7961="80 - Produccion-Mezcla Grasa","80",IF(B7961="51 - Purga-Purga de sebo","51",IF(B7961="502 - Fermentacion PCL","502",IF(B7961="510 - Fermentacion","510","512"))))))</f>
        <v/>
      </c>
      <c r="M7961" s="107" t="str">
        <f t="shared" si="124"/>
        <v/>
      </c>
    </row>
    <row r="7962" spans="12:13" hidden="1" x14ac:dyDescent="0.25">
      <c r="L7962" s="145" t="str">
        <f>IF(A7962="","",IFERROR(VLOOKUP(B7962,IPQlickTabla!$B:$J,9,FALSE),IF(B7962="80 - Produccion-Mezcla Grasa","80",IF(B7962="51 - Purga-Purga de sebo","51",IF(B7962="502 - Fermentacion PCL","502",IF(B7962="510 - Fermentacion","510","512"))))))</f>
        <v/>
      </c>
      <c r="M7962" s="107" t="str">
        <f t="shared" si="124"/>
        <v/>
      </c>
    </row>
    <row r="7963" spans="12:13" hidden="1" x14ac:dyDescent="0.25">
      <c r="L7963" s="145" t="str">
        <f>IF(A7963="","",IFERROR(VLOOKUP(B7963,IPQlickTabla!$B:$J,9,FALSE),IF(B7963="80 - Produccion-Mezcla Grasa","80",IF(B7963="51 - Purga-Purga de sebo","51",IF(B7963="502 - Fermentacion PCL","502",IF(B7963="510 - Fermentacion","510","512"))))))</f>
        <v/>
      </c>
      <c r="M7963" s="107" t="str">
        <f t="shared" si="124"/>
        <v/>
      </c>
    </row>
    <row r="7964" spans="12:13" hidden="1" x14ac:dyDescent="0.25">
      <c r="L7964" s="145" t="str">
        <f>IF(A7964="","",IFERROR(VLOOKUP(B7964,IPQlickTabla!$B:$J,9,FALSE),IF(B7964="80 - Produccion-Mezcla Grasa","80",IF(B7964="51 - Purga-Purga de sebo","51",IF(B7964="502 - Fermentacion PCL","502",IF(B7964="510 - Fermentacion","510","512"))))))</f>
        <v/>
      </c>
      <c r="M7964" s="107" t="str">
        <f t="shared" si="124"/>
        <v/>
      </c>
    </row>
    <row r="7965" spans="12:13" hidden="1" x14ac:dyDescent="0.25">
      <c r="L7965" s="145" t="str">
        <f>IF(A7965="","",IFERROR(VLOOKUP(B7965,IPQlickTabla!$B:$J,9,FALSE),IF(B7965="80 - Produccion-Mezcla Grasa","80",IF(B7965="51 - Purga-Purga de sebo","51",IF(B7965="502 - Fermentacion PCL","502",IF(B7965="510 - Fermentacion","510","512"))))))</f>
        <v/>
      </c>
      <c r="M7965" s="107" t="str">
        <f t="shared" si="124"/>
        <v/>
      </c>
    </row>
    <row r="7966" spans="12:13" hidden="1" x14ac:dyDescent="0.25">
      <c r="L7966" s="145" t="str">
        <f>IF(A7966="","",IFERROR(VLOOKUP(B7966,IPQlickTabla!$B:$J,9,FALSE),IF(B7966="80 - Produccion-Mezcla Grasa","80",IF(B7966="51 - Purga-Purga de sebo","51",IF(B7966="502 - Fermentacion PCL","502",IF(B7966="510 - Fermentacion","510","512"))))))</f>
        <v/>
      </c>
      <c r="M7966" s="107" t="str">
        <f t="shared" si="124"/>
        <v/>
      </c>
    </row>
    <row r="7967" spans="12:13" hidden="1" x14ac:dyDescent="0.25">
      <c r="L7967" s="145" t="str">
        <f>IF(A7967="","",IFERROR(VLOOKUP(B7967,IPQlickTabla!$B:$J,9,FALSE),IF(B7967="80 - Produccion-Mezcla Grasa","80",IF(B7967="51 - Purga-Purga de sebo","51",IF(B7967="502 - Fermentacion PCL","502",IF(B7967="510 - Fermentacion","510","512"))))))</f>
        <v/>
      </c>
      <c r="M7967" s="107" t="str">
        <f t="shared" si="124"/>
        <v/>
      </c>
    </row>
    <row r="7968" spans="12:13" hidden="1" x14ac:dyDescent="0.25">
      <c r="L7968" s="145" t="str">
        <f>IF(A7968="","",IFERROR(VLOOKUP(B7968,IPQlickTabla!$B:$J,9,FALSE),IF(B7968="80 - Produccion-Mezcla Grasa","80",IF(B7968="51 - Purga-Purga de sebo","51",IF(B7968="502 - Fermentacion PCL","502",IF(B7968="510 - Fermentacion","510","512"))))))</f>
        <v/>
      </c>
      <c r="M7968" s="107" t="str">
        <f t="shared" si="124"/>
        <v/>
      </c>
    </row>
    <row r="7969" spans="12:13" hidden="1" x14ac:dyDescent="0.25">
      <c r="L7969" s="145" t="str">
        <f>IF(A7969="","",IFERROR(VLOOKUP(B7969,IPQlickTabla!$B:$J,9,FALSE),IF(B7969="80 - Produccion-Mezcla Grasa","80",IF(B7969="51 - Purga-Purga de sebo","51",IF(B7969="502 - Fermentacion PCL","502",IF(B7969="510 - Fermentacion","510","512"))))))</f>
        <v/>
      </c>
      <c r="M7969" s="107" t="str">
        <f t="shared" si="124"/>
        <v/>
      </c>
    </row>
    <row r="7970" spans="12:13" hidden="1" x14ac:dyDescent="0.25">
      <c r="L7970" s="145" t="str">
        <f>IF(A7970="","",IFERROR(VLOOKUP(B7970,IPQlickTabla!$B:$J,9,FALSE),IF(B7970="80 - Produccion-Mezcla Grasa","80",IF(B7970="51 - Purga-Purga de sebo","51",IF(B7970="502 - Fermentacion PCL","502",IF(B7970="510 - Fermentacion","510","512"))))))</f>
        <v/>
      </c>
      <c r="M7970" s="107" t="str">
        <f t="shared" si="124"/>
        <v/>
      </c>
    </row>
    <row r="7971" spans="12:13" hidden="1" x14ac:dyDescent="0.25">
      <c r="L7971" s="145" t="str">
        <f>IF(A7971="","",IFERROR(VLOOKUP(B7971,IPQlickTabla!$B:$J,9,FALSE),IF(B7971="80 - Produccion-Mezcla Grasa","80",IF(B7971="51 - Purga-Purga de sebo","51",IF(B7971="502 - Fermentacion PCL","502",IF(B7971="510 - Fermentacion","510","512"))))))</f>
        <v/>
      </c>
      <c r="M7971" s="107" t="str">
        <f t="shared" si="124"/>
        <v/>
      </c>
    </row>
    <row r="7972" spans="12:13" hidden="1" x14ac:dyDescent="0.25">
      <c r="L7972" s="145" t="str">
        <f>IF(A7972="","",IFERROR(VLOOKUP(B7972,IPQlickTabla!$B:$J,9,FALSE),IF(B7972="80 - Produccion-Mezcla Grasa","80",IF(B7972="51 - Purga-Purga de sebo","51",IF(B7972="502 - Fermentacion PCL","502",IF(B7972="510 - Fermentacion","510","512"))))))</f>
        <v/>
      </c>
      <c r="M7972" s="107" t="str">
        <f t="shared" si="124"/>
        <v/>
      </c>
    </row>
    <row r="7973" spans="12:13" hidden="1" x14ac:dyDescent="0.25">
      <c r="L7973" s="145" t="str">
        <f>IF(A7973="","",IFERROR(VLOOKUP(B7973,IPQlickTabla!$B:$J,9,FALSE),IF(B7973="80 - Produccion-Mezcla Grasa","80",IF(B7973="51 - Purga-Purga de sebo","51",IF(B7973="502 - Fermentacion PCL","502",IF(B7973="510 - Fermentacion","510","512"))))))</f>
        <v/>
      </c>
      <c r="M7973" s="107" t="str">
        <f t="shared" si="124"/>
        <v/>
      </c>
    </row>
    <row r="7974" spans="12:13" hidden="1" x14ac:dyDescent="0.25">
      <c r="L7974" s="145" t="str">
        <f>IF(A7974="","",IFERROR(VLOOKUP(B7974,IPQlickTabla!$B:$J,9,FALSE),IF(B7974="80 - Produccion-Mezcla Grasa","80",IF(B7974="51 - Purga-Purga de sebo","51",IF(B7974="502 - Fermentacion PCL","502",IF(B7974="510 - Fermentacion","510","512"))))))</f>
        <v/>
      </c>
      <c r="M7974" s="107" t="str">
        <f t="shared" si="124"/>
        <v/>
      </c>
    </row>
    <row r="7975" spans="12:13" hidden="1" x14ac:dyDescent="0.25">
      <c r="L7975" s="145" t="str">
        <f>IF(A7975="","",IFERROR(VLOOKUP(B7975,IPQlickTabla!$B:$J,9,FALSE),IF(B7975="80 - Produccion-Mezcla Grasa","80",IF(B7975="51 - Purga-Purga de sebo","51",IF(B7975="502 - Fermentacion PCL","502",IF(B7975="510 - Fermentacion","510","512"))))))</f>
        <v/>
      </c>
      <c r="M7975" s="107" t="str">
        <f t="shared" si="124"/>
        <v/>
      </c>
    </row>
    <row r="7976" spans="12:13" hidden="1" x14ac:dyDescent="0.25">
      <c r="L7976" s="145" t="str">
        <f>IF(A7976="","",IFERROR(VLOOKUP(B7976,IPQlickTabla!$B:$J,9,FALSE),IF(B7976="80 - Produccion-Mezcla Grasa","80",IF(B7976="51 - Purga-Purga de sebo","51",IF(B7976="502 - Fermentacion PCL","502",IF(B7976="510 - Fermentacion","510","512"))))))</f>
        <v/>
      </c>
      <c r="M7976" s="107" t="str">
        <f t="shared" si="124"/>
        <v/>
      </c>
    </row>
    <row r="7977" spans="12:13" hidden="1" x14ac:dyDescent="0.25">
      <c r="L7977" s="145" t="str">
        <f>IF(A7977="","",IFERROR(VLOOKUP(B7977,IPQlickTabla!$B:$J,9,FALSE),IF(B7977="80 - Produccion-Mezcla Grasa","80",IF(B7977="51 - Purga-Purga de sebo","51",IF(B7977="502 - Fermentacion PCL","502",IF(B7977="510 - Fermentacion","510","512"))))))</f>
        <v/>
      </c>
      <c r="M7977" s="107" t="str">
        <f t="shared" si="124"/>
        <v/>
      </c>
    </row>
    <row r="7978" spans="12:13" hidden="1" x14ac:dyDescent="0.25">
      <c r="L7978" s="145" t="str">
        <f>IF(A7978="","",IFERROR(VLOOKUP(B7978,IPQlickTabla!$B:$J,9,FALSE),IF(B7978="80 - Produccion-Mezcla Grasa","80",IF(B7978="51 - Purga-Purga de sebo","51",IF(B7978="502 - Fermentacion PCL","502",IF(B7978="510 - Fermentacion","510","512"))))))</f>
        <v/>
      </c>
      <c r="M7978" s="107" t="str">
        <f t="shared" si="124"/>
        <v/>
      </c>
    </row>
    <row r="7979" spans="12:13" hidden="1" x14ac:dyDescent="0.25">
      <c r="L7979" s="145" t="str">
        <f>IF(A7979="","",IFERROR(VLOOKUP(B7979,IPQlickTabla!$B:$J,9,FALSE),IF(B7979="80 - Produccion-Mezcla Grasa","80",IF(B7979="51 - Purga-Purga de sebo","51",IF(B7979="502 - Fermentacion PCL","502",IF(B7979="510 - Fermentacion","510","512"))))))</f>
        <v/>
      </c>
      <c r="M7979" s="107" t="str">
        <f t="shared" si="124"/>
        <v/>
      </c>
    </row>
    <row r="7980" spans="12:13" hidden="1" x14ac:dyDescent="0.25">
      <c r="L7980" s="145" t="str">
        <f>IF(A7980="","",IFERROR(VLOOKUP(B7980,IPQlickTabla!$B:$J,9,FALSE),IF(B7980="80 - Produccion-Mezcla Grasa","80",IF(B7980="51 - Purga-Purga de sebo","51",IF(B7980="502 - Fermentacion PCL","502",IF(B7980="510 - Fermentacion","510","512"))))))</f>
        <v/>
      </c>
      <c r="M7980" s="107" t="str">
        <f t="shared" si="124"/>
        <v/>
      </c>
    </row>
    <row r="7981" spans="12:13" hidden="1" x14ac:dyDescent="0.25">
      <c r="L7981" s="145" t="str">
        <f>IF(A7981="","",IFERROR(VLOOKUP(B7981,IPQlickTabla!$B:$J,9,FALSE),IF(B7981="80 - Produccion-Mezcla Grasa","80",IF(B7981="51 - Purga-Purga de sebo","51",IF(B7981="502 - Fermentacion PCL","502",IF(B7981="510 - Fermentacion","510","512"))))))</f>
        <v/>
      </c>
      <c r="M7981" s="107" t="str">
        <f t="shared" si="124"/>
        <v/>
      </c>
    </row>
    <row r="7982" spans="12:13" hidden="1" x14ac:dyDescent="0.25">
      <c r="L7982" s="145" t="str">
        <f>IF(A7982="","",IFERROR(VLOOKUP(B7982,IPQlickTabla!$B:$J,9,FALSE),IF(B7982="80 - Produccion-Mezcla Grasa","80",IF(B7982="51 - Purga-Purga de sebo","51",IF(B7982="502 - Fermentacion PCL","502",IF(B7982="510 - Fermentacion","510","512"))))))</f>
        <v/>
      </c>
      <c r="M7982" s="107" t="str">
        <f t="shared" si="124"/>
        <v/>
      </c>
    </row>
    <row r="7983" spans="12:13" hidden="1" x14ac:dyDescent="0.25">
      <c r="L7983" s="145" t="str">
        <f>IF(A7983="","",IFERROR(VLOOKUP(B7983,IPQlickTabla!$B:$J,9,FALSE),IF(B7983="80 - Produccion-Mezcla Grasa","80",IF(B7983="51 - Purga-Purga de sebo","51",IF(B7983="502 - Fermentacion PCL","502",IF(B7983="510 - Fermentacion","510","512"))))))</f>
        <v/>
      </c>
      <c r="M7983" s="107" t="str">
        <f t="shared" si="124"/>
        <v/>
      </c>
    </row>
    <row r="7984" spans="12:13" hidden="1" x14ac:dyDescent="0.25">
      <c r="L7984" s="145" t="str">
        <f>IF(A7984="","",IFERROR(VLOOKUP(B7984,IPQlickTabla!$B:$J,9,FALSE),IF(B7984="80 - Produccion-Mezcla Grasa","80",IF(B7984="51 - Purga-Purga de sebo","51",IF(B7984="502 - Fermentacion PCL","502",IF(B7984="510 - Fermentacion","510","512"))))))</f>
        <v/>
      </c>
      <c r="M7984" s="107" t="str">
        <f t="shared" si="124"/>
        <v/>
      </c>
    </row>
    <row r="7985" spans="12:13" hidden="1" x14ac:dyDescent="0.25">
      <c r="L7985" s="145" t="str">
        <f>IF(A7985="","",IFERROR(VLOOKUP(B7985,IPQlickTabla!$B:$J,9,FALSE),IF(B7985="80 - Produccion-Mezcla Grasa","80",IF(B7985="51 - Purga-Purga de sebo","51",IF(B7985="502 - Fermentacion PCL","502",IF(B7985="510 - Fermentacion","510","512"))))))</f>
        <v/>
      </c>
      <c r="M7985" s="107" t="str">
        <f t="shared" si="124"/>
        <v/>
      </c>
    </row>
    <row r="7986" spans="12:13" hidden="1" x14ac:dyDescent="0.25">
      <c r="L7986" s="145" t="str">
        <f>IF(A7986="","",IFERROR(VLOOKUP(B7986,IPQlickTabla!$B:$J,9,FALSE),IF(B7986="80 - Produccion-Mezcla Grasa","80",IF(B7986="51 - Purga-Purga de sebo","51",IF(B7986="502 - Fermentacion PCL","502",IF(B7986="510 - Fermentacion","510","512"))))))</f>
        <v/>
      </c>
      <c r="M7986" s="107" t="str">
        <f t="shared" si="124"/>
        <v/>
      </c>
    </row>
    <row r="7987" spans="12:13" hidden="1" x14ac:dyDescent="0.25">
      <c r="L7987" s="145" t="str">
        <f>IF(A7987="","",IFERROR(VLOOKUP(B7987,IPQlickTabla!$B:$J,9,FALSE),IF(B7987="80 - Produccion-Mezcla Grasa","80",IF(B7987="51 - Purga-Purga de sebo","51",IF(B7987="502 - Fermentacion PCL","502",IF(B7987="510 - Fermentacion","510","512"))))))</f>
        <v/>
      </c>
      <c r="M7987" s="107" t="str">
        <f t="shared" si="124"/>
        <v/>
      </c>
    </row>
    <row r="7988" spans="12:13" hidden="1" x14ac:dyDescent="0.25">
      <c r="L7988" s="145" t="str">
        <f>IF(A7988="","",IFERROR(VLOOKUP(B7988,IPQlickTabla!$B:$J,9,FALSE),IF(B7988="80 - Produccion-Mezcla Grasa","80",IF(B7988="51 - Purga-Purga de sebo","51",IF(B7988="502 - Fermentacion PCL","502",IF(B7988="510 - Fermentacion","510","512"))))))</f>
        <v/>
      </c>
      <c r="M7988" s="107" t="str">
        <f t="shared" si="124"/>
        <v/>
      </c>
    </row>
    <row r="7989" spans="12:13" hidden="1" x14ac:dyDescent="0.25">
      <c r="L7989" s="145" t="str">
        <f>IF(A7989="","",IFERROR(VLOOKUP(B7989,IPQlickTabla!$B:$J,9,FALSE),IF(B7989="80 - Produccion-Mezcla Grasa","80",IF(B7989="51 - Purga-Purga de sebo","51",IF(B7989="502 - Fermentacion PCL","502",IF(B7989="510 - Fermentacion","510","512"))))))</f>
        <v/>
      </c>
      <c r="M7989" s="107" t="str">
        <f t="shared" si="124"/>
        <v/>
      </c>
    </row>
    <row r="7990" spans="12:13" hidden="1" x14ac:dyDescent="0.25">
      <c r="L7990" s="145" t="str">
        <f>IF(A7990="","",IFERROR(VLOOKUP(B7990,IPQlickTabla!$B:$J,9,FALSE),IF(B7990="80 - Produccion-Mezcla Grasa","80",IF(B7990="51 - Purga-Purga de sebo","51",IF(B7990="502 - Fermentacion PCL","502",IF(B7990="510 - Fermentacion","510","512"))))))</f>
        <v/>
      </c>
      <c r="M7990" s="107" t="str">
        <f t="shared" si="124"/>
        <v/>
      </c>
    </row>
    <row r="7991" spans="12:13" hidden="1" x14ac:dyDescent="0.25">
      <c r="L7991" s="145" t="str">
        <f>IF(A7991="","",IFERROR(VLOOKUP(B7991,IPQlickTabla!$B:$J,9,FALSE),IF(B7991="80 - Produccion-Mezcla Grasa","80",IF(B7991="51 - Purga-Purga de sebo","51",IF(B7991="502 - Fermentacion PCL","502",IF(B7991="510 - Fermentacion","510","512"))))))</f>
        <v/>
      </c>
      <c r="M7991" s="107" t="str">
        <f t="shared" si="124"/>
        <v/>
      </c>
    </row>
    <row r="7992" spans="12:13" hidden="1" x14ac:dyDescent="0.25">
      <c r="L7992" s="145" t="str">
        <f>IF(A7992="","",IFERROR(VLOOKUP(B7992,IPQlickTabla!$B:$J,9,FALSE),IF(B7992="80 - Produccion-Mezcla Grasa","80",IF(B7992="51 - Purga-Purga de sebo","51",IF(B7992="502 - Fermentacion PCL","502",IF(B7992="510 - Fermentacion","510","512"))))))</f>
        <v/>
      </c>
      <c r="M7992" s="107" t="str">
        <f t="shared" si="124"/>
        <v/>
      </c>
    </row>
    <row r="7993" spans="12:13" hidden="1" x14ac:dyDescent="0.25">
      <c r="L7993" s="145" t="str">
        <f>IF(A7993="","",IFERROR(VLOOKUP(B7993,IPQlickTabla!$B:$J,9,FALSE),IF(B7993="80 - Produccion-Mezcla Grasa","80",IF(B7993="51 - Purga-Purga de sebo","51",IF(B7993="502 - Fermentacion PCL","502",IF(B7993="510 - Fermentacion","510","512"))))))</f>
        <v/>
      </c>
      <c r="M7993" s="107" t="str">
        <f t="shared" si="124"/>
        <v/>
      </c>
    </row>
    <row r="7994" spans="12:13" hidden="1" x14ac:dyDescent="0.25">
      <c r="L7994" s="145" t="str">
        <f>IF(A7994="","",IFERROR(VLOOKUP(B7994,IPQlickTabla!$B:$J,9,FALSE),IF(B7994="80 - Produccion-Mezcla Grasa","80",IF(B7994="51 - Purga-Purga de sebo","51",IF(B7994="502 - Fermentacion PCL","502",IF(B7994="510 - Fermentacion","510","512"))))))</f>
        <v/>
      </c>
      <c r="M7994" s="107" t="str">
        <f t="shared" si="124"/>
        <v/>
      </c>
    </row>
    <row r="7995" spans="12:13" hidden="1" x14ac:dyDescent="0.25">
      <c r="L7995" s="145" t="str">
        <f>IF(A7995="","",IFERROR(VLOOKUP(B7995,IPQlickTabla!$B:$J,9,FALSE),IF(B7995="80 - Produccion-Mezcla Grasa","80",IF(B7995="51 - Purga-Purga de sebo","51",IF(B7995="502 - Fermentacion PCL","502",IF(B7995="510 - Fermentacion","510","512"))))))</f>
        <v/>
      </c>
      <c r="M7995" s="107" t="str">
        <f t="shared" si="124"/>
        <v/>
      </c>
    </row>
    <row r="7996" spans="12:13" hidden="1" x14ac:dyDescent="0.25">
      <c r="L7996" s="145" t="str">
        <f>IF(A7996="","",IFERROR(VLOOKUP(B7996,IPQlickTabla!$B:$J,9,FALSE),IF(B7996="80 - Produccion-Mezcla Grasa","80",IF(B7996="51 - Purga-Purga de sebo","51",IF(B7996="502 - Fermentacion PCL","502",IF(B7996="510 - Fermentacion","510","512"))))))</f>
        <v/>
      </c>
      <c r="M7996" s="107" t="str">
        <f t="shared" si="124"/>
        <v/>
      </c>
    </row>
    <row r="7997" spans="12:13" hidden="1" x14ac:dyDescent="0.25">
      <c r="L7997" s="145" t="str">
        <f>IF(A7997="","",IFERROR(VLOOKUP(B7997,IPQlickTabla!$B:$J,9,FALSE),IF(B7997="80 - Produccion-Mezcla Grasa","80",IF(B7997="51 - Purga-Purga de sebo","51",IF(B7997="502 - Fermentacion PCL","502",IF(B7997="510 - Fermentacion","510","512"))))))</f>
        <v/>
      </c>
      <c r="M7997" s="107" t="str">
        <f t="shared" si="124"/>
        <v/>
      </c>
    </row>
    <row r="7998" spans="12:13" hidden="1" x14ac:dyDescent="0.25">
      <c r="L7998" s="145" t="str">
        <f>IF(A7998="","",IFERROR(VLOOKUP(B7998,IPQlickTabla!$B:$J,9,FALSE),IF(B7998="80 - Produccion-Mezcla Grasa","80",IF(B7998="51 - Purga-Purga de sebo","51",IF(B7998="502 - Fermentacion PCL","502",IF(B7998="510 - Fermentacion","510","512"))))))</f>
        <v/>
      </c>
      <c r="M7998" s="107" t="str">
        <f t="shared" si="124"/>
        <v/>
      </c>
    </row>
    <row r="7999" spans="12:13" hidden="1" x14ac:dyDescent="0.25">
      <c r="L7999" s="145" t="str">
        <f>IF(A7999="","",IFERROR(VLOOKUP(B7999,IPQlickTabla!$B:$J,9,FALSE),IF(B7999="80 - Produccion-Mezcla Grasa","80",IF(B7999="51 - Purga-Purga de sebo","51",IF(B7999="502 - Fermentacion PCL","502",IF(B7999="510 - Fermentacion","510","512"))))))</f>
        <v/>
      </c>
      <c r="M7999" s="107" t="str">
        <f t="shared" si="124"/>
        <v/>
      </c>
    </row>
    <row r="8000" spans="12:13" hidden="1" x14ac:dyDescent="0.25">
      <c r="L8000" s="145" t="str">
        <f>IF(A8000="","",IFERROR(VLOOKUP(B8000,IPQlickTabla!$B:$J,9,FALSE),IF(B8000="80 - Produccion-Mezcla Grasa","80",IF(B8000="51 - Purga-Purga de sebo","51",IF(B8000="502 - Fermentacion PCL","502",IF(B8000="510 - Fermentacion","510","512"))))))</f>
        <v/>
      </c>
      <c r="M8000" s="107" t="str">
        <f t="shared" si="124"/>
        <v/>
      </c>
    </row>
    <row r="8001" spans="12:13" hidden="1" x14ac:dyDescent="0.25">
      <c r="L8001" s="145" t="str">
        <f>IF(A8001="","",IFERROR(VLOOKUP(B8001,IPQlickTabla!$B:$J,9,FALSE),IF(B8001="80 - Produccion-Mezcla Grasa","80",IF(B8001="51 - Purga-Purga de sebo","51",IF(B8001="502 - Fermentacion PCL","502",IF(B8001="510 - Fermentacion","510","512"))))))</f>
        <v/>
      </c>
      <c r="M8001" s="107" t="str">
        <f t="shared" si="124"/>
        <v/>
      </c>
    </row>
    <row r="8002" spans="12:13" hidden="1" x14ac:dyDescent="0.25">
      <c r="L8002" s="145" t="str">
        <f>IF(A8002="","",IFERROR(VLOOKUP(B8002,IPQlickTabla!$B:$J,9,FALSE),IF(B8002="80 - Produccion-Mezcla Grasa","80",IF(B8002="51 - Purga-Purga de sebo","51",IF(B8002="502 - Fermentacion PCL","502",IF(B8002="510 - Fermentacion","510","512"))))))</f>
        <v/>
      </c>
      <c r="M8002" s="107" t="str">
        <f t="shared" si="124"/>
        <v/>
      </c>
    </row>
    <row r="8003" spans="12:13" hidden="1" x14ac:dyDescent="0.25">
      <c r="L8003" s="145" t="str">
        <f>IF(A8003="","",IFERROR(VLOOKUP(B8003,IPQlickTabla!$B:$J,9,FALSE),IF(B8003="80 - Produccion-Mezcla Grasa","80",IF(B8003="51 - Purga-Purga de sebo","51",IF(B8003="502 - Fermentacion PCL","502",IF(B8003="510 - Fermentacion","510","512"))))))</f>
        <v/>
      </c>
      <c r="M8003" s="107" t="str">
        <f t="shared" ref="M8003:M8066" si="125">+IF(OR(L8003=73,L8003=74,L8003=75),75,IF(L8003="80",80,IF(L8003="51",51,IF(L8003="502",502,IF(L8003="510",510,IF(L8003="512",512,L8003))))))</f>
        <v/>
      </c>
    </row>
    <row r="8004" spans="12:13" hidden="1" x14ac:dyDescent="0.25">
      <c r="L8004" s="145" t="str">
        <f>IF(A8004="","",IFERROR(VLOOKUP(B8004,IPQlickTabla!$B:$J,9,FALSE),IF(B8004="80 - Produccion-Mezcla Grasa","80",IF(B8004="51 - Purga-Purga de sebo","51",IF(B8004="502 - Fermentacion PCL","502",IF(B8004="510 - Fermentacion","510","512"))))))</f>
        <v/>
      </c>
      <c r="M8004" s="107" t="str">
        <f t="shared" si="125"/>
        <v/>
      </c>
    </row>
    <row r="8005" spans="12:13" hidden="1" x14ac:dyDescent="0.25">
      <c r="L8005" s="145" t="str">
        <f>IF(A8005="","",IFERROR(VLOOKUP(B8005,IPQlickTabla!$B:$J,9,FALSE),IF(B8005="80 - Produccion-Mezcla Grasa","80",IF(B8005="51 - Purga-Purga de sebo","51",IF(B8005="502 - Fermentacion PCL","502",IF(B8005="510 - Fermentacion","510","512"))))))</f>
        <v/>
      </c>
      <c r="M8005" s="107" t="str">
        <f t="shared" si="125"/>
        <v/>
      </c>
    </row>
    <row r="8006" spans="12:13" hidden="1" x14ac:dyDescent="0.25">
      <c r="L8006" s="145" t="str">
        <f>IF(A8006="","",IFERROR(VLOOKUP(B8006,IPQlickTabla!$B:$J,9,FALSE),IF(B8006="80 - Produccion-Mezcla Grasa","80",IF(B8006="51 - Purga-Purga de sebo","51",IF(B8006="502 - Fermentacion PCL","502",IF(B8006="510 - Fermentacion","510","512"))))))</f>
        <v/>
      </c>
      <c r="M8006" s="107" t="str">
        <f t="shared" si="125"/>
        <v/>
      </c>
    </row>
    <row r="8007" spans="12:13" hidden="1" x14ac:dyDescent="0.25">
      <c r="L8007" s="145" t="str">
        <f>IF(A8007="","",IFERROR(VLOOKUP(B8007,IPQlickTabla!$B:$J,9,FALSE),IF(B8007="80 - Produccion-Mezcla Grasa","80",IF(B8007="51 - Purga-Purga de sebo","51",IF(B8007="502 - Fermentacion PCL","502",IF(B8007="510 - Fermentacion","510","512"))))))</f>
        <v/>
      </c>
      <c r="M8007" s="107" t="str">
        <f t="shared" si="125"/>
        <v/>
      </c>
    </row>
    <row r="8008" spans="12:13" hidden="1" x14ac:dyDescent="0.25">
      <c r="L8008" s="145" t="str">
        <f>IF(A8008="","",IFERROR(VLOOKUP(B8008,IPQlickTabla!$B:$J,9,FALSE),IF(B8008="80 - Produccion-Mezcla Grasa","80",IF(B8008="51 - Purga-Purga de sebo","51",IF(B8008="502 - Fermentacion PCL","502",IF(B8008="510 - Fermentacion","510","512"))))))</f>
        <v/>
      </c>
      <c r="M8008" s="107" t="str">
        <f t="shared" si="125"/>
        <v/>
      </c>
    </row>
    <row r="8009" spans="12:13" hidden="1" x14ac:dyDescent="0.25">
      <c r="L8009" s="145" t="str">
        <f>IF(A8009="","",IFERROR(VLOOKUP(B8009,IPQlickTabla!$B:$J,9,FALSE),IF(B8009="80 - Produccion-Mezcla Grasa","80",IF(B8009="51 - Purga-Purga de sebo","51",IF(B8009="502 - Fermentacion PCL","502",IF(B8009="510 - Fermentacion","510","512"))))))</f>
        <v/>
      </c>
      <c r="M8009" s="107" t="str">
        <f t="shared" si="125"/>
        <v/>
      </c>
    </row>
    <row r="8010" spans="12:13" hidden="1" x14ac:dyDescent="0.25">
      <c r="L8010" s="145" t="str">
        <f>IF(A8010="","",IFERROR(VLOOKUP(B8010,IPQlickTabla!$B:$J,9,FALSE),IF(B8010="80 - Produccion-Mezcla Grasa","80",IF(B8010="51 - Purga-Purga de sebo","51",IF(B8010="502 - Fermentacion PCL","502",IF(B8010="510 - Fermentacion","510","512"))))))</f>
        <v/>
      </c>
      <c r="M8010" s="107" t="str">
        <f t="shared" si="125"/>
        <v/>
      </c>
    </row>
    <row r="8011" spans="12:13" hidden="1" x14ac:dyDescent="0.25">
      <c r="L8011" s="145" t="str">
        <f>IF(A8011="","",IFERROR(VLOOKUP(B8011,IPQlickTabla!$B:$J,9,FALSE),IF(B8011="80 - Produccion-Mezcla Grasa","80",IF(B8011="51 - Purga-Purga de sebo","51",IF(B8011="502 - Fermentacion PCL","502",IF(B8011="510 - Fermentacion","510","512"))))))</f>
        <v/>
      </c>
      <c r="M8011" s="107" t="str">
        <f t="shared" si="125"/>
        <v/>
      </c>
    </row>
    <row r="8012" spans="12:13" hidden="1" x14ac:dyDescent="0.25">
      <c r="L8012" s="145" t="str">
        <f>IF(A8012="","",IFERROR(VLOOKUP(B8012,IPQlickTabla!$B:$J,9,FALSE),IF(B8012="80 - Produccion-Mezcla Grasa","80",IF(B8012="51 - Purga-Purga de sebo","51",IF(B8012="502 - Fermentacion PCL","502",IF(B8012="510 - Fermentacion","510","512"))))))</f>
        <v/>
      </c>
      <c r="M8012" s="107" t="str">
        <f t="shared" si="125"/>
        <v/>
      </c>
    </row>
    <row r="8013" spans="12:13" hidden="1" x14ac:dyDescent="0.25">
      <c r="L8013" s="145" t="str">
        <f>IF(A8013="","",IFERROR(VLOOKUP(B8013,IPQlickTabla!$B:$J,9,FALSE),IF(B8013="80 - Produccion-Mezcla Grasa","80",IF(B8013="51 - Purga-Purga de sebo","51",IF(B8013="502 - Fermentacion PCL","502",IF(B8013="510 - Fermentacion","510","512"))))))</f>
        <v/>
      </c>
      <c r="M8013" s="107" t="str">
        <f t="shared" si="125"/>
        <v/>
      </c>
    </row>
    <row r="8014" spans="12:13" hidden="1" x14ac:dyDescent="0.25">
      <c r="L8014" s="145" t="str">
        <f>IF(A8014="","",IFERROR(VLOOKUP(B8014,IPQlickTabla!$B:$J,9,FALSE),IF(B8014="80 - Produccion-Mezcla Grasa","80",IF(B8014="51 - Purga-Purga de sebo","51",IF(B8014="502 - Fermentacion PCL","502",IF(B8014="510 - Fermentacion","510","512"))))))</f>
        <v/>
      </c>
      <c r="M8014" s="107" t="str">
        <f t="shared" si="125"/>
        <v/>
      </c>
    </row>
    <row r="8015" spans="12:13" hidden="1" x14ac:dyDescent="0.25">
      <c r="L8015" s="145" t="str">
        <f>IF(A8015="","",IFERROR(VLOOKUP(B8015,IPQlickTabla!$B:$J,9,FALSE),IF(B8015="80 - Produccion-Mezcla Grasa","80",IF(B8015="51 - Purga-Purga de sebo","51",IF(B8015="502 - Fermentacion PCL","502",IF(B8015="510 - Fermentacion","510","512"))))))</f>
        <v/>
      </c>
      <c r="M8015" s="107" t="str">
        <f t="shared" si="125"/>
        <v/>
      </c>
    </row>
    <row r="8016" spans="12:13" hidden="1" x14ac:dyDescent="0.25">
      <c r="L8016" s="145" t="str">
        <f>IF(A8016="","",IFERROR(VLOOKUP(B8016,IPQlickTabla!$B:$J,9,FALSE),IF(B8016="80 - Produccion-Mezcla Grasa","80",IF(B8016="51 - Purga-Purga de sebo","51",IF(B8016="502 - Fermentacion PCL","502",IF(B8016="510 - Fermentacion","510","512"))))))</f>
        <v/>
      </c>
      <c r="M8016" s="107" t="str">
        <f t="shared" si="125"/>
        <v/>
      </c>
    </row>
    <row r="8017" spans="12:13" hidden="1" x14ac:dyDescent="0.25">
      <c r="L8017" s="145" t="str">
        <f>IF(A8017="","",IFERROR(VLOOKUP(B8017,IPQlickTabla!$B:$J,9,FALSE),IF(B8017="80 - Produccion-Mezcla Grasa","80",IF(B8017="51 - Purga-Purga de sebo","51",IF(B8017="502 - Fermentacion PCL","502",IF(B8017="510 - Fermentacion","510","512"))))))</f>
        <v/>
      </c>
      <c r="M8017" s="107" t="str">
        <f t="shared" si="125"/>
        <v/>
      </c>
    </row>
    <row r="8018" spans="12:13" hidden="1" x14ac:dyDescent="0.25">
      <c r="L8018" s="145" t="str">
        <f>IF(A8018="","",IFERROR(VLOOKUP(B8018,IPQlickTabla!$B:$J,9,FALSE),IF(B8018="80 - Produccion-Mezcla Grasa","80",IF(B8018="51 - Purga-Purga de sebo","51",IF(B8018="502 - Fermentacion PCL","502",IF(B8018="510 - Fermentacion","510","512"))))))</f>
        <v/>
      </c>
      <c r="M8018" s="107" t="str">
        <f t="shared" si="125"/>
        <v/>
      </c>
    </row>
    <row r="8019" spans="12:13" hidden="1" x14ac:dyDescent="0.25">
      <c r="L8019" s="145" t="str">
        <f>IF(A8019="","",IFERROR(VLOOKUP(B8019,IPQlickTabla!$B:$J,9,FALSE),IF(B8019="80 - Produccion-Mezcla Grasa","80",IF(B8019="51 - Purga-Purga de sebo","51",IF(B8019="502 - Fermentacion PCL","502",IF(B8019="510 - Fermentacion","510","512"))))))</f>
        <v/>
      </c>
      <c r="M8019" s="107" t="str">
        <f t="shared" si="125"/>
        <v/>
      </c>
    </row>
    <row r="8020" spans="12:13" hidden="1" x14ac:dyDescent="0.25">
      <c r="L8020" s="145" t="str">
        <f>IF(A8020="","",IFERROR(VLOOKUP(B8020,IPQlickTabla!$B:$J,9,FALSE),IF(B8020="80 - Produccion-Mezcla Grasa","80",IF(B8020="51 - Purga-Purga de sebo","51",IF(B8020="502 - Fermentacion PCL","502",IF(B8020="510 - Fermentacion","510","512"))))))</f>
        <v/>
      </c>
      <c r="M8020" s="107" t="str">
        <f t="shared" si="125"/>
        <v/>
      </c>
    </row>
    <row r="8021" spans="12:13" hidden="1" x14ac:dyDescent="0.25">
      <c r="L8021" s="145" t="str">
        <f>IF(A8021="","",IFERROR(VLOOKUP(B8021,IPQlickTabla!$B:$J,9,FALSE),IF(B8021="80 - Produccion-Mezcla Grasa","80",IF(B8021="51 - Purga-Purga de sebo","51",IF(B8021="502 - Fermentacion PCL","502",IF(B8021="510 - Fermentacion","510","512"))))))</f>
        <v/>
      </c>
      <c r="M8021" s="107" t="str">
        <f t="shared" si="125"/>
        <v/>
      </c>
    </row>
    <row r="8022" spans="12:13" hidden="1" x14ac:dyDescent="0.25">
      <c r="L8022" s="145" t="str">
        <f>IF(A8022="","",IFERROR(VLOOKUP(B8022,IPQlickTabla!$B:$J,9,FALSE),IF(B8022="80 - Produccion-Mezcla Grasa","80",IF(B8022="51 - Purga-Purga de sebo","51",IF(B8022="502 - Fermentacion PCL","502",IF(B8022="510 - Fermentacion","510","512"))))))</f>
        <v/>
      </c>
      <c r="M8022" s="107" t="str">
        <f t="shared" si="125"/>
        <v/>
      </c>
    </row>
    <row r="8023" spans="12:13" hidden="1" x14ac:dyDescent="0.25">
      <c r="L8023" s="145" t="str">
        <f>IF(A8023="","",IFERROR(VLOOKUP(B8023,IPQlickTabla!$B:$J,9,FALSE),IF(B8023="80 - Produccion-Mezcla Grasa","80",IF(B8023="51 - Purga-Purga de sebo","51",IF(B8023="502 - Fermentacion PCL","502",IF(B8023="510 - Fermentacion","510","512"))))))</f>
        <v/>
      </c>
      <c r="M8023" s="107" t="str">
        <f t="shared" si="125"/>
        <v/>
      </c>
    </row>
    <row r="8024" spans="12:13" hidden="1" x14ac:dyDescent="0.25">
      <c r="L8024" s="145" t="str">
        <f>IF(A8024="","",IFERROR(VLOOKUP(B8024,IPQlickTabla!$B:$J,9,FALSE),IF(B8024="80 - Produccion-Mezcla Grasa","80",IF(B8024="51 - Purga-Purga de sebo","51",IF(B8024="502 - Fermentacion PCL","502",IF(B8024="510 - Fermentacion","510","512"))))))</f>
        <v/>
      </c>
      <c r="M8024" s="107" t="str">
        <f t="shared" si="125"/>
        <v/>
      </c>
    </row>
    <row r="8025" spans="12:13" hidden="1" x14ac:dyDescent="0.25">
      <c r="L8025" s="145" t="str">
        <f>IF(A8025="","",IFERROR(VLOOKUP(B8025,IPQlickTabla!$B:$J,9,FALSE),IF(B8025="80 - Produccion-Mezcla Grasa","80",IF(B8025="51 - Purga-Purga de sebo","51",IF(B8025="502 - Fermentacion PCL","502",IF(B8025="510 - Fermentacion","510","512"))))))</f>
        <v/>
      </c>
      <c r="M8025" s="107" t="str">
        <f t="shared" si="125"/>
        <v/>
      </c>
    </row>
    <row r="8026" spans="12:13" hidden="1" x14ac:dyDescent="0.25">
      <c r="L8026" s="145" t="str">
        <f>IF(A8026="","",IFERROR(VLOOKUP(B8026,IPQlickTabla!$B:$J,9,FALSE),IF(B8026="80 - Produccion-Mezcla Grasa","80",IF(B8026="51 - Purga-Purga de sebo","51",IF(B8026="502 - Fermentacion PCL","502",IF(B8026="510 - Fermentacion","510","512"))))))</f>
        <v/>
      </c>
      <c r="M8026" s="107" t="str">
        <f t="shared" si="125"/>
        <v/>
      </c>
    </row>
    <row r="8027" spans="12:13" hidden="1" x14ac:dyDescent="0.25">
      <c r="L8027" s="145" t="str">
        <f>IF(A8027="","",IFERROR(VLOOKUP(B8027,IPQlickTabla!$B:$J,9,FALSE),IF(B8027="80 - Produccion-Mezcla Grasa","80",IF(B8027="51 - Purga-Purga de sebo","51",IF(B8027="502 - Fermentacion PCL","502",IF(B8027="510 - Fermentacion","510","512"))))))</f>
        <v/>
      </c>
      <c r="M8027" s="107" t="str">
        <f t="shared" si="125"/>
        <v/>
      </c>
    </row>
    <row r="8028" spans="12:13" hidden="1" x14ac:dyDescent="0.25">
      <c r="L8028" s="145" t="str">
        <f>IF(A8028="","",IFERROR(VLOOKUP(B8028,IPQlickTabla!$B:$J,9,FALSE),IF(B8028="80 - Produccion-Mezcla Grasa","80",IF(B8028="51 - Purga-Purga de sebo","51",IF(B8028="502 - Fermentacion PCL","502",IF(B8028="510 - Fermentacion","510","512"))))))</f>
        <v/>
      </c>
      <c r="M8028" s="107" t="str">
        <f t="shared" si="125"/>
        <v/>
      </c>
    </row>
    <row r="8029" spans="12:13" hidden="1" x14ac:dyDescent="0.25">
      <c r="L8029" s="145" t="str">
        <f>IF(A8029="","",IFERROR(VLOOKUP(B8029,IPQlickTabla!$B:$J,9,FALSE),IF(B8029="80 - Produccion-Mezcla Grasa","80",IF(B8029="51 - Purga-Purga de sebo","51",IF(B8029="502 - Fermentacion PCL","502",IF(B8029="510 - Fermentacion","510","512"))))))</f>
        <v/>
      </c>
      <c r="M8029" s="107" t="str">
        <f t="shared" si="125"/>
        <v/>
      </c>
    </row>
    <row r="8030" spans="12:13" hidden="1" x14ac:dyDescent="0.25">
      <c r="L8030" s="145" t="str">
        <f>IF(A8030="","",IFERROR(VLOOKUP(B8030,IPQlickTabla!$B:$J,9,FALSE),IF(B8030="80 - Produccion-Mezcla Grasa","80",IF(B8030="51 - Purga-Purga de sebo","51",IF(B8030="502 - Fermentacion PCL","502",IF(B8030="510 - Fermentacion","510","512"))))))</f>
        <v/>
      </c>
      <c r="M8030" s="107" t="str">
        <f t="shared" si="125"/>
        <v/>
      </c>
    </row>
    <row r="8031" spans="12:13" hidden="1" x14ac:dyDescent="0.25">
      <c r="L8031" s="145" t="str">
        <f>IF(A8031="","",IFERROR(VLOOKUP(B8031,IPQlickTabla!$B:$J,9,FALSE),IF(B8031="80 - Produccion-Mezcla Grasa","80",IF(B8031="51 - Purga-Purga de sebo","51",IF(B8031="502 - Fermentacion PCL","502",IF(B8031="510 - Fermentacion","510","512"))))))</f>
        <v/>
      </c>
      <c r="M8031" s="107" t="str">
        <f t="shared" si="125"/>
        <v/>
      </c>
    </row>
    <row r="8032" spans="12:13" hidden="1" x14ac:dyDescent="0.25">
      <c r="L8032" s="145" t="str">
        <f>IF(A8032="","",IFERROR(VLOOKUP(B8032,IPQlickTabla!$B:$J,9,FALSE),IF(B8032="80 - Produccion-Mezcla Grasa","80",IF(B8032="51 - Purga-Purga de sebo","51",IF(B8032="502 - Fermentacion PCL","502",IF(B8032="510 - Fermentacion","510","512"))))))</f>
        <v/>
      </c>
      <c r="M8032" s="107" t="str">
        <f t="shared" si="125"/>
        <v/>
      </c>
    </row>
    <row r="8033" spans="12:13" hidden="1" x14ac:dyDescent="0.25">
      <c r="L8033" s="145" t="str">
        <f>IF(A8033="","",IFERROR(VLOOKUP(B8033,IPQlickTabla!$B:$J,9,FALSE),IF(B8033="80 - Produccion-Mezcla Grasa","80",IF(B8033="51 - Purga-Purga de sebo","51",IF(B8033="502 - Fermentacion PCL","502",IF(B8033="510 - Fermentacion","510","512"))))))</f>
        <v/>
      </c>
      <c r="M8033" s="107" t="str">
        <f t="shared" si="125"/>
        <v/>
      </c>
    </row>
    <row r="8034" spans="12:13" hidden="1" x14ac:dyDescent="0.25">
      <c r="L8034" s="145" t="str">
        <f>IF(A8034="","",IFERROR(VLOOKUP(B8034,IPQlickTabla!$B:$J,9,FALSE),IF(B8034="80 - Produccion-Mezcla Grasa","80",IF(B8034="51 - Purga-Purga de sebo","51",IF(B8034="502 - Fermentacion PCL","502",IF(B8034="510 - Fermentacion","510","512"))))))</f>
        <v/>
      </c>
      <c r="M8034" s="107" t="str">
        <f t="shared" si="125"/>
        <v/>
      </c>
    </row>
    <row r="8035" spans="12:13" hidden="1" x14ac:dyDescent="0.25">
      <c r="L8035" s="145" t="str">
        <f>IF(A8035="","",IFERROR(VLOOKUP(B8035,IPQlickTabla!$B:$J,9,FALSE),IF(B8035="80 - Produccion-Mezcla Grasa","80",IF(B8035="51 - Purga-Purga de sebo","51",IF(B8035="502 - Fermentacion PCL","502",IF(B8035="510 - Fermentacion","510","512"))))))</f>
        <v/>
      </c>
      <c r="M8035" s="107" t="str">
        <f t="shared" si="125"/>
        <v/>
      </c>
    </row>
    <row r="8036" spans="12:13" hidden="1" x14ac:dyDescent="0.25">
      <c r="L8036" s="145" t="str">
        <f>IF(A8036="","",IFERROR(VLOOKUP(B8036,IPQlickTabla!$B:$J,9,FALSE),IF(B8036="80 - Produccion-Mezcla Grasa","80",IF(B8036="51 - Purga-Purga de sebo","51",IF(B8036="502 - Fermentacion PCL","502",IF(B8036="510 - Fermentacion","510","512"))))))</f>
        <v/>
      </c>
      <c r="M8036" s="107" t="str">
        <f t="shared" si="125"/>
        <v/>
      </c>
    </row>
    <row r="8037" spans="12:13" hidden="1" x14ac:dyDescent="0.25">
      <c r="L8037" s="145" t="str">
        <f>IF(A8037="","",IFERROR(VLOOKUP(B8037,IPQlickTabla!$B:$J,9,FALSE),IF(B8037="80 - Produccion-Mezcla Grasa","80",IF(B8037="51 - Purga-Purga de sebo","51",IF(B8037="502 - Fermentacion PCL","502",IF(B8037="510 - Fermentacion","510","512"))))))</f>
        <v/>
      </c>
      <c r="M8037" s="107" t="str">
        <f t="shared" si="125"/>
        <v/>
      </c>
    </row>
    <row r="8038" spans="12:13" hidden="1" x14ac:dyDescent="0.25">
      <c r="L8038" s="145" t="str">
        <f>IF(A8038="","",IFERROR(VLOOKUP(B8038,IPQlickTabla!$B:$J,9,FALSE),IF(B8038="80 - Produccion-Mezcla Grasa","80",IF(B8038="51 - Purga-Purga de sebo","51",IF(B8038="502 - Fermentacion PCL","502",IF(B8038="510 - Fermentacion","510","512"))))))</f>
        <v/>
      </c>
      <c r="M8038" s="107" t="str">
        <f t="shared" si="125"/>
        <v/>
      </c>
    </row>
    <row r="8039" spans="12:13" hidden="1" x14ac:dyDescent="0.25">
      <c r="L8039" s="145" t="str">
        <f>IF(A8039="","",IFERROR(VLOOKUP(B8039,IPQlickTabla!$B:$J,9,FALSE),IF(B8039="80 - Produccion-Mezcla Grasa","80",IF(B8039="51 - Purga-Purga de sebo","51",IF(B8039="502 - Fermentacion PCL","502",IF(B8039="510 - Fermentacion","510","512"))))))</f>
        <v/>
      </c>
      <c r="M8039" s="107" t="str">
        <f t="shared" si="125"/>
        <v/>
      </c>
    </row>
    <row r="8040" spans="12:13" hidden="1" x14ac:dyDescent="0.25">
      <c r="L8040" s="145" t="str">
        <f>IF(A8040="","",IFERROR(VLOOKUP(B8040,IPQlickTabla!$B:$J,9,FALSE),IF(B8040="80 - Produccion-Mezcla Grasa","80",IF(B8040="51 - Purga-Purga de sebo","51",IF(B8040="502 - Fermentacion PCL","502",IF(B8040="510 - Fermentacion","510","512"))))))</f>
        <v/>
      </c>
      <c r="M8040" s="107" t="str">
        <f t="shared" si="125"/>
        <v/>
      </c>
    </row>
    <row r="8041" spans="12:13" hidden="1" x14ac:dyDescent="0.25">
      <c r="L8041" s="145" t="str">
        <f>IF(A8041="","",IFERROR(VLOOKUP(B8041,IPQlickTabla!$B:$J,9,FALSE),IF(B8041="80 - Produccion-Mezcla Grasa","80",IF(B8041="51 - Purga-Purga de sebo","51",IF(B8041="502 - Fermentacion PCL","502",IF(B8041="510 - Fermentacion","510","512"))))))</f>
        <v/>
      </c>
      <c r="M8041" s="107" t="str">
        <f t="shared" si="125"/>
        <v/>
      </c>
    </row>
    <row r="8042" spans="12:13" hidden="1" x14ac:dyDescent="0.25">
      <c r="L8042" s="145" t="str">
        <f>IF(A8042="","",IFERROR(VLOOKUP(B8042,IPQlickTabla!$B:$J,9,FALSE),IF(B8042="80 - Produccion-Mezcla Grasa","80",IF(B8042="51 - Purga-Purga de sebo","51",IF(B8042="502 - Fermentacion PCL","502",IF(B8042="510 - Fermentacion","510","512"))))))</f>
        <v/>
      </c>
      <c r="M8042" s="107" t="str">
        <f t="shared" si="125"/>
        <v/>
      </c>
    </row>
    <row r="8043" spans="12:13" hidden="1" x14ac:dyDescent="0.25">
      <c r="L8043" s="145" t="str">
        <f>IF(A8043="","",IFERROR(VLOOKUP(B8043,IPQlickTabla!$B:$J,9,FALSE),IF(B8043="80 - Produccion-Mezcla Grasa","80",IF(B8043="51 - Purga-Purga de sebo","51",IF(B8043="502 - Fermentacion PCL","502",IF(B8043="510 - Fermentacion","510","512"))))))</f>
        <v/>
      </c>
      <c r="M8043" s="107" t="str">
        <f t="shared" si="125"/>
        <v/>
      </c>
    </row>
    <row r="8044" spans="12:13" hidden="1" x14ac:dyDescent="0.25">
      <c r="L8044" s="145" t="str">
        <f>IF(A8044="","",IFERROR(VLOOKUP(B8044,IPQlickTabla!$B:$J,9,FALSE),IF(B8044="80 - Produccion-Mezcla Grasa","80",IF(B8044="51 - Purga-Purga de sebo","51",IF(B8044="502 - Fermentacion PCL","502",IF(B8044="510 - Fermentacion","510","512"))))))</f>
        <v/>
      </c>
      <c r="M8044" s="107" t="str">
        <f t="shared" si="125"/>
        <v/>
      </c>
    </row>
    <row r="8045" spans="12:13" hidden="1" x14ac:dyDescent="0.25">
      <c r="L8045" s="145" t="str">
        <f>IF(A8045="","",IFERROR(VLOOKUP(B8045,IPQlickTabla!$B:$J,9,FALSE),IF(B8045="80 - Produccion-Mezcla Grasa","80",IF(B8045="51 - Purga-Purga de sebo","51",IF(B8045="502 - Fermentacion PCL","502",IF(B8045="510 - Fermentacion","510","512"))))))</f>
        <v/>
      </c>
      <c r="M8045" s="107" t="str">
        <f t="shared" si="125"/>
        <v/>
      </c>
    </row>
    <row r="8046" spans="12:13" hidden="1" x14ac:dyDescent="0.25">
      <c r="L8046" s="145" t="str">
        <f>IF(A8046="","",IFERROR(VLOOKUP(B8046,IPQlickTabla!$B:$J,9,FALSE),IF(B8046="80 - Produccion-Mezcla Grasa","80",IF(B8046="51 - Purga-Purga de sebo","51",IF(B8046="502 - Fermentacion PCL","502",IF(B8046="510 - Fermentacion","510","512"))))))</f>
        <v/>
      </c>
      <c r="M8046" s="107" t="str">
        <f t="shared" si="125"/>
        <v/>
      </c>
    </row>
    <row r="8047" spans="12:13" hidden="1" x14ac:dyDescent="0.25">
      <c r="L8047" s="145" t="str">
        <f>IF(A8047="","",IFERROR(VLOOKUP(B8047,IPQlickTabla!$B:$J,9,FALSE),IF(B8047="80 - Produccion-Mezcla Grasa","80",IF(B8047="51 - Purga-Purga de sebo","51",IF(B8047="502 - Fermentacion PCL","502",IF(B8047="510 - Fermentacion","510","512"))))))</f>
        <v/>
      </c>
      <c r="M8047" s="107" t="str">
        <f t="shared" si="125"/>
        <v/>
      </c>
    </row>
    <row r="8048" spans="12:13" hidden="1" x14ac:dyDescent="0.25">
      <c r="L8048" s="145" t="str">
        <f>IF(A8048="","",IFERROR(VLOOKUP(B8048,IPQlickTabla!$B:$J,9,FALSE),IF(B8048="80 - Produccion-Mezcla Grasa","80",IF(B8048="51 - Purga-Purga de sebo","51",IF(B8048="502 - Fermentacion PCL","502",IF(B8048="510 - Fermentacion","510","512"))))))</f>
        <v/>
      </c>
      <c r="M8048" s="107" t="str">
        <f t="shared" si="125"/>
        <v/>
      </c>
    </row>
    <row r="8049" spans="12:13" hidden="1" x14ac:dyDescent="0.25">
      <c r="L8049" s="145" t="str">
        <f>IF(A8049="","",IFERROR(VLOOKUP(B8049,IPQlickTabla!$B:$J,9,FALSE),IF(B8049="80 - Produccion-Mezcla Grasa","80",IF(B8049="51 - Purga-Purga de sebo","51",IF(B8049="502 - Fermentacion PCL","502",IF(B8049="510 - Fermentacion","510","512"))))))</f>
        <v/>
      </c>
      <c r="M8049" s="107" t="str">
        <f t="shared" si="125"/>
        <v/>
      </c>
    </row>
    <row r="8050" spans="12:13" hidden="1" x14ac:dyDescent="0.25">
      <c r="L8050" s="145" t="str">
        <f>IF(A8050="","",IFERROR(VLOOKUP(B8050,IPQlickTabla!$B:$J,9,FALSE),IF(B8050="80 - Produccion-Mezcla Grasa","80",IF(B8050="51 - Purga-Purga de sebo","51",IF(B8050="502 - Fermentacion PCL","502",IF(B8050="510 - Fermentacion","510","512"))))))</f>
        <v/>
      </c>
      <c r="M8050" s="107" t="str">
        <f t="shared" si="125"/>
        <v/>
      </c>
    </row>
    <row r="8051" spans="12:13" hidden="1" x14ac:dyDescent="0.25">
      <c r="L8051" s="145" t="str">
        <f>IF(A8051="","",IFERROR(VLOOKUP(B8051,IPQlickTabla!$B:$J,9,FALSE),IF(B8051="80 - Produccion-Mezcla Grasa","80",IF(B8051="51 - Purga-Purga de sebo","51",IF(B8051="502 - Fermentacion PCL","502",IF(B8051="510 - Fermentacion","510","512"))))))</f>
        <v/>
      </c>
      <c r="M8051" s="107" t="str">
        <f t="shared" si="125"/>
        <v/>
      </c>
    </row>
    <row r="8052" spans="12:13" hidden="1" x14ac:dyDescent="0.25">
      <c r="L8052" s="145" t="str">
        <f>IF(A8052="","",IFERROR(VLOOKUP(B8052,IPQlickTabla!$B:$J,9,FALSE),IF(B8052="80 - Produccion-Mezcla Grasa","80",IF(B8052="51 - Purga-Purga de sebo","51",IF(B8052="502 - Fermentacion PCL","502",IF(B8052="510 - Fermentacion","510","512"))))))</f>
        <v/>
      </c>
      <c r="M8052" s="107" t="str">
        <f t="shared" si="125"/>
        <v/>
      </c>
    </row>
    <row r="8053" spans="12:13" hidden="1" x14ac:dyDescent="0.25">
      <c r="L8053" s="145" t="str">
        <f>IF(A8053="","",IFERROR(VLOOKUP(B8053,IPQlickTabla!$B:$J,9,FALSE),IF(B8053="80 - Produccion-Mezcla Grasa","80",IF(B8053="51 - Purga-Purga de sebo","51",IF(B8053="502 - Fermentacion PCL","502",IF(B8053="510 - Fermentacion","510","512"))))))</f>
        <v/>
      </c>
      <c r="M8053" s="107" t="str">
        <f t="shared" si="125"/>
        <v/>
      </c>
    </row>
    <row r="8054" spans="12:13" hidden="1" x14ac:dyDescent="0.25">
      <c r="L8054" s="145" t="str">
        <f>IF(A8054="","",IFERROR(VLOOKUP(B8054,IPQlickTabla!$B:$J,9,FALSE),IF(B8054="80 - Produccion-Mezcla Grasa","80",IF(B8054="51 - Purga-Purga de sebo","51",IF(B8054="502 - Fermentacion PCL","502",IF(B8054="510 - Fermentacion","510","512"))))))</f>
        <v/>
      </c>
      <c r="M8054" s="107" t="str">
        <f t="shared" si="125"/>
        <v/>
      </c>
    </row>
    <row r="8055" spans="12:13" hidden="1" x14ac:dyDescent="0.25">
      <c r="L8055" s="145" t="str">
        <f>IF(A8055="","",IFERROR(VLOOKUP(B8055,IPQlickTabla!$B:$J,9,FALSE),IF(B8055="80 - Produccion-Mezcla Grasa","80",IF(B8055="51 - Purga-Purga de sebo","51",IF(B8055="502 - Fermentacion PCL","502",IF(B8055="510 - Fermentacion","510","512"))))))</f>
        <v/>
      </c>
      <c r="M8055" s="107" t="str">
        <f t="shared" si="125"/>
        <v/>
      </c>
    </row>
    <row r="8056" spans="12:13" hidden="1" x14ac:dyDescent="0.25">
      <c r="L8056" s="145" t="str">
        <f>IF(A8056="","",IFERROR(VLOOKUP(B8056,IPQlickTabla!$B:$J,9,FALSE),IF(B8056="80 - Produccion-Mezcla Grasa","80",IF(B8056="51 - Purga-Purga de sebo","51",IF(B8056="502 - Fermentacion PCL","502",IF(B8056="510 - Fermentacion","510","512"))))))</f>
        <v/>
      </c>
      <c r="M8056" s="107" t="str">
        <f t="shared" si="125"/>
        <v/>
      </c>
    </row>
    <row r="8057" spans="12:13" hidden="1" x14ac:dyDescent="0.25">
      <c r="L8057" s="145" t="str">
        <f>IF(A8057="","",IFERROR(VLOOKUP(B8057,IPQlickTabla!$B:$J,9,FALSE),IF(B8057="80 - Produccion-Mezcla Grasa","80",IF(B8057="51 - Purga-Purga de sebo","51",IF(B8057="502 - Fermentacion PCL","502",IF(B8057="510 - Fermentacion","510","512"))))))</f>
        <v/>
      </c>
      <c r="M8057" s="107" t="str">
        <f t="shared" si="125"/>
        <v/>
      </c>
    </row>
    <row r="8058" spans="12:13" hidden="1" x14ac:dyDescent="0.25">
      <c r="L8058" s="145" t="str">
        <f>IF(A8058="","",IFERROR(VLOOKUP(B8058,IPQlickTabla!$B:$J,9,FALSE),IF(B8058="80 - Produccion-Mezcla Grasa","80",IF(B8058="51 - Purga-Purga de sebo","51",IF(B8058="502 - Fermentacion PCL","502",IF(B8058="510 - Fermentacion","510","512"))))))</f>
        <v/>
      </c>
      <c r="M8058" s="107" t="str">
        <f t="shared" si="125"/>
        <v/>
      </c>
    </row>
    <row r="8059" spans="12:13" hidden="1" x14ac:dyDescent="0.25">
      <c r="L8059" s="145" t="str">
        <f>IF(A8059="","",IFERROR(VLOOKUP(B8059,IPQlickTabla!$B:$J,9,FALSE),IF(B8059="80 - Produccion-Mezcla Grasa","80",IF(B8059="51 - Purga-Purga de sebo","51",IF(B8059="502 - Fermentacion PCL","502",IF(B8059="510 - Fermentacion","510","512"))))))</f>
        <v/>
      </c>
      <c r="M8059" s="107" t="str">
        <f t="shared" si="125"/>
        <v/>
      </c>
    </row>
    <row r="8060" spans="12:13" hidden="1" x14ac:dyDescent="0.25">
      <c r="L8060" s="145" t="str">
        <f>IF(A8060="","",IFERROR(VLOOKUP(B8060,IPQlickTabla!$B:$J,9,FALSE),IF(B8060="80 - Produccion-Mezcla Grasa","80",IF(B8060="51 - Purga-Purga de sebo","51",IF(B8060="502 - Fermentacion PCL","502",IF(B8060="510 - Fermentacion","510","512"))))))</f>
        <v/>
      </c>
      <c r="M8060" s="107" t="str">
        <f t="shared" si="125"/>
        <v/>
      </c>
    </row>
    <row r="8061" spans="12:13" hidden="1" x14ac:dyDescent="0.25">
      <c r="L8061" s="145" t="str">
        <f>IF(A8061="","",IFERROR(VLOOKUP(B8061,IPQlickTabla!$B:$J,9,FALSE),IF(B8061="80 - Produccion-Mezcla Grasa","80",IF(B8061="51 - Purga-Purga de sebo","51",IF(B8061="502 - Fermentacion PCL","502",IF(B8061="510 - Fermentacion","510","512"))))))</f>
        <v/>
      </c>
      <c r="M8061" s="107" t="str">
        <f t="shared" si="125"/>
        <v/>
      </c>
    </row>
    <row r="8062" spans="12:13" hidden="1" x14ac:dyDescent="0.25">
      <c r="L8062" s="145" t="str">
        <f>IF(A8062="","",IFERROR(VLOOKUP(B8062,IPQlickTabla!$B:$J,9,FALSE),IF(B8062="80 - Produccion-Mezcla Grasa","80",IF(B8062="51 - Purga-Purga de sebo","51",IF(B8062="502 - Fermentacion PCL","502",IF(B8062="510 - Fermentacion","510","512"))))))</f>
        <v/>
      </c>
      <c r="M8062" s="107" t="str">
        <f t="shared" si="125"/>
        <v/>
      </c>
    </row>
    <row r="8063" spans="12:13" hidden="1" x14ac:dyDescent="0.25">
      <c r="L8063" s="145" t="str">
        <f>IF(A8063="","",IFERROR(VLOOKUP(B8063,IPQlickTabla!$B:$J,9,FALSE),IF(B8063="80 - Produccion-Mezcla Grasa","80",IF(B8063="51 - Purga-Purga de sebo","51",IF(B8063="502 - Fermentacion PCL","502",IF(B8063="510 - Fermentacion","510","512"))))))</f>
        <v/>
      </c>
      <c r="M8063" s="107" t="str">
        <f t="shared" si="125"/>
        <v/>
      </c>
    </row>
    <row r="8064" spans="12:13" hidden="1" x14ac:dyDescent="0.25">
      <c r="L8064" s="145" t="str">
        <f>IF(A8064="","",IFERROR(VLOOKUP(B8064,IPQlickTabla!$B:$J,9,FALSE),IF(B8064="80 - Produccion-Mezcla Grasa","80",IF(B8064="51 - Purga-Purga de sebo","51",IF(B8064="502 - Fermentacion PCL","502",IF(B8064="510 - Fermentacion","510","512"))))))</f>
        <v/>
      </c>
      <c r="M8064" s="107" t="str">
        <f t="shared" si="125"/>
        <v/>
      </c>
    </row>
    <row r="8065" spans="12:13" hidden="1" x14ac:dyDescent="0.25">
      <c r="L8065" s="145" t="str">
        <f>IF(A8065="","",IFERROR(VLOOKUP(B8065,IPQlickTabla!$B:$J,9,FALSE),IF(B8065="80 - Produccion-Mezcla Grasa","80",IF(B8065="51 - Purga-Purga de sebo","51",IF(B8065="502 - Fermentacion PCL","502",IF(B8065="510 - Fermentacion","510","512"))))))</f>
        <v/>
      </c>
      <c r="M8065" s="107" t="str">
        <f t="shared" si="125"/>
        <v/>
      </c>
    </row>
    <row r="8066" spans="12:13" hidden="1" x14ac:dyDescent="0.25">
      <c r="L8066" s="145" t="str">
        <f>IF(A8066="","",IFERROR(VLOOKUP(B8066,IPQlickTabla!$B:$J,9,FALSE),IF(B8066="80 - Produccion-Mezcla Grasa","80",IF(B8066="51 - Purga-Purga de sebo","51",IF(B8066="502 - Fermentacion PCL","502",IF(B8066="510 - Fermentacion","510","512"))))))</f>
        <v/>
      </c>
      <c r="M8066" s="107" t="str">
        <f t="shared" si="125"/>
        <v/>
      </c>
    </row>
    <row r="8067" spans="12:13" hidden="1" x14ac:dyDescent="0.25">
      <c r="L8067" s="145" t="str">
        <f>IF(A8067="","",IFERROR(VLOOKUP(B8067,IPQlickTabla!$B:$J,9,FALSE),IF(B8067="80 - Produccion-Mezcla Grasa","80",IF(B8067="51 - Purga-Purga de sebo","51",IF(B8067="502 - Fermentacion PCL","502",IF(B8067="510 - Fermentacion","510","512"))))))</f>
        <v/>
      </c>
      <c r="M8067" s="107" t="str">
        <f t="shared" ref="M8067:M8130" si="126">+IF(OR(L8067=73,L8067=74,L8067=75),75,IF(L8067="80",80,IF(L8067="51",51,IF(L8067="502",502,IF(L8067="510",510,IF(L8067="512",512,L8067))))))</f>
        <v/>
      </c>
    </row>
    <row r="8068" spans="12:13" hidden="1" x14ac:dyDescent="0.25">
      <c r="L8068" s="145" t="str">
        <f>IF(A8068="","",IFERROR(VLOOKUP(B8068,IPQlickTabla!$B:$J,9,FALSE),IF(B8068="80 - Produccion-Mezcla Grasa","80",IF(B8068="51 - Purga-Purga de sebo","51",IF(B8068="502 - Fermentacion PCL","502",IF(B8068="510 - Fermentacion","510","512"))))))</f>
        <v/>
      </c>
      <c r="M8068" s="107" t="str">
        <f t="shared" si="126"/>
        <v/>
      </c>
    </row>
    <row r="8069" spans="12:13" hidden="1" x14ac:dyDescent="0.25">
      <c r="L8069" s="145" t="str">
        <f>IF(A8069="","",IFERROR(VLOOKUP(B8069,IPQlickTabla!$B:$J,9,FALSE),IF(B8069="80 - Produccion-Mezcla Grasa","80",IF(B8069="51 - Purga-Purga de sebo","51",IF(B8069="502 - Fermentacion PCL","502",IF(B8069="510 - Fermentacion","510","512"))))))</f>
        <v/>
      </c>
      <c r="M8069" s="107" t="str">
        <f t="shared" si="126"/>
        <v/>
      </c>
    </row>
    <row r="8070" spans="12:13" hidden="1" x14ac:dyDescent="0.25">
      <c r="L8070" s="145" t="str">
        <f>IF(A8070="","",IFERROR(VLOOKUP(B8070,IPQlickTabla!$B:$J,9,FALSE),IF(B8070="80 - Produccion-Mezcla Grasa","80",IF(B8070="51 - Purga-Purga de sebo","51",IF(B8070="502 - Fermentacion PCL","502",IF(B8070="510 - Fermentacion","510","512"))))))</f>
        <v/>
      </c>
      <c r="M8070" s="107" t="str">
        <f t="shared" si="126"/>
        <v/>
      </c>
    </row>
    <row r="8071" spans="12:13" hidden="1" x14ac:dyDescent="0.25">
      <c r="L8071" s="145" t="str">
        <f>IF(A8071="","",IFERROR(VLOOKUP(B8071,IPQlickTabla!$B:$J,9,FALSE),IF(B8071="80 - Produccion-Mezcla Grasa","80",IF(B8071="51 - Purga-Purga de sebo","51",IF(B8071="502 - Fermentacion PCL","502",IF(B8071="510 - Fermentacion","510","512"))))))</f>
        <v/>
      </c>
      <c r="M8071" s="107" t="str">
        <f t="shared" si="126"/>
        <v/>
      </c>
    </row>
    <row r="8072" spans="12:13" hidden="1" x14ac:dyDescent="0.25">
      <c r="L8072" s="145" t="str">
        <f>IF(A8072="","",IFERROR(VLOOKUP(B8072,IPQlickTabla!$B:$J,9,FALSE),IF(B8072="80 - Produccion-Mezcla Grasa","80",IF(B8072="51 - Purga-Purga de sebo","51",IF(B8072="502 - Fermentacion PCL","502",IF(B8072="510 - Fermentacion","510","512"))))))</f>
        <v/>
      </c>
      <c r="M8072" s="107" t="str">
        <f t="shared" si="126"/>
        <v/>
      </c>
    </row>
    <row r="8073" spans="12:13" hidden="1" x14ac:dyDescent="0.25">
      <c r="L8073" s="145" t="str">
        <f>IF(A8073="","",IFERROR(VLOOKUP(B8073,IPQlickTabla!$B:$J,9,FALSE),IF(B8073="80 - Produccion-Mezcla Grasa","80",IF(B8073="51 - Purga-Purga de sebo","51",IF(B8073="502 - Fermentacion PCL","502",IF(B8073="510 - Fermentacion","510","512"))))))</f>
        <v/>
      </c>
      <c r="M8073" s="107" t="str">
        <f t="shared" si="126"/>
        <v/>
      </c>
    </row>
    <row r="8074" spans="12:13" hidden="1" x14ac:dyDescent="0.25">
      <c r="L8074" s="145" t="str">
        <f>IF(A8074="","",IFERROR(VLOOKUP(B8074,IPQlickTabla!$B:$J,9,FALSE),IF(B8074="80 - Produccion-Mezcla Grasa","80",IF(B8074="51 - Purga-Purga de sebo","51",IF(B8074="502 - Fermentacion PCL","502",IF(B8074="510 - Fermentacion","510","512"))))))</f>
        <v/>
      </c>
      <c r="M8074" s="107" t="str">
        <f t="shared" si="126"/>
        <v/>
      </c>
    </row>
    <row r="8075" spans="12:13" hidden="1" x14ac:dyDescent="0.25">
      <c r="L8075" s="145" t="str">
        <f>IF(A8075="","",IFERROR(VLOOKUP(B8075,IPQlickTabla!$B:$J,9,FALSE),IF(B8075="80 - Produccion-Mezcla Grasa","80",IF(B8075="51 - Purga-Purga de sebo","51",IF(B8075="502 - Fermentacion PCL","502",IF(B8075="510 - Fermentacion","510","512"))))))</f>
        <v/>
      </c>
      <c r="M8075" s="107" t="str">
        <f t="shared" si="126"/>
        <v/>
      </c>
    </row>
    <row r="8076" spans="12:13" hidden="1" x14ac:dyDescent="0.25">
      <c r="L8076" s="145" t="str">
        <f>IF(A8076="","",IFERROR(VLOOKUP(B8076,IPQlickTabla!$B:$J,9,FALSE),IF(B8076="80 - Produccion-Mezcla Grasa","80",IF(B8076="51 - Purga-Purga de sebo","51",IF(B8076="502 - Fermentacion PCL","502",IF(B8076="510 - Fermentacion","510","512"))))))</f>
        <v/>
      </c>
      <c r="M8076" s="107" t="str">
        <f t="shared" si="126"/>
        <v/>
      </c>
    </row>
    <row r="8077" spans="12:13" hidden="1" x14ac:dyDescent="0.25">
      <c r="L8077" s="145" t="str">
        <f>IF(A8077="","",IFERROR(VLOOKUP(B8077,IPQlickTabla!$B:$J,9,FALSE),IF(B8077="80 - Produccion-Mezcla Grasa","80",IF(B8077="51 - Purga-Purga de sebo","51",IF(B8077="502 - Fermentacion PCL","502",IF(B8077="510 - Fermentacion","510","512"))))))</f>
        <v/>
      </c>
      <c r="M8077" s="107" t="str">
        <f t="shared" si="126"/>
        <v/>
      </c>
    </row>
    <row r="8078" spans="12:13" hidden="1" x14ac:dyDescent="0.25">
      <c r="L8078" s="145" t="str">
        <f>IF(A8078="","",IFERROR(VLOOKUP(B8078,IPQlickTabla!$B:$J,9,FALSE),IF(B8078="80 - Produccion-Mezcla Grasa","80",IF(B8078="51 - Purga-Purga de sebo","51",IF(B8078="502 - Fermentacion PCL","502",IF(B8078="510 - Fermentacion","510","512"))))))</f>
        <v/>
      </c>
      <c r="M8078" s="107" t="str">
        <f t="shared" si="126"/>
        <v/>
      </c>
    </row>
    <row r="8079" spans="12:13" hidden="1" x14ac:dyDescent="0.25">
      <c r="L8079" s="145" t="str">
        <f>IF(A8079="","",IFERROR(VLOOKUP(B8079,IPQlickTabla!$B:$J,9,FALSE),IF(B8079="80 - Produccion-Mezcla Grasa","80",IF(B8079="51 - Purga-Purga de sebo","51",IF(B8079="502 - Fermentacion PCL","502",IF(B8079="510 - Fermentacion","510","512"))))))</f>
        <v/>
      </c>
      <c r="M8079" s="107" t="str">
        <f t="shared" si="126"/>
        <v/>
      </c>
    </row>
    <row r="8080" spans="12:13" hidden="1" x14ac:dyDescent="0.25">
      <c r="L8080" s="145" t="str">
        <f>IF(A8080="","",IFERROR(VLOOKUP(B8080,IPQlickTabla!$B:$J,9,FALSE),IF(B8080="80 - Produccion-Mezcla Grasa","80",IF(B8080="51 - Purga-Purga de sebo","51",IF(B8080="502 - Fermentacion PCL","502",IF(B8080="510 - Fermentacion","510","512"))))))</f>
        <v/>
      </c>
      <c r="M8080" s="107" t="str">
        <f t="shared" si="126"/>
        <v/>
      </c>
    </row>
    <row r="8081" spans="12:13" hidden="1" x14ac:dyDescent="0.25">
      <c r="L8081" s="145" t="str">
        <f>IF(A8081="","",IFERROR(VLOOKUP(B8081,IPQlickTabla!$B:$J,9,FALSE),IF(B8081="80 - Produccion-Mezcla Grasa","80",IF(B8081="51 - Purga-Purga de sebo","51",IF(B8081="502 - Fermentacion PCL","502",IF(B8081="510 - Fermentacion","510","512"))))))</f>
        <v/>
      </c>
      <c r="M8081" s="107" t="str">
        <f t="shared" si="126"/>
        <v/>
      </c>
    </row>
    <row r="8082" spans="12:13" hidden="1" x14ac:dyDescent="0.25">
      <c r="L8082" s="145" t="str">
        <f>IF(A8082="","",IFERROR(VLOOKUP(B8082,IPQlickTabla!$B:$J,9,FALSE),IF(B8082="80 - Produccion-Mezcla Grasa","80",IF(B8082="51 - Purga-Purga de sebo","51",IF(B8082="502 - Fermentacion PCL","502",IF(B8082="510 - Fermentacion","510","512"))))))</f>
        <v/>
      </c>
      <c r="M8082" s="107" t="str">
        <f t="shared" si="126"/>
        <v/>
      </c>
    </row>
    <row r="8083" spans="12:13" hidden="1" x14ac:dyDescent="0.25">
      <c r="L8083" s="145" t="str">
        <f>IF(A8083="","",IFERROR(VLOOKUP(B8083,IPQlickTabla!$B:$J,9,FALSE),IF(B8083="80 - Produccion-Mezcla Grasa","80",IF(B8083="51 - Purga-Purga de sebo","51",IF(B8083="502 - Fermentacion PCL","502",IF(B8083="510 - Fermentacion","510","512"))))))</f>
        <v/>
      </c>
      <c r="M8083" s="107" t="str">
        <f t="shared" si="126"/>
        <v/>
      </c>
    </row>
    <row r="8084" spans="12:13" hidden="1" x14ac:dyDescent="0.25">
      <c r="L8084" s="145" t="str">
        <f>IF(A8084="","",IFERROR(VLOOKUP(B8084,IPQlickTabla!$B:$J,9,FALSE),IF(B8084="80 - Produccion-Mezcla Grasa","80",IF(B8084="51 - Purga-Purga de sebo","51",IF(B8084="502 - Fermentacion PCL","502",IF(B8084="510 - Fermentacion","510","512"))))))</f>
        <v/>
      </c>
      <c r="M8084" s="107" t="str">
        <f t="shared" si="126"/>
        <v/>
      </c>
    </row>
    <row r="8085" spans="12:13" hidden="1" x14ac:dyDescent="0.25">
      <c r="L8085" s="145" t="str">
        <f>IF(A8085="","",IFERROR(VLOOKUP(B8085,IPQlickTabla!$B:$J,9,FALSE),IF(B8085="80 - Produccion-Mezcla Grasa","80",IF(B8085="51 - Purga-Purga de sebo","51",IF(B8085="502 - Fermentacion PCL","502",IF(B8085="510 - Fermentacion","510","512"))))))</f>
        <v/>
      </c>
      <c r="M8085" s="107" t="str">
        <f t="shared" si="126"/>
        <v/>
      </c>
    </row>
    <row r="8086" spans="12:13" hidden="1" x14ac:dyDescent="0.25">
      <c r="L8086" s="145" t="str">
        <f>IF(A8086="","",IFERROR(VLOOKUP(B8086,IPQlickTabla!$B:$J,9,FALSE),IF(B8086="80 - Produccion-Mezcla Grasa","80",IF(B8086="51 - Purga-Purga de sebo","51",IF(B8086="502 - Fermentacion PCL","502",IF(B8086="510 - Fermentacion","510","512"))))))</f>
        <v/>
      </c>
      <c r="M8086" s="107" t="str">
        <f t="shared" si="126"/>
        <v/>
      </c>
    </row>
    <row r="8087" spans="12:13" hidden="1" x14ac:dyDescent="0.25">
      <c r="L8087" s="145" t="str">
        <f>IF(A8087="","",IFERROR(VLOOKUP(B8087,IPQlickTabla!$B:$J,9,FALSE),IF(B8087="80 - Produccion-Mezcla Grasa","80",IF(B8087="51 - Purga-Purga de sebo","51",IF(B8087="502 - Fermentacion PCL","502",IF(B8087="510 - Fermentacion","510","512"))))))</f>
        <v/>
      </c>
      <c r="M8087" s="107" t="str">
        <f t="shared" si="126"/>
        <v/>
      </c>
    </row>
    <row r="8088" spans="12:13" hidden="1" x14ac:dyDescent="0.25">
      <c r="L8088" s="145" t="str">
        <f>IF(A8088="","",IFERROR(VLOOKUP(B8088,IPQlickTabla!$B:$J,9,FALSE),IF(B8088="80 - Produccion-Mezcla Grasa","80",IF(B8088="51 - Purga-Purga de sebo","51",IF(B8088="502 - Fermentacion PCL","502",IF(B8088="510 - Fermentacion","510","512"))))))</f>
        <v/>
      </c>
      <c r="M8088" s="107" t="str">
        <f t="shared" si="126"/>
        <v/>
      </c>
    </row>
    <row r="8089" spans="12:13" hidden="1" x14ac:dyDescent="0.25">
      <c r="L8089" s="145" t="str">
        <f>IF(A8089="","",IFERROR(VLOOKUP(B8089,IPQlickTabla!$B:$J,9,FALSE),IF(B8089="80 - Produccion-Mezcla Grasa","80",IF(B8089="51 - Purga-Purga de sebo","51",IF(B8089="502 - Fermentacion PCL","502",IF(B8089="510 - Fermentacion","510","512"))))))</f>
        <v/>
      </c>
      <c r="M8089" s="107" t="str">
        <f t="shared" si="126"/>
        <v/>
      </c>
    </row>
    <row r="8090" spans="12:13" hidden="1" x14ac:dyDescent="0.25">
      <c r="L8090" s="145" t="str">
        <f>IF(A8090="","",IFERROR(VLOOKUP(B8090,IPQlickTabla!$B:$J,9,FALSE),IF(B8090="80 - Produccion-Mezcla Grasa","80",IF(B8090="51 - Purga-Purga de sebo","51",IF(B8090="502 - Fermentacion PCL","502",IF(B8090="510 - Fermentacion","510","512"))))))</f>
        <v/>
      </c>
      <c r="M8090" s="107" t="str">
        <f t="shared" si="126"/>
        <v/>
      </c>
    </row>
    <row r="8091" spans="12:13" hidden="1" x14ac:dyDescent="0.25">
      <c r="L8091" s="145" t="str">
        <f>IF(A8091="","",IFERROR(VLOOKUP(B8091,IPQlickTabla!$B:$J,9,FALSE),IF(B8091="80 - Produccion-Mezcla Grasa","80",IF(B8091="51 - Purga-Purga de sebo","51",IF(B8091="502 - Fermentacion PCL","502",IF(B8091="510 - Fermentacion","510","512"))))))</f>
        <v/>
      </c>
      <c r="M8091" s="107" t="str">
        <f t="shared" si="126"/>
        <v/>
      </c>
    </row>
    <row r="8092" spans="12:13" hidden="1" x14ac:dyDescent="0.25">
      <c r="L8092" s="145" t="str">
        <f>IF(A8092="","",IFERROR(VLOOKUP(B8092,IPQlickTabla!$B:$J,9,FALSE),IF(B8092="80 - Produccion-Mezcla Grasa","80",IF(B8092="51 - Purga-Purga de sebo","51",IF(B8092="502 - Fermentacion PCL","502",IF(B8092="510 - Fermentacion","510","512"))))))</f>
        <v/>
      </c>
      <c r="M8092" s="107" t="str">
        <f t="shared" si="126"/>
        <v/>
      </c>
    </row>
    <row r="8093" spans="12:13" hidden="1" x14ac:dyDescent="0.25">
      <c r="L8093" s="145" t="str">
        <f>IF(A8093="","",IFERROR(VLOOKUP(B8093,IPQlickTabla!$B:$J,9,FALSE),IF(B8093="80 - Produccion-Mezcla Grasa","80",IF(B8093="51 - Purga-Purga de sebo","51",IF(B8093="502 - Fermentacion PCL","502",IF(B8093="510 - Fermentacion","510","512"))))))</f>
        <v/>
      </c>
      <c r="M8093" s="107" t="str">
        <f t="shared" si="126"/>
        <v/>
      </c>
    </row>
    <row r="8094" spans="12:13" hidden="1" x14ac:dyDescent="0.25">
      <c r="L8094" s="145" t="str">
        <f>IF(A8094="","",IFERROR(VLOOKUP(B8094,IPQlickTabla!$B:$J,9,FALSE),IF(B8094="80 - Produccion-Mezcla Grasa","80",IF(B8094="51 - Purga-Purga de sebo","51",IF(B8094="502 - Fermentacion PCL","502",IF(B8094="510 - Fermentacion","510","512"))))))</f>
        <v/>
      </c>
      <c r="M8094" s="107" t="str">
        <f t="shared" si="126"/>
        <v/>
      </c>
    </row>
    <row r="8095" spans="12:13" hidden="1" x14ac:dyDescent="0.25">
      <c r="L8095" s="145" t="str">
        <f>IF(A8095="","",IFERROR(VLOOKUP(B8095,IPQlickTabla!$B:$J,9,FALSE),IF(B8095="80 - Produccion-Mezcla Grasa","80",IF(B8095="51 - Purga-Purga de sebo","51",IF(B8095="502 - Fermentacion PCL","502",IF(B8095="510 - Fermentacion","510","512"))))))</f>
        <v/>
      </c>
      <c r="M8095" s="107" t="str">
        <f t="shared" si="126"/>
        <v/>
      </c>
    </row>
    <row r="8096" spans="12:13" hidden="1" x14ac:dyDescent="0.25">
      <c r="L8096" s="145" t="str">
        <f>IF(A8096="","",IFERROR(VLOOKUP(B8096,IPQlickTabla!$B:$J,9,FALSE),IF(B8096="80 - Produccion-Mezcla Grasa","80",IF(B8096="51 - Purga-Purga de sebo","51",IF(B8096="502 - Fermentacion PCL","502",IF(B8096="510 - Fermentacion","510","512"))))))</f>
        <v/>
      </c>
      <c r="M8096" s="107" t="str">
        <f t="shared" si="126"/>
        <v/>
      </c>
    </row>
    <row r="8097" spans="12:13" hidden="1" x14ac:dyDescent="0.25">
      <c r="L8097" s="145" t="str">
        <f>IF(A8097="","",IFERROR(VLOOKUP(B8097,IPQlickTabla!$B:$J,9,FALSE),IF(B8097="80 - Produccion-Mezcla Grasa","80",IF(B8097="51 - Purga-Purga de sebo","51",IF(B8097="502 - Fermentacion PCL","502",IF(B8097="510 - Fermentacion","510","512"))))))</f>
        <v/>
      </c>
      <c r="M8097" s="107" t="str">
        <f t="shared" si="126"/>
        <v/>
      </c>
    </row>
    <row r="8098" spans="12:13" hidden="1" x14ac:dyDescent="0.25">
      <c r="L8098" s="145" t="str">
        <f>IF(A8098="","",IFERROR(VLOOKUP(B8098,IPQlickTabla!$B:$J,9,FALSE),IF(B8098="80 - Produccion-Mezcla Grasa","80",IF(B8098="51 - Purga-Purga de sebo","51",IF(B8098="502 - Fermentacion PCL","502",IF(B8098="510 - Fermentacion","510","512"))))))</f>
        <v/>
      </c>
      <c r="M8098" s="107" t="str">
        <f t="shared" si="126"/>
        <v/>
      </c>
    </row>
    <row r="8099" spans="12:13" hidden="1" x14ac:dyDescent="0.25">
      <c r="L8099" s="145" t="str">
        <f>IF(A8099="","",IFERROR(VLOOKUP(B8099,IPQlickTabla!$B:$J,9,FALSE),IF(B8099="80 - Produccion-Mezcla Grasa","80",IF(B8099="51 - Purga-Purga de sebo","51",IF(B8099="502 - Fermentacion PCL","502",IF(B8099="510 - Fermentacion","510","512"))))))</f>
        <v/>
      </c>
      <c r="M8099" s="107" t="str">
        <f t="shared" si="126"/>
        <v/>
      </c>
    </row>
    <row r="8100" spans="12:13" hidden="1" x14ac:dyDescent="0.25">
      <c r="L8100" s="145" t="str">
        <f>IF(A8100="","",IFERROR(VLOOKUP(B8100,IPQlickTabla!$B:$J,9,FALSE),IF(B8100="80 - Produccion-Mezcla Grasa","80",IF(B8100="51 - Purga-Purga de sebo","51",IF(B8100="502 - Fermentacion PCL","502",IF(B8100="510 - Fermentacion","510","512"))))))</f>
        <v/>
      </c>
      <c r="M8100" s="107" t="str">
        <f t="shared" si="126"/>
        <v/>
      </c>
    </row>
    <row r="8101" spans="12:13" hidden="1" x14ac:dyDescent="0.25">
      <c r="L8101" s="145" t="str">
        <f>IF(A8101="","",IFERROR(VLOOKUP(B8101,IPQlickTabla!$B:$J,9,FALSE),IF(B8101="80 - Produccion-Mezcla Grasa","80",IF(B8101="51 - Purga-Purga de sebo","51",IF(B8101="502 - Fermentacion PCL","502",IF(B8101="510 - Fermentacion","510","512"))))))</f>
        <v/>
      </c>
      <c r="M8101" s="107" t="str">
        <f t="shared" si="126"/>
        <v/>
      </c>
    </row>
    <row r="8102" spans="12:13" hidden="1" x14ac:dyDescent="0.25">
      <c r="L8102" s="145" t="str">
        <f>IF(A8102="","",IFERROR(VLOOKUP(B8102,IPQlickTabla!$B:$J,9,FALSE),IF(B8102="80 - Produccion-Mezcla Grasa","80",IF(B8102="51 - Purga-Purga de sebo","51",IF(B8102="502 - Fermentacion PCL","502",IF(B8102="510 - Fermentacion","510","512"))))))</f>
        <v/>
      </c>
      <c r="M8102" s="107" t="str">
        <f t="shared" si="126"/>
        <v/>
      </c>
    </row>
    <row r="8103" spans="12:13" hidden="1" x14ac:dyDescent="0.25">
      <c r="L8103" s="145" t="str">
        <f>IF(A8103="","",IFERROR(VLOOKUP(B8103,IPQlickTabla!$B:$J,9,FALSE),IF(B8103="80 - Produccion-Mezcla Grasa","80",IF(B8103="51 - Purga-Purga de sebo","51",IF(B8103="502 - Fermentacion PCL","502",IF(B8103="510 - Fermentacion","510","512"))))))</f>
        <v/>
      </c>
      <c r="M8103" s="107" t="str">
        <f t="shared" si="126"/>
        <v/>
      </c>
    </row>
    <row r="8104" spans="12:13" hidden="1" x14ac:dyDescent="0.25">
      <c r="L8104" s="145" t="str">
        <f>IF(A8104="","",IFERROR(VLOOKUP(B8104,IPQlickTabla!$B:$J,9,FALSE),IF(B8104="80 - Produccion-Mezcla Grasa","80",IF(B8104="51 - Purga-Purga de sebo","51",IF(B8104="502 - Fermentacion PCL","502",IF(B8104="510 - Fermentacion","510","512"))))))</f>
        <v/>
      </c>
      <c r="M8104" s="107" t="str">
        <f t="shared" si="126"/>
        <v/>
      </c>
    </row>
    <row r="8105" spans="12:13" hidden="1" x14ac:dyDescent="0.25">
      <c r="L8105" s="145" t="str">
        <f>IF(A8105="","",IFERROR(VLOOKUP(B8105,IPQlickTabla!$B:$J,9,FALSE),IF(B8105="80 - Produccion-Mezcla Grasa","80",IF(B8105="51 - Purga-Purga de sebo","51",IF(B8105="502 - Fermentacion PCL","502",IF(B8105="510 - Fermentacion","510","512"))))))</f>
        <v/>
      </c>
      <c r="M8105" s="107" t="str">
        <f t="shared" si="126"/>
        <v/>
      </c>
    </row>
    <row r="8106" spans="12:13" hidden="1" x14ac:dyDescent="0.25">
      <c r="L8106" s="145" t="str">
        <f>IF(A8106="","",IFERROR(VLOOKUP(B8106,IPQlickTabla!$B:$J,9,FALSE),IF(B8106="80 - Produccion-Mezcla Grasa","80",IF(B8106="51 - Purga-Purga de sebo","51",IF(B8106="502 - Fermentacion PCL","502",IF(B8106="510 - Fermentacion","510","512"))))))</f>
        <v/>
      </c>
      <c r="M8106" s="107" t="str">
        <f t="shared" si="126"/>
        <v/>
      </c>
    </row>
    <row r="8107" spans="12:13" hidden="1" x14ac:dyDescent="0.25">
      <c r="L8107" s="145" t="str">
        <f>IF(A8107="","",IFERROR(VLOOKUP(B8107,IPQlickTabla!$B:$J,9,FALSE),IF(B8107="80 - Produccion-Mezcla Grasa","80",IF(B8107="51 - Purga-Purga de sebo","51",IF(B8107="502 - Fermentacion PCL","502",IF(B8107="510 - Fermentacion","510","512"))))))</f>
        <v/>
      </c>
      <c r="M8107" s="107" t="str">
        <f t="shared" si="126"/>
        <v/>
      </c>
    </row>
    <row r="8108" spans="12:13" hidden="1" x14ac:dyDescent="0.25">
      <c r="L8108" s="145" t="str">
        <f>IF(A8108="","",IFERROR(VLOOKUP(B8108,IPQlickTabla!$B:$J,9,FALSE),IF(B8108="80 - Produccion-Mezcla Grasa","80",IF(B8108="51 - Purga-Purga de sebo","51",IF(B8108="502 - Fermentacion PCL","502",IF(B8108="510 - Fermentacion","510","512"))))))</f>
        <v/>
      </c>
      <c r="M8108" s="107" t="str">
        <f t="shared" si="126"/>
        <v/>
      </c>
    </row>
    <row r="8109" spans="12:13" hidden="1" x14ac:dyDescent="0.25">
      <c r="L8109" s="145" t="str">
        <f>IF(A8109="","",IFERROR(VLOOKUP(B8109,IPQlickTabla!$B:$J,9,FALSE),IF(B8109="80 - Produccion-Mezcla Grasa","80",IF(B8109="51 - Purga-Purga de sebo","51",IF(B8109="502 - Fermentacion PCL","502",IF(B8109="510 - Fermentacion","510","512"))))))</f>
        <v/>
      </c>
      <c r="M8109" s="107" t="str">
        <f t="shared" si="126"/>
        <v/>
      </c>
    </row>
    <row r="8110" spans="12:13" hidden="1" x14ac:dyDescent="0.25">
      <c r="L8110" s="145" t="str">
        <f>IF(A8110="","",IFERROR(VLOOKUP(B8110,IPQlickTabla!$B:$J,9,FALSE),IF(B8110="80 - Produccion-Mezcla Grasa","80",IF(B8110="51 - Purga-Purga de sebo","51",IF(B8110="502 - Fermentacion PCL","502",IF(B8110="510 - Fermentacion","510","512"))))))</f>
        <v/>
      </c>
      <c r="M8110" s="107" t="str">
        <f t="shared" si="126"/>
        <v/>
      </c>
    </row>
    <row r="8111" spans="12:13" hidden="1" x14ac:dyDescent="0.25">
      <c r="L8111" s="145" t="str">
        <f>IF(A8111="","",IFERROR(VLOOKUP(B8111,IPQlickTabla!$B:$J,9,FALSE),IF(B8111="80 - Produccion-Mezcla Grasa","80",IF(B8111="51 - Purga-Purga de sebo","51",IF(B8111="502 - Fermentacion PCL","502",IF(B8111="510 - Fermentacion","510","512"))))))</f>
        <v/>
      </c>
      <c r="M8111" s="107" t="str">
        <f t="shared" si="126"/>
        <v/>
      </c>
    </row>
    <row r="8112" spans="12:13" hidden="1" x14ac:dyDescent="0.25">
      <c r="L8112" s="145" t="str">
        <f>IF(A8112="","",IFERROR(VLOOKUP(B8112,IPQlickTabla!$B:$J,9,FALSE),IF(B8112="80 - Produccion-Mezcla Grasa","80",IF(B8112="51 - Purga-Purga de sebo","51",IF(B8112="502 - Fermentacion PCL","502",IF(B8112="510 - Fermentacion","510","512"))))))</f>
        <v/>
      </c>
      <c r="M8112" s="107" t="str">
        <f t="shared" si="126"/>
        <v/>
      </c>
    </row>
    <row r="8113" spans="12:13" hidden="1" x14ac:dyDescent="0.25">
      <c r="L8113" s="145" t="str">
        <f>IF(A8113="","",IFERROR(VLOOKUP(B8113,IPQlickTabla!$B:$J,9,FALSE),IF(B8113="80 - Produccion-Mezcla Grasa","80",IF(B8113="51 - Purga-Purga de sebo","51",IF(B8113="502 - Fermentacion PCL","502",IF(B8113="510 - Fermentacion","510","512"))))))</f>
        <v/>
      </c>
      <c r="M8113" s="107" t="str">
        <f t="shared" si="126"/>
        <v/>
      </c>
    </row>
    <row r="8114" spans="12:13" hidden="1" x14ac:dyDescent="0.25">
      <c r="L8114" s="145" t="str">
        <f>IF(A8114="","",IFERROR(VLOOKUP(B8114,IPQlickTabla!$B:$J,9,FALSE),IF(B8114="80 - Produccion-Mezcla Grasa","80",IF(B8114="51 - Purga-Purga de sebo","51",IF(B8114="502 - Fermentacion PCL","502",IF(B8114="510 - Fermentacion","510","512"))))))</f>
        <v/>
      </c>
      <c r="M8114" s="107" t="str">
        <f t="shared" si="126"/>
        <v/>
      </c>
    </row>
    <row r="8115" spans="12:13" hidden="1" x14ac:dyDescent="0.25">
      <c r="L8115" s="145" t="str">
        <f>IF(A8115="","",IFERROR(VLOOKUP(B8115,IPQlickTabla!$B:$J,9,FALSE),IF(B8115="80 - Produccion-Mezcla Grasa","80",IF(B8115="51 - Purga-Purga de sebo","51",IF(B8115="502 - Fermentacion PCL","502",IF(B8115="510 - Fermentacion","510","512"))))))</f>
        <v/>
      </c>
      <c r="M8115" s="107" t="str">
        <f t="shared" si="126"/>
        <v/>
      </c>
    </row>
    <row r="8116" spans="12:13" hidden="1" x14ac:dyDescent="0.25">
      <c r="L8116" s="145" t="str">
        <f>IF(A8116="","",IFERROR(VLOOKUP(B8116,IPQlickTabla!$B:$J,9,FALSE),IF(B8116="80 - Produccion-Mezcla Grasa","80",IF(B8116="51 - Purga-Purga de sebo","51",IF(B8116="502 - Fermentacion PCL","502",IF(B8116="510 - Fermentacion","510","512"))))))</f>
        <v/>
      </c>
      <c r="M8116" s="107" t="str">
        <f t="shared" si="126"/>
        <v/>
      </c>
    </row>
    <row r="8117" spans="12:13" hidden="1" x14ac:dyDescent="0.25">
      <c r="L8117" s="145" t="str">
        <f>IF(A8117="","",IFERROR(VLOOKUP(B8117,IPQlickTabla!$B:$J,9,FALSE),IF(B8117="80 - Produccion-Mezcla Grasa","80",IF(B8117="51 - Purga-Purga de sebo","51",IF(B8117="502 - Fermentacion PCL","502",IF(B8117="510 - Fermentacion","510","512"))))))</f>
        <v/>
      </c>
      <c r="M8117" s="107" t="str">
        <f t="shared" si="126"/>
        <v/>
      </c>
    </row>
    <row r="8118" spans="12:13" hidden="1" x14ac:dyDescent="0.25">
      <c r="L8118" s="145" t="str">
        <f>IF(A8118="","",IFERROR(VLOOKUP(B8118,IPQlickTabla!$B:$J,9,FALSE),IF(B8118="80 - Produccion-Mezcla Grasa","80",IF(B8118="51 - Purga-Purga de sebo","51",IF(B8118="502 - Fermentacion PCL","502",IF(B8118="510 - Fermentacion","510","512"))))))</f>
        <v/>
      </c>
      <c r="M8118" s="107" t="str">
        <f t="shared" si="126"/>
        <v/>
      </c>
    </row>
    <row r="8119" spans="12:13" hidden="1" x14ac:dyDescent="0.25">
      <c r="L8119" s="145" t="str">
        <f>IF(A8119="","",IFERROR(VLOOKUP(B8119,IPQlickTabla!$B:$J,9,FALSE),IF(B8119="80 - Produccion-Mezcla Grasa","80",IF(B8119="51 - Purga-Purga de sebo","51",IF(B8119="502 - Fermentacion PCL","502",IF(B8119="510 - Fermentacion","510","512"))))))</f>
        <v/>
      </c>
      <c r="M8119" s="107" t="str">
        <f t="shared" si="126"/>
        <v/>
      </c>
    </row>
    <row r="8120" spans="12:13" hidden="1" x14ac:dyDescent="0.25">
      <c r="L8120" s="145" t="str">
        <f>IF(A8120="","",IFERROR(VLOOKUP(B8120,IPQlickTabla!$B:$J,9,FALSE),IF(B8120="80 - Produccion-Mezcla Grasa","80",IF(B8120="51 - Purga-Purga de sebo","51",IF(B8120="502 - Fermentacion PCL","502",IF(B8120="510 - Fermentacion","510","512"))))))</f>
        <v/>
      </c>
      <c r="M8120" s="107" t="str">
        <f t="shared" si="126"/>
        <v/>
      </c>
    </row>
    <row r="8121" spans="12:13" hidden="1" x14ac:dyDescent="0.25">
      <c r="L8121" s="145" t="str">
        <f>IF(A8121="","",IFERROR(VLOOKUP(B8121,IPQlickTabla!$B:$J,9,FALSE),IF(B8121="80 - Produccion-Mezcla Grasa","80",IF(B8121="51 - Purga-Purga de sebo","51",IF(B8121="502 - Fermentacion PCL","502",IF(B8121="510 - Fermentacion","510","512"))))))</f>
        <v/>
      </c>
      <c r="M8121" s="107" t="str">
        <f t="shared" si="126"/>
        <v/>
      </c>
    </row>
    <row r="8122" spans="12:13" hidden="1" x14ac:dyDescent="0.25">
      <c r="L8122" s="145" t="str">
        <f>IF(A8122="","",IFERROR(VLOOKUP(B8122,IPQlickTabla!$B:$J,9,FALSE),IF(B8122="80 - Produccion-Mezcla Grasa","80",IF(B8122="51 - Purga-Purga de sebo","51",IF(B8122="502 - Fermentacion PCL","502",IF(B8122="510 - Fermentacion","510","512"))))))</f>
        <v/>
      </c>
      <c r="M8122" s="107" t="str">
        <f t="shared" si="126"/>
        <v/>
      </c>
    </row>
    <row r="8123" spans="12:13" hidden="1" x14ac:dyDescent="0.25">
      <c r="L8123" s="145" t="str">
        <f>IF(A8123="","",IFERROR(VLOOKUP(B8123,IPQlickTabla!$B:$J,9,FALSE),IF(B8123="80 - Produccion-Mezcla Grasa","80",IF(B8123="51 - Purga-Purga de sebo","51",IF(B8123="502 - Fermentacion PCL","502",IF(B8123="510 - Fermentacion","510","512"))))))</f>
        <v/>
      </c>
      <c r="M8123" s="107" t="str">
        <f t="shared" si="126"/>
        <v/>
      </c>
    </row>
    <row r="8124" spans="12:13" hidden="1" x14ac:dyDescent="0.25">
      <c r="L8124" s="145" t="str">
        <f>IF(A8124="","",IFERROR(VLOOKUP(B8124,IPQlickTabla!$B:$J,9,FALSE),IF(B8124="80 - Produccion-Mezcla Grasa","80",IF(B8124="51 - Purga-Purga de sebo","51",IF(B8124="502 - Fermentacion PCL","502",IF(B8124="510 - Fermentacion","510","512"))))))</f>
        <v/>
      </c>
      <c r="M8124" s="107" t="str">
        <f t="shared" si="126"/>
        <v/>
      </c>
    </row>
    <row r="8125" spans="12:13" hidden="1" x14ac:dyDescent="0.25">
      <c r="L8125" s="145" t="str">
        <f>IF(A8125="","",IFERROR(VLOOKUP(B8125,IPQlickTabla!$B:$J,9,FALSE),IF(B8125="80 - Produccion-Mezcla Grasa","80",IF(B8125="51 - Purga-Purga de sebo","51",IF(B8125="502 - Fermentacion PCL","502",IF(B8125="510 - Fermentacion","510","512"))))))</f>
        <v/>
      </c>
      <c r="M8125" s="107" t="str">
        <f t="shared" si="126"/>
        <v/>
      </c>
    </row>
    <row r="8126" spans="12:13" hidden="1" x14ac:dyDescent="0.25">
      <c r="L8126" s="145" t="str">
        <f>IF(A8126="","",IFERROR(VLOOKUP(B8126,IPQlickTabla!$B:$J,9,FALSE),IF(B8126="80 - Produccion-Mezcla Grasa","80",IF(B8126="51 - Purga-Purga de sebo","51",IF(B8126="502 - Fermentacion PCL","502",IF(B8126="510 - Fermentacion","510","512"))))))</f>
        <v/>
      </c>
      <c r="M8126" s="107" t="str">
        <f t="shared" si="126"/>
        <v/>
      </c>
    </row>
    <row r="8127" spans="12:13" hidden="1" x14ac:dyDescent="0.25">
      <c r="L8127" s="145" t="str">
        <f>IF(A8127="","",IFERROR(VLOOKUP(B8127,IPQlickTabla!$B:$J,9,FALSE),IF(B8127="80 - Produccion-Mezcla Grasa","80",IF(B8127="51 - Purga-Purga de sebo","51",IF(B8127="502 - Fermentacion PCL","502",IF(B8127="510 - Fermentacion","510","512"))))))</f>
        <v/>
      </c>
      <c r="M8127" s="107" t="str">
        <f t="shared" si="126"/>
        <v/>
      </c>
    </row>
    <row r="8128" spans="12:13" hidden="1" x14ac:dyDescent="0.25">
      <c r="L8128" s="145" t="str">
        <f>IF(A8128="","",IFERROR(VLOOKUP(B8128,IPQlickTabla!$B:$J,9,FALSE),IF(B8128="80 - Produccion-Mezcla Grasa","80",IF(B8128="51 - Purga-Purga de sebo","51",IF(B8128="502 - Fermentacion PCL","502",IF(B8128="510 - Fermentacion","510","512"))))))</f>
        <v/>
      </c>
      <c r="M8128" s="107" t="str">
        <f t="shared" si="126"/>
        <v/>
      </c>
    </row>
    <row r="8129" spans="12:13" hidden="1" x14ac:dyDescent="0.25">
      <c r="L8129" s="145" t="str">
        <f>IF(A8129="","",IFERROR(VLOOKUP(B8129,IPQlickTabla!$B:$J,9,FALSE),IF(B8129="80 - Produccion-Mezcla Grasa","80",IF(B8129="51 - Purga-Purga de sebo","51",IF(B8129="502 - Fermentacion PCL","502",IF(B8129="510 - Fermentacion","510","512"))))))</f>
        <v/>
      </c>
      <c r="M8129" s="107" t="str">
        <f t="shared" si="126"/>
        <v/>
      </c>
    </row>
    <row r="8130" spans="12:13" hidden="1" x14ac:dyDescent="0.25">
      <c r="L8130" s="145" t="str">
        <f>IF(A8130="","",IFERROR(VLOOKUP(B8130,IPQlickTabla!$B:$J,9,FALSE),IF(B8130="80 - Produccion-Mezcla Grasa","80",IF(B8130="51 - Purga-Purga de sebo","51",IF(B8130="502 - Fermentacion PCL","502",IF(B8130="510 - Fermentacion","510","512"))))))</f>
        <v/>
      </c>
      <c r="M8130" s="107" t="str">
        <f t="shared" si="126"/>
        <v/>
      </c>
    </row>
    <row r="8131" spans="12:13" hidden="1" x14ac:dyDescent="0.25">
      <c r="L8131" s="145" t="str">
        <f>IF(A8131="","",IFERROR(VLOOKUP(B8131,IPQlickTabla!$B:$J,9,FALSE),IF(B8131="80 - Produccion-Mezcla Grasa","80",IF(B8131="51 - Purga-Purga de sebo","51",IF(B8131="502 - Fermentacion PCL","502",IF(B8131="510 - Fermentacion","510","512"))))))</f>
        <v/>
      </c>
      <c r="M8131" s="107" t="str">
        <f t="shared" ref="M8131:M8194" si="127">+IF(OR(L8131=73,L8131=74,L8131=75),75,IF(L8131="80",80,IF(L8131="51",51,IF(L8131="502",502,IF(L8131="510",510,IF(L8131="512",512,L8131))))))</f>
        <v/>
      </c>
    </row>
    <row r="8132" spans="12:13" hidden="1" x14ac:dyDescent="0.25">
      <c r="L8132" s="145" t="str">
        <f>IF(A8132="","",IFERROR(VLOOKUP(B8132,IPQlickTabla!$B:$J,9,FALSE),IF(B8132="80 - Produccion-Mezcla Grasa","80",IF(B8132="51 - Purga-Purga de sebo","51",IF(B8132="502 - Fermentacion PCL","502",IF(B8132="510 - Fermentacion","510","512"))))))</f>
        <v/>
      </c>
      <c r="M8132" s="107" t="str">
        <f t="shared" si="127"/>
        <v/>
      </c>
    </row>
    <row r="8133" spans="12:13" hidden="1" x14ac:dyDescent="0.25">
      <c r="L8133" s="145" t="str">
        <f>IF(A8133="","",IFERROR(VLOOKUP(B8133,IPQlickTabla!$B:$J,9,FALSE),IF(B8133="80 - Produccion-Mezcla Grasa","80",IF(B8133="51 - Purga-Purga de sebo","51",IF(B8133="502 - Fermentacion PCL","502",IF(B8133="510 - Fermentacion","510","512"))))))</f>
        <v/>
      </c>
      <c r="M8133" s="107" t="str">
        <f t="shared" si="127"/>
        <v/>
      </c>
    </row>
    <row r="8134" spans="12:13" hidden="1" x14ac:dyDescent="0.25">
      <c r="L8134" s="145" t="str">
        <f>IF(A8134="","",IFERROR(VLOOKUP(B8134,IPQlickTabla!$B:$J,9,FALSE),IF(B8134="80 - Produccion-Mezcla Grasa","80",IF(B8134="51 - Purga-Purga de sebo","51",IF(B8134="502 - Fermentacion PCL","502",IF(B8134="510 - Fermentacion","510","512"))))))</f>
        <v/>
      </c>
      <c r="M8134" s="107" t="str">
        <f t="shared" si="127"/>
        <v/>
      </c>
    </row>
    <row r="8135" spans="12:13" hidden="1" x14ac:dyDescent="0.25">
      <c r="L8135" s="145" t="str">
        <f>IF(A8135="","",IFERROR(VLOOKUP(B8135,IPQlickTabla!$B:$J,9,FALSE),IF(B8135="80 - Produccion-Mezcla Grasa","80",IF(B8135="51 - Purga-Purga de sebo","51",IF(B8135="502 - Fermentacion PCL","502",IF(B8135="510 - Fermentacion","510","512"))))))</f>
        <v/>
      </c>
      <c r="M8135" s="107" t="str">
        <f t="shared" si="127"/>
        <v/>
      </c>
    </row>
    <row r="8136" spans="12:13" hidden="1" x14ac:dyDescent="0.25">
      <c r="L8136" s="145" t="str">
        <f>IF(A8136="","",IFERROR(VLOOKUP(B8136,IPQlickTabla!$B:$J,9,FALSE),IF(B8136="80 - Produccion-Mezcla Grasa","80",IF(B8136="51 - Purga-Purga de sebo","51",IF(B8136="502 - Fermentacion PCL","502",IF(B8136="510 - Fermentacion","510","512"))))))</f>
        <v/>
      </c>
      <c r="M8136" s="107" t="str">
        <f t="shared" si="127"/>
        <v/>
      </c>
    </row>
    <row r="8137" spans="12:13" hidden="1" x14ac:dyDescent="0.25">
      <c r="L8137" s="145" t="str">
        <f>IF(A8137="","",IFERROR(VLOOKUP(B8137,IPQlickTabla!$B:$J,9,FALSE),IF(B8137="80 - Produccion-Mezcla Grasa","80",IF(B8137="51 - Purga-Purga de sebo","51",IF(B8137="502 - Fermentacion PCL","502",IF(B8137="510 - Fermentacion","510","512"))))))</f>
        <v/>
      </c>
      <c r="M8137" s="107" t="str">
        <f t="shared" si="127"/>
        <v/>
      </c>
    </row>
    <row r="8138" spans="12:13" hidden="1" x14ac:dyDescent="0.25">
      <c r="L8138" s="145" t="str">
        <f>IF(A8138="","",IFERROR(VLOOKUP(B8138,IPQlickTabla!$B:$J,9,FALSE),IF(B8138="80 - Produccion-Mezcla Grasa","80",IF(B8138="51 - Purga-Purga de sebo","51",IF(B8138="502 - Fermentacion PCL","502",IF(B8138="510 - Fermentacion","510","512"))))))</f>
        <v/>
      </c>
      <c r="M8138" s="107" t="str">
        <f t="shared" si="127"/>
        <v/>
      </c>
    </row>
    <row r="8139" spans="12:13" hidden="1" x14ac:dyDescent="0.25">
      <c r="L8139" s="145" t="str">
        <f>IF(A8139="","",IFERROR(VLOOKUP(B8139,IPQlickTabla!$B:$J,9,FALSE),IF(B8139="80 - Produccion-Mezcla Grasa","80",IF(B8139="51 - Purga-Purga de sebo","51",IF(B8139="502 - Fermentacion PCL","502",IF(B8139="510 - Fermentacion","510","512"))))))</f>
        <v/>
      </c>
      <c r="M8139" s="107" t="str">
        <f t="shared" si="127"/>
        <v/>
      </c>
    </row>
    <row r="8140" spans="12:13" hidden="1" x14ac:dyDescent="0.25">
      <c r="L8140" s="145" t="str">
        <f>IF(A8140="","",IFERROR(VLOOKUP(B8140,IPQlickTabla!$B:$J,9,FALSE),IF(B8140="80 - Produccion-Mezcla Grasa","80",IF(B8140="51 - Purga-Purga de sebo","51",IF(B8140="502 - Fermentacion PCL","502",IF(B8140="510 - Fermentacion","510","512"))))))</f>
        <v/>
      </c>
      <c r="M8140" s="107" t="str">
        <f t="shared" si="127"/>
        <v/>
      </c>
    </row>
    <row r="8141" spans="12:13" hidden="1" x14ac:dyDescent="0.25">
      <c r="L8141" s="145" t="str">
        <f>IF(A8141="","",IFERROR(VLOOKUP(B8141,IPQlickTabla!$B:$J,9,FALSE),IF(B8141="80 - Produccion-Mezcla Grasa","80",IF(B8141="51 - Purga-Purga de sebo","51",IF(B8141="502 - Fermentacion PCL","502",IF(B8141="510 - Fermentacion","510","512"))))))</f>
        <v/>
      </c>
      <c r="M8141" s="107" t="str">
        <f t="shared" si="127"/>
        <v/>
      </c>
    </row>
    <row r="8142" spans="12:13" hidden="1" x14ac:dyDescent="0.25">
      <c r="L8142" s="145" t="str">
        <f>IF(A8142="","",IFERROR(VLOOKUP(B8142,IPQlickTabla!$B:$J,9,FALSE),IF(B8142="80 - Produccion-Mezcla Grasa","80",IF(B8142="51 - Purga-Purga de sebo","51",IF(B8142="502 - Fermentacion PCL","502",IF(B8142="510 - Fermentacion","510","512"))))))</f>
        <v/>
      </c>
      <c r="M8142" s="107" t="str">
        <f t="shared" si="127"/>
        <v/>
      </c>
    </row>
    <row r="8143" spans="12:13" hidden="1" x14ac:dyDescent="0.25">
      <c r="L8143" s="145" t="str">
        <f>IF(A8143="","",IFERROR(VLOOKUP(B8143,IPQlickTabla!$B:$J,9,FALSE),IF(B8143="80 - Produccion-Mezcla Grasa","80",IF(B8143="51 - Purga-Purga de sebo","51",IF(B8143="502 - Fermentacion PCL","502",IF(B8143="510 - Fermentacion","510","512"))))))</f>
        <v/>
      </c>
      <c r="M8143" s="107" t="str">
        <f t="shared" si="127"/>
        <v/>
      </c>
    </row>
    <row r="8144" spans="12:13" hidden="1" x14ac:dyDescent="0.25">
      <c r="L8144" s="145" t="str">
        <f>IF(A8144="","",IFERROR(VLOOKUP(B8144,IPQlickTabla!$B:$J,9,FALSE),IF(B8144="80 - Produccion-Mezcla Grasa","80",IF(B8144="51 - Purga-Purga de sebo","51",IF(B8144="502 - Fermentacion PCL","502",IF(B8144="510 - Fermentacion","510","512"))))))</f>
        <v/>
      </c>
      <c r="M8144" s="107" t="str">
        <f t="shared" si="127"/>
        <v/>
      </c>
    </row>
    <row r="8145" spans="12:13" hidden="1" x14ac:dyDescent="0.25">
      <c r="L8145" s="145" t="str">
        <f>IF(A8145="","",IFERROR(VLOOKUP(B8145,IPQlickTabla!$B:$J,9,FALSE),IF(B8145="80 - Produccion-Mezcla Grasa","80",IF(B8145="51 - Purga-Purga de sebo","51",IF(B8145="502 - Fermentacion PCL","502",IF(B8145="510 - Fermentacion","510","512"))))))</f>
        <v/>
      </c>
      <c r="M8145" s="107" t="str">
        <f t="shared" si="127"/>
        <v/>
      </c>
    </row>
    <row r="8146" spans="12:13" hidden="1" x14ac:dyDescent="0.25">
      <c r="L8146" s="145" t="str">
        <f>IF(A8146="","",IFERROR(VLOOKUP(B8146,IPQlickTabla!$B:$J,9,FALSE),IF(B8146="80 - Produccion-Mezcla Grasa","80",IF(B8146="51 - Purga-Purga de sebo","51",IF(B8146="502 - Fermentacion PCL","502",IF(B8146="510 - Fermentacion","510","512"))))))</f>
        <v/>
      </c>
      <c r="M8146" s="107" t="str">
        <f t="shared" si="127"/>
        <v/>
      </c>
    </row>
    <row r="8147" spans="12:13" hidden="1" x14ac:dyDescent="0.25">
      <c r="L8147" s="145" t="str">
        <f>IF(A8147="","",IFERROR(VLOOKUP(B8147,IPQlickTabla!$B:$J,9,FALSE),IF(B8147="80 - Produccion-Mezcla Grasa","80",IF(B8147="51 - Purga-Purga de sebo","51",IF(B8147="502 - Fermentacion PCL","502",IF(B8147="510 - Fermentacion","510","512"))))))</f>
        <v/>
      </c>
      <c r="M8147" s="107" t="str">
        <f t="shared" si="127"/>
        <v/>
      </c>
    </row>
    <row r="8148" spans="12:13" hidden="1" x14ac:dyDescent="0.25">
      <c r="L8148" s="145" t="str">
        <f>IF(A8148="","",IFERROR(VLOOKUP(B8148,IPQlickTabla!$B:$J,9,FALSE),IF(B8148="80 - Produccion-Mezcla Grasa","80",IF(B8148="51 - Purga-Purga de sebo","51",IF(B8148="502 - Fermentacion PCL","502",IF(B8148="510 - Fermentacion","510","512"))))))</f>
        <v/>
      </c>
      <c r="M8148" s="107" t="str">
        <f t="shared" si="127"/>
        <v/>
      </c>
    </row>
    <row r="8149" spans="12:13" hidden="1" x14ac:dyDescent="0.25">
      <c r="L8149" s="145" t="str">
        <f>IF(A8149="","",IFERROR(VLOOKUP(B8149,IPQlickTabla!$B:$J,9,FALSE),IF(B8149="80 - Produccion-Mezcla Grasa","80",IF(B8149="51 - Purga-Purga de sebo","51",IF(B8149="502 - Fermentacion PCL","502",IF(B8149="510 - Fermentacion","510","512"))))))</f>
        <v/>
      </c>
      <c r="M8149" s="107" t="str">
        <f t="shared" si="127"/>
        <v/>
      </c>
    </row>
    <row r="8150" spans="12:13" hidden="1" x14ac:dyDescent="0.25">
      <c r="L8150" s="145" t="str">
        <f>IF(A8150="","",IFERROR(VLOOKUP(B8150,IPQlickTabla!$B:$J,9,FALSE),IF(B8150="80 - Produccion-Mezcla Grasa","80",IF(B8150="51 - Purga-Purga de sebo","51",IF(B8150="502 - Fermentacion PCL","502",IF(B8150="510 - Fermentacion","510","512"))))))</f>
        <v/>
      </c>
      <c r="M8150" s="107" t="str">
        <f t="shared" si="127"/>
        <v/>
      </c>
    </row>
    <row r="8151" spans="12:13" hidden="1" x14ac:dyDescent="0.25">
      <c r="L8151" s="145" t="str">
        <f>IF(A8151="","",IFERROR(VLOOKUP(B8151,IPQlickTabla!$B:$J,9,FALSE),IF(B8151="80 - Produccion-Mezcla Grasa","80",IF(B8151="51 - Purga-Purga de sebo","51",IF(B8151="502 - Fermentacion PCL","502",IF(B8151="510 - Fermentacion","510","512"))))))</f>
        <v/>
      </c>
      <c r="M8151" s="107" t="str">
        <f t="shared" si="127"/>
        <v/>
      </c>
    </row>
    <row r="8152" spans="12:13" hidden="1" x14ac:dyDescent="0.25">
      <c r="L8152" s="145" t="str">
        <f>IF(A8152="","",IFERROR(VLOOKUP(B8152,IPQlickTabla!$B:$J,9,FALSE),IF(B8152="80 - Produccion-Mezcla Grasa","80",IF(B8152="51 - Purga-Purga de sebo","51",IF(B8152="502 - Fermentacion PCL","502",IF(B8152="510 - Fermentacion","510","512"))))))</f>
        <v/>
      </c>
      <c r="M8152" s="107" t="str">
        <f t="shared" si="127"/>
        <v/>
      </c>
    </row>
    <row r="8153" spans="12:13" hidden="1" x14ac:dyDescent="0.25">
      <c r="L8153" s="145" t="str">
        <f>IF(A8153="","",IFERROR(VLOOKUP(B8153,IPQlickTabla!$B:$J,9,FALSE),IF(B8153="80 - Produccion-Mezcla Grasa","80",IF(B8153="51 - Purga-Purga de sebo","51",IF(B8153="502 - Fermentacion PCL","502",IF(B8153="510 - Fermentacion","510","512"))))))</f>
        <v/>
      </c>
      <c r="M8153" s="107" t="str">
        <f t="shared" si="127"/>
        <v/>
      </c>
    </row>
    <row r="8154" spans="12:13" hidden="1" x14ac:dyDescent="0.25">
      <c r="L8154" s="145" t="str">
        <f>IF(A8154="","",IFERROR(VLOOKUP(B8154,IPQlickTabla!$B:$J,9,FALSE),IF(B8154="80 - Produccion-Mezcla Grasa","80",IF(B8154="51 - Purga-Purga de sebo","51",IF(B8154="502 - Fermentacion PCL","502",IF(B8154="510 - Fermentacion","510","512"))))))</f>
        <v/>
      </c>
      <c r="M8154" s="107" t="str">
        <f t="shared" si="127"/>
        <v/>
      </c>
    </row>
    <row r="8155" spans="12:13" hidden="1" x14ac:dyDescent="0.25">
      <c r="L8155" s="145" t="str">
        <f>IF(A8155="","",IFERROR(VLOOKUP(B8155,IPQlickTabla!$B:$J,9,FALSE),IF(B8155="80 - Produccion-Mezcla Grasa","80",IF(B8155="51 - Purga-Purga de sebo","51",IF(B8155="502 - Fermentacion PCL","502",IF(B8155="510 - Fermentacion","510","512"))))))</f>
        <v/>
      </c>
      <c r="M8155" s="107" t="str">
        <f t="shared" si="127"/>
        <v/>
      </c>
    </row>
    <row r="8156" spans="12:13" hidden="1" x14ac:dyDescent="0.25">
      <c r="L8156" s="145" t="str">
        <f>IF(A8156="","",IFERROR(VLOOKUP(B8156,IPQlickTabla!$B:$J,9,FALSE),IF(B8156="80 - Produccion-Mezcla Grasa","80",IF(B8156="51 - Purga-Purga de sebo","51",IF(B8156="502 - Fermentacion PCL","502",IF(B8156="510 - Fermentacion","510","512"))))))</f>
        <v/>
      </c>
      <c r="M8156" s="107" t="str">
        <f t="shared" si="127"/>
        <v/>
      </c>
    </row>
    <row r="8157" spans="12:13" hidden="1" x14ac:dyDescent="0.25">
      <c r="L8157" s="145" t="str">
        <f>IF(A8157="","",IFERROR(VLOOKUP(B8157,IPQlickTabla!$B:$J,9,FALSE),IF(B8157="80 - Produccion-Mezcla Grasa","80",IF(B8157="51 - Purga-Purga de sebo","51",IF(B8157="502 - Fermentacion PCL","502",IF(B8157="510 - Fermentacion","510","512"))))))</f>
        <v/>
      </c>
      <c r="M8157" s="107" t="str">
        <f t="shared" si="127"/>
        <v/>
      </c>
    </row>
    <row r="8158" spans="12:13" hidden="1" x14ac:dyDescent="0.25">
      <c r="L8158" s="145" t="str">
        <f>IF(A8158="","",IFERROR(VLOOKUP(B8158,IPQlickTabla!$B:$J,9,FALSE),IF(B8158="80 - Produccion-Mezcla Grasa","80",IF(B8158="51 - Purga-Purga de sebo","51",IF(B8158="502 - Fermentacion PCL","502",IF(B8158="510 - Fermentacion","510","512"))))))</f>
        <v/>
      </c>
      <c r="M8158" s="107" t="str">
        <f t="shared" si="127"/>
        <v/>
      </c>
    </row>
    <row r="8159" spans="12:13" hidden="1" x14ac:dyDescent="0.25">
      <c r="L8159" s="145" t="str">
        <f>IF(A8159="","",IFERROR(VLOOKUP(B8159,IPQlickTabla!$B:$J,9,FALSE),IF(B8159="80 - Produccion-Mezcla Grasa","80",IF(B8159="51 - Purga-Purga de sebo","51",IF(B8159="502 - Fermentacion PCL","502",IF(B8159="510 - Fermentacion","510","512"))))))</f>
        <v/>
      </c>
      <c r="M8159" s="107" t="str">
        <f t="shared" si="127"/>
        <v/>
      </c>
    </row>
    <row r="8160" spans="12:13" hidden="1" x14ac:dyDescent="0.25">
      <c r="L8160" s="145" t="str">
        <f>IF(A8160="","",IFERROR(VLOOKUP(B8160,IPQlickTabla!$B:$J,9,FALSE),IF(B8160="80 - Produccion-Mezcla Grasa","80",IF(B8160="51 - Purga-Purga de sebo","51",IF(B8160="502 - Fermentacion PCL","502",IF(B8160="510 - Fermentacion","510","512"))))))</f>
        <v/>
      </c>
      <c r="M8160" s="107" t="str">
        <f t="shared" si="127"/>
        <v/>
      </c>
    </row>
    <row r="8161" spans="12:13" hidden="1" x14ac:dyDescent="0.25">
      <c r="L8161" s="145" t="str">
        <f>IF(A8161="","",IFERROR(VLOOKUP(B8161,IPQlickTabla!$B:$J,9,FALSE),IF(B8161="80 - Produccion-Mezcla Grasa","80",IF(B8161="51 - Purga-Purga de sebo","51",IF(B8161="502 - Fermentacion PCL","502",IF(B8161="510 - Fermentacion","510","512"))))))</f>
        <v/>
      </c>
      <c r="M8161" s="107" t="str">
        <f t="shared" si="127"/>
        <v/>
      </c>
    </row>
    <row r="8162" spans="12:13" hidden="1" x14ac:dyDescent="0.25">
      <c r="L8162" s="145" t="str">
        <f>IF(A8162="","",IFERROR(VLOOKUP(B8162,IPQlickTabla!$B:$J,9,FALSE),IF(B8162="80 - Produccion-Mezcla Grasa","80",IF(B8162="51 - Purga-Purga de sebo","51",IF(B8162="502 - Fermentacion PCL","502",IF(B8162="510 - Fermentacion","510","512"))))))</f>
        <v/>
      </c>
      <c r="M8162" s="107" t="str">
        <f t="shared" si="127"/>
        <v/>
      </c>
    </row>
    <row r="8163" spans="12:13" hidden="1" x14ac:dyDescent="0.25">
      <c r="L8163" s="145" t="str">
        <f>IF(A8163="","",IFERROR(VLOOKUP(B8163,IPQlickTabla!$B:$J,9,FALSE),IF(B8163="80 - Produccion-Mezcla Grasa","80",IF(B8163="51 - Purga-Purga de sebo","51",IF(B8163="502 - Fermentacion PCL","502",IF(B8163="510 - Fermentacion","510","512"))))))</f>
        <v/>
      </c>
      <c r="M8163" s="107" t="str">
        <f t="shared" si="127"/>
        <v/>
      </c>
    </row>
    <row r="8164" spans="12:13" hidden="1" x14ac:dyDescent="0.25">
      <c r="L8164" s="145" t="str">
        <f>IF(A8164="","",IFERROR(VLOOKUP(B8164,IPQlickTabla!$B:$J,9,FALSE),IF(B8164="80 - Produccion-Mezcla Grasa","80",IF(B8164="51 - Purga-Purga de sebo","51",IF(B8164="502 - Fermentacion PCL","502",IF(B8164="510 - Fermentacion","510","512"))))))</f>
        <v/>
      </c>
      <c r="M8164" s="107" t="str">
        <f t="shared" si="127"/>
        <v/>
      </c>
    </row>
    <row r="8165" spans="12:13" hidden="1" x14ac:dyDescent="0.25">
      <c r="L8165" s="145" t="str">
        <f>IF(A8165="","",IFERROR(VLOOKUP(B8165,IPQlickTabla!$B:$J,9,FALSE),IF(B8165="80 - Produccion-Mezcla Grasa","80",IF(B8165="51 - Purga-Purga de sebo","51",IF(B8165="502 - Fermentacion PCL","502",IF(B8165="510 - Fermentacion","510","512"))))))</f>
        <v/>
      </c>
      <c r="M8165" s="107" t="str">
        <f t="shared" si="127"/>
        <v/>
      </c>
    </row>
    <row r="8166" spans="12:13" hidden="1" x14ac:dyDescent="0.25">
      <c r="L8166" s="145" t="str">
        <f>IF(A8166="","",IFERROR(VLOOKUP(B8166,IPQlickTabla!$B:$J,9,FALSE),IF(B8166="80 - Produccion-Mezcla Grasa","80",IF(B8166="51 - Purga-Purga de sebo","51",IF(B8166="502 - Fermentacion PCL","502",IF(B8166="510 - Fermentacion","510","512"))))))</f>
        <v/>
      </c>
      <c r="M8166" s="107" t="str">
        <f t="shared" si="127"/>
        <v/>
      </c>
    </row>
    <row r="8167" spans="12:13" hidden="1" x14ac:dyDescent="0.25">
      <c r="L8167" s="145" t="str">
        <f>IF(A8167="","",IFERROR(VLOOKUP(B8167,IPQlickTabla!$B:$J,9,FALSE),IF(B8167="80 - Produccion-Mezcla Grasa","80",IF(B8167="51 - Purga-Purga de sebo","51",IF(B8167="502 - Fermentacion PCL","502",IF(B8167="510 - Fermentacion","510","512"))))))</f>
        <v/>
      </c>
      <c r="M8167" s="107" t="str">
        <f t="shared" si="127"/>
        <v/>
      </c>
    </row>
    <row r="8168" spans="12:13" hidden="1" x14ac:dyDescent="0.25">
      <c r="L8168" s="145" t="str">
        <f>IF(A8168="","",IFERROR(VLOOKUP(B8168,IPQlickTabla!$B:$J,9,FALSE),IF(B8168="80 - Produccion-Mezcla Grasa","80",IF(B8168="51 - Purga-Purga de sebo","51",IF(B8168="502 - Fermentacion PCL","502",IF(B8168="510 - Fermentacion","510","512"))))))</f>
        <v/>
      </c>
      <c r="M8168" s="107" t="str">
        <f t="shared" si="127"/>
        <v/>
      </c>
    </row>
    <row r="8169" spans="12:13" hidden="1" x14ac:dyDescent="0.25">
      <c r="L8169" s="145" t="str">
        <f>IF(A8169="","",IFERROR(VLOOKUP(B8169,IPQlickTabla!$B:$J,9,FALSE),IF(B8169="80 - Produccion-Mezcla Grasa","80",IF(B8169="51 - Purga-Purga de sebo","51",IF(B8169="502 - Fermentacion PCL","502",IF(B8169="510 - Fermentacion","510","512"))))))</f>
        <v/>
      </c>
      <c r="M8169" s="107" t="str">
        <f t="shared" si="127"/>
        <v/>
      </c>
    </row>
    <row r="8170" spans="12:13" hidden="1" x14ac:dyDescent="0.25">
      <c r="L8170" s="145" t="str">
        <f>IF(A8170="","",IFERROR(VLOOKUP(B8170,IPQlickTabla!$B:$J,9,FALSE),IF(B8170="80 - Produccion-Mezcla Grasa","80",IF(B8170="51 - Purga-Purga de sebo","51",IF(B8170="502 - Fermentacion PCL","502",IF(B8170="510 - Fermentacion","510","512"))))))</f>
        <v/>
      </c>
      <c r="M8170" s="107" t="str">
        <f t="shared" si="127"/>
        <v/>
      </c>
    </row>
    <row r="8171" spans="12:13" hidden="1" x14ac:dyDescent="0.25">
      <c r="L8171" s="145" t="str">
        <f>IF(A8171="","",IFERROR(VLOOKUP(B8171,IPQlickTabla!$B:$J,9,FALSE),IF(B8171="80 - Produccion-Mezcla Grasa","80",IF(B8171="51 - Purga-Purga de sebo","51",IF(B8171="502 - Fermentacion PCL","502",IF(B8171="510 - Fermentacion","510","512"))))))</f>
        <v/>
      </c>
      <c r="M8171" s="107" t="str">
        <f t="shared" si="127"/>
        <v/>
      </c>
    </row>
    <row r="8172" spans="12:13" hidden="1" x14ac:dyDescent="0.25">
      <c r="L8172" s="145" t="str">
        <f>IF(A8172="","",IFERROR(VLOOKUP(B8172,IPQlickTabla!$B:$J,9,FALSE),IF(B8172="80 - Produccion-Mezcla Grasa","80",IF(B8172="51 - Purga-Purga de sebo","51",IF(B8172="502 - Fermentacion PCL","502",IF(B8172="510 - Fermentacion","510","512"))))))</f>
        <v/>
      </c>
      <c r="M8172" s="107" t="str">
        <f t="shared" si="127"/>
        <v/>
      </c>
    </row>
    <row r="8173" spans="12:13" hidden="1" x14ac:dyDescent="0.25">
      <c r="L8173" s="145" t="str">
        <f>IF(A8173="","",IFERROR(VLOOKUP(B8173,IPQlickTabla!$B:$J,9,FALSE),IF(B8173="80 - Produccion-Mezcla Grasa","80",IF(B8173="51 - Purga-Purga de sebo","51",IF(B8173="502 - Fermentacion PCL","502",IF(B8173="510 - Fermentacion","510","512"))))))</f>
        <v/>
      </c>
      <c r="M8173" s="107" t="str">
        <f t="shared" si="127"/>
        <v/>
      </c>
    </row>
    <row r="8174" spans="12:13" hidden="1" x14ac:dyDescent="0.25">
      <c r="L8174" s="145" t="str">
        <f>IF(A8174="","",IFERROR(VLOOKUP(B8174,IPQlickTabla!$B:$J,9,FALSE),IF(B8174="80 - Produccion-Mezcla Grasa","80",IF(B8174="51 - Purga-Purga de sebo","51",IF(B8174="502 - Fermentacion PCL","502",IF(B8174="510 - Fermentacion","510","512"))))))</f>
        <v/>
      </c>
      <c r="M8174" s="107" t="str">
        <f t="shared" si="127"/>
        <v/>
      </c>
    </row>
    <row r="8175" spans="12:13" hidden="1" x14ac:dyDescent="0.25">
      <c r="L8175" s="145" t="str">
        <f>IF(A8175="","",IFERROR(VLOOKUP(B8175,IPQlickTabla!$B:$J,9,FALSE),IF(B8175="80 - Produccion-Mezcla Grasa","80",IF(B8175="51 - Purga-Purga de sebo","51",IF(B8175="502 - Fermentacion PCL","502",IF(B8175="510 - Fermentacion","510","512"))))))</f>
        <v/>
      </c>
      <c r="M8175" s="107" t="str">
        <f t="shared" si="127"/>
        <v/>
      </c>
    </row>
    <row r="8176" spans="12:13" hidden="1" x14ac:dyDescent="0.25">
      <c r="L8176" s="145" t="str">
        <f>IF(A8176="","",IFERROR(VLOOKUP(B8176,IPQlickTabla!$B:$J,9,FALSE),IF(B8176="80 - Produccion-Mezcla Grasa","80",IF(B8176="51 - Purga-Purga de sebo","51",IF(B8176="502 - Fermentacion PCL","502",IF(B8176="510 - Fermentacion","510","512"))))))</f>
        <v/>
      </c>
      <c r="M8176" s="107" t="str">
        <f t="shared" si="127"/>
        <v/>
      </c>
    </row>
    <row r="8177" spans="12:13" hidden="1" x14ac:dyDescent="0.25">
      <c r="L8177" s="145" t="str">
        <f>IF(A8177="","",IFERROR(VLOOKUP(B8177,IPQlickTabla!$B:$J,9,FALSE),IF(B8177="80 - Produccion-Mezcla Grasa","80",IF(B8177="51 - Purga-Purga de sebo","51",IF(B8177="502 - Fermentacion PCL","502",IF(B8177="510 - Fermentacion","510","512"))))))</f>
        <v/>
      </c>
      <c r="M8177" s="107" t="str">
        <f t="shared" si="127"/>
        <v/>
      </c>
    </row>
    <row r="8178" spans="12:13" hidden="1" x14ac:dyDescent="0.25">
      <c r="L8178" s="145" t="str">
        <f>IF(A8178="","",IFERROR(VLOOKUP(B8178,IPQlickTabla!$B:$J,9,FALSE),IF(B8178="80 - Produccion-Mezcla Grasa","80",IF(B8178="51 - Purga-Purga de sebo","51",IF(B8178="502 - Fermentacion PCL","502",IF(B8178="510 - Fermentacion","510","512"))))))</f>
        <v/>
      </c>
      <c r="M8178" s="107" t="str">
        <f t="shared" si="127"/>
        <v/>
      </c>
    </row>
    <row r="8179" spans="12:13" hidden="1" x14ac:dyDescent="0.25">
      <c r="L8179" s="145" t="str">
        <f>IF(A8179="","",IFERROR(VLOOKUP(B8179,IPQlickTabla!$B:$J,9,FALSE),IF(B8179="80 - Produccion-Mezcla Grasa","80",IF(B8179="51 - Purga-Purga de sebo","51",IF(B8179="502 - Fermentacion PCL","502",IF(B8179="510 - Fermentacion","510","512"))))))</f>
        <v/>
      </c>
      <c r="M8179" s="107" t="str">
        <f t="shared" si="127"/>
        <v/>
      </c>
    </row>
    <row r="8180" spans="12:13" hidden="1" x14ac:dyDescent="0.25">
      <c r="L8180" s="145" t="str">
        <f>IF(A8180="","",IFERROR(VLOOKUP(B8180,IPQlickTabla!$B:$J,9,FALSE),IF(B8180="80 - Produccion-Mezcla Grasa","80",IF(B8180="51 - Purga-Purga de sebo","51",IF(B8180="502 - Fermentacion PCL","502",IF(B8180="510 - Fermentacion","510","512"))))))</f>
        <v/>
      </c>
      <c r="M8180" s="107" t="str">
        <f t="shared" si="127"/>
        <v/>
      </c>
    </row>
    <row r="8181" spans="12:13" hidden="1" x14ac:dyDescent="0.25">
      <c r="L8181" s="145" t="str">
        <f>IF(A8181="","",IFERROR(VLOOKUP(B8181,IPQlickTabla!$B:$J,9,FALSE),IF(B8181="80 - Produccion-Mezcla Grasa","80",IF(B8181="51 - Purga-Purga de sebo","51",IF(B8181="502 - Fermentacion PCL","502",IF(B8181="510 - Fermentacion","510","512"))))))</f>
        <v/>
      </c>
      <c r="M8181" s="107" t="str">
        <f t="shared" si="127"/>
        <v/>
      </c>
    </row>
    <row r="8182" spans="12:13" hidden="1" x14ac:dyDescent="0.25">
      <c r="L8182" s="145" t="str">
        <f>IF(A8182="","",IFERROR(VLOOKUP(B8182,IPQlickTabla!$B:$J,9,FALSE),IF(B8182="80 - Produccion-Mezcla Grasa","80",IF(B8182="51 - Purga-Purga de sebo","51",IF(B8182="502 - Fermentacion PCL","502",IF(B8182="510 - Fermentacion","510","512"))))))</f>
        <v/>
      </c>
      <c r="M8182" s="107" t="str">
        <f t="shared" si="127"/>
        <v/>
      </c>
    </row>
    <row r="8183" spans="12:13" hidden="1" x14ac:dyDescent="0.25">
      <c r="L8183" s="145" t="str">
        <f>IF(A8183="","",IFERROR(VLOOKUP(B8183,IPQlickTabla!$B:$J,9,FALSE),IF(B8183="80 - Produccion-Mezcla Grasa","80",IF(B8183="51 - Purga-Purga de sebo","51",IF(B8183="502 - Fermentacion PCL","502",IF(B8183="510 - Fermentacion","510","512"))))))</f>
        <v/>
      </c>
      <c r="M8183" s="107" t="str">
        <f t="shared" si="127"/>
        <v/>
      </c>
    </row>
    <row r="8184" spans="12:13" hidden="1" x14ac:dyDescent="0.25">
      <c r="L8184" s="145" t="str">
        <f>IF(A8184="","",IFERROR(VLOOKUP(B8184,IPQlickTabla!$B:$J,9,FALSE),IF(B8184="80 - Produccion-Mezcla Grasa","80",IF(B8184="51 - Purga-Purga de sebo","51",IF(B8184="502 - Fermentacion PCL","502",IF(B8184="510 - Fermentacion","510","512"))))))</f>
        <v/>
      </c>
      <c r="M8184" s="107" t="str">
        <f t="shared" si="127"/>
        <v/>
      </c>
    </row>
    <row r="8185" spans="12:13" hidden="1" x14ac:dyDescent="0.25">
      <c r="L8185" s="145" t="str">
        <f>IF(A8185="","",IFERROR(VLOOKUP(B8185,IPQlickTabla!$B:$J,9,FALSE),IF(B8185="80 - Produccion-Mezcla Grasa","80",IF(B8185="51 - Purga-Purga de sebo","51",IF(B8185="502 - Fermentacion PCL","502",IF(B8185="510 - Fermentacion","510","512"))))))</f>
        <v/>
      </c>
      <c r="M8185" s="107" t="str">
        <f t="shared" si="127"/>
        <v/>
      </c>
    </row>
    <row r="8186" spans="12:13" hidden="1" x14ac:dyDescent="0.25">
      <c r="L8186" s="145" t="str">
        <f>IF(A8186="","",IFERROR(VLOOKUP(B8186,IPQlickTabla!$B:$J,9,FALSE),IF(B8186="80 - Produccion-Mezcla Grasa","80",IF(B8186="51 - Purga-Purga de sebo","51",IF(B8186="502 - Fermentacion PCL","502",IF(B8186="510 - Fermentacion","510","512"))))))</f>
        <v/>
      </c>
      <c r="M8186" s="107" t="str">
        <f t="shared" si="127"/>
        <v/>
      </c>
    </row>
    <row r="8187" spans="12:13" hidden="1" x14ac:dyDescent="0.25">
      <c r="L8187" s="145" t="str">
        <f>IF(A8187="","",IFERROR(VLOOKUP(B8187,IPQlickTabla!$B:$J,9,FALSE),IF(B8187="80 - Produccion-Mezcla Grasa","80",IF(B8187="51 - Purga-Purga de sebo","51",IF(B8187="502 - Fermentacion PCL","502",IF(B8187="510 - Fermentacion","510","512"))))))</f>
        <v/>
      </c>
      <c r="M8187" s="107" t="str">
        <f t="shared" si="127"/>
        <v/>
      </c>
    </row>
    <row r="8188" spans="12:13" hidden="1" x14ac:dyDescent="0.25">
      <c r="L8188" s="145" t="str">
        <f>IF(A8188="","",IFERROR(VLOOKUP(B8188,IPQlickTabla!$B:$J,9,FALSE),IF(B8188="80 - Produccion-Mezcla Grasa","80",IF(B8188="51 - Purga-Purga de sebo","51",IF(B8188="502 - Fermentacion PCL","502",IF(B8188="510 - Fermentacion","510","512"))))))</f>
        <v/>
      </c>
      <c r="M8188" s="107" t="str">
        <f t="shared" si="127"/>
        <v/>
      </c>
    </row>
    <row r="8189" spans="12:13" hidden="1" x14ac:dyDescent="0.25">
      <c r="L8189" s="145" t="str">
        <f>IF(A8189="","",IFERROR(VLOOKUP(B8189,IPQlickTabla!$B:$J,9,FALSE),IF(B8189="80 - Produccion-Mezcla Grasa","80",IF(B8189="51 - Purga-Purga de sebo","51",IF(B8189="502 - Fermentacion PCL","502",IF(B8189="510 - Fermentacion","510","512"))))))</f>
        <v/>
      </c>
      <c r="M8189" s="107" t="str">
        <f t="shared" si="127"/>
        <v/>
      </c>
    </row>
    <row r="8190" spans="12:13" hidden="1" x14ac:dyDescent="0.25">
      <c r="L8190" s="145" t="str">
        <f>IF(A8190="","",IFERROR(VLOOKUP(B8190,IPQlickTabla!$B:$J,9,FALSE),IF(B8190="80 - Produccion-Mezcla Grasa","80",IF(B8190="51 - Purga-Purga de sebo","51",IF(B8190="502 - Fermentacion PCL","502",IF(B8190="510 - Fermentacion","510","512"))))))</f>
        <v/>
      </c>
      <c r="M8190" s="107" t="str">
        <f t="shared" si="127"/>
        <v/>
      </c>
    </row>
    <row r="8191" spans="12:13" hidden="1" x14ac:dyDescent="0.25">
      <c r="L8191" s="145" t="str">
        <f>IF(A8191="","",IFERROR(VLOOKUP(B8191,IPQlickTabla!$B:$J,9,FALSE),IF(B8191="80 - Produccion-Mezcla Grasa","80",IF(B8191="51 - Purga-Purga de sebo","51",IF(B8191="502 - Fermentacion PCL","502",IF(B8191="510 - Fermentacion","510","512"))))))</f>
        <v/>
      </c>
      <c r="M8191" s="107" t="str">
        <f t="shared" si="127"/>
        <v/>
      </c>
    </row>
    <row r="8192" spans="12:13" hidden="1" x14ac:dyDescent="0.25">
      <c r="L8192" s="145" t="str">
        <f>IF(A8192="","",IFERROR(VLOOKUP(B8192,IPQlickTabla!$B:$J,9,FALSE),IF(B8192="80 - Produccion-Mezcla Grasa","80",IF(B8192="51 - Purga-Purga de sebo","51",IF(B8192="502 - Fermentacion PCL","502",IF(B8192="510 - Fermentacion","510","512"))))))</f>
        <v/>
      </c>
      <c r="M8192" s="107" t="str">
        <f t="shared" si="127"/>
        <v/>
      </c>
    </row>
    <row r="8193" spans="12:13" hidden="1" x14ac:dyDescent="0.25">
      <c r="L8193" s="145" t="str">
        <f>IF(A8193="","",IFERROR(VLOOKUP(B8193,IPQlickTabla!$B:$J,9,FALSE),IF(B8193="80 - Produccion-Mezcla Grasa","80",IF(B8193="51 - Purga-Purga de sebo","51",IF(B8193="502 - Fermentacion PCL","502",IF(B8193="510 - Fermentacion","510","512"))))))</f>
        <v/>
      </c>
      <c r="M8193" s="107" t="str">
        <f t="shared" si="127"/>
        <v/>
      </c>
    </row>
    <row r="8194" spans="12:13" hidden="1" x14ac:dyDescent="0.25">
      <c r="L8194" s="145" t="str">
        <f>IF(A8194="","",IFERROR(VLOOKUP(B8194,IPQlickTabla!$B:$J,9,FALSE),IF(B8194="80 - Produccion-Mezcla Grasa","80",IF(B8194="51 - Purga-Purga de sebo","51",IF(B8194="502 - Fermentacion PCL","502",IF(B8194="510 - Fermentacion","510","512"))))))</f>
        <v/>
      </c>
      <c r="M8194" s="107" t="str">
        <f t="shared" si="127"/>
        <v/>
      </c>
    </row>
    <row r="8195" spans="12:13" hidden="1" x14ac:dyDescent="0.25">
      <c r="L8195" s="145" t="str">
        <f>IF(A8195="","",IFERROR(VLOOKUP(B8195,IPQlickTabla!$B:$J,9,FALSE),IF(B8195="80 - Produccion-Mezcla Grasa","80",IF(B8195="51 - Purga-Purga de sebo","51",IF(B8195="502 - Fermentacion PCL","502",IF(B8195="510 - Fermentacion","510","512"))))))</f>
        <v/>
      </c>
      <c r="M8195" s="107" t="str">
        <f t="shared" ref="M8195:M8258" si="128">+IF(OR(L8195=73,L8195=74,L8195=75),75,IF(L8195="80",80,IF(L8195="51",51,IF(L8195="502",502,IF(L8195="510",510,IF(L8195="512",512,L8195))))))</f>
        <v/>
      </c>
    </row>
    <row r="8196" spans="12:13" hidden="1" x14ac:dyDescent="0.25">
      <c r="L8196" s="145" t="str">
        <f>IF(A8196="","",IFERROR(VLOOKUP(B8196,IPQlickTabla!$B:$J,9,FALSE),IF(B8196="80 - Produccion-Mezcla Grasa","80",IF(B8196="51 - Purga-Purga de sebo","51",IF(B8196="502 - Fermentacion PCL","502",IF(B8196="510 - Fermentacion","510","512"))))))</f>
        <v/>
      </c>
      <c r="M8196" s="107" t="str">
        <f t="shared" si="128"/>
        <v/>
      </c>
    </row>
    <row r="8197" spans="12:13" hidden="1" x14ac:dyDescent="0.25">
      <c r="L8197" s="145" t="str">
        <f>IF(A8197="","",IFERROR(VLOOKUP(B8197,IPQlickTabla!$B:$J,9,FALSE),IF(B8197="80 - Produccion-Mezcla Grasa","80",IF(B8197="51 - Purga-Purga de sebo","51",IF(B8197="502 - Fermentacion PCL","502",IF(B8197="510 - Fermentacion","510","512"))))))</f>
        <v/>
      </c>
      <c r="M8197" s="107" t="str">
        <f t="shared" si="128"/>
        <v/>
      </c>
    </row>
    <row r="8198" spans="12:13" hidden="1" x14ac:dyDescent="0.25">
      <c r="L8198" s="145" t="str">
        <f>IF(A8198="","",IFERROR(VLOOKUP(B8198,IPQlickTabla!$B:$J,9,FALSE),IF(B8198="80 - Produccion-Mezcla Grasa","80",IF(B8198="51 - Purga-Purga de sebo","51",IF(B8198="502 - Fermentacion PCL","502",IF(B8198="510 - Fermentacion","510","512"))))))</f>
        <v/>
      </c>
      <c r="M8198" s="107" t="str">
        <f t="shared" si="128"/>
        <v/>
      </c>
    </row>
    <row r="8199" spans="12:13" hidden="1" x14ac:dyDescent="0.25">
      <c r="L8199" s="145" t="str">
        <f>IF(A8199="","",IFERROR(VLOOKUP(B8199,IPQlickTabla!$B:$J,9,FALSE),IF(B8199="80 - Produccion-Mezcla Grasa","80",IF(B8199="51 - Purga-Purga de sebo","51",IF(B8199="502 - Fermentacion PCL","502",IF(B8199="510 - Fermentacion","510","512"))))))</f>
        <v/>
      </c>
      <c r="M8199" s="107" t="str">
        <f t="shared" si="128"/>
        <v/>
      </c>
    </row>
    <row r="8200" spans="12:13" hidden="1" x14ac:dyDescent="0.25">
      <c r="L8200" s="145" t="str">
        <f>IF(A8200="","",IFERROR(VLOOKUP(B8200,IPQlickTabla!$B:$J,9,FALSE),IF(B8200="80 - Produccion-Mezcla Grasa","80",IF(B8200="51 - Purga-Purga de sebo","51",IF(B8200="502 - Fermentacion PCL","502",IF(B8200="510 - Fermentacion","510","512"))))))</f>
        <v/>
      </c>
      <c r="M8200" s="107" t="str">
        <f t="shared" si="128"/>
        <v/>
      </c>
    </row>
    <row r="8201" spans="12:13" hidden="1" x14ac:dyDescent="0.25">
      <c r="L8201" s="145" t="str">
        <f>IF(A8201="","",IFERROR(VLOOKUP(B8201,IPQlickTabla!$B:$J,9,FALSE),IF(B8201="80 - Produccion-Mezcla Grasa","80",IF(B8201="51 - Purga-Purga de sebo","51",IF(B8201="502 - Fermentacion PCL","502",IF(B8201="510 - Fermentacion","510","512"))))))</f>
        <v/>
      </c>
      <c r="M8201" s="107" t="str">
        <f t="shared" si="128"/>
        <v/>
      </c>
    </row>
    <row r="8202" spans="12:13" hidden="1" x14ac:dyDescent="0.25">
      <c r="L8202" s="145" t="str">
        <f>IF(A8202="","",IFERROR(VLOOKUP(B8202,IPQlickTabla!$B:$J,9,FALSE),IF(B8202="80 - Produccion-Mezcla Grasa","80",IF(B8202="51 - Purga-Purga de sebo","51",IF(B8202="502 - Fermentacion PCL","502",IF(B8202="510 - Fermentacion","510","512"))))))</f>
        <v/>
      </c>
      <c r="M8202" s="107" t="str">
        <f t="shared" si="128"/>
        <v/>
      </c>
    </row>
    <row r="8203" spans="12:13" hidden="1" x14ac:dyDescent="0.25">
      <c r="L8203" s="145" t="str">
        <f>IF(A8203="","",IFERROR(VLOOKUP(B8203,IPQlickTabla!$B:$J,9,FALSE),IF(B8203="80 - Produccion-Mezcla Grasa","80",IF(B8203="51 - Purga-Purga de sebo","51",IF(B8203="502 - Fermentacion PCL","502",IF(B8203="510 - Fermentacion","510","512"))))))</f>
        <v/>
      </c>
      <c r="M8203" s="107" t="str">
        <f t="shared" si="128"/>
        <v/>
      </c>
    </row>
    <row r="8204" spans="12:13" hidden="1" x14ac:dyDescent="0.25">
      <c r="L8204" s="145" t="str">
        <f>IF(A8204="","",IFERROR(VLOOKUP(B8204,IPQlickTabla!$B:$J,9,FALSE),IF(B8204="80 - Produccion-Mezcla Grasa","80",IF(B8204="51 - Purga-Purga de sebo","51",IF(B8204="502 - Fermentacion PCL","502",IF(B8204="510 - Fermentacion","510","512"))))))</f>
        <v/>
      </c>
      <c r="M8204" s="107" t="str">
        <f t="shared" si="128"/>
        <v/>
      </c>
    </row>
    <row r="8205" spans="12:13" hidden="1" x14ac:dyDescent="0.25">
      <c r="L8205" s="145" t="str">
        <f>IF(A8205="","",IFERROR(VLOOKUP(B8205,IPQlickTabla!$B:$J,9,FALSE),IF(B8205="80 - Produccion-Mezcla Grasa","80",IF(B8205="51 - Purga-Purga de sebo","51",IF(B8205="502 - Fermentacion PCL","502",IF(B8205="510 - Fermentacion","510","512"))))))</f>
        <v/>
      </c>
      <c r="M8205" s="107" t="str">
        <f t="shared" si="128"/>
        <v/>
      </c>
    </row>
    <row r="8206" spans="12:13" hidden="1" x14ac:dyDescent="0.25">
      <c r="L8206" s="145" t="str">
        <f>IF(A8206="","",IFERROR(VLOOKUP(B8206,IPQlickTabla!$B:$J,9,FALSE),IF(B8206="80 - Produccion-Mezcla Grasa","80",IF(B8206="51 - Purga-Purga de sebo","51",IF(B8206="502 - Fermentacion PCL","502",IF(B8206="510 - Fermentacion","510","512"))))))</f>
        <v/>
      </c>
      <c r="M8206" s="107" t="str">
        <f t="shared" si="128"/>
        <v/>
      </c>
    </row>
    <row r="8207" spans="12:13" hidden="1" x14ac:dyDescent="0.25">
      <c r="L8207" s="145" t="str">
        <f>IF(A8207="","",IFERROR(VLOOKUP(B8207,IPQlickTabla!$B:$J,9,FALSE),IF(B8207="80 - Produccion-Mezcla Grasa","80",IF(B8207="51 - Purga-Purga de sebo","51",IF(B8207="502 - Fermentacion PCL","502",IF(B8207="510 - Fermentacion","510","512"))))))</f>
        <v/>
      </c>
      <c r="M8207" s="107" t="str">
        <f t="shared" si="128"/>
        <v/>
      </c>
    </row>
    <row r="8208" spans="12:13" hidden="1" x14ac:dyDescent="0.25">
      <c r="L8208" s="145" t="str">
        <f>IF(A8208="","",IFERROR(VLOOKUP(B8208,IPQlickTabla!$B:$J,9,FALSE),IF(B8208="80 - Produccion-Mezcla Grasa","80",IF(B8208="51 - Purga-Purga de sebo","51",IF(B8208="502 - Fermentacion PCL","502",IF(B8208="510 - Fermentacion","510","512"))))))</f>
        <v/>
      </c>
      <c r="M8208" s="107" t="str">
        <f t="shared" si="128"/>
        <v/>
      </c>
    </row>
    <row r="8209" spans="12:13" hidden="1" x14ac:dyDescent="0.25">
      <c r="L8209" s="145" t="str">
        <f>IF(A8209="","",IFERROR(VLOOKUP(B8209,IPQlickTabla!$B:$J,9,FALSE),IF(B8209="80 - Produccion-Mezcla Grasa","80",IF(B8209="51 - Purga-Purga de sebo","51",IF(B8209="502 - Fermentacion PCL","502",IF(B8209="510 - Fermentacion","510","512"))))))</f>
        <v/>
      </c>
      <c r="M8209" s="107" t="str">
        <f t="shared" si="128"/>
        <v/>
      </c>
    </row>
    <row r="8210" spans="12:13" hidden="1" x14ac:dyDescent="0.25">
      <c r="L8210" s="145" t="str">
        <f>IF(A8210="","",IFERROR(VLOOKUP(B8210,IPQlickTabla!$B:$J,9,FALSE),IF(B8210="80 - Produccion-Mezcla Grasa","80",IF(B8210="51 - Purga-Purga de sebo","51",IF(B8210="502 - Fermentacion PCL","502",IF(B8210="510 - Fermentacion","510","512"))))))</f>
        <v/>
      </c>
      <c r="M8210" s="107" t="str">
        <f t="shared" si="128"/>
        <v/>
      </c>
    </row>
    <row r="8211" spans="12:13" hidden="1" x14ac:dyDescent="0.25">
      <c r="L8211" s="145" t="str">
        <f>IF(A8211="","",IFERROR(VLOOKUP(B8211,IPQlickTabla!$B:$J,9,FALSE),IF(B8211="80 - Produccion-Mezcla Grasa","80",IF(B8211="51 - Purga-Purga de sebo","51",IF(B8211="502 - Fermentacion PCL","502",IF(B8211="510 - Fermentacion","510","512"))))))</f>
        <v/>
      </c>
      <c r="M8211" s="107" t="str">
        <f t="shared" si="128"/>
        <v/>
      </c>
    </row>
    <row r="8212" spans="12:13" hidden="1" x14ac:dyDescent="0.25">
      <c r="L8212" s="145" t="str">
        <f>IF(A8212="","",IFERROR(VLOOKUP(B8212,IPQlickTabla!$B:$J,9,FALSE),IF(B8212="80 - Produccion-Mezcla Grasa","80",IF(B8212="51 - Purga-Purga de sebo","51",IF(B8212="502 - Fermentacion PCL","502",IF(B8212="510 - Fermentacion","510","512"))))))</f>
        <v/>
      </c>
      <c r="M8212" s="107" t="str">
        <f t="shared" si="128"/>
        <v/>
      </c>
    </row>
    <row r="8213" spans="12:13" hidden="1" x14ac:dyDescent="0.25">
      <c r="L8213" s="145" t="str">
        <f>IF(A8213="","",IFERROR(VLOOKUP(B8213,IPQlickTabla!$B:$J,9,FALSE),IF(B8213="80 - Produccion-Mezcla Grasa","80",IF(B8213="51 - Purga-Purga de sebo","51",IF(B8213="502 - Fermentacion PCL","502",IF(B8213="510 - Fermentacion","510","512"))))))</f>
        <v/>
      </c>
      <c r="M8213" s="107" t="str">
        <f t="shared" si="128"/>
        <v/>
      </c>
    </row>
    <row r="8214" spans="12:13" hidden="1" x14ac:dyDescent="0.25">
      <c r="L8214" s="145" t="str">
        <f>IF(A8214="","",IFERROR(VLOOKUP(B8214,IPQlickTabla!$B:$J,9,FALSE),IF(B8214="80 - Produccion-Mezcla Grasa","80",IF(B8214="51 - Purga-Purga de sebo","51",IF(B8214="502 - Fermentacion PCL","502",IF(B8214="510 - Fermentacion","510","512"))))))</f>
        <v/>
      </c>
      <c r="M8214" s="107" t="str">
        <f t="shared" si="128"/>
        <v/>
      </c>
    </row>
    <row r="8215" spans="12:13" hidden="1" x14ac:dyDescent="0.25">
      <c r="L8215" s="145" t="str">
        <f>IF(A8215="","",IFERROR(VLOOKUP(B8215,IPQlickTabla!$B:$J,9,FALSE),IF(B8215="80 - Produccion-Mezcla Grasa","80",IF(B8215="51 - Purga-Purga de sebo","51",IF(B8215="502 - Fermentacion PCL","502",IF(B8215="510 - Fermentacion","510","512"))))))</f>
        <v/>
      </c>
      <c r="M8215" s="107" t="str">
        <f t="shared" si="128"/>
        <v/>
      </c>
    </row>
    <row r="8216" spans="12:13" hidden="1" x14ac:dyDescent="0.25">
      <c r="L8216" s="145" t="str">
        <f>IF(A8216="","",IFERROR(VLOOKUP(B8216,IPQlickTabla!$B:$J,9,FALSE),IF(B8216="80 - Produccion-Mezcla Grasa","80",IF(B8216="51 - Purga-Purga de sebo","51",IF(B8216="502 - Fermentacion PCL","502",IF(B8216="510 - Fermentacion","510","512"))))))</f>
        <v/>
      </c>
      <c r="M8216" s="107" t="str">
        <f t="shared" si="128"/>
        <v/>
      </c>
    </row>
    <row r="8217" spans="12:13" hidden="1" x14ac:dyDescent="0.25">
      <c r="L8217" s="145" t="str">
        <f>IF(A8217="","",IFERROR(VLOOKUP(B8217,IPQlickTabla!$B:$J,9,FALSE),IF(B8217="80 - Produccion-Mezcla Grasa","80",IF(B8217="51 - Purga-Purga de sebo","51",IF(B8217="502 - Fermentacion PCL","502",IF(B8217="510 - Fermentacion","510","512"))))))</f>
        <v/>
      </c>
      <c r="M8217" s="107" t="str">
        <f t="shared" si="128"/>
        <v/>
      </c>
    </row>
    <row r="8218" spans="12:13" hidden="1" x14ac:dyDescent="0.25">
      <c r="L8218" s="145" t="str">
        <f>IF(A8218="","",IFERROR(VLOOKUP(B8218,IPQlickTabla!$B:$J,9,FALSE),IF(B8218="80 - Produccion-Mezcla Grasa","80",IF(B8218="51 - Purga-Purga de sebo","51",IF(B8218="502 - Fermentacion PCL","502",IF(B8218="510 - Fermentacion","510","512"))))))</f>
        <v/>
      </c>
      <c r="M8218" s="107" t="str">
        <f t="shared" si="128"/>
        <v/>
      </c>
    </row>
    <row r="8219" spans="12:13" hidden="1" x14ac:dyDescent="0.25">
      <c r="L8219" s="145" t="str">
        <f>IF(A8219="","",IFERROR(VLOOKUP(B8219,IPQlickTabla!$B:$J,9,FALSE),IF(B8219="80 - Produccion-Mezcla Grasa","80",IF(B8219="51 - Purga-Purga de sebo","51",IF(B8219="502 - Fermentacion PCL","502",IF(B8219="510 - Fermentacion","510","512"))))))</f>
        <v/>
      </c>
      <c r="M8219" s="107" t="str">
        <f t="shared" si="128"/>
        <v/>
      </c>
    </row>
    <row r="8220" spans="12:13" hidden="1" x14ac:dyDescent="0.25">
      <c r="L8220" s="145" t="str">
        <f>IF(A8220="","",IFERROR(VLOOKUP(B8220,IPQlickTabla!$B:$J,9,FALSE),IF(B8220="80 - Produccion-Mezcla Grasa","80",IF(B8220="51 - Purga-Purga de sebo","51",IF(B8220="502 - Fermentacion PCL","502",IF(B8220="510 - Fermentacion","510","512"))))))</f>
        <v/>
      </c>
      <c r="M8220" s="107" t="str">
        <f t="shared" si="128"/>
        <v/>
      </c>
    </row>
    <row r="8221" spans="12:13" hidden="1" x14ac:dyDescent="0.25">
      <c r="L8221" s="145" t="str">
        <f>IF(A8221="","",IFERROR(VLOOKUP(B8221,IPQlickTabla!$B:$J,9,FALSE),IF(B8221="80 - Produccion-Mezcla Grasa","80",IF(B8221="51 - Purga-Purga de sebo","51",IF(B8221="502 - Fermentacion PCL","502",IF(B8221="510 - Fermentacion","510","512"))))))</f>
        <v/>
      </c>
      <c r="M8221" s="107" t="str">
        <f t="shared" si="128"/>
        <v/>
      </c>
    </row>
    <row r="8222" spans="12:13" hidden="1" x14ac:dyDescent="0.25">
      <c r="L8222" s="145" t="str">
        <f>IF(A8222="","",IFERROR(VLOOKUP(B8222,IPQlickTabla!$B:$J,9,FALSE),IF(B8222="80 - Produccion-Mezcla Grasa","80",IF(B8222="51 - Purga-Purga de sebo","51",IF(B8222="502 - Fermentacion PCL","502",IF(B8222="510 - Fermentacion","510","512"))))))</f>
        <v/>
      </c>
      <c r="M8222" s="107" t="str">
        <f t="shared" si="128"/>
        <v/>
      </c>
    </row>
    <row r="8223" spans="12:13" hidden="1" x14ac:dyDescent="0.25">
      <c r="L8223" s="145" t="str">
        <f>IF(A8223="","",IFERROR(VLOOKUP(B8223,IPQlickTabla!$B:$J,9,FALSE),IF(B8223="80 - Produccion-Mezcla Grasa","80",IF(B8223="51 - Purga-Purga de sebo","51",IF(B8223="502 - Fermentacion PCL","502",IF(B8223="510 - Fermentacion","510","512"))))))</f>
        <v/>
      </c>
      <c r="M8223" s="107" t="str">
        <f t="shared" si="128"/>
        <v/>
      </c>
    </row>
    <row r="8224" spans="12:13" hidden="1" x14ac:dyDescent="0.25">
      <c r="L8224" s="145" t="str">
        <f>IF(A8224="","",IFERROR(VLOOKUP(B8224,IPQlickTabla!$B:$J,9,FALSE),IF(B8224="80 - Produccion-Mezcla Grasa","80",IF(B8224="51 - Purga-Purga de sebo","51",IF(B8224="502 - Fermentacion PCL","502",IF(B8224="510 - Fermentacion","510","512"))))))</f>
        <v/>
      </c>
      <c r="M8224" s="107" t="str">
        <f t="shared" si="128"/>
        <v/>
      </c>
    </row>
    <row r="8225" spans="12:13" hidden="1" x14ac:dyDescent="0.25">
      <c r="L8225" s="145" t="str">
        <f>IF(A8225="","",IFERROR(VLOOKUP(B8225,IPQlickTabla!$B:$J,9,FALSE),IF(B8225="80 - Produccion-Mezcla Grasa","80",IF(B8225="51 - Purga-Purga de sebo","51",IF(B8225="502 - Fermentacion PCL","502",IF(B8225="510 - Fermentacion","510","512"))))))</f>
        <v/>
      </c>
      <c r="M8225" s="107" t="str">
        <f t="shared" si="128"/>
        <v/>
      </c>
    </row>
    <row r="8226" spans="12:13" hidden="1" x14ac:dyDescent="0.25">
      <c r="L8226" s="145" t="str">
        <f>IF(A8226="","",IFERROR(VLOOKUP(B8226,IPQlickTabla!$B:$J,9,FALSE),IF(B8226="80 - Produccion-Mezcla Grasa","80",IF(B8226="51 - Purga-Purga de sebo","51",IF(B8226="502 - Fermentacion PCL","502",IF(B8226="510 - Fermentacion","510","512"))))))</f>
        <v/>
      </c>
      <c r="M8226" s="107" t="str">
        <f t="shared" si="128"/>
        <v/>
      </c>
    </row>
    <row r="8227" spans="12:13" hidden="1" x14ac:dyDescent="0.25">
      <c r="L8227" s="145" t="str">
        <f>IF(A8227="","",IFERROR(VLOOKUP(B8227,IPQlickTabla!$B:$J,9,FALSE),IF(B8227="80 - Produccion-Mezcla Grasa","80",IF(B8227="51 - Purga-Purga de sebo","51",IF(B8227="502 - Fermentacion PCL","502",IF(B8227="510 - Fermentacion","510","512"))))))</f>
        <v/>
      </c>
      <c r="M8227" s="107" t="str">
        <f t="shared" si="128"/>
        <v/>
      </c>
    </row>
    <row r="8228" spans="12:13" hidden="1" x14ac:dyDescent="0.25">
      <c r="L8228" s="145" t="str">
        <f>IF(A8228="","",IFERROR(VLOOKUP(B8228,IPQlickTabla!$B:$J,9,FALSE),IF(B8228="80 - Produccion-Mezcla Grasa","80",IF(B8228="51 - Purga-Purga de sebo","51",IF(B8228="502 - Fermentacion PCL","502",IF(B8228="510 - Fermentacion","510","512"))))))</f>
        <v/>
      </c>
      <c r="M8228" s="107" t="str">
        <f t="shared" si="128"/>
        <v/>
      </c>
    </row>
    <row r="8229" spans="12:13" hidden="1" x14ac:dyDescent="0.25">
      <c r="L8229" s="145" t="str">
        <f>IF(A8229="","",IFERROR(VLOOKUP(B8229,IPQlickTabla!$B:$J,9,FALSE),IF(B8229="80 - Produccion-Mezcla Grasa","80",IF(B8229="51 - Purga-Purga de sebo","51",IF(B8229="502 - Fermentacion PCL","502",IF(B8229="510 - Fermentacion","510","512"))))))</f>
        <v/>
      </c>
      <c r="M8229" s="107" t="str">
        <f t="shared" si="128"/>
        <v/>
      </c>
    </row>
    <row r="8230" spans="12:13" hidden="1" x14ac:dyDescent="0.25">
      <c r="L8230" s="145" t="str">
        <f>IF(A8230="","",IFERROR(VLOOKUP(B8230,IPQlickTabla!$B:$J,9,FALSE),IF(B8230="80 - Produccion-Mezcla Grasa","80",IF(B8230="51 - Purga-Purga de sebo","51",IF(B8230="502 - Fermentacion PCL","502",IF(B8230="510 - Fermentacion","510","512"))))))</f>
        <v/>
      </c>
      <c r="M8230" s="107" t="str">
        <f t="shared" si="128"/>
        <v/>
      </c>
    </row>
    <row r="8231" spans="12:13" hidden="1" x14ac:dyDescent="0.25">
      <c r="L8231" s="145" t="str">
        <f>IF(A8231="","",IFERROR(VLOOKUP(B8231,IPQlickTabla!$B:$J,9,FALSE),IF(B8231="80 - Produccion-Mezcla Grasa","80",IF(B8231="51 - Purga-Purga de sebo","51",IF(B8231="502 - Fermentacion PCL","502",IF(B8231="510 - Fermentacion","510","512"))))))</f>
        <v/>
      </c>
      <c r="M8231" s="107" t="str">
        <f t="shared" si="128"/>
        <v/>
      </c>
    </row>
    <row r="8232" spans="12:13" hidden="1" x14ac:dyDescent="0.25">
      <c r="L8232" s="145" t="str">
        <f>IF(A8232="","",IFERROR(VLOOKUP(B8232,IPQlickTabla!$B:$J,9,FALSE),IF(B8232="80 - Produccion-Mezcla Grasa","80",IF(B8232="51 - Purga-Purga de sebo","51",IF(B8232="502 - Fermentacion PCL","502",IF(B8232="510 - Fermentacion","510","512"))))))</f>
        <v/>
      </c>
      <c r="M8232" s="107" t="str">
        <f t="shared" si="128"/>
        <v/>
      </c>
    </row>
    <row r="8233" spans="12:13" hidden="1" x14ac:dyDescent="0.25">
      <c r="L8233" s="145" t="str">
        <f>IF(A8233="","",IFERROR(VLOOKUP(B8233,IPQlickTabla!$B:$J,9,FALSE),IF(B8233="80 - Produccion-Mezcla Grasa","80",IF(B8233="51 - Purga-Purga de sebo","51",IF(B8233="502 - Fermentacion PCL","502",IF(B8233="510 - Fermentacion","510","512"))))))</f>
        <v/>
      </c>
      <c r="M8233" s="107" t="str">
        <f t="shared" si="128"/>
        <v/>
      </c>
    </row>
    <row r="8234" spans="12:13" hidden="1" x14ac:dyDescent="0.25">
      <c r="L8234" s="145" t="str">
        <f>IF(A8234="","",IFERROR(VLOOKUP(B8234,IPQlickTabla!$B:$J,9,FALSE),IF(B8234="80 - Produccion-Mezcla Grasa","80",IF(B8234="51 - Purga-Purga de sebo","51",IF(B8234="502 - Fermentacion PCL","502",IF(B8234="510 - Fermentacion","510","512"))))))</f>
        <v/>
      </c>
      <c r="M8234" s="107" t="str">
        <f t="shared" si="128"/>
        <v/>
      </c>
    </row>
    <row r="8235" spans="12:13" hidden="1" x14ac:dyDescent="0.25">
      <c r="L8235" s="145" t="str">
        <f>IF(A8235="","",IFERROR(VLOOKUP(B8235,IPQlickTabla!$B:$J,9,FALSE),IF(B8235="80 - Produccion-Mezcla Grasa","80",IF(B8235="51 - Purga-Purga de sebo","51",IF(B8235="502 - Fermentacion PCL","502",IF(B8235="510 - Fermentacion","510","512"))))))</f>
        <v/>
      </c>
      <c r="M8235" s="107" t="str">
        <f t="shared" si="128"/>
        <v/>
      </c>
    </row>
    <row r="8236" spans="12:13" hidden="1" x14ac:dyDescent="0.25">
      <c r="L8236" s="145" t="str">
        <f>IF(A8236="","",IFERROR(VLOOKUP(B8236,IPQlickTabla!$B:$J,9,FALSE),IF(B8236="80 - Produccion-Mezcla Grasa","80",IF(B8236="51 - Purga-Purga de sebo","51",IF(B8236="502 - Fermentacion PCL","502",IF(B8236="510 - Fermentacion","510","512"))))))</f>
        <v/>
      </c>
      <c r="M8236" s="107" t="str">
        <f t="shared" si="128"/>
        <v/>
      </c>
    </row>
    <row r="8237" spans="12:13" hidden="1" x14ac:dyDescent="0.25">
      <c r="L8237" s="145" t="str">
        <f>IF(A8237="","",IFERROR(VLOOKUP(B8237,IPQlickTabla!$B:$J,9,FALSE),IF(B8237="80 - Produccion-Mezcla Grasa","80",IF(B8237="51 - Purga-Purga de sebo","51",IF(B8237="502 - Fermentacion PCL","502",IF(B8237="510 - Fermentacion","510","512"))))))</f>
        <v/>
      </c>
      <c r="M8237" s="107" t="str">
        <f t="shared" si="128"/>
        <v/>
      </c>
    </row>
    <row r="8238" spans="12:13" hidden="1" x14ac:dyDescent="0.25">
      <c r="L8238" s="145" t="str">
        <f>IF(A8238="","",IFERROR(VLOOKUP(B8238,IPQlickTabla!$B:$J,9,FALSE),IF(B8238="80 - Produccion-Mezcla Grasa","80",IF(B8238="51 - Purga-Purga de sebo","51",IF(B8238="502 - Fermentacion PCL","502",IF(B8238="510 - Fermentacion","510","512"))))))</f>
        <v/>
      </c>
      <c r="M8238" s="107" t="str">
        <f t="shared" si="128"/>
        <v/>
      </c>
    </row>
    <row r="8239" spans="12:13" hidden="1" x14ac:dyDescent="0.25">
      <c r="L8239" s="145" t="str">
        <f>IF(A8239="","",IFERROR(VLOOKUP(B8239,IPQlickTabla!$B:$J,9,FALSE),IF(B8239="80 - Produccion-Mezcla Grasa","80",IF(B8239="51 - Purga-Purga de sebo","51",IF(B8239="502 - Fermentacion PCL","502",IF(B8239="510 - Fermentacion","510","512"))))))</f>
        <v/>
      </c>
      <c r="M8239" s="107" t="str">
        <f t="shared" si="128"/>
        <v/>
      </c>
    </row>
    <row r="8240" spans="12:13" hidden="1" x14ac:dyDescent="0.25">
      <c r="L8240" s="145" t="str">
        <f>IF(A8240="","",IFERROR(VLOOKUP(B8240,IPQlickTabla!$B:$J,9,FALSE),IF(B8240="80 - Produccion-Mezcla Grasa","80",IF(B8240="51 - Purga-Purga de sebo","51",IF(B8240="502 - Fermentacion PCL","502",IF(B8240="510 - Fermentacion","510","512"))))))</f>
        <v/>
      </c>
      <c r="M8240" s="107" t="str">
        <f t="shared" si="128"/>
        <v/>
      </c>
    </row>
    <row r="8241" spans="12:13" hidden="1" x14ac:dyDescent="0.25">
      <c r="L8241" s="145" t="str">
        <f>IF(A8241="","",IFERROR(VLOOKUP(B8241,IPQlickTabla!$B:$J,9,FALSE),IF(B8241="80 - Produccion-Mezcla Grasa","80",IF(B8241="51 - Purga-Purga de sebo","51",IF(B8241="502 - Fermentacion PCL","502",IF(B8241="510 - Fermentacion","510","512"))))))</f>
        <v/>
      </c>
      <c r="M8241" s="107" t="str">
        <f t="shared" si="128"/>
        <v/>
      </c>
    </row>
    <row r="8242" spans="12:13" hidden="1" x14ac:dyDescent="0.25">
      <c r="L8242" s="145" t="str">
        <f>IF(A8242="","",IFERROR(VLOOKUP(B8242,IPQlickTabla!$B:$J,9,FALSE),IF(B8242="80 - Produccion-Mezcla Grasa","80",IF(B8242="51 - Purga-Purga de sebo","51",IF(B8242="502 - Fermentacion PCL","502",IF(B8242="510 - Fermentacion","510","512"))))))</f>
        <v/>
      </c>
      <c r="M8242" s="107" t="str">
        <f t="shared" si="128"/>
        <v/>
      </c>
    </row>
    <row r="8243" spans="12:13" hidden="1" x14ac:dyDescent="0.25">
      <c r="L8243" s="145" t="str">
        <f>IF(A8243="","",IFERROR(VLOOKUP(B8243,IPQlickTabla!$B:$J,9,FALSE),IF(B8243="80 - Produccion-Mezcla Grasa","80",IF(B8243="51 - Purga-Purga de sebo","51",IF(B8243="502 - Fermentacion PCL","502",IF(B8243="510 - Fermentacion","510","512"))))))</f>
        <v/>
      </c>
      <c r="M8243" s="107" t="str">
        <f t="shared" si="128"/>
        <v/>
      </c>
    </row>
    <row r="8244" spans="12:13" hidden="1" x14ac:dyDescent="0.25">
      <c r="L8244" s="145" t="str">
        <f>IF(A8244="","",IFERROR(VLOOKUP(B8244,IPQlickTabla!$B:$J,9,FALSE),IF(B8244="80 - Produccion-Mezcla Grasa","80",IF(B8244="51 - Purga-Purga de sebo","51",IF(B8244="502 - Fermentacion PCL","502",IF(B8244="510 - Fermentacion","510","512"))))))</f>
        <v/>
      </c>
      <c r="M8244" s="107" t="str">
        <f t="shared" si="128"/>
        <v/>
      </c>
    </row>
    <row r="8245" spans="12:13" hidden="1" x14ac:dyDescent="0.25">
      <c r="L8245" s="145" t="str">
        <f>IF(A8245="","",IFERROR(VLOOKUP(B8245,IPQlickTabla!$B:$J,9,FALSE),IF(B8245="80 - Produccion-Mezcla Grasa","80",IF(B8245="51 - Purga-Purga de sebo","51",IF(B8245="502 - Fermentacion PCL","502",IF(B8245="510 - Fermentacion","510","512"))))))</f>
        <v/>
      </c>
      <c r="M8245" s="107" t="str">
        <f t="shared" si="128"/>
        <v/>
      </c>
    </row>
    <row r="8246" spans="12:13" hidden="1" x14ac:dyDescent="0.25">
      <c r="L8246" s="145" t="str">
        <f>IF(A8246="","",IFERROR(VLOOKUP(B8246,IPQlickTabla!$B:$J,9,FALSE),IF(B8246="80 - Produccion-Mezcla Grasa","80",IF(B8246="51 - Purga-Purga de sebo","51",IF(B8246="502 - Fermentacion PCL","502",IF(B8246="510 - Fermentacion","510","512"))))))</f>
        <v/>
      </c>
      <c r="M8246" s="107" t="str">
        <f t="shared" si="128"/>
        <v/>
      </c>
    </row>
    <row r="8247" spans="12:13" hidden="1" x14ac:dyDescent="0.25">
      <c r="L8247" s="145" t="str">
        <f>IF(A8247="","",IFERROR(VLOOKUP(B8247,IPQlickTabla!$B:$J,9,FALSE),IF(B8247="80 - Produccion-Mezcla Grasa","80",IF(B8247="51 - Purga-Purga de sebo","51",IF(B8247="502 - Fermentacion PCL","502",IF(B8247="510 - Fermentacion","510","512"))))))</f>
        <v/>
      </c>
      <c r="M8247" s="107" t="str">
        <f t="shared" si="128"/>
        <v/>
      </c>
    </row>
    <row r="8248" spans="12:13" hidden="1" x14ac:dyDescent="0.25">
      <c r="L8248" s="145" t="str">
        <f>IF(A8248="","",IFERROR(VLOOKUP(B8248,IPQlickTabla!$B:$J,9,FALSE),IF(B8248="80 - Produccion-Mezcla Grasa","80",IF(B8248="51 - Purga-Purga de sebo","51",IF(B8248="502 - Fermentacion PCL","502",IF(B8248="510 - Fermentacion","510","512"))))))</f>
        <v/>
      </c>
      <c r="M8248" s="107" t="str">
        <f t="shared" si="128"/>
        <v/>
      </c>
    </row>
    <row r="8249" spans="12:13" hidden="1" x14ac:dyDescent="0.25">
      <c r="L8249" s="145" t="str">
        <f>IF(A8249="","",IFERROR(VLOOKUP(B8249,IPQlickTabla!$B:$J,9,FALSE),IF(B8249="80 - Produccion-Mezcla Grasa","80",IF(B8249="51 - Purga-Purga de sebo","51",IF(B8249="502 - Fermentacion PCL","502",IF(B8249="510 - Fermentacion","510","512"))))))</f>
        <v/>
      </c>
      <c r="M8249" s="107" t="str">
        <f t="shared" si="128"/>
        <v/>
      </c>
    </row>
    <row r="8250" spans="12:13" hidden="1" x14ac:dyDescent="0.25">
      <c r="L8250" s="145" t="str">
        <f>IF(A8250="","",IFERROR(VLOOKUP(B8250,IPQlickTabla!$B:$J,9,FALSE),IF(B8250="80 - Produccion-Mezcla Grasa","80",IF(B8250="51 - Purga-Purga de sebo","51",IF(B8250="502 - Fermentacion PCL","502",IF(B8250="510 - Fermentacion","510","512"))))))</f>
        <v/>
      </c>
      <c r="M8250" s="107" t="str">
        <f t="shared" si="128"/>
        <v/>
      </c>
    </row>
    <row r="8251" spans="12:13" hidden="1" x14ac:dyDescent="0.25">
      <c r="L8251" s="145" t="str">
        <f>IF(A8251="","",IFERROR(VLOOKUP(B8251,IPQlickTabla!$B:$J,9,FALSE),IF(B8251="80 - Produccion-Mezcla Grasa","80",IF(B8251="51 - Purga-Purga de sebo","51",IF(B8251="502 - Fermentacion PCL","502",IF(B8251="510 - Fermentacion","510","512"))))))</f>
        <v/>
      </c>
      <c r="M8251" s="107" t="str">
        <f t="shared" si="128"/>
        <v/>
      </c>
    </row>
    <row r="8252" spans="12:13" hidden="1" x14ac:dyDescent="0.25">
      <c r="L8252" s="145" t="str">
        <f>IF(A8252="","",IFERROR(VLOOKUP(B8252,IPQlickTabla!$B:$J,9,FALSE),IF(B8252="80 - Produccion-Mezcla Grasa","80",IF(B8252="51 - Purga-Purga de sebo","51",IF(B8252="502 - Fermentacion PCL","502",IF(B8252="510 - Fermentacion","510","512"))))))</f>
        <v/>
      </c>
      <c r="M8252" s="107" t="str">
        <f t="shared" si="128"/>
        <v/>
      </c>
    </row>
    <row r="8253" spans="12:13" hidden="1" x14ac:dyDescent="0.25">
      <c r="L8253" s="145" t="str">
        <f>IF(A8253="","",IFERROR(VLOOKUP(B8253,IPQlickTabla!$B:$J,9,FALSE),IF(B8253="80 - Produccion-Mezcla Grasa","80",IF(B8253="51 - Purga-Purga de sebo","51",IF(B8253="502 - Fermentacion PCL","502",IF(B8253="510 - Fermentacion","510","512"))))))</f>
        <v/>
      </c>
      <c r="M8253" s="107" t="str">
        <f t="shared" si="128"/>
        <v/>
      </c>
    </row>
    <row r="8254" spans="12:13" hidden="1" x14ac:dyDescent="0.25">
      <c r="L8254" s="145" t="str">
        <f>IF(A8254="","",IFERROR(VLOOKUP(B8254,IPQlickTabla!$B:$J,9,FALSE),IF(B8254="80 - Produccion-Mezcla Grasa","80",IF(B8254="51 - Purga-Purga de sebo","51",IF(B8254="502 - Fermentacion PCL","502",IF(B8254="510 - Fermentacion","510","512"))))))</f>
        <v/>
      </c>
      <c r="M8254" s="107" t="str">
        <f t="shared" si="128"/>
        <v/>
      </c>
    </row>
    <row r="8255" spans="12:13" hidden="1" x14ac:dyDescent="0.25">
      <c r="L8255" s="145" t="str">
        <f>IF(A8255="","",IFERROR(VLOOKUP(B8255,IPQlickTabla!$B:$J,9,FALSE),IF(B8255="80 - Produccion-Mezcla Grasa","80",IF(B8255="51 - Purga-Purga de sebo","51",IF(B8255="502 - Fermentacion PCL","502",IF(B8255="510 - Fermentacion","510","512"))))))</f>
        <v/>
      </c>
      <c r="M8255" s="107" t="str">
        <f t="shared" si="128"/>
        <v/>
      </c>
    </row>
    <row r="8256" spans="12:13" hidden="1" x14ac:dyDescent="0.25">
      <c r="L8256" s="145" t="str">
        <f>IF(A8256="","",IFERROR(VLOOKUP(B8256,IPQlickTabla!$B:$J,9,FALSE),IF(B8256="80 - Produccion-Mezcla Grasa","80",IF(B8256="51 - Purga-Purga de sebo","51",IF(B8256="502 - Fermentacion PCL","502",IF(B8256="510 - Fermentacion","510","512"))))))</f>
        <v/>
      </c>
      <c r="M8256" s="107" t="str">
        <f t="shared" si="128"/>
        <v/>
      </c>
    </row>
    <row r="8257" spans="12:13" hidden="1" x14ac:dyDescent="0.25">
      <c r="L8257" s="145" t="str">
        <f>IF(A8257="","",IFERROR(VLOOKUP(B8257,IPQlickTabla!$B:$J,9,FALSE),IF(B8257="80 - Produccion-Mezcla Grasa","80",IF(B8257="51 - Purga-Purga de sebo","51",IF(B8257="502 - Fermentacion PCL","502",IF(B8257="510 - Fermentacion","510","512"))))))</f>
        <v/>
      </c>
      <c r="M8257" s="107" t="str">
        <f t="shared" si="128"/>
        <v/>
      </c>
    </row>
    <row r="8258" spans="12:13" hidden="1" x14ac:dyDescent="0.25">
      <c r="L8258" s="145" t="str">
        <f>IF(A8258="","",IFERROR(VLOOKUP(B8258,IPQlickTabla!$B:$J,9,FALSE),IF(B8258="80 - Produccion-Mezcla Grasa","80",IF(B8258="51 - Purga-Purga de sebo","51",IF(B8258="502 - Fermentacion PCL","502",IF(B8258="510 - Fermentacion","510","512"))))))</f>
        <v/>
      </c>
      <c r="M8258" s="107" t="str">
        <f t="shared" si="128"/>
        <v/>
      </c>
    </row>
    <row r="8259" spans="12:13" hidden="1" x14ac:dyDescent="0.25">
      <c r="L8259" s="145" t="str">
        <f>IF(A8259="","",IFERROR(VLOOKUP(B8259,IPQlickTabla!$B:$J,9,FALSE),IF(B8259="80 - Produccion-Mezcla Grasa","80",IF(B8259="51 - Purga-Purga de sebo","51",IF(B8259="502 - Fermentacion PCL","502",IF(B8259="510 - Fermentacion","510","512"))))))</f>
        <v/>
      </c>
      <c r="M8259" s="107" t="str">
        <f t="shared" ref="M8259:M8322" si="129">+IF(OR(L8259=73,L8259=74,L8259=75),75,IF(L8259="80",80,IF(L8259="51",51,IF(L8259="502",502,IF(L8259="510",510,IF(L8259="512",512,L8259))))))</f>
        <v/>
      </c>
    </row>
    <row r="8260" spans="12:13" hidden="1" x14ac:dyDescent="0.25">
      <c r="L8260" s="145" t="str">
        <f>IF(A8260="","",IFERROR(VLOOKUP(B8260,IPQlickTabla!$B:$J,9,FALSE),IF(B8260="80 - Produccion-Mezcla Grasa","80",IF(B8260="51 - Purga-Purga de sebo","51",IF(B8260="502 - Fermentacion PCL","502",IF(B8260="510 - Fermentacion","510","512"))))))</f>
        <v/>
      </c>
      <c r="M8260" s="107" t="str">
        <f t="shared" si="129"/>
        <v/>
      </c>
    </row>
    <row r="8261" spans="12:13" hidden="1" x14ac:dyDescent="0.25">
      <c r="L8261" s="145" t="str">
        <f>IF(A8261="","",IFERROR(VLOOKUP(B8261,IPQlickTabla!$B:$J,9,FALSE),IF(B8261="80 - Produccion-Mezcla Grasa","80",IF(B8261="51 - Purga-Purga de sebo","51",IF(B8261="502 - Fermentacion PCL","502",IF(B8261="510 - Fermentacion","510","512"))))))</f>
        <v/>
      </c>
      <c r="M8261" s="107" t="str">
        <f t="shared" si="129"/>
        <v/>
      </c>
    </row>
    <row r="8262" spans="12:13" hidden="1" x14ac:dyDescent="0.25">
      <c r="L8262" s="145" t="str">
        <f>IF(A8262="","",IFERROR(VLOOKUP(B8262,IPQlickTabla!$B:$J,9,FALSE),IF(B8262="80 - Produccion-Mezcla Grasa","80",IF(B8262="51 - Purga-Purga de sebo","51",IF(B8262="502 - Fermentacion PCL","502",IF(B8262="510 - Fermentacion","510","512"))))))</f>
        <v/>
      </c>
      <c r="M8262" s="107" t="str">
        <f t="shared" si="129"/>
        <v/>
      </c>
    </row>
    <row r="8263" spans="12:13" hidden="1" x14ac:dyDescent="0.25">
      <c r="L8263" s="145" t="str">
        <f>IF(A8263="","",IFERROR(VLOOKUP(B8263,IPQlickTabla!$B:$J,9,FALSE),IF(B8263="80 - Produccion-Mezcla Grasa","80",IF(B8263="51 - Purga-Purga de sebo","51",IF(B8263="502 - Fermentacion PCL","502",IF(B8263="510 - Fermentacion","510","512"))))))</f>
        <v/>
      </c>
      <c r="M8263" s="107" t="str">
        <f t="shared" si="129"/>
        <v/>
      </c>
    </row>
    <row r="8264" spans="12:13" hidden="1" x14ac:dyDescent="0.25">
      <c r="L8264" s="145" t="str">
        <f>IF(A8264="","",IFERROR(VLOOKUP(B8264,IPQlickTabla!$B:$J,9,FALSE),IF(B8264="80 - Produccion-Mezcla Grasa","80",IF(B8264="51 - Purga-Purga de sebo","51",IF(B8264="502 - Fermentacion PCL","502",IF(B8264="510 - Fermentacion","510","512"))))))</f>
        <v/>
      </c>
      <c r="M8264" s="107" t="str">
        <f t="shared" si="129"/>
        <v/>
      </c>
    </row>
    <row r="8265" spans="12:13" hidden="1" x14ac:dyDescent="0.25">
      <c r="L8265" s="145" t="str">
        <f>IF(A8265="","",IFERROR(VLOOKUP(B8265,IPQlickTabla!$B:$J,9,FALSE),IF(B8265="80 - Produccion-Mezcla Grasa","80",IF(B8265="51 - Purga-Purga de sebo","51",IF(B8265="502 - Fermentacion PCL","502",IF(B8265="510 - Fermentacion","510","512"))))))</f>
        <v/>
      </c>
      <c r="M8265" s="107" t="str">
        <f t="shared" si="129"/>
        <v/>
      </c>
    </row>
    <row r="8266" spans="12:13" hidden="1" x14ac:dyDescent="0.25">
      <c r="L8266" s="145" t="str">
        <f>IF(A8266="","",IFERROR(VLOOKUP(B8266,IPQlickTabla!$B:$J,9,FALSE),IF(B8266="80 - Produccion-Mezcla Grasa","80",IF(B8266="51 - Purga-Purga de sebo","51",IF(B8266="502 - Fermentacion PCL","502",IF(B8266="510 - Fermentacion","510","512"))))))</f>
        <v/>
      </c>
      <c r="M8266" s="107" t="str">
        <f t="shared" si="129"/>
        <v/>
      </c>
    </row>
    <row r="8267" spans="12:13" hidden="1" x14ac:dyDescent="0.25">
      <c r="L8267" s="145" t="str">
        <f>IF(A8267="","",IFERROR(VLOOKUP(B8267,IPQlickTabla!$B:$J,9,FALSE),IF(B8267="80 - Produccion-Mezcla Grasa","80",IF(B8267="51 - Purga-Purga de sebo","51",IF(B8267="502 - Fermentacion PCL","502",IF(B8267="510 - Fermentacion","510","512"))))))</f>
        <v/>
      </c>
      <c r="M8267" s="107" t="str">
        <f t="shared" si="129"/>
        <v/>
      </c>
    </row>
    <row r="8268" spans="12:13" hidden="1" x14ac:dyDescent="0.25">
      <c r="L8268" s="145" t="str">
        <f>IF(A8268="","",IFERROR(VLOOKUP(B8268,IPQlickTabla!$B:$J,9,FALSE),IF(B8268="80 - Produccion-Mezcla Grasa","80",IF(B8268="51 - Purga-Purga de sebo","51",IF(B8268="502 - Fermentacion PCL","502",IF(B8268="510 - Fermentacion","510","512"))))))</f>
        <v/>
      </c>
      <c r="M8268" s="107" t="str">
        <f t="shared" si="129"/>
        <v/>
      </c>
    </row>
    <row r="8269" spans="12:13" hidden="1" x14ac:dyDescent="0.25">
      <c r="L8269" s="145" t="str">
        <f>IF(A8269="","",IFERROR(VLOOKUP(B8269,IPQlickTabla!$B:$J,9,FALSE),IF(B8269="80 - Produccion-Mezcla Grasa","80",IF(B8269="51 - Purga-Purga de sebo","51",IF(B8269="502 - Fermentacion PCL","502",IF(B8269="510 - Fermentacion","510","512"))))))</f>
        <v/>
      </c>
      <c r="M8269" s="107" t="str">
        <f t="shared" si="129"/>
        <v/>
      </c>
    </row>
    <row r="8270" spans="12:13" hidden="1" x14ac:dyDescent="0.25">
      <c r="L8270" s="145" t="str">
        <f>IF(A8270="","",IFERROR(VLOOKUP(B8270,IPQlickTabla!$B:$J,9,FALSE),IF(B8270="80 - Produccion-Mezcla Grasa","80",IF(B8270="51 - Purga-Purga de sebo","51",IF(B8270="502 - Fermentacion PCL","502",IF(B8270="510 - Fermentacion","510","512"))))))</f>
        <v/>
      </c>
      <c r="M8270" s="107" t="str">
        <f t="shared" si="129"/>
        <v/>
      </c>
    </row>
    <row r="8271" spans="12:13" hidden="1" x14ac:dyDescent="0.25">
      <c r="L8271" s="145" t="str">
        <f>IF(A8271="","",IFERROR(VLOOKUP(B8271,IPQlickTabla!$B:$J,9,FALSE),IF(B8271="80 - Produccion-Mezcla Grasa","80",IF(B8271="51 - Purga-Purga de sebo","51",IF(B8271="502 - Fermentacion PCL","502",IF(B8271="510 - Fermentacion","510","512"))))))</f>
        <v/>
      </c>
      <c r="M8271" s="107" t="str">
        <f t="shared" si="129"/>
        <v/>
      </c>
    </row>
    <row r="8272" spans="12:13" hidden="1" x14ac:dyDescent="0.25">
      <c r="L8272" s="145" t="str">
        <f>IF(A8272="","",IFERROR(VLOOKUP(B8272,IPQlickTabla!$B:$J,9,FALSE),IF(B8272="80 - Produccion-Mezcla Grasa","80",IF(B8272="51 - Purga-Purga de sebo","51",IF(B8272="502 - Fermentacion PCL","502",IF(B8272="510 - Fermentacion","510","512"))))))</f>
        <v/>
      </c>
      <c r="M8272" s="107" t="str">
        <f t="shared" si="129"/>
        <v/>
      </c>
    </row>
    <row r="8273" spans="12:13" hidden="1" x14ac:dyDescent="0.25">
      <c r="L8273" s="145" t="str">
        <f>IF(A8273="","",IFERROR(VLOOKUP(B8273,IPQlickTabla!$B:$J,9,FALSE),IF(B8273="80 - Produccion-Mezcla Grasa","80",IF(B8273="51 - Purga-Purga de sebo","51",IF(B8273="502 - Fermentacion PCL","502",IF(B8273="510 - Fermentacion","510","512"))))))</f>
        <v/>
      </c>
      <c r="M8273" s="107" t="str">
        <f t="shared" si="129"/>
        <v/>
      </c>
    </row>
    <row r="8274" spans="12:13" hidden="1" x14ac:dyDescent="0.25">
      <c r="L8274" s="145" t="str">
        <f>IF(A8274="","",IFERROR(VLOOKUP(B8274,IPQlickTabla!$B:$J,9,FALSE),IF(B8274="80 - Produccion-Mezcla Grasa","80",IF(B8274="51 - Purga-Purga de sebo","51",IF(B8274="502 - Fermentacion PCL","502",IF(B8274="510 - Fermentacion","510","512"))))))</f>
        <v/>
      </c>
      <c r="M8274" s="107" t="str">
        <f t="shared" si="129"/>
        <v/>
      </c>
    </row>
    <row r="8275" spans="12:13" hidden="1" x14ac:dyDescent="0.25">
      <c r="L8275" s="145" t="str">
        <f>IF(A8275="","",IFERROR(VLOOKUP(B8275,IPQlickTabla!$B:$J,9,FALSE),IF(B8275="80 - Produccion-Mezcla Grasa","80",IF(B8275="51 - Purga-Purga de sebo","51",IF(B8275="502 - Fermentacion PCL","502",IF(B8275="510 - Fermentacion","510","512"))))))</f>
        <v/>
      </c>
      <c r="M8275" s="107" t="str">
        <f t="shared" si="129"/>
        <v/>
      </c>
    </row>
    <row r="8276" spans="12:13" hidden="1" x14ac:dyDescent="0.25">
      <c r="L8276" s="145" t="str">
        <f>IF(A8276="","",IFERROR(VLOOKUP(B8276,IPQlickTabla!$B:$J,9,FALSE),IF(B8276="80 - Produccion-Mezcla Grasa","80",IF(B8276="51 - Purga-Purga de sebo","51",IF(B8276="502 - Fermentacion PCL","502",IF(B8276="510 - Fermentacion","510","512"))))))</f>
        <v/>
      </c>
      <c r="M8276" s="107" t="str">
        <f t="shared" si="129"/>
        <v/>
      </c>
    </row>
    <row r="8277" spans="12:13" hidden="1" x14ac:dyDescent="0.25">
      <c r="L8277" s="145" t="str">
        <f>IF(A8277="","",IFERROR(VLOOKUP(B8277,IPQlickTabla!$B:$J,9,FALSE),IF(B8277="80 - Produccion-Mezcla Grasa","80",IF(B8277="51 - Purga-Purga de sebo","51",IF(B8277="502 - Fermentacion PCL","502",IF(B8277="510 - Fermentacion","510","512"))))))</f>
        <v/>
      </c>
      <c r="M8277" s="107" t="str">
        <f t="shared" si="129"/>
        <v/>
      </c>
    </row>
    <row r="8278" spans="12:13" hidden="1" x14ac:dyDescent="0.25">
      <c r="L8278" s="145" t="str">
        <f>IF(A8278="","",IFERROR(VLOOKUP(B8278,IPQlickTabla!$B:$J,9,FALSE),IF(B8278="80 - Produccion-Mezcla Grasa","80",IF(B8278="51 - Purga-Purga de sebo","51",IF(B8278="502 - Fermentacion PCL","502",IF(B8278="510 - Fermentacion","510","512"))))))</f>
        <v/>
      </c>
      <c r="M8278" s="107" t="str">
        <f t="shared" si="129"/>
        <v/>
      </c>
    </row>
    <row r="8279" spans="12:13" hidden="1" x14ac:dyDescent="0.25">
      <c r="L8279" s="145" t="str">
        <f>IF(A8279="","",IFERROR(VLOOKUP(B8279,IPQlickTabla!$B:$J,9,FALSE),IF(B8279="80 - Produccion-Mezcla Grasa","80",IF(B8279="51 - Purga-Purga de sebo","51",IF(B8279="502 - Fermentacion PCL","502",IF(B8279="510 - Fermentacion","510","512"))))))</f>
        <v/>
      </c>
      <c r="M8279" s="107" t="str">
        <f t="shared" si="129"/>
        <v/>
      </c>
    </row>
    <row r="8280" spans="12:13" hidden="1" x14ac:dyDescent="0.25">
      <c r="L8280" s="145" t="str">
        <f>IF(A8280="","",IFERROR(VLOOKUP(B8280,IPQlickTabla!$B:$J,9,FALSE),IF(B8280="80 - Produccion-Mezcla Grasa","80",IF(B8280="51 - Purga-Purga de sebo","51",IF(B8280="502 - Fermentacion PCL","502",IF(B8280="510 - Fermentacion","510","512"))))))</f>
        <v/>
      </c>
      <c r="M8280" s="107" t="str">
        <f t="shared" si="129"/>
        <v/>
      </c>
    </row>
    <row r="8281" spans="12:13" hidden="1" x14ac:dyDescent="0.25">
      <c r="L8281" s="145" t="str">
        <f>IF(A8281="","",IFERROR(VLOOKUP(B8281,IPQlickTabla!$B:$J,9,FALSE),IF(B8281="80 - Produccion-Mezcla Grasa","80",IF(B8281="51 - Purga-Purga de sebo","51",IF(B8281="502 - Fermentacion PCL","502",IF(B8281="510 - Fermentacion","510","512"))))))</f>
        <v/>
      </c>
      <c r="M8281" s="107" t="str">
        <f t="shared" si="129"/>
        <v/>
      </c>
    </row>
    <row r="8282" spans="12:13" hidden="1" x14ac:dyDescent="0.25">
      <c r="L8282" s="145" t="str">
        <f>IF(A8282="","",IFERROR(VLOOKUP(B8282,IPQlickTabla!$B:$J,9,FALSE),IF(B8282="80 - Produccion-Mezcla Grasa","80",IF(B8282="51 - Purga-Purga de sebo","51",IF(B8282="502 - Fermentacion PCL","502",IF(B8282="510 - Fermentacion","510","512"))))))</f>
        <v/>
      </c>
      <c r="M8282" s="107" t="str">
        <f t="shared" si="129"/>
        <v/>
      </c>
    </row>
    <row r="8283" spans="12:13" hidden="1" x14ac:dyDescent="0.25">
      <c r="L8283" s="145" t="str">
        <f>IF(A8283="","",IFERROR(VLOOKUP(B8283,IPQlickTabla!$B:$J,9,FALSE),IF(B8283="80 - Produccion-Mezcla Grasa","80",IF(B8283="51 - Purga-Purga de sebo","51",IF(B8283="502 - Fermentacion PCL","502",IF(B8283="510 - Fermentacion","510","512"))))))</f>
        <v/>
      </c>
      <c r="M8283" s="107" t="str">
        <f t="shared" si="129"/>
        <v/>
      </c>
    </row>
    <row r="8284" spans="12:13" hidden="1" x14ac:dyDescent="0.25">
      <c r="L8284" s="145" t="str">
        <f>IF(A8284="","",IFERROR(VLOOKUP(B8284,IPQlickTabla!$B:$J,9,FALSE),IF(B8284="80 - Produccion-Mezcla Grasa","80",IF(B8284="51 - Purga-Purga de sebo","51",IF(B8284="502 - Fermentacion PCL","502",IF(B8284="510 - Fermentacion","510","512"))))))</f>
        <v/>
      </c>
      <c r="M8284" s="107" t="str">
        <f t="shared" si="129"/>
        <v/>
      </c>
    </row>
    <row r="8285" spans="12:13" hidden="1" x14ac:dyDescent="0.25">
      <c r="L8285" s="145" t="str">
        <f>IF(A8285="","",IFERROR(VLOOKUP(B8285,IPQlickTabla!$B:$J,9,FALSE),IF(B8285="80 - Produccion-Mezcla Grasa","80",IF(B8285="51 - Purga-Purga de sebo","51",IF(B8285="502 - Fermentacion PCL","502",IF(B8285="510 - Fermentacion","510","512"))))))</f>
        <v/>
      </c>
      <c r="M8285" s="107" t="str">
        <f t="shared" si="129"/>
        <v/>
      </c>
    </row>
    <row r="8286" spans="12:13" hidden="1" x14ac:dyDescent="0.25">
      <c r="L8286" s="145" t="str">
        <f>IF(A8286="","",IFERROR(VLOOKUP(B8286,IPQlickTabla!$B:$J,9,FALSE),IF(B8286="80 - Produccion-Mezcla Grasa","80",IF(B8286="51 - Purga-Purga de sebo","51",IF(B8286="502 - Fermentacion PCL","502",IF(B8286="510 - Fermentacion","510","512"))))))</f>
        <v/>
      </c>
      <c r="M8286" s="107" t="str">
        <f t="shared" si="129"/>
        <v/>
      </c>
    </row>
    <row r="8287" spans="12:13" hidden="1" x14ac:dyDescent="0.25">
      <c r="L8287" s="145" t="str">
        <f>IF(A8287="","",IFERROR(VLOOKUP(B8287,IPQlickTabla!$B:$J,9,FALSE),IF(B8287="80 - Produccion-Mezcla Grasa","80",IF(B8287="51 - Purga-Purga de sebo","51",IF(B8287="502 - Fermentacion PCL","502",IF(B8287="510 - Fermentacion","510","512"))))))</f>
        <v/>
      </c>
      <c r="M8287" s="107" t="str">
        <f t="shared" si="129"/>
        <v/>
      </c>
    </row>
    <row r="8288" spans="12:13" hidden="1" x14ac:dyDescent="0.25">
      <c r="L8288" s="145" t="str">
        <f>IF(A8288="","",IFERROR(VLOOKUP(B8288,IPQlickTabla!$B:$J,9,FALSE),IF(B8288="80 - Produccion-Mezcla Grasa","80",IF(B8288="51 - Purga-Purga de sebo","51",IF(B8288="502 - Fermentacion PCL","502",IF(B8288="510 - Fermentacion","510","512"))))))</f>
        <v/>
      </c>
      <c r="M8288" s="107" t="str">
        <f t="shared" si="129"/>
        <v/>
      </c>
    </row>
    <row r="8289" spans="12:13" hidden="1" x14ac:dyDescent="0.25">
      <c r="L8289" s="145" t="str">
        <f>IF(A8289="","",IFERROR(VLOOKUP(B8289,IPQlickTabla!$B:$J,9,FALSE),IF(B8289="80 - Produccion-Mezcla Grasa","80",IF(B8289="51 - Purga-Purga de sebo","51",IF(B8289="502 - Fermentacion PCL","502",IF(B8289="510 - Fermentacion","510","512"))))))</f>
        <v/>
      </c>
      <c r="M8289" s="107" t="str">
        <f t="shared" si="129"/>
        <v/>
      </c>
    </row>
    <row r="8290" spans="12:13" hidden="1" x14ac:dyDescent="0.25">
      <c r="L8290" s="145" t="str">
        <f>IF(A8290="","",IFERROR(VLOOKUP(B8290,IPQlickTabla!$B:$J,9,FALSE),IF(B8290="80 - Produccion-Mezcla Grasa","80",IF(B8290="51 - Purga-Purga de sebo","51",IF(B8290="502 - Fermentacion PCL","502",IF(B8290="510 - Fermentacion","510","512"))))))</f>
        <v/>
      </c>
      <c r="M8290" s="107" t="str">
        <f t="shared" si="129"/>
        <v/>
      </c>
    </row>
    <row r="8291" spans="12:13" hidden="1" x14ac:dyDescent="0.25">
      <c r="L8291" s="145" t="str">
        <f>IF(A8291="","",IFERROR(VLOOKUP(B8291,IPQlickTabla!$B:$J,9,FALSE),IF(B8291="80 - Produccion-Mezcla Grasa","80",IF(B8291="51 - Purga-Purga de sebo","51",IF(B8291="502 - Fermentacion PCL","502",IF(B8291="510 - Fermentacion","510","512"))))))</f>
        <v/>
      </c>
      <c r="M8291" s="107" t="str">
        <f t="shared" si="129"/>
        <v/>
      </c>
    </row>
    <row r="8292" spans="12:13" hidden="1" x14ac:dyDescent="0.25">
      <c r="L8292" s="145" t="str">
        <f>IF(A8292="","",IFERROR(VLOOKUP(B8292,IPQlickTabla!$B:$J,9,FALSE),IF(B8292="80 - Produccion-Mezcla Grasa","80",IF(B8292="51 - Purga-Purga de sebo","51",IF(B8292="502 - Fermentacion PCL","502",IF(B8292="510 - Fermentacion","510","512"))))))</f>
        <v/>
      </c>
      <c r="M8292" s="107" t="str">
        <f t="shared" si="129"/>
        <v/>
      </c>
    </row>
    <row r="8293" spans="12:13" hidden="1" x14ac:dyDescent="0.25">
      <c r="L8293" s="145" t="str">
        <f>IF(A8293="","",IFERROR(VLOOKUP(B8293,IPQlickTabla!$B:$J,9,FALSE),IF(B8293="80 - Produccion-Mezcla Grasa","80",IF(B8293="51 - Purga-Purga de sebo","51",IF(B8293="502 - Fermentacion PCL","502",IF(B8293="510 - Fermentacion","510","512"))))))</f>
        <v/>
      </c>
      <c r="M8293" s="107" t="str">
        <f t="shared" si="129"/>
        <v/>
      </c>
    </row>
    <row r="8294" spans="12:13" hidden="1" x14ac:dyDescent="0.25">
      <c r="L8294" s="145" t="str">
        <f>IF(A8294="","",IFERROR(VLOOKUP(B8294,IPQlickTabla!$B:$J,9,FALSE),IF(B8294="80 - Produccion-Mezcla Grasa","80",IF(B8294="51 - Purga-Purga de sebo","51",IF(B8294="502 - Fermentacion PCL","502",IF(B8294="510 - Fermentacion","510","512"))))))</f>
        <v/>
      </c>
      <c r="M8294" s="107" t="str">
        <f t="shared" si="129"/>
        <v/>
      </c>
    </row>
    <row r="8295" spans="12:13" hidden="1" x14ac:dyDescent="0.25">
      <c r="L8295" s="145" t="str">
        <f>IF(A8295="","",IFERROR(VLOOKUP(B8295,IPQlickTabla!$B:$J,9,FALSE),IF(B8295="80 - Produccion-Mezcla Grasa","80",IF(B8295="51 - Purga-Purga de sebo","51",IF(B8295="502 - Fermentacion PCL","502",IF(B8295="510 - Fermentacion","510","512"))))))</f>
        <v/>
      </c>
      <c r="M8295" s="107" t="str">
        <f t="shared" si="129"/>
        <v/>
      </c>
    </row>
    <row r="8296" spans="12:13" hidden="1" x14ac:dyDescent="0.25">
      <c r="L8296" s="145" t="str">
        <f>IF(A8296="","",IFERROR(VLOOKUP(B8296,IPQlickTabla!$B:$J,9,FALSE),IF(B8296="80 - Produccion-Mezcla Grasa","80",IF(B8296="51 - Purga-Purga de sebo","51",IF(B8296="502 - Fermentacion PCL","502",IF(B8296="510 - Fermentacion","510","512"))))))</f>
        <v/>
      </c>
      <c r="M8296" s="107" t="str">
        <f t="shared" si="129"/>
        <v/>
      </c>
    </row>
    <row r="8297" spans="12:13" hidden="1" x14ac:dyDescent="0.25">
      <c r="L8297" s="145" t="str">
        <f>IF(A8297="","",IFERROR(VLOOKUP(B8297,IPQlickTabla!$B:$J,9,FALSE),IF(B8297="80 - Produccion-Mezcla Grasa","80",IF(B8297="51 - Purga-Purga de sebo","51",IF(B8297="502 - Fermentacion PCL","502",IF(B8297="510 - Fermentacion","510","512"))))))</f>
        <v/>
      </c>
      <c r="M8297" s="107" t="str">
        <f t="shared" si="129"/>
        <v/>
      </c>
    </row>
    <row r="8298" spans="12:13" hidden="1" x14ac:dyDescent="0.25">
      <c r="L8298" s="145" t="str">
        <f>IF(A8298="","",IFERROR(VLOOKUP(B8298,IPQlickTabla!$B:$J,9,FALSE),IF(B8298="80 - Produccion-Mezcla Grasa","80",IF(B8298="51 - Purga-Purga de sebo","51",IF(B8298="502 - Fermentacion PCL","502",IF(B8298="510 - Fermentacion","510","512"))))))</f>
        <v/>
      </c>
      <c r="M8298" s="107" t="str">
        <f t="shared" si="129"/>
        <v/>
      </c>
    </row>
    <row r="8299" spans="12:13" hidden="1" x14ac:dyDescent="0.25">
      <c r="L8299" s="145" t="str">
        <f>IF(A8299="","",IFERROR(VLOOKUP(B8299,IPQlickTabla!$B:$J,9,FALSE),IF(B8299="80 - Produccion-Mezcla Grasa","80",IF(B8299="51 - Purga-Purga de sebo","51",IF(B8299="502 - Fermentacion PCL","502",IF(B8299="510 - Fermentacion","510","512"))))))</f>
        <v/>
      </c>
      <c r="M8299" s="107" t="str">
        <f t="shared" si="129"/>
        <v/>
      </c>
    </row>
    <row r="8300" spans="12:13" hidden="1" x14ac:dyDescent="0.25">
      <c r="L8300" s="145" t="str">
        <f>IF(A8300="","",IFERROR(VLOOKUP(B8300,IPQlickTabla!$B:$J,9,FALSE),IF(B8300="80 - Produccion-Mezcla Grasa","80",IF(B8300="51 - Purga-Purga de sebo","51",IF(B8300="502 - Fermentacion PCL","502",IF(B8300="510 - Fermentacion","510","512"))))))</f>
        <v/>
      </c>
      <c r="M8300" s="107" t="str">
        <f t="shared" si="129"/>
        <v/>
      </c>
    </row>
    <row r="8301" spans="12:13" hidden="1" x14ac:dyDescent="0.25">
      <c r="L8301" s="145" t="str">
        <f>IF(A8301="","",IFERROR(VLOOKUP(B8301,IPQlickTabla!$B:$J,9,FALSE),IF(B8301="80 - Produccion-Mezcla Grasa","80",IF(B8301="51 - Purga-Purga de sebo","51",IF(B8301="502 - Fermentacion PCL","502",IF(B8301="510 - Fermentacion","510","512"))))))</f>
        <v/>
      </c>
      <c r="M8301" s="107" t="str">
        <f t="shared" si="129"/>
        <v/>
      </c>
    </row>
    <row r="8302" spans="12:13" hidden="1" x14ac:dyDescent="0.25">
      <c r="L8302" s="145" t="str">
        <f>IF(A8302="","",IFERROR(VLOOKUP(B8302,IPQlickTabla!$B:$J,9,FALSE),IF(B8302="80 - Produccion-Mezcla Grasa","80",IF(B8302="51 - Purga-Purga de sebo","51",IF(B8302="502 - Fermentacion PCL","502",IF(B8302="510 - Fermentacion","510","512"))))))</f>
        <v/>
      </c>
      <c r="M8302" s="107" t="str">
        <f t="shared" si="129"/>
        <v/>
      </c>
    </row>
    <row r="8303" spans="12:13" hidden="1" x14ac:dyDescent="0.25">
      <c r="L8303" s="145" t="str">
        <f>IF(A8303="","",IFERROR(VLOOKUP(B8303,IPQlickTabla!$B:$J,9,FALSE),IF(B8303="80 - Produccion-Mezcla Grasa","80",IF(B8303="51 - Purga-Purga de sebo","51",IF(B8303="502 - Fermentacion PCL","502",IF(B8303="510 - Fermentacion","510","512"))))))</f>
        <v/>
      </c>
      <c r="M8303" s="107" t="str">
        <f t="shared" si="129"/>
        <v/>
      </c>
    </row>
    <row r="8304" spans="12:13" hidden="1" x14ac:dyDescent="0.25">
      <c r="L8304" s="145" t="str">
        <f>IF(A8304="","",IFERROR(VLOOKUP(B8304,IPQlickTabla!$B:$J,9,FALSE),IF(B8304="80 - Produccion-Mezcla Grasa","80",IF(B8304="51 - Purga-Purga de sebo","51",IF(B8304="502 - Fermentacion PCL","502",IF(B8304="510 - Fermentacion","510","512"))))))</f>
        <v/>
      </c>
      <c r="M8304" s="107" t="str">
        <f t="shared" si="129"/>
        <v/>
      </c>
    </row>
    <row r="8305" spans="12:13" hidden="1" x14ac:dyDescent="0.25">
      <c r="L8305" s="145" t="str">
        <f>IF(A8305="","",IFERROR(VLOOKUP(B8305,IPQlickTabla!$B:$J,9,FALSE),IF(B8305="80 - Produccion-Mezcla Grasa","80",IF(B8305="51 - Purga-Purga de sebo","51",IF(B8305="502 - Fermentacion PCL","502",IF(B8305="510 - Fermentacion","510","512"))))))</f>
        <v/>
      </c>
      <c r="M8305" s="107" t="str">
        <f t="shared" si="129"/>
        <v/>
      </c>
    </row>
    <row r="8306" spans="12:13" hidden="1" x14ac:dyDescent="0.25">
      <c r="L8306" s="145" t="str">
        <f>IF(A8306="","",IFERROR(VLOOKUP(B8306,IPQlickTabla!$B:$J,9,FALSE),IF(B8306="80 - Produccion-Mezcla Grasa","80",IF(B8306="51 - Purga-Purga de sebo","51",IF(B8306="502 - Fermentacion PCL","502",IF(B8306="510 - Fermentacion","510","512"))))))</f>
        <v/>
      </c>
      <c r="M8306" s="107" t="str">
        <f t="shared" si="129"/>
        <v/>
      </c>
    </row>
    <row r="8307" spans="12:13" hidden="1" x14ac:dyDescent="0.25">
      <c r="L8307" s="145" t="str">
        <f>IF(A8307="","",IFERROR(VLOOKUP(B8307,IPQlickTabla!$B:$J,9,FALSE),IF(B8307="80 - Produccion-Mezcla Grasa","80",IF(B8307="51 - Purga-Purga de sebo","51",IF(B8307="502 - Fermentacion PCL","502",IF(B8307="510 - Fermentacion","510","512"))))))</f>
        <v/>
      </c>
      <c r="M8307" s="107" t="str">
        <f t="shared" si="129"/>
        <v/>
      </c>
    </row>
    <row r="8308" spans="12:13" hidden="1" x14ac:dyDescent="0.25">
      <c r="L8308" s="145" t="str">
        <f>IF(A8308="","",IFERROR(VLOOKUP(B8308,IPQlickTabla!$B:$J,9,FALSE),IF(B8308="80 - Produccion-Mezcla Grasa","80",IF(B8308="51 - Purga-Purga de sebo","51",IF(B8308="502 - Fermentacion PCL","502",IF(B8308="510 - Fermentacion","510","512"))))))</f>
        <v/>
      </c>
      <c r="M8308" s="107" t="str">
        <f t="shared" si="129"/>
        <v/>
      </c>
    </row>
    <row r="8309" spans="12:13" hidden="1" x14ac:dyDescent="0.25">
      <c r="L8309" s="145" t="str">
        <f>IF(A8309="","",IFERROR(VLOOKUP(B8309,IPQlickTabla!$B:$J,9,FALSE),IF(B8309="80 - Produccion-Mezcla Grasa","80",IF(B8309="51 - Purga-Purga de sebo","51",IF(B8309="502 - Fermentacion PCL","502",IF(B8309="510 - Fermentacion","510","512"))))))</f>
        <v/>
      </c>
      <c r="M8309" s="107" t="str">
        <f t="shared" si="129"/>
        <v/>
      </c>
    </row>
    <row r="8310" spans="12:13" hidden="1" x14ac:dyDescent="0.25">
      <c r="L8310" s="145" t="str">
        <f>IF(A8310="","",IFERROR(VLOOKUP(B8310,IPQlickTabla!$B:$J,9,FALSE),IF(B8310="80 - Produccion-Mezcla Grasa","80",IF(B8310="51 - Purga-Purga de sebo","51",IF(B8310="502 - Fermentacion PCL","502",IF(B8310="510 - Fermentacion","510","512"))))))</f>
        <v/>
      </c>
      <c r="M8310" s="107" t="str">
        <f t="shared" si="129"/>
        <v/>
      </c>
    </row>
    <row r="8311" spans="12:13" hidden="1" x14ac:dyDescent="0.25">
      <c r="L8311" s="145" t="str">
        <f>IF(A8311="","",IFERROR(VLOOKUP(B8311,IPQlickTabla!$B:$J,9,FALSE),IF(B8311="80 - Produccion-Mezcla Grasa","80",IF(B8311="51 - Purga-Purga de sebo","51",IF(B8311="502 - Fermentacion PCL","502",IF(B8311="510 - Fermentacion","510","512"))))))</f>
        <v/>
      </c>
      <c r="M8311" s="107" t="str">
        <f t="shared" si="129"/>
        <v/>
      </c>
    </row>
    <row r="8312" spans="12:13" hidden="1" x14ac:dyDescent="0.25">
      <c r="L8312" s="145" t="str">
        <f>IF(A8312="","",IFERROR(VLOOKUP(B8312,IPQlickTabla!$B:$J,9,FALSE),IF(B8312="80 - Produccion-Mezcla Grasa","80",IF(B8312="51 - Purga-Purga de sebo","51",IF(B8312="502 - Fermentacion PCL","502",IF(B8312="510 - Fermentacion","510","512"))))))</f>
        <v/>
      </c>
      <c r="M8312" s="107" t="str">
        <f t="shared" si="129"/>
        <v/>
      </c>
    </row>
    <row r="8313" spans="12:13" hidden="1" x14ac:dyDescent="0.25">
      <c r="L8313" s="145" t="str">
        <f>IF(A8313="","",IFERROR(VLOOKUP(B8313,IPQlickTabla!$B:$J,9,FALSE),IF(B8313="80 - Produccion-Mezcla Grasa","80",IF(B8313="51 - Purga-Purga de sebo","51",IF(B8313="502 - Fermentacion PCL","502",IF(B8313="510 - Fermentacion","510","512"))))))</f>
        <v/>
      </c>
      <c r="M8313" s="107" t="str">
        <f t="shared" si="129"/>
        <v/>
      </c>
    </row>
    <row r="8314" spans="12:13" hidden="1" x14ac:dyDescent="0.25">
      <c r="L8314" s="145" t="str">
        <f>IF(A8314="","",IFERROR(VLOOKUP(B8314,IPQlickTabla!$B:$J,9,FALSE),IF(B8314="80 - Produccion-Mezcla Grasa","80",IF(B8314="51 - Purga-Purga de sebo","51",IF(B8314="502 - Fermentacion PCL","502",IF(B8314="510 - Fermentacion","510","512"))))))</f>
        <v/>
      </c>
      <c r="M8314" s="107" t="str">
        <f t="shared" si="129"/>
        <v/>
      </c>
    </row>
    <row r="8315" spans="12:13" hidden="1" x14ac:dyDescent="0.25">
      <c r="L8315" s="145" t="str">
        <f>IF(A8315="","",IFERROR(VLOOKUP(B8315,IPQlickTabla!$B:$J,9,FALSE),IF(B8315="80 - Produccion-Mezcla Grasa","80",IF(B8315="51 - Purga-Purga de sebo","51",IF(B8315="502 - Fermentacion PCL","502",IF(B8315="510 - Fermentacion","510","512"))))))</f>
        <v/>
      </c>
      <c r="M8315" s="107" t="str">
        <f t="shared" si="129"/>
        <v/>
      </c>
    </row>
    <row r="8316" spans="12:13" hidden="1" x14ac:dyDescent="0.25">
      <c r="L8316" s="145" t="str">
        <f>IF(A8316="","",IFERROR(VLOOKUP(B8316,IPQlickTabla!$B:$J,9,FALSE),IF(B8316="80 - Produccion-Mezcla Grasa","80",IF(B8316="51 - Purga-Purga de sebo","51",IF(B8316="502 - Fermentacion PCL","502",IF(B8316="510 - Fermentacion","510","512"))))))</f>
        <v/>
      </c>
      <c r="M8316" s="107" t="str">
        <f t="shared" si="129"/>
        <v/>
      </c>
    </row>
    <row r="8317" spans="12:13" hidden="1" x14ac:dyDescent="0.25">
      <c r="L8317" s="145" t="str">
        <f>IF(A8317="","",IFERROR(VLOOKUP(B8317,IPQlickTabla!$B:$J,9,FALSE),IF(B8317="80 - Produccion-Mezcla Grasa","80",IF(B8317="51 - Purga-Purga de sebo","51",IF(B8317="502 - Fermentacion PCL","502",IF(B8317="510 - Fermentacion","510","512"))))))</f>
        <v/>
      </c>
      <c r="M8317" s="107" t="str">
        <f t="shared" si="129"/>
        <v/>
      </c>
    </row>
    <row r="8318" spans="12:13" hidden="1" x14ac:dyDescent="0.25">
      <c r="L8318" s="145" t="str">
        <f>IF(A8318="","",IFERROR(VLOOKUP(B8318,IPQlickTabla!$B:$J,9,FALSE),IF(B8318="80 - Produccion-Mezcla Grasa","80",IF(B8318="51 - Purga-Purga de sebo","51",IF(B8318="502 - Fermentacion PCL","502",IF(B8318="510 - Fermentacion","510","512"))))))</f>
        <v/>
      </c>
      <c r="M8318" s="107" t="str">
        <f t="shared" si="129"/>
        <v/>
      </c>
    </row>
    <row r="8319" spans="12:13" hidden="1" x14ac:dyDescent="0.25">
      <c r="L8319" s="145" t="str">
        <f>IF(A8319="","",IFERROR(VLOOKUP(B8319,IPQlickTabla!$B:$J,9,FALSE),IF(B8319="80 - Produccion-Mezcla Grasa","80",IF(B8319="51 - Purga-Purga de sebo","51",IF(B8319="502 - Fermentacion PCL","502",IF(B8319="510 - Fermentacion","510","512"))))))</f>
        <v/>
      </c>
      <c r="M8319" s="107" t="str">
        <f t="shared" si="129"/>
        <v/>
      </c>
    </row>
    <row r="8320" spans="12:13" hidden="1" x14ac:dyDescent="0.25">
      <c r="L8320" s="145" t="str">
        <f>IF(A8320="","",IFERROR(VLOOKUP(B8320,IPQlickTabla!$B:$J,9,FALSE),IF(B8320="80 - Produccion-Mezcla Grasa","80",IF(B8320="51 - Purga-Purga de sebo","51",IF(B8320="502 - Fermentacion PCL","502",IF(B8320="510 - Fermentacion","510","512"))))))</f>
        <v/>
      </c>
      <c r="M8320" s="107" t="str">
        <f t="shared" si="129"/>
        <v/>
      </c>
    </row>
    <row r="8321" spans="12:13" hidden="1" x14ac:dyDescent="0.25">
      <c r="L8321" s="145" t="str">
        <f>IF(A8321="","",IFERROR(VLOOKUP(B8321,IPQlickTabla!$B:$J,9,FALSE),IF(B8321="80 - Produccion-Mezcla Grasa","80",IF(B8321="51 - Purga-Purga de sebo","51",IF(B8321="502 - Fermentacion PCL","502",IF(B8321="510 - Fermentacion","510","512"))))))</f>
        <v/>
      </c>
      <c r="M8321" s="107" t="str">
        <f t="shared" si="129"/>
        <v/>
      </c>
    </row>
    <row r="8322" spans="12:13" hidden="1" x14ac:dyDescent="0.25">
      <c r="L8322" s="145" t="str">
        <f>IF(A8322="","",IFERROR(VLOOKUP(B8322,IPQlickTabla!$B:$J,9,FALSE),IF(B8322="80 - Produccion-Mezcla Grasa","80",IF(B8322="51 - Purga-Purga de sebo","51",IF(B8322="502 - Fermentacion PCL","502",IF(B8322="510 - Fermentacion","510","512"))))))</f>
        <v/>
      </c>
      <c r="M8322" s="107" t="str">
        <f t="shared" si="129"/>
        <v/>
      </c>
    </row>
    <row r="8323" spans="12:13" hidden="1" x14ac:dyDescent="0.25">
      <c r="L8323" s="145" t="str">
        <f>IF(A8323="","",IFERROR(VLOOKUP(B8323,IPQlickTabla!$B:$J,9,FALSE),IF(B8323="80 - Produccion-Mezcla Grasa","80",IF(B8323="51 - Purga-Purga de sebo","51",IF(B8323="502 - Fermentacion PCL","502",IF(B8323="510 - Fermentacion","510","512"))))))</f>
        <v/>
      </c>
      <c r="M8323" s="107" t="str">
        <f t="shared" ref="M8323:M8386" si="130">+IF(OR(L8323=73,L8323=74,L8323=75),75,IF(L8323="80",80,IF(L8323="51",51,IF(L8323="502",502,IF(L8323="510",510,IF(L8323="512",512,L8323))))))</f>
        <v/>
      </c>
    </row>
    <row r="8324" spans="12:13" hidden="1" x14ac:dyDescent="0.25">
      <c r="L8324" s="145" t="str">
        <f>IF(A8324="","",IFERROR(VLOOKUP(B8324,IPQlickTabla!$B:$J,9,FALSE),IF(B8324="80 - Produccion-Mezcla Grasa","80",IF(B8324="51 - Purga-Purga de sebo","51",IF(B8324="502 - Fermentacion PCL","502",IF(B8324="510 - Fermentacion","510","512"))))))</f>
        <v/>
      </c>
      <c r="M8324" s="107" t="str">
        <f t="shared" si="130"/>
        <v/>
      </c>
    </row>
    <row r="8325" spans="12:13" hidden="1" x14ac:dyDescent="0.25">
      <c r="L8325" s="145" t="str">
        <f>IF(A8325="","",IFERROR(VLOOKUP(B8325,IPQlickTabla!$B:$J,9,FALSE),IF(B8325="80 - Produccion-Mezcla Grasa","80",IF(B8325="51 - Purga-Purga de sebo","51",IF(B8325="502 - Fermentacion PCL","502",IF(B8325="510 - Fermentacion","510","512"))))))</f>
        <v/>
      </c>
      <c r="M8325" s="107" t="str">
        <f t="shared" si="130"/>
        <v/>
      </c>
    </row>
    <row r="8326" spans="12:13" hidden="1" x14ac:dyDescent="0.25">
      <c r="L8326" s="145" t="str">
        <f>IF(A8326="","",IFERROR(VLOOKUP(B8326,IPQlickTabla!$B:$J,9,FALSE),IF(B8326="80 - Produccion-Mezcla Grasa","80",IF(B8326="51 - Purga-Purga de sebo","51",IF(B8326="502 - Fermentacion PCL","502",IF(B8326="510 - Fermentacion","510","512"))))))</f>
        <v/>
      </c>
      <c r="M8326" s="107" t="str">
        <f t="shared" si="130"/>
        <v/>
      </c>
    </row>
    <row r="8327" spans="12:13" hidden="1" x14ac:dyDescent="0.25">
      <c r="L8327" s="145" t="str">
        <f>IF(A8327="","",IFERROR(VLOOKUP(B8327,IPQlickTabla!$B:$J,9,FALSE),IF(B8327="80 - Produccion-Mezcla Grasa","80",IF(B8327="51 - Purga-Purga de sebo","51",IF(B8327="502 - Fermentacion PCL","502",IF(B8327="510 - Fermentacion","510","512"))))))</f>
        <v/>
      </c>
      <c r="M8327" s="107" t="str">
        <f t="shared" si="130"/>
        <v/>
      </c>
    </row>
    <row r="8328" spans="12:13" hidden="1" x14ac:dyDescent="0.25">
      <c r="L8328" s="145" t="str">
        <f>IF(A8328="","",IFERROR(VLOOKUP(B8328,IPQlickTabla!$B:$J,9,FALSE),IF(B8328="80 - Produccion-Mezcla Grasa","80",IF(B8328="51 - Purga-Purga de sebo","51",IF(B8328="502 - Fermentacion PCL","502",IF(B8328="510 - Fermentacion","510","512"))))))</f>
        <v/>
      </c>
      <c r="M8328" s="107" t="str">
        <f t="shared" si="130"/>
        <v/>
      </c>
    </row>
    <row r="8329" spans="12:13" hidden="1" x14ac:dyDescent="0.25">
      <c r="L8329" s="145" t="str">
        <f>IF(A8329="","",IFERROR(VLOOKUP(B8329,IPQlickTabla!$B:$J,9,FALSE),IF(B8329="80 - Produccion-Mezcla Grasa","80",IF(B8329="51 - Purga-Purga de sebo","51",IF(B8329="502 - Fermentacion PCL","502",IF(B8329="510 - Fermentacion","510","512"))))))</f>
        <v/>
      </c>
      <c r="M8329" s="107" t="str">
        <f t="shared" si="130"/>
        <v/>
      </c>
    </row>
    <row r="8330" spans="12:13" hidden="1" x14ac:dyDescent="0.25">
      <c r="L8330" s="145" t="str">
        <f>IF(A8330="","",IFERROR(VLOOKUP(B8330,IPQlickTabla!$B:$J,9,FALSE),IF(B8330="80 - Produccion-Mezcla Grasa","80",IF(B8330="51 - Purga-Purga de sebo","51",IF(B8330="502 - Fermentacion PCL","502",IF(B8330="510 - Fermentacion","510","512"))))))</f>
        <v/>
      </c>
      <c r="M8330" s="107" t="str">
        <f t="shared" si="130"/>
        <v/>
      </c>
    </row>
    <row r="8331" spans="12:13" hidden="1" x14ac:dyDescent="0.25">
      <c r="L8331" s="145" t="str">
        <f>IF(A8331="","",IFERROR(VLOOKUP(B8331,IPQlickTabla!$B:$J,9,FALSE),IF(B8331="80 - Produccion-Mezcla Grasa","80",IF(B8331="51 - Purga-Purga de sebo","51",IF(B8331="502 - Fermentacion PCL","502",IF(B8331="510 - Fermentacion","510","512"))))))</f>
        <v/>
      </c>
      <c r="M8331" s="107" t="str">
        <f t="shared" si="130"/>
        <v/>
      </c>
    </row>
    <row r="8332" spans="12:13" hidden="1" x14ac:dyDescent="0.25">
      <c r="L8332" s="145" t="str">
        <f>IF(A8332="","",IFERROR(VLOOKUP(B8332,IPQlickTabla!$B:$J,9,FALSE),IF(B8332="80 - Produccion-Mezcla Grasa","80",IF(B8332="51 - Purga-Purga de sebo","51",IF(B8332="502 - Fermentacion PCL","502",IF(B8332="510 - Fermentacion","510","512"))))))</f>
        <v/>
      </c>
      <c r="M8332" s="107" t="str">
        <f t="shared" si="130"/>
        <v/>
      </c>
    </row>
    <row r="8333" spans="12:13" hidden="1" x14ac:dyDescent="0.25">
      <c r="L8333" s="145" t="str">
        <f>IF(A8333="","",IFERROR(VLOOKUP(B8333,IPQlickTabla!$B:$J,9,FALSE),IF(B8333="80 - Produccion-Mezcla Grasa","80",IF(B8333="51 - Purga-Purga de sebo","51",IF(B8333="502 - Fermentacion PCL","502",IF(B8333="510 - Fermentacion","510","512"))))))</f>
        <v/>
      </c>
      <c r="M8333" s="107" t="str">
        <f t="shared" si="130"/>
        <v/>
      </c>
    </row>
    <row r="8334" spans="12:13" hidden="1" x14ac:dyDescent="0.25">
      <c r="L8334" s="145" t="str">
        <f>IF(A8334="","",IFERROR(VLOOKUP(B8334,IPQlickTabla!$B:$J,9,FALSE),IF(B8334="80 - Produccion-Mezcla Grasa","80",IF(B8334="51 - Purga-Purga de sebo","51",IF(B8334="502 - Fermentacion PCL","502",IF(B8334="510 - Fermentacion","510","512"))))))</f>
        <v/>
      </c>
      <c r="M8334" s="107" t="str">
        <f t="shared" si="130"/>
        <v/>
      </c>
    </row>
    <row r="8335" spans="12:13" hidden="1" x14ac:dyDescent="0.25">
      <c r="L8335" s="145" t="str">
        <f>IF(A8335="","",IFERROR(VLOOKUP(B8335,IPQlickTabla!$B:$J,9,FALSE),IF(B8335="80 - Produccion-Mezcla Grasa","80",IF(B8335="51 - Purga-Purga de sebo","51",IF(B8335="502 - Fermentacion PCL","502",IF(B8335="510 - Fermentacion","510","512"))))))</f>
        <v/>
      </c>
      <c r="M8335" s="107" t="str">
        <f t="shared" si="130"/>
        <v/>
      </c>
    </row>
    <row r="8336" spans="12:13" hidden="1" x14ac:dyDescent="0.25">
      <c r="L8336" s="145" t="str">
        <f>IF(A8336="","",IFERROR(VLOOKUP(B8336,IPQlickTabla!$B:$J,9,FALSE),IF(B8336="80 - Produccion-Mezcla Grasa","80",IF(B8336="51 - Purga-Purga de sebo","51",IF(B8336="502 - Fermentacion PCL","502",IF(B8336="510 - Fermentacion","510","512"))))))</f>
        <v/>
      </c>
      <c r="M8336" s="107" t="str">
        <f t="shared" si="130"/>
        <v/>
      </c>
    </row>
    <row r="8337" spans="12:13" hidden="1" x14ac:dyDescent="0.25">
      <c r="L8337" s="145" t="str">
        <f>IF(A8337="","",IFERROR(VLOOKUP(B8337,IPQlickTabla!$B:$J,9,FALSE),IF(B8337="80 - Produccion-Mezcla Grasa","80",IF(B8337="51 - Purga-Purga de sebo","51",IF(B8337="502 - Fermentacion PCL","502",IF(B8337="510 - Fermentacion","510","512"))))))</f>
        <v/>
      </c>
      <c r="M8337" s="107" t="str">
        <f t="shared" si="130"/>
        <v/>
      </c>
    </row>
    <row r="8338" spans="12:13" hidden="1" x14ac:dyDescent="0.25">
      <c r="L8338" s="145" t="str">
        <f>IF(A8338="","",IFERROR(VLOOKUP(B8338,IPQlickTabla!$B:$J,9,FALSE),IF(B8338="80 - Produccion-Mezcla Grasa","80",IF(B8338="51 - Purga-Purga de sebo","51",IF(B8338="502 - Fermentacion PCL","502",IF(B8338="510 - Fermentacion","510","512"))))))</f>
        <v/>
      </c>
      <c r="M8338" s="107" t="str">
        <f t="shared" si="130"/>
        <v/>
      </c>
    </row>
    <row r="8339" spans="12:13" hidden="1" x14ac:dyDescent="0.25">
      <c r="L8339" s="145" t="str">
        <f>IF(A8339="","",IFERROR(VLOOKUP(B8339,IPQlickTabla!$B:$J,9,FALSE),IF(B8339="80 - Produccion-Mezcla Grasa","80",IF(B8339="51 - Purga-Purga de sebo","51",IF(B8339="502 - Fermentacion PCL","502",IF(B8339="510 - Fermentacion","510","512"))))))</f>
        <v/>
      </c>
      <c r="M8339" s="107" t="str">
        <f t="shared" si="130"/>
        <v/>
      </c>
    </row>
    <row r="8340" spans="12:13" hidden="1" x14ac:dyDescent="0.25">
      <c r="L8340" s="145" t="str">
        <f>IF(A8340="","",IFERROR(VLOOKUP(B8340,IPQlickTabla!$B:$J,9,FALSE),IF(B8340="80 - Produccion-Mezcla Grasa","80",IF(B8340="51 - Purga-Purga de sebo","51",IF(B8340="502 - Fermentacion PCL","502",IF(B8340="510 - Fermentacion","510","512"))))))</f>
        <v/>
      </c>
      <c r="M8340" s="107" t="str">
        <f t="shared" si="130"/>
        <v/>
      </c>
    </row>
    <row r="8341" spans="12:13" hidden="1" x14ac:dyDescent="0.25">
      <c r="L8341" s="145" t="str">
        <f>IF(A8341="","",IFERROR(VLOOKUP(B8341,IPQlickTabla!$B:$J,9,FALSE),IF(B8341="80 - Produccion-Mezcla Grasa","80",IF(B8341="51 - Purga-Purga de sebo","51",IF(B8341="502 - Fermentacion PCL","502",IF(B8341="510 - Fermentacion","510","512"))))))</f>
        <v/>
      </c>
      <c r="M8341" s="107" t="str">
        <f t="shared" si="130"/>
        <v/>
      </c>
    </row>
    <row r="8342" spans="12:13" hidden="1" x14ac:dyDescent="0.25">
      <c r="L8342" s="145" t="str">
        <f>IF(A8342="","",IFERROR(VLOOKUP(B8342,IPQlickTabla!$B:$J,9,FALSE),IF(B8342="80 - Produccion-Mezcla Grasa","80",IF(B8342="51 - Purga-Purga de sebo","51",IF(B8342="502 - Fermentacion PCL","502",IF(B8342="510 - Fermentacion","510","512"))))))</f>
        <v/>
      </c>
      <c r="M8342" s="107" t="str">
        <f t="shared" si="130"/>
        <v/>
      </c>
    </row>
    <row r="8343" spans="12:13" hidden="1" x14ac:dyDescent="0.25">
      <c r="L8343" s="145" t="str">
        <f>IF(A8343="","",IFERROR(VLOOKUP(B8343,IPQlickTabla!$B:$J,9,FALSE),IF(B8343="80 - Produccion-Mezcla Grasa","80",IF(B8343="51 - Purga-Purga de sebo","51",IF(B8343="502 - Fermentacion PCL","502",IF(B8343="510 - Fermentacion","510","512"))))))</f>
        <v/>
      </c>
      <c r="M8343" s="107" t="str">
        <f t="shared" si="130"/>
        <v/>
      </c>
    </row>
    <row r="8344" spans="12:13" hidden="1" x14ac:dyDescent="0.25">
      <c r="L8344" s="145" t="str">
        <f>IF(A8344="","",IFERROR(VLOOKUP(B8344,IPQlickTabla!$B:$J,9,FALSE),IF(B8344="80 - Produccion-Mezcla Grasa","80",IF(B8344="51 - Purga-Purga de sebo","51",IF(B8344="502 - Fermentacion PCL","502",IF(B8344="510 - Fermentacion","510","512"))))))</f>
        <v/>
      </c>
      <c r="M8344" s="107" t="str">
        <f t="shared" si="130"/>
        <v/>
      </c>
    </row>
    <row r="8345" spans="12:13" hidden="1" x14ac:dyDescent="0.25">
      <c r="L8345" s="145" t="str">
        <f>IF(A8345="","",IFERROR(VLOOKUP(B8345,IPQlickTabla!$B:$J,9,FALSE),IF(B8345="80 - Produccion-Mezcla Grasa","80",IF(B8345="51 - Purga-Purga de sebo","51",IF(B8345="502 - Fermentacion PCL","502",IF(B8345="510 - Fermentacion","510","512"))))))</f>
        <v/>
      </c>
      <c r="M8345" s="107" t="str">
        <f t="shared" si="130"/>
        <v/>
      </c>
    </row>
    <row r="8346" spans="12:13" hidden="1" x14ac:dyDescent="0.25">
      <c r="L8346" s="145" t="str">
        <f>IF(A8346="","",IFERROR(VLOOKUP(B8346,IPQlickTabla!$B:$J,9,FALSE),IF(B8346="80 - Produccion-Mezcla Grasa","80",IF(B8346="51 - Purga-Purga de sebo","51",IF(B8346="502 - Fermentacion PCL","502",IF(B8346="510 - Fermentacion","510","512"))))))</f>
        <v/>
      </c>
      <c r="M8346" s="107" t="str">
        <f t="shared" si="130"/>
        <v/>
      </c>
    </row>
    <row r="8347" spans="12:13" hidden="1" x14ac:dyDescent="0.25">
      <c r="L8347" s="145" t="str">
        <f>IF(A8347="","",IFERROR(VLOOKUP(B8347,IPQlickTabla!$B:$J,9,FALSE),IF(B8347="80 - Produccion-Mezcla Grasa","80",IF(B8347="51 - Purga-Purga de sebo","51",IF(B8347="502 - Fermentacion PCL","502",IF(B8347="510 - Fermentacion","510","512"))))))</f>
        <v/>
      </c>
      <c r="M8347" s="107" t="str">
        <f t="shared" si="130"/>
        <v/>
      </c>
    </row>
    <row r="8348" spans="12:13" hidden="1" x14ac:dyDescent="0.25">
      <c r="L8348" s="145" t="str">
        <f>IF(A8348="","",IFERROR(VLOOKUP(B8348,IPQlickTabla!$B:$J,9,FALSE),IF(B8348="80 - Produccion-Mezcla Grasa","80",IF(B8348="51 - Purga-Purga de sebo","51",IF(B8348="502 - Fermentacion PCL","502",IF(B8348="510 - Fermentacion","510","512"))))))</f>
        <v/>
      </c>
      <c r="M8348" s="107" t="str">
        <f t="shared" si="130"/>
        <v/>
      </c>
    </row>
    <row r="8349" spans="12:13" hidden="1" x14ac:dyDescent="0.25">
      <c r="L8349" s="145" t="str">
        <f>IF(A8349="","",IFERROR(VLOOKUP(B8349,IPQlickTabla!$B:$J,9,FALSE),IF(B8349="80 - Produccion-Mezcla Grasa","80",IF(B8349="51 - Purga-Purga de sebo","51",IF(B8349="502 - Fermentacion PCL","502",IF(B8349="510 - Fermentacion","510","512"))))))</f>
        <v/>
      </c>
      <c r="M8349" s="107" t="str">
        <f t="shared" si="130"/>
        <v/>
      </c>
    </row>
    <row r="8350" spans="12:13" hidden="1" x14ac:dyDescent="0.25">
      <c r="L8350" s="145" t="str">
        <f>IF(A8350="","",IFERROR(VLOOKUP(B8350,IPQlickTabla!$B:$J,9,FALSE),IF(B8350="80 - Produccion-Mezcla Grasa","80",IF(B8350="51 - Purga-Purga de sebo","51",IF(B8350="502 - Fermentacion PCL","502",IF(B8350="510 - Fermentacion","510","512"))))))</f>
        <v/>
      </c>
      <c r="M8350" s="107" t="str">
        <f t="shared" si="130"/>
        <v/>
      </c>
    </row>
    <row r="8351" spans="12:13" hidden="1" x14ac:dyDescent="0.25">
      <c r="L8351" s="145" t="str">
        <f>IF(A8351="","",IFERROR(VLOOKUP(B8351,IPQlickTabla!$B:$J,9,FALSE),IF(B8351="80 - Produccion-Mezcla Grasa","80",IF(B8351="51 - Purga-Purga de sebo","51",IF(B8351="502 - Fermentacion PCL","502",IF(B8351="510 - Fermentacion","510","512"))))))</f>
        <v/>
      </c>
      <c r="M8351" s="107" t="str">
        <f t="shared" si="130"/>
        <v/>
      </c>
    </row>
    <row r="8352" spans="12:13" hidden="1" x14ac:dyDescent="0.25">
      <c r="L8352" s="145" t="str">
        <f>IF(A8352="","",IFERROR(VLOOKUP(B8352,IPQlickTabla!$B:$J,9,FALSE),IF(B8352="80 - Produccion-Mezcla Grasa","80",IF(B8352="51 - Purga-Purga de sebo","51",IF(B8352="502 - Fermentacion PCL","502",IF(B8352="510 - Fermentacion","510","512"))))))</f>
        <v/>
      </c>
      <c r="M8352" s="107" t="str">
        <f t="shared" si="130"/>
        <v/>
      </c>
    </row>
    <row r="8353" spans="12:13" hidden="1" x14ac:dyDescent="0.25">
      <c r="L8353" s="145" t="str">
        <f>IF(A8353="","",IFERROR(VLOOKUP(B8353,IPQlickTabla!$B:$J,9,FALSE),IF(B8353="80 - Produccion-Mezcla Grasa","80",IF(B8353="51 - Purga-Purga de sebo","51",IF(B8353="502 - Fermentacion PCL","502",IF(B8353="510 - Fermentacion","510","512"))))))</f>
        <v/>
      </c>
      <c r="M8353" s="107" t="str">
        <f t="shared" si="130"/>
        <v/>
      </c>
    </row>
    <row r="8354" spans="12:13" hidden="1" x14ac:dyDescent="0.25">
      <c r="L8354" s="145" t="str">
        <f>IF(A8354="","",IFERROR(VLOOKUP(B8354,IPQlickTabla!$B:$J,9,FALSE),IF(B8354="80 - Produccion-Mezcla Grasa","80",IF(B8354="51 - Purga-Purga de sebo","51",IF(B8354="502 - Fermentacion PCL","502",IF(B8354="510 - Fermentacion","510","512"))))))</f>
        <v/>
      </c>
      <c r="M8354" s="107" t="str">
        <f t="shared" si="130"/>
        <v/>
      </c>
    </row>
    <row r="8355" spans="12:13" hidden="1" x14ac:dyDescent="0.25">
      <c r="L8355" s="145" t="str">
        <f>IF(A8355="","",IFERROR(VLOOKUP(B8355,IPQlickTabla!$B:$J,9,FALSE),IF(B8355="80 - Produccion-Mezcla Grasa","80",IF(B8355="51 - Purga-Purga de sebo","51",IF(B8355="502 - Fermentacion PCL","502",IF(B8355="510 - Fermentacion","510","512"))))))</f>
        <v/>
      </c>
      <c r="M8355" s="107" t="str">
        <f t="shared" si="130"/>
        <v/>
      </c>
    </row>
    <row r="8356" spans="12:13" hidden="1" x14ac:dyDescent="0.25">
      <c r="L8356" s="145" t="str">
        <f>IF(A8356="","",IFERROR(VLOOKUP(B8356,IPQlickTabla!$B:$J,9,FALSE),IF(B8356="80 - Produccion-Mezcla Grasa","80",IF(B8356="51 - Purga-Purga de sebo","51",IF(B8356="502 - Fermentacion PCL","502",IF(B8356="510 - Fermentacion","510","512"))))))</f>
        <v/>
      </c>
      <c r="M8356" s="107" t="str">
        <f t="shared" si="130"/>
        <v/>
      </c>
    </row>
    <row r="8357" spans="12:13" hidden="1" x14ac:dyDescent="0.25">
      <c r="L8357" s="145" t="str">
        <f>IF(A8357="","",IFERROR(VLOOKUP(B8357,IPQlickTabla!$B:$J,9,FALSE),IF(B8357="80 - Produccion-Mezcla Grasa","80",IF(B8357="51 - Purga-Purga de sebo","51",IF(B8357="502 - Fermentacion PCL","502",IF(B8357="510 - Fermentacion","510","512"))))))</f>
        <v/>
      </c>
      <c r="M8357" s="107" t="str">
        <f t="shared" si="130"/>
        <v/>
      </c>
    </row>
    <row r="8358" spans="12:13" hidden="1" x14ac:dyDescent="0.25">
      <c r="L8358" s="145" t="str">
        <f>IF(A8358="","",IFERROR(VLOOKUP(B8358,IPQlickTabla!$B:$J,9,FALSE),IF(B8358="80 - Produccion-Mezcla Grasa","80",IF(B8358="51 - Purga-Purga de sebo","51",IF(B8358="502 - Fermentacion PCL","502",IF(B8358="510 - Fermentacion","510","512"))))))</f>
        <v/>
      </c>
      <c r="M8358" s="107" t="str">
        <f t="shared" si="130"/>
        <v/>
      </c>
    </row>
    <row r="8359" spans="12:13" hidden="1" x14ac:dyDescent="0.25">
      <c r="L8359" s="145" t="str">
        <f>IF(A8359="","",IFERROR(VLOOKUP(B8359,IPQlickTabla!$B:$J,9,FALSE),IF(B8359="80 - Produccion-Mezcla Grasa","80",IF(B8359="51 - Purga-Purga de sebo","51",IF(B8359="502 - Fermentacion PCL","502",IF(B8359="510 - Fermentacion","510","512"))))))</f>
        <v/>
      </c>
      <c r="M8359" s="107" t="str">
        <f t="shared" si="130"/>
        <v/>
      </c>
    </row>
    <row r="8360" spans="12:13" hidden="1" x14ac:dyDescent="0.25">
      <c r="L8360" s="145" t="str">
        <f>IF(A8360="","",IFERROR(VLOOKUP(B8360,IPQlickTabla!$B:$J,9,FALSE),IF(B8360="80 - Produccion-Mezcla Grasa","80",IF(B8360="51 - Purga-Purga de sebo","51",IF(B8360="502 - Fermentacion PCL","502",IF(B8360="510 - Fermentacion","510","512"))))))</f>
        <v/>
      </c>
      <c r="M8360" s="107" t="str">
        <f t="shared" si="130"/>
        <v/>
      </c>
    </row>
    <row r="8361" spans="12:13" hidden="1" x14ac:dyDescent="0.25">
      <c r="L8361" s="145" t="str">
        <f>IF(A8361="","",IFERROR(VLOOKUP(B8361,IPQlickTabla!$B:$J,9,FALSE),IF(B8361="80 - Produccion-Mezcla Grasa","80",IF(B8361="51 - Purga-Purga de sebo","51",IF(B8361="502 - Fermentacion PCL","502",IF(B8361="510 - Fermentacion","510","512"))))))</f>
        <v/>
      </c>
      <c r="M8361" s="107" t="str">
        <f t="shared" si="130"/>
        <v/>
      </c>
    </row>
    <row r="8362" spans="12:13" hidden="1" x14ac:dyDescent="0.25">
      <c r="L8362" s="145" t="str">
        <f>IF(A8362="","",IFERROR(VLOOKUP(B8362,IPQlickTabla!$B:$J,9,FALSE),IF(B8362="80 - Produccion-Mezcla Grasa","80",IF(B8362="51 - Purga-Purga de sebo","51",IF(B8362="502 - Fermentacion PCL","502",IF(B8362="510 - Fermentacion","510","512"))))))</f>
        <v/>
      </c>
      <c r="M8362" s="107" t="str">
        <f t="shared" si="130"/>
        <v/>
      </c>
    </row>
    <row r="8363" spans="12:13" hidden="1" x14ac:dyDescent="0.25">
      <c r="L8363" s="145" t="str">
        <f>IF(A8363="","",IFERROR(VLOOKUP(B8363,IPQlickTabla!$B:$J,9,FALSE),IF(B8363="80 - Produccion-Mezcla Grasa","80",IF(B8363="51 - Purga-Purga de sebo","51",IF(B8363="502 - Fermentacion PCL","502",IF(B8363="510 - Fermentacion","510","512"))))))</f>
        <v/>
      </c>
      <c r="M8363" s="107" t="str">
        <f t="shared" si="130"/>
        <v/>
      </c>
    </row>
    <row r="8364" spans="12:13" hidden="1" x14ac:dyDescent="0.25">
      <c r="L8364" s="145" t="str">
        <f>IF(A8364="","",IFERROR(VLOOKUP(B8364,IPQlickTabla!$B:$J,9,FALSE),IF(B8364="80 - Produccion-Mezcla Grasa","80",IF(B8364="51 - Purga-Purga de sebo","51",IF(B8364="502 - Fermentacion PCL","502",IF(B8364="510 - Fermentacion","510","512"))))))</f>
        <v/>
      </c>
      <c r="M8364" s="107" t="str">
        <f t="shared" si="130"/>
        <v/>
      </c>
    </row>
    <row r="8365" spans="12:13" hidden="1" x14ac:dyDescent="0.25">
      <c r="L8365" s="145" t="str">
        <f>IF(A8365="","",IFERROR(VLOOKUP(B8365,IPQlickTabla!$B:$J,9,FALSE),IF(B8365="80 - Produccion-Mezcla Grasa","80",IF(B8365="51 - Purga-Purga de sebo","51",IF(B8365="502 - Fermentacion PCL","502",IF(B8365="510 - Fermentacion","510","512"))))))</f>
        <v/>
      </c>
      <c r="M8365" s="107" t="str">
        <f t="shared" si="130"/>
        <v/>
      </c>
    </row>
    <row r="8366" spans="12:13" hidden="1" x14ac:dyDescent="0.25">
      <c r="L8366" s="145" t="str">
        <f>IF(A8366="","",IFERROR(VLOOKUP(B8366,IPQlickTabla!$B:$J,9,FALSE),IF(B8366="80 - Produccion-Mezcla Grasa","80",IF(B8366="51 - Purga-Purga de sebo","51",IF(B8366="502 - Fermentacion PCL","502",IF(B8366="510 - Fermentacion","510","512"))))))</f>
        <v/>
      </c>
      <c r="M8366" s="107" t="str">
        <f t="shared" si="130"/>
        <v/>
      </c>
    </row>
    <row r="8367" spans="12:13" hidden="1" x14ac:dyDescent="0.25">
      <c r="L8367" s="145" t="str">
        <f>IF(A8367="","",IFERROR(VLOOKUP(B8367,IPQlickTabla!$B:$J,9,FALSE),IF(B8367="80 - Produccion-Mezcla Grasa","80",IF(B8367="51 - Purga-Purga de sebo","51",IF(B8367="502 - Fermentacion PCL","502",IF(B8367="510 - Fermentacion","510","512"))))))</f>
        <v/>
      </c>
      <c r="M8367" s="107" t="str">
        <f t="shared" si="130"/>
        <v/>
      </c>
    </row>
    <row r="8368" spans="12:13" hidden="1" x14ac:dyDescent="0.25">
      <c r="L8368" s="145" t="str">
        <f>IF(A8368="","",IFERROR(VLOOKUP(B8368,IPQlickTabla!$B:$J,9,FALSE),IF(B8368="80 - Produccion-Mezcla Grasa","80",IF(B8368="51 - Purga-Purga de sebo","51",IF(B8368="502 - Fermentacion PCL","502",IF(B8368="510 - Fermentacion","510","512"))))))</f>
        <v/>
      </c>
      <c r="M8368" s="107" t="str">
        <f t="shared" si="130"/>
        <v/>
      </c>
    </row>
    <row r="8369" spans="12:13" hidden="1" x14ac:dyDescent="0.25">
      <c r="L8369" s="145" t="str">
        <f>IF(A8369="","",IFERROR(VLOOKUP(B8369,IPQlickTabla!$B:$J,9,FALSE),IF(B8369="80 - Produccion-Mezcla Grasa","80",IF(B8369="51 - Purga-Purga de sebo","51",IF(B8369="502 - Fermentacion PCL","502",IF(B8369="510 - Fermentacion","510","512"))))))</f>
        <v/>
      </c>
      <c r="M8369" s="107" t="str">
        <f t="shared" si="130"/>
        <v/>
      </c>
    </row>
    <row r="8370" spans="12:13" hidden="1" x14ac:dyDescent="0.25">
      <c r="L8370" s="145" t="str">
        <f>IF(A8370="","",IFERROR(VLOOKUP(B8370,IPQlickTabla!$B:$J,9,FALSE),IF(B8370="80 - Produccion-Mezcla Grasa","80",IF(B8370="51 - Purga-Purga de sebo","51",IF(B8370="502 - Fermentacion PCL","502",IF(B8370="510 - Fermentacion","510","512"))))))</f>
        <v/>
      </c>
      <c r="M8370" s="107" t="str">
        <f t="shared" si="130"/>
        <v/>
      </c>
    </row>
    <row r="8371" spans="12:13" hidden="1" x14ac:dyDescent="0.25">
      <c r="L8371" s="145" t="str">
        <f>IF(A8371="","",IFERROR(VLOOKUP(B8371,IPQlickTabla!$B:$J,9,FALSE),IF(B8371="80 - Produccion-Mezcla Grasa","80",IF(B8371="51 - Purga-Purga de sebo","51",IF(B8371="502 - Fermentacion PCL","502",IF(B8371="510 - Fermentacion","510","512"))))))</f>
        <v/>
      </c>
      <c r="M8371" s="107" t="str">
        <f t="shared" si="130"/>
        <v/>
      </c>
    </row>
    <row r="8372" spans="12:13" hidden="1" x14ac:dyDescent="0.25">
      <c r="L8372" s="145" t="str">
        <f>IF(A8372="","",IFERROR(VLOOKUP(B8372,IPQlickTabla!$B:$J,9,FALSE),IF(B8372="80 - Produccion-Mezcla Grasa","80",IF(B8372="51 - Purga-Purga de sebo","51",IF(B8372="502 - Fermentacion PCL","502",IF(B8372="510 - Fermentacion","510","512"))))))</f>
        <v/>
      </c>
      <c r="M8372" s="107" t="str">
        <f t="shared" si="130"/>
        <v/>
      </c>
    </row>
    <row r="8373" spans="12:13" hidden="1" x14ac:dyDescent="0.25">
      <c r="L8373" s="145" t="str">
        <f>IF(A8373="","",IFERROR(VLOOKUP(B8373,IPQlickTabla!$B:$J,9,FALSE),IF(B8373="80 - Produccion-Mezcla Grasa","80",IF(B8373="51 - Purga-Purga de sebo","51",IF(B8373="502 - Fermentacion PCL","502",IF(B8373="510 - Fermentacion","510","512"))))))</f>
        <v/>
      </c>
      <c r="M8373" s="107" t="str">
        <f t="shared" si="130"/>
        <v/>
      </c>
    </row>
    <row r="8374" spans="12:13" hidden="1" x14ac:dyDescent="0.25">
      <c r="L8374" s="145" t="str">
        <f>IF(A8374="","",IFERROR(VLOOKUP(B8374,IPQlickTabla!$B:$J,9,FALSE),IF(B8374="80 - Produccion-Mezcla Grasa","80",IF(B8374="51 - Purga-Purga de sebo","51",IF(B8374="502 - Fermentacion PCL","502",IF(B8374="510 - Fermentacion","510","512"))))))</f>
        <v/>
      </c>
      <c r="M8374" s="107" t="str">
        <f t="shared" si="130"/>
        <v/>
      </c>
    </row>
    <row r="8375" spans="12:13" hidden="1" x14ac:dyDescent="0.25">
      <c r="L8375" s="145" t="str">
        <f>IF(A8375="","",IFERROR(VLOOKUP(B8375,IPQlickTabla!$B:$J,9,FALSE),IF(B8375="80 - Produccion-Mezcla Grasa","80",IF(B8375="51 - Purga-Purga de sebo","51",IF(B8375="502 - Fermentacion PCL","502",IF(B8375="510 - Fermentacion","510","512"))))))</f>
        <v/>
      </c>
      <c r="M8375" s="107" t="str">
        <f t="shared" si="130"/>
        <v/>
      </c>
    </row>
    <row r="8376" spans="12:13" hidden="1" x14ac:dyDescent="0.25">
      <c r="L8376" s="145" t="str">
        <f>IF(A8376="","",IFERROR(VLOOKUP(B8376,IPQlickTabla!$B:$J,9,FALSE),IF(B8376="80 - Produccion-Mezcla Grasa","80",IF(B8376="51 - Purga-Purga de sebo","51",IF(B8376="502 - Fermentacion PCL","502",IF(B8376="510 - Fermentacion","510","512"))))))</f>
        <v/>
      </c>
      <c r="M8376" s="107" t="str">
        <f t="shared" si="130"/>
        <v/>
      </c>
    </row>
    <row r="8377" spans="12:13" hidden="1" x14ac:dyDescent="0.25">
      <c r="L8377" s="145" t="str">
        <f>IF(A8377="","",IFERROR(VLOOKUP(B8377,IPQlickTabla!$B:$J,9,FALSE),IF(B8377="80 - Produccion-Mezcla Grasa","80",IF(B8377="51 - Purga-Purga de sebo","51",IF(B8377="502 - Fermentacion PCL","502",IF(B8377="510 - Fermentacion","510","512"))))))</f>
        <v/>
      </c>
      <c r="M8377" s="107" t="str">
        <f t="shared" si="130"/>
        <v/>
      </c>
    </row>
    <row r="8378" spans="12:13" hidden="1" x14ac:dyDescent="0.25">
      <c r="L8378" s="145" t="str">
        <f>IF(A8378="","",IFERROR(VLOOKUP(B8378,IPQlickTabla!$B:$J,9,FALSE),IF(B8378="80 - Produccion-Mezcla Grasa","80",IF(B8378="51 - Purga-Purga de sebo","51",IF(B8378="502 - Fermentacion PCL","502",IF(B8378="510 - Fermentacion","510","512"))))))</f>
        <v/>
      </c>
      <c r="M8378" s="107" t="str">
        <f t="shared" si="130"/>
        <v/>
      </c>
    </row>
    <row r="8379" spans="12:13" hidden="1" x14ac:dyDescent="0.25">
      <c r="L8379" s="145" t="str">
        <f>IF(A8379="","",IFERROR(VLOOKUP(B8379,IPQlickTabla!$B:$J,9,FALSE),IF(B8379="80 - Produccion-Mezcla Grasa","80",IF(B8379="51 - Purga-Purga de sebo","51",IF(B8379="502 - Fermentacion PCL","502",IF(B8379="510 - Fermentacion","510","512"))))))</f>
        <v/>
      </c>
      <c r="M8379" s="107" t="str">
        <f t="shared" si="130"/>
        <v/>
      </c>
    </row>
    <row r="8380" spans="12:13" hidden="1" x14ac:dyDescent="0.25">
      <c r="L8380" s="145" t="str">
        <f>IF(A8380="","",IFERROR(VLOOKUP(B8380,IPQlickTabla!$B:$J,9,FALSE),IF(B8380="80 - Produccion-Mezcla Grasa","80",IF(B8380="51 - Purga-Purga de sebo","51",IF(B8380="502 - Fermentacion PCL","502",IF(B8380="510 - Fermentacion","510","512"))))))</f>
        <v/>
      </c>
      <c r="M8380" s="107" t="str">
        <f t="shared" si="130"/>
        <v/>
      </c>
    </row>
    <row r="8381" spans="12:13" hidden="1" x14ac:dyDescent="0.25">
      <c r="L8381" s="145" t="str">
        <f>IF(A8381="","",IFERROR(VLOOKUP(B8381,IPQlickTabla!$B:$J,9,FALSE),IF(B8381="80 - Produccion-Mezcla Grasa","80",IF(B8381="51 - Purga-Purga de sebo","51",IF(B8381="502 - Fermentacion PCL","502",IF(B8381="510 - Fermentacion","510","512"))))))</f>
        <v/>
      </c>
      <c r="M8381" s="107" t="str">
        <f t="shared" si="130"/>
        <v/>
      </c>
    </row>
    <row r="8382" spans="12:13" hidden="1" x14ac:dyDescent="0.25">
      <c r="L8382" s="145" t="str">
        <f>IF(A8382="","",IFERROR(VLOOKUP(B8382,IPQlickTabla!$B:$J,9,FALSE),IF(B8382="80 - Produccion-Mezcla Grasa","80",IF(B8382="51 - Purga-Purga de sebo","51",IF(B8382="502 - Fermentacion PCL","502",IF(B8382="510 - Fermentacion","510","512"))))))</f>
        <v/>
      </c>
      <c r="M8382" s="107" t="str">
        <f t="shared" si="130"/>
        <v/>
      </c>
    </row>
    <row r="8383" spans="12:13" hidden="1" x14ac:dyDescent="0.25">
      <c r="L8383" s="145" t="str">
        <f>IF(A8383="","",IFERROR(VLOOKUP(B8383,IPQlickTabla!$B:$J,9,FALSE),IF(B8383="80 - Produccion-Mezcla Grasa","80",IF(B8383="51 - Purga-Purga de sebo","51",IF(B8383="502 - Fermentacion PCL","502",IF(B8383="510 - Fermentacion","510","512"))))))</f>
        <v/>
      </c>
      <c r="M8383" s="107" t="str">
        <f t="shared" si="130"/>
        <v/>
      </c>
    </row>
    <row r="8384" spans="12:13" hidden="1" x14ac:dyDescent="0.25">
      <c r="L8384" s="145" t="str">
        <f>IF(A8384="","",IFERROR(VLOOKUP(B8384,IPQlickTabla!$B:$J,9,FALSE),IF(B8384="80 - Produccion-Mezcla Grasa","80",IF(B8384="51 - Purga-Purga de sebo","51",IF(B8384="502 - Fermentacion PCL","502",IF(B8384="510 - Fermentacion","510","512"))))))</f>
        <v/>
      </c>
      <c r="M8384" s="107" t="str">
        <f t="shared" si="130"/>
        <v/>
      </c>
    </row>
    <row r="8385" spans="12:13" hidden="1" x14ac:dyDescent="0.25">
      <c r="L8385" s="145" t="str">
        <f>IF(A8385="","",IFERROR(VLOOKUP(B8385,IPQlickTabla!$B:$J,9,FALSE),IF(B8385="80 - Produccion-Mezcla Grasa","80",IF(B8385="51 - Purga-Purga de sebo","51",IF(B8385="502 - Fermentacion PCL","502",IF(B8385="510 - Fermentacion","510","512"))))))</f>
        <v/>
      </c>
      <c r="M8385" s="107" t="str">
        <f t="shared" si="130"/>
        <v/>
      </c>
    </row>
    <row r="8386" spans="12:13" hidden="1" x14ac:dyDescent="0.25">
      <c r="L8386" s="145" t="str">
        <f>IF(A8386="","",IFERROR(VLOOKUP(B8386,IPQlickTabla!$B:$J,9,FALSE),IF(B8386="80 - Produccion-Mezcla Grasa","80",IF(B8386="51 - Purga-Purga de sebo","51",IF(B8386="502 - Fermentacion PCL","502",IF(B8386="510 - Fermentacion","510","512"))))))</f>
        <v/>
      </c>
      <c r="M8386" s="107" t="str">
        <f t="shared" si="130"/>
        <v/>
      </c>
    </row>
    <row r="8387" spans="12:13" hidden="1" x14ac:dyDescent="0.25">
      <c r="L8387" s="145" t="str">
        <f>IF(A8387="","",IFERROR(VLOOKUP(B8387,IPQlickTabla!$B:$J,9,FALSE),IF(B8387="80 - Produccion-Mezcla Grasa","80",IF(B8387="51 - Purga-Purga de sebo","51",IF(B8387="502 - Fermentacion PCL","502",IF(B8387="510 - Fermentacion","510","512"))))))</f>
        <v/>
      </c>
      <c r="M8387" s="107" t="str">
        <f t="shared" ref="M8387:M8450" si="131">+IF(OR(L8387=73,L8387=74,L8387=75),75,IF(L8387="80",80,IF(L8387="51",51,IF(L8387="502",502,IF(L8387="510",510,IF(L8387="512",512,L8387))))))</f>
        <v/>
      </c>
    </row>
    <row r="8388" spans="12:13" hidden="1" x14ac:dyDescent="0.25">
      <c r="L8388" s="145" t="str">
        <f>IF(A8388="","",IFERROR(VLOOKUP(B8388,IPQlickTabla!$B:$J,9,FALSE),IF(B8388="80 - Produccion-Mezcla Grasa","80",IF(B8388="51 - Purga-Purga de sebo","51",IF(B8388="502 - Fermentacion PCL","502",IF(B8388="510 - Fermentacion","510","512"))))))</f>
        <v/>
      </c>
      <c r="M8388" s="107" t="str">
        <f t="shared" si="131"/>
        <v/>
      </c>
    </row>
    <row r="8389" spans="12:13" hidden="1" x14ac:dyDescent="0.25">
      <c r="L8389" s="145" t="str">
        <f>IF(A8389="","",IFERROR(VLOOKUP(B8389,IPQlickTabla!$B:$J,9,FALSE),IF(B8389="80 - Produccion-Mezcla Grasa","80",IF(B8389="51 - Purga-Purga de sebo","51",IF(B8389="502 - Fermentacion PCL","502",IF(B8389="510 - Fermentacion","510","512"))))))</f>
        <v/>
      </c>
      <c r="M8389" s="107" t="str">
        <f t="shared" si="131"/>
        <v/>
      </c>
    </row>
    <row r="8390" spans="12:13" hidden="1" x14ac:dyDescent="0.25">
      <c r="L8390" s="145" t="str">
        <f>IF(A8390="","",IFERROR(VLOOKUP(B8390,IPQlickTabla!$B:$J,9,FALSE),IF(B8390="80 - Produccion-Mezcla Grasa","80",IF(B8390="51 - Purga-Purga de sebo","51",IF(B8390="502 - Fermentacion PCL","502",IF(B8390="510 - Fermentacion","510","512"))))))</f>
        <v/>
      </c>
      <c r="M8390" s="107" t="str">
        <f t="shared" si="131"/>
        <v/>
      </c>
    </row>
    <row r="8391" spans="12:13" hidden="1" x14ac:dyDescent="0.25">
      <c r="L8391" s="145" t="str">
        <f>IF(A8391="","",IFERROR(VLOOKUP(B8391,IPQlickTabla!$B:$J,9,FALSE),IF(B8391="80 - Produccion-Mezcla Grasa","80",IF(B8391="51 - Purga-Purga de sebo","51",IF(B8391="502 - Fermentacion PCL","502",IF(B8391="510 - Fermentacion","510","512"))))))</f>
        <v/>
      </c>
      <c r="M8391" s="107" t="str">
        <f t="shared" si="131"/>
        <v/>
      </c>
    </row>
    <row r="8392" spans="12:13" hidden="1" x14ac:dyDescent="0.25">
      <c r="L8392" s="145" t="str">
        <f>IF(A8392="","",IFERROR(VLOOKUP(B8392,IPQlickTabla!$B:$J,9,FALSE),IF(B8392="80 - Produccion-Mezcla Grasa","80",IF(B8392="51 - Purga-Purga de sebo","51",IF(B8392="502 - Fermentacion PCL","502",IF(B8392="510 - Fermentacion","510","512"))))))</f>
        <v/>
      </c>
      <c r="M8392" s="107" t="str">
        <f t="shared" si="131"/>
        <v/>
      </c>
    </row>
    <row r="8393" spans="12:13" hidden="1" x14ac:dyDescent="0.25">
      <c r="L8393" s="145" t="str">
        <f>IF(A8393="","",IFERROR(VLOOKUP(B8393,IPQlickTabla!$B:$J,9,FALSE),IF(B8393="80 - Produccion-Mezcla Grasa","80",IF(B8393="51 - Purga-Purga de sebo","51",IF(B8393="502 - Fermentacion PCL","502",IF(B8393="510 - Fermentacion","510","512"))))))</f>
        <v/>
      </c>
      <c r="M8393" s="107" t="str">
        <f t="shared" si="131"/>
        <v/>
      </c>
    </row>
    <row r="8394" spans="12:13" hidden="1" x14ac:dyDescent="0.25">
      <c r="L8394" s="145" t="str">
        <f>IF(A8394="","",IFERROR(VLOOKUP(B8394,IPQlickTabla!$B:$J,9,FALSE),IF(B8394="80 - Produccion-Mezcla Grasa","80",IF(B8394="51 - Purga-Purga de sebo","51",IF(B8394="502 - Fermentacion PCL","502",IF(B8394="510 - Fermentacion","510","512"))))))</f>
        <v/>
      </c>
      <c r="M8394" s="107" t="str">
        <f t="shared" si="131"/>
        <v/>
      </c>
    </row>
    <row r="8395" spans="12:13" hidden="1" x14ac:dyDescent="0.25">
      <c r="L8395" s="145" t="str">
        <f>IF(A8395="","",IFERROR(VLOOKUP(B8395,IPQlickTabla!$B:$J,9,FALSE),IF(B8395="80 - Produccion-Mezcla Grasa","80",IF(B8395="51 - Purga-Purga de sebo","51",IF(B8395="502 - Fermentacion PCL","502",IF(B8395="510 - Fermentacion","510","512"))))))</f>
        <v/>
      </c>
      <c r="M8395" s="107" t="str">
        <f t="shared" si="131"/>
        <v/>
      </c>
    </row>
    <row r="8396" spans="12:13" hidden="1" x14ac:dyDescent="0.25">
      <c r="L8396" s="145" t="str">
        <f>IF(A8396="","",IFERROR(VLOOKUP(B8396,IPQlickTabla!$B:$J,9,FALSE),IF(B8396="80 - Produccion-Mezcla Grasa","80",IF(B8396="51 - Purga-Purga de sebo","51",IF(B8396="502 - Fermentacion PCL","502",IF(B8396="510 - Fermentacion","510","512"))))))</f>
        <v/>
      </c>
      <c r="M8396" s="107" t="str">
        <f t="shared" si="131"/>
        <v/>
      </c>
    </row>
    <row r="8397" spans="12:13" hidden="1" x14ac:dyDescent="0.25">
      <c r="L8397" s="145" t="str">
        <f>IF(A8397="","",IFERROR(VLOOKUP(B8397,IPQlickTabla!$B:$J,9,FALSE),IF(B8397="80 - Produccion-Mezcla Grasa","80",IF(B8397="51 - Purga-Purga de sebo","51",IF(B8397="502 - Fermentacion PCL","502",IF(B8397="510 - Fermentacion","510","512"))))))</f>
        <v/>
      </c>
      <c r="M8397" s="107" t="str">
        <f t="shared" si="131"/>
        <v/>
      </c>
    </row>
    <row r="8398" spans="12:13" hidden="1" x14ac:dyDescent="0.25">
      <c r="L8398" s="145" t="str">
        <f>IF(A8398="","",IFERROR(VLOOKUP(B8398,IPQlickTabla!$B:$J,9,FALSE),IF(B8398="80 - Produccion-Mezcla Grasa","80",IF(B8398="51 - Purga-Purga de sebo","51",IF(B8398="502 - Fermentacion PCL","502",IF(B8398="510 - Fermentacion","510","512"))))))</f>
        <v/>
      </c>
      <c r="M8398" s="107" t="str">
        <f t="shared" si="131"/>
        <v/>
      </c>
    </row>
    <row r="8399" spans="12:13" hidden="1" x14ac:dyDescent="0.25">
      <c r="L8399" s="145" t="str">
        <f>IF(A8399="","",IFERROR(VLOOKUP(B8399,IPQlickTabla!$B:$J,9,FALSE),IF(B8399="80 - Produccion-Mezcla Grasa","80",IF(B8399="51 - Purga-Purga de sebo","51",IF(B8399="502 - Fermentacion PCL","502",IF(B8399="510 - Fermentacion","510","512"))))))</f>
        <v/>
      </c>
      <c r="M8399" s="107" t="str">
        <f t="shared" si="131"/>
        <v/>
      </c>
    </row>
    <row r="8400" spans="12:13" hidden="1" x14ac:dyDescent="0.25">
      <c r="L8400" s="145" t="str">
        <f>IF(A8400="","",IFERROR(VLOOKUP(B8400,IPQlickTabla!$B:$J,9,FALSE),IF(B8400="80 - Produccion-Mezcla Grasa","80",IF(B8400="51 - Purga-Purga de sebo","51",IF(B8400="502 - Fermentacion PCL","502",IF(B8400="510 - Fermentacion","510","512"))))))</f>
        <v/>
      </c>
      <c r="M8400" s="107" t="str">
        <f t="shared" si="131"/>
        <v/>
      </c>
    </row>
    <row r="8401" spans="12:13" hidden="1" x14ac:dyDescent="0.25">
      <c r="L8401" s="145" t="str">
        <f>IF(A8401="","",IFERROR(VLOOKUP(B8401,IPQlickTabla!$B:$J,9,FALSE),IF(B8401="80 - Produccion-Mezcla Grasa","80",IF(B8401="51 - Purga-Purga de sebo","51",IF(B8401="502 - Fermentacion PCL","502",IF(B8401="510 - Fermentacion","510","512"))))))</f>
        <v/>
      </c>
      <c r="M8401" s="107" t="str">
        <f t="shared" si="131"/>
        <v/>
      </c>
    </row>
    <row r="8402" spans="12:13" hidden="1" x14ac:dyDescent="0.25">
      <c r="L8402" s="145" t="str">
        <f>IF(A8402="","",IFERROR(VLOOKUP(B8402,IPQlickTabla!$B:$J,9,FALSE),IF(B8402="80 - Produccion-Mezcla Grasa","80",IF(B8402="51 - Purga-Purga de sebo","51",IF(B8402="502 - Fermentacion PCL","502",IF(B8402="510 - Fermentacion","510","512"))))))</f>
        <v/>
      </c>
      <c r="M8402" s="107" t="str">
        <f t="shared" si="131"/>
        <v/>
      </c>
    </row>
    <row r="8403" spans="12:13" hidden="1" x14ac:dyDescent="0.25">
      <c r="L8403" s="145" t="str">
        <f>IF(A8403="","",IFERROR(VLOOKUP(B8403,IPQlickTabla!$B:$J,9,FALSE),IF(B8403="80 - Produccion-Mezcla Grasa","80",IF(B8403="51 - Purga-Purga de sebo","51",IF(B8403="502 - Fermentacion PCL","502",IF(B8403="510 - Fermentacion","510","512"))))))</f>
        <v/>
      </c>
      <c r="M8403" s="107" t="str">
        <f t="shared" si="131"/>
        <v/>
      </c>
    </row>
    <row r="8404" spans="12:13" hidden="1" x14ac:dyDescent="0.25">
      <c r="L8404" s="145" t="str">
        <f>IF(A8404="","",IFERROR(VLOOKUP(B8404,IPQlickTabla!$B:$J,9,FALSE),IF(B8404="80 - Produccion-Mezcla Grasa","80",IF(B8404="51 - Purga-Purga de sebo","51",IF(B8404="502 - Fermentacion PCL","502",IF(B8404="510 - Fermentacion","510","512"))))))</f>
        <v/>
      </c>
      <c r="M8404" s="107" t="str">
        <f t="shared" si="131"/>
        <v/>
      </c>
    </row>
    <row r="8405" spans="12:13" hidden="1" x14ac:dyDescent="0.25">
      <c r="L8405" s="145" t="str">
        <f>IF(A8405="","",IFERROR(VLOOKUP(B8405,IPQlickTabla!$B:$J,9,FALSE),IF(B8405="80 - Produccion-Mezcla Grasa","80",IF(B8405="51 - Purga-Purga de sebo","51",IF(B8405="502 - Fermentacion PCL","502",IF(B8405="510 - Fermentacion","510","512"))))))</f>
        <v/>
      </c>
      <c r="M8405" s="107" t="str">
        <f t="shared" si="131"/>
        <v/>
      </c>
    </row>
    <row r="8406" spans="12:13" hidden="1" x14ac:dyDescent="0.25">
      <c r="L8406" s="145" t="str">
        <f>IF(A8406="","",IFERROR(VLOOKUP(B8406,IPQlickTabla!$B:$J,9,FALSE),IF(B8406="80 - Produccion-Mezcla Grasa","80",IF(B8406="51 - Purga-Purga de sebo","51",IF(B8406="502 - Fermentacion PCL","502",IF(B8406="510 - Fermentacion","510","512"))))))</f>
        <v/>
      </c>
      <c r="M8406" s="107" t="str">
        <f t="shared" si="131"/>
        <v/>
      </c>
    </row>
    <row r="8407" spans="12:13" hidden="1" x14ac:dyDescent="0.25">
      <c r="L8407" s="145" t="str">
        <f>IF(A8407="","",IFERROR(VLOOKUP(B8407,IPQlickTabla!$B:$J,9,FALSE),IF(B8407="80 - Produccion-Mezcla Grasa","80",IF(B8407="51 - Purga-Purga de sebo","51",IF(B8407="502 - Fermentacion PCL","502",IF(B8407="510 - Fermentacion","510","512"))))))</f>
        <v/>
      </c>
      <c r="M8407" s="107" t="str">
        <f t="shared" si="131"/>
        <v/>
      </c>
    </row>
    <row r="8408" spans="12:13" hidden="1" x14ac:dyDescent="0.25">
      <c r="L8408" s="145" t="str">
        <f>IF(A8408="","",IFERROR(VLOOKUP(B8408,IPQlickTabla!$B:$J,9,FALSE),IF(B8408="80 - Produccion-Mezcla Grasa","80",IF(B8408="51 - Purga-Purga de sebo","51",IF(B8408="502 - Fermentacion PCL","502",IF(B8408="510 - Fermentacion","510","512"))))))</f>
        <v/>
      </c>
      <c r="M8408" s="107" t="str">
        <f t="shared" si="131"/>
        <v/>
      </c>
    </row>
    <row r="8409" spans="12:13" hidden="1" x14ac:dyDescent="0.25">
      <c r="L8409" s="145" t="str">
        <f>IF(A8409="","",IFERROR(VLOOKUP(B8409,IPQlickTabla!$B:$J,9,FALSE),IF(B8409="80 - Produccion-Mezcla Grasa","80",IF(B8409="51 - Purga-Purga de sebo","51",IF(B8409="502 - Fermentacion PCL","502",IF(B8409="510 - Fermentacion","510","512"))))))</f>
        <v/>
      </c>
      <c r="M8409" s="107" t="str">
        <f t="shared" si="131"/>
        <v/>
      </c>
    </row>
    <row r="8410" spans="12:13" hidden="1" x14ac:dyDescent="0.25">
      <c r="L8410" s="145" t="str">
        <f>IF(A8410="","",IFERROR(VLOOKUP(B8410,IPQlickTabla!$B:$J,9,FALSE),IF(B8410="80 - Produccion-Mezcla Grasa","80",IF(B8410="51 - Purga-Purga de sebo","51",IF(B8410="502 - Fermentacion PCL","502",IF(B8410="510 - Fermentacion","510","512"))))))</f>
        <v/>
      </c>
      <c r="M8410" s="107" t="str">
        <f t="shared" si="131"/>
        <v/>
      </c>
    </row>
    <row r="8411" spans="12:13" hidden="1" x14ac:dyDescent="0.25">
      <c r="L8411" s="145" t="str">
        <f>IF(A8411="","",IFERROR(VLOOKUP(B8411,IPQlickTabla!$B:$J,9,FALSE),IF(B8411="80 - Produccion-Mezcla Grasa","80",IF(B8411="51 - Purga-Purga de sebo","51",IF(B8411="502 - Fermentacion PCL","502",IF(B8411="510 - Fermentacion","510","512"))))))</f>
        <v/>
      </c>
      <c r="M8411" s="107" t="str">
        <f t="shared" si="131"/>
        <v/>
      </c>
    </row>
    <row r="8412" spans="12:13" hidden="1" x14ac:dyDescent="0.25">
      <c r="L8412" s="145" t="str">
        <f>IF(A8412="","",IFERROR(VLOOKUP(B8412,IPQlickTabla!$B:$J,9,FALSE),IF(B8412="80 - Produccion-Mezcla Grasa","80",IF(B8412="51 - Purga-Purga de sebo","51",IF(B8412="502 - Fermentacion PCL","502",IF(B8412="510 - Fermentacion","510","512"))))))</f>
        <v/>
      </c>
      <c r="M8412" s="107" t="str">
        <f t="shared" si="131"/>
        <v/>
      </c>
    </row>
    <row r="8413" spans="12:13" hidden="1" x14ac:dyDescent="0.25">
      <c r="L8413" s="145" t="str">
        <f>IF(A8413="","",IFERROR(VLOOKUP(B8413,IPQlickTabla!$B:$J,9,FALSE),IF(B8413="80 - Produccion-Mezcla Grasa","80",IF(B8413="51 - Purga-Purga de sebo","51",IF(B8413="502 - Fermentacion PCL","502",IF(B8413="510 - Fermentacion","510","512"))))))</f>
        <v/>
      </c>
      <c r="M8413" s="107" t="str">
        <f t="shared" si="131"/>
        <v/>
      </c>
    </row>
    <row r="8414" spans="12:13" hidden="1" x14ac:dyDescent="0.25">
      <c r="L8414" s="145" t="str">
        <f>IF(A8414="","",IFERROR(VLOOKUP(B8414,IPQlickTabla!$B:$J,9,FALSE),IF(B8414="80 - Produccion-Mezcla Grasa","80",IF(B8414="51 - Purga-Purga de sebo","51",IF(B8414="502 - Fermentacion PCL","502",IF(B8414="510 - Fermentacion","510","512"))))))</f>
        <v/>
      </c>
      <c r="M8414" s="107" t="str">
        <f t="shared" si="131"/>
        <v/>
      </c>
    </row>
    <row r="8415" spans="12:13" hidden="1" x14ac:dyDescent="0.25">
      <c r="L8415" s="145" t="str">
        <f>IF(A8415="","",IFERROR(VLOOKUP(B8415,IPQlickTabla!$B:$J,9,FALSE),IF(B8415="80 - Produccion-Mezcla Grasa","80",IF(B8415="51 - Purga-Purga de sebo","51",IF(B8415="502 - Fermentacion PCL","502",IF(B8415="510 - Fermentacion","510","512"))))))</f>
        <v/>
      </c>
      <c r="M8415" s="107" t="str">
        <f t="shared" si="131"/>
        <v/>
      </c>
    </row>
    <row r="8416" spans="12:13" hidden="1" x14ac:dyDescent="0.25">
      <c r="L8416" s="145" t="str">
        <f>IF(A8416="","",IFERROR(VLOOKUP(B8416,IPQlickTabla!$B:$J,9,FALSE),IF(B8416="80 - Produccion-Mezcla Grasa","80",IF(B8416="51 - Purga-Purga de sebo","51",IF(B8416="502 - Fermentacion PCL","502",IF(B8416="510 - Fermentacion","510","512"))))))</f>
        <v/>
      </c>
      <c r="M8416" s="107" t="str">
        <f t="shared" si="131"/>
        <v/>
      </c>
    </row>
    <row r="8417" spans="12:13" hidden="1" x14ac:dyDescent="0.25">
      <c r="L8417" s="145" t="str">
        <f>IF(A8417="","",IFERROR(VLOOKUP(B8417,IPQlickTabla!$B:$J,9,FALSE),IF(B8417="80 - Produccion-Mezcla Grasa","80",IF(B8417="51 - Purga-Purga de sebo","51",IF(B8417="502 - Fermentacion PCL","502",IF(B8417="510 - Fermentacion","510","512"))))))</f>
        <v/>
      </c>
      <c r="M8417" s="107" t="str">
        <f t="shared" si="131"/>
        <v/>
      </c>
    </row>
    <row r="8418" spans="12:13" hidden="1" x14ac:dyDescent="0.25">
      <c r="L8418" s="145" t="str">
        <f>IF(A8418="","",IFERROR(VLOOKUP(B8418,IPQlickTabla!$B:$J,9,FALSE),IF(B8418="80 - Produccion-Mezcla Grasa","80",IF(B8418="51 - Purga-Purga de sebo","51",IF(B8418="502 - Fermentacion PCL","502",IF(B8418="510 - Fermentacion","510","512"))))))</f>
        <v/>
      </c>
      <c r="M8418" s="107" t="str">
        <f t="shared" si="131"/>
        <v/>
      </c>
    </row>
    <row r="8419" spans="12:13" hidden="1" x14ac:dyDescent="0.25">
      <c r="L8419" s="145" t="str">
        <f>IF(A8419="","",IFERROR(VLOOKUP(B8419,IPQlickTabla!$B:$J,9,FALSE),IF(B8419="80 - Produccion-Mezcla Grasa","80",IF(B8419="51 - Purga-Purga de sebo","51",IF(B8419="502 - Fermentacion PCL","502",IF(B8419="510 - Fermentacion","510","512"))))))</f>
        <v/>
      </c>
      <c r="M8419" s="107" t="str">
        <f t="shared" si="131"/>
        <v/>
      </c>
    </row>
    <row r="8420" spans="12:13" hidden="1" x14ac:dyDescent="0.25">
      <c r="L8420" s="145" t="str">
        <f>IF(A8420="","",IFERROR(VLOOKUP(B8420,IPQlickTabla!$B:$J,9,FALSE),IF(B8420="80 - Produccion-Mezcla Grasa","80",IF(B8420="51 - Purga-Purga de sebo","51",IF(B8420="502 - Fermentacion PCL","502",IF(B8420="510 - Fermentacion","510","512"))))))</f>
        <v/>
      </c>
      <c r="M8420" s="107" t="str">
        <f t="shared" si="131"/>
        <v/>
      </c>
    </row>
    <row r="8421" spans="12:13" hidden="1" x14ac:dyDescent="0.25">
      <c r="L8421" s="145" t="str">
        <f>IF(A8421="","",IFERROR(VLOOKUP(B8421,IPQlickTabla!$B:$J,9,FALSE),IF(B8421="80 - Produccion-Mezcla Grasa","80",IF(B8421="51 - Purga-Purga de sebo","51",IF(B8421="502 - Fermentacion PCL","502",IF(B8421="510 - Fermentacion","510","512"))))))</f>
        <v/>
      </c>
      <c r="M8421" s="107" t="str">
        <f t="shared" si="131"/>
        <v/>
      </c>
    </row>
    <row r="8422" spans="12:13" hidden="1" x14ac:dyDescent="0.25">
      <c r="L8422" s="145" t="str">
        <f>IF(A8422="","",IFERROR(VLOOKUP(B8422,IPQlickTabla!$B:$J,9,FALSE),IF(B8422="80 - Produccion-Mezcla Grasa","80",IF(B8422="51 - Purga-Purga de sebo","51",IF(B8422="502 - Fermentacion PCL","502",IF(B8422="510 - Fermentacion","510","512"))))))</f>
        <v/>
      </c>
      <c r="M8422" s="107" t="str">
        <f t="shared" si="131"/>
        <v/>
      </c>
    </row>
    <row r="8423" spans="12:13" hidden="1" x14ac:dyDescent="0.25">
      <c r="L8423" s="145" t="str">
        <f>IF(A8423="","",IFERROR(VLOOKUP(B8423,IPQlickTabla!$B:$J,9,FALSE),IF(B8423="80 - Produccion-Mezcla Grasa","80",IF(B8423="51 - Purga-Purga de sebo","51",IF(B8423="502 - Fermentacion PCL","502",IF(B8423="510 - Fermentacion","510","512"))))))</f>
        <v/>
      </c>
      <c r="M8423" s="107" t="str">
        <f t="shared" si="131"/>
        <v/>
      </c>
    </row>
    <row r="8424" spans="12:13" hidden="1" x14ac:dyDescent="0.25">
      <c r="L8424" s="145" t="str">
        <f>IF(A8424="","",IFERROR(VLOOKUP(B8424,IPQlickTabla!$B:$J,9,FALSE),IF(B8424="80 - Produccion-Mezcla Grasa","80",IF(B8424="51 - Purga-Purga de sebo","51",IF(B8424="502 - Fermentacion PCL","502",IF(B8424="510 - Fermentacion","510","512"))))))</f>
        <v/>
      </c>
      <c r="M8424" s="107" t="str">
        <f t="shared" si="131"/>
        <v/>
      </c>
    </row>
    <row r="8425" spans="12:13" hidden="1" x14ac:dyDescent="0.25">
      <c r="L8425" s="145" t="str">
        <f>IF(A8425="","",IFERROR(VLOOKUP(B8425,IPQlickTabla!$B:$J,9,FALSE),IF(B8425="80 - Produccion-Mezcla Grasa","80",IF(B8425="51 - Purga-Purga de sebo","51",IF(B8425="502 - Fermentacion PCL","502",IF(B8425="510 - Fermentacion","510","512"))))))</f>
        <v/>
      </c>
      <c r="M8425" s="107" t="str">
        <f t="shared" si="131"/>
        <v/>
      </c>
    </row>
    <row r="8426" spans="12:13" hidden="1" x14ac:dyDescent="0.25">
      <c r="L8426" s="145" t="str">
        <f>IF(A8426="","",IFERROR(VLOOKUP(B8426,IPQlickTabla!$B:$J,9,FALSE),IF(B8426="80 - Produccion-Mezcla Grasa","80",IF(B8426="51 - Purga-Purga de sebo","51",IF(B8426="502 - Fermentacion PCL","502",IF(B8426="510 - Fermentacion","510","512"))))))</f>
        <v/>
      </c>
      <c r="M8426" s="107" t="str">
        <f t="shared" si="131"/>
        <v/>
      </c>
    </row>
    <row r="8427" spans="12:13" hidden="1" x14ac:dyDescent="0.25">
      <c r="L8427" s="145" t="str">
        <f>IF(A8427="","",IFERROR(VLOOKUP(B8427,IPQlickTabla!$B:$J,9,FALSE),IF(B8427="80 - Produccion-Mezcla Grasa","80",IF(B8427="51 - Purga-Purga de sebo","51",IF(B8427="502 - Fermentacion PCL","502",IF(B8427="510 - Fermentacion","510","512"))))))</f>
        <v/>
      </c>
      <c r="M8427" s="107" t="str">
        <f t="shared" si="131"/>
        <v/>
      </c>
    </row>
    <row r="8428" spans="12:13" hidden="1" x14ac:dyDescent="0.25">
      <c r="L8428" s="145" t="str">
        <f>IF(A8428="","",IFERROR(VLOOKUP(B8428,IPQlickTabla!$B:$J,9,FALSE),IF(B8428="80 - Produccion-Mezcla Grasa","80",IF(B8428="51 - Purga-Purga de sebo","51",IF(B8428="502 - Fermentacion PCL","502",IF(B8428="510 - Fermentacion","510","512"))))))</f>
        <v/>
      </c>
      <c r="M8428" s="107" t="str">
        <f t="shared" si="131"/>
        <v/>
      </c>
    </row>
    <row r="8429" spans="12:13" hidden="1" x14ac:dyDescent="0.25">
      <c r="L8429" s="145" t="str">
        <f>IF(A8429="","",IFERROR(VLOOKUP(B8429,IPQlickTabla!$B:$J,9,FALSE),IF(B8429="80 - Produccion-Mezcla Grasa","80",IF(B8429="51 - Purga-Purga de sebo","51",IF(B8429="502 - Fermentacion PCL","502",IF(B8429="510 - Fermentacion","510","512"))))))</f>
        <v/>
      </c>
      <c r="M8429" s="107" t="str">
        <f t="shared" si="131"/>
        <v/>
      </c>
    </row>
    <row r="8430" spans="12:13" hidden="1" x14ac:dyDescent="0.25">
      <c r="L8430" s="145" t="str">
        <f>IF(A8430="","",IFERROR(VLOOKUP(B8430,IPQlickTabla!$B:$J,9,FALSE),IF(B8430="80 - Produccion-Mezcla Grasa","80",IF(B8430="51 - Purga-Purga de sebo","51",IF(B8430="502 - Fermentacion PCL","502",IF(B8430="510 - Fermentacion","510","512"))))))</f>
        <v/>
      </c>
      <c r="M8430" s="107" t="str">
        <f t="shared" si="131"/>
        <v/>
      </c>
    </row>
    <row r="8431" spans="12:13" hidden="1" x14ac:dyDescent="0.25">
      <c r="L8431" s="145" t="str">
        <f>IF(A8431="","",IFERROR(VLOOKUP(B8431,IPQlickTabla!$B:$J,9,FALSE),IF(B8431="80 - Produccion-Mezcla Grasa","80",IF(B8431="51 - Purga-Purga de sebo","51",IF(B8431="502 - Fermentacion PCL","502",IF(B8431="510 - Fermentacion","510","512"))))))</f>
        <v/>
      </c>
      <c r="M8431" s="107" t="str">
        <f t="shared" si="131"/>
        <v/>
      </c>
    </row>
    <row r="8432" spans="12:13" hidden="1" x14ac:dyDescent="0.25">
      <c r="L8432" s="145" t="str">
        <f>IF(A8432="","",IFERROR(VLOOKUP(B8432,IPQlickTabla!$B:$J,9,FALSE),IF(B8432="80 - Produccion-Mezcla Grasa","80",IF(B8432="51 - Purga-Purga de sebo","51",IF(B8432="502 - Fermentacion PCL","502",IF(B8432="510 - Fermentacion","510","512"))))))</f>
        <v/>
      </c>
      <c r="M8432" s="107" t="str">
        <f t="shared" si="131"/>
        <v/>
      </c>
    </row>
    <row r="8433" spans="12:13" hidden="1" x14ac:dyDescent="0.25">
      <c r="L8433" s="145" t="str">
        <f>IF(A8433="","",IFERROR(VLOOKUP(B8433,IPQlickTabla!$B:$J,9,FALSE),IF(B8433="80 - Produccion-Mezcla Grasa","80",IF(B8433="51 - Purga-Purga de sebo","51",IF(B8433="502 - Fermentacion PCL","502",IF(B8433="510 - Fermentacion","510","512"))))))</f>
        <v/>
      </c>
      <c r="M8433" s="107" t="str">
        <f t="shared" si="131"/>
        <v/>
      </c>
    </row>
    <row r="8434" spans="12:13" hidden="1" x14ac:dyDescent="0.25">
      <c r="L8434" s="145" t="str">
        <f>IF(A8434="","",IFERROR(VLOOKUP(B8434,IPQlickTabla!$B:$J,9,FALSE),IF(B8434="80 - Produccion-Mezcla Grasa","80",IF(B8434="51 - Purga-Purga de sebo","51",IF(B8434="502 - Fermentacion PCL","502",IF(B8434="510 - Fermentacion","510","512"))))))</f>
        <v/>
      </c>
      <c r="M8434" s="107" t="str">
        <f t="shared" si="131"/>
        <v/>
      </c>
    </row>
    <row r="8435" spans="12:13" hidden="1" x14ac:dyDescent="0.25">
      <c r="L8435" s="145" t="str">
        <f>IF(A8435="","",IFERROR(VLOOKUP(B8435,IPQlickTabla!$B:$J,9,FALSE),IF(B8435="80 - Produccion-Mezcla Grasa","80",IF(B8435="51 - Purga-Purga de sebo","51",IF(B8435="502 - Fermentacion PCL","502",IF(B8435="510 - Fermentacion","510","512"))))))</f>
        <v/>
      </c>
      <c r="M8435" s="107" t="str">
        <f t="shared" si="131"/>
        <v/>
      </c>
    </row>
    <row r="8436" spans="12:13" hidden="1" x14ac:dyDescent="0.25">
      <c r="L8436" s="145" t="str">
        <f>IF(A8436="","",IFERROR(VLOOKUP(B8436,IPQlickTabla!$B:$J,9,FALSE),IF(B8436="80 - Produccion-Mezcla Grasa","80",IF(B8436="51 - Purga-Purga de sebo","51",IF(B8436="502 - Fermentacion PCL","502",IF(B8436="510 - Fermentacion","510","512"))))))</f>
        <v/>
      </c>
      <c r="M8436" s="107" t="str">
        <f t="shared" si="131"/>
        <v/>
      </c>
    </row>
    <row r="8437" spans="12:13" hidden="1" x14ac:dyDescent="0.25">
      <c r="L8437" s="145" t="str">
        <f>IF(A8437="","",IFERROR(VLOOKUP(B8437,IPQlickTabla!$B:$J,9,FALSE),IF(B8437="80 - Produccion-Mezcla Grasa","80",IF(B8437="51 - Purga-Purga de sebo","51",IF(B8437="502 - Fermentacion PCL","502",IF(B8437="510 - Fermentacion","510","512"))))))</f>
        <v/>
      </c>
      <c r="M8437" s="107" t="str">
        <f t="shared" si="131"/>
        <v/>
      </c>
    </row>
    <row r="8438" spans="12:13" hidden="1" x14ac:dyDescent="0.25">
      <c r="L8438" s="145" t="str">
        <f>IF(A8438="","",IFERROR(VLOOKUP(B8438,IPQlickTabla!$B:$J,9,FALSE),IF(B8438="80 - Produccion-Mezcla Grasa","80",IF(B8438="51 - Purga-Purga de sebo","51",IF(B8438="502 - Fermentacion PCL","502",IF(B8438="510 - Fermentacion","510","512"))))))</f>
        <v/>
      </c>
      <c r="M8438" s="107" t="str">
        <f t="shared" si="131"/>
        <v/>
      </c>
    </row>
    <row r="8439" spans="12:13" hidden="1" x14ac:dyDescent="0.25">
      <c r="L8439" s="145" t="str">
        <f>IF(A8439="","",IFERROR(VLOOKUP(B8439,IPQlickTabla!$B:$J,9,FALSE),IF(B8439="80 - Produccion-Mezcla Grasa","80",IF(B8439="51 - Purga-Purga de sebo","51",IF(B8439="502 - Fermentacion PCL","502",IF(B8439="510 - Fermentacion","510","512"))))))</f>
        <v/>
      </c>
      <c r="M8439" s="107" t="str">
        <f t="shared" si="131"/>
        <v/>
      </c>
    </row>
    <row r="8440" spans="12:13" hidden="1" x14ac:dyDescent="0.25">
      <c r="L8440" s="145" t="str">
        <f>IF(A8440="","",IFERROR(VLOOKUP(B8440,IPQlickTabla!$B:$J,9,FALSE),IF(B8440="80 - Produccion-Mezcla Grasa","80",IF(B8440="51 - Purga-Purga de sebo","51",IF(B8440="502 - Fermentacion PCL","502",IF(B8440="510 - Fermentacion","510","512"))))))</f>
        <v/>
      </c>
      <c r="M8440" s="107" t="str">
        <f t="shared" si="131"/>
        <v/>
      </c>
    </row>
    <row r="8441" spans="12:13" hidden="1" x14ac:dyDescent="0.25">
      <c r="L8441" s="145" t="str">
        <f>IF(A8441="","",IFERROR(VLOOKUP(B8441,IPQlickTabla!$B:$J,9,FALSE),IF(B8441="80 - Produccion-Mezcla Grasa","80",IF(B8441="51 - Purga-Purga de sebo","51",IF(B8441="502 - Fermentacion PCL","502",IF(B8441="510 - Fermentacion","510","512"))))))</f>
        <v/>
      </c>
      <c r="M8441" s="107" t="str">
        <f t="shared" si="131"/>
        <v/>
      </c>
    </row>
    <row r="8442" spans="12:13" hidden="1" x14ac:dyDescent="0.25">
      <c r="L8442" s="145" t="str">
        <f>IF(A8442="","",IFERROR(VLOOKUP(B8442,IPQlickTabla!$B:$J,9,FALSE),IF(B8442="80 - Produccion-Mezcla Grasa","80",IF(B8442="51 - Purga-Purga de sebo","51",IF(B8442="502 - Fermentacion PCL","502",IF(B8442="510 - Fermentacion","510","512"))))))</f>
        <v/>
      </c>
      <c r="M8442" s="107" t="str">
        <f t="shared" si="131"/>
        <v/>
      </c>
    </row>
    <row r="8443" spans="12:13" hidden="1" x14ac:dyDescent="0.25">
      <c r="L8443" s="145" t="str">
        <f>IF(A8443="","",IFERROR(VLOOKUP(B8443,IPQlickTabla!$B:$J,9,FALSE),IF(B8443="80 - Produccion-Mezcla Grasa","80",IF(B8443="51 - Purga-Purga de sebo","51",IF(B8443="502 - Fermentacion PCL","502",IF(B8443="510 - Fermentacion","510","512"))))))</f>
        <v/>
      </c>
      <c r="M8443" s="107" t="str">
        <f t="shared" si="131"/>
        <v/>
      </c>
    </row>
    <row r="8444" spans="12:13" hidden="1" x14ac:dyDescent="0.25">
      <c r="L8444" s="145" t="str">
        <f>IF(A8444="","",IFERROR(VLOOKUP(B8444,IPQlickTabla!$B:$J,9,FALSE),IF(B8444="80 - Produccion-Mezcla Grasa","80",IF(B8444="51 - Purga-Purga de sebo","51",IF(B8444="502 - Fermentacion PCL","502",IF(B8444="510 - Fermentacion","510","512"))))))</f>
        <v/>
      </c>
      <c r="M8444" s="107" t="str">
        <f t="shared" si="131"/>
        <v/>
      </c>
    </row>
    <row r="8445" spans="12:13" hidden="1" x14ac:dyDescent="0.25">
      <c r="L8445" s="145" t="str">
        <f>IF(A8445="","",IFERROR(VLOOKUP(B8445,IPQlickTabla!$B:$J,9,FALSE),IF(B8445="80 - Produccion-Mezcla Grasa","80",IF(B8445="51 - Purga-Purga de sebo","51",IF(B8445="502 - Fermentacion PCL","502",IF(B8445="510 - Fermentacion","510","512"))))))</f>
        <v/>
      </c>
      <c r="M8445" s="107" t="str">
        <f t="shared" si="131"/>
        <v/>
      </c>
    </row>
    <row r="8446" spans="12:13" hidden="1" x14ac:dyDescent="0.25">
      <c r="L8446" s="145" t="str">
        <f>IF(A8446="","",IFERROR(VLOOKUP(B8446,IPQlickTabla!$B:$J,9,FALSE),IF(B8446="80 - Produccion-Mezcla Grasa","80",IF(B8446="51 - Purga-Purga de sebo","51",IF(B8446="502 - Fermentacion PCL","502",IF(B8446="510 - Fermentacion","510","512"))))))</f>
        <v/>
      </c>
      <c r="M8446" s="107" t="str">
        <f t="shared" si="131"/>
        <v/>
      </c>
    </row>
    <row r="8447" spans="12:13" hidden="1" x14ac:dyDescent="0.25">
      <c r="L8447" s="145" t="str">
        <f>IF(A8447="","",IFERROR(VLOOKUP(B8447,IPQlickTabla!$B:$J,9,FALSE),IF(B8447="80 - Produccion-Mezcla Grasa","80",IF(B8447="51 - Purga-Purga de sebo","51",IF(B8447="502 - Fermentacion PCL","502",IF(B8447="510 - Fermentacion","510","512"))))))</f>
        <v/>
      </c>
      <c r="M8447" s="107" t="str">
        <f t="shared" si="131"/>
        <v/>
      </c>
    </row>
    <row r="8448" spans="12:13" hidden="1" x14ac:dyDescent="0.25">
      <c r="L8448" s="145" t="str">
        <f>IF(A8448="","",IFERROR(VLOOKUP(B8448,IPQlickTabla!$B:$J,9,FALSE),IF(B8448="80 - Produccion-Mezcla Grasa","80",IF(B8448="51 - Purga-Purga de sebo","51",IF(B8448="502 - Fermentacion PCL","502",IF(B8448="510 - Fermentacion","510","512"))))))</f>
        <v/>
      </c>
      <c r="M8448" s="107" t="str">
        <f t="shared" si="131"/>
        <v/>
      </c>
    </row>
    <row r="8449" spans="12:13" hidden="1" x14ac:dyDescent="0.25">
      <c r="L8449" s="145" t="str">
        <f>IF(A8449="","",IFERROR(VLOOKUP(B8449,IPQlickTabla!$B:$J,9,FALSE),IF(B8449="80 - Produccion-Mezcla Grasa","80",IF(B8449="51 - Purga-Purga de sebo","51",IF(B8449="502 - Fermentacion PCL","502",IF(B8449="510 - Fermentacion","510","512"))))))</f>
        <v/>
      </c>
      <c r="M8449" s="107" t="str">
        <f t="shared" si="131"/>
        <v/>
      </c>
    </row>
    <row r="8450" spans="12:13" hidden="1" x14ac:dyDescent="0.25">
      <c r="L8450" s="145" t="str">
        <f>IF(A8450="","",IFERROR(VLOOKUP(B8450,IPQlickTabla!$B:$J,9,FALSE),IF(B8450="80 - Produccion-Mezcla Grasa","80",IF(B8450="51 - Purga-Purga de sebo","51",IF(B8450="502 - Fermentacion PCL","502",IF(B8450="510 - Fermentacion","510","512"))))))</f>
        <v/>
      </c>
      <c r="M8450" s="107" t="str">
        <f t="shared" si="131"/>
        <v/>
      </c>
    </row>
    <row r="8451" spans="12:13" hidden="1" x14ac:dyDescent="0.25">
      <c r="L8451" s="145" t="str">
        <f>IF(A8451="","",IFERROR(VLOOKUP(B8451,IPQlickTabla!$B:$J,9,FALSE),IF(B8451="80 - Produccion-Mezcla Grasa","80",IF(B8451="51 - Purga-Purga de sebo","51",IF(B8451="502 - Fermentacion PCL","502",IF(B8451="510 - Fermentacion","510","512"))))))</f>
        <v/>
      </c>
      <c r="M8451" s="107" t="str">
        <f t="shared" ref="M8451:M8514" si="132">+IF(OR(L8451=73,L8451=74,L8451=75),75,IF(L8451="80",80,IF(L8451="51",51,IF(L8451="502",502,IF(L8451="510",510,IF(L8451="512",512,L8451))))))</f>
        <v/>
      </c>
    </row>
    <row r="8452" spans="12:13" hidden="1" x14ac:dyDescent="0.25">
      <c r="L8452" s="145" t="str">
        <f>IF(A8452="","",IFERROR(VLOOKUP(B8452,IPQlickTabla!$B:$J,9,FALSE),IF(B8452="80 - Produccion-Mezcla Grasa","80",IF(B8452="51 - Purga-Purga de sebo","51",IF(B8452="502 - Fermentacion PCL","502",IF(B8452="510 - Fermentacion","510","512"))))))</f>
        <v/>
      </c>
      <c r="M8452" s="107" t="str">
        <f t="shared" si="132"/>
        <v/>
      </c>
    </row>
    <row r="8453" spans="12:13" hidden="1" x14ac:dyDescent="0.25">
      <c r="L8453" s="145" t="str">
        <f>IF(A8453="","",IFERROR(VLOOKUP(B8453,IPQlickTabla!$B:$J,9,FALSE),IF(B8453="80 - Produccion-Mezcla Grasa","80",IF(B8453="51 - Purga-Purga de sebo","51",IF(B8453="502 - Fermentacion PCL","502",IF(B8453="510 - Fermentacion","510","512"))))))</f>
        <v/>
      </c>
      <c r="M8453" s="107" t="str">
        <f t="shared" si="132"/>
        <v/>
      </c>
    </row>
    <row r="8454" spans="12:13" hidden="1" x14ac:dyDescent="0.25">
      <c r="L8454" s="145" t="str">
        <f>IF(A8454="","",IFERROR(VLOOKUP(B8454,IPQlickTabla!$B:$J,9,FALSE),IF(B8454="80 - Produccion-Mezcla Grasa","80",IF(B8454="51 - Purga-Purga de sebo","51",IF(B8454="502 - Fermentacion PCL","502",IF(B8454="510 - Fermentacion","510","512"))))))</f>
        <v/>
      </c>
      <c r="M8454" s="107" t="str">
        <f t="shared" si="132"/>
        <v/>
      </c>
    </row>
    <row r="8455" spans="12:13" hidden="1" x14ac:dyDescent="0.25">
      <c r="L8455" s="145" t="str">
        <f>IF(A8455="","",IFERROR(VLOOKUP(B8455,IPQlickTabla!$B:$J,9,FALSE),IF(B8455="80 - Produccion-Mezcla Grasa","80",IF(B8455="51 - Purga-Purga de sebo","51",IF(B8455="502 - Fermentacion PCL","502",IF(B8455="510 - Fermentacion","510","512"))))))</f>
        <v/>
      </c>
      <c r="M8455" s="107" t="str">
        <f t="shared" si="132"/>
        <v/>
      </c>
    </row>
    <row r="8456" spans="12:13" hidden="1" x14ac:dyDescent="0.25">
      <c r="L8456" s="145" t="str">
        <f>IF(A8456="","",IFERROR(VLOOKUP(B8456,IPQlickTabla!$B:$J,9,FALSE),IF(B8456="80 - Produccion-Mezcla Grasa","80",IF(B8456="51 - Purga-Purga de sebo","51",IF(B8456="502 - Fermentacion PCL","502",IF(B8456="510 - Fermentacion","510","512"))))))</f>
        <v/>
      </c>
      <c r="M8456" s="107" t="str">
        <f t="shared" si="132"/>
        <v/>
      </c>
    </row>
    <row r="8457" spans="12:13" hidden="1" x14ac:dyDescent="0.25">
      <c r="L8457" s="145" t="str">
        <f>IF(A8457="","",IFERROR(VLOOKUP(B8457,IPQlickTabla!$B:$J,9,FALSE),IF(B8457="80 - Produccion-Mezcla Grasa","80",IF(B8457="51 - Purga-Purga de sebo","51",IF(B8457="502 - Fermentacion PCL","502",IF(B8457="510 - Fermentacion","510","512"))))))</f>
        <v/>
      </c>
      <c r="M8457" s="107" t="str">
        <f t="shared" si="132"/>
        <v/>
      </c>
    </row>
    <row r="8458" spans="12:13" hidden="1" x14ac:dyDescent="0.25">
      <c r="L8458" s="145" t="str">
        <f>IF(A8458="","",IFERROR(VLOOKUP(B8458,IPQlickTabla!$B:$J,9,FALSE),IF(B8458="80 - Produccion-Mezcla Grasa","80",IF(B8458="51 - Purga-Purga de sebo","51",IF(B8458="502 - Fermentacion PCL","502",IF(B8458="510 - Fermentacion","510","512"))))))</f>
        <v/>
      </c>
      <c r="M8458" s="107" t="str">
        <f t="shared" si="132"/>
        <v/>
      </c>
    </row>
    <row r="8459" spans="12:13" hidden="1" x14ac:dyDescent="0.25">
      <c r="L8459" s="145" t="str">
        <f>IF(A8459="","",IFERROR(VLOOKUP(B8459,IPQlickTabla!$B:$J,9,FALSE),IF(B8459="80 - Produccion-Mezcla Grasa","80",IF(B8459="51 - Purga-Purga de sebo","51",IF(B8459="502 - Fermentacion PCL","502",IF(B8459="510 - Fermentacion","510","512"))))))</f>
        <v/>
      </c>
      <c r="M8459" s="107" t="str">
        <f t="shared" si="132"/>
        <v/>
      </c>
    </row>
    <row r="8460" spans="12:13" hidden="1" x14ac:dyDescent="0.25">
      <c r="L8460" s="145" t="str">
        <f>IF(A8460="","",IFERROR(VLOOKUP(B8460,IPQlickTabla!$B:$J,9,FALSE),IF(B8460="80 - Produccion-Mezcla Grasa","80",IF(B8460="51 - Purga-Purga de sebo","51",IF(B8460="502 - Fermentacion PCL","502",IF(B8460="510 - Fermentacion","510","512"))))))</f>
        <v/>
      </c>
      <c r="M8460" s="107" t="str">
        <f t="shared" si="132"/>
        <v/>
      </c>
    </row>
    <row r="8461" spans="12:13" hidden="1" x14ac:dyDescent="0.25">
      <c r="L8461" s="145" t="str">
        <f>IF(A8461="","",IFERROR(VLOOKUP(B8461,IPQlickTabla!$B:$J,9,FALSE),IF(B8461="80 - Produccion-Mezcla Grasa","80",IF(B8461="51 - Purga-Purga de sebo","51",IF(B8461="502 - Fermentacion PCL","502",IF(B8461="510 - Fermentacion","510","512"))))))</f>
        <v/>
      </c>
      <c r="M8461" s="107" t="str">
        <f t="shared" si="132"/>
        <v/>
      </c>
    </row>
    <row r="8462" spans="12:13" hidden="1" x14ac:dyDescent="0.25">
      <c r="L8462" s="145" t="str">
        <f>IF(A8462="","",IFERROR(VLOOKUP(B8462,IPQlickTabla!$B:$J,9,FALSE),IF(B8462="80 - Produccion-Mezcla Grasa","80",IF(B8462="51 - Purga-Purga de sebo","51",IF(B8462="502 - Fermentacion PCL","502",IF(B8462="510 - Fermentacion","510","512"))))))</f>
        <v/>
      </c>
      <c r="M8462" s="107" t="str">
        <f t="shared" si="132"/>
        <v/>
      </c>
    </row>
    <row r="8463" spans="12:13" hidden="1" x14ac:dyDescent="0.25">
      <c r="L8463" s="145" t="str">
        <f>IF(A8463="","",IFERROR(VLOOKUP(B8463,IPQlickTabla!$B:$J,9,FALSE),IF(B8463="80 - Produccion-Mezcla Grasa","80",IF(B8463="51 - Purga-Purga de sebo","51",IF(B8463="502 - Fermentacion PCL","502",IF(B8463="510 - Fermentacion","510","512"))))))</f>
        <v/>
      </c>
      <c r="M8463" s="107" t="str">
        <f t="shared" si="132"/>
        <v/>
      </c>
    </row>
    <row r="8464" spans="12:13" hidden="1" x14ac:dyDescent="0.25">
      <c r="L8464" s="145" t="str">
        <f>IF(A8464="","",IFERROR(VLOOKUP(B8464,IPQlickTabla!$B:$J,9,FALSE),IF(B8464="80 - Produccion-Mezcla Grasa","80",IF(B8464="51 - Purga-Purga de sebo","51",IF(B8464="502 - Fermentacion PCL","502",IF(B8464="510 - Fermentacion","510","512"))))))</f>
        <v/>
      </c>
      <c r="M8464" s="107" t="str">
        <f t="shared" si="132"/>
        <v/>
      </c>
    </row>
    <row r="8465" spans="12:13" hidden="1" x14ac:dyDescent="0.25">
      <c r="L8465" s="145" t="str">
        <f>IF(A8465="","",IFERROR(VLOOKUP(B8465,IPQlickTabla!$B:$J,9,FALSE),IF(B8465="80 - Produccion-Mezcla Grasa","80",IF(B8465="51 - Purga-Purga de sebo","51",IF(B8465="502 - Fermentacion PCL","502",IF(B8465="510 - Fermentacion","510","512"))))))</f>
        <v/>
      </c>
      <c r="M8465" s="107" t="str">
        <f t="shared" si="132"/>
        <v/>
      </c>
    </row>
    <row r="8466" spans="12:13" hidden="1" x14ac:dyDescent="0.25">
      <c r="L8466" s="145" t="str">
        <f>IF(A8466="","",IFERROR(VLOOKUP(B8466,IPQlickTabla!$B:$J,9,FALSE),IF(B8466="80 - Produccion-Mezcla Grasa","80",IF(B8466="51 - Purga-Purga de sebo","51",IF(B8466="502 - Fermentacion PCL","502",IF(B8466="510 - Fermentacion","510","512"))))))</f>
        <v/>
      </c>
      <c r="M8466" s="107" t="str">
        <f t="shared" si="132"/>
        <v/>
      </c>
    </row>
    <row r="8467" spans="12:13" hidden="1" x14ac:dyDescent="0.25">
      <c r="L8467" s="145" t="str">
        <f>IF(A8467="","",IFERROR(VLOOKUP(B8467,IPQlickTabla!$B:$J,9,FALSE),IF(B8467="80 - Produccion-Mezcla Grasa","80",IF(B8467="51 - Purga-Purga de sebo","51",IF(B8467="502 - Fermentacion PCL","502",IF(B8467="510 - Fermentacion","510","512"))))))</f>
        <v/>
      </c>
      <c r="M8467" s="107" t="str">
        <f t="shared" si="132"/>
        <v/>
      </c>
    </row>
    <row r="8468" spans="12:13" hidden="1" x14ac:dyDescent="0.25">
      <c r="L8468" s="145" t="str">
        <f>IF(A8468="","",IFERROR(VLOOKUP(B8468,IPQlickTabla!$B:$J,9,FALSE),IF(B8468="80 - Produccion-Mezcla Grasa","80",IF(B8468="51 - Purga-Purga de sebo","51",IF(B8468="502 - Fermentacion PCL","502",IF(B8468="510 - Fermentacion","510","512"))))))</f>
        <v/>
      </c>
      <c r="M8468" s="107" t="str">
        <f t="shared" si="132"/>
        <v/>
      </c>
    </row>
    <row r="8469" spans="12:13" hidden="1" x14ac:dyDescent="0.25">
      <c r="L8469" s="145" t="str">
        <f>IF(A8469="","",IFERROR(VLOOKUP(B8469,IPQlickTabla!$B:$J,9,FALSE),IF(B8469="80 - Produccion-Mezcla Grasa","80",IF(B8469="51 - Purga-Purga de sebo","51",IF(B8469="502 - Fermentacion PCL","502",IF(B8469="510 - Fermentacion","510","512"))))))</f>
        <v/>
      </c>
      <c r="M8469" s="107" t="str">
        <f t="shared" si="132"/>
        <v/>
      </c>
    </row>
    <row r="8470" spans="12:13" hidden="1" x14ac:dyDescent="0.25">
      <c r="L8470" s="145" t="str">
        <f>IF(A8470="","",IFERROR(VLOOKUP(B8470,IPQlickTabla!$B:$J,9,FALSE),IF(B8470="80 - Produccion-Mezcla Grasa","80",IF(B8470="51 - Purga-Purga de sebo","51",IF(B8470="502 - Fermentacion PCL","502",IF(B8470="510 - Fermentacion","510","512"))))))</f>
        <v/>
      </c>
      <c r="M8470" s="107" t="str">
        <f t="shared" si="132"/>
        <v/>
      </c>
    </row>
    <row r="8471" spans="12:13" hidden="1" x14ac:dyDescent="0.25">
      <c r="L8471" s="145" t="str">
        <f>IF(A8471="","",IFERROR(VLOOKUP(B8471,IPQlickTabla!$B:$J,9,FALSE),IF(B8471="80 - Produccion-Mezcla Grasa","80",IF(B8471="51 - Purga-Purga de sebo","51",IF(B8471="502 - Fermentacion PCL","502",IF(B8471="510 - Fermentacion","510","512"))))))</f>
        <v/>
      </c>
      <c r="M8471" s="107" t="str">
        <f t="shared" si="132"/>
        <v/>
      </c>
    </row>
    <row r="8472" spans="12:13" hidden="1" x14ac:dyDescent="0.25">
      <c r="L8472" s="145" t="str">
        <f>IF(A8472="","",IFERROR(VLOOKUP(B8472,IPQlickTabla!$B:$J,9,FALSE),IF(B8472="80 - Produccion-Mezcla Grasa","80",IF(B8472="51 - Purga-Purga de sebo","51",IF(B8472="502 - Fermentacion PCL","502",IF(B8472="510 - Fermentacion","510","512"))))))</f>
        <v/>
      </c>
      <c r="M8472" s="107" t="str">
        <f t="shared" si="132"/>
        <v/>
      </c>
    </row>
    <row r="8473" spans="12:13" hidden="1" x14ac:dyDescent="0.25">
      <c r="L8473" s="145" t="str">
        <f>IF(A8473="","",IFERROR(VLOOKUP(B8473,IPQlickTabla!$B:$J,9,FALSE),IF(B8473="80 - Produccion-Mezcla Grasa","80",IF(B8473="51 - Purga-Purga de sebo","51",IF(B8473="502 - Fermentacion PCL","502",IF(B8473="510 - Fermentacion","510","512"))))))</f>
        <v/>
      </c>
      <c r="M8473" s="107" t="str">
        <f t="shared" si="132"/>
        <v/>
      </c>
    </row>
    <row r="8474" spans="12:13" hidden="1" x14ac:dyDescent="0.25">
      <c r="L8474" s="145" t="str">
        <f>IF(A8474="","",IFERROR(VLOOKUP(B8474,IPQlickTabla!$B:$J,9,FALSE),IF(B8474="80 - Produccion-Mezcla Grasa","80",IF(B8474="51 - Purga-Purga de sebo","51",IF(B8474="502 - Fermentacion PCL","502",IF(B8474="510 - Fermentacion","510","512"))))))</f>
        <v/>
      </c>
      <c r="M8474" s="107" t="str">
        <f t="shared" si="132"/>
        <v/>
      </c>
    </row>
    <row r="8475" spans="12:13" hidden="1" x14ac:dyDescent="0.25">
      <c r="L8475" s="145" t="str">
        <f>IF(A8475="","",IFERROR(VLOOKUP(B8475,IPQlickTabla!$B:$J,9,FALSE),IF(B8475="80 - Produccion-Mezcla Grasa","80",IF(B8475="51 - Purga-Purga de sebo","51",IF(B8475="502 - Fermentacion PCL","502",IF(B8475="510 - Fermentacion","510","512"))))))</f>
        <v/>
      </c>
      <c r="M8475" s="107" t="str">
        <f t="shared" si="132"/>
        <v/>
      </c>
    </row>
    <row r="8476" spans="12:13" hidden="1" x14ac:dyDescent="0.25">
      <c r="L8476" s="145" t="str">
        <f>IF(A8476="","",IFERROR(VLOOKUP(B8476,IPQlickTabla!$B:$J,9,FALSE),IF(B8476="80 - Produccion-Mezcla Grasa","80",IF(B8476="51 - Purga-Purga de sebo","51",IF(B8476="502 - Fermentacion PCL","502",IF(B8476="510 - Fermentacion","510","512"))))))</f>
        <v/>
      </c>
      <c r="M8476" s="107" t="str">
        <f t="shared" si="132"/>
        <v/>
      </c>
    </row>
    <row r="8477" spans="12:13" hidden="1" x14ac:dyDescent="0.25">
      <c r="L8477" s="145" t="str">
        <f>IF(A8477="","",IFERROR(VLOOKUP(B8477,IPQlickTabla!$B:$J,9,FALSE),IF(B8477="80 - Produccion-Mezcla Grasa","80",IF(B8477="51 - Purga-Purga de sebo","51",IF(B8477="502 - Fermentacion PCL","502",IF(B8477="510 - Fermentacion","510","512"))))))</f>
        <v/>
      </c>
      <c r="M8477" s="107" t="str">
        <f t="shared" si="132"/>
        <v/>
      </c>
    </row>
    <row r="8478" spans="12:13" hidden="1" x14ac:dyDescent="0.25">
      <c r="L8478" s="145" t="str">
        <f>IF(A8478="","",IFERROR(VLOOKUP(B8478,IPQlickTabla!$B:$J,9,FALSE),IF(B8478="80 - Produccion-Mezcla Grasa","80",IF(B8478="51 - Purga-Purga de sebo","51",IF(B8478="502 - Fermentacion PCL","502",IF(B8478="510 - Fermentacion","510","512"))))))</f>
        <v/>
      </c>
      <c r="M8478" s="107" t="str">
        <f t="shared" si="132"/>
        <v/>
      </c>
    </row>
    <row r="8479" spans="12:13" hidden="1" x14ac:dyDescent="0.25">
      <c r="L8479" s="145" t="str">
        <f>IF(A8479="","",IFERROR(VLOOKUP(B8479,IPQlickTabla!$B:$J,9,FALSE),IF(B8479="80 - Produccion-Mezcla Grasa","80",IF(B8479="51 - Purga-Purga de sebo","51",IF(B8479="502 - Fermentacion PCL","502",IF(B8479="510 - Fermentacion","510","512"))))))</f>
        <v/>
      </c>
      <c r="M8479" s="107" t="str">
        <f t="shared" si="132"/>
        <v/>
      </c>
    </row>
    <row r="8480" spans="12:13" hidden="1" x14ac:dyDescent="0.25">
      <c r="L8480" s="145" t="str">
        <f>IF(A8480="","",IFERROR(VLOOKUP(B8480,IPQlickTabla!$B:$J,9,FALSE),IF(B8480="80 - Produccion-Mezcla Grasa","80",IF(B8480="51 - Purga-Purga de sebo","51",IF(B8480="502 - Fermentacion PCL","502",IF(B8480="510 - Fermentacion","510","512"))))))</f>
        <v/>
      </c>
      <c r="M8480" s="107" t="str">
        <f t="shared" si="132"/>
        <v/>
      </c>
    </row>
    <row r="8481" spans="12:13" hidden="1" x14ac:dyDescent="0.25">
      <c r="L8481" s="145" t="str">
        <f>IF(A8481="","",IFERROR(VLOOKUP(B8481,IPQlickTabla!$B:$J,9,FALSE),IF(B8481="80 - Produccion-Mezcla Grasa","80",IF(B8481="51 - Purga-Purga de sebo","51",IF(B8481="502 - Fermentacion PCL","502",IF(B8481="510 - Fermentacion","510","512"))))))</f>
        <v/>
      </c>
      <c r="M8481" s="107" t="str">
        <f t="shared" si="132"/>
        <v/>
      </c>
    </row>
    <row r="8482" spans="12:13" hidden="1" x14ac:dyDescent="0.25">
      <c r="L8482" s="145" t="str">
        <f>IF(A8482="","",IFERROR(VLOOKUP(B8482,IPQlickTabla!$B:$J,9,FALSE),IF(B8482="80 - Produccion-Mezcla Grasa","80",IF(B8482="51 - Purga-Purga de sebo","51",IF(B8482="502 - Fermentacion PCL","502",IF(B8482="510 - Fermentacion","510","512"))))))</f>
        <v/>
      </c>
      <c r="M8482" s="107" t="str">
        <f t="shared" si="132"/>
        <v/>
      </c>
    </row>
    <row r="8483" spans="12:13" hidden="1" x14ac:dyDescent="0.25">
      <c r="L8483" s="145" t="str">
        <f>IF(A8483="","",IFERROR(VLOOKUP(B8483,IPQlickTabla!$B:$J,9,FALSE),IF(B8483="80 - Produccion-Mezcla Grasa","80",IF(B8483="51 - Purga-Purga de sebo","51",IF(B8483="502 - Fermentacion PCL","502",IF(B8483="510 - Fermentacion","510","512"))))))</f>
        <v/>
      </c>
      <c r="M8483" s="107" t="str">
        <f t="shared" si="132"/>
        <v/>
      </c>
    </row>
    <row r="8484" spans="12:13" hidden="1" x14ac:dyDescent="0.25">
      <c r="L8484" s="145" t="str">
        <f>IF(A8484="","",IFERROR(VLOOKUP(B8484,IPQlickTabla!$B:$J,9,FALSE),IF(B8484="80 - Produccion-Mezcla Grasa","80",IF(B8484="51 - Purga-Purga de sebo","51",IF(B8484="502 - Fermentacion PCL","502",IF(B8484="510 - Fermentacion","510","512"))))))</f>
        <v/>
      </c>
      <c r="M8484" s="107" t="str">
        <f t="shared" si="132"/>
        <v/>
      </c>
    </row>
    <row r="8485" spans="12:13" hidden="1" x14ac:dyDescent="0.25">
      <c r="L8485" s="145" t="str">
        <f>IF(A8485="","",IFERROR(VLOOKUP(B8485,IPQlickTabla!$B:$J,9,FALSE),IF(B8485="80 - Produccion-Mezcla Grasa","80",IF(B8485="51 - Purga-Purga de sebo","51",IF(B8485="502 - Fermentacion PCL","502",IF(B8485="510 - Fermentacion","510","512"))))))</f>
        <v/>
      </c>
      <c r="M8485" s="107" t="str">
        <f t="shared" si="132"/>
        <v/>
      </c>
    </row>
    <row r="8486" spans="12:13" hidden="1" x14ac:dyDescent="0.25">
      <c r="L8486" s="145" t="str">
        <f>IF(A8486="","",IFERROR(VLOOKUP(B8486,IPQlickTabla!$B:$J,9,FALSE),IF(B8486="80 - Produccion-Mezcla Grasa","80",IF(B8486="51 - Purga-Purga de sebo","51",IF(B8486="502 - Fermentacion PCL","502",IF(B8486="510 - Fermentacion","510","512"))))))</f>
        <v/>
      </c>
      <c r="M8486" s="107" t="str">
        <f t="shared" si="132"/>
        <v/>
      </c>
    </row>
    <row r="8487" spans="12:13" hidden="1" x14ac:dyDescent="0.25">
      <c r="L8487" s="145" t="str">
        <f>IF(A8487="","",IFERROR(VLOOKUP(B8487,IPQlickTabla!$B:$J,9,FALSE),IF(B8487="80 - Produccion-Mezcla Grasa","80",IF(B8487="51 - Purga-Purga de sebo","51",IF(B8487="502 - Fermentacion PCL","502",IF(B8487="510 - Fermentacion","510","512"))))))</f>
        <v/>
      </c>
      <c r="M8487" s="107" t="str">
        <f t="shared" si="132"/>
        <v/>
      </c>
    </row>
    <row r="8488" spans="12:13" hidden="1" x14ac:dyDescent="0.25">
      <c r="L8488" s="145" t="str">
        <f>IF(A8488="","",IFERROR(VLOOKUP(B8488,IPQlickTabla!$B:$J,9,FALSE),IF(B8488="80 - Produccion-Mezcla Grasa","80",IF(B8488="51 - Purga-Purga de sebo","51",IF(B8488="502 - Fermentacion PCL","502",IF(B8488="510 - Fermentacion","510","512"))))))</f>
        <v/>
      </c>
      <c r="M8488" s="107" t="str">
        <f t="shared" si="132"/>
        <v/>
      </c>
    </row>
    <row r="8489" spans="12:13" hidden="1" x14ac:dyDescent="0.25">
      <c r="L8489" s="145" t="str">
        <f>IF(A8489="","",IFERROR(VLOOKUP(B8489,IPQlickTabla!$B:$J,9,FALSE),IF(B8489="80 - Produccion-Mezcla Grasa","80",IF(B8489="51 - Purga-Purga de sebo","51",IF(B8489="502 - Fermentacion PCL","502",IF(B8489="510 - Fermentacion","510","512"))))))</f>
        <v/>
      </c>
      <c r="M8489" s="107" t="str">
        <f t="shared" si="132"/>
        <v/>
      </c>
    </row>
    <row r="8490" spans="12:13" hidden="1" x14ac:dyDescent="0.25">
      <c r="L8490" s="145" t="str">
        <f>IF(A8490="","",IFERROR(VLOOKUP(B8490,IPQlickTabla!$B:$J,9,FALSE),IF(B8490="80 - Produccion-Mezcla Grasa","80",IF(B8490="51 - Purga-Purga de sebo","51",IF(B8490="502 - Fermentacion PCL","502",IF(B8490="510 - Fermentacion","510","512"))))))</f>
        <v/>
      </c>
      <c r="M8490" s="107" t="str">
        <f t="shared" si="132"/>
        <v/>
      </c>
    </row>
    <row r="8491" spans="12:13" hidden="1" x14ac:dyDescent="0.25">
      <c r="L8491" s="145" t="str">
        <f>IF(A8491="","",IFERROR(VLOOKUP(B8491,IPQlickTabla!$B:$J,9,FALSE),IF(B8491="80 - Produccion-Mezcla Grasa","80",IF(B8491="51 - Purga-Purga de sebo","51",IF(B8491="502 - Fermentacion PCL","502",IF(B8491="510 - Fermentacion","510","512"))))))</f>
        <v/>
      </c>
      <c r="M8491" s="107" t="str">
        <f t="shared" si="132"/>
        <v/>
      </c>
    </row>
    <row r="8492" spans="12:13" hidden="1" x14ac:dyDescent="0.25">
      <c r="L8492" s="145" t="str">
        <f>IF(A8492="","",IFERROR(VLOOKUP(B8492,IPQlickTabla!$B:$J,9,FALSE),IF(B8492="80 - Produccion-Mezcla Grasa","80",IF(B8492="51 - Purga-Purga de sebo","51",IF(B8492="502 - Fermentacion PCL","502",IF(B8492="510 - Fermentacion","510","512"))))))</f>
        <v/>
      </c>
      <c r="M8492" s="107" t="str">
        <f t="shared" si="132"/>
        <v/>
      </c>
    </row>
    <row r="8493" spans="12:13" hidden="1" x14ac:dyDescent="0.25">
      <c r="L8493" s="145" t="str">
        <f>IF(A8493="","",IFERROR(VLOOKUP(B8493,IPQlickTabla!$B:$J,9,FALSE),IF(B8493="80 - Produccion-Mezcla Grasa","80",IF(B8493="51 - Purga-Purga de sebo","51",IF(B8493="502 - Fermentacion PCL","502",IF(B8493="510 - Fermentacion","510","512"))))))</f>
        <v/>
      </c>
      <c r="M8493" s="107" t="str">
        <f t="shared" si="132"/>
        <v/>
      </c>
    </row>
    <row r="8494" spans="12:13" hidden="1" x14ac:dyDescent="0.25">
      <c r="L8494" s="145" t="str">
        <f>IF(A8494="","",IFERROR(VLOOKUP(B8494,IPQlickTabla!$B:$J,9,FALSE),IF(B8494="80 - Produccion-Mezcla Grasa","80",IF(B8494="51 - Purga-Purga de sebo","51",IF(B8494="502 - Fermentacion PCL","502",IF(B8494="510 - Fermentacion","510","512"))))))</f>
        <v/>
      </c>
      <c r="M8494" s="107" t="str">
        <f t="shared" si="132"/>
        <v/>
      </c>
    </row>
    <row r="8495" spans="12:13" hidden="1" x14ac:dyDescent="0.25">
      <c r="L8495" s="145" t="str">
        <f>IF(A8495="","",IFERROR(VLOOKUP(B8495,IPQlickTabla!$B:$J,9,FALSE),IF(B8495="80 - Produccion-Mezcla Grasa","80",IF(B8495="51 - Purga-Purga de sebo","51",IF(B8495="502 - Fermentacion PCL","502",IF(B8495="510 - Fermentacion","510","512"))))))</f>
        <v/>
      </c>
      <c r="M8495" s="107" t="str">
        <f t="shared" si="132"/>
        <v/>
      </c>
    </row>
    <row r="8496" spans="12:13" hidden="1" x14ac:dyDescent="0.25">
      <c r="L8496" s="145" t="str">
        <f>IF(A8496="","",IFERROR(VLOOKUP(B8496,IPQlickTabla!$B:$J,9,FALSE),IF(B8496="80 - Produccion-Mezcla Grasa","80",IF(B8496="51 - Purga-Purga de sebo","51",IF(B8496="502 - Fermentacion PCL","502",IF(B8496="510 - Fermentacion","510","512"))))))</f>
        <v/>
      </c>
      <c r="M8496" s="107" t="str">
        <f t="shared" si="132"/>
        <v/>
      </c>
    </row>
    <row r="8497" spans="12:13" hidden="1" x14ac:dyDescent="0.25">
      <c r="L8497" s="145" t="str">
        <f>IF(A8497="","",IFERROR(VLOOKUP(B8497,IPQlickTabla!$B:$J,9,FALSE),IF(B8497="80 - Produccion-Mezcla Grasa","80",IF(B8497="51 - Purga-Purga de sebo","51",IF(B8497="502 - Fermentacion PCL","502",IF(B8497="510 - Fermentacion","510","512"))))))</f>
        <v/>
      </c>
      <c r="M8497" s="107" t="str">
        <f t="shared" si="132"/>
        <v/>
      </c>
    </row>
    <row r="8498" spans="12:13" hidden="1" x14ac:dyDescent="0.25">
      <c r="L8498" s="145" t="str">
        <f>IF(A8498="","",IFERROR(VLOOKUP(B8498,IPQlickTabla!$B:$J,9,FALSE),IF(B8498="80 - Produccion-Mezcla Grasa","80",IF(B8498="51 - Purga-Purga de sebo","51",IF(B8498="502 - Fermentacion PCL","502",IF(B8498="510 - Fermentacion","510","512"))))))</f>
        <v/>
      </c>
      <c r="M8498" s="107" t="str">
        <f t="shared" si="132"/>
        <v/>
      </c>
    </row>
    <row r="8499" spans="12:13" hidden="1" x14ac:dyDescent="0.25">
      <c r="L8499" s="145" t="str">
        <f>IF(A8499="","",IFERROR(VLOOKUP(B8499,IPQlickTabla!$B:$J,9,FALSE),IF(B8499="80 - Produccion-Mezcla Grasa","80",IF(B8499="51 - Purga-Purga de sebo","51",IF(B8499="502 - Fermentacion PCL","502",IF(B8499="510 - Fermentacion","510","512"))))))</f>
        <v/>
      </c>
      <c r="M8499" s="107" t="str">
        <f t="shared" si="132"/>
        <v/>
      </c>
    </row>
    <row r="8500" spans="12:13" hidden="1" x14ac:dyDescent="0.25">
      <c r="L8500" s="145" t="str">
        <f>IF(A8500="","",IFERROR(VLOOKUP(B8500,IPQlickTabla!$B:$J,9,FALSE),IF(B8500="80 - Produccion-Mezcla Grasa","80",IF(B8500="51 - Purga-Purga de sebo","51",IF(B8500="502 - Fermentacion PCL","502",IF(B8500="510 - Fermentacion","510","512"))))))</f>
        <v/>
      </c>
      <c r="M8500" s="107" t="str">
        <f t="shared" si="132"/>
        <v/>
      </c>
    </row>
    <row r="8501" spans="12:13" hidden="1" x14ac:dyDescent="0.25">
      <c r="L8501" s="145" t="str">
        <f>IF(A8501="","",IFERROR(VLOOKUP(B8501,IPQlickTabla!$B:$J,9,FALSE),IF(B8501="80 - Produccion-Mezcla Grasa","80",IF(B8501="51 - Purga-Purga de sebo","51",IF(B8501="502 - Fermentacion PCL","502",IF(B8501="510 - Fermentacion","510","512"))))))</f>
        <v/>
      </c>
      <c r="M8501" s="107" t="str">
        <f t="shared" si="132"/>
        <v/>
      </c>
    </row>
    <row r="8502" spans="12:13" hidden="1" x14ac:dyDescent="0.25">
      <c r="L8502" s="145" t="str">
        <f>IF(A8502="","",IFERROR(VLOOKUP(B8502,IPQlickTabla!$B:$J,9,FALSE),IF(B8502="80 - Produccion-Mezcla Grasa","80",IF(B8502="51 - Purga-Purga de sebo","51",IF(B8502="502 - Fermentacion PCL","502",IF(B8502="510 - Fermentacion","510","512"))))))</f>
        <v/>
      </c>
      <c r="M8502" s="107" t="str">
        <f t="shared" si="132"/>
        <v/>
      </c>
    </row>
    <row r="8503" spans="12:13" hidden="1" x14ac:dyDescent="0.25">
      <c r="L8503" s="145" t="str">
        <f>IF(A8503="","",IFERROR(VLOOKUP(B8503,IPQlickTabla!$B:$J,9,FALSE),IF(B8503="80 - Produccion-Mezcla Grasa","80",IF(B8503="51 - Purga-Purga de sebo","51",IF(B8503="502 - Fermentacion PCL","502",IF(B8503="510 - Fermentacion","510","512"))))))</f>
        <v/>
      </c>
      <c r="M8503" s="107" t="str">
        <f t="shared" si="132"/>
        <v/>
      </c>
    </row>
    <row r="8504" spans="12:13" hidden="1" x14ac:dyDescent="0.25">
      <c r="L8504" s="145" t="str">
        <f>IF(A8504="","",IFERROR(VLOOKUP(B8504,IPQlickTabla!$B:$J,9,FALSE),IF(B8504="80 - Produccion-Mezcla Grasa","80",IF(B8504="51 - Purga-Purga de sebo","51",IF(B8504="502 - Fermentacion PCL","502",IF(B8504="510 - Fermentacion","510","512"))))))</f>
        <v/>
      </c>
      <c r="M8504" s="107" t="str">
        <f t="shared" si="132"/>
        <v/>
      </c>
    </row>
    <row r="8505" spans="12:13" hidden="1" x14ac:dyDescent="0.25">
      <c r="L8505" s="145" t="str">
        <f>IF(A8505="","",IFERROR(VLOOKUP(B8505,IPQlickTabla!$B:$J,9,FALSE),IF(B8505="80 - Produccion-Mezcla Grasa","80",IF(B8505="51 - Purga-Purga de sebo","51",IF(B8505="502 - Fermentacion PCL","502",IF(B8505="510 - Fermentacion","510","512"))))))</f>
        <v/>
      </c>
      <c r="M8505" s="107" t="str">
        <f t="shared" si="132"/>
        <v/>
      </c>
    </row>
    <row r="8506" spans="12:13" hidden="1" x14ac:dyDescent="0.25">
      <c r="L8506" s="145" t="str">
        <f>IF(A8506="","",IFERROR(VLOOKUP(B8506,IPQlickTabla!$B:$J,9,FALSE),IF(B8506="80 - Produccion-Mezcla Grasa","80",IF(B8506="51 - Purga-Purga de sebo","51",IF(B8506="502 - Fermentacion PCL","502",IF(B8506="510 - Fermentacion","510","512"))))))</f>
        <v/>
      </c>
      <c r="M8506" s="107" t="str">
        <f t="shared" si="132"/>
        <v/>
      </c>
    </row>
    <row r="8507" spans="12:13" hidden="1" x14ac:dyDescent="0.25">
      <c r="L8507" s="145" t="str">
        <f>IF(A8507="","",IFERROR(VLOOKUP(B8507,IPQlickTabla!$B:$J,9,FALSE),IF(B8507="80 - Produccion-Mezcla Grasa","80",IF(B8507="51 - Purga-Purga de sebo","51",IF(B8507="502 - Fermentacion PCL","502",IF(B8507="510 - Fermentacion","510","512"))))))</f>
        <v/>
      </c>
      <c r="M8507" s="107" t="str">
        <f t="shared" si="132"/>
        <v/>
      </c>
    </row>
    <row r="8508" spans="12:13" hidden="1" x14ac:dyDescent="0.25">
      <c r="L8508" s="145" t="str">
        <f>IF(A8508="","",IFERROR(VLOOKUP(B8508,IPQlickTabla!$B:$J,9,FALSE),IF(B8508="80 - Produccion-Mezcla Grasa","80",IF(B8508="51 - Purga-Purga de sebo","51",IF(B8508="502 - Fermentacion PCL","502",IF(B8508="510 - Fermentacion","510","512"))))))</f>
        <v/>
      </c>
      <c r="M8508" s="107" t="str">
        <f t="shared" si="132"/>
        <v/>
      </c>
    </row>
    <row r="8509" spans="12:13" hidden="1" x14ac:dyDescent="0.25">
      <c r="L8509" s="145" t="str">
        <f>IF(A8509="","",IFERROR(VLOOKUP(B8509,IPQlickTabla!$B:$J,9,FALSE),IF(B8509="80 - Produccion-Mezcla Grasa","80",IF(B8509="51 - Purga-Purga de sebo","51",IF(B8509="502 - Fermentacion PCL","502",IF(B8509="510 - Fermentacion","510","512"))))))</f>
        <v/>
      </c>
      <c r="M8509" s="107" t="str">
        <f t="shared" si="132"/>
        <v/>
      </c>
    </row>
    <row r="8510" spans="12:13" hidden="1" x14ac:dyDescent="0.25">
      <c r="L8510" s="145" t="str">
        <f>IF(A8510="","",IFERROR(VLOOKUP(B8510,IPQlickTabla!$B:$J,9,FALSE),IF(B8510="80 - Produccion-Mezcla Grasa","80",IF(B8510="51 - Purga-Purga de sebo","51",IF(B8510="502 - Fermentacion PCL","502",IF(B8510="510 - Fermentacion","510","512"))))))</f>
        <v/>
      </c>
      <c r="M8510" s="107" t="str">
        <f t="shared" si="132"/>
        <v/>
      </c>
    </row>
    <row r="8511" spans="12:13" hidden="1" x14ac:dyDescent="0.25">
      <c r="L8511" s="145" t="str">
        <f>IF(A8511="","",IFERROR(VLOOKUP(B8511,IPQlickTabla!$B:$J,9,FALSE),IF(B8511="80 - Produccion-Mezcla Grasa","80",IF(B8511="51 - Purga-Purga de sebo","51",IF(B8511="502 - Fermentacion PCL","502",IF(B8511="510 - Fermentacion","510","512"))))))</f>
        <v/>
      </c>
      <c r="M8511" s="107" t="str">
        <f t="shared" si="132"/>
        <v/>
      </c>
    </row>
    <row r="8512" spans="12:13" hidden="1" x14ac:dyDescent="0.25">
      <c r="L8512" s="145" t="str">
        <f>IF(A8512="","",IFERROR(VLOOKUP(B8512,IPQlickTabla!$B:$J,9,FALSE),IF(B8512="80 - Produccion-Mezcla Grasa","80",IF(B8512="51 - Purga-Purga de sebo","51",IF(B8512="502 - Fermentacion PCL","502",IF(B8512="510 - Fermentacion","510","512"))))))</f>
        <v/>
      </c>
      <c r="M8512" s="107" t="str">
        <f t="shared" si="132"/>
        <v/>
      </c>
    </row>
    <row r="8513" spans="12:13" hidden="1" x14ac:dyDescent="0.25">
      <c r="L8513" s="145" t="str">
        <f>IF(A8513="","",IFERROR(VLOOKUP(B8513,IPQlickTabla!$B:$J,9,FALSE),IF(B8513="80 - Produccion-Mezcla Grasa","80",IF(B8513="51 - Purga-Purga de sebo","51",IF(B8513="502 - Fermentacion PCL","502",IF(B8513="510 - Fermentacion","510","512"))))))</f>
        <v/>
      </c>
      <c r="M8513" s="107" t="str">
        <f t="shared" si="132"/>
        <v/>
      </c>
    </row>
    <row r="8514" spans="12:13" hidden="1" x14ac:dyDescent="0.25">
      <c r="L8514" s="145" t="str">
        <f>IF(A8514="","",IFERROR(VLOOKUP(B8514,IPQlickTabla!$B:$J,9,FALSE),IF(B8514="80 - Produccion-Mezcla Grasa","80",IF(B8514="51 - Purga-Purga de sebo","51",IF(B8514="502 - Fermentacion PCL","502",IF(B8514="510 - Fermentacion","510","512"))))))</f>
        <v/>
      </c>
      <c r="M8514" s="107" t="str">
        <f t="shared" si="132"/>
        <v/>
      </c>
    </row>
    <row r="8515" spans="12:13" hidden="1" x14ac:dyDescent="0.25">
      <c r="L8515" s="145" t="str">
        <f>IF(A8515="","",IFERROR(VLOOKUP(B8515,IPQlickTabla!$B:$J,9,FALSE),IF(B8515="80 - Produccion-Mezcla Grasa","80",IF(B8515="51 - Purga-Purga de sebo","51",IF(B8515="502 - Fermentacion PCL","502",IF(B8515="510 - Fermentacion","510","512"))))))</f>
        <v/>
      </c>
      <c r="M8515" s="107" t="str">
        <f t="shared" ref="M8515:M8578" si="133">+IF(OR(L8515=73,L8515=74,L8515=75),75,IF(L8515="80",80,IF(L8515="51",51,IF(L8515="502",502,IF(L8515="510",510,IF(L8515="512",512,L8515))))))</f>
        <v/>
      </c>
    </row>
    <row r="8516" spans="12:13" hidden="1" x14ac:dyDescent="0.25">
      <c r="L8516" s="145" t="str">
        <f>IF(A8516="","",IFERROR(VLOOKUP(B8516,IPQlickTabla!$B:$J,9,FALSE),IF(B8516="80 - Produccion-Mezcla Grasa","80",IF(B8516="51 - Purga-Purga de sebo","51",IF(B8516="502 - Fermentacion PCL","502",IF(B8516="510 - Fermentacion","510","512"))))))</f>
        <v/>
      </c>
      <c r="M8516" s="107" t="str">
        <f t="shared" si="133"/>
        <v/>
      </c>
    </row>
    <row r="8517" spans="12:13" hidden="1" x14ac:dyDescent="0.25">
      <c r="L8517" s="145" t="str">
        <f>IF(A8517="","",IFERROR(VLOOKUP(B8517,IPQlickTabla!$B:$J,9,FALSE),IF(B8517="80 - Produccion-Mezcla Grasa","80",IF(B8517="51 - Purga-Purga de sebo","51",IF(B8517="502 - Fermentacion PCL","502",IF(B8517="510 - Fermentacion","510","512"))))))</f>
        <v/>
      </c>
      <c r="M8517" s="107" t="str">
        <f t="shared" si="133"/>
        <v/>
      </c>
    </row>
    <row r="8518" spans="12:13" hidden="1" x14ac:dyDescent="0.25">
      <c r="L8518" s="145" t="str">
        <f>IF(A8518="","",IFERROR(VLOOKUP(B8518,IPQlickTabla!$B:$J,9,FALSE),IF(B8518="80 - Produccion-Mezcla Grasa","80",IF(B8518="51 - Purga-Purga de sebo","51",IF(B8518="502 - Fermentacion PCL","502",IF(B8518="510 - Fermentacion","510","512"))))))</f>
        <v/>
      </c>
      <c r="M8518" s="107" t="str">
        <f t="shared" si="133"/>
        <v/>
      </c>
    </row>
    <row r="8519" spans="12:13" hidden="1" x14ac:dyDescent="0.25">
      <c r="L8519" s="145" t="str">
        <f>IF(A8519="","",IFERROR(VLOOKUP(B8519,IPQlickTabla!$B:$J,9,FALSE),IF(B8519="80 - Produccion-Mezcla Grasa","80",IF(B8519="51 - Purga-Purga de sebo","51",IF(B8519="502 - Fermentacion PCL","502",IF(B8519="510 - Fermentacion","510","512"))))))</f>
        <v/>
      </c>
      <c r="M8519" s="107" t="str">
        <f t="shared" si="133"/>
        <v/>
      </c>
    </row>
    <row r="8520" spans="12:13" hidden="1" x14ac:dyDescent="0.25">
      <c r="L8520" s="145" t="str">
        <f>IF(A8520="","",IFERROR(VLOOKUP(B8520,IPQlickTabla!$B:$J,9,FALSE),IF(B8520="80 - Produccion-Mezcla Grasa","80",IF(B8520="51 - Purga-Purga de sebo","51",IF(B8520="502 - Fermentacion PCL","502",IF(B8520="510 - Fermentacion","510","512"))))))</f>
        <v/>
      </c>
      <c r="M8520" s="107" t="str">
        <f t="shared" si="133"/>
        <v/>
      </c>
    </row>
    <row r="8521" spans="12:13" hidden="1" x14ac:dyDescent="0.25">
      <c r="L8521" s="145" t="str">
        <f>IF(A8521="","",IFERROR(VLOOKUP(B8521,IPQlickTabla!$B:$J,9,FALSE),IF(B8521="80 - Produccion-Mezcla Grasa","80",IF(B8521="51 - Purga-Purga de sebo","51",IF(B8521="502 - Fermentacion PCL","502",IF(B8521="510 - Fermentacion","510","512"))))))</f>
        <v/>
      </c>
      <c r="M8521" s="107" t="str">
        <f t="shared" si="133"/>
        <v/>
      </c>
    </row>
    <row r="8522" spans="12:13" hidden="1" x14ac:dyDescent="0.25">
      <c r="L8522" s="145" t="str">
        <f>IF(A8522="","",IFERROR(VLOOKUP(B8522,IPQlickTabla!$B:$J,9,FALSE),IF(B8522="80 - Produccion-Mezcla Grasa","80",IF(B8522="51 - Purga-Purga de sebo","51",IF(B8522="502 - Fermentacion PCL","502",IF(B8522="510 - Fermentacion","510","512"))))))</f>
        <v/>
      </c>
      <c r="M8522" s="107" t="str">
        <f t="shared" si="133"/>
        <v/>
      </c>
    </row>
    <row r="8523" spans="12:13" hidden="1" x14ac:dyDescent="0.25">
      <c r="L8523" s="145" t="str">
        <f>IF(A8523="","",IFERROR(VLOOKUP(B8523,IPQlickTabla!$B:$J,9,FALSE),IF(B8523="80 - Produccion-Mezcla Grasa","80",IF(B8523="51 - Purga-Purga de sebo","51",IF(B8523="502 - Fermentacion PCL","502",IF(B8523="510 - Fermentacion","510","512"))))))</f>
        <v/>
      </c>
      <c r="M8523" s="107" t="str">
        <f t="shared" si="133"/>
        <v/>
      </c>
    </row>
    <row r="8524" spans="12:13" hidden="1" x14ac:dyDescent="0.25">
      <c r="L8524" s="145" t="str">
        <f>IF(A8524="","",IFERROR(VLOOKUP(B8524,IPQlickTabla!$B:$J,9,FALSE),IF(B8524="80 - Produccion-Mezcla Grasa","80",IF(B8524="51 - Purga-Purga de sebo","51",IF(B8524="502 - Fermentacion PCL","502",IF(B8524="510 - Fermentacion","510","512"))))))</f>
        <v/>
      </c>
      <c r="M8524" s="107" t="str">
        <f t="shared" si="133"/>
        <v/>
      </c>
    </row>
    <row r="8525" spans="12:13" hidden="1" x14ac:dyDescent="0.25">
      <c r="L8525" s="145" t="str">
        <f>IF(A8525="","",IFERROR(VLOOKUP(B8525,IPQlickTabla!$B:$J,9,FALSE),IF(B8525="80 - Produccion-Mezcla Grasa","80",IF(B8525="51 - Purga-Purga de sebo","51",IF(B8525="502 - Fermentacion PCL","502",IF(B8525="510 - Fermentacion","510","512"))))))</f>
        <v/>
      </c>
      <c r="M8525" s="107" t="str">
        <f t="shared" si="133"/>
        <v/>
      </c>
    </row>
    <row r="8526" spans="12:13" hidden="1" x14ac:dyDescent="0.25">
      <c r="L8526" s="145" t="str">
        <f>IF(A8526="","",IFERROR(VLOOKUP(B8526,IPQlickTabla!$B:$J,9,FALSE),IF(B8526="80 - Produccion-Mezcla Grasa","80",IF(B8526="51 - Purga-Purga de sebo","51",IF(B8526="502 - Fermentacion PCL","502",IF(B8526="510 - Fermentacion","510","512"))))))</f>
        <v/>
      </c>
      <c r="M8526" s="107" t="str">
        <f t="shared" si="133"/>
        <v/>
      </c>
    </row>
    <row r="8527" spans="12:13" hidden="1" x14ac:dyDescent="0.25">
      <c r="L8527" s="145" t="str">
        <f>IF(A8527="","",IFERROR(VLOOKUP(B8527,IPQlickTabla!$B:$J,9,FALSE),IF(B8527="80 - Produccion-Mezcla Grasa","80",IF(B8527="51 - Purga-Purga de sebo","51",IF(B8527="502 - Fermentacion PCL","502",IF(B8527="510 - Fermentacion","510","512"))))))</f>
        <v/>
      </c>
      <c r="M8527" s="107" t="str">
        <f t="shared" si="133"/>
        <v/>
      </c>
    </row>
    <row r="8528" spans="12:13" hidden="1" x14ac:dyDescent="0.25">
      <c r="L8528" s="145" t="str">
        <f>IF(A8528="","",IFERROR(VLOOKUP(B8528,IPQlickTabla!$B:$J,9,FALSE),IF(B8528="80 - Produccion-Mezcla Grasa","80",IF(B8528="51 - Purga-Purga de sebo","51",IF(B8528="502 - Fermentacion PCL","502",IF(B8528="510 - Fermentacion","510","512"))))))</f>
        <v/>
      </c>
      <c r="M8528" s="107" t="str">
        <f t="shared" si="133"/>
        <v/>
      </c>
    </row>
    <row r="8529" spans="12:13" hidden="1" x14ac:dyDescent="0.25">
      <c r="L8529" s="145" t="str">
        <f>IF(A8529="","",IFERROR(VLOOKUP(B8529,IPQlickTabla!$B:$J,9,FALSE),IF(B8529="80 - Produccion-Mezcla Grasa","80",IF(B8529="51 - Purga-Purga de sebo","51",IF(B8529="502 - Fermentacion PCL","502",IF(B8529="510 - Fermentacion","510","512"))))))</f>
        <v/>
      </c>
      <c r="M8529" s="107" t="str">
        <f t="shared" si="133"/>
        <v/>
      </c>
    </row>
    <row r="8530" spans="12:13" hidden="1" x14ac:dyDescent="0.25">
      <c r="L8530" s="145" t="str">
        <f>IF(A8530="","",IFERROR(VLOOKUP(B8530,IPQlickTabla!$B:$J,9,FALSE),IF(B8530="80 - Produccion-Mezcla Grasa","80",IF(B8530="51 - Purga-Purga de sebo","51",IF(B8530="502 - Fermentacion PCL","502",IF(B8530="510 - Fermentacion","510","512"))))))</f>
        <v/>
      </c>
      <c r="M8530" s="107" t="str">
        <f t="shared" si="133"/>
        <v/>
      </c>
    </row>
    <row r="8531" spans="12:13" hidden="1" x14ac:dyDescent="0.25">
      <c r="L8531" s="145" t="str">
        <f>IF(A8531="","",IFERROR(VLOOKUP(B8531,IPQlickTabla!$B:$J,9,FALSE),IF(B8531="80 - Produccion-Mezcla Grasa","80",IF(B8531="51 - Purga-Purga de sebo","51",IF(B8531="502 - Fermentacion PCL","502",IF(B8531="510 - Fermentacion","510","512"))))))</f>
        <v/>
      </c>
      <c r="M8531" s="107" t="str">
        <f t="shared" si="133"/>
        <v/>
      </c>
    </row>
    <row r="8532" spans="12:13" hidden="1" x14ac:dyDescent="0.25">
      <c r="L8532" s="145" t="str">
        <f>IF(A8532="","",IFERROR(VLOOKUP(B8532,IPQlickTabla!$B:$J,9,FALSE),IF(B8532="80 - Produccion-Mezcla Grasa","80",IF(B8532="51 - Purga-Purga de sebo","51",IF(B8532="502 - Fermentacion PCL","502",IF(B8532="510 - Fermentacion","510","512"))))))</f>
        <v/>
      </c>
      <c r="M8532" s="107" t="str">
        <f t="shared" si="133"/>
        <v/>
      </c>
    </row>
    <row r="8533" spans="12:13" hidden="1" x14ac:dyDescent="0.25">
      <c r="L8533" s="145" t="str">
        <f>IF(A8533="","",IFERROR(VLOOKUP(B8533,IPQlickTabla!$B:$J,9,FALSE),IF(B8533="80 - Produccion-Mezcla Grasa","80",IF(B8533="51 - Purga-Purga de sebo","51",IF(B8533="502 - Fermentacion PCL","502",IF(B8533="510 - Fermentacion","510","512"))))))</f>
        <v/>
      </c>
      <c r="M8533" s="107" t="str">
        <f t="shared" si="133"/>
        <v/>
      </c>
    </row>
    <row r="8534" spans="12:13" hidden="1" x14ac:dyDescent="0.25">
      <c r="L8534" s="145" t="str">
        <f>IF(A8534="","",IFERROR(VLOOKUP(B8534,IPQlickTabla!$B:$J,9,FALSE),IF(B8534="80 - Produccion-Mezcla Grasa","80",IF(B8534="51 - Purga-Purga de sebo","51",IF(B8534="502 - Fermentacion PCL","502",IF(B8534="510 - Fermentacion","510","512"))))))</f>
        <v/>
      </c>
      <c r="M8534" s="107" t="str">
        <f t="shared" si="133"/>
        <v/>
      </c>
    </row>
    <row r="8535" spans="12:13" hidden="1" x14ac:dyDescent="0.25">
      <c r="L8535" s="145" t="str">
        <f>IF(A8535="","",IFERROR(VLOOKUP(B8535,IPQlickTabla!$B:$J,9,FALSE),IF(B8535="80 - Produccion-Mezcla Grasa","80",IF(B8535="51 - Purga-Purga de sebo","51",IF(B8535="502 - Fermentacion PCL","502",IF(B8535="510 - Fermentacion","510","512"))))))</f>
        <v/>
      </c>
      <c r="M8535" s="107" t="str">
        <f t="shared" si="133"/>
        <v/>
      </c>
    </row>
    <row r="8536" spans="12:13" hidden="1" x14ac:dyDescent="0.25">
      <c r="L8536" s="145" t="str">
        <f>IF(A8536="","",IFERROR(VLOOKUP(B8536,IPQlickTabla!$B:$J,9,FALSE),IF(B8536="80 - Produccion-Mezcla Grasa","80",IF(B8536="51 - Purga-Purga de sebo","51",IF(B8536="502 - Fermentacion PCL","502",IF(B8536="510 - Fermentacion","510","512"))))))</f>
        <v/>
      </c>
      <c r="M8536" s="107" t="str">
        <f t="shared" si="133"/>
        <v/>
      </c>
    </row>
    <row r="8537" spans="12:13" hidden="1" x14ac:dyDescent="0.25">
      <c r="L8537" s="145" t="str">
        <f>IF(A8537="","",IFERROR(VLOOKUP(B8537,IPQlickTabla!$B:$J,9,FALSE),IF(B8537="80 - Produccion-Mezcla Grasa","80",IF(B8537="51 - Purga-Purga de sebo","51",IF(B8537="502 - Fermentacion PCL","502",IF(B8537="510 - Fermentacion","510","512"))))))</f>
        <v/>
      </c>
      <c r="M8537" s="107" t="str">
        <f t="shared" si="133"/>
        <v/>
      </c>
    </row>
    <row r="8538" spans="12:13" hidden="1" x14ac:dyDescent="0.25">
      <c r="L8538" s="145" t="str">
        <f>IF(A8538="","",IFERROR(VLOOKUP(B8538,IPQlickTabla!$B:$J,9,FALSE),IF(B8538="80 - Produccion-Mezcla Grasa","80",IF(B8538="51 - Purga-Purga de sebo","51",IF(B8538="502 - Fermentacion PCL","502",IF(B8538="510 - Fermentacion","510","512"))))))</f>
        <v/>
      </c>
      <c r="M8538" s="107" t="str">
        <f t="shared" si="133"/>
        <v/>
      </c>
    </row>
    <row r="8539" spans="12:13" hidden="1" x14ac:dyDescent="0.25">
      <c r="L8539" s="145" t="str">
        <f>IF(A8539="","",IFERROR(VLOOKUP(B8539,IPQlickTabla!$B:$J,9,FALSE),IF(B8539="80 - Produccion-Mezcla Grasa","80",IF(B8539="51 - Purga-Purga de sebo","51",IF(B8539="502 - Fermentacion PCL","502",IF(B8539="510 - Fermentacion","510","512"))))))</f>
        <v/>
      </c>
      <c r="M8539" s="107" t="str">
        <f t="shared" si="133"/>
        <v/>
      </c>
    </row>
    <row r="8540" spans="12:13" hidden="1" x14ac:dyDescent="0.25">
      <c r="L8540" s="145" t="str">
        <f>IF(A8540="","",IFERROR(VLOOKUP(B8540,IPQlickTabla!$B:$J,9,FALSE),IF(B8540="80 - Produccion-Mezcla Grasa","80",IF(B8540="51 - Purga-Purga de sebo","51",IF(B8540="502 - Fermentacion PCL","502",IF(B8540="510 - Fermentacion","510","512"))))))</f>
        <v/>
      </c>
      <c r="M8540" s="107" t="str">
        <f t="shared" si="133"/>
        <v/>
      </c>
    </row>
    <row r="8541" spans="12:13" hidden="1" x14ac:dyDescent="0.25">
      <c r="L8541" s="145" t="str">
        <f>IF(A8541="","",IFERROR(VLOOKUP(B8541,IPQlickTabla!$B:$J,9,FALSE),IF(B8541="80 - Produccion-Mezcla Grasa","80",IF(B8541="51 - Purga-Purga de sebo","51",IF(B8541="502 - Fermentacion PCL","502",IF(B8541="510 - Fermentacion","510","512"))))))</f>
        <v/>
      </c>
      <c r="M8541" s="107" t="str">
        <f t="shared" si="133"/>
        <v/>
      </c>
    </row>
    <row r="8542" spans="12:13" hidden="1" x14ac:dyDescent="0.25">
      <c r="L8542" s="145" t="str">
        <f>IF(A8542="","",IFERROR(VLOOKUP(B8542,IPQlickTabla!$B:$J,9,FALSE),IF(B8542="80 - Produccion-Mezcla Grasa","80",IF(B8542="51 - Purga-Purga de sebo","51",IF(B8542="502 - Fermentacion PCL","502",IF(B8542="510 - Fermentacion","510","512"))))))</f>
        <v/>
      </c>
      <c r="M8542" s="107" t="str">
        <f t="shared" si="133"/>
        <v/>
      </c>
    </row>
    <row r="8543" spans="12:13" hidden="1" x14ac:dyDescent="0.25">
      <c r="L8543" s="145" t="str">
        <f>IF(A8543="","",IFERROR(VLOOKUP(B8543,IPQlickTabla!$B:$J,9,FALSE),IF(B8543="80 - Produccion-Mezcla Grasa","80",IF(B8543="51 - Purga-Purga de sebo","51",IF(B8543="502 - Fermentacion PCL","502",IF(B8543="510 - Fermentacion","510","512"))))))</f>
        <v/>
      </c>
      <c r="M8543" s="107" t="str">
        <f t="shared" si="133"/>
        <v/>
      </c>
    </row>
    <row r="8544" spans="12:13" hidden="1" x14ac:dyDescent="0.25">
      <c r="L8544" s="145" t="str">
        <f>IF(A8544="","",IFERROR(VLOOKUP(B8544,IPQlickTabla!$B:$J,9,FALSE),IF(B8544="80 - Produccion-Mezcla Grasa","80",IF(B8544="51 - Purga-Purga de sebo","51",IF(B8544="502 - Fermentacion PCL","502",IF(B8544="510 - Fermentacion","510","512"))))))</f>
        <v/>
      </c>
      <c r="M8544" s="107" t="str">
        <f t="shared" si="133"/>
        <v/>
      </c>
    </row>
    <row r="8545" spans="12:13" hidden="1" x14ac:dyDescent="0.25">
      <c r="L8545" s="145" t="str">
        <f>IF(A8545="","",IFERROR(VLOOKUP(B8545,IPQlickTabla!$B:$J,9,FALSE),IF(B8545="80 - Produccion-Mezcla Grasa","80",IF(B8545="51 - Purga-Purga de sebo","51",IF(B8545="502 - Fermentacion PCL","502",IF(B8545="510 - Fermentacion","510","512"))))))</f>
        <v/>
      </c>
      <c r="M8545" s="107" t="str">
        <f t="shared" si="133"/>
        <v/>
      </c>
    </row>
    <row r="8546" spans="12:13" hidden="1" x14ac:dyDescent="0.25">
      <c r="L8546" s="145" t="str">
        <f>IF(A8546="","",IFERROR(VLOOKUP(B8546,IPQlickTabla!$B:$J,9,FALSE),IF(B8546="80 - Produccion-Mezcla Grasa","80",IF(B8546="51 - Purga-Purga de sebo","51",IF(B8546="502 - Fermentacion PCL","502",IF(B8546="510 - Fermentacion","510","512"))))))</f>
        <v/>
      </c>
      <c r="M8546" s="107" t="str">
        <f t="shared" si="133"/>
        <v/>
      </c>
    </row>
    <row r="8547" spans="12:13" hidden="1" x14ac:dyDescent="0.25">
      <c r="L8547" s="145" t="str">
        <f>IF(A8547="","",IFERROR(VLOOKUP(B8547,IPQlickTabla!$B:$J,9,FALSE),IF(B8547="80 - Produccion-Mezcla Grasa","80",IF(B8547="51 - Purga-Purga de sebo","51",IF(B8547="502 - Fermentacion PCL","502",IF(B8547="510 - Fermentacion","510","512"))))))</f>
        <v/>
      </c>
      <c r="M8547" s="107" t="str">
        <f t="shared" si="133"/>
        <v/>
      </c>
    </row>
    <row r="8548" spans="12:13" hidden="1" x14ac:dyDescent="0.25">
      <c r="L8548" s="145" t="str">
        <f>IF(A8548="","",IFERROR(VLOOKUP(B8548,IPQlickTabla!$B:$J,9,FALSE),IF(B8548="80 - Produccion-Mezcla Grasa","80",IF(B8548="51 - Purga-Purga de sebo","51",IF(B8548="502 - Fermentacion PCL","502",IF(B8548="510 - Fermentacion","510","512"))))))</f>
        <v/>
      </c>
      <c r="M8548" s="107" t="str">
        <f t="shared" si="133"/>
        <v/>
      </c>
    </row>
    <row r="8549" spans="12:13" hidden="1" x14ac:dyDescent="0.25">
      <c r="L8549" s="145" t="str">
        <f>IF(A8549="","",IFERROR(VLOOKUP(B8549,IPQlickTabla!$B:$J,9,FALSE),IF(B8549="80 - Produccion-Mezcla Grasa","80",IF(B8549="51 - Purga-Purga de sebo","51",IF(B8549="502 - Fermentacion PCL","502",IF(B8549="510 - Fermentacion","510","512"))))))</f>
        <v/>
      </c>
      <c r="M8549" s="107" t="str">
        <f t="shared" si="133"/>
        <v/>
      </c>
    </row>
    <row r="8550" spans="12:13" hidden="1" x14ac:dyDescent="0.25">
      <c r="L8550" s="145" t="str">
        <f>IF(A8550="","",IFERROR(VLOOKUP(B8550,IPQlickTabla!$B:$J,9,FALSE),IF(B8550="80 - Produccion-Mezcla Grasa","80",IF(B8550="51 - Purga-Purga de sebo","51",IF(B8550="502 - Fermentacion PCL","502",IF(B8550="510 - Fermentacion","510","512"))))))</f>
        <v/>
      </c>
      <c r="M8550" s="107" t="str">
        <f t="shared" si="133"/>
        <v/>
      </c>
    </row>
    <row r="8551" spans="12:13" hidden="1" x14ac:dyDescent="0.25">
      <c r="L8551" s="145" t="str">
        <f>IF(A8551="","",IFERROR(VLOOKUP(B8551,IPQlickTabla!$B:$J,9,FALSE),IF(B8551="80 - Produccion-Mezcla Grasa","80",IF(B8551="51 - Purga-Purga de sebo","51",IF(B8551="502 - Fermentacion PCL","502",IF(B8551="510 - Fermentacion","510","512"))))))</f>
        <v/>
      </c>
      <c r="M8551" s="107" t="str">
        <f t="shared" si="133"/>
        <v/>
      </c>
    </row>
    <row r="8552" spans="12:13" hidden="1" x14ac:dyDescent="0.25">
      <c r="L8552" s="145" t="str">
        <f>IF(A8552="","",IFERROR(VLOOKUP(B8552,IPQlickTabla!$B:$J,9,FALSE),IF(B8552="80 - Produccion-Mezcla Grasa","80",IF(B8552="51 - Purga-Purga de sebo","51",IF(B8552="502 - Fermentacion PCL","502",IF(B8552="510 - Fermentacion","510","512"))))))</f>
        <v/>
      </c>
      <c r="M8552" s="107" t="str">
        <f t="shared" si="133"/>
        <v/>
      </c>
    </row>
    <row r="8553" spans="12:13" hidden="1" x14ac:dyDescent="0.25">
      <c r="L8553" s="145" t="str">
        <f>IF(A8553="","",IFERROR(VLOOKUP(B8553,IPQlickTabla!$B:$J,9,FALSE),IF(B8553="80 - Produccion-Mezcla Grasa","80",IF(B8553="51 - Purga-Purga de sebo","51",IF(B8553="502 - Fermentacion PCL","502",IF(B8553="510 - Fermentacion","510","512"))))))</f>
        <v/>
      </c>
      <c r="M8553" s="107" t="str">
        <f t="shared" si="133"/>
        <v/>
      </c>
    </row>
    <row r="8554" spans="12:13" hidden="1" x14ac:dyDescent="0.25">
      <c r="L8554" s="145" t="str">
        <f>IF(A8554="","",IFERROR(VLOOKUP(B8554,IPQlickTabla!$B:$J,9,FALSE),IF(B8554="80 - Produccion-Mezcla Grasa","80",IF(B8554="51 - Purga-Purga de sebo","51",IF(B8554="502 - Fermentacion PCL","502",IF(B8554="510 - Fermentacion","510","512"))))))</f>
        <v/>
      </c>
      <c r="M8554" s="107" t="str">
        <f t="shared" si="133"/>
        <v/>
      </c>
    </row>
    <row r="8555" spans="12:13" hidden="1" x14ac:dyDescent="0.25">
      <c r="L8555" s="145" t="str">
        <f>IF(A8555="","",IFERROR(VLOOKUP(B8555,IPQlickTabla!$B:$J,9,FALSE),IF(B8555="80 - Produccion-Mezcla Grasa","80",IF(B8555="51 - Purga-Purga de sebo","51",IF(B8555="502 - Fermentacion PCL","502",IF(B8555="510 - Fermentacion","510","512"))))))</f>
        <v/>
      </c>
      <c r="M8555" s="107" t="str">
        <f t="shared" si="133"/>
        <v/>
      </c>
    </row>
    <row r="8556" spans="12:13" hidden="1" x14ac:dyDescent="0.25">
      <c r="L8556" s="145" t="str">
        <f>IF(A8556="","",IFERROR(VLOOKUP(B8556,IPQlickTabla!$B:$J,9,FALSE),IF(B8556="80 - Produccion-Mezcla Grasa","80",IF(B8556="51 - Purga-Purga de sebo","51",IF(B8556="502 - Fermentacion PCL","502",IF(B8556="510 - Fermentacion","510","512"))))))</f>
        <v/>
      </c>
      <c r="M8556" s="107" t="str">
        <f t="shared" si="133"/>
        <v/>
      </c>
    </row>
    <row r="8557" spans="12:13" hidden="1" x14ac:dyDescent="0.25">
      <c r="L8557" s="145" t="str">
        <f>IF(A8557="","",IFERROR(VLOOKUP(B8557,IPQlickTabla!$B:$J,9,FALSE),IF(B8557="80 - Produccion-Mezcla Grasa","80",IF(B8557="51 - Purga-Purga de sebo","51",IF(B8557="502 - Fermentacion PCL","502",IF(B8557="510 - Fermentacion","510","512"))))))</f>
        <v/>
      </c>
      <c r="M8557" s="107" t="str">
        <f t="shared" si="133"/>
        <v/>
      </c>
    </row>
    <row r="8558" spans="12:13" hidden="1" x14ac:dyDescent="0.25">
      <c r="L8558" s="145" t="str">
        <f>IF(A8558="","",IFERROR(VLOOKUP(B8558,IPQlickTabla!$B:$J,9,FALSE),IF(B8558="80 - Produccion-Mezcla Grasa","80",IF(B8558="51 - Purga-Purga de sebo","51",IF(B8558="502 - Fermentacion PCL","502",IF(B8558="510 - Fermentacion","510","512"))))))</f>
        <v/>
      </c>
      <c r="M8558" s="107" t="str">
        <f t="shared" si="133"/>
        <v/>
      </c>
    </row>
    <row r="8559" spans="12:13" hidden="1" x14ac:dyDescent="0.25">
      <c r="L8559" s="145" t="str">
        <f>IF(A8559="","",IFERROR(VLOOKUP(B8559,IPQlickTabla!$B:$J,9,FALSE),IF(B8559="80 - Produccion-Mezcla Grasa","80",IF(B8559="51 - Purga-Purga de sebo","51",IF(B8559="502 - Fermentacion PCL","502",IF(B8559="510 - Fermentacion","510","512"))))))</f>
        <v/>
      </c>
      <c r="M8559" s="107" t="str">
        <f t="shared" si="133"/>
        <v/>
      </c>
    </row>
    <row r="8560" spans="12:13" hidden="1" x14ac:dyDescent="0.25">
      <c r="L8560" s="145" t="str">
        <f>IF(A8560="","",IFERROR(VLOOKUP(B8560,IPQlickTabla!$B:$J,9,FALSE),IF(B8560="80 - Produccion-Mezcla Grasa","80",IF(B8560="51 - Purga-Purga de sebo","51",IF(B8560="502 - Fermentacion PCL","502",IF(B8560="510 - Fermentacion","510","512"))))))</f>
        <v/>
      </c>
      <c r="M8560" s="107" t="str">
        <f t="shared" si="133"/>
        <v/>
      </c>
    </row>
    <row r="8561" spans="12:13" hidden="1" x14ac:dyDescent="0.25">
      <c r="L8561" s="145" t="str">
        <f>IF(A8561="","",IFERROR(VLOOKUP(B8561,IPQlickTabla!$B:$J,9,FALSE),IF(B8561="80 - Produccion-Mezcla Grasa","80",IF(B8561="51 - Purga-Purga de sebo","51",IF(B8561="502 - Fermentacion PCL","502",IF(B8561="510 - Fermentacion","510","512"))))))</f>
        <v/>
      </c>
      <c r="M8561" s="107" t="str">
        <f t="shared" si="133"/>
        <v/>
      </c>
    </row>
    <row r="8562" spans="12:13" hidden="1" x14ac:dyDescent="0.25">
      <c r="L8562" s="145" t="str">
        <f>IF(A8562="","",IFERROR(VLOOKUP(B8562,IPQlickTabla!$B:$J,9,FALSE),IF(B8562="80 - Produccion-Mezcla Grasa","80",IF(B8562="51 - Purga-Purga de sebo","51",IF(B8562="502 - Fermentacion PCL","502",IF(B8562="510 - Fermentacion","510","512"))))))</f>
        <v/>
      </c>
      <c r="M8562" s="107" t="str">
        <f t="shared" si="133"/>
        <v/>
      </c>
    </row>
    <row r="8563" spans="12:13" hidden="1" x14ac:dyDescent="0.25">
      <c r="L8563" s="145" t="str">
        <f>IF(A8563="","",IFERROR(VLOOKUP(B8563,IPQlickTabla!$B:$J,9,FALSE),IF(B8563="80 - Produccion-Mezcla Grasa","80",IF(B8563="51 - Purga-Purga de sebo","51",IF(B8563="502 - Fermentacion PCL","502",IF(B8563="510 - Fermentacion","510","512"))))))</f>
        <v/>
      </c>
      <c r="M8563" s="107" t="str">
        <f t="shared" si="133"/>
        <v/>
      </c>
    </row>
    <row r="8564" spans="12:13" hidden="1" x14ac:dyDescent="0.25">
      <c r="L8564" s="145" t="str">
        <f>IF(A8564="","",IFERROR(VLOOKUP(B8564,IPQlickTabla!$B:$J,9,FALSE),IF(B8564="80 - Produccion-Mezcla Grasa","80",IF(B8564="51 - Purga-Purga de sebo","51",IF(B8564="502 - Fermentacion PCL","502",IF(B8564="510 - Fermentacion","510","512"))))))</f>
        <v/>
      </c>
      <c r="M8564" s="107" t="str">
        <f t="shared" si="133"/>
        <v/>
      </c>
    </row>
    <row r="8565" spans="12:13" hidden="1" x14ac:dyDescent="0.25">
      <c r="L8565" s="145" t="str">
        <f>IF(A8565="","",IFERROR(VLOOKUP(B8565,IPQlickTabla!$B:$J,9,FALSE),IF(B8565="80 - Produccion-Mezcla Grasa","80",IF(B8565="51 - Purga-Purga de sebo","51",IF(B8565="502 - Fermentacion PCL","502",IF(B8565="510 - Fermentacion","510","512"))))))</f>
        <v/>
      </c>
      <c r="M8565" s="107" t="str">
        <f t="shared" si="133"/>
        <v/>
      </c>
    </row>
    <row r="8566" spans="12:13" hidden="1" x14ac:dyDescent="0.25">
      <c r="L8566" s="145" t="str">
        <f>IF(A8566="","",IFERROR(VLOOKUP(B8566,IPQlickTabla!$B:$J,9,FALSE),IF(B8566="80 - Produccion-Mezcla Grasa","80",IF(B8566="51 - Purga-Purga de sebo","51",IF(B8566="502 - Fermentacion PCL","502",IF(B8566="510 - Fermentacion","510","512"))))))</f>
        <v/>
      </c>
      <c r="M8566" s="107" t="str">
        <f t="shared" si="133"/>
        <v/>
      </c>
    </row>
    <row r="8567" spans="12:13" hidden="1" x14ac:dyDescent="0.25">
      <c r="L8567" s="145" t="str">
        <f>IF(A8567="","",IFERROR(VLOOKUP(B8567,IPQlickTabla!$B:$J,9,FALSE),IF(B8567="80 - Produccion-Mezcla Grasa","80",IF(B8567="51 - Purga-Purga de sebo","51",IF(B8567="502 - Fermentacion PCL","502",IF(B8567="510 - Fermentacion","510","512"))))))</f>
        <v/>
      </c>
      <c r="M8567" s="107" t="str">
        <f t="shared" si="133"/>
        <v/>
      </c>
    </row>
    <row r="8568" spans="12:13" hidden="1" x14ac:dyDescent="0.25">
      <c r="L8568" s="145" t="str">
        <f>IF(A8568="","",IFERROR(VLOOKUP(B8568,IPQlickTabla!$B:$J,9,FALSE),IF(B8568="80 - Produccion-Mezcla Grasa","80",IF(B8568="51 - Purga-Purga de sebo","51",IF(B8568="502 - Fermentacion PCL","502",IF(B8568="510 - Fermentacion","510","512"))))))</f>
        <v/>
      </c>
      <c r="M8568" s="107" t="str">
        <f t="shared" si="133"/>
        <v/>
      </c>
    </row>
    <row r="8569" spans="12:13" hidden="1" x14ac:dyDescent="0.25">
      <c r="L8569" s="145" t="str">
        <f>IF(A8569="","",IFERROR(VLOOKUP(B8569,IPQlickTabla!$B:$J,9,FALSE),IF(B8569="80 - Produccion-Mezcla Grasa","80",IF(B8569="51 - Purga-Purga de sebo","51",IF(B8569="502 - Fermentacion PCL","502",IF(B8569="510 - Fermentacion","510","512"))))))</f>
        <v/>
      </c>
      <c r="M8569" s="107" t="str">
        <f t="shared" si="133"/>
        <v/>
      </c>
    </row>
    <row r="8570" spans="12:13" hidden="1" x14ac:dyDescent="0.25">
      <c r="L8570" s="145" t="str">
        <f>IF(A8570="","",IFERROR(VLOOKUP(B8570,IPQlickTabla!$B:$J,9,FALSE),IF(B8570="80 - Produccion-Mezcla Grasa","80",IF(B8570="51 - Purga-Purga de sebo","51",IF(B8570="502 - Fermentacion PCL","502",IF(B8570="510 - Fermentacion","510","512"))))))</f>
        <v/>
      </c>
      <c r="M8570" s="107" t="str">
        <f t="shared" si="133"/>
        <v/>
      </c>
    </row>
    <row r="8571" spans="12:13" hidden="1" x14ac:dyDescent="0.25">
      <c r="L8571" s="145" t="str">
        <f>IF(A8571="","",IFERROR(VLOOKUP(B8571,IPQlickTabla!$B:$J,9,FALSE),IF(B8571="80 - Produccion-Mezcla Grasa","80",IF(B8571="51 - Purga-Purga de sebo","51",IF(B8571="502 - Fermentacion PCL","502",IF(B8571="510 - Fermentacion","510","512"))))))</f>
        <v/>
      </c>
      <c r="M8571" s="107" t="str">
        <f t="shared" si="133"/>
        <v/>
      </c>
    </row>
    <row r="8572" spans="12:13" hidden="1" x14ac:dyDescent="0.25">
      <c r="L8572" s="145" t="str">
        <f>IF(A8572="","",IFERROR(VLOOKUP(B8572,IPQlickTabla!$B:$J,9,FALSE),IF(B8572="80 - Produccion-Mezcla Grasa","80",IF(B8572="51 - Purga-Purga de sebo","51",IF(B8572="502 - Fermentacion PCL","502",IF(B8572="510 - Fermentacion","510","512"))))))</f>
        <v/>
      </c>
      <c r="M8572" s="107" t="str">
        <f t="shared" si="133"/>
        <v/>
      </c>
    </row>
    <row r="8573" spans="12:13" hidden="1" x14ac:dyDescent="0.25">
      <c r="L8573" s="145" t="str">
        <f>IF(A8573="","",IFERROR(VLOOKUP(B8573,IPQlickTabla!$B:$J,9,FALSE),IF(B8573="80 - Produccion-Mezcla Grasa","80",IF(B8573="51 - Purga-Purga de sebo","51",IF(B8573="502 - Fermentacion PCL","502",IF(B8573="510 - Fermentacion","510","512"))))))</f>
        <v/>
      </c>
      <c r="M8573" s="107" t="str">
        <f t="shared" si="133"/>
        <v/>
      </c>
    </row>
    <row r="8574" spans="12:13" hidden="1" x14ac:dyDescent="0.25">
      <c r="L8574" s="145" t="str">
        <f>IF(A8574="","",IFERROR(VLOOKUP(B8574,IPQlickTabla!$B:$J,9,FALSE),IF(B8574="80 - Produccion-Mezcla Grasa","80",IF(B8574="51 - Purga-Purga de sebo","51",IF(B8574="502 - Fermentacion PCL","502",IF(B8574="510 - Fermentacion","510","512"))))))</f>
        <v/>
      </c>
      <c r="M8574" s="107" t="str">
        <f t="shared" si="133"/>
        <v/>
      </c>
    </row>
    <row r="8575" spans="12:13" hidden="1" x14ac:dyDescent="0.25">
      <c r="L8575" s="145" t="str">
        <f>IF(A8575="","",IFERROR(VLOOKUP(B8575,IPQlickTabla!$B:$J,9,FALSE),IF(B8575="80 - Produccion-Mezcla Grasa","80",IF(B8575="51 - Purga-Purga de sebo","51",IF(B8575="502 - Fermentacion PCL","502",IF(B8575="510 - Fermentacion","510","512"))))))</f>
        <v/>
      </c>
      <c r="M8575" s="107" t="str">
        <f t="shared" si="133"/>
        <v/>
      </c>
    </row>
    <row r="8576" spans="12:13" hidden="1" x14ac:dyDescent="0.25">
      <c r="L8576" s="145" t="str">
        <f>IF(A8576="","",IFERROR(VLOOKUP(B8576,IPQlickTabla!$B:$J,9,FALSE),IF(B8576="80 - Produccion-Mezcla Grasa","80",IF(B8576="51 - Purga-Purga de sebo","51",IF(B8576="502 - Fermentacion PCL","502",IF(B8576="510 - Fermentacion","510","512"))))))</f>
        <v/>
      </c>
      <c r="M8576" s="107" t="str">
        <f t="shared" si="133"/>
        <v/>
      </c>
    </row>
    <row r="8577" spans="12:13" hidden="1" x14ac:dyDescent="0.25">
      <c r="L8577" s="145" t="str">
        <f>IF(A8577="","",IFERROR(VLOOKUP(B8577,IPQlickTabla!$B:$J,9,FALSE),IF(B8577="80 - Produccion-Mezcla Grasa","80",IF(B8577="51 - Purga-Purga de sebo","51",IF(B8577="502 - Fermentacion PCL","502",IF(B8577="510 - Fermentacion","510","512"))))))</f>
        <v/>
      </c>
      <c r="M8577" s="107" t="str">
        <f t="shared" si="133"/>
        <v/>
      </c>
    </row>
    <row r="8578" spans="12:13" hidden="1" x14ac:dyDescent="0.25">
      <c r="L8578" s="145" t="str">
        <f>IF(A8578="","",IFERROR(VLOOKUP(B8578,IPQlickTabla!$B:$J,9,FALSE),IF(B8578="80 - Produccion-Mezcla Grasa","80",IF(B8578="51 - Purga-Purga de sebo","51",IF(B8578="502 - Fermentacion PCL","502",IF(B8578="510 - Fermentacion","510","512"))))))</f>
        <v/>
      </c>
      <c r="M8578" s="107" t="str">
        <f t="shared" si="133"/>
        <v/>
      </c>
    </row>
    <row r="8579" spans="12:13" hidden="1" x14ac:dyDescent="0.25">
      <c r="L8579" s="145" t="str">
        <f>IF(A8579="","",IFERROR(VLOOKUP(B8579,IPQlickTabla!$B:$J,9,FALSE),IF(B8579="80 - Produccion-Mezcla Grasa","80",IF(B8579="51 - Purga-Purga de sebo","51",IF(B8579="502 - Fermentacion PCL","502",IF(B8579="510 - Fermentacion","510","512"))))))</f>
        <v/>
      </c>
      <c r="M8579" s="107" t="str">
        <f t="shared" ref="M8579:M8642" si="134">+IF(OR(L8579=73,L8579=74,L8579=75),75,IF(L8579="80",80,IF(L8579="51",51,IF(L8579="502",502,IF(L8579="510",510,IF(L8579="512",512,L8579))))))</f>
        <v/>
      </c>
    </row>
    <row r="8580" spans="12:13" hidden="1" x14ac:dyDescent="0.25">
      <c r="L8580" s="145" t="str">
        <f>IF(A8580="","",IFERROR(VLOOKUP(B8580,IPQlickTabla!$B:$J,9,FALSE),IF(B8580="80 - Produccion-Mezcla Grasa","80",IF(B8580="51 - Purga-Purga de sebo","51",IF(B8580="502 - Fermentacion PCL","502",IF(B8580="510 - Fermentacion","510","512"))))))</f>
        <v/>
      </c>
      <c r="M8580" s="107" t="str">
        <f t="shared" si="134"/>
        <v/>
      </c>
    </row>
    <row r="8581" spans="12:13" hidden="1" x14ac:dyDescent="0.25">
      <c r="L8581" s="145" t="str">
        <f>IF(A8581="","",IFERROR(VLOOKUP(B8581,IPQlickTabla!$B:$J,9,FALSE),IF(B8581="80 - Produccion-Mezcla Grasa","80",IF(B8581="51 - Purga-Purga de sebo","51",IF(B8581="502 - Fermentacion PCL","502",IF(B8581="510 - Fermentacion","510","512"))))))</f>
        <v/>
      </c>
      <c r="M8581" s="107" t="str">
        <f t="shared" si="134"/>
        <v/>
      </c>
    </row>
    <row r="8582" spans="12:13" hidden="1" x14ac:dyDescent="0.25">
      <c r="L8582" s="145" t="str">
        <f>IF(A8582="","",IFERROR(VLOOKUP(B8582,IPQlickTabla!$B:$J,9,FALSE),IF(B8582="80 - Produccion-Mezcla Grasa","80",IF(B8582="51 - Purga-Purga de sebo","51",IF(B8582="502 - Fermentacion PCL","502",IF(B8582="510 - Fermentacion","510","512"))))))</f>
        <v/>
      </c>
      <c r="M8582" s="107" t="str">
        <f t="shared" si="134"/>
        <v/>
      </c>
    </row>
    <row r="8583" spans="12:13" hidden="1" x14ac:dyDescent="0.25">
      <c r="L8583" s="145" t="str">
        <f>IF(A8583="","",IFERROR(VLOOKUP(B8583,IPQlickTabla!$B:$J,9,FALSE),IF(B8583="80 - Produccion-Mezcla Grasa","80",IF(B8583="51 - Purga-Purga de sebo","51",IF(B8583="502 - Fermentacion PCL","502",IF(B8583="510 - Fermentacion","510","512"))))))</f>
        <v/>
      </c>
      <c r="M8583" s="107" t="str">
        <f t="shared" si="134"/>
        <v/>
      </c>
    </row>
    <row r="8584" spans="12:13" hidden="1" x14ac:dyDescent="0.25">
      <c r="L8584" s="145" t="str">
        <f>IF(A8584="","",IFERROR(VLOOKUP(B8584,IPQlickTabla!$B:$J,9,FALSE),IF(B8584="80 - Produccion-Mezcla Grasa","80",IF(B8584="51 - Purga-Purga de sebo","51",IF(B8584="502 - Fermentacion PCL","502",IF(B8584="510 - Fermentacion","510","512"))))))</f>
        <v/>
      </c>
      <c r="M8584" s="107" t="str">
        <f t="shared" si="134"/>
        <v/>
      </c>
    </row>
    <row r="8585" spans="12:13" hidden="1" x14ac:dyDescent="0.25">
      <c r="L8585" s="145" t="str">
        <f>IF(A8585="","",IFERROR(VLOOKUP(B8585,IPQlickTabla!$B:$J,9,FALSE),IF(B8585="80 - Produccion-Mezcla Grasa","80",IF(B8585="51 - Purga-Purga de sebo","51",IF(B8585="502 - Fermentacion PCL","502",IF(B8585="510 - Fermentacion","510","512"))))))</f>
        <v/>
      </c>
      <c r="M8585" s="107" t="str">
        <f t="shared" si="134"/>
        <v/>
      </c>
    </row>
    <row r="8586" spans="12:13" hidden="1" x14ac:dyDescent="0.25">
      <c r="L8586" s="145" t="str">
        <f>IF(A8586="","",IFERROR(VLOOKUP(B8586,IPQlickTabla!$B:$J,9,FALSE),IF(B8586="80 - Produccion-Mezcla Grasa","80",IF(B8586="51 - Purga-Purga de sebo","51",IF(B8586="502 - Fermentacion PCL","502",IF(B8586="510 - Fermentacion","510","512"))))))</f>
        <v/>
      </c>
      <c r="M8586" s="107" t="str">
        <f t="shared" si="134"/>
        <v/>
      </c>
    </row>
    <row r="8587" spans="12:13" hidden="1" x14ac:dyDescent="0.25">
      <c r="L8587" s="145" t="str">
        <f>IF(A8587="","",IFERROR(VLOOKUP(B8587,IPQlickTabla!$B:$J,9,FALSE),IF(B8587="80 - Produccion-Mezcla Grasa","80",IF(B8587="51 - Purga-Purga de sebo","51",IF(B8587="502 - Fermentacion PCL","502",IF(B8587="510 - Fermentacion","510","512"))))))</f>
        <v/>
      </c>
      <c r="M8587" s="107" t="str">
        <f t="shared" si="134"/>
        <v/>
      </c>
    </row>
    <row r="8588" spans="12:13" hidden="1" x14ac:dyDescent="0.25">
      <c r="L8588" s="145" t="str">
        <f>IF(A8588="","",IFERROR(VLOOKUP(B8588,IPQlickTabla!$B:$J,9,FALSE),IF(B8588="80 - Produccion-Mezcla Grasa","80",IF(B8588="51 - Purga-Purga de sebo","51",IF(B8588="502 - Fermentacion PCL","502",IF(B8588="510 - Fermentacion","510","512"))))))</f>
        <v/>
      </c>
      <c r="M8588" s="107" t="str">
        <f t="shared" si="134"/>
        <v/>
      </c>
    </row>
    <row r="8589" spans="12:13" hidden="1" x14ac:dyDescent="0.25">
      <c r="L8589" s="145" t="str">
        <f>IF(A8589="","",IFERROR(VLOOKUP(B8589,IPQlickTabla!$B:$J,9,FALSE),IF(B8589="80 - Produccion-Mezcla Grasa","80",IF(B8589="51 - Purga-Purga de sebo","51",IF(B8589="502 - Fermentacion PCL","502",IF(B8589="510 - Fermentacion","510","512"))))))</f>
        <v/>
      </c>
      <c r="M8589" s="107" t="str">
        <f t="shared" si="134"/>
        <v/>
      </c>
    </row>
    <row r="8590" spans="12:13" hidden="1" x14ac:dyDescent="0.25">
      <c r="L8590" s="145" t="str">
        <f>IF(A8590="","",IFERROR(VLOOKUP(B8590,IPQlickTabla!$B:$J,9,FALSE),IF(B8590="80 - Produccion-Mezcla Grasa","80",IF(B8590="51 - Purga-Purga de sebo","51",IF(B8590="502 - Fermentacion PCL","502",IF(B8590="510 - Fermentacion","510","512"))))))</f>
        <v/>
      </c>
      <c r="M8590" s="107" t="str">
        <f t="shared" si="134"/>
        <v/>
      </c>
    </row>
    <row r="8591" spans="12:13" hidden="1" x14ac:dyDescent="0.25">
      <c r="L8591" s="145" t="str">
        <f>IF(A8591="","",IFERROR(VLOOKUP(B8591,IPQlickTabla!$B:$J,9,FALSE),IF(B8591="80 - Produccion-Mezcla Grasa","80",IF(B8591="51 - Purga-Purga de sebo","51",IF(B8591="502 - Fermentacion PCL","502",IF(B8591="510 - Fermentacion","510","512"))))))</f>
        <v/>
      </c>
      <c r="M8591" s="107" t="str">
        <f t="shared" si="134"/>
        <v/>
      </c>
    </row>
    <row r="8592" spans="12:13" hidden="1" x14ac:dyDescent="0.25">
      <c r="L8592" s="145" t="str">
        <f>IF(A8592="","",IFERROR(VLOOKUP(B8592,IPQlickTabla!$B:$J,9,FALSE),IF(B8592="80 - Produccion-Mezcla Grasa","80",IF(B8592="51 - Purga-Purga de sebo","51",IF(B8592="502 - Fermentacion PCL","502",IF(B8592="510 - Fermentacion","510","512"))))))</f>
        <v/>
      </c>
      <c r="M8592" s="107" t="str">
        <f t="shared" si="134"/>
        <v/>
      </c>
    </row>
    <row r="8593" spans="12:13" hidden="1" x14ac:dyDescent="0.25">
      <c r="L8593" s="145" t="str">
        <f>IF(A8593="","",IFERROR(VLOOKUP(B8593,IPQlickTabla!$B:$J,9,FALSE),IF(B8593="80 - Produccion-Mezcla Grasa","80",IF(B8593="51 - Purga-Purga de sebo","51",IF(B8593="502 - Fermentacion PCL","502",IF(B8593="510 - Fermentacion","510","512"))))))</f>
        <v/>
      </c>
      <c r="M8593" s="107" t="str">
        <f t="shared" si="134"/>
        <v/>
      </c>
    </row>
    <row r="8594" spans="12:13" hidden="1" x14ac:dyDescent="0.25">
      <c r="L8594" s="145" t="str">
        <f>IF(A8594="","",IFERROR(VLOOKUP(B8594,IPQlickTabla!$B:$J,9,FALSE),IF(B8594="80 - Produccion-Mezcla Grasa","80",IF(B8594="51 - Purga-Purga de sebo","51",IF(B8594="502 - Fermentacion PCL","502",IF(B8594="510 - Fermentacion","510","512"))))))</f>
        <v/>
      </c>
      <c r="M8594" s="107" t="str">
        <f t="shared" si="134"/>
        <v/>
      </c>
    </row>
    <row r="8595" spans="12:13" hidden="1" x14ac:dyDescent="0.25">
      <c r="L8595" s="145" t="str">
        <f>IF(A8595="","",IFERROR(VLOOKUP(B8595,IPQlickTabla!$B:$J,9,FALSE),IF(B8595="80 - Produccion-Mezcla Grasa","80",IF(B8595="51 - Purga-Purga de sebo","51",IF(B8595="502 - Fermentacion PCL","502",IF(B8595="510 - Fermentacion","510","512"))))))</f>
        <v/>
      </c>
      <c r="M8595" s="107" t="str">
        <f t="shared" si="134"/>
        <v/>
      </c>
    </row>
    <row r="8596" spans="12:13" hidden="1" x14ac:dyDescent="0.25">
      <c r="L8596" s="145" t="str">
        <f>IF(A8596="","",IFERROR(VLOOKUP(B8596,IPQlickTabla!$B:$J,9,FALSE),IF(B8596="80 - Produccion-Mezcla Grasa","80",IF(B8596="51 - Purga-Purga de sebo","51",IF(B8596="502 - Fermentacion PCL","502",IF(B8596="510 - Fermentacion","510","512"))))))</f>
        <v/>
      </c>
      <c r="M8596" s="107" t="str">
        <f t="shared" si="134"/>
        <v/>
      </c>
    </row>
    <row r="8597" spans="12:13" hidden="1" x14ac:dyDescent="0.25">
      <c r="L8597" s="145" t="str">
        <f>IF(A8597="","",IFERROR(VLOOKUP(B8597,IPQlickTabla!$B:$J,9,FALSE),IF(B8597="80 - Produccion-Mezcla Grasa","80",IF(B8597="51 - Purga-Purga de sebo","51",IF(B8597="502 - Fermentacion PCL","502",IF(B8597="510 - Fermentacion","510","512"))))))</f>
        <v/>
      </c>
      <c r="M8597" s="107" t="str">
        <f t="shared" si="134"/>
        <v/>
      </c>
    </row>
    <row r="8598" spans="12:13" hidden="1" x14ac:dyDescent="0.25">
      <c r="L8598" s="145" t="str">
        <f>IF(A8598="","",IFERROR(VLOOKUP(B8598,IPQlickTabla!$B:$J,9,FALSE),IF(B8598="80 - Produccion-Mezcla Grasa","80",IF(B8598="51 - Purga-Purga de sebo","51",IF(B8598="502 - Fermentacion PCL","502",IF(B8598="510 - Fermentacion","510","512"))))))</f>
        <v/>
      </c>
      <c r="M8598" s="107" t="str">
        <f t="shared" si="134"/>
        <v/>
      </c>
    </row>
    <row r="8599" spans="12:13" hidden="1" x14ac:dyDescent="0.25">
      <c r="L8599" s="145" t="str">
        <f>IF(A8599="","",IFERROR(VLOOKUP(B8599,IPQlickTabla!$B:$J,9,FALSE),IF(B8599="80 - Produccion-Mezcla Grasa","80",IF(B8599="51 - Purga-Purga de sebo","51",IF(B8599="502 - Fermentacion PCL","502",IF(B8599="510 - Fermentacion","510","512"))))))</f>
        <v/>
      </c>
      <c r="M8599" s="107" t="str">
        <f t="shared" si="134"/>
        <v/>
      </c>
    </row>
    <row r="8600" spans="12:13" hidden="1" x14ac:dyDescent="0.25">
      <c r="L8600" s="145" t="str">
        <f>IF(A8600="","",IFERROR(VLOOKUP(B8600,IPQlickTabla!$B:$J,9,FALSE),IF(B8600="80 - Produccion-Mezcla Grasa","80",IF(B8600="51 - Purga-Purga de sebo","51",IF(B8600="502 - Fermentacion PCL","502",IF(B8600="510 - Fermentacion","510","512"))))))</f>
        <v/>
      </c>
      <c r="M8600" s="107" t="str">
        <f t="shared" si="134"/>
        <v/>
      </c>
    </row>
    <row r="8601" spans="12:13" hidden="1" x14ac:dyDescent="0.25">
      <c r="L8601" s="145" t="str">
        <f>IF(A8601="","",IFERROR(VLOOKUP(B8601,IPQlickTabla!$B:$J,9,FALSE),IF(B8601="80 - Produccion-Mezcla Grasa","80",IF(B8601="51 - Purga-Purga de sebo","51",IF(B8601="502 - Fermentacion PCL","502",IF(B8601="510 - Fermentacion","510","512"))))))</f>
        <v/>
      </c>
      <c r="M8601" s="107" t="str">
        <f t="shared" si="134"/>
        <v/>
      </c>
    </row>
    <row r="8602" spans="12:13" hidden="1" x14ac:dyDescent="0.25">
      <c r="L8602" s="145" t="str">
        <f>IF(A8602="","",IFERROR(VLOOKUP(B8602,IPQlickTabla!$B:$J,9,FALSE),IF(B8602="80 - Produccion-Mezcla Grasa","80",IF(B8602="51 - Purga-Purga de sebo","51",IF(B8602="502 - Fermentacion PCL","502",IF(B8602="510 - Fermentacion","510","512"))))))</f>
        <v/>
      </c>
      <c r="M8602" s="107" t="str">
        <f t="shared" si="134"/>
        <v/>
      </c>
    </row>
    <row r="8603" spans="12:13" hidden="1" x14ac:dyDescent="0.25">
      <c r="L8603" s="145" t="str">
        <f>IF(A8603="","",IFERROR(VLOOKUP(B8603,IPQlickTabla!$B:$J,9,FALSE),IF(B8603="80 - Produccion-Mezcla Grasa","80",IF(B8603="51 - Purga-Purga de sebo","51",IF(B8603="502 - Fermentacion PCL","502",IF(B8603="510 - Fermentacion","510","512"))))))</f>
        <v/>
      </c>
      <c r="M8603" s="107" t="str">
        <f t="shared" si="134"/>
        <v/>
      </c>
    </row>
    <row r="8604" spans="12:13" hidden="1" x14ac:dyDescent="0.25">
      <c r="L8604" s="145" t="str">
        <f>IF(A8604="","",IFERROR(VLOOKUP(B8604,IPQlickTabla!$B:$J,9,FALSE),IF(B8604="80 - Produccion-Mezcla Grasa","80",IF(B8604="51 - Purga-Purga de sebo","51",IF(B8604="502 - Fermentacion PCL","502",IF(B8604="510 - Fermentacion","510","512"))))))</f>
        <v/>
      </c>
      <c r="M8604" s="107" t="str">
        <f t="shared" si="134"/>
        <v/>
      </c>
    </row>
    <row r="8605" spans="12:13" hidden="1" x14ac:dyDescent="0.25">
      <c r="L8605" s="145" t="str">
        <f>IF(A8605="","",IFERROR(VLOOKUP(B8605,IPQlickTabla!$B:$J,9,FALSE),IF(B8605="80 - Produccion-Mezcla Grasa","80",IF(B8605="51 - Purga-Purga de sebo","51",IF(B8605="502 - Fermentacion PCL","502",IF(B8605="510 - Fermentacion","510","512"))))))</f>
        <v/>
      </c>
      <c r="M8605" s="107" t="str">
        <f t="shared" si="134"/>
        <v/>
      </c>
    </row>
    <row r="8606" spans="12:13" hidden="1" x14ac:dyDescent="0.25">
      <c r="L8606" s="145" t="str">
        <f>IF(A8606="","",IFERROR(VLOOKUP(B8606,IPQlickTabla!$B:$J,9,FALSE),IF(B8606="80 - Produccion-Mezcla Grasa","80",IF(B8606="51 - Purga-Purga de sebo","51",IF(B8606="502 - Fermentacion PCL","502",IF(B8606="510 - Fermentacion","510","512"))))))</f>
        <v/>
      </c>
      <c r="M8606" s="107" t="str">
        <f t="shared" si="134"/>
        <v/>
      </c>
    </row>
    <row r="8607" spans="12:13" hidden="1" x14ac:dyDescent="0.25">
      <c r="L8607" s="145" t="str">
        <f>IF(A8607="","",IFERROR(VLOOKUP(B8607,IPQlickTabla!$B:$J,9,FALSE),IF(B8607="80 - Produccion-Mezcla Grasa","80",IF(B8607="51 - Purga-Purga de sebo","51",IF(B8607="502 - Fermentacion PCL","502",IF(B8607="510 - Fermentacion","510","512"))))))</f>
        <v/>
      </c>
      <c r="M8607" s="107" t="str">
        <f t="shared" si="134"/>
        <v/>
      </c>
    </row>
    <row r="8608" spans="12:13" hidden="1" x14ac:dyDescent="0.25">
      <c r="L8608" s="145" t="str">
        <f>IF(A8608="","",IFERROR(VLOOKUP(B8608,IPQlickTabla!$B:$J,9,FALSE),IF(B8608="80 - Produccion-Mezcla Grasa","80",IF(B8608="51 - Purga-Purga de sebo","51",IF(B8608="502 - Fermentacion PCL","502",IF(B8608="510 - Fermentacion","510","512"))))))</f>
        <v/>
      </c>
      <c r="M8608" s="107" t="str">
        <f t="shared" si="134"/>
        <v/>
      </c>
    </row>
    <row r="8609" spans="12:13" hidden="1" x14ac:dyDescent="0.25">
      <c r="L8609" s="145" t="str">
        <f>IF(A8609="","",IFERROR(VLOOKUP(B8609,IPQlickTabla!$B:$J,9,FALSE),IF(B8609="80 - Produccion-Mezcla Grasa","80",IF(B8609="51 - Purga-Purga de sebo","51",IF(B8609="502 - Fermentacion PCL","502",IF(B8609="510 - Fermentacion","510","512"))))))</f>
        <v/>
      </c>
      <c r="M8609" s="107" t="str">
        <f t="shared" si="134"/>
        <v/>
      </c>
    </row>
    <row r="8610" spans="12:13" hidden="1" x14ac:dyDescent="0.25">
      <c r="L8610" s="145" t="str">
        <f>IF(A8610="","",IFERROR(VLOOKUP(B8610,IPQlickTabla!$B:$J,9,FALSE),IF(B8610="80 - Produccion-Mezcla Grasa","80",IF(B8610="51 - Purga-Purga de sebo","51",IF(B8610="502 - Fermentacion PCL","502",IF(B8610="510 - Fermentacion","510","512"))))))</f>
        <v/>
      </c>
      <c r="M8610" s="107" t="str">
        <f t="shared" si="134"/>
        <v/>
      </c>
    </row>
    <row r="8611" spans="12:13" hidden="1" x14ac:dyDescent="0.25">
      <c r="L8611" s="145" t="str">
        <f>IF(A8611="","",IFERROR(VLOOKUP(B8611,IPQlickTabla!$B:$J,9,FALSE),IF(B8611="80 - Produccion-Mezcla Grasa","80",IF(B8611="51 - Purga-Purga de sebo","51",IF(B8611="502 - Fermentacion PCL","502",IF(B8611="510 - Fermentacion","510","512"))))))</f>
        <v/>
      </c>
      <c r="M8611" s="107" t="str">
        <f t="shared" si="134"/>
        <v/>
      </c>
    </row>
    <row r="8612" spans="12:13" hidden="1" x14ac:dyDescent="0.25">
      <c r="L8612" s="145" t="str">
        <f>IF(A8612="","",IFERROR(VLOOKUP(B8612,IPQlickTabla!$B:$J,9,FALSE),IF(B8612="80 - Produccion-Mezcla Grasa","80",IF(B8612="51 - Purga-Purga de sebo","51",IF(B8612="502 - Fermentacion PCL","502",IF(B8612="510 - Fermentacion","510","512"))))))</f>
        <v/>
      </c>
      <c r="M8612" s="107" t="str">
        <f t="shared" si="134"/>
        <v/>
      </c>
    </row>
    <row r="8613" spans="12:13" hidden="1" x14ac:dyDescent="0.25">
      <c r="L8613" s="145" t="str">
        <f>IF(A8613="","",IFERROR(VLOOKUP(B8613,IPQlickTabla!$B:$J,9,FALSE),IF(B8613="80 - Produccion-Mezcla Grasa","80",IF(B8613="51 - Purga-Purga de sebo","51",IF(B8613="502 - Fermentacion PCL","502",IF(B8613="510 - Fermentacion","510","512"))))))</f>
        <v/>
      </c>
      <c r="M8613" s="107" t="str">
        <f t="shared" si="134"/>
        <v/>
      </c>
    </row>
    <row r="8614" spans="12:13" hidden="1" x14ac:dyDescent="0.25">
      <c r="L8614" s="145" t="str">
        <f>IF(A8614="","",IFERROR(VLOOKUP(B8614,IPQlickTabla!$B:$J,9,FALSE),IF(B8614="80 - Produccion-Mezcla Grasa","80",IF(B8614="51 - Purga-Purga de sebo","51",IF(B8614="502 - Fermentacion PCL","502",IF(B8614="510 - Fermentacion","510","512"))))))</f>
        <v/>
      </c>
      <c r="M8614" s="107" t="str">
        <f t="shared" si="134"/>
        <v/>
      </c>
    </row>
    <row r="8615" spans="12:13" hidden="1" x14ac:dyDescent="0.25">
      <c r="L8615" s="145" t="str">
        <f>IF(A8615="","",IFERROR(VLOOKUP(B8615,IPQlickTabla!$B:$J,9,FALSE),IF(B8615="80 - Produccion-Mezcla Grasa","80",IF(B8615="51 - Purga-Purga de sebo","51",IF(B8615="502 - Fermentacion PCL","502",IF(B8615="510 - Fermentacion","510","512"))))))</f>
        <v/>
      </c>
      <c r="M8615" s="107" t="str">
        <f t="shared" si="134"/>
        <v/>
      </c>
    </row>
    <row r="8616" spans="12:13" hidden="1" x14ac:dyDescent="0.25">
      <c r="L8616" s="145" t="str">
        <f>IF(A8616="","",IFERROR(VLOOKUP(B8616,IPQlickTabla!$B:$J,9,FALSE),IF(B8616="80 - Produccion-Mezcla Grasa","80",IF(B8616="51 - Purga-Purga de sebo","51",IF(B8616="502 - Fermentacion PCL","502",IF(B8616="510 - Fermentacion","510","512"))))))</f>
        <v/>
      </c>
      <c r="M8616" s="107" t="str">
        <f t="shared" si="134"/>
        <v/>
      </c>
    </row>
    <row r="8617" spans="12:13" hidden="1" x14ac:dyDescent="0.25">
      <c r="L8617" s="145" t="str">
        <f>IF(A8617="","",IFERROR(VLOOKUP(B8617,IPQlickTabla!$B:$J,9,FALSE),IF(B8617="80 - Produccion-Mezcla Grasa","80",IF(B8617="51 - Purga-Purga de sebo","51",IF(B8617="502 - Fermentacion PCL","502",IF(B8617="510 - Fermentacion","510","512"))))))</f>
        <v/>
      </c>
      <c r="M8617" s="107" t="str">
        <f t="shared" si="134"/>
        <v/>
      </c>
    </row>
    <row r="8618" spans="12:13" hidden="1" x14ac:dyDescent="0.25">
      <c r="L8618" s="145" t="str">
        <f>IF(A8618="","",IFERROR(VLOOKUP(B8618,IPQlickTabla!$B:$J,9,FALSE),IF(B8618="80 - Produccion-Mezcla Grasa","80",IF(B8618="51 - Purga-Purga de sebo","51",IF(B8618="502 - Fermentacion PCL","502",IF(B8618="510 - Fermentacion","510","512"))))))</f>
        <v/>
      </c>
      <c r="M8618" s="107" t="str">
        <f t="shared" si="134"/>
        <v/>
      </c>
    </row>
    <row r="8619" spans="12:13" hidden="1" x14ac:dyDescent="0.25">
      <c r="L8619" s="145" t="str">
        <f>IF(A8619="","",IFERROR(VLOOKUP(B8619,IPQlickTabla!$B:$J,9,FALSE),IF(B8619="80 - Produccion-Mezcla Grasa","80",IF(B8619="51 - Purga-Purga de sebo","51",IF(B8619="502 - Fermentacion PCL","502",IF(B8619="510 - Fermentacion","510","512"))))))</f>
        <v/>
      </c>
      <c r="M8619" s="107" t="str">
        <f t="shared" si="134"/>
        <v/>
      </c>
    </row>
    <row r="8620" spans="12:13" hidden="1" x14ac:dyDescent="0.25">
      <c r="L8620" s="145" t="str">
        <f>IF(A8620="","",IFERROR(VLOOKUP(B8620,IPQlickTabla!$B:$J,9,FALSE),IF(B8620="80 - Produccion-Mezcla Grasa","80",IF(B8620="51 - Purga-Purga de sebo","51",IF(B8620="502 - Fermentacion PCL","502",IF(B8620="510 - Fermentacion","510","512"))))))</f>
        <v/>
      </c>
      <c r="M8620" s="107" t="str">
        <f t="shared" si="134"/>
        <v/>
      </c>
    </row>
    <row r="8621" spans="12:13" hidden="1" x14ac:dyDescent="0.25">
      <c r="L8621" s="145" t="str">
        <f>IF(A8621="","",IFERROR(VLOOKUP(B8621,IPQlickTabla!$B:$J,9,FALSE),IF(B8621="80 - Produccion-Mezcla Grasa","80",IF(B8621="51 - Purga-Purga de sebo","51",IF(B8621="502 - Fermentacion PCL","502",IF(B8621="510 - Fermentacion","510","512"))))))</f>
        <v/>
      </c>
      <c r="M8621" s="107" t="str">
        <f t="shared" si="134"/>
        <v/>
      </c>
    </row>
    <row r="8622" spans="12:13" hidden="1" x14ac:dyDescent="0.25">
      <c r="L8622" s="145" t="str">
        <f>IF(A8622="","",IFERROR(VLOOKUP(B8622,IPQlickTabla!$B:$J,9,FALSE),IF(B8622="80 - Produccion-Mezcla Grasa","80",IF(B8622="51 - Purga-Purga de sebo","51",IF(B8622="502 - Fermentacion PCL","502",IF(B8622="510 - Fermentacion","510","512"))))))</f>
        <v/>
      </c>
      <c r="M8622" s="107" t="str">
        <f t="shared" si="134"/>
        <v/>
      </c>
    </row>
    <row r="8623" spans="12:13" hidden="1" x14ac:dyDescent="0.25">
      <c r="L8623" s="145" t="str">
        <f>IF(A8623="","",IFERROR(VLOOKUP(B8623,IPQlickTabla!$B:$J,9,FALSE),IF(B8623="80 - Produccion-Mezcla Grasa","80",IF(B8623="51 - Purga-Purga de sebo","51",IF(B8623="502 - Fermentacion PCL","502",IF(B8623="510 - Fermentacion","510","512"))))))</f>
        <v/>
      </c>
      <c r="M8623" s="107" t="str">
        <f t="shared" si="134"/>
        <v/>
      </c>
    </row>
    <row r="8624" spans="12:13" hidden="1" x14ac:dyDescent="0.25">
      <c r="L8624" s="145" t="str">
        <f>IF(A8624="","",IFERROR(VLOOKUP(B8624,IPQlickTabla!$B:$J,9,FALSE),IF(B8624="80 - Produccion-Mezcla Grasa","80",IF(B8624="51 - Purga-Purga de sebo","51",IF(B8624="502 - Fermentacion PCL","502",IF(B8624="510 - Fermentacion","510","512"))))))</f>
        <v/>
      </c>
      <c r="M8624" s="107" t="str">
        <f t="shared" si="134"/>
        <v/>
      </c>
    </row>
    <row r="8625" spans="12:13" hidden="1" x14ac:dyDescent="0.25">
      <c r="L8625" s="145" t="str">
        <f>IF(A8625="","",IFERROR(VLOOKUP(B8625,IPQlickTabla!$B:$J,9,FALSE),IF(B8625="80 - Produccion-Mezcla Grasa","80",IF(B8625="51 - Purga-Purga de sebo","51",IF(B8625="502 - Fermentacion PCL","502",IF(B8625="510 - Fermentacion","510","512"))))))</f>
        <v/>
      </c>
      <c r="M8625" s="107" t="str">
        <f t="shared" si="134"/>
        <v/>
      </c>
    </row>
    <row r="8626" spans="12:13" hidden="1" x14ac:dyDescent="0.25">
      <c r="L8626" s="145" t="str">
        <f>IF(A8626="","",IFERROR(VLOOKUP(B8626,IPQlickTabla!$B:$J,9,FALSE),IF(B8626="80 - Produccion-Mezcla Grasa","80",IF(B8626="51 - Purga-Purga de sebo","51",IF(B8626="502 - Fermentacion PCL","502",IF(B8626="510 - Fermentacion","510","512"))))))</f>
        <v/>
      </c>
      <c r="M8626" s="107" t="str">
        <f t="shared" si="134"/>
        <v/>
      </c>
    </row>
    <row r="8627" spans="12:13" hidden="1" x14ac:dyDescent="0.25">
      <c r="L8627" s="145" t="str">
        <f>IF(A8627="","",IFERROR(VLOOKUP(B8627,IPQlickTabla!$B:$J,9,FALSE),IF(B8627="80 - Produccion-Mezcla Grasa","80",IF(B8627="51 - Purga-Purga de sebo","51",IF(B8627="502 - Fermentacion PCL","502",IF(B8627="510 - Fermentacion","510","512"))))))</f>
        <v/>
      </c>
      <c r="M8627" s="107" t="str">
        <f t="shared" si="134"/>
        <v/>
      </c>
    </row>
    <row r="8628" spans="12:13" hidden="1" x14ac:dyDescent="0.25">
      <c r="L8628" s="145" t="str">
        <f>IF(A8628="","",IFERROR(VLOOKUP(B8628,IPQlickTabla!$B:$J,9,FALSE),IF(B8628="80 - Produccion-Mezcla Grasa","80",IF(B8628="51 - Purga-Purga de sebo","51",IF(B8628="502 - Fermentacion PCL","502",IF(B8628="510 - Fermentacion","510","512"))))))</f>
        <v/>
      </c>
      <c r="M8628" s="107" t="str">
        <f t="shared" si="134"/>
        <v/>
      </c>
    </row>
    <row r="8629" spans="12:13" hidden="1" x14ac:dyDescent="0.25">
      <c r="L8629" s="145" t="str">
        <f>IF(A8629="","",IFERROR(VLOOKUP(B8629,IPQlickTabla!$B:$J,9,FALSE),IF(B8629="80 - Produccion-Mezcla Grasa","80",IF(B8629="51 - Purga-Purga de sebo","51",IF(B8629="502 - Fermentacion PCL","502",IF(B8629="510 - Fermentacion","510","512"))))))</f>
        <v/>
      </c>
      <c r="M8629" s="107" t="str">
        <f t="shared" si="134"/>
        <v/>
      </c>
    </row>
    <row r="8630" spans="12:13" hidden="1" x14ac:dyDescent="0.25">
      <c r="L8630" s="145" t="str">
        <f>IF(A8630="","",IFERROR(VLOOKUP(B8630,IPQlickTabla!$B:$J,9,FALSE),IF(B8630="80 - Produccion-Mezcla Grasa","80",IF(B8630="51 - Purga-Purga de sebo","51",IF(B8630="502 - Fermentacion PCL","502",IF(B8630="510 - Fermentacion","510","512"))))))</f>
        <v/>
      </c>
      <c r="M8630" s="107" t="str">
        <f t="shared" si="134"/>
        <v/>
      </c>
    </row>
    <row r="8631" spans="12:13" hidden="1" x14ac:dyDescent="0.25">
      <c r="L8631" s="145" t="str">
        <f>IF(A8631="","",IFERROR(VLOOKUP(B8631,IPQlickTabla!$B:$J,9,FALSE),IF(B8631="80 - Produccion-Mezcla Grasa","80",IF(B8631="51 - Purga-Purga de sebo","51",IF(B8631="502 - Fermentacion PCL","502",IF(B8631="510 - Fermentacion","510","512"))))))</f>
        <v/>
      </c>
      <c r="M8631" s="107" t="str">
        <f t="shared" si="134"/>
        <v/>
      </c>
    </row>
    <row r="8632" spans="12:13" hidden="1" x14ac:dyDescent="0.25">
      <c r="L8632" s="145" t="str">
        <f>IF(A8632="","",IFERROR(VLOOKUP(B8632,IPQlickTabla!$B:$J,9,FALSE),IF(B8632="80 - Produccion-Mezcla Grasa","80",IF(B8632="51 - Purga-Purga de sebo","51",IF(B8632="502 - Fermentacion PCL","502",IF(B8632="510 - Fermentacion","510","512"))))))</f>
        <v/>
      </c>
      <c r="M8632" s="107" t="str">
        <f t="shared" si="134"/>
        <v/>
      </c>
    </row>
    <row r="8633" spans="12:13" hidden="1" x14ac:dyDescent="0.25">
      <c r="L8633" s="145" t="str">
        <f>IF(A8633="","",IFERROR(VLOOKUP(B8633,IPQlickTabla!$B:$J,9,FALSE),IF(B8633="80 - Produccion-Mezcla Grasa","80",IF(B8633="51 - Purga-Purga de sebo","51",IF(B8633="502 - Fermentacion PCL","502",IF(B8633="510 - Fermentacion","510","512"))))))</f>
        <v/>
      </c>
      <c r="M8633" s="107" t="str">
        <f t="shared" si="134"/>
        <v/>
      </c>
    </row>
    <row r="8634" spans="12:13" hidden="1" x14ac:dyDescent="0.25">
      <c r="L8634" s="145" t="str">
        <f>IF(A8634="","",IFERROR(VLOOKUP(B8634,IPQlickTabla!$B:$J,9,FALSE),IF(B8634="80 - Produccion-Mezcla Grasa","80",IF(B8634="51 - Purga-Purga de sebo","51",IF(B8634="502 - Fermentacion PCL","502",IF(B8634="510 - Fermentacion","510","512"))))))</f>
        <v/>
      </c>
      <c r="M8634" s="107" t="str">
        <f t="shared" si="134"/>
        <v/>
      </c>
    </row>
    <row r="8635" spans="12:13" hidden="1" x14ac:dyDescent="0.25">
      <c r="L8635" s="145" t="str">
        <f>IF(A8635="","",IFERROR(VLOOKUP(B8635,IPQlickTabla!$B:$J,9,FALSE),IF(B8635="80 - Produccion-Mezcla Grasa","80",IF(B8635="51 - Purga-Purga de sebo","51",IF(B8635="502 - Fermentacion PCL","502",IF(B8635="510 - Fermentacion","510","512"))))))</f>
        <v/>
      </c>
      <c r="M8635" s="107" t="str">
        <f t="shared" si="134"/>
        <v/>
      </c>
    </row>
    <row r="8636" spans="12:13" hidden="1" x14ac:dyDescent="0.25">
      <c r="L8636" s="145" t="str">
        <f>IF(A8636="","",IFERROR(VLOOKUP(B8636,IPQlickTabla!$B:$J,9,FALSE),IF(B8636="80 - Produccion-Mezcla Grasa","80",IF(B8636="51 - Purga-Purga de sebo","51",IF(B8636="502 - Fermentacion PCL","502",IF(B8636="510 - Fermentacion","510","512"))))))</f>
        <v/>
      </c>
      <c r="M8636" s="107" t="str">
        <f t="shared" si="134"/>
        <v/>
      </c>
    </row>
    <row r="8637" spans="12:13" hidden="1" x14ac:dyDescent="0.25">
      <c r="L8637" s="145" t="str">
        <f>IF(A8637="","",IFERROR(VLOOKUP(B8637,IPQlickTabla!$B:$J,9,FALSE),IF(B8637="80 - Produccion-Mezcla Grasa","80",IF(B8637="51 - Purga-Purga de sebo","51",IF(B8637="502 - Fermentacion PCL","502",IF(B8637="510 - Fermentacion","510","512"))))))</f>
        <v/>
      </c>
      <c r="M8637" s="107" t="str">
        <f t="shared" si="134"/>
        <v/>
      </c>
    </row>
    <row r="8638" spans="12:13" hidden="1" x14ac:dyDescent="0.25">
      <c r="L8638" s="145" t="str">
        <f>IF(A8638="","",IFERROR(VLOOKUP(B8638,IPQlickTabla!$B:$J,9,FALSE),IF(B8638="80 - Produccion-Mezcla Grasa","80",IF(B8638="51 - Purga-Purga de sebo","51",IF(B8638="502 - Fermentacion PCL","502",IF(B8638="510 - Fermentacion","510","512"))))))</f>
        <v/>
      </c>
      <c r="M8638" s="107" t="str">
        <f t="shared" si="134"/>
        <v/>
      </c>
    </row>
    <row r="8639" spans="12:13" hidden="1" x14ac:dyDescent="0.25">
      <c r="L8639" s="145" t="str">
        <f>IF(A8639="","",IFERROR(VLOOKUP(B8639,IPQlickTabla!$B:$J,9,FALSE),IF(B8639="80 - Produccion-Mezcla Grasa","80",IF(B8639="51 - Purga-Purga de sebo","51",IF(B8639="502 - Fermentacion PCL","502",IF(B8639="510 - Fermentacion","510","512"))))))</f>
        <v/>
      </c>
      <c r="M8639" s="107" t="str">
        <f t="shared" si="134"/>
        <v/>
      </c>
    </row>
    <row r="8640" spans="12:13" hidden="1" x14ac:dyDescent="0.25">
      <c r="L8640" s="145" t="str">
        <f>IF(A8640="","",IFERROR(VLOOKUP(B8640,IPQlickTabla!$B:$J,9,FALSE),IF(B8640="80 - Produccion-Mezcla Grasa","80",IF(B8640="51 - Purga-Purga de sebo","51",IF(B8640="502 - Fermentacion PCL","502",IF(B8640="510 - Fermentacion","510","512"))))))</f>
        <v/>
      </c>
      <c r="M8640" s="107" t="str">
        <f t="shared" si="134"/>
        <v/>
      </c>
    </row>
    <row r="8641" spans="12:13" hidden="1" x14ac:dyDescent="0.25">
      <c r="L8641" s="145" t="str">
        <f>IF(A8641="","",IFERROR(VLOOKUP(B8641,IPQlickTabla!$B:$J,9,FALSE),IF(B8641="80 - Produccion-Mezcla Grasa","80",IF(B8641="51 - Purga-Purga de sebo","51",IF(B8641="502 - Fermentacion PCL","502",IF(B8641="510 - Fermentacion","510","512"))))))</f>
        <v/>
      </c>
      <c r="M8641" s="107" t="str">
        <f t="shared" si="134"/>
        <v/>
      </c>
    </row>
    <row r="8642" spans="12:13" hidden="1" x14ac:dyDescent="0.25">
      <c r="L8642" s="145" t="str">
        <f>IF(A8642="","",IFERROR(VLOOKUP(B8642,IPQlickTabla!$B:$J,9,FALSE),IF(B8642="80 - Produccion-Mezcla Grasa","80",IF(B8642="51 - Purga-Purga de sebo","51",IF(B8642="502 - Fermentacion PCL","502",IF(B8642="510 - Fermentacion","510","512"))))))</f>
        <v/>
      </c>
      <c r="M8642" s="107" t="str">
        <f t="shared" si="134"/>
        <v/>
      </c>
    </row>
    <row r="8643" spans="12:13" hidden="1" x14ac:dyDescent="0.25">
      <c r="L8643" s="145" t="str">
        <f>IF(A8643="","",IFERROR(VLOOKUP(B8643,IPQlickTabla!$B:$J,9,FALSE),IF(B8643="80 - Produccion-Mezcla Grasa","80",IF(B8643="51 - Purga-Purga de sebo","51",IF(B8643="502 - Fermentacion PCL","502",IF(B8643="510 - Fermentacion","510","512"))))))</f>
        <v/>
      </c>
      <c r="M8643" s="107" t="str">
        <f t="shared" ref="M8643:M8706" si="135">+IF(OR(L8643=73,L8643=74,L8643=75),75,IF(L8643="80",80,IF(L8643="51",51,IF(L8643="502",502,IF(L8643="510",510,IF(L8643="512",512,L8643))))))</f>
        <v/>
      </c>
    </row>
    <row r="8644" spans="12:13" hidden="1" x14ac:dyDescent="0.25">
      <c r="L8644" s="145" t="str">
        <f>IF(A8644="","",IFERROR(VLOOKUP(B8644,IPQlickTabla!$B:$J,9,FALSE),IF(B8644="80 - Produccion-Mezcla Grasa","80",IF(B8644="51 - Purga-Purga de sebo","51",IF(B8644="502 - Fermentacion PCL","502",IF(B8644="510 - Fermentacion","510","512"))))))</f>
        <v/>
      </c>
      <c r="M8644" s="107" t="str">
        <f t="shared" si="135"/>
        <v/>
      </c>
    </row>
    <row r="8645" spans="12:13" hidden="1" x14ac:dyDescent="0.25">
      <c r="L8645" s="145" t="str">
        <f>IF(A8645="","",IFERROR(VLOOKUP(B8645,IPQlickTabla!$B:$J,9,FALSE),IF(B8645="80 - Produccion-Mezcla Grasa","80",IF(B8645="51 - Purga-Purga de sebo","51",IF(B8645="502 - Fermentacion PCL","502",IF(B8645="510 - Fermentacion","510","512"))))))</f>
        <v/>
      </c>
      <c r="M8645" s="107" t="str">
        <f t="shared" si="135"/>
        <v/>
      </c>
    </row>
    <row r="8646" spans="12:13" hidden="1" x14ac:dyDescent="0.25">
      <c r="L8646" s="145" t="str">
        <f>IF(A8646="","",IFERROR(VLOOKUP(B8646,IPQlickTabla!$B:$J,9,FALSE),IF(B8646="80 - Produccion-Mezcla Grasa","80",IF(B8646="51 - Purga-Purga de sebo","51",IF(B8646="502 - Fermentacion PCL","502",IF(B8646="510 - Fermentacion","510","512"))))))</f>
        <v/>
      </c>
      <c r="M8646" s="107" t="str">
        <f t="shared" si="135"/>
        <v/>
      </c>
    </row>
    <row r="8647" spans="12:13" hidden="1" x14ac:dyDescent="0.25">
      <c r="L8647" s="145" t="str">
        <f>IF(A8647="","",IFERROR(VLOOKUP(B8647,IPQlickTabla!$B:$J,9,FALSE),IF(B8647="80 - Produccion-Mezcla Grasa","80",IF(B8647="51 - Purga-Purga de sebo","51",IF(B8647="502 - Fermentacion PCL","502",IF(B8647="510 - Fermentacion","510","512"))))))</f>
        <v/>
      </c>
      <c r="M8647" s="107" t="str">
        <f t="shared" si="135"/>
        <v/>
      </c>
    </row>
    <row r="8648" spans="12:13" hidden="1" x14ac:dyDescent="0.25">
      <c r="L8648" s="145" t="str">
        <f>IF(A8648="","",IFERROR(VLOOKUP(B8648,IPQlickTabla!$B:$J,9,FALSE),IF(B8648="80 - Produccion-Mezcla Grasa","80",IF(B8648="51 - Purga-Purga de sebo","51",IF(B8648="502 - Fermentacion PCL","502",IF(B8648="510 - Fermentacion","510","512"))))))</f>
        <v/>
      </c>
      <c r="M8648" s="107" t="str">
        <f t="shared" si="135"/>
        <v/>
      </c>
    </row>
    <row r="8649" spans="12:13" hidden="1" x14ac:dyDescent="0.25">
      <c r="L8649" s="145" t="str">
        <f>IF(A8649="","",IFERROR(VLOOKUP(B8649,IPQlickTabla!$B:$J,9,FALSE),IF(B8649="80 - Produccion-Mezcla Grasa","80",IF(B8649="51 - Purga-Purga de sebo","51",IF(B8649="502 - Fermentacion PCL","502",IF(B8649="510 - Fermentacion","510","512"))))))</f>
        <v/>
      </c>
      <c r="M8649" s="107" t="str">
        <f t="shared" si="135"/>
        <v/>
      </c>
    </row>
    <row r="8650" spans="12:13" hidden="1" x14ac:dyDescent="0.25">
      <c r="L8650" s="145" t="str">
        <f>IF(A8650="","",IFERROR(VLOOKUP(B8650,IPQlickTabla!$B:$J,9,FALSE),IF(B8650="80 - Produccion-Mezcla Grasa","80",IF(B8650="51 - Purga-Purga de sebo","51",IF(B8650="502 - Fermentacion PCL","502",IF(B8650="510 - Fermentacion","510","512"))))))</f>
        <v/>
      </c>
      <c r="M8650" s="107" t="str">
        <f t="shared" si="135"/>
        <v/>
      </c>
    </row>
    <row r="8651" spans="12:13" hidden="1" x14ac:dyDescent="0.25">
      <c r="L8651" s="145" t="str">
        <f>IF(A8651="","",IFERROR(VLOOKUP(B8651,IPQlickTabla!$B:$J,9,FALSE),IF(B8651="80 - Produccion-Mezcla Grasa","80",IF(B8651="51 - Purga-Purga de sebo","51",IF(B8651="502 - Fermentacion PCL","502",IF(B8651="510 - Fermentacion","510","512"))))))</f>
        <v/>
      </c>
      <c r="M8651" s="107" t="str">
        <f t="shared" si="135"/>
        <v/>
      </c>
    </row>
    <row r="8652" spans="12:13" hidden="1" x14ac:dyDescent="0.25">
      <c r="L8652" s="145" t="str">
        <f>IF(A8652="","",IFERROR(VLOOKUP(B8652,IPQlickTabla!$B:$J,9,FALSE),IF(B8652="80 - Produccion-Mezcla Grasa","80",IF(B8652="51 - Purga-Purga de sebo","51",IF(B8652="502 - Fermentacion PCL","502",IF(B8652="510 - Fermentacion","510","512"))))))</f>
        <v/>
      </c>
      <c r="M8652" s="107" t="str">
        <f t="shared" si="135"/>
        <v/>
      </c>
    </row>
    <row r="8653" spans="12:13" hidden="1" x14ac:dyDescent="0.25">
      <c r="L8653" s="145" t="str">
        <f>IF(A8653="","",IFERROR(VLOOKUP(B8653,IPQlickTabla!$B:$J,9,FALSE),IF(B8653="80 - Produccion-Mezcla Grasa","80",IF(B8653="51 - Purga-Purga de sebo","51",IF(B8653="502 - Fermentacion PCL","502",IF(B8653="510 - Fermentacion","510","512"))))))</f>
        <v/>
      </c>
      <c r="M8653" s="107" t="str">
        <f t="shared" si="135"/>
        <v/>
      </c>
    </row>
    <row r="8654" spans="12:13" hidden="1" x14ac:dyDescent="0.25">
      <c r="L8654" s="145" t="str">
        <f>IF(A8654="","",IFERROR(VLOOKUP(B8654,IPQlickTabla!$B:$J,9,FALSE),IF(B8654="80 - Produccion-Mezcla Grasa","80",IF(B8654="51 - Purga-Purga de sebo","51",IF(B8654="502 - Fermentacion PCL","502",IF(B8654="510 - Fermentacion","510","512"))))))</f>
        <v/>
      </c>
      <c r="M8654" s="107" t="str">
        <f t="shared" si="135"/>
        <v/>
      </c>
    </row>
    <row r="8655" spans="12:13" hidden="1" x14ac:dyDescent="0.25">
      <c r="L8655" s="145" t="str">
        <f>IF(A8655="","",IFERROR(VLOOKUP(B8655,IPQlickTabla!$B:$J,9,FALSE),IF(B8655="80 - Produccion-Mezcla Grasa","80",IF(B8655="51 - Purga-Purga de sebo","51",IF(B8655="502 - Fermentacion PCL","502",IF(B8655="510 - Fermentacion","510","512"))))))</f>
        <v/>
      </c>
      <c r="M8655" s="107" t="str">
        <f t="shared" si="135"/>
        <v/>
      </c>
    </row>
    <row r="8656" spans="12:13" hidden="1" x14ac:dyDescent="0.25">
      <c r="L8656" s="145" t="str">
        <f>IF(A8656="","",IFERROR(VLOOKUP(B8656,IPQlickTabla!$B:$J,9,FALSE),IF(B8656="80 - Produccion-Mezcla Grasa","80",IF(B8656="51 - Purga-Purga de sebo","51",IF(B8656="502 - Fermentacion PCL","502",IF(B8656="510 - Fermentacion","510","512"))))))</f>
        <v/>
      </c>
      <c r="M8656" s="107" t="str">
        <f t="shared" si="135"/>
        <v/>
      </c>
    </row>
    <row r="8657" spans="12:13" hidden="1" x14ac:dyDescent="0.25">
      <c r="L8657" s="145" t="str">
        <f>IF(A8657="","",IFERROR(VLOOKUP(B8657,IPQlickTabla!$B:$J,9,FALSE),IF(B8657="80 - Produccion-Mezcla Grasa","80",IF(B8657="51 - Purga-Purga de sebo","51",IF(B8657="502 - Fermentacion PCL","502",IF(B8657="510 - Fermentacion","510","512"))))))</f>
        <v/>
      </c>
      <c r="M8657" s="107" t="str">
        <f t="shared" si="135"/>
        <v/>
      </c>
    </row>
    <row r="8658" spans="12:13" hidden="1" x14ac:dyDescent="0.25">
      <c r="L8658" s="145" t="str">
        <f>IF(A8658="","",IFERROR(VLOOKUP(B8658,IPQlickTabla!$B:$J,9,FALSE),IF(B8658="80 - Produccion-Mezcla Grasa","80",IF(B8658="51 - Purga-Purga de sebo","51",IF(B8658="502 - Fermentacion PCL","502",IF(B8658="510 - Fermentacion","510","512"))))))</f>
        <v/>
      </c>
      <c r="M8658" s="107" t="str">
        <f t="shared" si="135"/>
        <v/>
      </c>
    </row>
    <row r="8659" spans="12:13" hidden="1" x14ac:dyDescent="0.25">
      <c r="L8659" s="145" t="str">
        <f>IF(A8659="","",IFERROR(VLOOKUP(B8659,IPQlickTabla!$B:$J,9,FALSE),IF(B8659="80 - Produccion-Mezcla Grasa","80",IF(B8659="51 - Purga-Purga de sebo","51",IF(B8659="502 - Fermentacion PCL","502",IF(B8659="510 - Fermentacion","510","512"))))))</f>
        <v/>
      </c>
      <c r="M8659" s="107" t="str">
        <f t="shared" si="135"/>
        <v/>
      </c>
    </row>
    <row r="8660" spans="12:13" hidden="1" x14ac:dyDescent="0.25">
      <c r="L8660" s="145" t="str">
        <f>IF(A8660="","",IFERROR(VLOOKUP(B8660,IPQlickTabla!$B:$J,9,FALSE),IF(B8660="80 - Produccion-Mezcla Grasa","80",IF(B8660="51 - Purga-Purga de sebo","51",IF(B8660="502 - Fermentacion PCL","502",IF(B8660="510 - Fermentacion","510","512"))))))</f>
        <v/>
      </c>
      <c r="M8660" s="107" t="str">
        <f t="shared" si="135"/>
        <v/>
      </c>
    </row>
    <row r="8661" spans="12:13" hidden="1" x14ac:dyDescent="0.25">
      <c r="L8661" s="145" t="str">
        <f>IF(A8661="","",IFERROR(VLOOKUP(B8661,IPQlickTabla!$B:$J,9,FALSE),IF(B8661="80 - Produccion-Mezcla Grasa","80",IF(B8661="51 - Purga-Purga de sebo","51",IF(B8661="502 - Fermentacion PCL","502",IF(B8661="510 - Fermentacion","510","512"))))))</f>
        <v/>
      </c>
      <c r="M8661" s="107" t="str">
        <f t="shared" si="135"/>
        <v/>
      </c>
    </row>
    <row r="8662" spans="12:13" hidden="1" x14ac:dyDescent="0.25">
      <c r="L8662" s="145" t="str">
        <f>IF(A8662="","",IFERROR(VLOOKUP(B8662,IPQlickTabla!$B:$J,9,FALSE),IF(B8662="80 - Produccion-Mezcla Grasa","80",IF(B8662="51 - Purga-Purga de sebo","51",IF(B8662="502 - Fermentacion PCL","502",IF(B8662="510 - Fermentacion","510","512"))))))</f>
        <v/>
      </c>
      <c r="M8662" s="107" t="str">
        <f t="shared" si="135"/>
        <v/>
      </c>
    </row>
    <row r="8663" spans="12:13" hidden="1" x14ac:dyDescent="0.25">
      <c r="L8663" s="145" t="str">
        <f>IF(A8663="","",IFERROR(VLOOKUP(B8663,IPQlickTabla!$B:$J,9,FALSE),IF(B8663="80 - Produccion-Mezcla Grasa","80",IF(B8663="51 - Purga-Purga de sebo","51",IF(B8663="502 - Fermentacion PCL","502",IF(B8663="510 - Fermentacion","510","512"))))))</f>
        <v/>
      </c>
      <c r="M8663" s="107" t="str">
        <f t="shared" si="135"/>
        <v/>
      </c>
    </row>
    <row r="8664" spans="12:13" hidden="1" x14ac:dyDescent="0.25">
      <c r="L8664" s="145" t="str">
        <f>IF(A8664="","",IFERROR(VLOOKUP(B8664,IPQlickTabla!$B:$J,9,FALSE),IF(B8664="80 - Produccion-Mezcla Grasa","80",IF(B8664="51 - Purga-Purga de sebo","51",IF(B8664="502 - Fermentacion PCL","502",IF(B8664="510 - Fermentacion","510","512"))))))</f>
        <v/>
      </c>
      <c r="M8664" s="107" t="str">
        <f t="shared" si="135"/>
        <v/>
      </c>
    </row>
    <row r="8665" spans="12:13" hidden="1" x14ac:dyDescent="0.25">
      <c r="L8665" s="145" t="str">
        <f>IF(A8665="","",IFERROR(VLOOKUP(B8665,IPQlickTabla!$B:$J,9,FALSE),IF(B8665="80 - Produccion-Mezcla Grasa","80",IF(B8665="51 - Purga-Purga de sebo","51",IF(B8665="502 - Fermentacion PCL","502",IF(B8665="510 - Fermentacion","510","512"))))))</f>
        <v/>
      </c>
      <c r="M8665" s="107" t="str">
        <f t="shared" si="135"/>
        <v/>
      </c>
    </row>
    <row r="8666" spans="12:13" hidden="1" x14ac:dyDescent="0.25">
      <c r="L8666" s="145" t="str">
        <f>IF(A8666="","",IFERROR(VLOOKUP(B8666,IPQlickTabla!$B:$J,9,FALSE),IF(B8666="80 - Produccion-Mezcla Grasa","80",IF(B8666="51 - Purga-Purga de sebo","51",IF(B8666="502 - Fermentacion PCL","502",IF(B8666="510 - Fermentacion","510","512"))))))</f>
        <v/>
      </c>
      <c r="M8666" s="107" t="str">
        <f t="shared" si="135"/>
        <v/>
      </c>
    </row>
    <row r="8667" spans="12:13" hidden="1" x14ac:dyDescent="0.25">
      <c r="L8667" s="145" t="str">
        <f>IF(A8667="","",IFERROR(VLOOKUP(B8667,IPQlickTabla!$B:$J,9,FALSE),IF(B8667="80 - Produccion-Mezcla Grasa","80",IF(B8667="51 - Purga-Purga de sebo","51",IF(B8667="502 - Fermentacion PCL","502",IF(B8667="510 - Fermentacion","510","512"))))))</f>
        <v/>
      </c>
      <c r="M8667" s="107" t="str">
        <f t="shared" si="135"/>
        <v/>
      </c>
    </row>
    <row r="8668" spans="12:13" hidden="1" x14ac:dyDescent="0.25">
      <c r="L8668" s="145" t="str">
        <f>IF(A8668="","",IFERROR(VLOOKUP(B8668,IPQlickTabla!$B:$J,9,FALSE),IF(B8668="80 - Produccion-Mezcla Grasa","80",IF(B8668="51 - Purga-Purga de sebo","51",IF(B8668="502 - Fermentacion PCL","502",IF(B8668="510 - Fermentacion","510","512"))))))</f>
        <v/>
      </c>
      <c r="M8668" s="107" t="str">
        <f t="shared" si="135"/>
        <v/>
      </c>
    </row>
    <row r="8669" spans="12:13" hidden="1" x14ac:dyDescent="0.25">
      <c r="L8669" s="145" t="str">
        <f>IF(A8669="","",IFERROR(VLOOKUP(B8669,IPQlickTabla!$B:$J,9,FALSE),IF(B8669="80 - Produccion-Mezcla Grasa","80",IF(B8669="51 - Purga-Purga de sebo","51",IF(B8669="502 - Fermentacion PCL","502",IF(B8669="510 - Fermentacion","510","512"))))))</f>
        <v/>
      </c>
      <c r="M8669" s="107" t="str">
        <f t="shared" si="135"/>
        <v/>
      </c>
    </row>
    <row r="8670" spans="12:13" hidden="1" x14ac:dyDescent="0.25">
      <c r="L8670" s="145" t="str">
        <f>IF(A8670="","",IFERROR(VLOOKUP(B8670,IPQlickTabla!$B:$J,9,FALSE),IF(B8670="80 - Produccion-Mezcla Grasa","80",IF(B8670="51 - Purga-Purga de sebo","51",IF(B8670="502 - Fermentacion PCL","502",IF(B8670="510 - Fermentacion","510","512"))))))</f>
        <v/>
      </c>
      <c r="M8670" s="107" t="str">
        <f t="shared" si="135"/>
        <v/>
      </c>
    </row>
    <row r="8671" spans="12:13" hidden="1" x14ac:dyDescent="0.25">
      <c r="L8671" s="145" t="str">
        <f>IF(A8671="","",IFERROR(VLOOKUP(B8671,IPQlickTabla!$B:$J,9,FALSE),IF(B8671="80 - Produccion-Mezcla Grasa","80",IF(B8671="51 - Purga-Purga de sebo","51",IF(B8671="502 - Fermentacion PCL","502",IF(B8671="510 - Fermentacion","510","512"))))))</f>
        <v/>
      </c>
      <c r="M8671" s="107" t="str">
        <f t="shared" si="135"/>
        <v/>
      </c>
    </row>
    <row r="8672" spans="12:13" hidden="1" x14ac:dyDescent="0.25">
      <c r="L8672" s="145" t="str">
        <f>IF(A8672="","",IFERROR(VLOOKUP(B8672,IPQlickTabla!$B:$J,9,FALSE),IF(B8672="80 - Produccion-Mezcla Grasa","80",IF(B8672="51 - Purga-Purga de sebo","51",IF(B8672="502 - Fermentacion PCL","502",IF(B8672="510 - Fermentacion","510","512"))))))</f>
        <v/>
      </c>
      <c r="M8672" s="107" t="str">
        <f t="shared" si="135"/>
        <v/>
      </c>
    </row>
    <row r="8673" spans="12:13" hidden="1" x14ac:dyDescent="0.25">
      <c r="L8673" s="145" t="str">
        <f>IF(A8673="","",IFERROR(VLOOKUP(B8673,IPQlickTabla!$B:$J,9,FALSE),IF(B8673="80 - Produccion-Mezcla Grasa","80",IF(B8673="51 - Purga-Purga de sebo","51",IF(B8673="502 - Fermentacion PCL","502",IF(B8673="510 - Fermentacion","510","512"))))))</f>
        <v/>
      </c>
      <c r="M8673" s="107" t="str">
        <f t="shared" si="135"/>
        <v/>
      </c>
    </row>
    <row r="8674" spans="12:13" hidden="1" x14ac:dyDescent="0.25">
      <c r="L8674" s="145" t="str">
        <f>IF(A8674="","",IFERROR(VLOOKUP(B8674,IPQlickTabla!$B:$J,9,FALSE),IF(B8674="80 - Produccion-Mezcla Grasa","80",IF(B8674="51 - Purga-Purga de sebo","51",IF(B8674="502 - Fermentacion PCL","502",IF(B8674="510 - Fermentacion","510","512"))))))</f>
        <v/>
      </c>
      <c r="M8674" s="107" t="str">
        <f t="shared" si="135"/>
        <v/>
      </c>
    </row>
    <row r="8675" spans="12:13" hidden="1" x14ac:dyDescent="0.25">
      <c r="L8675" s="145" t="str">
        <f>IF(A8675="","",IFERROR(VLOOKUP(B8675,IPQlickTabla!$B:$J,9,FALSE),IF(B8675="80 - Produccion-Mezcla Grasa","80",IF(B8675="51 - Purga-Purga de sebo","51",IF(B8675="502 - Fermentacion PCL","502",IF(B8675="510 - Fermentacion","510","512"))))))</f>
        <v/>
      </c>
      <c r="M8675" s="107" t="str">
        <f t="shared" si="135"/>
        <v/>
      </c>
    </row>
    <row r="8676" spans="12:13" hidden="1" x14ac:dyDescent="0.25">
      <c r="L8676" s="145" t="str">
        <f>IF(A8676="","",IFERROR(VLOOKUP(B8676,IPQlickTabla!$B:$J,9,FALSE),IF(B8676="80 - Produccion-Mezcla Grasa","80",IF(B8676="51 - Purga-Purga de sebo","51",IF(B8676="502 - Fermentacion PCL","502",IF(B8676="510 - Fermentacion","510","512"))))))</f>
        <v/>
      </c>
      <c r="M8676" s="107" t="str">
        <f t="shared" si="135"/>
        <v/>
      </c>
    </row>
    <row r="8677" spans="12:13" hidden="1" x14ac:dyDescent="0.25">
      <c r="L8677" s="145" t="str">
        <f>IF(A8677="","",IFERROR(VLOOKUP(B8677,IPQlickTabla!$B:$J,9,FALSE),IF(B8677="80 - Produccion-Mezcla Grasa","80",IF(B8677="51 - Purga-Purga de sebo","51",IF(B8677="502 - Fermentacion PCL","502",IF(B8677="510 - Fermentacion","510","512"))))))</f>
        <v/>
      </c>
      <c r="M8677" s="107" t="str">
        <f t="shared" si="135"/>
        <v/>
      </c>
    </row>
    <row r="8678" spans="12:13" hidden="1" x14ac:dyDescent="0.25">
      <c r="L8678" s="145" t="str">
        <f>IF(A8678="","",IFERROR(VLOOKUP(B8678,IPQlickTabla!$B:$J,9,FALSE),IF(B8678="80 - Produccion-Mezcla Grasa","80",IF(B8678="51 - Purga-Purga de sebo","51",IF(B8678="502 - Fermentacion PCL","502",IF(B8678="510 - Fermentacion","510","512"))))))</f>
        <v/>
      </c>
      <c r="M8678" s="107" t="str">
        <f t="shared" si="135"/>
        <v/>
      </c>
    </row>
    <row r="8679" spans="12:13" hidden="1" x14ac:dyDescent="0.25">
      <c r="L8679" s="145" t="str">
        <f>IF(A8679="","",IFERROR(VLOOKUP(B8679,IPQlickTabla!$B:$J,9,FALSE),IF(B8679="80 - Produccion-Mezcla Grasa","80",IF(B8679="51 - Purga-Purga de sebo","51",IF(B8679="502 - Fermentacion PCL","502",IF(B8679="510 - Fermentacion","510","512"))))))</f>
        <v/>
      </c>
      <c r="M8679" s="107" t="str">
        <f t="shared" si="135"/>
        <v/>
      </c>
    </row>
    <row r="8680" spans="12:13" hidden="1" x14ac:dyDescent="0.25">
      <c r="L8680" s="145" t="str">
        <f>IF(A8680="","",IFERROR(VLOOKUP(B8680,IPQlickTabla!$B:$J,9,FALSE),IF(B8680="80 - Produccion-Mezcla Grasa","80",IF(B8680="51 - Purga-Purga de sebo","51",IF(B8680="502 - Fermentacion PCL","502",IF(B8680="510 - Fermentacion","510","512"))))))</f>
        <v/>
      </c>
      <c r="M8680" s="107" t="str">
        <f t="shared" si="135"/>
        <v/>
      </c>
    </row>
    <row r="8681" spans="12:13" hidden="1" x14ac:dyDescent="0.25">
      <c r="L8681" s="145" t="str">
        <f>IF(A8681="","",IFERROR(VLOOKUP(B8681,IPQlickTabla!$B:$J,9,FALSE),IF(B8681="80 - Produccion-Mezcla Grasa","80",IF(B8681="51 - Purga-Purga de sebo","51",IF(B8681="502 - Fermentacion PCL","502",IF(B8681="510 - Fermentacion","510","512"))))))</f>
        <v/>
      </c>
      <c r="M8681" s="107" t="str">
        <f t="shared" si="135"/>
        <v/>
      </c>
    </row>
    <row r="8682" spans="12:13" hidden="1" x14ac:dyDescent="0.25">
      <c r="L8682" s="145" t="str">
        <f>IF(A8682="","",IFERROR(VLOOKUP(B8682,IPQlickTabla!$B:$J,9,FALSE),IF(B8682="80 - Produccion-Mezcla Grasa","80",IF(B8682="51 - Purga-Purga de sebo","51",IF(B8682="502 - Fermentacion PCL","502",IF(B8682="510 - Fermentacion","510","512"))))))</f>
        <v/>
      </c>
      <c r="M8682" s="107" t="str">
        <f t="shared" si="135"/>
        <v/>
      </c>
    </row>
    <row r="8683" spans="12:13" hidden="1" x14ac:dyDescent="0.25">
      <c r="L8683" s="145" t="str">
        <f>IF(A8683="","",IFERROR(VLOOKUP(B8683,IPQlickTabla!$B:$J,9,FALSE),IF(B8683="80 - Produccion-Mezcla Grasa","80",IF(B8683="51 - Purga-Purga de sebo","51",IF(B8683="502 - Fermentacion PCL","502",IF(B8683="510 - Fermentacion","510","512"))))))</f>
        <v/>
      </c>
      <c r="M8683" s="107" t="str">
        <f t="shared" si="135"/>
        <v/>
      </c>
    </row>
    <row r="8684" spans="12:13" hidden="1" x14ac:dyDescent="0.25">
      <c r="L8684" s="145" t="str">
        <f>IF(A8684="","",IFERROR(VLOOKUP(B8684,IPQlickTabla!$B:$J,9,FALSE),IF(B8684="80 - Produccion-Mezcla Grasa","80",IF(B8684="51 - Purga-Purga de sebo","51",IF(B8684="502 - Fermentacion PCL","502",IF(B8684="510 - Fermentacion","510","512"))))))</f>
        <v/>
      </c>
      <c r="M8684" s="107" t="str">
        <f t="shared" si="135"/>
        <v/>
      </c>
    </row>
    <row r="8685" spans="12:13" hidden="1" x14ac:dyDescent="0.25">
      <c r="L8685" s="145" t="str">
        <f>IF(A8685="","",IFERROR(VLOOKUP(B8685,IPQlickTabla!$B:$J,9,FALSE),IF(B8685="80 - Produccion-Mezcla Grasa","80",IF(B8685="51 - Purga-Purga de sebo","51",IF(B8685="502 - Fermentacion PCL","502",IF(B8685="510 - Fermentacion","510","512"))))))</f>
        <v/>
      </c>
      <c r="M8685" s="107" t="str">
        <f t="shared" si="135"/>
        <v/>
      </c>
    </row>
    <row r="8686" spans="12:13" hidden="1" x14ac:dyDescent="0.25">
      <c r="L8686" s="145" t="str">
        <f>IF(A8686="","",IFERROR(VLOOKUP(B8686,IPQlickTabla!$B:$J,9,FALSE),IF(B8686="80 - Produccion-Mezcla Grasa","80",IF(B8686="51 - Purga-Purga de sebo","51",IF(B8686="502 - Fermentacion PCL","502",IF(B8686="510 - Fermentacion","510","512"))))))</f>
        <v/>
      </c>
      <c r="M8686" s="107" t="str">
        <f t="shared" si="135"/>
        <v/>
      </c>
    </row>
    <row r="8687" spans="12:13" hidden="1" x14ac:dyDescent="0.25">
      <c r="L8687" s="145" t="str">
        <f>IF(A8687="","",IFERROR(VLOOKUP(B8687,IPQlickTabla!$B:$J,9,FALSE),IF(B8687="80 - Produccion-Mezcla Grasa","80",IF(B8687="51 - Purga-Purga de sebo","51",IF(B8687="502 - Fermentacion PCL","502",IF(B8687="510 - Fermentacion","510","512"))))))</f>
        <v/>
      </c>
      <c r="M8687" s="107" t="str">
        <f t="shared" si="135"/>
        <v/>
      </c>
    </row>
    <row r="8688" spans="12:13" hidden="1" x14ac:dyDescent="0.25">
      <c r="L8688" s="145" t="str">
        <f>IF(A8688="","",IFERROR(VLOOKUP(B8688,IPQlickTabla!$B:$J,9,FALSE),IF(B8688="80 - Produccion-Mezcla Grasa","80",IF(B8688="51 - Purga-Purga de sebo","51",IF(B8688="502 - Fermentacion PCL","502",IF(B8688="510 - Fermentacion","510","512"))))))</f>
        <v/>
      </c>
      <c r="M8688" s="107" t="str">
        <f t="shared" si="135"/>
        <v/>
      </c>
    </row>
    <row r="8689" spans="12:13" hidden="1" x14ac:dyDescent="0.25">
      <c r="L8689" s="145" t="str">
        <f>IF(A8689="","",IFERROR(VLOOKUP(B8689,IPQlickTabla!$B:$J,9,FALSE),IF(B8689="80 - Produccion-Mezcla Grasa","80",IF(B8689="51 - Purga-Purga de sebo","51",IF(B8689="502 - Fermentacion PCL","502",IF(B8689="510 - Fermentacion","510","512"))))))</f>
        <v/>
      </c>
      <c r="M8689" s="107" t="str">
        <f t="shared" si="135"/>
        <v/>
      </c>
    </row>
    <row r="8690" spans="12:13" hidden="1" x14ac:dyDescent="0.25">
      <c r="L8690" s="145" t="str">
        <f>IF(A8690="","",IFERROR(VLOOKUP(B8690,IPQlickTabla!$B:$J,9,FALSE),IF(B8690="80 - Produccion-Mezcla Grasa","80",IF(B8690="51 - Purga-Purga de sebo","51",IF(B8690="502 - Fermentacion PCL","502",IF(B8690="510 - Fermentacion","510","512"))))))</f>
        <v/>
      </c>
      <c r="M8690" s="107" t="str">
        <f t="shared" si="135"/>
        <v/>
      </c>
    </row>
    <row r="8691" spans="12:13" hidden="1" x14ac:dyDescent="0.25">
      <c r="L8691" s="145" t="str">
        <f>IF(A8691="","",IFERROR(VLOOKUP(B8691,IPQlickTabla!$B:$J,9,FALSE),IF(B8691="80 - Produccion-Mezcla Grasa","80",IF(B8691="51 - Purga-Purga de sebo","51",IF(B8691="502 - Fermentacion PCL","502",IF(B8691="510 - Fermentacion","510","512"))))))</f>
        <v/>
      </c>
      <c r="M8691" s="107" t="str">
        <f t="shared" si="135"/>
        <v/>
      </c>
    </row>
    <row r="8692" spans="12:13" hidden="1" x14ac:dyDescent="0.25">
      <c r="L8692" s="145" t="str">
        <f>IF(A8692="","",IFERROR(VLOOKUP(B8692,IPQlickTabla!$B:$J,9,FALSE),IF(B8692="80 - Produccion-Mezcla Grasa","80",IF(B8692="51 - Purga-Purga de sebo","51",IF(B8692="502 - Fermentacion PCL","502",IF(B8692="510 - Fermentacion","510","512"))))))</f>
        <v/>
      </c>
      <c r="M8692" s="107" t="str">
        <f t="shared" si="135"/>
        <v/>
      </c>
    </row>
    <row r="8693" spans="12:13" hidden="1" x14ac:dyDescent="0.25">
      <c r="L8693" s="145" t="str">
        <f>IF(A8693="","",IFERROR(VLOOKUP(B8693,IPQlickTabla!$B:$J,9,FALSE),IF(B8693="80 - Produccion-Mezcla Grasa","80",IF(B8693="51 - Purga-Purga de sebo","51",IF(B8693="502 - Fermentacion PCL","502",IF(B8693="510 - Fermentacion","510","512"))))))</f>
        <v/>
      </c>
      <c r="M8693" s="107" t="str">
        <f t="shared" si="135"/>
        <v/>
      </c>
    </row>
    <row r="8694" spans="12:13" hidden="1" x14ac:dyDescent="0.25">
      <c r="L8694" s="145" t="str">
        <f>IF(A8694="","",IFERROR(VLOOKUP(B8694,IPQlickTabla!$B:$J,9,FALSE),IF(B8694="80 - Produccion-Mezcla Grasa","80",IF(B8694="51 - Purga-Purga de sebo","51",IF(B8694="502 - Fermentacion PCL","502",IF(B8694="510 - Fermentacion","510","512"))))))</f>
        <v/>
      </c>
      <c r="M8694" s="107" t="str">
        <f t="shared" si="135"/>
        <v/>
      </c>
    </row>
    <row r="8695" spans="12:13" hidden="1" x14ac:dyDescent="0.25">
      <c r="L8695" s="145" t="str">
        <f>IF(A8695="","",IFERROR(VLOOKUP(B8695,IPQlickTabla!$B:$J,9,FALSE),IF(B8695="80 - Produccion-Mezcla Grasa","80",IF(B8695="51 - Purga-Purga de sebo","51",IF(B8695="502 - Fermentacion PCL","502",IF(B8695="510 - Fermentacion","510","512"))))))</f>
        <v/>
      </c>
      <c r="M8695" s="107" t="str">
        <f t="shared" si="135"/>
        <v/>
      </c>
    </row>
    <row r="8696" spans="12:13" hidden="1" x14ac:dyDescent="0.25">
      <c r="L8696" s="145" t="str">
        <f>IF(A8696="","",IFERROR(VLOOKUP(B8696,IPQlickTabla!$B:$J,9,FALSE),IF(B8696="80 - Produccion-Mezcla Grasa","80",IF(B8696="51 - Purga-Purga de sebo","51",IF(B8696="502 - Fermentacion PCL","502",IF(B8696="510 - Fermentacion","510","512"))))))</f>
        <v/>
      </c>
      <c r="M8696" s="107" t="str">
        <f t="shared" si="135"/>
        <v/>
      </c>
    </row>
    <row r="8697" spans="12:13" hidden="1" x14ac:dyDescent="0.25">
      <c r="L8697" s="145" t="str">
        <f>IF(A8697="","",IFERROR(VLOOKUP(B8697,IPQlickTabla!$B:$J,9,FALSE),IF(B8697="80 - Produccion-Mezcla Grasa","80",IF(B8697="51 - Purga-Purga de sebo","51",IF(B8697="502 - Fermentacion PCL","502",IF(B8697="510 - Fermentacion","510","512"))))))</f>
        <v/>
      </c>
      <c r="M8697" s="107" t="str">
        <f t="shared" si="135"/>
        <v/>
      </c>
    </row>
    <row r="8698" spans="12:13" hidden="1" x14ac:dyDescent="0.25">
      <c r="L8698" s="145" t="str">
        <f>IF(A8698="","",IFERROR(VLOOKUP(B8698,IPQlickTabla!$B:$J,9,FALSE),IF(B8698="80 - Produccion-Mezcla Grasa","80",IF(B8698="51 - Purga-Purga de sebo","51",IF(B8698="502 - Fermentacion PCL","502",IF(B8698="510 - Fermentacion","510","512"))))))</f>
        <v/>
      </c>
      <c r="M8698" s="107" t="str">
        <f t="shared" si="135"/>
        <v/>
      </c>
    </row>
    <row r="8699" spans="12:13" hidden="1" x14ac:dyDescent="0.25">
      <c r="L8699" s="145" t="str">
        <f>IF(A8699="","",IFERROR(VLOOKUP(B8699,IPQlickTabla!$B:$J,9,FALSE),IF(B8699="80 - Produccion-Mezcla Grasa","80",IF(B8699="51 - Purga-Purga de sebo","51",IF(B8699="502 - Fermentacion PCL","502",IF(B8699="510 - Fermentacion","510","512"))))))</f>
        <v/>
      </c>
      <c r="M8699" s="107" t="str">
        <f t="shared" si="135"/>
        <v/>
      </c>
    </row>
    <row r="8700" spans="12:13" hidden="1" x14ac:dyDescent="0.25">
      <c r="L8700" s="145" t="str">
        <f>IF(A8700="","",IFERROR(VLOOKUP(B8700,IPQlickTabla!$B:$J,9,FALSE),IF(B8700="80 - Produccion-Mezcla Grasa","80",IF(B8700="51 - Purga-Purga de sebo","51",IF(B8700="502 - Fermentacion PCL","502",IF(B8700="510 - Fermentacion","510","512"))))))</f>
        <v/>
      </c>
      <c r="M8700" s="107" t="str">
        <f t="shared" si="135"/>
        <v/>
      </c>
    </row>
    <row r="8701" spans="12:13" hidden="1" x14ac:dyDescent="0.25">
      <c r="L8701" s="145" t="str">
        <f>IF(A8701="","",IFERROR(VLOOKUP(B8701,IPQlickTabla!$B:$J,9,FALSE),IF(B8701="80 - Produccion-Mezcla Grasa","80",IF(B8701="51 - Purga-Purga de sebo","51",IF(B8701="502 - Fermentacion PCL","502",IF(B8701="510 - Fermentacion","510","512"))))))</f>
        <v/>
      </c>
      <c r="M8701" s="107" t="str">
        <f t="shared" si="135"/>
        <v/>
      </c>
    </row>
    <row r="8702" spans="12:13" hidden="1" x14ac:dyDescent="0.25">
      <c r="L8702" s="145" t="str">
        <f>IF(A8702="","",IFERROR(VLOOKUP(B8702,IPQlickTabla!$B:$J,9,FALSE),IF(B8702="80 - Produccion-Mezcla Grasa","80",IF(B8702="51 - Purga-Purga de sebo","51",IF(B8702="502 - Fermentacion PCL","502",IF(B8702="510 - Fermentacion","510","512"))))))</f>
        <v/>
      </c>
      <c r="M8702" s="107" t="str">
        <f t="shared" si="135"/>
        <v/>
      </c>
    </row>
    <row r="8703" spans="12:13" hidden="1" x14ac:dyDescent="0.25">
      <c r="L8703" s="145" t="str">
        <f>IF(A8703="","",IFERROR(VLOOKUP(B8703,IPQlickTabla!$B:$J,9,FALSE),IF(B8703="80 - Produccion-Mezcla Grasa","80",IF(B8703="51 - Purga-Purga de sebo","51",IF(B8703="502 - Fermentacion PCL","502",IF(B8703="510 - Fermentacion","510","512"))))))</f>
        <v/>
      </c>
      <c r="M8703" s="107" t="str">
        <f t="shared" si="135"/>
        <v/>
      </c>
    </row>
    <row r="8704" spans="12:13" hidden="1" x14ac:dyDescent="0.25">
      <c r="L8704" s="145" t="str">
        <f>IF(A8704="","",IFERROR(VLOOKUP(B8704,IPQlickTabla!$B:$J,9,FALSE),IF(B8704="80 - Produccion-Mezcla Grasa","80",IF(B8704="51 - Purga-Purga de sebo","51",IF(B8704="502 - Fermentacion PCL","502",IF(B8704="510 - Fermentacion","510","512"))))))</f>
        <v/>
      </c>
      <c r="M8704" s="107" t="str">
        <f t="shared" si="135"/>
        <v/>
      </c>
    </row>
    <row r="8705" spans="12:13" hidden="1" x14ac:dyDescent="0.25">
      <c r="L8705" s="145" t="str">
        <f>IF(A8705="","",IFERROR(VLOOKUP(B8705,IPQlickTabla!$B:$J,9,FALSE),IF(B8705="80 - Produccion-Mezcla Grasa","80",IF(B8705="51 - Purga-Purga de sebo","51",IF(B8705="502 - Fermentacion PCL","502",IF(B8705="510 - Fermentacion","510","512"))))))</f>
        <v/>
      </c>
      <c r="M8705" s="107" t="str">
        <f t="shared" si="135"/>
        <v/>
      </c>
    </row>
    <row r="8706" spans="12:13" hidden="1" x14ac:dyDescent="0.25">
      <c r="L8706" s="145" t="str">
        <f>IF(A8706="","",IFERROR(VLOOKUP(B8706,IPQlickTabla!$B:$J,9,FALSE),IF(B8706="80 - Produccion-Mezcla Grasa","80",IF(B8706="51 - Purga-Purga de sebo","51",IF(B8706="502 - Fermentacion PCL","502",IF(B8706="510 - Fermentacion","510","512"))))))</f>
        <v/>
      </c>
      <c r="M8706" s="107" t="str">
        <f t="shared" si="135"/>
        <v/>
      </c>
    </row>
    <row r="8707" spans="12:13" hidden="1" x14ac:dyDescent="0.25">
      <c r="L8707" s="145" t="str">
        <f>IF(A8707="","",IFERROR(VLOOKUP(B8707,IPQlickTabla!$B:$J,9,FALSE),IF(B8707="80 - Produccion-Mezcla Grasa","80",IF(B8707="51 - Purga-Purga de sebo","51",IF(B8707="502 - Fermentacion PCL","502",IF(B8707="510 - Fermentacion","510","512"))))))</f>
        <v/>
      </c>
      <c r="M8707" s="107" t="str">
        <f t="shared" ref="M8707:M8770" si="136">+IF(OR(L8707=73,L8707=74,L8707=75),75,IF(L8707="80",80,IF(L8707="51",51,IF(L8707="502",502,IF(L8707="510",510,IF(L8707="512",512,L8707))))))</f>
        <v/>
      </c>
    </row>
    <row r="8708" spans="12:13" hidden="1" x14ac:dyDescent="0.25">
      <c r="L8708" s="145" t="str">
        <f>IF(A8708="","",IFERROR(VLOOKUP(B8708,IPQlickTabla!$B:$J,9,FALSE),IF(B8708="80 - Produccion-Mezcla Grasa","80",IF(B8708="51 - Purga-Purga de sebo","51",IF(B8708="502 - Fermentacion PCL","502",IF(B8708="510 - Fermentacion","510","512"))))))</f>
        <v/>
      </c>
      <c r="M8708" s="107" t="str">
        <f t="shared" si="136"/>
        <v/>
      </c>
    </row>
    <row r="8709" spans="12:13" hidden="1" x14ac:dyDescent="0.25">
      <c r="L8709" s="145" t="str">
        <f>IF(A8709="","",IFERROR(VLOOKUP(B8709,IPQlickTabla!$B:$J,9,FALSE),IF(B8709="80 - Produccion-Mezcla Grasa","80",IF(B8709="51 - Purga-Purga de sebo","51",IF(B8709="502 - Fermentacion PCL","502",IF(B8709="510 - Fermentacion","510","512"))))))</f>
        <v/>
      </c>
      <c r="M8709" s="107" t="str">
        <f t="shared" si="136"/>
        <v/>
      </c>
    </row>
    <row r="8710" spans="12:13" hidden="1" x14ac:dyDescent="0.25">
      <c r="L8710" s="145" t="str">
        <f>IF(A8710="","",IFERROR(VLOOKUP(B8710,IPQlickTabla!$B:$J,9,FALSE),IF(B8710="80 - Produccion-Mezcla Grasa","80",IF(B8710="51 - Purga-Purga de sebo","51",IF(B8710="502 - Fermentacion PCL","502",IF(B8710="510 - Fermentacion","510","512"))))))</f>
        <v/>
      </c>
      <c r="M8710" s="107" t="str">
        <f t="shared" si="136"/>
        <v/>
      </c>
    </row>
    <row r="8711" spans="12:13" hidden="1" x14ac:dyDescent="0.25">
      <c r="L8711" s="145" t="str">
        <f>IF(A8711="","",IFERROR(VLOOKUP(B8711,IPQlickTabla!$B:$J,9,FALSE),IF(B8711="80 - Produccion-Mezcla Grasa","80",IF(B8711="51 - Purga-Purga de sebo","51",IF(B8711="502 - Fermentacion PCL","502",IF(B8711="510 - Fermentacion","510","512"))))))</f>
        <v/>
      </c>
      <c r="M8711" s="107" t="str">
        <f t="shared" si="136"/>
        <v/>
      </c>
    </row>
    <row r="8712" spans="12:13" hidden="1" x14ac:dyDescent="0.25">
      <c r="L8712" s="145" t="str">
        <f>IF(A8712="","",IFERROR(VLOOKUP(B8712,IPQlickTabla!$B:$J,9,FALSE),IF(B8712="80 - Produccion-Mezcla Grasa","80",IF(B8712="51 - Purga-Purga de sebo","51",IF(B8712="502 - Fermentacion PCL","502",IF(B8712="510 - Fermentacion","510","512"))))))</f>
        <v/>
      </c>
      <c r="M8712" s="107" t="str">
        <f t="shared" si="136"/>
        <v/>
      </c>
    </row>
    <row r="8713" spans="12:13" hidden="1" x14ac:dyDescent="0.25">
      <c r="L8713" s="145" t="str">
        <f>IF(A8713="","",IFERROR(VLOOKUP(B8713,IPQlickTabla!$B:$J,9,FALSE),IF(B8713="80 - Produccion-Mezcla Grasa","80",IF(B8713="51 - Purga-Purga de sebo","51",IF(B8713="502 - Fermentacion PCL","502",IF(B8713="510 - Fermentacion","510","512"))))))</f>
        <v/>
      </c>
      <c r="M8713" s="107" t="str">
        <f t="shared" si="136"/>
        <v/>
      </c>
    </row>
    <row r="8714" spans="12:13" hidden="1" x14ac:dyDescent="0.25">
      <c r="L8714" s="145" t="str">
        <f>IF(A8714="","",IFERROR(VLOOKUP(B8714,IPQlickTabla!$B:$J,9,FALSE),IF(B8714="80 - Produccion-Mezcla Grasa","80",IF(B8714="51 - Purga-Purga de sebo","51",IF(B8714="502 - Fermentacion PCL","502",IF(B8714="510 - Fermentacion","510","512"))))))</f>
        <v/>
      </c>
      <c r="M8714" s="107" t="str">
        <f t="shared" si="136"/>
        <v/>
      </c>
    </row>
    <row r="8715" spans="12:13" hidden="1" x14ac:dyDescent="0.25">
      <c r="L8715" s="145" t="str">
        <f>IF(A8715="","",IFERROR(VLOOKUP(B8715,IPQlickTabla!$B:$J,9,FALSE),IF(B8715="80 - Produccion-Mezcla Grasa","80",IF(B8715="51 - Purga-Purga de sebo","51",IF(B8715="502 - Fermentacion PCL","502",IF(B8715="510 - Fermentacion","510","512"))))))</f>
        <v/>
      </c>
      <c r="M8715" s="107" t="str">
        <f t="shared" si="136"/>
        <v/>
      </c>
    </row>
    <row r="8716" spans="12:13" hidden="1" x14ac:dyDescent="0.25">
      <c r="L8716" s="145" t="str">
        <f>IF(A8716="","",IFERROR(VLOOKUP(B8716,IPQlickTabla!$B:$J,9,FALSE),IF(B8716="80 - Produccion-Mezcla Grasa","80",IF(B8716="51 - Purga-Purga de sebo","51",IF(B8716="502 - Fermentacion PCL","502",IF(B8716="510 - Fermentacion","510","512"))))))</f>
        <v/>
      </c>
      <c r="M8716" s="107" t="str">
        <f t="shared" si="136"/>
        <v/>
      </c>
    </row>
    <row r="8717" spans="12:13" hidden="1" x14ac:dyDescent="0.25">
      <c r="L8717" s="145" t="str">
        <f>IF(A8717="","",IFERROR(VLOOKUP(B8717,IPQlickTabla!$B:$J,9,FALSE),IF(B8717="80 - Produccion-Mezcla Grasa","80",IF(B8717="51 - Purga-Purga de sebo","51",IF(B8717="502 - Fermentacion PCL","502",IF(B8717="510 - Fermentacion","510","512"))))))</f>
        <v/>
      </c>
      <c r="M8717" s="107" t="str">
        <f t="shared" si="136"/>
        <v/>
      </c>
    </row>
    <row r="8718" spans="12:13" hidden="1" x14ac:dyDescent="0.25">
      <c r="L8718" s="145" t="str">
        <f>IF(A8718="","",IFERROR(VLOOKUP(B8718,IPQlickTabla!$B:$J,9,FALSE),IF(B8718="80 - Produccion-Mezcla Grasa","80",IF(B8718="51 - Purga-Purga de sebo","51",IF(B8718="502 - Fermentacion PCL","502",IF(B8718="510 - Fermentacion","510","512"))))))</f>
        <v/>
      </c>
      <c r="M8718" s="107" t="str">
        <f t="shared" si="136"/>
        <v/>
      </c>
    </row>
    <row r="8719" spans="12:13" hidden="1" x14ac:dyDescent="0.25">
      <c r="L8719" s="145" t="str">
        <f>IF(A8719="","",IFERROR(VLOOKUP(B8719,IPQlickTabla!$B:$J,9,FALSE),IF(B8719="80 - Produccion-Mezcla Grasa","80",IF(B8719="51 - Purga-Purga de sebo","51",IF(B8719="502 - Fermentacion PCL","502",IF(B8719="510 - Fermentacion","510","512"))))))</f>
        <v/>
      </c>
      <c r="M8719" s="107" t="str">
        <f t="shared" si="136"/>
        <v/>
      </c>
    </row>
    <row r="8720" spans="12:13" hidden="1" x14ac:dyDescent="0.25">
      <c r="L8720" s="145" t="str">
        <f>IF(A8720="","",IFERROR(VLOOKUP(B8720,IPQlickTabla!$B:$J,9,FALSE),IF(B8720="80 - Produccion-Mezcla Grasa","80",IF(B8720="51 - Purga-Purga de sebo","51",IF(B8720="502 - Fermentacion PCL","502",IF(B8720="510 - Fermentacion","510","512"))))))</f>
        <v/>
      </c>
      <c r="M8720" s="107" t="str">
        <f t="shared" si="136"/>
        <v/>
      </c>
    </row>
    <row r="8721" spans="12:13" hidden="1" x14ac:dyDescent="0.25">
      <c r="L8721" s="145" t="str">
        <f>IF(A8721="","",IFERROR(VLOOKUP(B8721,IPQlickTabla!$B:$J,9,FALSE),IF(B8721="80 - Produccion-Mezcla Grasa","80",IF(B8721="51 - Purga-Purga de sebo","51",IF(B8721="502 - Fermentacion PCL","502",IF(B8721="510 - Fermentacion","510","512"))))))</f>
        <v/>
      </c>
      <c r="M8721" s="107" t="str">
        <f t="shared" si="136"/>
        <v/>
      </c>
    </row>
    <row r="8722" spans="12:13" hidden="1" x14ac:dyDescent="0.25">
      <c r="L8722" s="145" t="str">
        <f>IF(A8722="","",IFERROR(VLOOKUP(B8722,IPQlickTabla!$B:$J,9,FALSE),IF(B8722="80 - Produccion-Mezcla Grasa","80",IF(B8722="51 - Purga-Purga de sebo","51",IF(B8722="502 - Fermentacion PCL","502",IF(B8722="510 - Fermentacion","510","512"))))))</f>
        <v/>
      </c>
      <c r="M8722" s="107" t="str">
        <f t="shared" si="136"/>
        <v/>
      </c>
    </row>
    <row r="8723" spans="12:13" hidden="1" x14ac:dyDescent="0.25">
      <c r="L8723" s="145" t="str">
        <f>IF(A8723="","",IFERROR(VLOOKUP(B8723,IPQlickTabla!$B:$J,9,FALSE),IF(B8723="80 - Produccion-Mezcla Grasa","80",IF(B8723="51 - Purga-Purga de sebo","51",IF(B8723="502 - Fermentacion PCL","502",IF(B8723="510 - Fermentacion","510","512"))))))</f>
        <v/>
      </c>
      <c r="M8723" s="107" t="str">
        <f t="shared" si="136"/>
        <v/>
      </c>
    </row>
    <row r="8724" spans="12:13" hidden="1" x14ac:dyDescent="0.25">
      <c r="L8724" s="145" t="str">
        <f>IF(A8724="","",IFERROR(VLOOKUP(B8724,IPQlickTabla!$B:$J,9,FALSE),IF(B8724="80 - Produccion-Mezcla Grasa","80",IF(B8724="51 - Purga-Purga de sebo","51",IF(B8724="502 - Fermentacion PCL","502",IF(B8724="510 - Fermentacion","510","512"))))))</f>
        <v/>
      </c>
      <c r="M8724" s="107" t="str">
        <f t="shared" si="136"/>
        <v/>
      </c>
    </row>
    <row r="8725" spans="12:13" hidden="1" x14ac:dyDescent="0.25">
      <c r="L8725" s="145" t="str">
        <f>IF(A8725="","",IFERROR(VLOOKUP(B8725,IPQlickTabla!$B:$J,9,FALSE),IF(B8725="80 - Produccion-Mezcla Grasa","80",IF(B8725="51 - Purga-Purga de sebo","51",IF(B8725="502 - Fermentacion PCL","502",IF(B8725="510 - Fermentacion","510","512"))))))</f>
        <v/>
      </c>
      <c r="M8725" s="107" t="str">
        <f t="shared" si="136"/>
        <v/>
      </c>
    </row>
    <row r="8726" spans="12:13" hidden="1" x14ac:dyDescent="0.25">
      <c r="L8726" s="145" t="str">
        <f>IF(A8726="","",IFERROR(VLOOKUP(B8726,IPQlickTabla!$B:$J,9,FALSE),IF(B8726="80 - Produccion-Mezcla Grasa","80",IF(B8726="51 - Purga-Purga de sebo","51",IF(B8726="502 - Fermentacion PCL","502",IF(B8726="510 - Fermentacion","510","512"))))))</f>
        <v/>
      </c>
      <c r="M8726" s="107" t="str">
        <f t="shared" si="136"/>
        <v/>
      </c>
    </row>
    <row r="8727" spans="12:13" hidden="1" x14ac:dyDescent="0.25">
      <c r="L8727" s="145" t="str">
        <f>IF(A8727="","",IFERROR(VLOOKUP(B8727,IPQlickTabla!$B:$J,9,FALSE),IF(B8727="80 - Produccion-Mezcla Grasa","80",IF(B8727="51 - Purga-Purga de sebo","51",IF(B8727="502 - Fermentacion PCL","502",IF(B8727="510 - Fermentacion","510","512"))))))</f>
        <v/>
      </c>
      <c r="M8727" s="107" t="str">
        <f t="shared" si="136"/>
        <v/>
      </c>
    </row>
    <row r="8728" spans="12:13" hidden="1" x14ac:dyDescent="0.25">
      <c r="L8728" s="145" t="str">
        <f>IF(A8728="","",IFERROR(VLOOKUP(B8728,IPQlickTabla!$B:$J,9,FALSE),IF(B8728="80 - Produccion-Mezcla Grasa","80",IF(B8728="51 - Purga-Purga de sebo","51",IF(B8728="502 - Fermentacion PCL","502",IF(B8728="510 - Fermentacion","510","512"))))))</f>
        <v/>
      </c>
      <c r="M8728" s="107" t="str">
        <f t="shared" si="136"/>
        <v/>
      </c>
    </row>
    <row r="8729" spans="12:13" hidden="1" x14ac:dyDescent="0.25">
      <c r="L8729" s="145" t="str">
        <f>IF(A8729="","",IFERROR(VLOOKUP(B8729,IPQlickTabla!$B:$J,9,FALSE),IF(B8729="80 - Produccion-Mezcla Grasa","80",IF(B8729="51 - Purga-Purga de sebo","51",IF(B8729="502 - Fermentacion PCL","502",IF(B8729="510 - Fermentacion","510","512"))))))</f>
        <v/>
      </c>
      <c r="M8729" s="107" t="str">
        <f t="shared" si="136"/>
        <v/>
      </c>
    </row>
    <row r="8730" spans="12:13" hidden="1" x14ac:dyDescent="0.25">
      <c r="L8730" s="145" t="str">
        <f>IF(A8730="","",IFERROR(VLOOKUP(B8730,IPQlickTabla!$B:$J,9,FALSE),IF(B8730="80 - Produccion-Mezcla Grasa","80",IF(B8730="51 - Purga-Purga de sebo","51",IF(B8730="502 - Fermentacion PCL","502",IF(B8730="510 - Fermentacion","510","512"))))))</f>
        <v/>
      </c>
      <c r="M8730" s="107" t="str">
        <f t="shared" si="136"/>
        <v/>
      </c>
    </row>
    <row r="8731" spans="12:13" hidden="1" x14ac:dyDescent="0.25">
      <c r="L8731" s="145" t="str">
        <f>IF(A8731="","",IFERROR(VLOOKUP(B8731,IPQlickTabla!$B:$J,9,FALSE),IF(B8731="80 - Produccion-Mezcla Grasa","80",IF(B8731="51 - Purga-Purga de sebo","51",IF(B8731="502 - Fermentacion PCL","502",IF(B8731="510 - Fermentacion","510","512"))))))</f>
        <v/>
      </c>
      <c r="M8731" s="107" t="str">
        <f t="shared" si="136"/>
        <v/>
      </c>
    </row>
    <row r="8732" spans="12:13" hidden="1" x14ac:dyDescent="0.25">
      <c r="L8732" s="145" t="str">
        <f>IF(A8732="","",IFERROR(VLOOKUP(B8732,IPQlickTabla!$B:$J,9,FALSE),IF(B8732="80 - Produccion-Mezcla Grasa","80",IF(B8732="51 - Purga-Purga de sebo","51",IF(B8732="502 - Fermentacion PCL","502",IF(B8732="510 - Fermentacion","510","512"))))))</f>
        <v/>
      </c>
      <c r="M8732" s="107" t="str">
        <f t="shared" si="136"/>
        <v/>
      </c>
    </row>
    <row r="8733" spans="12:13" hidden="1" x14ac:dyDescent="0.25">
      <c r="L8733" s="145" t="str">
        <f>IF(A8733="","",IFERROR(VLOOKUP(B8733,IPQlickTabla!$B:$J,9,FALSE),IF(B8733="80 - Produccion-Mezcla Grasa","80",IF(B8733="51 - Purga-Purga de sebo","51",IF(B8733="502 - Fermentacion PCL","502",IF(B8733="510 - Fermentacion","510","512"))))))</f>
        <v/>
      </c>
      <c r="M8733" s="107" t="str">
        <f t="shared" si="136"/>
        <v/>
      </c>
    </row>
    <row r="8734" spans="12:13" hidden="1" x14ac:dyDescent="0.25">
      <c r="L8734" s="145" t="str">
        <f>IF(A8734="","",IFERROR(VLOOKUP(B8734,IPQlickTabla!$B:$J,9,FALSE),IF(B8734="80 - Produccion-Mezcla Grasa","80",IF(B8734="51 - Purga-Purga de sebo","51",IF(B8734="502 - Fermentacion PCL","502",IF(B8734="510 - Fermentacion","510","512"))))))</f>
        <v/>
      </c>
      <c r="M8734" s="107" t="str">
        <f t="shared" si="136"/>
        <v/>
      </c>
    </row>
    <row r="8735" spans="12:13" hidden="1" x14ac:dyDescent="0.25">
      <c r="L8735" s="145" t="str">
        <f>IF(A8735="","",IFERROR(VLOOKUP(B8735,IPQlickTabla!$B:$J,9,FALSE),IF(B8735="80 - Produccion-Mezcla Grasa","80",IF(B8735="51 - Purga-Purga de sebo","51",IF(B8735="502 - Fermentacion PCL","502",IF(B8735="510 - Fermentacion","510","512"))))))</f>
        <v/>
      </c>
      <c r="M8735" s="107" t="str">
        <f t="shared" si="136"/>
        <v/>
      </c>
    </row>
    <row r="8736" spans="12:13" hidden="1" x14ac:dyDescent="0.25">
      <c r="L8736" s="145" t="str">
        <f>IF(A8736="","",IFERROR(VLOOKUP(B8736,IPQlickTabla!$B:$J,9,FALSE),IF(B8736="80 - Produccion-Mezcla Grasa","80",IF(B8736="51 - Purga-Purga de sebo","51",IF(B8736="502 - Fermentacion PCL","502",IF(B8736="510 - Fermentacion","510","512"))))))</f>
        <v/>
      </c>
      <c r="M8736" s="107" t="str">
        <f t="shared" si="136"/>
        <v/>
      </c>
    </row>
    <row r="8737" spans="12:13" hidden="1" x14ac:dyDescent="0.25">
      <c r="L8737" s="145" t="str">
        <f>IF(A8737="","",IFERROR(VLOOKUP(B8737,IPQlickTabla!$B:$J,9,FALSE),IF(B8737="80 - Produccion-Mezcla Grasa","80",IF(B8737="51 - Purga-Purga de sebo","51",IF(B8737="502 - Fermentacion PCL","502",IF(B8737="510 - Fermentacion","510","512"))))))</f>
        <v/>
      </c>
      <c r="M8737" s="107" t="str">
        <f t="shared" si="136"/>
        <v/>
      </c>
    </row>
    <row r="8738" spans="12:13" hidden="1" x14ac:dyDescent="0.25">
      <c r="L8738" s="145" t="str">
        <f>IF(A8738="","",IFERROR(VLOOKUP(B8738,IPQlickTabla!$B:$J,9,FALSE),IF(B8738="80 - Produccion-Mezcla Grasa","80",IF(B8738="51 - Purga-Purga de sebo","51",IF(B8738="502 - Fermentacion PCL","502",IF(B8738="510 - Fermentacion","510","512"))))))</f>
        <v/>
      </c>
      <c r="M8738" s="107" t="str">
        <f t="shared" si="136"/>
        <v/>
      </c>
    </row>
    <row r="8739" spans="12:13" hidden="1" x14ac:dyDescent="0.25">
      <c r="L8739" s="145" t="str">
        <f>IF(A8739="","",IFERROR(VLOOKUP(B8739,IPQlickTabla!$B:$J,9,FALSE),IF(B8739="80 - Produccion-Mezcla Grasa","80",IF(B8739="51 - Purga-Purga de sebo","51",IF(B8739="502 - Fermentacion PCL","502",IF(B8739="510 - Fermentacion","510","512"))))))</f>
        <v/>
      </c>
      <c r="M8739" s="107" t="str">
        <f t="shared" si="136"/>
        <v/>
      </c>
    </row>
    <row r="8740" spans="12:13" hidden="1" x14ac:dyDescent="0.25">
      <c r="L8740" s="145" t="str">
        <f>IF(A8740="","",IFERROR(VLOOKUP(B8740,IPQlickTabla!$B:$J,9,FALSE),IF(B8740="80 - Produccion-Mezcla Grasa","80",IF(B8740="51 - Purga-Purga de sebo","51",IF(B8740="502 - Fermentacion PCL","502",IF(B8740="510 - Fermentacion","510","512"))))))</f>
        <v/>
      </c>
      <c r="M8740" s="107" t="str">
        <f t="shared" si="136"/>
        <v/>
      </c>
    </row>
    <row r="8741" spans="12:13" hidden="1" x14ac:dyDescent="0.25">
      <c r="L8741" s="145" t="str">
        <f>IF(A8741="","",IFERROR(VLOOKUP(B8741,IPQlickTabla!$B:$J,9,FALSE),IF(B8741="80 - Produccion-Mezcla Grasa","80",IF(B8741="51 - Purga-Purga de sebo","51",IF(B8741="502 - Fermentacion PCL","502",IF(B8741="510 - Fermentacion","510","512"))))))</f>
        <v/>
      </c>
      <c r="M8741" s="107" t="str">
        <f t="shared" si="136"/>
        <v/>
      </c>
    </row>
    <row r="8742" spans="12:13" hidden="1" x14ac:dyDescent="0.25">
      <c r="L8742" s="145" t="str">
        <f>IF(A8742="","",IFERROR(VLOOKUP(B8742,IPQlickTabla!$B:$J,9,FALSE),IF(B8742="80 - Produccion-Mezcla Grasa","80",IF(B8742="51 - Purga-Purga de sebo","51",IF(B8742="502 - Fermentacion PCL","502",IF(B8742="510 - Fermentacion","510","512"))))))</f>
        <v/>
      </c>
      <c r="M8742" s="107" t="str">
        <f t="shared" si="136"/>
        <v/>
      </c>
    </row>
    <row r="8743" spans="12:13" hidden="1" x14ac:dyDescent="0.25">
      <c r="L8743" s="145" t="str">
        <f>IF(A8743="","",IFERROR(VLOOKUP(B8743,IPQlickTabla!$B:$J,9,FALSE),IF(B8743="80 - Produccion-Mezcla Grasa","80",IF(B8743="51 - Purga-Purga de sebo","51",IF(B8743="502 - Fermentacion PCL","502",IF(B8743="510 - Fermentacion","510","512"))))))</f>
        <v/>
      </c>
      <c r="M8743" s="107" t="str">
        <f t="shared" si="136"/>
        <v/>
      </c>
    </row>
    <row r="8744" spans="12:13" hidden="1" x14ac:dyDescent="0.25">
      <c r="L8744" s="145" t="str">
        <f>IF(A8744="","",IFERROR(VLOOKUP(B8744,IPQlickTabla!$B:$J,9,FALSE),IF(B8744="80 - Produccion-Mezcla Grasa","80",IF(B8744="51 - Purga-Purga de sebo","51",IF(B8744="502 - Fermentacion PCL","502",IF(B8744="510 - Fermentacion","510","512"))))))</f>
        <v/>
      </c>
      <c r="M8744" s="107" t="str">
        <f t="shared" si="136"/>
        <v/>
      </c>
    </row>
    <row r="8745" spans="12:13" hidden="1" x14ac:dyDescent="0.25">
      <c r="L8745" s="145" t="str">
        <f>IF(A8745="","",IFERROR(VLOOKUP(B8745,IPQlickTabla!$B:$J,9,FALSE),IF(B8745="80 - Produccion-Mezcla Grasa","80",IF(B8745="51 - Purga-Purga de sebo","51",IF(B8745="502 - Fermentacion PCL","502",IF(B8745="510 - Fermentacion","510","512"))))))</f>
        <v/>
      </c>
      <c r="M8745" s="107" t="str">
        <f t="shared" si="136"/>
        <v/>
      </c>
    </row>
    <row r="8746" spans="12:13" hidden="1" x14ac:dyDescent="0.25">
      <c r="L8746" s="145" t="str">
        <f>IF(A8746="","",IFERROR(VLOOKUP(B8746,IPQlickTabla!$B:$J,9,FALSE),IF(B8746="80 - Produccion-Mezcla Grasa","80",IF(B8746="51 - Purga-Purga de sebo","51",IF(B8746="502 - Fermentacion PCL","502",IF(B8746="510 - Fermentacion","510","512"))))))</f>
        <v/>
      </c>
      <c r="M8746" s="107" t="str">
        <f t="shared" si="136"/>
        <v/>
      </c>
    </row>
    <row r="8747" spans="12:13" hidden="1" x14ac:dyDescent="0.25">
      <c r="L8747" s="145" t="str">
        <f>IF(A8747="","",IFERROR(VLOOKUP(B8747,IPQlickTabla!$B:$J,9,FALSE),IF(B8747="80 - Produccion-Mezcla Grasa","80",IF(B8747="51 - Purga-Purga de sebo","51",IF(B8747="502 - Fermentacion PCL","502",IF(B8747="510 - Fermentacion","510","512"))))))</f>
        <v/>
      </c>
      <c r="M8747" s="107" t="str">
        <f t="shared" si="136"/>
        <v/>
      </c>
    </row>
    <row r="8748" spans="12:13" hidden="1" x14ac:dyDescent="0.25">
      <c r="L8748" s="145" t="str">
        <f>IF(A8748="","",IFERROR(VLOOKUP(B8748,IPQlickTabla!$B:$J,9,FALSE),IF(B8748="80 - Produccion-Mezcla Grasa","80",IF(B8748="51 - Purga-Purga de sebo","51",IF(B8748="502 - Fermentacion PCL","502",IF(B8748="510 - Fermentacion","510","512"))))))</f>
        <v/>
      </c>
      <c r="M8748" s="107" t="str">
        <f t="shared" si="136"/>
        <v/>
      </c>
    </row>
    <row r="8749" spans="12:13" hidden="1" x14ac:dyDescent="0.25">
      <c r="L8749" s="145" t="str">
        <f>IF(A8749="","",IFERROR(VLOOKUP(B8749,IPQlickTabla!$B:$J,9,FALSE),IF(B8749="80 - Produccion-Mezcla Grasa","80",IF(B8749="51 - Purga-Purga de sebo","51",IF(B8749="502 - Fermentacion PCL","502",IF(B8749="510 - Fermentacion","510","512"))))))</f>
        <v/>
      </c>
      <c r="M8749" s="107" t="str">
        <f t="shared" si="136"/>
        <v/>
      </c>
    </row>
    <row r="8750" spans="12:13" hidden="1" x14ac:dyDescent="0.25">
      <c r="L8750" s="145" t="str">
        <f>IF(A8750="","",IFERROR(VLOOKUP(B8750,IPQlickTabla!$B:$J,9,FALSE),IF(B8750="80 - Produccion-Mezcla Grasa","80",IF(B8750="51 - Purga-Purga de sebo","51",IF(B8750="502 - Fermentacion PCL","502",IF(B8750="510 - Fermentacion","510","512"))))))</f>
        <v/>
      </c>
      <c r="M8750" s="107" t="str">
        <f t="shared" si="136"/>
        <v/>
      </c>
    </row>
    <row r="8751" spans="12:13" hidden="1" x14ac:dyDescent="0.25">
      <c r="L8751" s="145" t="str">
        <f>IF(A8751="","",IFERROR(VLOOKUP(B8751,IPQlickTabla!$B:$J,9,FALSE),IF(B8751="80 - Produccion-Mezcla Grasa","80",IF(B8751="51 - Purga-Purga de sebo","51",IF(B8751="502 - Fermentacion PCL","502",IF(B8751="510 - Fermentacion","510","512"))))))</f>
        <v/>
      </c>
      <c r="M8751" s="107" t="str">
        <f t="shared" si="136"/>
        <v/>
      </c>
    </row>
    <row r="8752" spans="12:13" hidden="1" x14ac:dyDescent="0.25">
      <c r="L8752" s="145" t="str">
        <f>IF(A8752="","",IFERROR(VLOOKUP(B8752,IPQlickTabla!$B:$J,9,FALSE),IF(B8752="80 - Produccion-Mezcla Grasa","80",IF(B8752="51 - Purga-Purga de sebo","51",IF(B8752="502 - Fermentacion PCL","502",IF(B8752="510 - Fermentacion","510","512"))))))</f>
        <v/>
      </c>
      <c r="M8752" s="107" t="str">
        <f t="shared" si="136"/>
        <v/>
      </c>
    </row>
    <row r="8753" spans="12:13" hidden="1" x14ac:dyDescent="0.25">
      <c r="L8753" s="145" t="str">
        <f>IF(A8753="","",IFERROR(VLOOKUP(B8753,IPQlickTabla!$B:$J,9,FALSE),IF(B8753="80 - Produccion-Mezcla Grasa","80",IF(B8753="51 - Purga-Purga de sebo","51",IF(B8753="502 - Fermentacion PCL","502",IF(B8753="510 - Fermentacion","510","512"))))))</f>
        <v/>
      </c>
      <c r="M8753" s="107" t="str">
        <f t="shared" si="136"/>
        <v/>
      </c>
    </row>
    <row r="8754" spans="12:13" hidden="1" x14ac:dyDescent="0.25">
      <c r="L8754" s="145" t="str">
        <f>IF(A8754="","",IFERROR(VLOOKUP(B8754,IPQlickTabla!$B:$J,9,FALSE),IF(B8754="80 - Produccion-Mezcla Grasa","80",IF(B8754="51 - Purga-Purga de sebo","51",IF(B8754="502 - Fermentacion PCL","502",IF(B8754="510 - Fermentacion","510","512"))))))</f>
        <v/>
      </c>
      <c r="M8754" s="107" t="str">
        <f t="shared" si="136"/>
        <v/>
      </c>
    </row>
    <row r="8755" spans="12:13" hidden="1" x14ac:dyDescent="0.25">
      <c r="L8755" s="145" t="str">
        <f>IF(A8755="","",IFERROR(VLOOKUP(B8755,IPQlickTabla!$B:$J,9,FALSE),IF(B8755="80 - Produccion-Mezcla Grasa","80",IF(B8755="51 - Purga-Purga de sebo","51",IF(B8755="502 - Fermentacion PCL","502",IF(B8755="510 - Fermentacion","510","512"))))))</f>
        <v/>
      </c>
      <c r="M8755" s="107" t="str">
        <f t="shared" si="136"/>
        <v/>
      </c>
    </row>
    <row r="8756" spans="12:13" hidden="1" x14ac:dyDescent="0.25">
      <c r="L8756" s="145" t="str">
        <f>IF(A8756="","",IFERROR(VLOOKUP(B8756,IPQlickTabla!$B:$J,9,FALSE),IF(B8756="80 - Produccion-Mezcla Grasa","80",IF(B8756="51 - Purga-Purga de sebo","51",IF(B8756="502 - Fermentacion PCL","502",IF(B8756="510 - Fermentacion","510","512"))))))</f>
        <v/>
      </c>
      <c r="M8756" s="107" t="str">
        <f t="shared" si="136"/>
        <v/>
      </c>
    </row>
    <row r="8757" spans="12:13" hidden="1" x14ac:dyDescent="0.25">
      <c r="L8757" s="145" t="str">
        <f>IF(A8757="","",IFERROR(VLOOKUP(B8757,IPQlickTabla!$B:$J,9,FALSE),IF(B8757="80 - Produccion-Mezcla Grasa","80",IF(B8757="51 - Purga-Purga de sebo","51",IF(B8757="502 - Fermentacion PCL","502",IF(B8757="510 - Fermentacion","510","512"))))))</f>
        <v/>
      </c>
      <c r="M8757" s="107" t="str">
        <f t="shared" si="136"/>
        <v/>
      </c>
    </row>
    <row r="8758" spans="12:13" hidden="1" x14ac:dyDescent="0.25">
      <c r="L8758" s="145" t="str">
        <f>IF(A8758="","",IFERROR(VLOOKUP(B8758,IPQlickTabla!$B:$J,9,FALSE),IF(B8758="80 - Produccion-Mezcla Grasa","80",IF(B8758="51 - Purga-Purga de sebo","51",IF(B8758="502 - Fermentacion PCL","502",IF(B8758="510 - Fermentacion","510","512"))))))</f>
        <v/>
      </c>
      <c r="M8758" s="107" t="str">
        <f t="shared" si="136"/>
        <v/>
      </c>
    </row>
    <row r="8759" spans="12:13" hidden="1" x14ac:dyDescent="0.25">
      <c r="L8759" s="145" t="str">
        <f>IF(A8759="","",IFERROR(VLOOKUP(B8759,IPQlickTabla!$B:$J,9,FALSE),IF(B8759="80 - Produccion-Mezcla Grasa","80",IF(B8759="51 - Purga-Purga de sebo","51",IF(B8759="502 - Fermentacion PCL","502",IF(B8759="510 - Fermentacion","510","512"))))))</f>
        <v/>
      </c>
      <c r="M8759" s="107" t="str">
        <f t="shared" si="136"/>
        <v/>
      </c>
    </row>
    <row r="8760" spans="12:13" hidden="1" x14ac:dyDescent="0.25">
      <c r="L8760" s="145" t="str">
        <f>IF(A8760="","",IFERROR(VLOOKUP(B8760,IPQlickTabla!$B:$J,9,FALSE),IF(B8760="80 - Produccion-Mezcla Grasa","80",IF(B8760="51 - Purga-Purga de sebo","51",IF(B8760="502 - Fermentacion PCL","502",IF(B8760="510 - Fermentacion","510","512"))))))</f>
        <v/>
      </c>
      <c r="M8760" s="107" t="str">
        <f t="shared" si="136"/>
        <v/>
      </c>
    </row>
    <row r="8761" spans="12:13" hidden="1" x14ac:dyDescent="0.25">
      <c r="L8761" s="145" t="str">
        <f>IF(A8761="","",IFERROR(VLOOKUP(B8761,IPQlickTabla!$B:$J,9,FALSE),IF(B8761="80 - Produccion-Mezcla Grasa","80",IF(B8761="51 - Purga-Purga de sebo","51",IF(B8761="502 - Fermentacion PCL","502",IF(B8761="510 - Fermentacion","510","512"))))))</f>
        <v/>
      </c>
      <c r="M8761" s="107" t="str">
        <f t="shared" si="136"/>
        <v/>
      </c>
    </row>
    <row r="8762" spans="12:13" hidden="1" x14ac:dyDescent="0.25">
      <c r="L8762" s="145" t="str">
        <f>IF(A8762="","",IFERROR(VLOOKUP(B8762,IPQlickTabla!$B:$J,9,FALSE),IF(B8762="80 - Produccion-Mezcla Grasa","80",IF(B8762="51 - Purga-Purga de sebo","51",IF(B8762="502 - Fermentacion PCL","502",IF(B8762="510 - Fermentacion","510","512"))))))</f>
        <v/>
      </c>
      <c r="M8762" s="107" t="str">
        <f t="shared" si="136"/>
        <v/>
      </c>
    </row>
    <row r="8763" spans="12:13" hidden="1" x14ac:dyDescent="0.25">
      <c r="L8763" s="145" t="str">
        <f>IF(A8763="","",IFERROR(VLOOKUP(B8763,IPQlickTabla!$B:$J,9,FALSE),IF(B8763="80 - Produccion-Mezcla Grasa","80",IF(B8763="51 - Purga-Purga de sebo","51",IF(B8763="502 - Fermentacion PCL","502",IF(B8763="510 - Fermentacion","510","512"))))))</f>
        <v/>
      </c>
      <c r="M8763" s="107" t="str">
        <f t="shared" si="136"/>
        <v/>
      </c>
    </row>
    <row r="8764" spans="12:13" hidden="1" x14ac:dyDescent="0.25">
      <c r="L8764" s="145" t="str">
        <f>IF(A8764="","",IFERROR(VLOOKUP(B8764,IPQlickTabla!$B:$J,9,FALSE),IF(B8764="80 - Produccion-Mezcla Grasa","80",IF(B8764="51 - Purga-Purga de sebo","51",IF(B8764="502 - Fermentacion PCL","502",IF(B8764="510 - Fermentacion","510","512"))))))</f>
        <v/>
      </c>
      <c r="M8764" s="107" t="str">
        <f t="shared" si="136"/>
        <v/>
      </c>
    </row>
    <row r="8765" spans="12:13" hidden="1" x14ac:dyDescent="0.25">
      <c r="L8765" s="145" t="str">
        <f>IF(A8765="","",IFERROR(VLOOKUP(B8765,IPQlickTabla!$B:$J,9,FALSE),IF(B8765="80 - Produccion-Mezcla Grasa","80",IF(B8765="51 - Purga-Purga de sebo","51",IF(B8765="502 - Fermentacion PCL","502",IF(B8765="510 - Fermentacion","510","512"))))))</f>
        <v/>
      </c>
      <c r="M8765" s="107" t="str">
        <f t="shared" si="136"/>
        <v/>
      </c>
    </row>
    <row r="8766" spans="12:13" hidden="1" x14ac:dyDescent="0.25">
      <c r="L8766" s="145" t="str">
        <f>IF(A8766="","",IFERROR(VLOOKUP(B8766,IPQlickTabla!$B:$J,9,FALSE),IF(B8766="80 - Produccion-Mezcla Grasa","80",IF(B8766="51 - Purga-Purga de sebo","51",IF(B8766="502 - Fermentacion PCL","502",IF(B8766="510 - Fermentacion","510","512"))))))</f>
        <v/>
      </c>
      <c r="M8766" s="107" t="str">
        <f t="shared" si="136"/>
        <v/>
      </c>
    </row>
    <row r="8767" spans="12:13" hidden="1" x14ac:dyDescent="0.25">
      <c r="L8767" s="145" t="str">
        <f>IF(A8767="","",IFERROR(VLOOKUP(B8767,IPQlickTabla!$B:$J,9,FALSE),IF(B8767="80 - Produccion-Mezcla Grasa","80",IF(B8767="51 - Purga-Purga de sebo","51",IF(B8767="502 - Fermentacion PCL","502",IF(B8767="510 - Fermentacion","510","512"))))))</f>
        <v/>
      </c>
      <c r="M8767" s="107" t="str">
        <f t="shared" si="136"/>
        <v/>
      </c>
    </row>
    <row r="8768" spans="12:13" hidden="1" x14ac:dyDescent="0.25">
      <c r="L8768" s="145" t="str">
        <f>IF(A8768="","",IFERROR(VLOOKUP(B8768,IPQlickTabla!$B:$J,9,FALSE),IF(B8768="80 - Produccion-Mezcla Grasa","80",IF(B8768="51 - Purga-Purga de sebo","51",IF(B8768="502 - Fermentacion PCL","502",IF(B8768="510 - Fermentacion","510","512"))))))</f>
        <v/>
      </c>
      <c r="M8768" s="107" t="str">
        <f t="shared" si="136"/>
        <v/>
      </c>
    </row>
    <row r="8769" spans="12:13" hidden="1" x14ac:dyDescent="0.25">
      <c r="L8769" s="145" t="str">
        <f>IF(A8769="","",IFERROR(VLOOKUP(B8769,IPQlickTabla!$B:$J,9,FALSE),IF(B8769="80 - Produccion-Mezcla Grasa","80",IF(B8769="51 - Purga-Purga de sebo","51",IF(B8769="502 - Fermentacion PCL","502",IF(B8769="510 - Fermentacion","510","512"))))))</f>
        <v/>
      </c>
      <c r="M8769" s="107" t="str">
        <f t="shared" si="136"/>
        <v/>
      </c>
    </row>
    <row r="8770" spans="12:13" hidden="1" x14ac:dyDescent="0.25">
      <c r="L8770" s="145" t="str">
        <f>IF(A8770="","",IFERROR(VLOOKUP(B8770,IPQlickTabla!$B:$J,9,FALSE),IF(B8770="80 - Produccion-Mezcla Grasa","80",IF(B8770="51 - Purga-Purga de sebo","51",IF(B8770="502 - Fermentacion PCL","502",IF(B8770="510 - Fermentacion","510","512"))))))</f>
        <v/>
      </c>
      <c r="M8770" s="107" t="str">
        <f t="shared" si="136"/>
        <v/>
      </c>
    </row>
    <row r="8771" spans="12:13" hidden="1" x14ac:dyDescent="0.25">
      <c r="L8771" s="145" t="str">
        <f>IF(A8771="","",IFERROR(VLOOKUP(B8771,IPQlickTabla!$B:$J,9,FALSE),IF(B8771="80 - Produccion-Mezcla Grasa","80",IF(B8771="51 - Purga-Purga de sebo","51",IF(B8771="502 - Fermentacion PCL","502",IF(B8771="510 - Fermentacion","510","512"))))))</f>
        <v/>
      </c>
      <c r="M8771" s="107" t="str">
        <f t="shared" ref="M8771:M8834" si="137">+IF(OR(L8771=73,L8771=74,L8771=75),75,IF(L8771="80",80,IF(L8771="51",51,IF(L8771="502",502,IF(L8771="510",510,IF(L8771="512",512,L8771))))))</f>
        <v/>
      </c>
    </row>
    <row r="8772" spans="12:13" hidden="1" x14ac:dyDescent="0.25">
      <c r="L8772" s="145" t="str">
        <f>IF(A8772="","",IFERROR(VLOOKUP(B8772,IPQlickTabla!$B:$J,9,FALSE),IF(B8772="80 - Produccion-Mezcla Grasa","80",IF(B8772="51 - Purga-Purga de sebo","51",IF(B8772="502 - Fermentacion PCL","502",IF(B8772="510 - Fermentacion","510","512"))))))</f>
        <v/>
      </c>
      <c r="M8772" s="107" t="str">
        <f t="shared" si="137"/>
        <v/>
      </c>
    </row>
    <row r="8773" spans="12:13" hidden="1" x14ac:dyDescent="0.25">
      <c r="L8773" s="145" t="str">
        <f>IF(A8773="","",IFERROR(VLOOKUP(B8773,IPQlickTabla!$B:$J,9,FALSE),IF(B8773="80 - Produccion-Mezcla Grasa","80",IF(B8773="51 - Purga-Purga de sebo","51",IF(B8773="502 - Fermentacion PCL","502",IF(B8773="510 - Fermentacion","510","512"))))))</f>
        <v/>
      </c>
      <c r="M8773" s="107" t="str">
        <f t="shared" si="137"/>
        <v/>
      </c>
    </row>
    <row r="8774" spans="12:13" hidden="1" x14ac:dyDescent="0.25">
      <c r="L8774" s="145" t="str">
        <f>IF(A8774="","",IFERROR(VLOOKUP(B8774,IPQlickTabla!$B:$J,9,FALSE),IF(B8774="80 - Produccion-Mezcla Grasa","80",IF(B8774="51 - Purga-Purga de sebo","51",IF(B8774="502 - Fermentacion PCL","502",IF(B8774="510 - Fermentacion","510","512"))))))</f>
        <v/>
      </c>
      <c r="M8774" s="107" t="str">
        <f t="shared" si="137"/>
        <v/>
      </c>
    </row>
    <row r="8775" spans="12:13" hidden="1" x14ac:dyDescent="0.25">
      <c r="L8775" s="145" t="str">
        <f>IF(A8775="","",IFERROR(VLOOKUP(B8775,IPQlickTabla!$B:$J,9,FALSE),IF(B8775="80 - Produccion-Mezcla Grasa","80",IF(B8775="51 - Purga-Purga de sebo","51",IF(B8775="502 - Fermentacion PCL","502",IF(B8775="510 - Fermentacion","510","512"))))))</f>
        <v/>
      </c>
      <c r="M8775" s="107" t="str">
        <f t="shared" si="137"/>
        <v/>
      </c>
    </row>
    <row r="8776" spans="12:13" hidden="1" x14ac:dyDescent="0.25">
      <c r="L8776" s="145" t="str">
        <f>IF(A8776="","",IFERROR(VLOOKUP(B8776,IPQlickTabla!$B:$J,9,FALSE),IF(B8776="80 - Produccion-Mezcla Grasa","80",IF(B8776="51 - Purga-Purga de sebo","51",IF(B8776="502 - Fermentacion PCL","502",IF(B8776="510 - Fermentacion","510","512"))))))</f>
        <v/>
      </c>
      <c r="M8776" s="107" t="str">
        <f t="shared" si="137"/>
        <v/>
      </c>
    </row>
    <row r="8777" spans="12:13" hidden="1" x14ac:dyDescent="0.25">
      <c r="L8777" s="145" t="str">
        <f>IF(A8777="","",IFERROR(VLOOKUP(B8777,IPQlickTabla!$B:$J,9,FALSE),IF(B8777="80 - Produccion-Mezcla Grasa","80",IF(B8777="51 - Purga-Purga de sebo","51",IF(B8777="502 - Fermentacion PCL","502",IF(B8777="510 - Fermentacion","510","512"))))))</f>
        <v/>
      </c>
      <c r="M8777" s="107" t="str">
        <f t="shared" si="137"/>
        <v/>
      </c>
    </row>
    <row r="8778" spans="12:13" hidden="1" x14ac:dyDescent="0.25">
      <c r="L8778" s="145" t="str">
        <f>IF(A8778="","",IFERROR(VLOOKUP(B8778,IPQlickTabla!$B:$J,9,FALSE),IF(B8778="80 - Produccion-Mezcla Grasa","80",IF(B8778="51 - Purga-Purga de sebo","51",IF(B8778="502 - Fermentacion PCL","502",IF(B8778="510 - Fermentacion","510","512"))))))</f>
        <v/>
      </c>
      <c r="M8778" s="107" t="str">
        <f t="shared" si="137"/>
        <v/>
      </c>
    </row>
    <row r="8779" spans="12:13" hidden="1" x14ac:dyDescent="0.25">
      <c r="L8779" s="145" t="str">
        <f>IF(A8779="","",IFERROR(VLOOKUP(B8779,IPQlickTabla!$B:$J,9,FALSE),IF(B8779="80 - Produccion-Mezcla Grasa","80",IF(B8779="51 - Purga-Purga de sebo","51",IF(B8779="502 - Fermentacion PCL","502",IF(B8779="510 - Fermentacion","510","512"))))))</f>
        <v/>
      </c>
      <c r="M8779" s="107" t="str">
        <f t="shared" si="137"/>
        <v/>
      </c>
    </row>
    <row r="8780" spans="12:13" hidden="1" x14ac:dyDescent="0.25">
      <c r="L8780" s="145" t="str">
        <f>IF(A8780="","",IFERROR(VLOOKUP(B8780,IPQlickTabla!$B:$J,9,FALSE),IF(B8780="80 - Produccion-Mezcla Grasa","80",IF(B8780="51 - Purga-Purga de sebo","51",IF(B8780="502 - Fermentacion PCL","502",IF(B8780="510 - Fermentacion","510","512"))))))</f>
        <v/>
      </c>
      <c r="M8780" s="107" t="str">
        <f t="shared" si="137"/>
        <v/>
      </c>
    </row>
    <row r="8781" spans="12:13" hidden="1" x14ac:dyDescent="0.25">
      <c r="L8781" s="145" t="str">
        <f>IF(A8781="","",IFERROR(VLOOKUP(B8781,IPQlickTabla!$B:$J,9,FALSE),IF(B8781="80 - Produccion-Mezcla Grasa","80",IF(B8781="51 - Purga-Purga de sebo","51",IF(B8781="502 - Fermentacion PCL","502",IF(B8781="510 - Fermentacion","510","512"))))))</f>
        <v/>
      </c>
      <c r="M8781" s="107" t="str">
        <f t="shared" si="137"/>
        <v/>
      </c>
    </row>
    <row r="8782" spans="12:13" hidden="1" x14ac:dyDescent="0.25">
      <c r="L8782" s="145" t="str">
        <f>IF(A8782="","",IFERROR(VLOOKUP(B8782,IPQlickTabla!$B:$J,9,FALSE),IF(B8782="80 - Produccion-Mezcla Grasa","80",IF(B8782="51 - Purga-Purga de sebo","51",IF(B8782="502 - Fermentacion PCL","502",IF(B8782="510 - Fermentacion","510","512"))))))</f>
        <v/>
      </c>
      <c r="M8782" s="107" t="str">
        <f t="shared" si="137"/>
        <v/>
      </c>
    </row>
    <row r="8783" spans="12:13" hidden="1" x14ac:dyDescent="0.25">
      <c r="L8783" s="145" t="str">
        <f>IF(A8783="","",IFERROR(VLOOKUP(B8783,IPQlickTabla!$B:$J,9,FALSE),IF(B8783="80 - Produccion-Mezcla Grasa","80",IF(B8783="51 - Purga-Purga de sebo","51",IF(B8783="502 - Fermentacion PCL","502",IF(B8783="510 - Fermentacion","510","512"))))))</f>
        <v/>
      </c>
      <c r="M8783" s="107" t="str">
        <f t="shared" si="137"/>
        <v/>
      </c>
    </row>
    <row r="8784" spans="12:13" hidden="1" x14ac:dyDescent="0.25">
      <c r="L8784" s="145" t="str">
        <f>IF(A8784="","",IFERROR(VLOOKUP(B8784,IPQlickTabla!$B:$J,9,FALSE),IF(B8784="80 - Produccion-Mezcla Grasa","80",IF(B8784="51 - Purga-Purga de sebo","51",IF(B8784="502 - Fermentacion PCL","502",IF(B8784="510 - Fermentacion","510","512"))))))</f>
        <v/>
      </c>
      <c r="M8784" s="107" t="str">
        <f t="shared" si="137"/>
        <v/>
      </c>
    </row>
    <row r="8785" spans="12:13" hidden="1" x14ac:dyDescent="0.25">
      <c r="L8785" s="145" t="str">
        <f>IF(A8785="","",IFERROR(VLOOKUP(B8785,IPQlickTabla!$B:$J,9,FALSE),IF(B8785="80 - Produccion-Mezcla Grasa","80",IF(B8785="51 - Purga-Purga de sebo","51",IF(B8785="502 - Fermentacion PCL","502",IF(B8785="510 - Fermentacion","510","512"))))))</f>
        <v/>
      </c>
      <c r="M8785" s="107" t="str">
        <f t="shared" si="137"/>
        <v/>
      </c>
    </row>
    <row r="8786" spans="12:13" hidden="1" x14ac:dyDescent="0.25">
      <c r="L8786" s="145" t="str">
        <f>IF(A8786="","",IFERROR(VLOOKUP(B8786,IPQlickTabla!$B:$J,9,FALSE),IF(B8786="80 - Produccion-Mezcla Grasa","80",IF(B8786="51 - Purga-Purga de sebo","51",IF(B8786="502 - Fermentacion PCL","502",IF(B8786="510 - Fermentacion","510","512"))))))</f>
        <v/>
      </c>
      <c r="M8786" s="107" t="str">
        <f t="shared" si="137"/>
        <v/>
      </c>
    </row>
    <row r="8787" spans="12:13" hidden="1" x14ac:dyDescent="0.25">
      <c r="L8787" s="145" t="str">
        <f>IF(A8787="","",IFERROR(VLOOKUP(B8787,IPQlickTabla!$B:$J,9,FALSE),IF(B8787="80 - Produccion-Mezcla Grasa","80",IF(B8787="51 - Purga-Purga de sebo","51",IF(B8787="502 - Fermentacion PCL","502",IF(B8787="510 - Fermentacion","510","512"))))))</f>
        <v/>
      </c>
      <c r="M8787" s="107" t="str">
        <f t="shared" si="137"/>
        <v/>
      </c>
    </row>
    <row r="8788" spans="12:13" hidden="1" x14ac:dyDescent="0.25">
      <c r="L8788" s="145" t="str">
        <f>IF(A8788="","",IFERROR(VLOOKUP(B8788,IPQlickTabla!$B:$J,9,FALSE),IF(B8788="80 - Produccion-Mezcla Grasa","80",IF(B8788="51 - Purga-Purga de sebo","51",IF(B8788="502 - Fermentacion PCL","502",IF(B8788="510 - Fermentacion","510","512"))))))</f>
        <v/>
      </c>
      <c r="M8788" s="107" t="str">
        <f t="shared" si="137"/>
        <v/>
      </c>
    </row>
    <row r="8789" spans="12:13" hidden="1" x14ac:dyDescent="0.25">
      <c r="L8789" s="145" t="str">
        <f>IF(A8789="","",IFERROR(VLOOKUP(B8789,IPQlickTabla!$B:$J,9,FALSE),IF(B8789="80 - Produccion-Mezcla Grasa","80",IF(B8789="51 - Purga-Purga de sebo","51",IF(B8789="502 - Fermentacion PCL","502",IF(B8789="510 - Fermentacion","510","512"))))))</f>
        <v/>
      </c>
      <c r="M8789" s="107" t="str">
        <f t="shared" si="137"/>
        <v/>
      </c>
    </row>
    <row r="8790" spans="12:13" hidden="1" x14ac:dyDescent="0.25">
      <c r="L8790" s="145" t="str">
        <f>IF(A8790="","",IFERROR(VLOOKUP(B8790,IPQlickTabla!$B:$J,9,FALSE),IF(B8790="80 - Produccion-Mezcla Grasa","80",IF(B8790="51 - Purga-Purga de sebo","51",IF(B8790="502 - Fermentacion PCL","502",IF(B8790="510 - Fermentacion","510","512"))))))</f>
        <v/>
      </c>
      <c r="M8790" s="107" t="str">
        <f t="shared" si="137"/>
        <v/>
      </c>
    </row>
    <row r="8791" spans="12:13" hidden="1" x14ac:dyDescent="0.25">
      <c r="L8791" s="145" t="str">
        <f>IF(A8791="","",IFERROR(VLOOKUP(B8791,IPQlickTabla!$B:$J,9,FALSE),IF(B8791="80 - Produccion-Mezcla Grasa","80",IF(B8791="51 - Purga-Purga de sebo","51",IF(B8791="502 - Fermentacion PCL","502",IF(B8791="510 - Fermentacion","510","512"))))))</f>
        <v/>
      </c>
      <c r="M8791" s="107" t="str">
        <f t="shared" si="137"/>
        <v/>
      </c>
    </row>
    <row r="8792" spans="12:13" hidden="1" x14ac:dyDescent="0.25">
      <c r="L8792" s="145" t="str">
        <f>IF(A8792="","",IFERROR(VLOOKUP(B8792,IPQlickTabla!$B:$J,9,FALSE),IF(B8792="80 - Produccion-Mezcla Grasa","80",IF(B8792="51 - Purga-Purga de sebo","51",IF(B8792="502 - Fermentacion PCL","502",IF(B8792="510 - Fermentacion","510","512"))))))</f>
        <v/>
      </c>
      <c r="M8792" s="107" t="str">
        <f t="shared" si="137"/>
        <v/>
      </c>
    </row>
    <row r="8793" spans="12:13" hidden="1" x14ac:dyDescent="0.25">
      <c r="L8793" s="145" t="str">
        <f>IF(A8793="","",IFERROR(VLOOKUP(B8793,IPQlickTabla!$B:$J,9,FALSE),IF(B8793="80 - Produccion-Mezcla Grasa","80",IF(B8793="51 - Purga-Purga de sebo","51",IF(B8793="502 - Fermentacion PCL","502",IF(B8793="510 - Fermentacion","510","512"))))))</f>
        <v/>
      </c>
      <c r="M8793" s="107" t="str">
        <f t="shared" si="137"/>
        <v/>
      </c>
    </row>
    <row r="8794" spans="12:13" hidden="1" x14ac:dyDescent="0.25">
      <c r="L8794" s="145" t="str">
        <f>IF(A8794="","",IFERROR(VLOOKUP(B8794,IPQlickTabla!$B:$J,9,FALSE),IF(B8794="80 - Produccion-Mezcla Grasa","80",IF(B8794="51 - Purga-Purga de sebo","51",IF(B8794="502 - Fermentacion PCL","502",IF(B8794="510 - Fermentacion","510","512"))))))</f>
        <v/>
      </c>
      <c r="M8794" s="107" t="str">
        <f t="shared" si="137"/>
        <v/>
      </c>
    </row>
    <row r="8795" spans="12:13" hidden="1" x14ac:dyDescent="0.25">
      <c r="L8795" s="145" t="str">
        <f>IF(A8795="","",IFERROR(VLOOKUP(B8795,IPQlickTabla!$B:$J,9,FALSE),IF(B8795="80 - Produccion-Mezcla Grasa","80",IF(B8795="51 - Purga-Purga de sebo","51",IF(B8795="502 - Fermentacion PCL","502",IF(B8795="510 - Fermentacion","510","512"))))))</f>
        <v/>
      </c>
      <c r="M8795" s="107" t="str">
        <f t="shared" si="137"/>
        <v/>
      </c>
    </row>
    <row r="8796" spans="12:13" hidden="1" x14ac:dyDescent="0.25">
      <c r="L8796" s="145" t="str">
        <f>IF(A8796="","",IFERROR(VLOOKUP(B8796,IPQlickTabla!$B:$J,9,FALSE),IF(B8796="80 - Produccion-Mezcla Grasa","80",IF(B8796="51 - Purga-Purga de sebo","51",IF(B8796="502 - Fermentacion PCL","502",IF(B8796="510 - Fermentacion","510","512"))))))</f>
        <v/>
      </c>
      <c r="M8796" s="107" t="str">
        <f t="shared" si="137"/>
        <v/>
      </c>
    </row>
    <row r="8797" spans="12:13" hidden="1" x14ac:dyDescent="0.25">
      <c r="L8797" s="145" t="str">
        <f>IF(A8797="","",IFERROR(VLOOKUP(B8797,IPQlickTabla!$B:$J,9,FALSE),IF(B8797="80 - Produccion-Mezcla Grasa","80",IF(B8797="51 - Purga-Purga de sebo","51",IF(B8797="502 - Fermentacion PCL","502",IF(B8797="510 - Fermentacion","510","512"))))))</f>
        <v/>
      </c>
      <c r="M8797" s="107" t="str">
        <f t="shared" si="137"/>
        <v/>
      </c>
    </row>
    <row r="8798" spans="12:13" hidden="1" x14ac:dyDescent="0.25">
      <c r="L8798" s="145" t="str">
        <f>IF(A8798="","",IFERROR(VLOOKUP(B8798,IPQlickTabla!$B:$J,9,FALSE),IF(B8798="80 - Produccion-Mezcla Grasa","80",IF(B8798="51 - Purga-Purga de sebo","51",IF(B8798="502 - Fermentacion PCL","502",IF(B8798="510 - Fermentacion","510","512"))))))</f>
        <v/>
      </c>
      <c r="M8798" s="107" t="str">
        <f t="shared" si="137"/>
        <v/>
      </c>
    </row>
    <row r="8799" spans="12:13" hidden="1" x14ac:dyDescent="0.25">
      <c r="L8799" s="145" t="str">
        <f>IF(A8799="","",IFERROR(VLOOKUP(B8799,IPQlickTabla!$B:$J,9,FALSE),IF(B8799="80 - Produccion-Mezcla Grasa","80",IF(B8799="51 - Purga-Purga de sebo","51",IF(B8799="502 - Fermentacion PCL","502",IF(B8799="510 - Fermentacion","510","512"))))))</f>
        <v/>
      </c>
      <c r="M8799" s="107" t="str">
        <f t="shared" si="137"/>
        <v/>
      </c>
    </row>
    <row r="8800" spans="12:13" hidden="1" x14ac:dyDescent="0.25">
      <c r="L8800" s="145" t="str">
        <f>IF(A8800="","",IFERROR(VLOOKUP(B8800,IPQlickTabla!$B:$J,9,FALSE),IF(B8800="80 - Produccion-Mezcla Grasa","80",IF(B8800="51 - Purga-Purga de sebo","51",IF(B8800="502 - Fermentacion PCL","502",IF(B8800="510 - Fermentacion","510","512"))))))</f>
        <v/>
      </c>
      <c r="M8800" s="107" t="str">
        <f t="shared" si="137"/>
        <v/>
      </c>
    </row>
    <row r="8801" spans="12:13" hidden="1" x14ac:dyDescent="0.25">
      <c r="L8801" s="145" t="str">
        <f>IF(A8801="","",IFERROR(VLOOKUP(B8801,IPQlickTabla!$B:$J,9,FALSE),IF(B8801="80 - Produccion-Mezcla Grasa","80",IF(B8801="51 - Purga-Purga de sebo","51",IF(B8801="502 - Fermentacion PCL","502",IF(B8801="510 - Fermentacion","510","512"))))))</f>
        <v/>
      </c>
      <c r="M8801" s="107" t="str">
        <f t="shared" si="137"/>
        <v/>
      </c>
    </row>
    <row r="8802" spans="12:13" hidden="1" x14ac:dyDescent="0.25">
      <c r="L8802" s="145" t="str">
        <f>IF(A8802="","",IFERROR(VLOOKUP(B8802,IPQlickTabla!$B:$J,9,FALSE),IF(B8802="80 - Produccion-Mezcla Grasa","80",IF(B8802="51 - Purga-Purga de sebo","51",IF(B8802="502 - Fermentacion PCL","502",IF(B8802="510 - Fermentacion","510","512"))))))</f>
        <v/>
      </c>
      <c r="M8802" s="107" t="str">
        <f t="shared" si="137"/>
        <v/>
      </c>
    </row>
    <row r="8803" spans="12:13" hidden="1" x14ac:dyDescent="0.25">
      <c r="L8803" s="145" t="str">
        <f>IF(A8803="","",IFERROR(VLOOKUP(B8803,IPQlickTabla!$B:$J,9,FALSE),IF(B8803="80 - Produccion-Mezcla Grasa","80",IF(B8803="51 - Purga-Purga de sebo","51",IF(B8803="502 - Fermentacion PCL","502",IF(B8803="510 - Fermentacion","510","512"))))))</f>
        <v/>
      </c>
      <c r="M8803" s="107" t="str">
        <f t="shared" si="137"/>
        <v/>
      </c>
    </row>
    <row r="8804" spans="12:13" hidden="1" x14ac:dyDescent="0.25">
      <c r="L8804" s="145" t="str">
        <f>IF(A8804="","",IFERROR(VLOOKUP(B8804,IPQlickTabla!$B:$J,9,FALSE),IF(B8804="80 - Produccion-Mezcla Grasa","80",IF(B8804="51 - Purga-Purga de sebo","51",IF(B8804="502 - Fermentacion PCL","502",IF(B8804="510 - Fermentacion","510","512"))))))</f>
        <v/>
      </c>
      <c r="M8804" s="107" t="str">
        <f t="shared" si="137"/>
        <v/>
      </c>
    </row>
    <row r="8805" spans="12:13" hidden="1" x14ac:dyDescent="0.25">
      <c r="L8805" s="145" t="str">
        <f>IF(A8805="","",IFERROR(VLOOKUP(B8805,IPQlickTabla!$B:$J,9,FALSE),IF(B8805="80 - Produccion-Mezcla Grasa","80",IF(B8805="51 - Purga-Purga de sebo","51",IF(B8805="502 - Fermentacion PCL","502",IF(B8805="510 - Fermentacion","510","512"))))))</f>
        <v/>
      </c>
      <c r="M8805" s="107" t="str">
        <f t="shared" si="137"/>
        <v/>
      </c>
    </row>
    <row r="8806" spans="12:13" hidden="1" x14ac:dyDescent="0.25">
      <c r="L8806" s="145" t="str">
        <f>IF(A8806="","",IFERROR(VLOOKUP(B8806,IPQlickTabla!$B:$J,9,FALSE),IF(B8806="80 - Produccion-Mezcla Grasa","80",IF(B8806="51 - Purga-Purga de sebo","51",IF(B8806="502 - Fermentacion PCL","502",IF(B8806="510 - Fermentacion","510","512"))))))</f>
        <v/>
      </c>
      <c r="M8806" s="107" t="str">
        <f t="shared" si="137"/>
        <v/>
      </c>
    </row>
    <row r="8807" spans="12:13" hidden="1" x14ac:dyDescent="0.25">
      <c r="L8807" s="145" t="str">
        <f>IF(A8807="","",IFERROR(VLOOKUP(B8807,IPQlickTabla!$B:$J,9,FALSE),IF(B8807="80 - Produccion-Mezcla Grasa","80",IF(B8807="51 - Purga-Purga de sebo","51",IF(B8807="502 - Fermentacion PCL","502",IF(B8807="510 - Fermentacion","510","512"))))))</f>
        <v/>
      </c>
      <c r="M8807" s="107" t="str">
        <f t="shared" si="137"/>
        <v/>
      </c>
    </row>
    <row r="8808" spans="12:13" hidden="1" x14ac:dyDescent="0.25">
      <c r="L8808" s="145" t="str">
        <f>IF(A8808="","",IFERROR(VLOOKUP(B8808,IPQlickTabla!$B:$J,9,FALSE),IF(B8808="80 - Produccion-Mezcla Grasa","80",IF(B8808="51 - Purga-Purga de sebo","51",IF(B8808="502 - Fermentacion PCL","502",IF(B8808="510 - Fermentacion","510","512"))))))</f>
        <v/>
      </c>
      <c r="M8808" s="107" t="str">
        <f t="shared" si="137"/>
        <v/>
      </c>
    </row>
    <row r="8809" spans="12:13" hidden="1" x14ac:dyDescent="0.25">
      <c r="L8809" s="145" t="str">
        <f>IF(A8809="","",IFERROR(VLOOKUP(B8809,IPQlickTabla!$B:$J,9,FALSE),IF(B8809="80 - Produccion-Mezcla Grasa","80",IF(B8809="51 - Purga-Purga de sebo","51",IF(B8809="502 - Fermentacion PCL","502",IF(B8809="510 - Fermentacion","510","512"))))))</f>
        <v/>
      </c>
      <c r="M8809" s="107" t="str">
        <f t="shared" si="137"/>
        <v/>
      </c>
    </row>
    <row r="8810" spans="12:13" hidden="1" x14ac:dyDescent="0.25">
      <c r="L8810" s="145" t="str">
        <f>IF(A8810="","",IFERROR(VLOOKUP(B8810,IPQlickTabla!$B:$J,9,FALSE),IF(B8810="80 - Produccion-Mezcla Grasa","80",IF(B8810="51 - Purga-Purga de sebo","51",IF(B8810="502 - Fermentacion PCL","502",IF(B8810="510 - Fermentacion","510","512"))))))</f>
        <v/>
      </c>
      <c r="M8810" s="107" t="str">
        <f t="shared" si="137"/>
        <v/>
      </c>
    </row>
    <row r="8811" spans="12:13" hidden="1" x14ac:dyDescent="0.25">
      <c r="L8811" s="145" t="str">
        <f>IF(A8811="","",IFERROR(VLOOKUP(B8811,IPQlickTabla!$B:$J,9,FALSE),IF(B8811="80 - Produccion-Mezcla Grasa","80",IF(B8811="51 - Purga-Purga de sebo","51",IF(B8811="502 - Fermentacion PCL","502",IF(B8811="510 - Fermentacion","510","512"))))))</f>
        <v/>
      </c>
      <c r="M8811" s="107" t="str">
        <f t="shared" si="137"/>
        <v/>
      </c>
    </row>
    <row r="8812" spans="12:13" hidden="1" x14ac:dyDescent="0.25">
      <c r="L8812" s="145" t="str">
        <f>IF(A8812="","",IFERROR(VLOOKUP(B8812,IPQlickTabla!$B:$J,9,FALSE),IF(B8812="80 - Produccion-Mezcla Grasa","80",IF(B8812="51 - Purga-Purga de sebo","51",IF(B8812="502 - Fermentacion PCL","502",IF(B8812="510 - Fermentacion","510","512"))))))</f>
        <v/>
      </c>
      <c r="M8812" s="107" t="str">
        <f t="shared" si="137"/>
        <v/>
      </c>
    </row>
    <row r="8813" spans="12:13" hidden="1" x14ac:dyDescent="0.25">
      <c r="L8813" s="145" t="str">
        <f>IF(A8813="","",IFERROR(VLOOKUP(B8813,IPQlickTabla!$B:$J,9,FALSE),IF(B8813="80 - Produccion-Mezcla Grasa","80",IF(B8813="51 - Purga-Purga de sebo","51",IF(B8813="502 - Fermentacion PCL","502",IF(B8813="510 - Fermentacion","510","512"))))))</f>
        <v/>
      </c>
      <c r="M8813" s="107" t="str">
        <f t="shared" si="137"/>
        <v/>
      </c>
    </row>
    <row r="8814" spans="12:13" hidden="1" x14ac:dyDescent="0.25">
      <c r="L8814" s="145" t="str">
        <f>IF(A8814="","",IFERROR(VLOOKUP(B8814,IPQlickTabla!$B:$J,9,FALSE),IF(B8814="80 - Produccion-Mezcla Grasa","80",IF(B8814="51 - Purga-Purga de sebo","51",IF(B8814="502 - Fermentacion PCL","502",IF(B8814="510 - Fermentacion","510","512"))))))</f>
        <v/>
      </c>
      <c r="M8814" s="107" t="str">
        <f t="shared" si="137"/>
        <v/>
      </c>
    </row>
    <row r="8815" spans="12:13" hidden="1" x14ac:dyDescent="0.25">
      <c r="L8815" s="145" t="str">
        <f>IF(A8815="","",IFERROR(VLOOKUP(B8815,IPQlickTabla!$B:$J,9,FALSE),IF(B8815="80 - Produccion-Mezcla Grasa","80",IF(B8815="51 - Purga-Purga de sebo","51",IF(B8815="502 - Fermentacion PCL","502",IF(B8815="510 - Fermentacion","510","512"))))))</f>
        <v/>
      </c>
      <c r="M8815" s="107" t="str">
        <f t="shared" si="137"/>
        <v/>
      </c>
    </row>
    <row r="8816" spans="12:13" hidden="1" x14ac:dyDescent="0.25">
      <c r="L8816" s="145" t="str">
        <f>IF(A8816="","",IFERROR(VLOOKUP(B8816,IPQlickTabla!$B:$J,9,FALSE),IF(B8816="80 - Produccion-Mezcla Grasa","80",IF(B8816="51 - Purga-Purga de sebo","51",IF(B8816="502 - Fermentacion PCL","502",IF(B8816="510 - Fermentacion","510","512"))))))</f>
        <v/>
      </c>
      <c r="M8816" s="107" t="str">
        <f t="shared" si="137"/>
        <v/>
      </c>
    </row>
    <row r="8817" spans="12:13" hidden="1" x14ac:dyDescent="0.25">
      <c r="L8817" s="145" t="str">
        <f>IF(A8817="","",IFERROR(VLOOKUP(B8817,IPQlickTabla!$B:$J,9,FALSE),IF(B8817="80 - Produccion-Mezcla Grasa","80",IF(B8817="51 - Purga-Purga de sebo","51",IF(B8817="502 - Fermentacion PCL","502",IF(B8817="510 - Fermentacion","510","512"))))))</f>
        <v/>
      </c>
      <c r="M8817" s="107" t="str">
        <f t="shared" si="137"/>
        <v/>
      </c>
    </row>
    <row r="8818" spans="12:13" hidden="1" x14ac:dyDescent="0.25">
      <c r="L8818" s="145" t="str">
        <f>IF(A8818="","",IFERROR(VLOOKUP(B8818,IPQlickTabla!$B:$J,9,FALSE),IF(B8818="80 - Produccion-Mezcla Grasa","80",IF(B8818="51 - Purga-Purga de sebo","51",IF(B8818="502 - Fermentacion PCL","502",IF(B8818="510 - Fermentacion","510","512"))))))</f>
        <v/>
      </c>
      <c r="M8818" s="107" t="str">
        <f t="shared" si="137"/>
        <v/>
      </c>
    </row>
    <row r="8819" spans="12:13" hidden="1" x14ac:dyDescent="0.25">
      <c r="L8819" s="145" t="str">
        <f>IF(A8819="","",IFERROR(VLOOKUP(B8819,IPQlickTabla!$B:$J,9,FALSE),IF(B8819="80 - Produccion-Mezcla Grasa","80",IF(B8819="51 - Purga-Purga de sebo","51",IF(B8819="502 - Fermentacion PCL","502",IF(B8819="510 - Fermentacion","510","512"))))))</f>
        <v/>
      </c>
      <c r="M8819" s="107" t="str">
        <f t="shared" si="137"/>
        <v/>
      </c>
    </row>
    <row r="8820" spans="12:13" hidden="1" x14ac:dyDescent="0.25">
      <c r="L8820" s="145" t="str">
        <f>IF(A8820="","",IFERROR(VLOOKUP(B8820,IPQlickTabla!$B:$J,9,FALSE),IF(B8820="80 - Produccion-Mezcla Grasa","80",IF(B8820="51 - Purga-Purga de sebo","51",IF(B8820="502 - Fermentacion PCL","502",IF(B8820="510 - Fermentacion","510","512"))))))</f>
        <v/>
      </c>
      <c r="M8820" s="107" t="str">
        <f t="shared" si="137"/>
        <v/>
      </c>
    </row>
    <row r="8821" spans="12:13" hidden="1" x14ac:dyDescent="0.25">
      <c r="L8821" s="145" t="str">
        <f>IF(A8821="","",IFERROR(VLOOKUP(B8821,IPQlickTabla!$B:$J,9,FALSE),IF(B8821="80 - Produccion-Mezcla Grasa","80",IF(B8821="51 - Purga-Purga de sebo","51",IF(B8821="502 - Fermentacion PCL","502",IF(B8821="510 - Fermentacion","510","512"))))))</f>
        <v/>
      </c>
      <c r="M8821" s="107" t="str">
        <f t="shared" si="137"/>
        <v/>
      </c>
    </row>
    <row r="8822" spans="12:13" hidden="1" x14ac:dyDescent="0.25">
      <c r="L8822" s="145" t="str">
        <f>IF(A8822="","",IFERROR(VLOOKUP(B8822,IPQlickTabla!$B:$J,9,FALSE),IF(B8822="80 - Produccion-Mezcla Grasa","80",IF(B8822="51 - Purga-Purga de sebo","51",IF(B8822="502 - Fermentacion PCL","502",IF(B8822="510 - Fermentacion","510","512"))))))</f>
        <v/>
      </c>
      <c r="M8822" s="107" t="str">
        <f t="shared" si="137"/>
        <v/>
      </c>
    </row>
    <row r="8823" spans="12:13" hidden="1" x14ac:dyDescent="0.25">
      <c r="L8823" s="145" t="str">
        <f>IF(A8823="","",IFERROR(VLOOKUP(B8823,IPQlickTabla!$B:$J,9,FALSE),IF(B8823="80 - Produccion-Mezcla Grasa","80",IF(B8823="51 - Purga-Purga de sebo","51",IF(B8823="502 - Fermentacion PCL","502",IF(B8823="510 - Fermentacion","510","512"))))))</f>
        <v/>
      </c>
      <c r="M8823" s="107" t="str">
        <f t="shared" si="137"/>
        <v/>
      </c>
    </row>
    <row r="8824" spans="12:13" hidden="1" x14ac:dyDescent="0.25">
      <c r="L8824" s="145" t="str">
        <f>IF(A8824="","",IFERROR(VLOOKUP(B8824,IPQlickTabla!$B:$J,9,FALSE),IF(B8824="80 - Produccion-Mezcla Grasa","80",IF(B8824="51 - Purga-Purga de sebo","51",IF(B8824="502 - Fermentacion PCL","502",IF(B8824="510 - Fermentacion","510","512"))))))</f>
        <v/>
      </c>
      <c r="M8824" s="107" t="str">
        <f t="shared" si="137"/>
        <v/>
      </c>
    </row>
    <row r="8825" spans="12:13" hidden="1" x14ac:dyDescent="0.25">
      <c r="L8825" s="145" t="str">
        <f>IF(A8825="","",IFERROR(VLOOKUP(B8825,IPQlickTabla!$B:$J,9,FALSE),IF(B8825="80 - Produccion-Mezcla Grasa","80",IF(B8825="51 - Purga-Purga de sebo","51",IF(B8825="502 - Fermentacion PCL","502",IF(B8825="510 - Fermentacion","510","512"))))))</f>
        <v/>
      </c>
      <c r="M8825" s="107" t="str">
        <f t="shared" si="137"/>
        <v/>
      </c>
    </row>
    <row r="8826" spans="12:13" hidden="1" x14ac:dyDescent="0.25">
      <c r="L8826" s="145" t="str">
        <f>IF(A8826="","",IFERROR(VLOOKUP(B8826,IPQlickTabla!$B:$J,9,FALSE),IF(B8826="80 - Produccion-Mezcla Grasa","80",IF(B8826="51 - Purga-Purga de sebo","51",IF(B8826="502 - Fermentacion PCL","502",IF(B8826="510 - Fermentacion","510","512"))))))</f>
        <v/>
      </c>
      <c r="M8826" s="107" t="str">
        <f t="shared" si="137"/>
        <v/>
      </c>
    </row>
    <row r="8827" spans="12:13" hidden="1" x14ac:dyDescent="0.25">
      <c r="L8827" s="145" t="str">
        <f>IF(A8827="","",IFERROR(VLOOKUP(B8827,IPQlickTabla!$B:$J,9,FALSE),IF(B8827="80 - Produccion-Mezcla Grasa","80",IF(B8827="51 - Purga-Purga de sebo","51",IF(B8827="502 - Fermentacion PCL","502",IF(B8827="510 - Fermentacion","510","512"))))))</f>
        <v/>
      </c>
      <c r="M8827" s="107" t="str">
        <f t="shared" si="137"/>
        <v/>
      </c>
    </row>
    <row r="8828" spans="12:13" hidden="1" x14ac:dyDescent="0.25">
      <c r="L8828" s="145" t="str">
        <f>IF(A8828="","",IFERROR(VLOOKUP(B8828,IPQlickTabla!$B:$J,9,FALSE),IF(B8828="80 - Produccion-Mezcla Grasa","80",IF(B8828="51 - Purga-Purga de sebo","51",IF(B8828="502 - Fermentacion PCL","502",IF(B8828="510 - Fermentacion","510","512"))))))</f>
        <v/>
      </c>
      <c r="M8828" s="107" t="str">
        <f t="shared" si="137"/>
        <v/>
      </c>
    </row>
    <row r="8829" spans="12:13" hidden="1" x14ac:dyDescent="0.25">
      <c r="L8829" s="145" t="str">
        <f>IF(A8829="","",IFERROR(VLOOKUP(B8829,IPQlickTabla!$B:$J,9,FALSE),IF(B8829="80 - Produccion-Mezcla Grasa","80",IF(B8829="51 - Purga-Purga de sebo","51",IF(B8829="502 - Fermentacion PCL","502",IF(B8829="510 - Fermentacion","510","512"))))))</f>
        <v/>
      </c>
      <c r="M8829" s="107" t="str">
        <f t="shared" si="137"/>
        <v/>
      </c>
    </row>
    <row r="8830" spans="12:13" hidden="1" x14ac:dyDescent="0.25">
      <c r="L8830" s="145" t="str">
        <f>IF(A8830="","",IFERROR(VLOOKUP(B8830,IPQlickTabla!$B:$J,9,FALSE),IF(B8830="80 - Produccion-Mezcla Grasa","80",IF(B8830="51 - Purga-Purga de sebo","51",IF(B8830="502 - Fermentacion PCL","502",IF(B8830="510 - Fermentacion","510","512"))))))</f>
        <v/>
      </c>
      <c r="M8830" s="107" t="str">
        <f t="shared" si="137"/>
        <v/>
      </c>
    </row>
    <row r="8831" spans="12:13" hidden="1" x14ac:dyDescent="0.25">
      <c r="L8831" s="145" t="str">
        <f>IF(A8831="","",IFERROR(VLOOKUP(B8831,IPQlickTabla!$B:$J,9,FALSE),IF(B8831="80 - Produccion-Mezcla Grasa","80",IF(B8831="51 - Purga-Purga de sebo","51",IF(B8831="502 - Fermentacion PCL","502",IF(B8831="510 - Fermentacion","510","512"))))))</f>
        <v/>
      </c>
      <c r="M8831" s="107" t="str">
        <f t="shared" si="137"/>
        <v/>
      </c>
    </row>
    <row r="8832" spans="12:13" hidden="1" x14ac:dyDescent="0.25">
      <c r="L8832" s="145" t="str">
        <f>IF(A8832="","",IFERROR(VLOOKUP(B8832,IPQlickTabla!$B:$J,9,FALSE),IF(B8832="80 - Produccion-Mezcla Grasa","80",IF(B8832="51 - Purga-Purga de sebo","51",IF(B8832="502 - Fermentacion PCL","502",IF(B8832="510 - Fermentacion","510","512"))))))</f>
        <v/>
      </c>
      <c r="M8832" s="107" t="str">
        <f t="shared" si="137"/>
        <v/>
      </c>
    </row>
    <row r="8833" spans="12:13" hidden="1" x14ac:dyDescent="0.25">
      <c r="L8833" s="145" t="str">
        <f>IF(A8833="","",IFERROR(VLOOKUP(B8833,IPQlickTabla!$B:$J,9,FALSE),IF(B8833="80 - Produccion-Mezcla Grasa","80",IF(B8833="51 - Purga-Purga de sebo","51",IF(B8833="502 - Fermentacion PCL","502",IF(B8833="510 - Fermentacion","510","512"))))))</f>
        <v/>
      </c>
      <c r="M8833" s="107" t="str">
        <f t="shared" si="137"/>
        <v/>
      </c>
    </row>
    <row r="8834" spans="12:13" hidden="1" x14ac:dyDescent="0.25">
      <c r="L8834" s="145" t="str">
        <f>IF(A8834="","",IFERROR(VLOOKUP(B8834,IPQlickTabla!$B:$J,9,FALSE),IF(B8834="80 - Produccion-Mezcla Grasa","80",IF(B8834="51 - Purga-Purga de sebo","51",IF(B8834="502 - Fermentacion PCL","502",IF(B8834="510 - Fermentacion","510","512"))))))</f>
        <v/>
      </c>
      <c r="M8834" s="107" t="str">
        <f t="shared" si="137"/>
        <v/>
      </c>
    </row>
    <row r="8835" spans="12:13" hidden="1" x14ac:dyDescent="0.25">
      <c r="L8835" s="145" t="str">
        <f>IF(A8835="","",IFERROR(VLOOKUP(B8835,IPQlickTabla!$B:$J,9,FALSE),IF(B8835="80 - Produccion-Mezcla Grasa","80",IF(B8835="51 - Purga-Purga de sebo","51",IF(B8835="502 - Fermentacion PCL","502",IF(B8835="510 - Fermentacion","510","512"))))))</f>
        <v/>
      </c>
      <c r="M8835" s="107" t="str">
        <f t="shared" ref="M8835:M8898" si="138">+IF(OR(L8835=73,L8835=74,L8835=75),75,IF(L8835="80",80,IF(L8835="51",51,IF(L8835="502",502,IF(L8835="510",510,IF(L8835="512",512,L8835))))))</f>
        <v/>
      </c>
    </row>
    <row r="8836" spans="12:13" hidden="1" x14ac:dyDescent="0.25">
      <c r="L8836" s="145" t="str">
        <f>IF(A8836="","",IFERROR(VLOOKUP(B8836,IPQlickTabla!$B:$J,9,FALSE),IF(B8836="80 - Produccion-Mezcla Grasa","80",IF(B8836="51 - Purga-Purga de sebo","51",IF(B8836="502 - Fermentacion PCL","502",IF(B8836="510 - Fermentacion","510","512"))))))</f>
        <v/>
      </c>
      <c r="M8836" s="107" t="str">
        <f t="shared" si="138"/>
        <v/>
      </c>
    </row>
    <row r="8837" spans="12:13" hidden="1" x14ac:dyDescent="0.25">
      <c r="L8837" s="145" t="str">
        <f>IF(A8837="","",IFERROR(VLOOKUP(B8837,IPQlickTabla!$B:$J,9,FALSE),IF(B8837="80 - Produccion-Mezcla Grasa","80",IF(B8837="51 - Purga-Purga de sebo","51",IF(B8837="502 - Fermentacion PCL","502",IF(B8837="510 - Fermentacion","510","512"))))))</f>
        <v/>
      </c>
      <c r="M8837" s="107" t="str">
        <f t="shared" si="138"/>
        <v/>
      </c>
    </row>
    <row r="8838" spans="12:13" hidden="1" x14ac:dyDescent="0.25">
      <c r="L8838" s="145" t="str">
        <f>IF(A8838="","",IFERROR(VLOOKUP(B8838,IPQlickTabla!$B:$J,9,FALSE),IF(B8838="80 - Produccion-Mezcla Grasa","80",IF(B8838="51 - Purga-Purga de sebo","51",IF(B8838="502 - Fermentacion PCL","502",IF(B8838="510 - Fermentacion","510","512"))))))</f>
        <v/>
      </c>
      <c r="M8838" s="107" t="str">
        <f t="shared" si="138"/>
        <v/>
      </c>
    </row>
    <row r="8839" spans="12:13" hidden="1" x14ac:dyDescent="0.25">
      <c r="L8839" s="145" t="str">
        <f>IF(A8839="","",IFERROR(VLOOKUP(B8839,IPQlickTabla!$B:$J,9,FALSE),IF(B8839="80 - Produccion-Mezcla Grasa","80",IF(B8839="51 - Purga-Purga de sebo","51",IF(B8839="502 - Fermentacion PCL","502",IF(B8839="510 - Fermentacion","510","512"))))))</f>
        <v/>
      </c>
      <c r="M8839" s="107" t="str">
        <f t="shared" si="138"/>
        <v/>
      </c>
    </row>
    <row r="8840" spans="12:13" hidden="1" x14ac:dyDescent="0.25">
      <c r="L8840" s="145" t="str">
        <f>IF(A8840="","",IFERROR(VLOOKUP(B8840,IPQlickTabla!$B:$J,9,FALSE),IF(B8840="80 - Produccion-Mezcla Grasa","80",IF(B8840="51 - Purga-Purga de sebo","51",IF(B8840="502 - Fermentacion PCL","502",IF(B8840="510 - Fermentacion","510","512"))))))</f>
        <v/>
      </c>
      <c r="M8840" s="107" t="str">
        <f t="shared" si="138"/>
        <v/>
      </c>
    </row>
    <row r="8841" spans="12:13" hidden="1" x14ac:dyDescent="0.25">
      <c r="L8841" s="145" t="str">
        <f>IF(A8841="","",IFERROR(VLOOKUP(B8841,IPQlickTabla!$B:$J,9,FALSE),IF(B8841="80 - Produccion-Mezcla Grasa","80",IF(B8841="51 - Purga-Purga de sebo","51",IF(B8841="502 - Fermentacion PCL","502",IF(B8841="510 - Fermentacion","510","512"))))))</f>
        <v/>
      </c>
      <c r="M8841" s="107" t="str">
        <f t="shared" si="138"/>
        <v/>
      </c>
    </row>
    <row r="8842" spans="12:13" hidden="1" x14ac:dyDescent="0.25">
      <c r="L8842" s="145" t="str">
        <f>IF(A8842="","",IFERROR(VLOOKUP(B8842,IPQlickTabla!$B:$J,9,FALSE),IF(B8842="80 - Produccion-Mezcla Grasa","80",IF(B8842="51 - Purga-Purga de sebo","51",IF(B8842="502 - Fermentacion PCL","502",IF(B8842="510 - Fermentacion","510","512"))))))</f>
        <v/>
      </c>
      <c r="M8842" s="107" t="str">
        <f t="shared" si="138"/>
        <v/>
      </c>
    </row>
    <row r="8843" spans="12:13" hidden="1" x14ac:dyDescent="0.25">
      <c r="L8843" s="145" t="str">
        <f>IF(A8843="","",IFERROR(VLOOKUP(B8843,IPQlickTabla!$B:$J,9,FALSE),IF(B8843="80 - Produccion-Mezcla Grasa","80",IF(B8843="51 - Purga-Purga de sebo","51",IF(B8843="502 - Fermentacion PCL","502",IF(B8843="510 - Fermentacion","510","512"))))))</f>
        <v/>
      </c>
      <c r="M8843" s="107" t="str">
        <f t="shared" si="138"/>
        <v/>
      </c>
    </row>
    <row r="8844" spans="12:13" hidden="1" x14ac:dyDescent="0.25">
      <c r="L8844" s="145" t="str">
        <f>IF(A8844="","",IFERROR(VLOOKUP(B8844,IPQlickTabla!$B:$J,9,FALSE),IF(B8844="80 - Produccion-Mezcla Grasa","80",IF(B8844="51 - Purga-Purga de sebo","51",IF(B8844="502 - Fermentacion PCL","502",IF(B8844="510 - Fermentacion","510","512"))))))</f>
        <v/>
      </c>
      <c r="M8844" s="107" t="str">
        <f t="shared" si="138"/>
        <v/>
      </c>
    </row>
    <row r="8845" spans="12:13" hidden="1" x14ac:dyDescent="0.25">
      <c r="L8845" s="145" t="str">
        <f>IF(A8845="","",IFERROR(VLOOKUP(B8845,IPQlickTabla!$B:$J,9,FALSE),IF(B8845="80 - Produccion-Mezcla Grasa","80",IF(B8845="51 - Purga-Purga de sebo","51",IF(B8845="502 - Fermentacion PCL","502",IF(B8845="510 - Fermentacion","510","512"))))))</f>
        <v/>
      </c>
      <c r="M8845" s="107" t="str">
        <f t="shared" si="138"/>
        <v/>
      </c>
    </row>
    <row r="8846" spans="12:13" hidden="1" x14ac:dyDescent="0.25">
      <c r="L8846" s="145" t="str">
        <f>IF(A8846="","",IFERROR(VLOOKUP(B8846,IPQlickTabla!$B:$J,9,FALSE),IF(B8846="80 - Produccion-Mezcla Grasa","80",IF(B8846="51 - Purga-Purga de sebo","51",IF(B8846="502 - Fermentacion PCL","502",IF(B8846="510 - Fermentacion","510","512"))))))</f>
        <v/>
      </c>
      <c r="M8846" s="107" t="str">
        <f t="shared" si="138"/>
        <v/>
      </c>
    </row>
    <row r="8847" spans="12:13" hidden="1" x14ac:dyDescent="0.25">
      <c r="L8847" s="145" t="str">
        <f>IF(A8847="","",IFERROR(VLOOKUP(B8847,IPQlickTabla!$B:$J,9,FALSE),IF(B8847="80 - Produccion-Mezcla Grasa","80",IF(B8847="51 - Purga-Purga de sebo","51",IF(B8847="502 - Fermentacion PCL","502",IF(B8847="510 - Fermentacion","510","512"))))))</f>
        <v/>
      </c>
      <c r="M8847" s="107" t="str">
        <f t="shared" si="138"/>
        <v/>
      </c>
    </row>
    <row r="8848" spans="12:13" hidden="1" x14ac:dyDescent="0.25">
      <c r="L8848" s="145" t="str">
        <f>IF(A8848="","",IFERROR(VLOOKUP(B8848,IPQlickTabla!$B:$J,9,FALSE),IF(B8848="80 - Produccion-Mezcla Grasa","80",IF(B8848="51 - Purga-Purga de sebo","51",IF(B8848="502 - Fermentacion PCL","502",IF(B8848="510 - Fermentacion","510","512"))))))</f>
        <v/>
      </c>
      <c r="M8848" s="107" t="str">
        <f t="shared" si="138"/>
        <v/>
      </c>
    </row>
    <row r="8849" spans="12:13" hidden="1" x14ac:dyDescent="0.25">
      <c r="L8849" s="145" t="str">
        <f>IF(A8849="","",IFERROR(VLOOKUP(B8849,IPQlickTabla!$B:$J,9,FALSE),IF(B8849="80 - Produccion-Mezcla Grasa","80",IF(B8849="51 - Purga-Purga de sebo","51",IF(B8849="502 - Fermentacion PCL","502",IF(B8849="510 - Fermentacion","510","512"))))))</f>
        <v/>
      </c>
      <c r="M8849" s="107" t="str">
        <f t="shared" si="138"/>
        <v/>
      </c>
    </row>
    <row r="8850" spans="12:13" hidden="1" x14ac:dyDescent="0.25">
      <c r="L8850" s="145" t="str">
        <f>IF(A8850="","",IFERROR(VLOOKUP(B8850,IPQlickTabla!$B:$J,9,FALSE),IF(B8850="80 - Produccion-Mezcla Grasa","80",IF(B8850="51 - Purga-Purga de sebo","51",IF(B8850="502 - Fermentacion PCL","502",IF(B8850="510 - Fermentacion","510","512"))))))</f>
        <v/>
      </c>
      <c r="M8850" s="107" t="str">
        <f t="shared" si="138"/>
        <v/>
      </c>
    </row>
    <row r="8851" spans="12:13" hidden="1" x14ac:dyDescent="0.25">
      <c r="L8851" s="145" t="str">
        <f>IF(A8851="","",IFERROR(VLOOKUP(B8851,IPQlickTabla!$B:$J,9,FALSE),IF(B8851="80 - Produccion-Mezcla Grasa","80",IF(B8851="51 - Purga-Purga de sebo","51",IF(B8851="502 - Fermentacion PCL","502",IF(B8851="510 - Fermentacion","510","512"))))))</f>
        <v/>
      </c>
      <c r="M8851" s="107" t="str">
        <f t="shared" si="138"/>
        <v/>
      </c>
    </row>
    <row r="8852" spans="12:13" hidden="1" x14ac:dyDescent="0.25">
      <c r="L8852" s="145" t="str">
        <f>IF(A8852="","",IFERROR(VLOOKUP(B8852,IPQlickTabla!$B:$J,9,FALSE),IF(B8852="80 - Produccion-Mezcla Grasa","80",IF(B8852="51 - Purga-Purga de sebo","51",IF(B8852="502 - Fermentacion PCL","502",IF(B8852="510 - Fermentacion","510","512"))))))</f>
        <v/>
      </c>
      <c r="M8852" s="107" t="str">
        <f t="shared" si="138"/>
        <v/>
      </c>
    </row>
    <row r="8853" spans="12:13" hidden="1" x14ac:dyDescent="0.25">
      <c r="L8853" s="145" t="str">
        <f>IF(A8853="","",IFERROR(VLOOKUP(B8853,IPQlickTabla!$B:$J,9,FALSE),IF(B8853="80 - Produccion-Mezcla Grasa","80",IF(B8853="51 - Purga-Purga de sebo","51",IF(B8853="502 - Fermentacion PCL","502",IF(B8853="510 - Fermentacion","510","512"))))))</f>
        <v/>
      </c>
      <c r="M8853" s="107" t="str">
        <f t="shared" si="138"/>
        <v/>
      </c>
    </row>
    <row r="8854" spans="12:13" hidden="1" x14ac:dyDescent="0.25">
      <c r="L8854" s="145" t="str">
        <f>IF(A8854="","",IFERROR(VLOOKUP(B8854,IPQlickTabla!$B:$J,9,FALSE),IF(B8854="80 - Produccion-Mezcla Grasa","80",IF(B8854="51 - Purga-Purga de sebo","51",IF(B8854="502 - Fermentacion PCL","502",IF(B8854="510 - Fermentacion","510","512"))))))</f>
        <v/>
      </c>
      <c r="M8854" s="107" t="str">
        <f t="shared" si="138"/>
        <v/>
      </c>
    </row>
    <row r="8855" spans="12:13" hidden="1" x14ac:dyDescent="0.25">
      <c r="L8855" s="145" t="str">
        <f>IF(A8855="","",IFERROR(VLOOKUP(B8855,IPQlickTabla!$B:$J,9,FALSE),IF(B8855="80 - Produccion-Mezcla Grasa","80",IF(B8855="51 - Purga-Purga de sebo","51",IF(B8855="502 - Fermentacion PCL","502",IF(B8855="510 - Fermentacion","510","512"))))))</f>
        <v/>
      </c>
      <c r="M8855" s="107" t="str">
        <f t="shared" si="138"/>
        <v/>
      </c>
    </row>
    <row r="8856" spans="12:13" hidden="1" x14ac:dyDescent="0.25">
      <c r="L8856" s="145" t="str">
        <f>IF(A8856="","",IFERROR(VLOOKUP(B8856,IPQlickTabla!$B:$J,9,FALSE),IF(B8856="80 - Produccion-Mezcla Grasa","80",IF(B8856="51 - Purga-Purga de sebo","51",IF(B8856="502 - Fermentacion PCL","502",IF(B8856="510 - Fermentacion","510","512"))))))</f>
        <v/>
      </c>
      <c r="M8856" s="107" t="str">
        <f t="shared" si="138"/>
        <v/>
      </c>
    </row>
    <row r="8857" spans="12:13" hidden="1" x14ac:dyDescent="0.25">
      <c r="L8857" s="145" t="str">
        <f>IF(A8857="","",IFERROR(VLOOKUP(B8857,IPQlickTabla!$B:$J,9,FALSE),IF(B8857="80 - Produccion-Mezcla Grasa","80",IF(B8857="51 - Purga-Purga de sebo","51",IF(B8857="502 - Fermentacion PCL","502",IF(B8857="510 - Fermentacion","510","512"))))))</f>
        <v/>
      </c>
      <c r="M8857" s="107" t="str">
        <f t="shared" si="138"/>
        <v/>
      </c>
    </row>
    <row r="8858" spans="12:13" hidden="1" x14ac:dyDescent="0.25">
      <c r="L8858" s="145" t="str">
        <f>IF(A8858="","",IFERROR(VLOOKUP(B8858,IPQlickTabla!$B:$J,9,FALSE),IF(B8858="80 - Produccion-Mezcla Grasa","80",IF(B8858="51 - Purga-Purga de sebo","51",IF(B8858="502 - Fermentacion PCL","502",IF(B8858="510 - Fermentacion","510","512"))))))</f>
        <v/>
      </c>
      <c r="M8858" s="107" t="str">
        <f t="shared" si="138"/>
        <v/>
      </c>
    </row>
    <row r="8859" spans="12:13" hidden="1" x14ac:dyDescent="0.25">
      <c r="L8859" s="145" t="str">
        <f>IF(A8859="","",IFERROR(VLOOKUP(B8859,IPQlickTabla!$B:$J,9,FALSE),IF(B8859="80 - Produccion-Mezcla Grasa","80",IF(B8859="51 - Purga-Purga de sebo","51",IF(B8859="502 - Fermentacion PCL","502",IF(B8859="510 - Fermentacion","510","512"))))))</f>
        <v/>
      </c>
      <c r="M8859" s="107" t="str">
        <f t="shared" si="138"/>
        <v/>
      </c>
    </row>
    <row r="8860" spans="12:13" hidden="1" x14ac:dyDescent="0.25">
      <c r="L8860" s="145" t="str">
        <f>IF(A8860="","",IFERROR(VLOOKUP(B8860,IPQlickTabla!$B:$J,9,FALSE),IF(B8860="80 - Produccion-Mezcla Grasa","80",IF(B8860="51 - Purga-Purga de sebo","51",IF(B8860="502 - Fermentacion PCL","502",IF(B8860="510 - Fermentacion","510","512"))))))</f>
        <v/>
      </c>
      <c r="M8860" s="107" t="str">
        <f t="shared" si="138"/>
        <v/>
      </c>
    </row>
    <row r="8861" spans="12:13" hidden="1" x14ac:dyDescent="0.25">
      <c r="L8861" s="145" t="str">
        <f>IF(A8861="","",IFERROR(VLOOKUP(B8861,IPQlickTabla!$B:$J,9,FALSE),IF(B8861="80 - Produccion-Mezcla Grasa","80",IF(B8861="51 - Purga-Purga de sebo","51",IF(B8861="502 - Fermentacion PCL","502",IF(B8861="510 - Fermentacion","510","512"))))))</f>
        <v/>
      </c>
      <c r="M8861" s="107" t="str">
        <f t="shared" si="138"/>
        <v/>
      </c>
    </row>
    <row r="8862" spans="12:13" hidden="1" x14ac:dyDescent="0.25">
      <c r="L8862" s="145" t="str">
        <f>IF(A8862="","",IFERROR(VLOOKUP(B8862,IPQlickTabla!$B:$J,9,FALSE),IF(B8862="80 - Produccion-Mezcla Grasa","80",IF(B8862="51 - Purga-Purga de sebo","51",IF(B8862="502 - Fermentacion PCL","502",IF(B8862="510 - Fermentacion","510","512"))))))</f>
        <v/>
      </c>
      <c r="M8862" s="107" t="str">
        <f t="shared" si="138"/>
        <v/>
      </c>
    </row>
    <row r="8863" spans="12:13" hidden="1" x14ac:dyDescent="0.25">
      <c r="L8863" s="145" t="str">
        <f>IF(A8863="","",IFERROR(VLOOKUP(B8863,IPQlickTabla!$B:$J,9,FALSE),IF(B8863="80 - Produccion-Mezcla Grasa","80",IF(B8863="51 - Purga-Purga de sebo","51",IF(B8863="502 - Fermentacion PCL","502",IF(B8863="510 - Fermentacion","510","512"))))))</f>
        <v/>
      </c>
      <c r="M8863" s="107" t="str">
        <f t="shared" si="138"/>
        <v/>
      </c>
    </row>
    <row r="8864" spans="12:13" hidden="1" x14ac:dyDescent="0.25">
      <c r="L8864" s="145" t="str">
        <f>IF(A8864="","",IFERROR(VLOOKUP(B8864,IPQlickTabla!$B:$J,9,FALSE),IF(B8864="80 - Produccion-Mezcla Grasa","80",IF(B8864="51 - Purga-Purga de sebo","51",IF(B8864="502 - Fermentacion PCL","502",IF(B8864="510 - Fermentacion","510","512"))))))</f>
        <v/>
      </c>
      <c r="M8864" s="107" t="str">
        <f t="shared" si="138"/>
        <v/>
      </c>
    </row>
    <row r="8865" spans="12:13" hidden="1" x14ac:dyDescent="0.25">
      <c r="L8865" s="145" t="str">
        <f>IF(A8865="","",IFERROR(VLOOKUP(B8865,IPQlickTabla!$B:$J,9,FALSE),IF(B8865="80 - Produccion-Mezcla Grasa","80",IF(B8865="51 - Purga-Purga de sebo","51",IF(B8865="502 - Fermentacion PCL","502",IF(B8865="510 - Fermentacion","510","512"))))))</f>
        <v/>
      </c>
      <c r="M8865" s="107" t="str">
        <f t="shared" si="138"/>
        <v/>
      </c>
    </row>
    <row r="8866" spans="12:13" hidden="1" x14ac:dyDescent="0.25">
      <c r="L8866" s="145" t="str">
        <f>IF(A8866="","",IFERROR(VLOOKUP(B8866,IPQlickTabla!$B:$J,9,FALSE),IF(B8866="80 - Produccion-Mezcla Grasa","80",IF(B8866="51 - Purga-Purga de sebo","51",IF(B8866="502 - Fermentacion PCL","502",IF(B8866="510 - Fermentacion","510","512"))))))</f>
        <v/>
      </c>
      <c r="M8866" s="107" t="str">
        <f t="shared" si="138"/>
        <v/>
      </c>
    </row>
    <row r="8867" spans="12:13" hidden="1" x14ac:dyDescent="0.25">
      <c r="L8867" s="145" t="str">
        <f>IF(A8867="","",IFERROR(VLOOKUP(B8867,IPQlickTabla!$B:$J,9,FALSE),IF(B8867="80 - Produccion-Mezcla Grasa","80",IF(B8867="51 - Purga-Purga de sebo","51",IF(B8867="502 - Fermentacion PCL","502",IF(B8867="510 - Fermentacion","510","512"))))))</f>
        <v/>
      </c>
      <c r="M8867" s="107" t="str">
        <f t="shared" si="138"/>
        <v/>
      </c>
    </row>
    <row r="8868" spans="12:13" hidden="1" x14ac:dyDescent="0.25">
      <c r="L8868" s="145" t="str">
        <f>IF(A8868="","",IFERROR(VLOOKUP(B8868,IPQlickTabla!$B:$J,9,FALSE),IF(B8868="80 - Produccion-Mezcla Grasa","80",IF(B8868="51 - Purga-Purga de sebo","51",IF(B8868="502 - Fermentacion PCL","502",IF(B8868="510 - Fermentacion","510","512"))))))</f>
        <v/>
      </c>
      <c r="M8868" s="107" t="str">
        <f t="shared" si="138"/>
        <v/>
      </c>
    </row>
    <row r="8869" spans="12:13" hidden="1" x14ac:dyDescent="0.25">
      <c r="L8869" s="145" t="str">
        <f>IF(A8869="","",IFERROR(VLOOKUP(B8869,IPQlickTabla!$B:$J,9,FALSE),IF(B8869="80 - Produccion-Mezcla Grasa","80",IF(B8869="51 - Purga-Purga de sebo","51",IF(B8869="502 - Fermentacion PCL","502",IF(B8869="510 - Fermentacion","510","512"))))))</f>
        <v/>
      </c>
      <c r="M8869" s="107" t="str">
        <f t="shared" si="138"/>
        <v/>
      </c>
    </row>
    <row r="8870" spans="12:13" hidden="1" x14ac:dyDescent="0.25">
      <c r="L8870" s="145" t="str">
        <f>IF(A8870="","",IFERROR(VLOOKUP(B8870,IPQlickTabla!$B:$J,9,FALSE),IF(B8870="80 - Produccion-Mezcla Grasa","80",IF(B8870="51 - Purga-Purga de sebo","51",IF(B8870="502 - Fermentacion PCL","502",IF(B8870="510 - Fermentacion","510","512"))))))</f>
        <v/>
      </c>
      <c r="M8870" s="107" t="str">
        <f t="shared" si="138"/>
        <v/>
      </c>
    </row>
    <row r="8871" spans="12:13" hidden="1" x14ac:dyDescent="0.25">
      <c r="L8871" s="145" t="str">
        <f>IF(A8871="","",IFERROR(VLOOKUP(B8871,IPQlickTabla!$B:$J,9,FALSE),IF(B8871="80 - Produccion-Mezcla Grasa","80",IF(B8871="51 - Purga-Purga de sebo","51",IF(B8871="502 - Fermentacion PCL","502",IF(B8871="510 - Fermentacion","510","512"))))))</f>
        <v/>
      </c>
      <c r="M8871" s="107" t="str">
        <f t="shared" si="138"/>
        <v/>
      </c>
    </row>
    <row r="8872" spans="12:13" hidden="1" x14ac:dyDescent="0.25">
      <c r="L8872" s="145" t="str">
        <f>IF(A8872="","",IFERROR(VLOOKUP(B8872,IPQlickTabla!$B:$J,9,FALSE),IF(B8872="80 - Produccion-Mezcla Grasa","80",IF(B8872="51 - Purga-Purga de sebo","51",IF(B8872="502 - Fermentacion PCL","502",IF(B8872="510 - Fermentacion","510","512"))))))</f>
        <v/>
      </c>
      <c r="M8872" s="107" t="str">
        <f t="shared" si="138"/>
        <v/>
      </c>
    </row>
    <row r="8873" spans="12:13" hidden="1" x14ac:dyDescent="0.25">
      <c r="L8873" s="145" t="str">
        <f>IF(A8873="","",IFERROR(VLOOKUP(B8873,IPQlickTabla!$B:$J,9,FALSE),IF(B8873="80 - Produccion-Mezcla Grasa","80",IF(B8873="51 - Purga-Purga de sebo","51",IF(B8873="502 - Fermentacion PCL","502",IF(B8873="510 - Fermentacion","510","512"))))))</f>
        <v/>
      </c>
      <c r="M8873" s="107" t="str">
        <f t="shared" si="138"/>
        <v/>
      </c>
    </row>
    <row r="8874" spans="12:13" hidden="1" x14ac:dyDescent="0.25">
      <c r="L8874" s="145" t="str">
        <f>IF(A8874="","",IFERROR(VLOOKUP(B8874,IPQlickTabla!$B:$J,9,FALSE),IF(B8874="80 - Produccion-Mezcla Grasa","80",IF(B8874="51 - Purga-Purga de sebo","51",IF(B8874="502 - Fermentacion PCL","502",IF(B8874="510 - Fermentacion","510","512"))))))</f>
        <v/>
      </c>
      <c r="M8874" s="107" t="str">
        <f t="shared" si="138"/>
        <v/>
      </c>
    </row>
    <row r="8875" spans="12:13" hidden="1" x14ac:dyDescent="0.25">
      <c r="L8875" s="145" t="str">
        <f>IF(A8875="","",IFERROR(VLOOKUP(B8875,IPQlickTabla!$B:$J,9,FALSE),IF(B8875="80 - Produccion-Mezcla Grasa","80",IF(B8875="51 - Purga-Purga de sebo","51",IF(B8875="502 - Fermentacion PCL","502",IF(B8875="510 - Fermentacion","510","512"))))))</f>
        <v/>
      </c>
      <c r="M8875" s="107" t="str">
        <f t="shared" si="138"/>
        <v/>
      </c>
    </row>
    <row r="8876" spans="12:13" hidden="1" x14ac:dyDescent="0.25">
      <c r="L8876" s="145" t="str">
        <f>IF(A8876="","",IFERROR(VLOOKUP(B8876,IPQlickTabla!$B:$J,9,FALSE),IF(B8876="80 - Produccion-Mezcla Grasa","80",IF(B8876="51 - Purga-Purga de sebo","51",IF(B8876="502 - Fermentacion PCL","502",IF(B8876="510 - Fermentacion","510","512"))))))</f>
        <v/>
      </c>
      <c r="M8876" s="107" t="str">
        <f t="shared" si="138"/>
        <v/>
      </c>
    </row>
    <row r="8877" spans="12:13" hidden="1" x14ac:dyDescent="0.25">
      <c r="L8877" s="145" t="str">
        <f>IF(A8877="","",IFERROR(VLOOKUP(B8877,IPQlickTabla!$B:$J,9,FALSE),IF(B8877="80 - Produccion-Mezcla Grasa","80",IF(B8877="51 - Purga-Purga de sebo","51",IF(B8877="502 - Fermentacion PCL","502",IF(B8877="510 - Fermentacion","510","512"))))))</f>
        <v/>
      </c>
      <c r="M8877" s="107" t="str">
        <f t="shared" si="138"/>
        <v/>
      </c>
    </row>
    <row r="8878" spans="12:13" hidden="1" x14ac:dyDescent="0.25">
      <c r="L8878" s="145" t="str">
        <f>IF(A8878="","",IFERROR(VLOOKUP(B8878,IPQlickTabla!$B:$J,9,FALSE),IF(B8878="80 - Produccion-Mezcla Grasa","80",IF(B8878="51 - Purga-Purga de sebo","51",IF(B8878="502 - Fermentacion PCL","502",IF(B8878="510 - Fermentacion","510","512"))))))</f>
        <v/>
      </c>
      <c r="M8878" s="107" t="str">
        <f t="shared" si="138"/>
        <v/>
      </c>
    </row>
    <row r="8879" spans="12:13" hidden="1" x14ac:dyDescent="0.25">
      <c r="L8879" s="145" t="str">
        <f>IF(A8879="","",IFERROR(VLOOKUP(B8879,IPQlickTabla!$B:$J,9,FALSE),IF(B8879="80 - Produccion-Mezcla Grasa","80",IF(B8879="51 - Purga-Purga de sebo","51",IF(B8879="502 - Fermentacion PCL","502",IF(B8879="510 - Fermentacion","510","512"))))))</f>
        <v/>
      </c>
      <c r="M8879" s="107" t="str">
        <f t="shared" si="138"/>
        <v/>
      </c>
    </row>
    <row r="8880" spans="12:13" hidden="1" x14ac:dyDescent="0.25">
      <c r="L8880" s="145" t="str">
        <f>IF(A8880="","",IFERROR(VLOOKUP(B8880,IPQlickTabla!$B:$J,9,FALSE),IF(B8880="80 - Produccion-Mezcla Grasa","80",IF(B8880="51 - Purga-Purga de sebo","51",IF(B8880="502 - Fermentacion PCL","502",IF(B8880="510 - Fermentacion","510","512"))))))</f>
        <v/>
      </c>
      <c r="M8880" s="107" t="str">
        <f t="shared" si="138"/>
        <v/>
      </c>
    </row>
    <row r="8881" spans="12:13" hidden="1" x14ac:dyDescent="0.25">
      <c r="L8881" s="145" t="str">
        <f>IF(A8881="","",IFERROR(VLOOKUP(B8881,IPQlickTabla!$B:$J,9,FALSE),IF(B8881="80 - Produccion-Mezcla Grasa","80",IF(B8881="51 - Purga-Purga de sebo","51",IF(B8881="502 - Fermentacion PCL","502",IF(B8881="510 - Fermentacion","510","512"))))))</f>
        <v/>
      </c>
      <c r="M8881" s="107" t="str">
        <f t="shared" si="138"/>
        <v/>
      </c>
    </row>
    <row r="8882" spans="12:13" hidden="1" x14ac:dyDescent="0.25">
      <c r="L8882" s="145" t="str">
        <f>IF(A8882="","",IFERROR(VLOOKUP(B8882,IPQlickTabla!$B:$J,9,FALSE),IF(B8882="80 - Produccion-Mezcla Grasa","80",IF(B8882="51 - Purga-Purga de sebo","51",IF(B8882="502 - Fermentacion PCL","502",IF(B8882="510 - Fermentacion","510","512"))))))</f>
        <v/>
      </c>
      <c r="M8882" s="107" t="str">
        <f t="shared" si="138"/>
        <v/>
      </c>
    </row>
    <row r="8883" spans="12:13" hidden="1" x14ac:dyDescent="0.25">
      <c r="L8883" s="145" t="str">
        <f>IF(A8883="","",IFERROR(VLOOKUP(B8883,IPQlickTabla!$B:$J,9,FALSE),IF(B8883="80 - Produccion-Mezcla Grasa","80",IF(B8883="51 - Purga-Purga de sebo","51",IF(B8883="502 - Fermentacion PCL","502",IF(B8883="510 - Fermentacion","510","512"))))))</f>
        <v/>
      </c>
      <c r="M8883" s="107" t="str">
        <f t="shared" si="138"/>
        <v/>
      </c>
    </row>
    <row r="8884" spans="12:13" hidden="1" x14ac:dyDescent="0.25">
      <c r="L8884" s="145" t="str">
        <f>IF(A8884="","",IFERROR(VLOOKUP(B8884,IPQlickTabla!$B:$J,9,FALSE),IF(B8884="80 - Produccion-Mezcla Grasa","80",IF(B8884="51 - Purga-Purga de sebo","51",IF(B8884="502 - Fermentacion PCL","502",IF(B8884="510 - Fermentacion","510","512"))))))</f>
        <v/>
      </c>
      <c r="M8884" s="107" t="str">
        <f t="shared" si="138"/>
        <v/>
      </c>
    </row>
    <row r="8885" spans="12:13" hidden="1" x14ac:dyDescent="0.25">
      <c r="L8885" s="145" t="str">
        <f>IF(A8885="","",IFERROR(VLOOKUP(B8885,IPQlickTabla!$B:$J,9,FALSE),IF(B8885="80 - Produccion-Mezcla Grasa","80",IF(B8885="51 - Purga-Purga de sebo","51",IF(B8885="502 - Fermentacion PCL","502",IF(B8885="510 - Fermentacion","510","512"))))))</f>
        <v/>
      </c>
      <c r="M8885" s="107" t="str">
        <f t="shared" si="138"/>
        <v/>
      </c>
    </row>
    <row r="8886" spans="12:13" hidden="1" x14ac:dyDescent="0.25">
      <c r="L8886" s="145" t="str">
        <f>IF(A8886="","",IFERROR(VLOOKUP(B8886,IPQlickTabla!$B:$J,9,FALSE),IF(B8886="80 - Produccion-Mezcla Grasa","80",IF(B8886="51 - Purga-Purga de sebo","51",IF(B8886="502 - Fermentacion PCL","502",IF(B8886="510 - Fermentacion","510","512"))))))</f>
        <v/>
      </c>
      <c r="M8886" s="107" t="str">
        <f t="shared" si="138"/>
        <v/>
      </c>
    </row>
    <row r="8887" spans="12:13" hidden="1" x14ac:dyDescent="0.25">
      <c r="L8887" s="145" t="str">
        <f>IF(A8887="","",IFERROR(VLOOKUP(B8887,IPQlickTabla!$B:$J,9,FALSE),IF(B8887="80 - Produccion-Mezcla Grasa","80",IF(B8887="51 - Purga-Purga de sebo","51",IF(B8887="502 - Fermentacion PCL","502",IF(B8887="510 - Fermentacion","510","512"))))))</f>
        <v/>
      </c>
      <c r="M8887" s="107" t="str">
        <f t="shared" si="138"/>
        <v/>
      </c>
    </row>
    <row r="8888" spans="12:13" hidden="1" x14ac:dyDescent="0.25">
      <c r="L8888" s="145" t="str">
        <f>IF(A8888="","",IFERROR(VLOOKUP(B8888,IPQlickTabla!$B:$J,9,FALSE),IF(B8888="80 - Produccion-Mezcla Grasa","80",IF(B8888="51 - Purga-Purga de sebo","51",IF(B8888="502 - Fermentacion PCL","502",IF(B8888="510 - Fermentacion","510","512"))))))</f>
        <v/>
      </c>
      <c r="M8888" s="107" t="str">
        <f t="shared" si="138"/>
        <v/>
      </c>
    </row>
    <row r="8889" spans="12:13" hidden="1" x14ac:dyDescent="0.25">
      <c r="L8889" s="145" t="str">
        <f>IF(A8889="","",IFERROR(VLOOKUP(B8889,IPQlickTabla!$B:$J,9,FALSE),IF(B8889="80 - Produccion-Mezcla Grasa","80",IF(B8889="51 - Purga-Purga de sebo","51",IF(B8889="502 - Fermentacion PCL","502",IF(B8889="510 - Fermentacion","510","512"))))))</f>
        <v/>
      </c>
      <c r="M8889" s="107" t="str">
        <f t="shared" si="138"/>
        <v/>
      </c>
    </row>
    <row r="8890" spans="12:13" hidden="1" x14ac:dyDescent="0.25">
      <c r="L8890" s="145" t="str">
        <f>IF(A8890="","",IFERROR(VLOOKUP(B8890,IPQlickTabla!$B:$J,9,FALSE),IF(B8890="80 - Produccion-Mezcla Grasa","80",IF(B8890="51 - Purga-Purga de sebo","51",IF(B8890="502 - Fermentacion PCL","502",IF(B8890="510 - Fermentacion","510","512"))))))</f>
        <v/>
      </c>
      <c r="M8890" s="107" t="str">
        <f t="shared" si="138"/>
        <v/>
      </c>
    </row>
    <row r="8891" spans="12:13" hidden="1" x14ac:dyDescent="0.25">
      <c r="L8891" s="145" t="str">
        <f>IF(A8891="","",IFERROR(VLOOKUP(B8891,IPQlickTabla!$B:$J,9,FALSE),IF(B8891="80 - Produccion-Mezcla Grasa","80",IF(B8891="51 - Purga-Purga de sebo","51",IF(B8891="502 - Fermentacion PCL","502",IF(B8891="510 - Fermentacion","510","512"))))))</f>
        <v/>
      </c>
      <c r="M8891" s="107" t="str">
        <f t="shared" si="138"/>
        <v/>
      </c>
    </row>
    <row r="8892" spans="12:13" hidden="1" x14ac:dyDescent="0.25">
      <c r="L8892" s="145" t="str">
        <f>IF(A8892="","",IFERROR(VLOOKUP(B8892,IPQlickTabla!$B:$J,9,FALSE),IF(B8892="80 - Produccion-Mezcla Grasa","80",IF(B8892="51 - Purga-Purga de sebo","51",IF(B8892="502 - Fermentacion PCL","502",IF(B8892="510 - Fermentacion","510","512"))))))</f>
        <v/>
      </c>
      <c r="M8892" s="107" t="str">
        <f t="shared" si="138"/>
        <v/>
      </c>
    </row>
    <row r="8893" spans="12:13" hidden="1" x14ac:dyDescent="0.25">
      <c r="L8893" s="145" t="str">
        <f>IF(A8893="","",IFERROR(VLOOKUP(B8893,IPQlickTabla!$B:$J,9,FALSE),IF(B8893="80 - Produccion-Mezcla Grasa","80",IF(B8893="51 - Purga-Purga de sebo","51",IF(B8893="502 - Fermentacion PCL","502",IF(B8893="510 - Fermentacion","510","512"))))))</f>
        <v/>
      </c>
      <c r="M8893" s="107" t="str">
        <f t="shared" si="138"/>
        <v/>
      </c>
    </row>
    <row r="8894" spans="12:13" hidden="1" x14ac:dyDescent="0.25">
      <c r="L8894" s="145" t="str">
        <f>IF(A8894="","",IFERROR(VLOOKUP(B8894,IPQlickTabla!$B:$J,9,FALSE),IF(B8894="80 - Produccion-Mezcla Grasa","80",IF(B8894="51 - Purga-Purga de sebo","51",IF(B8894="502 - Fermentacion PCL","502",IF(B8894="510 - Fermentacion","510","512"))))))</f>
        <v/>
      </c>
      <c r="M8894" s="107" t="str">
        <f t="shared" si="138"/>
        <v/>
      </c>
    </row>
    <row r="8895" spans="12:13" hidden="1" x14ac:dyDescent="0.25">
      <c r="L8895" s="145" t="str">
        <f>IF(A8895="","",IFERROR(VLOOKUP(B8895,IPQlickTabla!$B:$J,9,FALSE),IF(B8895="80 - Produccion-Mezcla Grasa","80",IF(B8895="51 - Purga-Purga de sebo","51",IF(B8895="502 - Fermentacion PCL","502",IF(B8895="510 - Fermentacion","510","512"))))))</f>
        <v/>
      </c>
      <c r="M8895" s="107" t="str">
        <f t="shared" si="138"/>
        <v/>
      </c>
    </row>
    <row r="8896" spans="12:13" hidden="1" x14ac:dyDescent="0.25">
      <c r="L8896" s="145" t="str">
        <f>IF(A8896="","",IFERROR(VLOOKUP(B8896,IPQlickTabla!$B:$J,9,FALSE),IF(B8896="80 - Produccion-Mezcla Grasa","80",IF(B8896="51 - Purga-Purga de sebo","51",IF(B8896="502 - Fermentacion PCL","502",IF(B8896="510 - Fermentacion","510","512"))))))</f>
        <v/>
      </c>
      <c r="M8896" s="107" t="str">
        <f t="shared" si="138"/>
        <v/>
      </c>
    </row>
    <row r="8897" spans="12:13" hidden="1" x14ac:dyDescent="0.25">
      <c r="L8897" s="145" t="str">
        <f>IF(A8897="","",IFERROR(VLOOKUP(B8897,IPQlickTabla!$B:$J,9,FALSE),IF(B8897="80 - Produccion-Mezcla Grasa","80",IF(B8897="51 - Purga-Purga de sebo","51",IF(B8897="502 - Fermentacion PCL","502",IF(B8897="510 - Fermentacion","510","512"))))))</f>
        <v/>
      </c>
      <c r="M8897" s="107" t="str">
        <f t="shared" si="138"/>
        <v/>
      </c>
    </row>
    <row r="8898" spans="12:13" hidden="1" x14ac:dyDescent="0.25">
      <c r="L8898" s="145" t="str">
        <f>IF(A8898="","",IFERROR(VLOOKUP(B8898,IPQlickTabla!$B:$J,9,FALSE),IF(B8898="80 - Produccion-Mezcla Grasa","80",IF(B8898="51 - Purga-Purga de sebo","51",IF(B8898="502 - Fermentacion PCL","502",IF(B8898="510 - Fermentacion","510","512"))))))</f>
        <v/>
      </c>
      <c r="M8898" s="107" t="str">
        <f t="shared" si="138"/>
        <v/>
      </c>
    </row>
    <row r="8899" spans="12:13" hidden="1" x14ac:dyDescent="0.25">
      <c r="L8899" s="145" t="str">
        <f>IF(A8899="","",IFERROR(VLOOKUP(B8899,IPQlickTabla!$B:$J,9,FALSE),IF(B8899="80 - Produccion-Mezcla Grasa","80",IF(B8899="51 - Purga-Purga de sebo","51",IF(B8899="502 - Fermentacion PCL","502",IF(B8899="510 - Fermentacion","510","512"))))))</f>
        <v/>
      </c>
      <c r="M8899" s="107" t="str">
        <f t="shared" ref="M8899:M8962" si="139">+IF(OR(L8899=73,L8899=74,L8899=75),75,IF(L8899="80",80,IF(L8899="51",51,IF(L8899="502",502,IF(L8899="510",510,IF(L8899="512",512,L8899))))))</f>
        <v/>
      </c>
    </row>
    <row r="8900" spans="12:13" hidden="1" x14ac:dyDescent="0.25">
      <c r="L8900" s="145" t="str">
        <f>IF(A8900="","",IFERROR(VLOOKUP(B8900,IPQlickTabla!$B:$J,9,FALSE),IF(B8900="80 - Produccion-Mezcla Grasa","80",IF(B8900="51 - Purga-Purga de sebo","51",IF(B8900="502 - Fermentacion PCL","502",IF(B8900="510 - Fermentacion","510","512"))))))</f>
        <v/>
      </c>
      <c r="M8900" s="107" t="str">
        <f t="shared" si="139"/>
        <v/>
      </c>
    </row>
    <row r="8901" spans="12:13" hidden="1" x14ac:dyDescent="0.25">
      <c r="L8901" s="145" t="str">
        <f>IF(A8901="","",IFERROR(VLOOKUP(B8901,IPQlickTabla!$B:$J,9,FALSE),IF(B8901="80 - Produccion-Mezcla Grasa","80",IF(B8901="51 - Purga-Purga de sebo","51",IF(B8901="502 - Fermentacion PCL","502",IF(B8901="510 - Fermentacion","510","512"))))))</f>
        <v/>
      </c>
      <c r="M8901" s="107" t="str">
        <f t="shared" si="139"/>
        <v/>
      </c>
    </row>
    <row r="8902" spans="12:13" hidden="1" x14ac:dyDescent="0.25">
      <c r="L8902" s="145" t="str">
        <f>IF(A8902="","",IFERROR(VLOOKUP(B8902,IPQlickTabla!$B:$J,9,FALSE),IF(B8902="80 - Produccion-Mezcla Grasa","80",IF(B8902="51 - Purga-Purga de sebo","51",IF(B8902="502 - Fermentacion PCL","502",IF(B8902="510 - Fermentacion","510","512"))))))</f>
        <v/>
      </c>
      <c r="M8902" s="107" t="str">
        <f t="shared" si="139"/>
        <v/>
      </c>
    </row>
    <row r="8903" spans="12:13" hidden="1" x14ac:dyDescent="0.25">
      <c r="L8903" s="145" t="str">
        <f>IF(A8903="","",IFERROR(VLOOKUP(B8903,IPQlickTabla!$B:$J,9,FALSE),IF(B8903="80 - Produccion-Mezcla Grasa","80",IF(B8903="51 - Purga-Purga de sebo","51",IF(B8903="502 - Fermentacion PCL","502",IF(B8903="510 - Fermentacion","510","512"))))))</f>
        <v/>
      </c>
      <c r="M8903" s="107" t="str">
        <f t="shared" si="139"/>
        <v/>
      </c>
    </row>
    <row r="8904" spans="12:13" hidden="1" x14ac:dyDescent="0.25">
      <c r="L8904" s="145" t="str">
        <f>IF(A8904="","",IFERROR(VLOOKUP(B8904,IPQlickTabla!$B:$J,9,FALSE),IF(B8904="80 - Produccion-Mezcla Grasa","80",IF(B8904="51 - Purga-Purga de sebo","51",IF(B8904="502 - Fermentacion PCL","502",IF(B8904="510 - Fermentacion","510","512"))))))</f>
        <v/>
      </c>
      <c r="M8904" s="107" t="str">
        <f t="shared" si="139"/>
        <v/>
      </c>
    </row>
    <row r="8905" spans="12:13" hidden="1" x14ac:dyDescent="0.25">
      <c r="L8905" s="145" t="str">
        <f>IF(A8905="","",IFERROR(VLOOKUP(B8905,IPQlickTabla!$B:$J,9,FALSE),IF(B8905="80 - Produccion-Mezcla Grasa","80",IF(B8905="51 - Purga-Purga de sebo","51",IF(B8905="502 - Fermentacion PCL","502",IF(B8905="510 - Fermentacion","510","512"))))))</f>
        <v/>
      </c>
      <c r="M8905" s="107" t="str">
        <f t="shared" si="139"/>
        <v/>
      </c>
    </row>
    <row r="8906" spans="12:13" hidden="1" x14ac:dyDescent="0.25">
      <c r="L8906" s="145" t="str">
        <f>IF(A8906="","",IFERROR(VLOOKUP(B8906,IPQlickTabla!$B:$J,9,FALSE),IF(B8906="80 - Produccion-Mezcla Grasa","80",IF(B8906="51 - Purga-Purga de sebo","51",IF(B8906="502 - Fermentacion PCL","502",IF(B8906="510 - Fermentacion","510","512"))))))</f>
        <v/>
      </c>
      <c r="M8906" s="107" t="str">
        <f t="shared" si="139"/>
        <v/>
      </c>
    </row>
    <row r="8907" spans="12:13" hidden="1" x14ac:dyDescent="0.25">
      <c r="L8907" s="145" t="str">
        <f>IF(A8907="","",IFERROR(VLOOKUP(B8907,IPQlickTabla!$B:$J,9,FALSE),IF(B8907="80 - Produccion-Mezcla Grasa","80",IF(B8907="51 - Purga-Purga de sebo","51",IF(B8907="502 - Fermentacion PCL","502",IF(B8907="510 - Fermentacion","510","512"))))))</f>
        <v/>
      </c>
      <c r="M8907" s="107" t="str">
        <f t="shared" si="139"/>
        <v/>
      </c>
    </row>
    <row r="8908" spans="12:13" hidden="1" x14ac:dyDescent="0.25">
      <c r="L8908" s="145" t="str">
        <f>IF(A8908="","",IFERROR(VLOOKUP(B8908,IPQlickTabla!$B:$J,9,FALSE),IF(B8908="80 - Produccion-Mezcla Grasa","80",IF(B8908="51 - Purga-Purga de sebo","51",IF(B8908="502 - Fermentacion PCL","502",IF(B8908="510 - Fermentacion","510","512"))))))</f>
        <v/>
      </c>
      <c r="M8908" s="107" t="str">
        <f t="shared" si="139"/>
        <v/>
      </c>
    </row>
    <row r="8909" spans="12:13" hidden="1" x14ac:dyDescent="0.25">
      <c r="L8909" s="145" t="str">
        <f>IF(A8909="","",IFERROR(VLOOKUP(B8909,IPQlickTabla!$B:$J,9,FALSE),IF(B8909="80 - Produccion-Mezcla Grasa","80",IF(B8909="51 - Purga-Purga de sebo","51",IF(B8909="502 - Fermentacion PCL","502",IF(B8909="510 - Fermentacion","510","512"))))))</f>
        <v/>
      </c>
      <c r="M8909" s="107" t="str">
        <f t="shared" si="139"/>
        <v/>
      </c>
    </row>
    <row r="8910" spans="12:13" hidden="1" x14ac:dyDescent="0.25">
      <c r="L8910" s="145" t="str">
        <f>IF(A8910="","",IFERROR(VLOOKUP(B8910,IPQlickTabla!$B:$J,9,FALSE),IF(B8910="80 - Produccion-Mezcla Grasa","80",IF(B8910="51 - Purga-Purga de sebo","51",IF(B8910="502 - Fermentacion PCL","502",IF(B8910="510 - Fermentacion","510","512"))))))</f>
        <v/>
      </c>
      <c r="M8910" s="107" t="str">
        <f t="shared" si="139"/>
        <v/>
      </c>
    </row>
    <row r="8911" spans="12:13" hidden="1" x14ac:dyDescent="0.25">
      <c r="L8911" s="145" t="str">
        <f>IF(A8911="","",IFERROR(VLOOKUP(B8911,IPQlickTabla!$B:$J,9,FALSE),IF(B8911="80 - Produccion-Mezcla Grasa","80",IF(B8911="51 - Purga-Purga de sebo","51",IF(B8911="502 - Fermentacion PCL","502",IF(B8911="510 - Fermentacion","510","512"))))))</f>
        <v/>
      </c>
      <c r="M8911" s="107" t="str">
        <f t="shared" si="139"/>
        <v/>
      </c>
    </row>
    <row r="8912" spans="12:13" hidden="1" x14ac:dyDescent="0.25">
      <c r="L8912" s="145" t="str">
        <f>IF(A8912="","",IFERROR(VLOOKUP(B8912,IPQlickTabla!$B:$J,9,FALSE),IF(B8912="80 - Produccion-Mezcla Grasa","80",IF(B8912="51 - Purga-Purga de sebo","51",IF(B8912="502 - Fermentacion PCL","502",IF(B8912="510 - Fermentacion","510","512"))))))</f>
        <v/>
      </c>
      <c r="M8912" s="107" t="str">
        <f t="shared" si="139"/>
        <v/>
      </c>
    </row>
    <row r="8913" spans="12:13" hidden="1" x14ac:dyDescent="0.25">
      <c r="L8913" s="145" t="str">
        <f>IF(A8913="","",IFERROR(VLOOKUP(B8913,IPQlickTabla!$B:$J,9,FALSE),IF(B8913="80 - Produccion-Mezcla Grasa","80",IF(B8913="51 - Purga-Purga de sebo","51",IF(B8913="502 - Fermentacion PCL","502",IF(B8913="510 - Fermentacion","510","512"))))))</f>
        <v/>
      </c>
      <c r="M8913" s="107" t="str">
        <f t="shared" si="139"/>
        <v/>
      </c>
    </row>
    <row r="8914" spans="12:13" hidden="1" x14ac:dyDescent="0.25">
      <c r="L8914" s="145" t="str">
        <f>IF(A8914="","",IFERROR(VLOOKUP(B8914,IPQlickTabla!$B:$J,9,FALSE),IF(B8914="80 - Produccion-Mezcla Grasa","80",IF(B8914="51 - Purga-Purga de sebo","51",IF(B8914="502 - Fermentacion PCL","502",IF(B8914="510 - Fermentacion","510","512"))))))</f>
        <v/>
      </c>
      <c r="M8914" s="107" t="str">
        <f t="shared" si="139"/>
        <v/>
      </c>
    </row>
    <row r="8915" spans="12:13" hidden="1" x14ac:dyDescent="0.25">
      <c r="L8915" s="145" t="str">
        <f>IF(A8915="","",IFERROR(VLOOKUP(B8915,IPQlickTabla!$B:$J,9,FALSE),IF(B8915="80 - Produccion-Mezcla Grasa","80",IF(B8915="51 - Purga-Purga de sebo","51",IF(B8915="502 - Fermentacion PCL","502",IF(B8915="510 - Fermentacion","510","512"))))))</f>
        <v/>
      </c>
      <c r="M8915" s="107" t="str">
        <f t="shared" si="139"/>
        <v/>
      </c>
    </row>
    <row r="8916" spans="12:13" hidden="1" x14ac:dyDescent="0.25">
      <c r="L8916" s="145" t="str">
        <f>IF(A8916="","",IFERROR(VLOOKUP(B8916,IPQlickTabla!$B:$J,9,FALSE),IF(B8916="80 - Produccion-Mezcla Grasa","80",IF(B8916="51 - Purga-Purga de sebo","51",IF(B8916="502 - Fermentacion PCL","502",IF(B8916="510 - Fermentacion","510","512"))))))</f>
        <v/>
      </c>
      <c r="M8916" s="107" t="str">
        <f t="shared" si="139"/>
        <v/>
      </c>
    </row>
    <row r="8917" spans="12:13" hidden="1" x14ac:dyDescent="0.25">
      <c r="L8917" s="145" t="str">
        <f>IF(A8917="","",IFERROR(VLOOKUP(B8917,IPQlickTabla!$B:$J,9,FALSE),IF(B8917="80 - Produccion-Mezcla Grasa","80",IF(B8917="51 - Purga-Purga de sebo","51",IF(B8917="502 - Fermentacion PCL","502",IF(B8917="510 - Fermentacion","510","512"))))))</f>
        <v/>
      </c>
      <c r="M8917" s="107" t="str">
        <f t="shared" si="139"/>
        <v/>
      </c>
    </row>
    <row r="8918" spans="12:13" hidden="1" x14ac:dyDescent="0.25">
      <c r="L8918" s="145" t="str">
        <f>IF(A8918="","",IFERROR(VLOOKUP(B8918,IPQlickTabla!$B:$J,9,FALSE),IF(B8918="80 - Produccion-Mezcla Grasa","80",IF(B8918="51 - Purga-Purga de sebo","51",IF(B8918="502 - Fermentacion PCL","502",IF(B8918="510 - Fermentacion","510","512"))))))</f>
        <v/>
      </c>
      <c r="M8918" s="107" t="str">
        <f t="shared" si="139"/>
        <v/>
      </c>
    </row>
    <row r="8919" spans="12:13" hidden="1" x14ac:dyDescent="0.25">
      <c r="L8919" s="145" t="str">
        <f>IF(A8919="","",IFERROR(VLOOKUP(B8919,IPQlickTabla!$B:$J,9,FALSE),IF(B8919="80 - Produccion-Mezcla Grasa","80",IF(B8919="51 - Purga-Purga de sebo","51",IF(B8919="502 - Fermentacion PCL","502",IF(B8919="510 - Fermentacion","510","512"))))))</f>
        <v/>
      </c>
      <c r="M8919" s="107" t="str">
        <f t="shared" si="139"/>
        <v/>
      </c>
    </row>
    <row r="8920" spans="12:13" hidden="1" x14ac:dyDescent="0.25">
      <c r="L8920" s="145" t="str">
        <f>IF(A8920="","",IFERROR(VLOOKUP(B8920,IPQlickTabla!$B:$J,9,FALSE),IF(B8920="80 - Produccion-Mezcla Grasa","80",IF(B8920="51 - Purga-Purga de sebo","51",IF(B8920="502 - Fermentacion PCL","502",IF(B8920="510 - Fermentacion","510","512"))))))</f>
        <v/>
      </c>
      <c r="M8920" s="107" t="str">
        <f t="shared" si="139"/>
        <v/>
      </c>
    </row>
    <row r="8921" spans="12:13" hidden="1" x14ac:dyDescent="0.25">
      <c r="L8921" s="145" t="str">
        <f>IF(A8921="","",IFERROR(VLOOKUP(B8921,IPQlickTabla!$B:$J,9,FALSE),IF(B8921="80 - Produccion-Mezcla Grasa","80",IF(B8921="51 - Purga-Purga de sebo","51",IF(B8921="502 - Fermentacion PCL","502",IF(B8921="510 - Fermentacion","510","512"))))))</f>
        <v/>
      </c>
      <c r="M8921" s="107" t="str">
        <f t="shared" si="139"/>
        <v/>
      </c>
    </row>
    <row r="8922" spans="12:13" hidden="1" x14ac:dyDescent="0.25">
      <c r="L8922" s="145" t="str">
        <f>IF(A8922="","",IFERROR(VLOOKUP(B8922,IPQlickTabla!$B:$J,9,FALSE),IF(B8922="80 - Produccion-Mezcla Grasa","80",IF(B8922="51 - Purga-Purga de sebo","51",IF(B8922="502 - Fermentacion PCL","502",IF(B8922="510 - Fermentacion","510","512"))))))</f>
        <v/>
      </c>
      <c r="M8922" s="107" t="str">
        <f t="shared" si="139"/>
        <v/>
      </c>
    </row>
    <row r="8923" spans="12:13" hidden="1" x14ac:dyDescent="0.25">
      <c r="L8923" s="145" t="str">
        <f>IF(A8923="","",IFERROR(VLOOKUP(B8923,IPQlickTabla!$B:$J,9,FALSE),IF(B8923="80 - Produccion-Mezcla Grasa","80",IF(B8923="51 - Purga-Purga de sebo","51",IF(B8923="502 - Fermentacion PCL","502",IF(B8923="510 - Fermentacion","510","512"))))))</f>
        <v/>
      </c>
      <c r="M8923" s="107" t="str">
        <f t="shared" si="139"/>
        <v/>
      </c>
    </row>
    <row r="8924" spans="12:13" hidden="1" x14ac:dyDescent="0.25">
      <c r="L8924" s="145" t="str">
        <f>IF(A8924="","",IFERROR(VLOOKUP(B8924,IPQlickTabla!$B:$J,9,FALSE),IF(B8924="80 - Produccion-Mezcla Grasa","80",IF(B8924="51 - Purga-Purga de sebo","51",IF(B8924="502 - Fermentacion PCL","502",IF(B8924="510 - Fermentacion","510","512"))))))</f>
        <v/>
      </c>
      <c r="M8924" s="107" t="str">
        <f t="shared" si="139"/>
        <v/>
      </c>
    </row>
    <row r="8925" spans="12:13" hidden="1" x14ac:dyDescent="0.25">
      <c r="L8925" s="145" t="str">
        <f>IF(A8925="","",IFERROR(VLOOKUP(B8925,IPQlickTabla!$B:$J,9,FALSE),IF(B8925="80 - Produccion-Mezcla Grasa","80",IF(B8925="51 - Purga-Purga de sebo","51",IF(B8925="502 - Fermentacion PCL","502",IF(B8925="510 - Fermentacion","510","512"))))))</f>
        <v/>
      </c>
      <c r="M8925" s="107" t="str">
        <f t="shared" si="139"/>
        <v/>
      </c>
    </row>
    <row r="8926" spans="12:13" hidden="1" x14ac:dyDescent="0.25">
      <c r="L8926" s="145" t="str">
        <f>IF(A8926="","",IFERROR(VLOOKUP(B8926,IPQlickTabla!$B:$J,9,FALSE),IF(B8926="80 - Produccion-Mezcla Grasa","80",IF(B8926="51 - Purga-Purga de sebo","51",IF(B8926="502 - Fermentacion PCL","502",IF(B8926="510 - Fermentacion","510","512"))))))</f>
        <v/>
      </c>
      <c r="M8926" s="107" t="str">
        <f t="shared" si="139"/>
        <v/>
      </c>
    </row>
    <row r="8927" spans="12:13" hidden="1" x14ac:dyDescent="0.25">
      <c r="L8927" s="145" t="str">
        <f>IF(A8927="","",IFERROR(VLOOKUP(B8927,IPQlickTabla!$B:$J,9,FALSE),IF(B8927="80 - Produccion-Mezcla Grasa","80",IF(B8927="51 - Purga-Purga de sebo","51",IF(B8927="502 - Fermentacion PCL","502",IF(B8927="510 - Fermentacion","510","512"))))))</f>
        <v/>
      </c>
      <c r="M8927" s="107" t="str">
        <f t="shared" si="139"/>
        <v/>
      </c>
    </row>
    <row r="8928" spans="12:13" hidden="1" x14ac:dyDescent="0.25">
      <c r="L8928" s="145" t="str">
        <f>IF(A8928="","",IFERROR(VLOOKUP(B8928,IPQlickTabla!$B:$J,9,FALSE),IF(B8928="80 - Produccion-Mezcla Grasa","80",IF(B8928="51 - Purga-Purga de sebo","51",IF(B8928="502 - Fermentacion PCL","502",IF(B8928="510 - Fermentacion","510","512"))))))</f>
        <v/>
      </c>
      <c r="M8928" s="107" t="str">
        <f t="shared" si="139"/>
        <v/>
      </c>
    </row>
    <row r="8929" spans="12:13" hidden="1" x14ac:dyDescent="0.25">
      <c r="L8929" s="145" t="str">
        <f>IF(A8929="","",IFERROR(VLOOKUP(B8929,IPQlickTabla!$B:$J,9,FALSE),IF(B8929="80 - Produccion-Mezcla Grasa","80",IF(B8929="51 - Purga-Purga de sebo","51",IF(B8929="502 - Fermentacion PCL","502",IF(B8929="510 - Fermentacion","510","512"))))))</f>
        <v/>
      </c>
      <c r="M8929" s="107" t="str">
        <f t="shared" si="139"/>
        <v/>
      </c>
    </row>
    <row r="8930" spans="12:13" hidden="1" x14ac:dyDescent="0.25">
      <c r="L8930" s="145" t="str">
        <f>IF(A8930="","",IFERROR(VLOOKUP(B8930,IPQlickTabla!$B:$J,9,FALSE),IF(B8930="80 - Produccion-Mezcla Grasa","80",IF(B8930="51 - Purga-Purga de sebo","51",IF(B8930="502 - Fermentacion PCL","502",IF(B8930="510 - Fermentacion","510","512"))))))</f>
        <v/>
      </c>
      <c r="M8930" s="107" t="str">
        <f t="shared" si="139"/>
        <v/>
      </c>
    </row>
    <row r="8931" spans="12:13" hidden="1" x14ac:dyDescent="0.25">
      <c r="L8931" s="145" t="str">
        <f>IF(A8931="","",IFERROR(VLOOKUP(B8931,IPQlickTabla!$B:$J,9,FALSE),IF(B8931="80 - Produccion-Mezcla Grasa","80",IF(B8931="51 - Purga-Purga de sebo","51",IF(B8931="502 - Fermentacion PCL","502",IF(B8931="510 - Fermentacion","510","512"))))))</f>
        <v/>
      </c>
      <c r="M8931" s="107" t="str">
        <f t="shared" si="139"/>
        <v/>
      </c>
    </row>
    <row r="8932" spans="12:13" hidden="1" x14ac:dyDescent="0.25">
      <c r="L8932" s="145" t="str">
        <f>IF(A8932="","",IFERROR(VLOOKUP(B8932,IPQlickTabla!$B:$J,9,FALSE),IF(B8932="80 - Produccion-Mezcla Grasa","80",IF(B8932="51 - Purga-Purga de sebo","51",IF(B8932="502 - Fermentacion PCL","502",IF(B8932="510 - Fermentacion","510","512"))))))</f>
        <v/>
      </c>
      <c r="M8932" s="107" t="str">
        <f t="shared" si="139"/>
        <v/>
      </c>
    </row>
    <row r="8933" spans="12:13" hidden="1" x14ac:dyDescent="0.25">
      <c r="L8933" s="145" t="str">
        <f>IF(A8933="","",IFERROR(VLOOKUP(B8933,IPQlickTabla!$B:$J,9,FALSE),IF(B8933="80 - Produccion-Mezcla Grasa","80",IF(B8933="51 - Purga-Purga de sebo","51",IF(B8933="502 - Fermentacion PCL","502",IF(B8933="510 - Fermentacion","510","512"))))))</f>
        <v/>
      </c>
      <c r="M8933" s="107" t="str">
        <f t="shared" si="139"/>
        <v/>
      </c>
    </row>
    <row r="8934" spans="12:13" hidden="1" x14ac:dyDescent="0.25">
      <c r="L8934" s="145" t="str">
        <f>IF(A8934="","",IFERROR(VLOOKUP(B8934,IPQlickTabla!$B:$J,9,FALSE),IF(B8934="80 - Produccion-Mezcla Grasa","80",IF(B8934="51 - Purga-Purga de sebo","51",IF(B8934="502 - Fermentacion PCL","502",IF(B8934="510 - Fermentacion","510","512"))))))</f>
        <v/>
      </c>
      <c r="M8934" s="107" t="str">
        <f t="shared" si="139"/>
        <v/>
      </c>
    </row>
    <row r="8935" spans="12:13" hidden="1" x14ac:dyDescent="0.25">
      <c r="L8935" s="145" t="str">
        <f>IF(A8935="","",IFERROR(VLOOKUP(B8935,IPQlickTabla!$B:$J,9,FALSE),IF(B8935="80 - Produccion-Mezcla Grasa","80",IF(B8935="51 - Purga-Purga de sebo","51",IF(B8935="502 - Fermentacion PCL","502",IF(B8935="510 - Fermentacion","510","512"))))))</f>
        <v/>
      </c>
      <c r="M8935" s="107" t="str">
        <f t="shared" si="139"/>
        <v/>
      </c>
    </row>
    <row r="8936" spans="12:13" hidden="1" x14ac:dyDescent="0.25">
      <c r="L8936" s="145" t="str">
        <f>IF(A8936="","",IFERROR(VLOOKUP(B8936,IPQlickTabla!$B:$J,9,FALSE),IF(B8936="80 - Produccion-Mezcla Grasa","80",IF(B8936="51 - Purga-Purga de sebo","51",IF(B8936="502 - Fermentacion PCL","502",IF(B8936="510 - Fermentacion","510","512"))))))</f>
        <v/>
      </c>
      <c r="M8936" s="107" t="str">
        <f t="shared" si="139"/>
        <v/>
      </c>
    </row>
    <row r="8937" spans="12:13" hidden="1" x14ac:dyDescent="0.25">
      <c r="L8937" s="145" t="str">
        <f>IF(A8937="","",IFERROR(VLOOKUP(B8937,IPQlickTabla!$B:$J,9,FALSE),IF(B8937="80 - Produccion-Mezcla Grasa","80",IF(B8937="51 - Purga-Purga de sebo","51",IF(B8937="502 - Fermentacion PCL","502",IF(B8937="510 - Fermentacion","510","512"))))))</f>
        <v/>
      </c>
      <c r="M8937" s="107" t="str">
        <f t="shared" si="139"/>
        <v/>
      </c>
    </row>
    <row r="8938" spans="12:13" hidden="1" x14ac:dyDescent="0.25">
      <c r="L8938" s="145" t="str">
        <f>IF(A8938="","",IFERROR(VLOOKUP(B8938,IPQlickTabla!$B:$J,9,FALSE),IF(B8938="80 - Produccion-Mezcla Grasa","80",IF(B8938="51 - Purga-Purga de sebo","51",IF(B8938="502 - Fermentacion PCL","502",IF(B8938="510 - Fermentacion","510","512"))))))</f>
        <v/>
      </c>
      <c r="M8938" s="107" t="str">
        <f t="shared" si="139"/>
        <v/>
      </c>
    </row>
    <row r="8939" spans="12:13" hidden="1" x14ac:dyDescent="0.25">
      <c r="L8939" s="145" t="str">
        <f>IF(A8939="","",IFERROR(VLOOKUP(B8939,IPQlickTabla!$B:$J,9,FALSE),IF(B8939="80 - Produccion-Mezcla Grasa","80",IF(B8939="51 - Purga-Purga de sebo","51",IF(B8939="502 - Fermentacion PCL","502",IF(B8939="510 - Fermentacion","510","512"))))))</f>
        <v/>
      </c>
      <c r="M8939" s="107" t="str">
        <f t="shared" si="139"/>
        <v/>
      </c>
    </row>
    <row r="8940" spans="12:13" hidden="1" x14ac:dyDescent="0.25">
      <c r="L8940" s="145" t="str">
        <f>IF(A8940="","",IFERROR(VLOOKUP(B8940,IPQlickTabla!$B:$J,9,FALSE),IF(B8940="80 - Produccion-Mezcla Grasa","80",IF(B8940="51 - Purga-Purga de sebo","51",IF(B8940="502 - Fermentacion PCL","502",IF(B8940="510 - Fermentacion","510","512"))))))</f>
        <v/>
      </c>
      <c r="M8940" s="107" t="str">
        <f t="shared" si="139"/>
        <v/>
      </c>
    </row>
    <row r="8941" spans="12:13" hidden="1" x14ac:dyDescent="0.25">
      <c r="L8941" s="145" t="str">
        <f>IF(A8941="","",IFERROR(VLOOKUP(B8941,IPQlickTabla!$B:$J,9,FALSE),IF(B8941="80 - Produccion-Mezcla Grasa","80",IF(B8941="51 - Purga-Purga de sebo","51",IF(B8941="502 - Fermentacion PCL","502",IF(B8941="510 - Fermentacion","510","512"))))))</f>
        <v/>
      </c>
      <c r="M8941" s="107" t="str">
        <f t="shared" si="139"/>
        <v/>
      </c>
    </row>
    <row r="8942" spans="12:13" hidden="1" x14ac:dyDescent="0.25">
      <c r="L8942" s="145" t="str">
        <f>IF(A8942="","",IFERROR(VLOOKUP(B8942,IPQlickTabla!$B:$J,9,FALSE),IF(B8942="80 - Produccion-Mezcla Grasa","80",IF(B8942="51 - Purga-Purga de sebo","51",IF(B8942="502 - Fermentacion PCL","502",IF(B8942="510 - Fermentacion","510","512"))))))</f>
        <v/>
      </c>
      <c r="M8942" s="107" t="str">
        <f t="shared" si="139"/>
        <v/>
      </c>
    </row>
    <row r="8943" spans="12:13" hidden="1" x14ac:dyDescent="0.25">
      <c r="L8943" s="145" t="str">
        <f>IF(A8943="","",IFERROR(VLOOKUP(B8943,IPQlickTabla!$B:$J,9,FALSE),IF(B8943="80 - Produccion-Mezcla Grasa","80",IF(B8943="51 - Purga-Purga de sebo","51",IF(B8943="502 - Fermentacion PCL","502",IF(B8943="510 - Fermentacion","510","512"))))))</f>
        <v/>
      </c>
      <c r="M8943" s="107" t="str">
        <f t="shared" si="139"/>
        <v/>
      </c>
    </row>
    <row r="8944" spans="12:13" hidden="1" x14ac:dyDescent="0.25">
      <c r="L8944" s="145" t="str">
        <f>IF(A8944="","",IFERROR(VLOOKUP(B8944,IPQlickTabla!$B:$J,9,FALSE),IF(B8944="80 - Produccion-Mezcla Grasa","80",IF(B8944="51 - Purga-Purga de sebo","51",IF(B8944="502 - Fermentacion PCL","502",IF(B8944="510 - Fermentacion","510","512"))))))</f>
        <v/>
      </c>
      <c r="M8944" s="107" t="str">
        <f t="shared" si="139"/>
        <v/>
      </c>
    </row>
    <row r="8945" spans="12:13" hidden="1" x14ac:dyDescent="0.25">
      <c r="L8945" s="145" t="str">
        <f>IF(A8945="","",IFERROR(VLOOKUP(B8945,IPQlickTabla!$B:$J,9,FALSE),IF(B8945="80 - Produccion-Mezcla Grasa","80",IF(B8945="51 - Purga-Purga de sebo","51",IF(B8945="502 - Fermentacion PCL","502",IF(B8945="510 - Fermentacion","510","512"))))))</f>
        <v/>
      </c>
      <c r="M8945" s="107" t="str">
        <f t="shared" si="139"/>
        <v/>
      </c>
    </row>
    <row r="8946" spans="12:13" hidden="1" x14ac:dyDescent="0.25">
      <c r="L8946" s="145" t="str">
        <f>IF(A8946="","",IFERROR(VLOOKUP(B8946,IPQlickTabla!$B:$J,9,FALSE),IF(B8946="80 - Produccion-Mezcla Grasa","80",IF(B8946="51 - Purga-Purga de sebo","51",IF(B8946="502 - Fermentacion PCL","502",IF(B8946="510 - Fermentacion","510","512"))))))</f>
        <v/>
      </c>
      <c r="M8946" s="107" t="str">
        <f t="shared" si="139"/>
        <v/>
      </c>
    </row>
    <row r="8947" spans="12:13" hidden="1" x14ac:dyDescent="0.25">
      <c r="L8947" s="145" t="str">
        <f>IF(A8947="","",IFERROR(VLOOKUP(B8947,IPQlickTabla!$B:$J,9,FALSE),IF(B8947="80 - Produccion-Mezcla Grasa","80",IF(B8947="51 - Purga-Purga de sebo","51",IF(B8947="502 - Fermentacion PCL","502",IF(B8947="510 - Fermentacion","510","512"))))))</f>
        <v/>
      </c>
      <c r="M8947" s="107" t="str">
        <f t="shared" si="139"/>
        <v/>
      </c>
    </row>
    <row r="8948" spans="12:13" hidden="1" x14ac:dyDescent="0.25">
      <c r="L8948" s="145" t="str">
        <f>IF(A8948="","",IFERROR(VLOOKUP(B8948,IPQlickTabla!$B:$J,9,FALSE),IF(B8948="80 - Produccion-Mezcla Grasa","80",IF(B8948="51 - Purga-Purga de sebo","51",IF(B8948="502 - Fermentacion PCL","502",IF(B8948="510 - Fermentacion","510","512"))))))</f>
        <v/>
      </c>
      <c r="M8948" s="107" t="str">
        <f t="shared" si="139"/>
        <v/>
      </c>
    </row>
    <row r="8949" spans="12:13" hidden="1" x14ac:dyDescent="0.25">
      <c r="L8949" s="145" t="str">
        <f>IF(A8949="","",IFERROR(VLOOKUP(B8949,IPQlickTabla!$B:$J,9,FALSE),IF(B8949="80 - Produccion-Mezcla Grasa","80",IF(B8949="51 - Purga-Purga de sebo","51",IF(B8949="502 - Fermentacion PCL","502",IF(B8949="510 - Fermentacion","510","512"))))))</f>
        <v/>
      </c>
      <c r="M8949" s="107" t="str">
        <f t="shared" si="139"/>
        <v/>
      </c>
    </row>
    <row r="8950" spans="12:13" hidden="1" x14ac:dyDescent="0.25">
      <c r="L8950" s="145" t="str">
        <f>IF(A8950="","",IFERROR(VLOOKUP(B8950,IPQlickTabla!$B:$J,9,FALSE),IF(B8950="80 - Produccion-Mezcla Grasa","80",IF(B8950="51 - Purga-Purga de sebo","51",IF(B8950="502 - Fermentacion PCL","502",IF(B8950="510 - Fermentacion","510","512"))))))</f>
        <v/>
      </c>
      <c r="M8950" s="107" t="str">
        <f t="shared" si="139"/>
        <v/>
      </c>
    </row>
    <row r="8951" spans="12:13" hidden="1" x14ac:dyDescent="0.25">
      <c r="L8951" s="145" t="str">
        <f>IF(A8951="","",IFERROR(VLOOKUP(B8951,IPQlickTabla!$B:$J,9,FALSE),IF(B8951="80 - Produccion-Mezcla Grasa","80",IF(B8951="51 - Purga-Purga de sebo","51",IF(B8951="502 - Fermentacion PCL","502",IF(B8951="510 - Fermentacion","510","512"))))))</f>
        <v/>
      </c>
      <c r="M8951" s="107" t="str">
        <f t="shared" si="139"/>
        <v/>
      </c>
    </row>
    <row r="8952" spans="12:13" hidden="1" x14ac:dyDescent="0.25">
      <c r="L8952" s="145" t="str">
        <f>IF(A8952="","",IFERROR(VLOOKUP(B8952,IPQlickTabla!$B:$J,9,FALSE),IF(B8952="80 - Produccion-Mezcla Grasa","80",IF(B8952="51 - Purga-Purga de sebo","51",IF(B8952="502 - Fermentacion PCL","502",IF(B8952="510 - Fermentacion","510","512"))))))</f>
        <v/>
      </c>
      <c r="M8952" s="107" t="str">
        <f t="shared" si="139"/>
        <v/>
      </c>
    </row>
    <row r="8953" spans="12:13" hidden="1" x14ac:dyDescent="0.25">
      <c r="L8953" s="145" t="str">
        <f>IF(A8953="","",IFERROR(VLOOKUP(B8953,IPQlickTabla!$B:$J,9,FALSE),IF(B8953="80 - Produccion-Mezcla Grasa","80",IF(B8953="51 - Purga-Purga de sebo","51",IF(B8953="502 - Fermentacion PCL","502",IF(B8953="510 - Fermentacion","510","512"))))))</f>
        <v/>
      </c>
      <c r="M8953" s="107" t="str">
        <f t="shared" si="139"/>
        <v/>
      </c>
    </row>
    <row r="8954" spans="12:13" hidden="1" x14ac:dyDescent="0.25">
      <c r="L8954" s="145" t="str">
        <f>IF(A8954="","",IFERROR(VLOOKUP(B8954,IPQlickTabla!$B:$J,9,FALSE),IF(B8954="80 - Produccion-Mezcla Grasa","80",IF(B8954="51 - Purga-Purga de sebo","51",IF(B8954="502 - Fermentacion PCL","502",IF(B8954="510 - Fermentacion","510","512"))))))</f>
        <v/>
      </c>
      <c r="M8954" s="107" t="str">
        <f t="shared" si="139"/>
        <v/>
      </c>
    </row>
    <row r="8955" spans="12:13" hidden="1" x14ac:dyDescent="0.25">
      <c r="L8955" s="145" t="str">
        <f>IF(A8955="","",IFERROR(VLOOKUP(B8955,IPQlickTabla!$B:$J,9,FALSE),IF(B8955="80 - Produccion-Mezcla Grasa","80",IF(B8955="51 - Purga-Purga de sebo","51",IF(B8955="502 - Fermentacion PCL","502",IF(B8955="510 - Fermentacion","510","512"))))))</f>
        <v/>
      </c>
      <c r="M8955" s="107" t="str">
        <f t="shared" si="139"/>
        <v/>
      </c>
    </row>
    <row r="8956" spans="12:13" hidden="1" x14ac:dyDescent="0.25">
      <c r="L8956" s="145" t="str">
        <f>IF(A8956="","",IFERROR(VLOOKUP(B8956,IPQlickTabla!$B:$J,9,FALSE),IF(B8956="80 - Produccion-Mezcla Grasa","80",IF(B8956="51 - Purga-Purga de sebo","51",IF(B8956="502 - Fermentacion PCL","502",IF(B8956="510 - Fermentacion","510","512"))))))</f>
        <v/>
      </c>
      <c r="M8956" s="107" t="str">
        <f t="shared" si="139"/>
        <v/>
      </c>
    </row>
    <row r="8957" spans="12:13" hidden="1" x14ac:dyDescent="0.25">
      <c r="L8957" s="145" t="str">
        <f>IF(A8957="","",IFERROR(VLOOKUP(B8957,IPQlickTabla!$B:$J,9,FALSE),IF(B8957="80 - Produccion-Mezcla Grasa","80",IF(B8957="51 - Purga-Purga de sebo","51",IF(B8957="502 - Fermentacion PCL","502",IF(B8957="510 - Fermentacion","510","512"))))))</f>
        <v/>
      </c>
      <c r="M8957" s="107" t="str">
        <f t="shared" si="139"/>
        <v/>
      </c>
    </row>
    <row r="8958" spans="12:13" hidden="1" x14ac:dyDescent="0.25">
      <c r="L8958" s="145" t="str">
        <f>IF(A8958="","",IFERROR(VLOOKUP(B8958,IPQlickTabla!$B:$J,9,FALSE),IF(B8958="80 - Produccion-Mezcla Grasa","80",IF(B8958="51 - Purga-Purga de sebo","51",IF(B8958="502 - Fermentacion PCL","502",IF(B8958="510 - Fermentacion","510","512"))))))</f>
        <v/>
      </c>
      <c r="M8958" s="107" t="str">
        <f t="shared" si="139"/>
        <v/>
      </c>
    </row>
    <row r="8959" spans="12:13" hidden="1" x14ac:dyDescent="0.25">
      <c r="L8959" s="145" t="str">
        <f>IF(A8959="","",IFERROR(VLOOKUP(B8959,IPQlickTabla!$B:$J,9,FALSE),IF(B8959="80 - Produccion-Mezcla Grasa","80",IF(B8959="51 - Purga-Purga de sebo","51",IF(B8959="502 - Fermentacion PCL","502",IF(B8959="510 - Fermentacion","510","512"))))))</f>
        <v/>
      </c>
      <c r="M8959" s="107" t="str">
        <f t="shared" si="139"/>
        <v/>
      </c>
    </row>
    <row r="8960" spans="12:13" hidden="1" x14ac:dyDescent="0.25">
      <c r="L8960" s="145" t="str">
        <f>IF(A8960="","",IFERROR(VLOOKUP(B8960,IPQlickTabla!$B:$J,9,FALSE),IF(B8960="80 - Produccion-Mezcla Grasa","80",IF(B8960="51 - Purga-Purga de sebo","51",IF(B8960="502 - Fermentacion PCL","502",IF(B8960="510 - Fermentacion","510","512"))))))</f>
        <v/>
      </c>
      <c r="M8960" s="107" t="str">
        <f t="shared" si="139"/>
        <v/>
      </c>
    </row>
    <row r="8961" spans="12:13" hidden="1" x14ac:dyDescent="0.25">
      <c r="L8961" s="145" t="str">
        <f>IF(A8961="","",IFERROR(VLOOKUP(B8961,IPQlickTabla!$B:$J,9,FALSE),IF(B8961="80 - Produccion-Mezcla Grasa","80",IF(B8961="51 - Purga-Purga de sebo","51",IF(B8961="502 - Fermentacion PCL","502",IF(B8961="510 - Fermentacion","510","512"))))))</f>
        <v/>
      </c>
      <c r="M8961" s="107" t="str">
        <f t="shared" si="139"/>
        <v/>
      </c>
    </row>
    <row r="8962" spans="12:13" hidden="1" x14ac:dyDescent="0.25">
      <c r="L8962" s="145" t="str">
        <f>IF(A8962="","",IFERROR(VLOOKUP(B8962,IPQlickTabla!$B:$J,9,FALSE),IF(B8962="80 - Produccion-Mezcla Grasa","80",IF(B8962="51 - Purga-Purga de sebo","51",IF(B8962="502 - Fermentacion PCL","502",IF(B8962="510 - Fermentacion","510","512"))))))</f>
        <v/>
      </c>
      <c r="M8962" s="107" t="str">
        <f t="shared" si="139"/>
        <v/>
      </c>
    </row>
    <row r="8963" spans="12:13" hidden="1" x14ac:dyDescent="0.25">
      <c r="L8963" s="145" t="str">
        <f>IF(A8963="","",IFERROR(VLOOKUP(B8963,IPQlickTabla!$B:$J,9,FALSE),IF(B8963="80 - Produccion-Mezcla Grasa","80",IF(B8963="51 - Purga-Purga de sebo","51",IF(B8963="502 - Fermentacion PCL","502",IF(B8963="510 - Fermentacion","510","512"))))))</f>
        <v/>
      </c>
      <c r="M8963" s="107" t="str">
        <f t="shared" ref="M8963:M9026" si="140">+IF(OR(L8963=73,L8963=74,L8963=75),75,IF(L8963="80",80,IF(L8963="51",51,IF(L8963="502",502,IF(L8963="510",510,IF(L8963="512",512,L8963))))))</f>
        <v/>
      </c>
    </row>
    <row r="8964" spans="12:13" hidden="1" x14ac:dyDescent="0.25">
      <c r="L8964" s="145" t="str">
        <f>IF(A8964="","",IFERROR(VLOOKUP(B8964,IPQlickTabla!$B:$J,9,FALSE),IF(B8964="80 - Produccion-Mezcla Grasa","80",IF(B8964="51 - Purga-Purga de sebo","51",IF(B8964="502 - Fermentacion PCL","502",IF(B8964="510 - Fermentacion","510","512"))))))</f>
        <v/>
      </c>
      <c r="M8964" s="107" t="str">
        <f t="shared" si="140"/>
        <v/>
      </c>
    </row>
    <row r="8965" spans="12:13" hidden="1" x14ac:dyDescent="0.25">
      <c r="L8965" s="145" t="str">
        <f>IF(A8965="","",IFERROR(VLOOKUP(B8965,IPQlickTabla!$B:$J,9,FALSE),IF(B8965="80 - Produccion-Mezcla Grasa","80",IF(B8965="51 - Purga-Purga de sebo","51",IF(B8965="502 - Fermentacion PCL","502",IF(B8965="510 - Fermentacion","510","512"))))))</f>
        <v/>
      </c>
      <c r="M8965" s="107" t="str">
        <f t="shared" si="140"/>
        <v/>
      </c>
    </row>
    <row r="8966" spans="12:13" hidden="1" x14ac:dyDescent="0.25">
      <c r="L8966" s="145" t="str">
        <f>IF(A8966="","",IFERROR(VLOOKUP(B8966,IPQlickTabla!$B:$J,9,FALSE),IF(B8966="80 - Produccion-Mezcla Grasa","80",IF(B8966="51 - Purga-Purga de sebo","51",IF(B8966="502 - Fermentacion PCL","502",IF(B8966="510 - Fermentacion","510","512"))))))</f>
        <v/>
      </c>
      <c r="M8966" s="107" t="str">
        <f t="shared" si="140"/>
        <v/>
      </c>
    </row>
    <row r="8967" spans="12:13" hidden="1" x14ac:dyDescent="0.25">
      <c r="L8967" s="145" t="str">
        <f>IF(A8967="","",IFERROR(VLOOKUP(B8967,IPQlickTabla!$B:$J,9,FALSE),IF(B8967="80 - Produccion-Mezcla Grasa","80",IF(B8967="51 - Purga-Purga de sebo","51",IF(B8967="502 - Fermentacion PCL","502",IF(B8967="510 - Fermentacion","510","512"))))))</f>
        <v/>
      </c>
      <c r="M8967" s="107" t="str">
        <f t="shared" si="140"/>
        <v/>
      </c>
    </row>
    <row r="8968" spans="12:13" hidden="1" x14ac:dyDescent="0.25">
      <c r="L8968" s="145" t="str">
        <f>IF(A8968="","",IFERROR(VLOOKUP(B8968,IPQlickTabla!$B:$J,9,FALSE),IF(B8968="80 - Produccion-Mezcla Grasa","80",IF(B8968="51 - Purga-Purga de sebo","51",IF(B8968="502 - Fermentacion PCL","502",IF(B8968="510 - Fermentacion","510","512"))))))</f>
        <v/>
      </c>
      <c r="M8968" s="107" t="str">
        <f t="shared" si="140"/>
        <v/>
      </c>
    </row>
    <row r="8969" spans="12:13" hidden="1" x14ac:dyDescent="0.25">
      <c r="L8969" s="145" t="str">
        <f>IF(A8969="","",IFERROR(VLOOKUP(B8969,IPQlickTabla!$B:$J,9,FALSE),IF(B8969="80 - Produccion-Mezcla Grasa","80",IF(B8969="51 - Purga-Purga de sebo","51",IF(B8969="502 - Fermentacion PCL","502",IF(B8969="510 - Fermentacion","510","512"))))))</f>
        <v/>
      </c>
      <c r="M8969" s="107" t="str">
        <f t="shared" si="140"/>
        <v/>
      </c>
    </row>
    <row r="8970" spans="12:13" hidden="1" x14ac:dyDescent="0.25">
      <c r="L8970" s="145" t="str">
        <f>IF(A8970="","",IFERROR(VLOOKUP(B8970,IPQlickTabla!$B:$J,9,FALSE),IF(B8970="80 - Produccion-Mezcla Grasa","80",IF(B8970="51 - Purga-Purga de sebo","51",IF(B8970="502 - Fermentacion PCL","502",IF(B8970="510 - Fermentacion","510","512"))))))</f>
        <v/>
      </c>
      <c r="M8970" s="107" t="str">
        <f t="shared" si="140"/>
        <v/>
      </c>
    </row>
    <row r="8971" spans="12:13" hidden="1" x14ac:dyDescent="0.25">
      <c r="L8971" s="145" t="str">
        <f>IF(A8971="","",IFERROR(VLOOKUP(B8971,IPQlickTabla!$B:$J,9,FALSE),IF(B8971="80 - Produccion-Mezcla Grasa","80",IF(B8971="51 - Purga-Purga de sebo","51",IF(B8971="502 - Fermentacion PCL","502",IF(B8971="510 - Fermentacion","510","512"))))))</f>
        <v/>
      </c>
      <c r="M8971" s="107" t="str">
        <f t="shared" si="140"/>
        <v/>
      </c>
    </row>
    <row r="8972" spans="12:13" hidden="1" x14ac:dyDescent="0.25">
      <c r="L8972" s="145" t="str">
        <f>IF(A8972="","",IFERROR(VLOOKUP(B8972,IPQlickTabla!$B:$J,9,FALSE),IF(B8972="80 - Produccion-Mezcla Grasa","80",IF(B8972="51 - Purga-Purga de sebo","51",IF(B8972="502 - Fermentacion PCL","502",IF(B8972="510 - Fermentacion","510","512"))))))</f>
        <v/>
      </c>
      <c r="M8972" s="107" t="str">
        <f t="shared" si="140"/>
        <v/>
      </c>
    </row>
    <row r="8973" spans="12:13" hidden="1" x14ac:dyDescent="0.25">
      <c r="L8973" s="145" t="str">
        <f>IF(A8973="","",IFERROR(VLOOKUP(B8973,IPQlickTabla!$B:$J,9,FALSE),IF(B8973="80 - Produccion-Mezcla Grasa","80",IF(B8973="51 - Purga-Purga de sebo","51",IF(B8973="502 - Fermentacion PCL","502",IF(B8973="510 - Fermentacion","510","512"))))))</f>
        <v/>
      </c>
      <c r="M8973" s="107" t="str">
        <f t="shared" si="140"/>
        <v/>
      </c>
    </row>
    <row r="8974" spans="12:13" hidden="1" x14ac:dyDescent="0.25">
      <c r="L8974" s="145" t="str">
        <f>IF(A8974="","",IFERROR(VLOOKUP(B8974,IPQlickTabla!$B:$J,9,FALSE),IF(B8974="80 - Produccion-Mezcla Grasa","80",IF(B8974="51 - Purga-Purga de sebo","51",IF(B8974="502 - Fermentacion PCL","502",IF(B8974="510 - Fermentacion","510","512"))))))</f>
        <v/>
      </c>
      <c r="M8974" s="107" t="str">
        <f t="shared" si="140"/>
        <v/>
      </c>
    </row>
    <row r="8975" spans="12:13" hidden="1" x14ac:dyDescent="0.25">
      <c r="L8975" s="145" t="str">
        <f>IF(A8975="","",IFERROR(VLOOKUP(B8975,IPQlickTabla!$B:$J,9,FALSE),IF(B8975="80 - Produccion-Mezcla Grasa","80",IF(B8975="51 - Purga-Purga de sebo","51",IF(B8975="502 - Fermentacion PCL","502",IF(B8975="510 - Fermentacion","510","512"))))))</f>
        <v/>
      </c>
      <c r="M8975" s="107" t="str">
        <f t="shared" si="140"/>
        <v/>
      </c>
    </row>
    <row r="8976" spans="12:13" hidden="1" x14ac:dyDescent="0.25">
      <c r="L8976" s="145" t="str">
        <f>IF(A8976="","",IFERROR(VLOOKUP(B8976,IPQlickTabla!$B:$J,9,FALSE),IF(B8976="80 - Produccion-Mezcla Grasa","80",IF(B8976="51 - Purga-Purga de sebo","51",IF(B8976="502 - Fermentacion PCL","502",IF(B8976="510 - Fermentacion","510","512"))))))</f>
        <v/>
      </c>
      <c r="M8976" s="107" t="str">
        <f t="shared" si="140"/>
        <v/>
      </c>
    </row>
    <row r="8977" spans="12:13" hidden="1" x14ac:dyDescent="0.25">
      <c r="L8977" s="145" t="str">
        <f>IF(A8977="","",IFERROR(VLOOKUP(B8977,IPQlickTabla!$B:$J,9,FALSE),IF(B8977="80 - Produccion-Mezcla Grasa","80",IF(B8977="51 - Purga-Purga de sebo","51",IF(B8977="502 - Fermentacion PCL","502",IF(B8977="510 - Fermentacion","510","512"))))))</f>
        <v/>
      </c>
      <c r="M8977" s="107" t="str">
        <f t="shared" si="140"/>
        <v/>
      </c>
    </row>
    <row r="8978" spans="12:13" hidden="1" x14ac:dyDescent="0.25">
      <c r="L8978" s="145" t="str">
        <f>IF(A8978="","",IFERROR(VLOOKUP(B8978,IPQlickTabla!$B:$J,9,FALSE),IF(B8978="80 - Produccion-Mezcla Grasa","80",IF(B8978="51 - Purga-Purga de sebo","51",IF(B8978="502 - Fermentacion PCL","502",IF(B8978="510 - Fermentacion","510","512"))))))</f>
        <v/>
      </c>
      <c r="M8978" s="107" t="str">
        <f t="shared" si="140"/>
        <v/>
      </c>
    </row>
    <row r="8979" spans="12:13" hidden="1" x14ac:dyDescent="0.25">
      <c r="L8979" s="145" t="str">
        <f>IF(A8979="","",IFERROR(VLOOKUP(B8979,IPQlickTabla!$B:$J,9,FALSE),IF(B8979="80 - Produccion-Mezcla Grasa","80",IF(B8979="51 - Purga-Purga de sebo","51",IF(B8979="502 - Fermentacion PCL","502",IF(B8979="510 - Fermentacion","510","512"))))))</f>
        <v/>
      </c>
      <c r="M8979" s="107" t="str">
        <f t="shared" si="140"/>
        <v/>
      </c>
    </row>
    <row r="8980" spans="12:13" hidden="1" x14ac:dyDescent="0.25">
      <c r="L8980" s="145" t="str">
        <f>IF(A8980="","",IFERROR(VLOOKUP(B8980,IPQlickTabla!$B:$J,9,FALSE),IF(B8980="80 - Produccion-Mezcla Grasa","80",IF(B8980="51 - Purga-Purga de sebo","51",IF(B8980="502 - Fermentacion PCL","502",IF(B8980="510 - Fermentacion","510","512"))))))</f>
        <v/>
      </c>
      <c r="M8980" s="107" t="str">
        <f t="shared" si="140"/>
        <v/>
      </c>
    </row>
    <row r="8981" spans="12:13" hidden="1" x14ac:dyDescent="0.25">
      <c r="L8981" s="145" t="str">
        <f>IF(A8981="","",IFERROR(VLOOKUP(B8981,IPQlickTabla!$B:$J,9,FALSE),IF(B8981="80 - Produccion-Mezcla Grasa","80",IF(B8981="51 - Purga-Purga de sebo","51",IF(B8981="502 - Fermentacion PCL","502",IF(B8981="510 - Fermentacion","510","512"))))))</f>
        <v/>
      </c>
      <c r="M8981" s="107" t="str">
        <f t="shared" si="140"/>
        <v/>
      </c>
    </row>
    <row r="8982" spans="12:13" hidden="1" x14ac:dyDescent="0.25">
      <c r="L8982" s="145" t="str">
        <f>IF(A8982="","",IFERROR(VLOOKUP(B8982,IPQlickTabla!$B:$J,9,FALSE),IF(B8982="80 - Produccion-Mezcla Grasa","80",IF(B8982="51 - Purga-Purga de sebo","51",IF(B8982="502 - Fermentacion PCL","502",IF(B8982="510 - Fermentacion","510","512"))))))</f>
        <v/>
      </c>
      <c r="M8982" s="107" t="str">
        <f t="shared" si="140"/>
        <v/>
      </c>
    </row>
    <row r="8983" spans="12:13" hidden="1" x14ac:dyDescent="0.25">
      <c r="L8983" s="145" t="str">
        <f>IF(A8983="","",IFERROR(VLOOKUP(B8983,IPQlickTabla!$B:$J,9,FALSE),IF(B8983="80 - Produccion-Mezcla Grasa","80",IF(B8983="51 - Purga-Purga de sebo","51",IF(B8983="502 - Fermentacion PCL","502",IF(B8983="510 - Fermentacion","510","512"))))))</f>
        <v/>
      </c>
      <c r="M8983" s="107" t="str">
        <f t="shared" si="140"/>
        <v/>
      </c>
    </row>
    <row r="8984" spans="12:13" hidden="1" x14ac:dyDescent="0.25">
      <c r="L8984" s="145" t="str">
        <f>IF(A8984="","",IFERROR(VLOOKUP(B8984,IPQlickTabla!$B:$J,9,FALSE),IF(B8984="80 - Produccion-Mezcla Grasa","80",IF(B8984="51 - Purga-Purga de sebo","51",IF(B8984="502 - Fermentacion PCL","502",IF(B8984="510 - Fermentacion","510","512"))))))</f>
        <v/>
      </c>
      <c r="M8984" s="107" t="str">
        <f t="shared" si="140"/>
        <v/>
      </c>
    </row>
    <row r="8985" spans="12:13" hidden="1" x14ac:dyDescent="0.25">
      <c r="L8985" s="145" t="str">
        <f>IF(A8985="","",IFERROR(VLOOKUP(B8985,IPQlickTabla!$B:$J,9,FALSE),IF(B8985="80 - Produccion-Mezcla Grasa","80",IF(B8985="51 - Purga-Purga de sebo","51",IF(B8985="502 - Fermentacion PCL","502",IF(B8985="510 - Fermentacion","510","512"))))))</f>
        <v/>
      </c>
      <c r="M8985" s="107" t="str">
        <f t="shared" si="140"/>
        <v/>
      </c>
    </row>
    <row r="8986" spans="12:13" hidden="1" x14ac:dyDescent="0.25">
      <c r="L8986" s="145" t="str">
        <f>IF(A8986="","",IFERROR(VLOOKUP(B8986,IPQlickTabla!$B:$J,9,FALSE),IF(B8986="80 - Produccion-Mezcla Grasa","80",IF(B8986="51 - Purga-Purga de sebo","51",IF(B8986="502 - Fermentacion PCL","502",IF(B8986="510 - Fermentacion","510","512"))))))</f>
        <v/>
      </c>
      <c r="M8986" s="107" t="str">
        <f t="shared" si="140"/>
        <v/>
      </c>
    </row>
    <row r="8987" spans="12:13" hidden="1" x14ac:dyDescent="0.25">
      <c r="L8987" s="145" t="str">
        <f>IF(A8987="","",IFERROR(VLOOKUP(B8987,IPQlickTabla!$B:$J,9,FALSE),IF(B8987="80 - Produccion-Mezcla Grasa","80",IF(B8987="51 - Purga-Purga de sebo","51",IF(B8987="502 - Fermentacion PCL","502",IF(B8987="510 - Fermentacion","510","512"))))))</f>
        <v/>
      </c>
      <c r="M8987" s="107" t="str">
        <f t="shared" si="140"/>
        <v/>
      </c>
    </row>
    <row r="8988" spans="12:13" hidden="1" x14ac:dyDescent="0.25">
      <c r="L8988" s="145" t="str">
        <f>IF(A8988="","",IFERROR(VLOOKUP(B8988,IPQlickTabla!$B:$J,9,FALSE),IF(B8988="80 - Produccion-Mezcla Grasa","80",IF(B8988="51 - Purga-Purga de sebo","51",IF(B8988="502 - Fermentacion PCL","502",IF(B8988="510 - Fermentacion","510","512"))))))</f>
        <v/>
      </c>
      <c r="M8988" s="107" t="str">
        <f t="shared" si="140"/>
        <v/>
      </c>
    </row>
    <row r="8989" spans="12:13" hidden="1" x14ac:dyDescent="0.25">
      <c r="L8989" s="145" t="str">
        <f>IF(A8989="","",IFERROR(VLOOKUP(B8989,IPQlickTabla!$B:$J,9,FALSE),IF(B8989="80 - Produccion-Mezcla Grasa","80",IF(B8989="51 - Purga-Purga de sebo","51",IF(B8989="502 - Fermentacion PCL","502",IF(B8989="510 - Fermentacion","510","512"))))))</f>
        <v/>
      </c>
      <c r="M8989" s="107" t="str">
        <f t="shared" si="140"/>
        <v/>
      </c>
    </row>
    <row r="8990" spans="12:13" hidden="1" x14ac:dyDescent="0.25">
      <c r="L8990" s="145" t="str">
        <f>IF(A8990="","",IFERROR(VLOOKUP(B8990,IPQlickTabla!$B:$J,9,FALSE),IF(B8990="80 - Produccion-Mezcla Grasa","80",IF(B8990="51 - Purga-Purga de sebo","51",IF(B8990="502 - Fermentacion PCL","502",IF(B8990="510 - Fermentacion","510","512"))))))</f>
        <v/>
      </c>
      <c r="M8990" s="107" t="str">
        <f t="shared" si="140"/>
        <v/>
      </c>
    </row>
    <row r="8991" spans="12:13" hidden="1" x14ac:dyDescent="0.25">
      <c r="L8991" s="145" t="str">
        <f>IF(A8991="","",IFERROR(VLOOKUP(B8991,IPQlickTabla!$B:$J,9,FALSE),IF(B8991="80 - Produccion-Mezcla Grasa","80",IF(B8991="51 - Purga-Purga de sebo","51",IF(B8991="502 - Fermentacion PCL","502",IF(B8991="510 - Fermentacion","510","512"))))))</f>
        <v/>
      </c>
      <c r="M8991" s="107" t="str">
        <f t="shared" si="140"/>
        <v/>
      </c>
    </row>
    <row r="8992" spans="12:13" hidden="1" x14ac:dyDescent="0.25">
      <c r="L8992" s="145" t="str">
        <f>IF(A8992="","",IFERROR(VLOOKUP(B8992,IPQlickTabla!$B:$J,9,FALSE),IF(B8992="80 - Produccion-Mezcla Grasa","80",IF(B8992="51 - Purga-Purga de sebo","51",IF(B8992="502 - Fermentacion PCL","502",IF(B8992="510 - Fermentacion","510","512"))))))</f>
        <v/>
      </c>
      <c r="M8992" s="107" t="str">
        <f t="shared" si="140"/>
        <v/>
      </c>
    </row>
    <row r="8993" spans="12:13" hidden="1" x14ac:dyDescent="0.25">
      <c r="L8993" s="145" t="str">
        <f>IF(A8993="","",IFERROR(VLOOKUP(B8993,IPQlickTabla!$B:$J,9,FALSE),IF(B8993="80 - Produccion-Mezcla Grasa","80",IF(B8993="51 - Purga-Purga de sebo","51",IF(B8993="502 - Fermentacion PCL","502",IF(B8993="510 - Fermentacion","510","512"))))))</f>
        <v/>
      </c>
      <c r="M8993" s="107" t="str">
        <f t="shared" si="140"/>
        <v/>
      </c>
    </row>
    <row r="8994" spans="12:13" hidden="1" x14ac:dyDescent="0.25">
      <c r="L8994" s="145" t="str">
        <f>IF(A8994="","",IFERROR(VLOOKUP(B8994,IPQlickTabla!$B:$J,9,FALSE),IF(B8994="80 - Produccion-Mezcla Grasa","80",IF(B8994="51 - Purga-Purga de sebo","51",IF(B8994="502 - Fermentacion PCL","502",IF(B8994="510 - Fermentacion","510","512"))))))</f>
        <v/>
      </c>
      <c r="M8994" s="107" t="str">
        <f t="shared" si="140"/>
        <v/>
      </c>
    </row>
    <row r="8995" spans="12:13" hidden="1" x14ac:dyDescent="0.25">
      <c r="L8995" s="145" t="str">
        <f>IF(A8995="","",IFERROR(VLOOKUP(B8995,IPQlickTabla!$B:$J,9,FALSE),IF(B8995="80 - Produccion-Mezcla Grasa","80",IF(B8995="51 - Purga-Purga de sebo","51",IF(B8995="502 - Fermentacion PCL","502",IF(B8995="510 - Fermentacion","510","512"))))))</f>
        <v/>
      </c>
      <c r="M8995" s="107" t="str">
        <f t="shared" si="140"/>
        <v/>
      </c>
    </row>
    <row r="8996" spans="12:13" hidden="1" x14ac:dyDescent="0.25">
      <c r="L8996" s="145" t="str">
        <f>IF(A8996="","",IFERROR(VLOOKUP(B8996,IPQlickTabla!$B:$J,9,FALSE),IF(B8996="80 - Produccion-Mezcla Grasa","80",IF(B8996="51 - Purga-Purga de sebo","51",IF(B8996="502 - Fermentacion PCL","502",IF(B8996="510 - Fermentacion","510","512"))))))</f>
        <v/>
      </c>
      <c r="M8996" s="107" t="str">
        <f t="shared" si="140"/>
        <v/>
      </c>
    </row>
    <row r="8997" spans="12:13" hidden="1" x14ac:dyDescent="0.25">
      <c r="L8997" s="145" t="str">
        <f>IF(A8997="","",IFERROR(VLOOKUP(B8997,IPQlickTabla!$B:$J,9,FALSE),IF(B8997="80 - Produccion-Mezcla Grasa","80",IF(B8997="51 - Purga-Purga de sebo","51",IF(B8997="502 - Fermentacion PCL","502",IF(B8997="510 - Fermentacion","510","512"))))))</f>
        <v/>
      </c>
      <c r="M8997" s="107" t="str">
        <f t="shared" si="140"/>
        <v/>
      </c>
    </row>
    <row r="8998" spans="12:13" hidden="1" x14ac:dyDescent="0.25">
      <c r="L8998" s="145" t="str">
        <f>IF(A8998="","",IFERROR(VLOOKUP(B8998,IPQlickTabla!$B:$J,9,FALSE),IF(B8998="80 - Produccion-Mezcla Grasa","80",IF(B8998="51 - Purga-Purga de sebo","51",IF(B8998="502 - Fermentacion PCL","502",IF(B8998="510 - Fermentacion","510","512"))))))</f>
        <v/>
      </c>
      <c r="M8998" s="107" t="str">
        <f t="shared" si="140"/>
        <v/>
      </c>
    </row>
    <row r="8999" spans="12:13" hidden="1" x14ac:dyDescent="0.25">
      <c r="L8999" s="145" t="str">
        <f>IF(A8999="","",IFERROR(VLOOKUP(B8999,IPQlickTabla!$B:$J,9,FALSE),IF(B8999="80 - Produccion-Mezcla Grasa","80",IF(B8999="51 - Purga-Purga de sebo","51",IF(B8999="502 - Fermentacion PCL","502",IF(B8999="510 - Fermentacion","510","512"))))))</f>
        <v/>
      </c>
      <c r="M8999" s="107" t="str">
        <f t="shared" si="140"/>
        <v/>
      </c>
    </row>
    <row r="9000" spans="12:13" hidden="1" x14ac:dyDescent="0.25">
      <c r="L9000" s="145" t="str">
        <f>IF(A9000="","",IFERROR(VLOOKUP(B9000,IPQlickTabla!$B:$J,9,FALSE),IF(B9000="80 - Produccion-Mezcla Grasa","80",IF(B9000="51 - Purga-Purga de sebo","51",IF(B9000="502 - Fermentacion PCL","502",IF(B9000="510 - Fermentacion","510","512"))))))</f>
        <v/>
      </c>
      <c r="M9000" s="107" t="str">
        <f t="shared" si="140"/>
        <v/>
      </c>
    </row>
    <row r="9001" spans="12:13" hidden="1" x14ac:dyDescent="0.25">
      <c r="L9001" s="145" t="str">
        <f>IF(A9001="","",IFERROR(VLOOKUP(B9001,IPQlickTabla!$B:$J,9,FALSE),IF(B9001="80 - Produccion-Mezcla Grasa","80",IF(B9001="51 - Purga-Purga de sebo","51",IF(B9001="502 - Fermentacion PCL","502",IF(B9001="510 - Fermentacion","510","512"))))))</f>
        <v/>
      </c>
      <c r="M9001" s="107" t="str">
        <f t="shared" si="140"/>
        <v/>
      </c>
    </row>
    <row r="9002" spans="12:13" hidden="1" x14ac:dyDescent="0.25">
      <c r="L9002" s="145" t="str">
        <f>IF(A9002="","",IFERROR(VLOOKUP(B9002,IPQlickTabla!$B:$J,9,FALSE),IF(B9002="80 - Produccion-Mezcla Grasa","80",IF(B9002="51 - Purga-Purga de sebo","51",IF(B9002="502 - Fermentacion PCL","502",IF(B9002="510 - Fermentacion","510","512"))))))</f>
        <v/>
      </c>
      <c r="M9002" s="107" t="str">
        <f t="shared" si="140"/>
        <v/>
      </c>
    </row>
    <row r="9003" spans="12:13" hidden="1" x14ac:dyDescent="0.25">
      <c r="L9003" s="145" t="str">
        <f>IF(A9003="","",IFERROR(VLOOKUP(B9003,IPQlickTabla!$B:$J,9,FALSE),IF(B9003="80 - Produccion-Mezcla Grasa","80",IF(B9003="51 - Purga-Purga de sebo","51",IF(B9003="502 - Fermentacion PCL","502",IF(B9003="510 - Fermentacion","510","512"))))))</f>
        <v/>
      </c>
      <c r="M9003" s="107" t="str">
        <f t="shared" si="140"/>
        <v/>
      </c>
    </row>
    <row r="9004" spans="12:13" hidden="1" x14ac:dyDescent="0.25">
      <c r="L9004" s="145" t="str">
        <f>IF(A9004="","",IFERROR(VLOOKUP(B9004,IPQlickTabla!$B:$J,9,FALSE),IF(B9004="80 - Produccion-Mezcla Grasa","80",IF(B9004="51 - Purga-Purga de sebo","51",IF(B9004="502 - Fermentacion PCL","502",IF(B9004="510 - Fermentacion","510","512"))))))</f>
        <v/>
      </c>
      <c r="M9004" s="107" t="str">
        <f t="shared" si="140"/>
        <v/>
      </c>
    </row>
    <row r="9005" spans="12:13" hidden="1" x14ac:dyDescent="0.25">
      <c r="L9005" s="145" t="str">
        <f>IF(A9005="","",IFERROR(VLOOKUP(B9005,IPQlickTabla!$B:$J,9,FALSE),IF(B9005="80 - Produccion-Mezcla Grasa","80",IF(B9005="51 - Purga-Purga de sebo","51",IF(B9005="502 - Fermentacion PCL","502",IF(B9005="510 - Fermentacion","510","512"))))))</f>
        <v/>
      </c>
      <c r="M9005" s="107" t="str">
        <f t="shared" si="140"/>
        <v/>
      </c>
    </row>
    <row r="9006" spans="12:13" hidden="1" x14ac:dyDescent="0.25">
      <c r="L9006" s="145" t="str">
        <f>IF(A9006="","",IFERROR(VLOOKUP(B9006,IPQlickTabla!$B:$J,9,FALSE),IF(B9006="80 - Produccion-Mezcla Grasa","80",IF(B9006="51 - Purga-Purga de sebo","51",IF(B9006="502 - Fermentacion PCL","502",IF(B9006="510 - Fermentacion","510","512"))))))</f>
        <v/>
      </c>
      <c r="M9006" s="107" t="str">
        <f t="shared" si="140"/>
        <v/>
      </c>
    </row>
    <row r="9007" spans="12:13" hidden="1" x14ac:dyDescent="0.25">
      <c r="L9007" s="145" t="str">
        <f>IF(A9007="","",IFERROR(VLOOKUP(B9007,IPQlickTabla!$B:$J,9,FALSE),IF(B9007="80 - Produccion-Mezcla Grasa","80",IF(B9007="51 - Purga-Purga de sebo","51",IF(B9007="502 - Fermentacion PCL","502",IF(B9007="510 - Fermentacion","510","512"))))))</f>
        <v/>
      </c>
      <c r="M9007" s="107" t="str">
        <f t="shared" si="140"/>
        <v/>
      </c>
    </row>
    <row r="9008" spans="12:13" hidden="1" x14ac:dyDescent="0.25">
      <c r="L9008" s="145" t="str">
        <f>IF(A9008="","",IFERROR(VLOOKUP(B9008,IPQlickTabla!$B:$J,9,FALSE),IF(B9008="80 - Produccion-Mezcla Grasa","80",IF(B9008="51 - Purga-Purga de sebo","51",IF(B9008="502 - Fermentacion PCL","502",IF(B9008="510 - Fermentacion","510","512"))))))</f>
        <v/>
      </c>
      <c r="M9008" s="107" t="str">
        <f t="shared" si="140"/>
        <v/>
      </c>
    </row>
    <row r="9009" spans="12:13" hidden="1" x14ac:dyDescent="0.25">
      <c r="L9009" s="145" t="str">
        <f>IF(A9009="","",IFERROR(VLOOKUP(B9009,IPQlickTabla!$B:$J,9,FALSE),IF(B9009="80 - Produccion-Mezcla Grasa","80",IF(B9009="51 - Purga-Purga de sebo","51",IF(B9009="502 - Fermentacion PCL","502",IF(B9009="510 - Fermentacion","510","512"))))))</f>
        <v/>
      </c>
      <c r="M9009" s="107" t="str">
        <f t="shared" si="140"/>
        <v/>
      </c>
    </row>
    <row r="9010" spans="12:13" hidden="1" x14ac:dyDescent="0.25">
      <c r="L9010" s="145" t="str">
        <f>IF(A9010="","",IFERROR(VLOOKUP(B9010,IPQlickTabla!$B:$J,9,FALSE),IF(B9010="80 - Produccion-Mezcla Grasa","80",IF(B9010="51 - Purga-Purga de sebo","51",IF(B9010="502 - Fermentacion PCL","502",IF(B9010="510 - Fermentacion","510","512"))))))</f>
        <v/>
      </c>
      <c r="M9010" s="107" t="str">
        <f t="shared" si="140"/>
        <v/>
      </c>
    </row>
    <row r="9011" spans="12:13" hidden="1" x14ac:dyDescent="0.25">
      <c r="L9011" s="145" t="str">
        <f>IF(A9011="","",IFERROR(VLOOKUP(B9011,IPQlickTabla!$B:$J,9,FALSE),IF(B9011="80 - Produccion-Mezcla Grasa","80",IF(B9011="51 - Purga-Purga de sebo","51",IF(B9011="502 - Fermentacion PCL","502",IF(B9011="510 - Fermentacion","510","512"))))))</f>
        <v/>
      </c>
      <c r="M9011" s="107" t="str">
        <f t="shared" si="140"/>
        <v/>
      </c>
    </row>
    <row r="9012" spans="12:13" hidden="1" x14ac:dyDescent="0.25">
      <c r="L9012" s="145" t="str">
        <f>IF(A9012="","",IFERROR(VLOOKUP(B9012,IPQlickTabla!$B:$J,9,FALSE),IF(B9012="80 - Produccion-Mezcla Grasa","80",IF(B9012="51 - Purga-Purga de sebo","51",IF(B9012="502 - Fermentacion PCL","502",IF(B9012="510 - Fermentacion","510","512"))))))</f>
        <v/>
      </c>
      <c r="M9012" s="107" t="str">
        <f t="shared" si="140"/>
        <v/>
      </c>
    </row>
    <row r="9013" spans="12:13" hidden="1" x14ac:dyDescent="0.25">
      <c r="L9013" s="145" t="str">
        <f>IF(A9013="","",IFERROR(VLOOKUP(B9013,IPQlickTabla!$B:$J,9,FALSE),IF(B9013="80 - Produccion-Mezcla Grasa","80",IF(B9013="51 - Purga-Purga de sebo","51",IF(B9013="502 - Fermentacion PCL","502",IF(B9013="510 - Fermentacion","510","512"))))))</f>
        <v/>
      </c>
      <c r="M9013" s="107" t="str">
        <f t="shared" si="140"/>
        <v/>
      </c>
    </row>
    <row r="9014" spans="12:13" hidden="1" x14ac:dyDescent="0.25">
      <c r="L9014" s="145" t="str">
        <f>IF(A9014="","",IFERROR(VLOOKUP(B9014,IPQlickTabla!$B:$J,9,FALSE),IF(B9014="80 - Produccion-Mezcla Grasa","80",IF(B9014="51 - Purga-Purga de sebo","51",IF(B9014="502 - Fermentacion PCL","502",IF(B9014="510 - Fermentacion","510","512"))))))</f>
        <v/>
      </c>
      <c r="M9014" s="107" t="str">
        <f t="shared" si="140"/>
        <v/>
      </c>
    </row>
    <row r="9015" spans="12:13" hidden="1" x14ac:dyDescent="0.25">
      <c r="L9015" s="145" t="str">
        <f>IF(A9015="","",IFERROR(VLOOKUP(B9015,IPQlickTabla!$B:$J,9,FALSE),IF(B9015="80 - Produccion-Mezcla Grasa","80",IF(B9015="51 - Purga-Purga de sebo","51",IF(B9015="502 - Fermentacion PCL","502",IF(B9015="510 - Fermentacion","510","512"))))))</f>
        <v/>
      </c>
      <c r="M9015" s="107" t="str">
        <f t="shared" si="140"/>
        <v/>
      </c>
    </row>
    <row r="9016" spans="12:13" hidden="1" x14ac:dyDescent="0.25">
      <c r="L9016" s="145" t="str">
        <f>IF(A9016="","",IFERROR(VLOOKUP(B9016,IPQlickTabla!$B:$J,9,FALSE),IF(B9016="80 - Produccion-Mezcla Grasa","80",IF(B9016="51 - Purga-Purga de sebo","51",IF(B9016="502 - Fermentacion PCL","502",IF(B9016="510 - Fermentacion","510","512"))))))</f>
        <v/>
      </c>
      <c r="M9016" s="107" t="str">
        <f t="shared" si="140"/>
        <v/>
      </c>
    </row>
    <row r="9017" spans="12:13" hidden="1" x14ac:dyDescent="0.25">
      <c r="L9017" s="145" t="str">
        <f>IF(A9017="","",IFERROR(VLOOKUP(B9017,IPQlickTabla!$B:$J,9,FALSE),IF(B9017="80 - Produccion-Mezcla Grasa","80",IF(B9017="51 - Purga-Purga de sebo","51",IF(B9017="502 - Fermentacion PCL","502",IF(B9017="510 - Fermentacion","510","512"))))))</f>
        <v/>
      </c>
      <c r="M9017" s="107" t="str">
        <f t="shared" si="140"/>
        <v/>
      </c>
    </row>
    <row r="9018" spans="12:13" hidden="1" x14ac:dyDescent="0.25">
      <c r="L9018" s="145" t="str">
        <f>IF(A9018="","",IFERROR(VLOOKUP(B9018,IPQlickTabla!$B:$J,9,FALSE),IF(B9018="80 - Produccion-Mezcla Grasa","80",IF(B9018="51 - Purga-Purga de sebo","51",IF(B9018="502 - Fermentacion PCL","502",IF(B9018="510 - Fermentacion","510","512"))))))</f>
        <v/>
      </c>
      <c r="M9018" s="107" t="str">
        <f t="shared" si="140"/>
        <v/>
      </c>
    </row>
    <row r="9019" spans="12:13" hidden="1" x14ac:dyDescent="0.25">
      <c r="L9019" s="145" t="str">
        <f>IF(A9019="","",IFERROR(VLOOKUP(B9019,IPQlickTabla!$B:$J,9,FALSE),IF(B9019="80 - Produccion-Mezcla Grasa","80",IF(B9019="51 - Purga-Purga de sebo","51",IF(B9019="502 - Fermentacion PCL","502",IF(B9019="510 - Fermentacion","510","512"))))))</f>
        <v/>
      </c>
      <c r="M9019" s="107" t="str">
        <f t="shared" si="140"/>
        <v/>
      </c>
    </row>
    <row r="9020" spans="12:13" hidden="1" x14ac:dyDescent="0.25">
      <c r="L9020" s="145" t="str">
        <f>IF(A9020="","",IFERROR(VLOOKUP(B9020,IPQlickTabla!$B:$J,9,FALSE),IF(B9020="80 - Produccion-Mezcla Grasa","80",IF(B9020="51 - Purga-Purga de sebo","51",IF(B9020="502 - Fermentacion PCL","502",IF(B9020="510 - Fermentacion","510","512"))))))</f>
        <v/>
      </c>
      <c r="M9020" s="107" t="str">
        <f t="shared" si="140"/>
        <v/>
      </c>
    </row>
    <row r="9021" spans="12:13" hidden="1" x14ac:dyDescent="0.25">
      <c r="L9021" s="145" t="str">
        <f>IF(A9021="","",IFERROR(VLOOKUP(B9021,IPQlickTabla!$B:$J,9,FALSE),IF(B9021="80 - Produccion-Mezcla Grasa","80",IF(B9021="51 - Purga-Purga de sebo","51",IF(B9021="502 - Fermentacion PCL","502",IF(B9021="510 - Fermentacion","510","512"))))))</f>
        <v/>
      </c>
      <c r="M9021" s="107" t="str">
        <f t="shared" si="140"/>
        <v/>
      </c>
    </row>
    <row r="9022" spans="12:13" hidden="1" x14ac:dyDescent="0.25">
      <c r="L9022" s="145" t="str">
        <f>IF(A9022="","",IFERROR(VLOOKUP(B9022,IPQlickTabla!$B:$J,9,FALSE),IF(B9022="80 - Produccion-Mezcla Grasa","80",IF(B9022="51 - Purga-Purga de sebo","51",IF(B9022="502 - Fermentacion PCL","502",IF(B9022="510 - Fermentacion","510","512"))))))</f>
        <v/>
      </c>
      <c r="M9022" s="107" t="str">
        <f t="shared" si="140"/>
        <v/>
      </c>
    </row>
    <row r="9023" spans="12:13" hidden="1" x14ac:dyDescent="0.25">
      <c r="L9023" s="145" t="str">
        <f>IF(A9023="","",IFERROR(VLOOKUP(B9023,IPQlickTabla!$B:$J,9,FALSE),IF(B9023="80 - Produccion-Mezcla Grasa","80",IF(B9023="51 - Purga-Purga de sebo","51",IF(B9023="502 - Fermentacion PCL","502",IF(B9023="510 - Fermentacion","510","512"))))))</f>
        <v/>
      </c>
      <c r="M9023" s="107" t="str">
        <f t="shared" si="140"/>
        <v/>
      </c>
    </row>
    <row r="9024" spans="12:13" hidden="1" x14ac:dyDescent="0.25">
      <c r="L9024" s="145" t="str">
        <f>IF(A9024="","",IFERROR(VLOOKUP(B9024,IPQlickTabla!$B:$J,9,FALSE),IF(B9024="80 - Produccion-Mezcla Grasa","80",IF(B9024="51 - Purga-Purga de sebo","51",IF(B9024="502 - Fermentacion PCL","502",IF(B9024="510 - Fermentacion","510","512"))))))</f>
        <v/>
      </c>
      <c r="M9024" s="107" t="str">
        <f t="shared" si="140"/>
        <v/>
      </c>
    </row>
    <row r="9025" spans="12:13" hidden="1" x14ac:dyDescent="0.25">
      <c r="L9025" s="145" t="str">
        <f>IF(A9025="","",IFERROR(VLOOKUP(B9025,IPQlickTabla!$B:$J,9,FALSE),IF(B9025="80 - Produccion-Mezcla Grasa","80",IF(B9025="51 - Purga-Purga de sebo","51",IF(B9025="502 - Fermentacion PCL","502",IF(B9025="510 - Fermentacion","510","512"))))))</f>
        <v/>
      </c>
      <c r="M9025" s="107" t="str">
        <f t="shared" si="140"/>
        <v/>
      </c>
    </row>
    <row r="9026" spans="12:13" hidden="1" x14ac:dyDescent="0.25">
      <c r="L9026" s="145" t="str">
        <f>IF(A9026="","",IFERROR(VLOOKUP(B9026,IPQlickTabla!$B:$J,9,FALSE),IF(B9026="80 - Produccion-Mezcla Grasa","80",IF(B9026="51 - Purga-Purga de sebo","51",IF(B9026="502 - Fermentacion PCL","502",IF(B9026="510 - Fermentacion","510","512"))))))</f>
        <v/>
      </c>
      <c r="M9026" s="107" t="str">
        <f t="shared" si="140"/>
        <v/>
      </c>
    </row>
    <row r="9027" spans="12:13" hidden="1" x14ac:dyDescent="0.25">
      <c r="L9027" s="145" t="str">
        <f>IF(A9027="","",IFERROR(VLOOKUP(B9027,IPQlickTabla!$B:$J,9,FALSE),IF(B9027="80 - Produccion-Mezcla Grasa","80",IF(B9027="51 - Purga-Purga de sebo","51",IF(B9027="502 - Fermentacion PCL","502",IF(B9027="510 - Fermentacion","510","512"))))))</f>
        <v/>
      </c>
      <c r="M9027" s="107" t="str">
        <f t="shared" ref="M9027:M9090" si="141">+IF(OR(L9027=73,L9027=74,L9027=75),75,IF(L9027="80",80,IF(L9027="51",51,IF(L9027="502",502,IF(L9027="510",510,IF(L9027="512",512,L9027))))))</f>
        <v/>
      </c>
    </row>
    <row r="9028" spans="12:13" hidden="1" x14ac:dyDescent="0.25">
      <c r="L9028" s="145" t="str">
        <f>IF(A9028="","",IFERROR(VLOOKUP(B9028,IPQlickTabla!$B:$J,9,FALSE),IF(B9028="80 - Produccion-Mezcla Grasa","80",IF(B9028="51 - Purga-Purga de sebo","51",IF(B9028="502 - Fermentacion PCL","502",IF(B9028="510 - Fermentacion","510","512"))))))</f>
        <v/>
      </c>
      <c r="M9028" s="107" t="str">
        <f t="shared" si="141"/>
        <v/>
      </c>
    </row>
    <row r="9029" spans="12:13" hidden="1" x14ac:dyDescent="0.25">
      <c r="L9029" s="145" t="str">
        <f>IF(A9029="","",IFERROR(VLOOKUP(B9029,IPQlickTabla!$B:$J,9,FALSE),IF(B9029="80 - Produccion-Mezcla Grasa","80",IF(B9029="51 - Purga-Purga de sebo","51",IF(B9029="502 - Fermentacion PCL","502",IF(B9029="510 - Fermentacion","510","512"))))))</f>
        <v/>
      </c>
      <c r="M9029" s="107" t="str">
        <f t="shared" si="141"/>
        <v/>
      </c>
    </row>
    <row r="9030" spans="12:13" hidden="1" x14ac:dyDescent="0.25">
      <c r="L9030" s="145" t="str">
        <f>IF(A9030="","",IFERROR(VLOOKUP(B9030,IPQlickTabla!$B:$J,9,FALSE),IF(B9030="80 - Produccion-Mezcla Grasa","80",IF(B9030="51 - Purga-Purga de sebo","51",IF(B9030="502 - Fermentacion PCL","502",IF(B9030="510 - Fermentacion","510","512"))))))</f>
        <v/>
      </c>
      <c r="M9030" s="107" t="str">
        <f t="shared" si="141"/>
        <v/>
      </c>
    </row>
    <row r="9031" spans="12:13" hidden="1" x14ac:dyDescent="0.25">
      <c r="L9031" s="145" t="str">
        <f>IF(A9031="","",IFERROR(VLOOKUP(B9031,IPQlickTabla!$B:$J,9,FALSE),IF(B9031="80 - Produccion-Mezcla Grasa","80",IF(B9031="51 - Purga-Purga de sebo","51",IF(B9031="502 - Fermentacion PCL","502",IF(B9031="510 - Fermentacion","510","512"))))))</f>
        <v/>
      </c>
      <c r="M9031" s="107" t="str">
        <f t="shared" si="141"/>
        <v/>
      </c>
    </row>
    <row r="9032" spans="12:13" hidden="1" x14ac:dyDescent="0.25">
      <c r="L9032" s="145" t="str">
        <f>IF(A9032="","",IFERROR(VLOOKUP(B9032,IPQlickTabla!$B:$J,9,FALSE),IF(B9032="80 - Produccion-Mezcla Grasa","80",IF(B9032="51 - Purga-Purga de sebo","51",IF(B9032="502 - Fermentacion PCL","502",IF(B9032="510 - Fermentacion","510","512"))))))</f>
        <v/>
      </c>
      <c r="M9032" s="107" t="str">
        <f t="shared" si="141"/>
        <v/>
      </c>
    </row>
    <row r="9033" spans="12:13" hidden="1" x14ac:dyDescent="0.25">
      <c r="L9033" s="145" t="str">
        <f>IF(A9033="","",IFERROR(VLOOKUP(B9033,IPQlickTabla!$B:$J,9,FALSE),IF(B9033="80 - Produccion-Mezcla Grasa","80",IF(B9033="51 - Purga-Purga de sebo","51",IF(B9033="502 - Fermentacion PCL","502",IF(B9033="510 - Fermentacion","510","512"))))))</f>
        <v/>
      </c>
      <c r="M9033" s="107" t="str">
        <f t="shared" si="141"/>
        <v/>
      </c>
    </row>
    <row r="9034" spans="12:13" hidden="1" x14ac:dyDescent="0.25">
      <c r="L9034" s="145" t="str">
        <f>IF(A9034="","",IFERROR(VLOOKUP(B9034,IPQlickTabla!$B:$J,9,FALSE),IF(B9034="80 - Produccion-Mezcla Grasa","80",IF(B9034="51 - Purga-Purga de sebo","51",IF(B9034="502 - Fermentacion PCL","502",IF(B9034="510 - Fermentacion","510","512"))))))</f>
        <v/>
      </c>
      <c r="M9034" s="107" t="str">
        <f t="shared" si="141"/>
        <v/>
      </c>
    </row>
    <row r="9035" spans="12:13" hidden="1" x14ac:dyDescent="0.25">
      <c r="L9035" s="145" t="str">
        <f>IF(A9035="","",IFERROR(VLOOKUP(B9035,IPQlickTabla!$B:$J,9,FALSE),IF(B9035="80 - Produccion-Mezcla Grasa","80",IF(B9035="51 - Purga-Purga de sebo","51",IF(B9035="502 - Fermentacion PCL","502",IF(B9035="510 - Fermentacion","510","512"))))))</f>
        <v/>
      </c>
      <c r="M9035" s="107" t="str">
        <f t="shared" si="141"/>
        <v/>
      </c>
    </row>
    <row r="9036" spans="12:13" hidden="1" x14ac:dyDescent="0.25">
      <c r="L9036" s="145" t="str">
        <f>IF(A9036="","",IFERROR(VLOOKUP(B9036,IPQlickTabla!$B:$J,9,FALSE),IF(B9036="80 - Produccion-Mezcla Grasa","80",IF(B9036="51 - Purga-Purga de sebo","51",IF(B9036="502 - Fermentacion PCL","502",IF(B9036="510 - Fermentacion","510","512"))))))</f>
        <v/>
      </c>
      <c r="M9036" s="107" t="str">
        <f t="shared" si="141"/>
        <v/>
      </c>
    </row>
    <row r="9037" spans="12:13" hidden="1" x14ac:dyDescent="0.25">
      <c r="L9037" s="145" t="str">
        <f>IF(A9037="","",IFERROR(VLOOKUP(B9037,IPQlickTabla!$B:$J,9,FALSE),IF(B9037="80 - Produccion-Mezcla Grasa","80",IF(B9037="51 - Purga-Purga de sebo","51",IF(B9037="502 - Fermentacion PCL","502",IF(B9037="510 - Fermentacion","510","512"))))))</f>
        <v/>
      </c>
      <c r="M9037" s="107" t="str">
        <f t="shared" si="141"/>
        <v/>
      </c>
    </row>
    <row r="9038" spans="12:13" hidden="1" x14ac:dyDescent="0.25">
      <c r="L9038" s="145" t="str">
        <f>IF(A9038="","",IFERROR(VLOOKUP(B9038,IPQlickTabla!$B:$J,9,FALSE),IF(B9038="80 - Produccion-Mezcla Grasa","80",IF(B9038="51 - Purga-Purga de sebo","51",IF(B9038="502 - Fermentacion PCL","502",IF(B9038="510 - Fermentacion","510","512"))))))</f>
        <v/>
      </c>
      <c r="M9038" s="107" t="str">
        <f t="shared" si="141"/>
        <v/>
      </c>
    </row>
    <row r="9039" spans="12:13" hidden="1" x14ac:dyDescent="0.25">
      <c r="L9039" s="145" t="str">
        <f>IF(A9039="","",IFERROR(VLOOKUP(B9039,IPQlickTabla!$B:$J,9,FALSE),IF(B9039="80 - Produccion-Mezcla Grasa","80",IF(B9039="51 - Purga-Purga de sebo","51",IF(B9039="502 - Fermentacion PCL","502",IF(B9039="510 - Fermentacion","510","512"))))))</f>
        <v/>
      </c>
      <c r="M9039" s="107" t="str">
        <f t="shared" si="141"/>
        <v/>
      </c>
    </row>
    <row r="9040" spans="12:13" hidden="1" x14ac:dyDescent="0.25">
      <c r="L9040" s="145" t="str">
        <f>IF(A9040="","",IFERROR(VLOOKUP(B9040,IPQlickTabla!$B:$J,9,FALSE),IF(B9040="80 - Produccion-Mezcla Grasa","80",IF(B9040="51 - Purga-Purga de sebo","51",IF(B9040="502 - Fermentacion PCL","502",IF(B9040="510 - Fermentacion","510","512"))))))</f>
        <v/>
      </c>
      <c r="M9040" s="107" t="str">
        <f t="shared" si="141"/>
        <v/>
      </c>
    </row>
    <row r="9041" spans="12:13" hidden="1" x14ac:dyDescent="0.25">
      <c r="L9041" s="145" t="str">
        <f>IF(A9041="","",IFERROR(VLOOKUP(B9041,IPQlickTabla!$B:$J,9,FALSE),IF(B9041="80 - Produccion-Mezcla Grasa","80",IF(B9041="51 - Purga-Purga de sebo","51",IF(B9041="502 - Fermentacion PCL","502",IF(B9041="510 - Fermentacion","510","512"))))))</f>
        <v/>
      </c>
      <c r="M9041" s="107" t="str">
        <f t="shared" si="141"/>
        <v/>
      </c>
    </row>
    <row r="9042" spans="12:13" hidden="1" x14ac:dyDescent="0.25">
      <c r="L9042" s="145" t="str">
        <f>IF(A9042="","",IFERROR(VLOOKUP(B9042,IPQlickTabla!$B:$J,9,FALSE),IF(B9042="80 - Produccion-Mezcla Grasa","80",IF(B9042="51 - Purga-Purga de sebo","51",IF(B9042="502 - Fermentacion PCL","502",IF(B9042="510 - Fermentacion","510","512"))))))</f>
        <v/>
      </c>
      <c r="M9042" s="107" t="str">
        <f t="shared" si="141"/>
        <v/>
      </c>
    </row>
    <row r="9043" spans="12:13" hidden="1" x14ac:dyDescent="0.25">
      <c r="L9043" s="145" t="str">
        <f>IF(A9043="","",IFERROR(VLOOKUP(B9043,IPQlickTabla!$B:$J,9,FALSE),IF(B9043="80 - Produccion-Mezcla Grasa","80",IF(B9043="51 - Purga-Purga de sebo","51",IF(B9043="502 - Fermentacion PCL","502",IF(B9043="510 - Fermentacion","510","512"))))))</f>
        <v/>
      </c>
      <c r="M9043" s="107" t="str">
        <f t="shared" si="141"/>
        <v/>
      </c>
    </row>
    <row r="9044" spans="12:13" hidden="1" x14ac:dyDescent="0.25">
      <c r="L9044" s="145" t="str">
        <f>IF(A9044="","",IFERROR(VLOOKUP(B9044,IPQlickTabla!$B:$J,9,FALSE),IF(B9044="80 - Produccion-Mezcla Grasa","80",IF(B9044="51 - Purga-Purga de sebo","51",IF(B9044="502 - Fermentacion PCL","502",IF(B9044="510 - Fermentacion","510","512"))))))</f>
        <v/>
      </c>
      <c r="M9044" s="107" t="str">
        <f t="shared" si="141"/>
        <v/>
      </c>
    </row>
    <row r="9045" spans="12:13" hidden="1" x14ac:dyDescent="0.25">
      <c r="L9045" s="145" t="str">
        <f>IF(A9045="","",IFERROR(VLOOKUP(B9045,IPQlickTabla!$B:$J,9,FALSE),IF(B9045="80 - Produccion-Mezcla Grasa","80",IF(B9045="51 - Purga-Purga de sebo","51",IF(B9045="502 - Fermentacion PCL","502",IF(B9045="510 - Fermentacion","510","512"))))))</f>
        <v/>
      </c>
      <c r="M9045" s="107" t="str">
        <f t="shared" si="141"/>
        <v/>
      </c>
    </row>
    <row r="9046" spans="12:13" hidden="1" x14ac:dyDescent="0.25">
      <c r="L9046" s="145" t="str">
        <f>IF(A9046="","",IFERROR(VLOOKUP(B9046,IPQlickTabla!$B:$J,9,FALSE),IF(B9046="80 - Produccion-Mezcla Grasa","80",IF(B9046="51 - Purga-Purga de sebo","51",IF(B9046="502 - Fermentacion PCL","502",IF(B9046="510 - Fermentacion","510","512"))))))</f>
        <v/>
      </c>
      <c r="M9046" s="107" t="str">
        <f t="shared" si="141"/>
        <v/>
      </c>
    </row>
    <row r="9047" spans="12:13" hidden="1" x14ac:dyDescent="0.25">
      <c r="L9047" s="145" t="str">
        <f>IF(A9047="","",IFERROR(VLOOKUP(B9047,IPQlickTabla!$B:$J,9,FALSE),IF(B9047="80 - Produccion-Mezcla Grasa","80",IF(B9047="51 - Purga-Purga de sebo","51",IF(B9047="502 - Fermentacion PCL","502",IF(B9047="510 - Fermentacion","510","512"))))))</f>
        <v/>
      </c>
      <c r="M9047" s="107" t="str">
        <f t="shared" si="141"/>
        <v/>
      </c>
    </row>
    <row r="9048" spans="12:13" hidden="1" x14ac:dyDescent="0.25">
      <c r="L9048" s="145" t="str">
        <f>IF(A9048="","",IFERROR(VLOOKUP(B9048,IPQlickTabla!$B:$J,9,FALSE),IF(B9048="80 - Produccion-Mezcla Grasa","80",IF(B9048="51 - Purga-Purga de sebo","51",IF(B9048="502 - Fermentacion PCL","502",IF(B9048="510 - Fermentacion","510","512"))))))</f>
        <v/>
      </c>
      <c r="M9048" s="107" t="str">
        <f t="shared" si="141"/>
        <v/>
      </c>
    </row>
    <row r="9049" spans="12:13" hidden="1" x14ac:dyDescent="0.25">
      <c r="L9049" s="145" t="str">
        <f>IF(A9049="","",IFERROR(VLOOKUP(B9049,IPQlickTabla!$B:$J,9,FALSE),IF(B9049="80 - Produccion-Mezcla Grasa","80",IF(B9049="51 - Purga-Purga de sebo","51",IF(B9049="502 - Fermentacion PCL","502",IF(B9049="510 - Fermentacion","510","512"))))))</f>
        <v/>
      </c>
      <c r="M9049" s="107" t="str">
        <f t="shared" si="141"/>
        <v/>
      </c>
    </row>
    <row r="9050" spans="12:13" hidden="1" x14ac:dyDescent="0.25">
      <c r="L9050" s="145" t="str">
        <f>IF(A9050="","",IFERROR(VLOOKUP(B9050,IPQlickTabla!$B:$J,9,FALSE),IF(B9050="80 - Produccion-Mezcla Grasa","80",IF(B9050="51 - Purga-Purga de sebo","51",IF(B9050="502 - Fermentacion PCL","502",IF(B9050="510 - Fermentacion","510","512"))))))</f>
        <v/>
      </c>
      <c r="M9050" s="107" t="str">
        <f t="shared" si="141"/>
        <v/>
      </c>
    </row>
    <row r="9051" spans="12:13" hidden="1" x14ac:dyDescent="0.25">
      <c r="L9051" s="145" t="str">
        <f>IF(A9051="","",IFERROR(VLOOKUP(B9051,IPQlickTabla!$B:$J,9,FALSE),IF(B9051="80 - Produccion-Mezcla Grasa","80",IF(B9051="51 - Purga-Purga de sebo","51",IF(B9051="502 - Fermentacion PCL","502",IF(B9051="510 - Fermentacion","510","512"))))))</f>
        <v/>
      </c>
      <c r="M9051" s="107" t="str">
        <f t="shared" si="141"/>
        <v/>
      </c>
    </row>
    <row r="9052" spans="12:13" hidden="1" x14ac:dyDescent="0.25">
      <c r="L9052" s="145" t="str">
        <f>IF(A9052="","",IFERROR(VLOOKUP(B9052,IPQlickTabla!$B:$J,9,FALSE),IF(B9052="80 - Produccion-Mezcla Grasa","80",IF(B9052="51 - Purga-Purga de sebo","51",IF(B9052="502 - Fermentacion PCL","502",IF(B9052="510 - Fermentacion","510","512"))))))</f>
        <v/>
      </c>
      <c r="M9052" s="107" t="str">
        <f t="shared" si="141"/>
        <v/>
      </c>
    </row>
    <row r="9053" spans="12:13" hidden="1" x14ac:dyDescent="0.25">
      <c r="L9053" s="145" t="str">
        <f>IF(A9053="","",IFERROR(VLOOKUP(B9053,IPQlickTabla!$B:$J,9,FALSE),IF(B9053="80 - Produccion-Mezcla Grasa","80",IF(B9053="51 - Purga-Purga de sebo","51",IF(B9053="502 - Fermentacion PCL","502",IF(B9053="510 - Fermentacion","510","512"))))))</f>
        <v/>
      </c>
      <c r="M9053" s="107" t="str">
        <f t="shared" si="141"/>
        <v/>
      </c>
    </row>
    <row r="9054" spans="12:13" hidden="1" x14ac:dyDescent="0.25">
      <c r="L9054" s="145" t="str">
        <f>IF(A9054="","",IFERROR(VLOOKUP(B9054,IPQlickTabla!$B:$J,9,FALSE),IF(B9054="80 - Produccion-Mezcla Grasa","80",IF(B9054="51 - Purga-Purga de sebo","51",IF(B9054="502 - Fermentacion PCL","502",IF(B9054="510 - Fermentacion","510","512"))))))</f>
        <v/>
      </c>
      <c r="M9054" s="107" t="str">
        <f t="shared" si="141"/>
        <v/>
      </c>
    </row>
    <row r="9055" spans="12:13" hidden="1" x14ac:dyDescent="0.25">
      <c r="L9055" s="145" t="str">
        <f>IF(A9055="","",IFERROR(VLOOKUP(B9055,IPQlickTabla!$B:$J,9,FALSE),IF(B9055="80 - Produccion-Mezcla Grasa","80",IF(B9055="51 - Purga-Purga de sebo","51",IF(B9055="502 - Fermentacion PCL","502",IF(B9055="510 - Fermentacion","510","512"))))))</f>
        <v/>
      </c>
      <c r="M9055" s="107" t="str">
        <f t="shared" si="141"/>
        <v/>
      </c>
    </row>
    <row r="9056" spans="12:13" hidden="1" x14ac:dyDescent="0.25">
      <c r="L9056" s="145" t="str">
        <f>IF(A9056="","",IFERROR(VLOOKUP(B9056,IPQlickTabla!$B:$J,9,FALSE),IF(B9056="80 - Produccion-Mezcla Grasa","80",IF(B9056="51 - Purga-Purga de sebo","51",IF(B9056="502 - Fermentacion PCL","502",IF(B9056="510 - Fermentacion","510","512"))))))</f>
        <v/>
      </c>
      <c r="M9056" s="107" t="str">
        <f t="shared" si="141"/>
        <v/>
      </c>
    </row>
    <row r="9057" spans="12:13" hidden="1" x14ac:dyDescent="0.25">
      <c r="L9057" s="145" t="str">
        <f>IF(A9057="","",IFERROR(VLOOKUP(B9057,IPQlickTabla!$B:$J,9,FALSE),IF(B9057="80 - Produccion-Mezcla Grasa","80",IF(B9057="51 - Purga-Purga de sebo","51",IF(B9057="502 - Fermentacion PCL","502",IF(B9057="510 - Fermentacion","510","512"))))))</f>
        <v/>
      </c>
      <c r="M9057" s="107" t="str">
        <f t="shared" si="141"/>
        <v/>
      </c>
    </row>
    <row r="9058" spans="12:13" hidden="1" x14ac:dyDescent="0.25">
      <c r="L9058" s="145" t="str">
        <f>IF(A9058="","",IFERROR(VLOOKUP(B9058,IPQlickTabla!$B:$J,9,FALSE),IF(B9058="80 - Produccion-Mezcla Grasa","80",IF(B9058="51 - Purga-Purga de sebo","51",IF(B9058="502 - Fermentacion PCL","502",IF(B9058="510 - Fermentacion","510","512"))))))</f>
        <v/>
      </c>
      <c r="M9058" s="107" t="str">
        <f t="shared" si="141"/>
        <v/>
      </c>
    </row>
    <row r="9059" spans="12:13" hidden="1" x14ac:dyDescent="0.25">
      <c r="L9059" s="145" t="str">
        <f>IF(A9059="","",IFERROR(VLOOKUP(B9059,IPQlickTabla!$B:$J,9,FALSE),IF(B9059="80 - Produccion-Mezcla Grasa","80",IF(B9059="51 - Purga-Purga de sebo","51",IF(B9059="502 - Fermentacion PCL","502",IF(B9059="510 - Fermentacion","510","512"))))))</f>
        <v/>
      </c>
      <c r="M9059" s="107" t="str">
        <f t="shared" si="141"/>
        <v/>
      </c>
    </row>
    <row r="9060" spans="12:13" hidden="1" x14ac:dyDescent="0.25">
      <c r="L9060" s="145" t="str">
        <f>IF(A9060="","",IFERROR(VLOOKUP(B9060,IPQlickTabla!$B:$J,9,FALSE),IF(B9060="80 - Produccion-Mezcla Grasa","80",IF(B9060="51 - Purga-Purga de sebo","51",IF(B9060="502 - Fermentacion PCL","502",IF(B9060="510 - Fermentacion","510","512"))))))</f>
        <v/>
      </c>
      <c r="M9060" s="107" t="str">
        <f t="shared" si="141"/>
        <v/>
      </c>
    </row>
    <row r="9061" spans="12:13" hidden="1" x14ac:dyDescent="0.25">
      <c r="L9061" s="145" t="str">
        <f>IF(A9061="","",IFERROR(VLOOKUP(B9061,IPQlickTabla!$B:$J,9,FALSE),IF(B9061="80 - Produccion-Mezcla Grasa","80",IF(B9061="51 - Purga-Purga de sebo","51",IF(B9061="502 - Fermentacion PCL","502",IF(B9061="510 - Fermentacion","510","512"))))))</f>
        <v/>
      </c>
      <c r="M9061" s="107" t="str">
        <f t="shared" si="141"/>
        <v/>
      </c>
    </row>
    <row r="9062" spans="12:13" hidden="1" x14ac:dyDescent="0.25">
      <c r="L9062" s="145" t="str">
        <f>IF(A9062="","",IFERROR(VLOOKUP(B9062,IPQlickTabla!$B:$J,9,FALSE),IF(B9062="80 - Produccion-Mezcla Grasa","80",IF(B9062="51 - Purga-Purga de sebo","51",IF(B9062="502 - Fermentacion PCL","502",IF(B9062="510 - Fermentacion","510","512"))))))</f>
        <v/>
      </c>
      <c r="M9062" s="107" t="str">
        <f t="shared" si="141"/>
        <v/>
      </c>
    </row>
    <row r="9063" spans="12:13" hidden="1" x14ac:dyDescent="0.25">
      <c r="L9063" s="145" t="str">
        <f>IF(A9063="","",IFERROR(VLOOKUP(B9063,IPQlickTabla!$B:$J,9,FALSE),IF(B9063="80 - Produccion-Mezcla Grasa","80",IF(B9063="51 - Purga-Purga de sebo","51",IF(B9063="502 - Fermentacion PCL","502",IF(B9063="510 - Fermentacion","510","512"))))))</f>
        <v/>
      </c>
      <c r="M9063" s="107" t="str">
        <f t="shared" si="141"/>
        <v/>
      </c>
    </row>
    <row r="9064" spans="12:13" hidden="1" x14ac:dyDescent="0.25">
      <c r="L9064" s="145" t="str">
        <f>IF(A9064="","",IFERROR(VLOOKUP(B9064,IPQlickTabla!$B:$J,9,FALSE),IF(B9064="80 - Produccion-Mezcla Grasa","80",IF(B9064="51 - Purga-Purga de sebo","51",IF(B9064="502 - Fermentacion PCL","502",IF(B9064="510 - Fermentacion","510","512"))))))</f>
        <v/>
      </c>
      <c r="M9064" s="107" t="str">
        <f t="shared" si="141"/>
        <v/>
      </c>
    </row>
    <row r="9065" spans="12:13" hidden="1" x14ac:dyDescent="0.25">
      <c r="L9065" s="145" t="str">
        <f>IF(A9065="","",IFERROR(VLOOKUP(B9065,IPQlickTabla!$B:$J,9,FALSE),IF(B9065="80 - Produccion-Mezcla Grasa","80",IF(B9065="51 - Purga-Purga de sebo","51",IF(B9065="502 - Fermentacion PCL","502",IF(B9065="510 - Fermentacion","510","512"))))))</f>
        <v/>
      </c>
      <c r="M9065" s="107" t="str">
        <f t="shared" si="141"/>
        <v/>
      </c>
    </row>
    <row r="9066" spans="12:13" hidden="1" x14ac:dyDescent="0.25">
      <c r="L9066" s="145" t="str">
        <f>IF(A9066="","",IFERROR(VLOOKUP(B9066,IPQlickTabla!$B:$J,9,FALSE),IF(B9066="80 - Produccion-Mezcla Grasa","80",IF(B9066="51 - Purga-Purga de sebo","51",IF(B9066="502 - Fermentacion PCL","502",IF(B9066="510 - Fermentacion","510","512"))))))</f>
        <v/>
      </c>
      <c r="M9066" s="107" t="str">
        <f t="shared" si="141"/>
        <v/>
      </c>
    </row>
    <row r="9067" spans="12:13" hidden="1" x14ac:dyDescent="0.25">
      <c r="L9067" s="145" t="str">
        <f>IF(A9067="","",IFERROR(VLOOKUP(B9067,IPQlickTabla!$B:$J,9,FALSE),IF(B9067="80 - Produccion-Mezcla Grasa","80",IF(B9067="51 - Purga-Purga de sebo","51",IF(B9067="502 - Fermentacion PCL","502",IF(B9067="510 - Fermentacion","510","512"))))))</f>
        <v/>
      </c>
      <c r="M9067" s="107" t="str">
        <f t="shared" si="141"/>
        <v/>
      </c>
    </row>
    <row r="9068" spans="12:13" hidden="1" x14ac:dyDescent="0.25">
      <c r="L9068" s="145" t="str">
        <f>IF(A9068="","",IFERROR(VLOOKUP(B9068,IPQlickTabla!$B:$J,9,FALSE),IF(B9068="80 - Produccion-Mezcla Grasa","80",IF(B9068="51 - Purga-Purga de sebo","51",IF(B9068="502 - Fermentacion PCL","502",IF(B9068="510 - Fermentacion","510","512"))))))</f>
        <v/>
      </c>
      <c r="M9068" s="107" t="str">
        <f t="shared" si="141"/>
        <v/>
      </c>
    </row>
    <row r="9069" spans="12:13" hidden="1" x14ac:dyDescent="0.25">
      <c r="L9069" s="145" t="str">
        <f>IF(A9069="","",IFERROR(VLOOKUP(B9069,IPQlickTabla!$B:$J,9,FALSE),IF(B9069="80 - Produccion-Mezcla Grasa","80",IF(B9069="51 - Purga-Purga de sebo","51",IF(B9069="502 - Fermentacion PCL","502",IF(B9069="510 - Fermentacion","510","512"))))))</f>
        <v/>
      </c>
      <c r="M9069" s="107" t="str">
        <f t="shared" si="141"/>
        <v/>
      </c>
    </row>
    <row r="9070" spans="12:13" hidden="1" x14ac:dyDescent="0.25">
      <c r="L9070" s="145" t="str">
        <f>IF(A9070="","",IFERROR(VLOOKUP(B9070,IPQlickTabla!$B:$J,9,FALSE),IF(B9070="80 - Produccion-Mezcla Grasa","80",IF(B9070="51 - Purga-Purga de sebo","51",IF(B9070="502 - Fermentacion PCL","502",IF(B9070="510 - Fermentacion","510","512"))))))</f>
        <v/>
      </c>
      <c r="M9070" s="107" t="str">
        <f t="shared" si="141"/>
        <v/>
      </c>
    </row>
    <row r="9071" spans="12:13" hidden="1" x14ac:dyDescent="0.25">
      <c r="L9071" s="145" t="str">
        <f>IF(A9071="","",IFERROR(VLOOKUP(B9071,IPQlickTabla!$B:$J,9,FALSE),IF(B9071="80 - Produccion-Mezcla Grasa","80",IF(B9071="51 - Purga-Purga de sebo","51",IF(B9071="502 - Fermentacion PCL","502",IF(B9071="510 - Fermentacion","510","512"))))))</f>
        <v/>
      </c>
      <c r="M9071" s="107" t="str">
        <f t="shared" si="141"/>
        <v/>
      </c>
    </row>
    <row r="9072" spans="12:13" hidden="1" x14ac:dyDescent="0.25">
      <c r="L9072" s="145" t="str">
        <f>IF(A9072="","",IFERROR(VLOOKUP(B9072,IPQlickTabla!$B:$J,9,FALSE),IF(B9072="80 - Produccion-Mezcla Grasa","80",IF(B9072="51 - Purga-Purga de sebo","51",IF(B9072="502 - Fermentacion PCL","502",IF(B9072="510 - Fermentacion","510","512"))))))</f>
        <v/>
      </c>
      <c r="M9072" s="107" t="str">
        <f t="shared" si="141"/>
        <v/>
      </c>
    </row>
    <row r="9073" spans="12:13" hidden="1" x14ac:dyDescent="0.25">
      <c r="L9073" s="145" t="str">
        <f>IF(A9073="","",IFERROR(VLOOKUP(B9073,IPQlickTabla!$B:$J,9,FALSE),IF(B9073="80 - Produccion-Mezcla Grasa","80",IF(B9073="51 - Purga-Purga de sebo","51",IF(B9073="502 - Fermentacion PCL","502",IF(B9073="510 - Fermentacion","510","512"))))))</f>
        <v/>
      </c>
      <c r="M9073" s="107" t="str">
        <f t="shared" si="141"/>
        <v/>
      </c>
    </row>
    <row r="9074" spans="12:13" hidden="1" x14ac:dyDescent="0.25">
      <c r="L9074" s="145" t="str">
        <f>IF(A9074="","",IFERROR(VLOOKUP(B9074,IPQlickTabla!$B:$J,9,FALSE),IF(B9074="80 - Produccion-Mezcla Grasa","80",IF(B9074="51 - Purga-Purga de sebo","51",IF(B9074="502 - Fermentacion PCL","502",IF(B9074="510 - Fermentacion","510","512"))))))</f>
        <v/>
      </c>
      <c r="M9074" s="107" t="str">
        <f t="shared" si="141"/>
        <v/>
      </c>
    </row>
    <row r="9075" spans="12:13" hidden="1" x14ac:dyDescent="0.25">
      <c r="L9075" s="145" t="str">
        <f>IF(A9075="","",IFERROR(VLOOKUP(B9075,IPQlickTabla!$B:$J,9,FALSE),IF(B9075="80 - Produccion-Mezcla Grasa","80",IF(B9075="51 - Purga-Purga de sebo","51",IF(B9075="502 - Fermentacion PCL","502",IF(B9075="510 - Fermentacion","510","512"))))))</f>
        <v/>
      </c>
      <c r="M9075" s="107" t="str">
        <f t="shared" si="141"/>
        <v/>
      </c>
    </row>
    <row r="9076" spans="12:13" hidden="1" x14ac:dyDescent="0.25">
      <c r="L9076" s="145" t="str">
        <f>IF(A9076="","",IFERROR(VLOOKUP(B9076,IPQlickTabla!$B:$J,9,FALSE),IF(B9076="80 - Produccion-Mezcla Grasa","80",IF(B9076="51 - Purga-Purga de sebo","51",IF(B9076="502 - Fermentacion PCL","502",IF(B9076="510 - Fermentacion","510","512"))))))</f>
        <v/>
      </c>
      <c r="M9076" s="107" t="str">
        <f t="shared" si="141"/>
        <v/>
      </c>
    </row>
    <row r="9077" spans="12:13" hidden="1" x14ac:dyDescent="0.25">
      <c r="L9077" s="145" t="str">
        <f>IF(A9077="","",IFERROR(VLOOKUP(B9077,IPQlickTabla!$B:$J,9,FALSE),IF(B9077="80 - Produccion-Mezcla Grasa","80",IF(B9077="51 - Purga-Purga de sebo","51",IF(B9077="502 - Fermentacion PCL","502",IF(B9077="510 - Fermentacion","510","512"))))))</f>
        <v/>
      </c>
      <c r="M9077" s="107" t="str">
        <f t="shared" si="141"/>
        <v/>
      </c>
    </row>
    <row r="9078" spans="12:13" hidden="1" x14ac:dyDescent="0.25">
      <c r="L9078" s="145" t="str">
        <f>IF(A9078="","",IFERROR(VLOOKUP(B9078,IPQlickTabla!$B:$J,9,FALSE),IF(B9078="80 - Produccion-Mezcla Grasa","80",IF(B9078="51 - Purga-Purga de sebo","51",IF(B9078="502 - Fermentacion PCL","502",IF(B9078="510 - Fermentacion","510","512"))))))</f>
        <v/>
      </c>
      <c r="M9078" s="107" t="str">
        <f t="shared" si="141"/>
        <v/>
      </c>
    </row>
    <row r="9079" spans="12:13" hidden="1" x14ac:dyDescent="0.25">
      <c r="L9079" s="145" t="str">
        <f>IF(A9079="","",IFERROR(VLOOKUP(B9079,IPQlickTabla!$B:$J,9,FALSE),IF(B9079="80 - Produccion-Mezcla Grasa","80",IF(B9079="51 - Purga-Purga de sebo","51",IF(B9079="502 - Fermentacion PCL","502",IF(B9079="510 - Fermentacion","510","512"))))))</f>
        <v/>
      </c>
      <c r="M9079" s="107" t="str">
        <f t="shared" si="141"/>
        <v/>
      </c>
    </row>
    <row r="9080" spans="12:13" hidden="1" x14ac:dyDescent="0.25">
      <c r="L9080" s="145" t="str">
        <f>IF(A9080="","",IFERROR(VLOOKUP(B9080,IPQlickTabla!$B:$J,9,FALSE),IF(B9080="80 - Produccion-Mezcla Grasa","80",IF(B9080="51 - Purga-Purga de sebo","51",IF(B9080="502 - Fermentacion PCL","502",IF(B9080="510 - Fermentacion","510","512"))))))</f>
        <v/>
      </c>
      <c r="M9080" s="107" t="str">
        <f t="shared" si="141"/>
        <v/>
      </c>
    </row>
    <row r="9081" spans="12:13" hidden="1" x14ac:dyDescent="0.25">
      <c r="L9081" s="145" t="str">
        <f>IF(A9081="","",IFERROR(VLOOKUP(B9081,IPQlickTabla!$B:$J,9,FALSE),IF(B9081="80 - Produccion-Mezcla Grasa","80",IF(B9081="51 - Purga-Purga de sebo","51",IF(B9081="502 - Fermentacion PCL","502",IF(B9081="510 - Fermentacion","510","512"))))))</f>
        <v/>
      </c>
      <c r="M9081" s="107" t="str">
        <f t="shared" si="141"/>
        <v/>
      </c>
    </row>
    <row r="9082" spans="12:13" hidden="1" x14ac:dyDescent="0.25">
      <c r="L9082" s="145" t="str">
        <f>IF(A9082="","",IFERROR(VLOOKUP(B9082,IPQlickTabla!$B:$J,9,FALSE),IF(B9082="80 - Produccion-Mezcla Grasa","80",IF(B9082="51 - Purga-Purga de sebo","51",IF(B9082="502 - Fermentacion PCL","502",IF(B9082="510 - Fermentacion","510","512"))))))</f>
        <v/>
      </c>
      <c r="M9082" s="107" t="str">
        <f t="shared" si="141"/>
        <v/>
      </c>
    </row>
    <row r="9083" spans="12:13" hidden="1" x14ac:dyDescent="0.25">
      <c r="L9083" s="145" t="str">
        <f>IF(A9083="","",IFERROR(VLOOKUP(B9083,IPQlickTabla!$B:$J,9,FALSE),IF(B9083="80 - Produccion-Mezcla Grasa","80",IF(B9083="51 - Purga-Purga de sebo","51",IF(B9083="502 - Fermentacion PCL","502",IF(B9083="510 - Fermentacion","510","512"))))))</f>
        <v/>
      </c>
      <c r="M9083" s="107" t="str">
        <f t="shared" si="141"/>
        <v/>
      </c>
    </row>
    <row r="9084" spans="12:13" hidden="1" x14ac:dyDescent="0.25">
      <c r="L9084" s="145" t="str">
        <f>IF(A9084="","",IFERROR(VLOOKUP(B9084,IPQlickTabla!$B:$J,9,FALSE),IF(B9084="80 - Produccion-Mezcla Grasa","80",IF(B9084="51 - Purga-Purga de sebo","51",IF(B9084="502 - Fermentacion PCL","502",IF(B9084="510 - Fermentacion","510","512"))))))</f>
        <v/>
      </c>
      <c r="M9084" s="107" t="str">
        <f t="shared" si="141"/>
        <v/>
      </c>
    </row>
    <row r="9085" spans="12:13" hidden="1" x14ac:dyDescent="0.25">
      <c r="L9085" s="145" t="str">
        <f>IF(A9085="","",IFERROR(VLOOKUP(B9085,IPQlickTabla!$B:$J,9,FALSE),IF(B9085="80 - Produccion-Mezcla Grasa","80",IF(B9085="51 - Purga-Purga de sebo","51",IF(B9085="502 - Fermentacion PCL","502",IF(B9085="510 - Fermentacion","510","512"))))))</f>
        <v/>
      </c>
      <c r="M9085" s="107" t="str">
        <f t="shared" si="141"/>
        <v/>
      </c>
    </row>
    <row r="9086" spans="12:13" hidden="1" x14ac:dyDescent="0.25">
      <c r="L9086" s="145" t="str">
        <f>IF(A9086="","",IFERROR(VLOOKUP(B9086,IPQlickTabla!$B:$J,9,FALSE),IF(B9086="80 - Produccion-Mezcla Grasa","80",IF(B9086="51 - Purga-Purga de sebo","51",IF(B9086="502 - Fermentacion PCL","502",IF(B9086="510 - Fermentacion","510","512"))))))</f>
        <v/>
      </c>
      <c r="M9086" s="107" t="str">
        <f t="shared" si="141"/>
        <v/>
      </c>
    </row>
    <row r="9087" spans="12:13" hidden="1" x14ac:dyDescent="0.25">
      <c r="L9087" s="145" t="str">
        <f>IF(A9087="","",IFERROR(VLOOKUP(B9087,IPQlickTabla!$B:$J,9,FALSE),IF(B9087="80 - Produccion-Mezcla Grasa","80",IF(B9087="51 - Purga-Purga de sebo","51",IF(B9087="502 - Fermentacion PCL","502",IF(B9087="510 - Fermentacion","510","512"))))))</f>
        <v/>
      </c>
      <c r="M9087" s="107" t="str">
        <f t="shared" si="141"/>
        <v/>
      </c>
    </row>
    <row r="9088" spans="12:13" hidden="1" x14ac:dyDescent="0.25">
      <c r="L9088" s="145" t="str">
        <f>IF(A9088="","",IFERROR(VLOOKUP(B9088,IPQlickTabla!$B:$J,9,FALSE),IF(B9088="80 - Produccion-Mezcla Grasa","80",IF(B9088="51 - Purga-Purga de sebo","51",IF(B9088="502 - Fermentacion PCL","502",IF(B9088="510 - Fermentacion","510","512"))))))</f>
        <v/>
      </c>
      <c r="M9088" s="107" t="str">
        <f t="shared" si="141"/>
        <v/>
      </c>
    </row>
    <row r="9089" spans="12:13" hidden="1" x14ac:dyDescent="0.25">
      <c r="L9089" s="145" t="str">
        <f>IF(A9089="","",IFERROR(VLOOKUP(B9089,IPQlickTabla!$B:$J,9,FALSE),IF(B9089="80 - Produccion-Mezcla Grasa","80",IF(B9089="51 - Purga-Purga de sebo","51",IF(B9089="502 - Fermentacion PCL","502",IF(B9089="510 - Fermentacion","510","512"))))))</f>
        <v/>
      </c>
      <c r="M9089" s="107" t="str">
        <f t="shared" si="141"/>
        <v/>
      </c>
    </row>
    <row r="9090" spans="12:13" hidden="1" x14ac:dyDescent="0.25">
      <c r="L9090" s="145" t="str">
        <f>IF(A9090="","",IFERROR(VLOOKUP(B9090,IPQlickTabla!$B:$J,9,FALSE),IF(B9090="80 - Produccion-Mezcla Grasa","80",IF(B9090="51 - Purga-Purga de sebo","51",IF(B9090="502 - Fermentacion PCL","502",IF(B9090="510 - Fermentacion","510","512"))))))</f>
        <v/>
      </c>
      <c r="M9090" s="107" t="str">
        <f t="shared" si="141"/>
        <v/>
      </c>
    </row>
    <row r="9091" spans="12:13" hidden="1" x14ac:dyDescent="0.25">
      <c r="L9091" s="145" t="str">
        <f>IF(A9091="","",IFERROR(VLOOKUP(B9091,IPQlickTabla!$B:$J,9,FALSE),IF(B9091="80 - Produccion-Mezcla Grasa","80",IF(B9091="51 - Purga-Purga de sebo","51",IF(B9091="502 - Fermentacion PCL","502",IF(B9091="510 - Fermentacion","510","512"))))))</f>
        <v/>
      </c>
      <c r="M9091" s="107" t="str">
        <f t="shared" ref="M9091:M9154" si="142">+IF(OR(L9091=73,L9091=74,L9091=75),75,IF(L9091="80",80,IF(L9091="51",51,IF(L9091="502",502,IF(L9091="510",510,IF(L9091="512",512,L9091))))))</f>
        <v/>
      </c>
    </row>
    <row r="9092" spans="12:13" hidden="1" x14ac:dyDescent="0.25">
      <c r="L9092" s="145" t="str">
        <f>IF(A9092="","",IFERROR(VLOOKUP(B9092,IPQlickTabla!$B:$J,9,FALSE),IF(B9092="80 - Produccion-Mezcla Grasa","80",IF(B9092="51 - Purga-Purga de sebo","51",IF(B9092="502 - Fermentacion PCL","502",IF(B9092="510 - Fermentacion","510","512"))))))</f>
        <v/>
      </c>
      <c r="M9092" s="107" t="str">
        <f t="shared" si="142"/>
        <v/>
      </c>
    </row>
    <row r="9093" spans="12:13" hidden="1" x14ac:dyDescent="0.25">
      <c r="L9093" s="145" t="str">
        <f>IF(A9093="","",IFERROR(VLOOKUP(B9093,IPQlickTabla!$B:$J,9,FALSE),IF(B9093="80 - Produccion-Mezcla Grasa","80",IF(B9093="51 - Purga-Purga de sebo","51",IF(B9093="502 - Fermentacion PCL","502",IF(B9093="510 - Fermentacion","510","512"))))))</f>
        <v/>
      </c>
      <c r="M9093" s="107" t="str">
        <f t="shared" si="142"/>
        <v/>
      </c>
    </row>
    <row r="9094" spans="12:13" hidden="1" x14ac:dyDescent="0.25">
      <c r="L9094" s="145" t="str">
        <f>IF(A9094="","",IFERROR(VLOOKUP(B9094,IPQlickTabla!$B:$J,9,FALSE),IF(B9094="80 - Produccion-Mezcla Grasa","80",IF(B9094="51 - Purga-Purga de sebo","51",IF(B9094="502 - Fermentacion PCL","502",IF(B9094="510 - Fermentacion","510","512"))))))</f>
        <v/>
      </c>
      <c r="M9094" s="107" t="str">
        <f t="shared" si="142"/>
        <v/>
      </c>
    </row>
    <row r="9095" spans="12:13" hidden="1" x14ac:dyDescent="0.25">
      <c r="L9095" s="145" t="str">
        <f>IF(A9095="","",IFERROR(VLOOKUP(B9095,IPQlickTabla!$B:$J,9,FALSE),IF(B9095="80 - Produccion-Mezcla Grasa","80",IF(B9095="51 - Purga-Purga de sebo","51",IF(B9095="502 - Fermentacion PCL","502",IF(B9095="510 - Fermentacion","510","512"))))))</f>
        <v/>
      </c>
      <c r="M9095" s="107" t="str">
        <f t="shared" si="142"/>
        <v/>
      </c>
    </row>
    <row r="9096" spans="12:13" hidden="1" x14ac:dyDescent="0.25">
      <c r="L9096" s="145" t="str">
        <f>IF(A9096="","",IFERROR(VLOOKUP(B9096,IPQlickTabla!$B:$J,9,FALSE),IF(B9096="80 - Produccion-Mezcla Grasa","80",IF(B9096="51 - Purga-Purga de sebo","51",IF(B9096="502 - Fermentacion PCL","502",IF(B9096="510 - Fermentacion","510","512"))))))</f>
        <v/>
      </c>
      <c r="M9096" s="107" t="str">
        <f t="shared" si="142"/>
        <v/>
      </c>
    </row>
    <row r="9097" spans="12:13" hidden="1" x14ac:dyDescent="0.25">
      <c r="L9097" s="145" t="str">
        <f>IF(A9097="","",IFERROR(VLOOKUP(B9097,IPQlickTabla!$B:$J,9,FALSE),IF(B9097="80 - Produccion-Mezcla Grasa","80",IF(B9097="51 - Purga-Purga de sebo","51",IF(B9097="502 - Fermentacion PCL","502",IF(B9097="510 - Fermentacion","510","512"))))))</f>
        <v/>
      </c>
      <c r="M9097" s="107" t="str">
        <f t="shared" si="142"/>
        <v/>
      </c>
    </row>
    <row r="9098" spans="12:13" hidden="1" x14ac:dyDescent="0.25">
      <c r="L9098" s="145" t="str">
        <f>IF(A9098="","",IFERROR(VLOOKUP(B9098,IPQlickTabla!$B:$J,9,FALSE),IF(B9098="80 - Produccion-Mezcla Grasa","80",IF(B9098="51 - Purga-Purga de sebo","51",IF(B9098="502 - Fermentacion PCL","502",IF(B9098="510 - Fermentacion","510","512"))))))</f>
        <v/>
      </c>
      <c r="M9098" s="107" t="str">
        <f t="shared" si="142"/>
        <v/>
      </c>
    </row>
    <row r="9099" spans="12:13" hidden="1" x14ac:dyDescent="0.25">
      <c r="L9099" s="145" t="str">
        <f>IF(A9099="","",IFERROR(VLOOKUP(B9099,IPQlickTabla!$B:$J,9,FALSE),IF(B9099="80 - Produccion-Mezcla Grasa","80",IF(B9099="51 - Purga-Purga de sebo","51",IF(B9099="502 - Fermentacion PCL","502",IF(B9099="510 - Fermentacion","510","512"))))))</f>
        <v/>
      </c>
      <c r="M9099" s="107" t="str">
        <f t="shared" si="142"/>
        <v/>
      </c>
    </row>
    <row r="9100" spans="12:13" hidden="1" x14ac:dyDescent="0.25">
      <c r="L9100" s="145" t="str">
        <f>IF(A9100="","",IFERROR(VLOOKUP(B9100,IPQlickTabla!$B:$J,9,FALSE),IF(B9100="80 - Produccion-Mezcla Grasa","80",IF(B9100="51 - Purga-Purga de sebo","51",IF(B9100="502 - Fermentacion PCL","502",IF(B9100="510 - Fermentacion","510","512"))))))</f>
        <v/>
      </c>
      <c r="M9100" s="107" t="str">
        <f t="shared" si="142"/>
        <v/>
      </c>
    </row>
    <row r="9101" spans="12:13" hidden="1" x14ac:dyDescent="0.25">
      <c r="L9101" s="145" t="str">
        <f>IF(A9101="","",IFERROR(VLOOKUP(B9101,IPQlickTabla!$B:$J,9,FALSE),IF(B9101="80 - Produccion-Mezcla Grasa","80",IF(B9101="51 - Purga-Purga de sebo","51",IF(B9101="502 - Fermentacion PCL","502",IF(B9101="510 - Fermentacion","510","512"))))))</f>
        <v/>
      </c>
      <c r="M9101" s="107" t="str">
        <f t="shared" si="142"/>
        <v/>
      </c>
    </row>
    <row r="9102" spans="12:13" hidden="1" x14ac:dyDescent="0.25">
      <c r="L9102" s="145" t="str">
        <f>IF(A9102="","",IFERROR(VLOOKUP(B9102,IPQlickTabla!$B:$J,9,FALSE),IF(B9102="80 - Produccion-Mezcla Grasa","80",IF(B9102="51 - Purga-Purga de sebo","51",IF(B9102="502 - Fermentacion PCL","502",IF(B9102="510 - Fermentacion","510","512"))))))</f>
        <v/>
      </c>
      <c r="M9102" s="107" t="str">
        <f t="shared" si="142"/>
        <v/>
      </c>
    </row>
    <row r="9103" spans="12:13" hidden="1" x14ac:dyDescent="0.25">
      <c r="L9103" s="145" t="str">
        <f>IF(A9103="","",IFERROR(VLOOKUP(B9103,IPQlickTabla!$B:$J,9,FALSE),IF(B9103="80 - Produccion-Mezcla Grasa","80",IF(B9103="51 - Purga-Purga de sebo","51",IF(B9103="502 - Fermentacion PCL","502",IF(B9103="510 - Fermentacion","510","512"))))))</f>
        <v/>
      </c>
      <c r="M9103" s="107" t="str">
        <f t="shared" si="142"/>
        <v/>
      </c>
    </row>
    <row r="9104" spans="12:13" hidden="1" x14ac:dyDescent="0.25">
      <c r="L9104" s="145" t="str">
        <f>IF(A9104="","",IFERROR(VLOOKUP(B9104,IPQlickTabla!$B:$J,9,FALSE),IF(B9104="80 - Produccion-Mezcla Grasa","80",IF(B9104="51 - Purga-Purga de sebo","51",IF(B9104="502 - Fermentacion PCL","502",IF(B9104="510 - Fermentacion","510","512"))))))</f>
        <v/>
      </c>
      <c r="M9104" s="107" t="str">
        <f t="shared" si="142"/>
        <v/>
      </c>
    </row>
    <row r="9105" spans="12:13" hidden="1" x14ac:dyDescent="0.25">
      <c r="L9105" s="145" t="str">
        <f>IF(A9105="","",IFERROR(VLOOKUP(B9105,IPQlickTabla!$B:$J,9,FALSE),IF(B9105="80 - Produccion-Mezcla Grasa","80",IF(B9105="51 - Purga-Purga de sebo","51",IF(B9105="502 - Fermentacion PCL","502",IF(B9105="510 - Fermentacion","510","512"))))))</f>
        <v/>
      </c>
      <c r="M9105" s="107" t="str">
        <f t="shared" si="142"/>
        <v/>
      </c>
    </row>
    <row r="9106" spans="12:13" hidden="1" x14ac:dyDescent="0.25">
      <c r="L9106" s="145" t="str">
        <f>IF(A9106="","",IFERROR(VLOOKUP(B9106,IPQlickTabla!$B:$J,9,FALSE),IF(B9106="80 - Produccion-Mezcla Grasa","80",IF(B9106="51 - Purga-Purga de sebo","51",IF(B9106="502 - Fermentacion PCL","502",IF(B9106="510 - Fermentacion","510","512"))))))</f>
        <v/>
      </c>
      <c r="M9106" s="107" t="str">
        <f t="shared" si="142"/>
        <v/>
      </c>
    </row>
    <row r="9107" spans="12:13" hidden="1" x14ac:dyDescent="0.25">
      <c r="L9107" s="145" t="str">
        <f>IF(A9107="","",IFERROR(VLOOKUP(B9107,IPQlickTabla!$B:$J,9,FALSE),IF(B9107="80 - Produccion-Mezcla Grasa","80",IF(B9107="51 - Purga-Purga de sebo","51",IF(B9107="502 - Fermentacion PCL","502",IF(B9107="510 - Fermentacion","510","512"))))))</f>
        <v/>
      </c>
      <c r="M9107" s="107" t="str">
        <f t="shared" si="142"/>
        <v/>
      </c>
    </row>
    <row r="9108" spans="12:13" hidden="1" x14ac:dyDescent="0.25">
      <c r="L9108" s="145" t="str">
        <f>IF(A9108="","",IFERROR(VLOOKUP(B9108,IPQlickTabla!$B:$J,9,FALSE),IF(B9108="80 - Produccion-Mezcla Grasa","80",IF(B9108="51 - Purga-Purga de sebo","51",IF(B9108="502 - Fermentacion PCL","502",IF(B9108="510 - Fermentacion","510","512"))))))</f>
        <v/>
      </c>
      <c r="M9108" s="107" t="str">
        <f t="shared" si="142"/>
        <v/>
      </c>
    </row>
    <row r="9109" spans="12:13" hidden="1" x14ac:dyDescent="0.25">
      <c r="L9109" s="145" t="str">
        <f>IF(A9109="","",IFERROR(VLOOKUP(B9109,IPQlickTabla!$B:$J,9,FALSE),IF(B9109="80 - Produccion-Mezcla Grasa","80",IF(B9109="51 - Purga-Purga de sebo","51",IF(B9109="502 - Fermentacion PCL","502",IF(B9109="510 - Fermentacion","510","512"))))))</f>
        <v/>
      </c>
      <c r="M9109" s="107" t="str">
        <f t="shared" si="142"/>
        <v/>
      </c>
    </row>
    <row r="9110" spans="12:13" hidden="1" x14ac:dyDescent="0.25">
      <c r="L9110" s="145" t="str">
        <f>IF(A9110="","",IFERROR(VLOOKUP(B9110,IPQlickTabla!$B:$J,9,FALSE),IF(B9110="80 - Produccion-Mezcla Grasa","80",IF(B9110="51 - Purga-Purga de sebo","51",IF(B9110="502 - Fermentacion PCL","502",IF(B9110="510 - Fermentacion","510","512"))))))</f>
        <v/>
      </c>
      <c r="M9110" s="107" t="str">
        <f t="shared" si="142"/>
        <v/>
      </c>
    </row>
    <row r="9111" spans="12:13" hidden="1" x14ac:dyDescent="0.25">
      <c r="L9111" s="145" t="str">
        <f>IF(A9111="","",IFERROR(VLOOKUP(B9111,IPQlickTabla!$B:$J,9,FALSE),IF(B9111="80 - Produccion-Mezcla Grasa","80",IF(B9111="51 - Purga-Purga de sebo","51",IF(B9111="502 - Fermentacion PCL","502",IF(B9111="510 - Fermentacion","510","512"))))))</f>
        <v/>
      </c>
      <c r="M9111" s="107" t="str">
        <f t="shared" si="142"/>
        <v/>
      </c>
    </row>
    <row r="9112" spans="12:13" hidden="1" x14ac:dyDescent="0.25">
      <c r="L9112" s="145" t="str">
        <f>IF(A9112="","",IFERROR(VLOOKUP(B9112,IPQlickTabla!$B:$J,9,FALSE),IF(B9112="80 - Produccion-Mezcla Grasa","80",IF(B9112="51 - Purga-Purga de sebo","51",IF(B9112="502 - Fermentacion PCL","502",IF(B9112="510 - Fermentacion","510","512"))))))</f>
        <v/>
      </c>
      <c r="M9112" s="107" t="str">
        <f t="shared" si="142"/>
        <v/>
      </c>
    </row>
    <row r="9113" spans="12:13" hidden="1" x14ac:dyDescent="0.25">
      <c r="L9113" s="145" t="str">
        <f>IF(A9113="","",IFERROR(VLOOKUP(B9113,IPQlickTabla!$B:$J,9,FALSE),IF(B9113="80 - Produccion-Mezcla Grasa","80",IF(B9113="51 - Purga-Purga de sebo","51",IF(B9113="502 - Fermentacion PCL","502",IF(B9113="510 - Fermentacion","510","512"))))))</f>
        <v/>
      </c>
      <c r="M9113" s="107" t="str">
        <f t="shared" si="142"/>
        <v/>
      </c>
    </row>
    <row r="9114" spans="12:13" hidden="1" x14ac:dyDescent="0.25">
      <c r="L9114" s="145" t="str">
        <f>IF(A9114="","",IFERROR(VLOOKUP(B9114,IPQlickTabla!$B:$J,9,FALSE),IF(B9114="80 - Produccion-Mezcla Grasa","80",IF(B9114="51 - Purga-Purga de sebo","51",IF(B9114="502 - Fermentacion PCL","502",IF(B9114="510 - Fermentacion","510","512"))))))</f>
        <v/>
      </c>
      <c r="M9114" s="107" t="str">
        <f t="shared" si="142"/>
        <v/>
      </c>
    </row>
    <row r="9115" spans="12:13" hidden="1" x14ac:dyDescent="0.25">
      <c r="L9115" s="145" t="str">
        <f>IF(A9115="","",IFERROR(VLOOKUP(B9115,IPQlickTabla!$B:$J,9,FALSE),IF(B9115="80 - Produccion-Mezcla Grasa","80",IF(B9115="51 - Purga-Purga de sebo","51",IF(B9115="502 - Fermentacion PCL","502",IF(B9115="510 - Fermentacion","510","512"))))))</f>
        <v/>
      </c>
      <c r="M9115" s="107" t="str">
        <f t="shared" si="142"/>
        <v/>
      </c>
    </row>
    <row r="9116" spans="12:13" hidden="1" x14ac:dyDescent="0.25">
      <c r="L9116" s="145" t="str">
        <f>IF(A9116="","",IFERROR(VLOOKUP(B9116,IPQlickTabla!$B:$J,9,FALSE),IF(B9116="80 - Produccion-Mezcla Grasa","80",IF(B9116="51 - Purga-Purga de sebo","51",IF(B9116="502 - Fermentacion PCL","502",IF(B9116="510 - Fermentacion","510","512"))))))</f>
        <v/>
      </c>
      <c r="M9116" s="107" t="str">
        <f t="shared" si="142"/>
        <v/>
      </c>
    </row>
    <row r="9117" spans="12:13" hidden="1" x14ac:dyDescent="0.25">
      <c r="L9117" s="145" t="str">
        <f>IF(A9117="","",IFERROR(VLOOKUP(B9117,IPQlickTabla!$B:$J,9,FALSE),IF(B9117="80 - Produccion-Mezcla Grasa","80",IF(B9117="51 - Purga-Purga de sebo","51",IF(B9117="502 - Fermentacion PCL","502",IF(B9117="510 - Fermentacion","510","512"))))))</f>
        <v/>
      </c>
      <c r="M9117" s="107" t="str">
        <f t="shared" si="142"/>
        <v/>
      </c>
    </row>
    <row r="9118" spans="12:13" hidden="1" x14ac:dyDescent="0.25">
      <c r="L9118" s="145" t="str">
        <f>IF(A9118="","",IFERROR(VLOOKUP(B9118,IPQlickTabla!$B:$J,9,FALSE),IF(B9118="80 - Produccion-Mezcla Grasa","80",IF(B9118="51 - Purga-Purga de sebo","51",IF(B9118="502 - Fermentacion PCL","502",IF(B9118="510 - Fermentacion","510","512"))))))</f>
        <v/>
      </c>
      <c r="M9118" s="107" t="str">
        <f t="shared" si="142"/>
        <v/>
      </c>
    </row>
    <row r="9119" spans="12:13" hidden="1" x14ac:dyDescent="0.25">
      <c r="L9119" s="145" t="str">
        <f>IF(A9119="","",IFERROR(VLOOKUP(B9119,IPQlickTabla!$B:$J,9,FALSE),IF(B9119="80 - Produccion-Mezcla Grasa","80",IF(B9119="51 - Purga-Purga de sebo","51",IF(B9119="502 - Fermentacion PCL","502",IF(B9119="510 - Fermentacion","510","512"))))))</f>
        <v/>
      </c>
      <c r="M9119" s="107" t="str">
        <f t="shared" si="142"/>
        <v/>
      </c>
    </row>
    <row r="9120" spans="12:13" hidden="1" x14ac:dyDescent="0.25">
      <c r="L9120" s="145" t="str">
        <f>IF(A9120="","",IFERROR(VLOOKUP(B9120,IPQlickTabla!$B:$J,9,FALSE),IF(B9120="80 - Produccion-Mezcla Grasa","80",IF(B9120="51 - Purga-Purga de sebo","51",IF(B9120="502 - Fermentacion PCL","502",IF(B9120="510 - Fermentacion","510","512"))))))</f>
        <v/>
      </c>
      <c r="M9120" s="107" t="str">
        <f t="shared" si="142"/>
        <v/>
      </c>
    </row>
    <row r="9121" spans="12:13" hidden="1" x14ac:dyDescent="0.25">
      <c r="L9121" s="145" t="str">
        <f>IF(A9121="","",IFERROR(VLOOKUP(B9121,IPQlickTabla!$B:$J,9,FALSE),IF(B9121="80 - Produccion-Mezcla Grasa","80",IF(B9121="51 - Purga-Purga de sebo","51",IF(B9121="502 - Fermentacion PCL","502",IF(B9121="510 - Fermentacion","510","512"))))))</f>
        <v/>
      </c>
      <c r="M9121" s="107" t="str">
        <f t="shared" si="142"/>
        <v/>
      </c>
    </row>
    <row r="9122" spans="12:13" hidden="1" x14ac:dyDescent="0.25">
      <c r="L9122" s="145" t="str">
        <f>IF(A9122="","",IFERROR(VLOOKUP(B9122,IPQlickTabla!$B:$J,9,FALSE),IF(B9122="80 - Produccion-Mezcla Grasa","80",IF(B9122="51 - Purga-Purga de sebo","51",IF(B9122="502 - Fermentacion PCL","502",IF(B9122="510 - Fermentacion","510","512"))))))</f>
        <v/>
      </c>
      <c r="M9122" s="107" t="str">
        <f t="shared" si="142"/>
        <v/>
      </c>
    </row>
    <row r="9123" spans="12:13" hidden="1" x14ac:dyDescent="0.25">
      <c r="L9123" s="145" t="str">
        <f>IF(A9123="","",IFERROR(VLOOKUP(B9123,IPQlickTabla!$B:$J,9,FALSE),IF(B9123="80 - Produccion-Mezcla Grasa","80",IF(B9123="51 - Purga-Purga de sebo","51",IF(B9123="502 - Fermentacion PCL","502",IF(B9123="510 - Fermentacion","510","512"))))))</f>
        <v/>
      </c>
      <c r="M9123" s="107" t="str">
        <f t="shared" si="142"/>
        <v/>
      </c>
    </row>
    <row r="9124" spans="12:13" hidden="1" x14ac:dyDescent="0.25">
      <c r="L9124" s="145" t="str">
        <f>IF(A9124="","",IFERROR(VLOOKUP(B9124,IPQlickTabla!$B:$J,9,FALSE),IF(B9124="80 - Produccion-Mezcla Grasa","80",IF(B9124="51 - Purga-Purga de sebo","51",IF(B9124="502 - Fermentacion PCL","502",IF(B9124="510 - Fermentacion","510","512"))))))</f>
        <v/>
      </c>
      <c r="M9124" s="107" t="str">
        <f t="shared" si="142"/>
        <v/>
      </c>
    </row>
    <row r="9125" spans="12:13" hidden="1" x14ac:dyDescent="0.25">
      <c r="L9125" s="145" t="str">
        <f>IF(A9125="","",IFERROR(VLOOKUP(B9125,IPQlickTabla!$B:$J,9,FALSE),IF(B9125="80 - Produccion-Mezcla Grasa","80",IF(B9125="51 - Purga-Purga de sebo","51",IF(B9125="502 - Fermentacion PCL","502",IF(B9125="510 - Fermentacion","510","512"))))))</f>
        <v/>
      </c>
      <c r="M9125" s="107" t="str">
        <f t="shared" si="142"/>
        <v/>
      </c>
    </row>
    <row r="9126" spans="12:13" hidden="1" x14ac:dyDescent="0.25">
      <c r="L9126" s="145" t="str">
        <f>IF(A9126="","",IFERROR(VLOOKUP(B9126,IPQlickTabla!$B:$J,9,FALSE),IF(B9126="80 - Produccion-Mezcla Grasa","80",IF(B9126="51 - Purga-Purga de sebo","51",IF(B9126="502 - Fermentacion PCL","502",IF(B9126="510 - Fermentacion","510","512"))))))</f>
        <v/>
      </c>
      <c r="M9126" s="107" t="str">
        <f t="shared" si="142"/>
        <v/>
      </c>
    </row>
    <row r="9127" spans="12:13" hidden="1" x14ac:dyDescent="0.25">
      <c r="L9127" s="145" t="str">
        <f>IF(A9127="","",IFERROR(VLOOKUP(B9127,IPQlickTabla!$B:$J,9,FALSE),IF(B9127="80 - Produccion-Mezcla Grasa","80",IF(B9127="51 - Purga-Purga de sebo","51",IF(B9127="502 - Fermentacion PCL","502",IF(B9127="510 - Fermentacion","510","512"))))))</f>
        <v/>
      </c>
      <c r="M9127" s="107" t="str">
        <f t="shared" si="142"/>
        <v/>
      </c>
    </row>
    <row r="9128" spans="12:13" hidden="1" x14ac:dyDescent="0.25">
      <c r="L9128" s="145" t="str">
        <f>IF(A9128="","",IFERROR(VLOOKUP(B9128,IPQlickTabla!$B:$J,9,FALSE),IF(B9128="80 - Produccion-Mezcla Grasa","80",IF(B9128="51 - Purga-Purga de sebo","51",IF(B9128="502 - Fermentacion PCL","502",IF(B9128="510 - Fermentacion","510","512"))))))</f>
        <v/>
      </c>
      <c r="M9128" s="107" t="str">
        <f t="shared" si="142"/>
        <v/>
      </c>
    </row>
    <row r="9129" spans="12:13" hidden="1" x14ac:dyDescent="0.25">
      <c r="L9129" s="145" t="str">
        <f>IF(A9129="","",IFERROR(VLOOKUP(B9129,IPQlickTabla!$B:$J,9,FALSE),IF(B9129="80 - Produccion-Mezcla Grasa","80",IF(B9129="51 - Purga-Purga de sebo","51",IF(B9129="502 - Fermentacion PCL","502",IF(B9129="510 - Fermentacion","510","512"))))))</f>
        <v/>
      </c>
      <c r="M9129" s="107" t="str">
        <f t="shared" si="142"/>
        <v/>
      </c>
    </row>
    <row r="9130" spans="12:13" hidden="1" x14ac:dyDescent="0.25">
      <c r="L9130" s="145" t="str">
        <f>IF(A9130="","",IFERROR(VLOOKUP(B9130,IPQlickTabla!$B:$J,9,FALSE),IF(B9130="80 - Produccion-Mezcla Grasa","80",IF(B9130="51 - Purga-Purga de sebo","51",IF(B9130="502 - Fermentacion PCL","502",IF(B9130="510 - Fermentacion","510","512"))))))</f>
        <v/>
      </c>
      <c r="M9130" s="107" t="str">
        <f t="shared" si="142"/>
        <v/>
      </c>
    </row>
    <row r="9131" spans="12:13" hidden="1" x14ac:dyDescent="0.25">
      <c r="L9131" s="145" t="str">
        <f>IF(A9131="","",IFERROR(VLOOKUP(B9131,IPQlickTabla!$B:$J,9,FALSE),IF(B9131="80 - Produccion-Mezcla Grasa","80",IF(B9131="51 - Purga-Purga de sebo","51",IF(B9131="502 - Fermentacion PCL","502",IF(B9131="510 - Fermentacion","510","512"))))))</f>
        <v/>
      </c>
      <c r="M9131" s="107" t="str">
        <f t="shared" si="142"/>
        <v/>
      </c>
    </row>
    <row r="9132" spans="12:13" hidden="1" x14ac:dyDescent="0.25">
      <c r="L9132" s="145" t="str">
        <f>IF(A9132="","",IFERROR(VLOOKUP(B9132,IPQlickTabla!$B:$J,9,FALSE),IF(B9132="80 - Produccion-Mezcla Grasa","80",IF(B9132="51 - Purga-Purga de sebo","51",IF(B9132="502 - Fermentacion PCL","502",IF(B9132="510 - Fermentacion","510","512"))))))</f>
        <v/>
      </c>
      <c r="M9132" s="107" t="str">
        <f t="shared" si="142"/>
        <v/>
      </c>
    </row>
    <row r="9133" spans="12:13" hidden="1" x14ac:dyDescent="0.25">
      <c r="L9133" s="145" t="str">
        <f>IF(A9133="","",IFERROR(VLOOKUP(B9133,IPQlickTabla!$B:$J,9,FALSE),IF(B9133="80 - Produccion-Mezcla Grasa","80",IF(B9133="51 - Purga-Purga de sebo","51",IF(B9133="502 - Fermentacion PCL","502",IF(B9133="510 - Fermentacion","510","512"))))))</f>
        <v/>
      </c>
      <c r="M9133" s="107" t="str">
        <f t="shared" si="142"/>
        <v/>
      </c>
    </row>
    <row r="9134" spans="12:13" hidden="1" x14ac:dyDescent="0.25">
      <c r="L9134" s="145" t="str">
        <f>IF(A9134="","",IFERROR(VLOOKUP(B9134,IPQlickTabla!$B:$J,9,FALSE),IF(B9134="80 - Produccion-Mezcla Grasa","80",IF(B9134="51 - Purga-Purga de sebo","51",IF(B9134="502 - Fermentacion PCL","502",IF(B9134="510 - Fermentacion","510","512"))))))</f>
        <v/>
      </c>
      <c r="M9134" s="107" t="str">
        <f t="shared" si="142"/>
        <v/>
      </c>
    </row>
    <row r="9135" spans="12:13" hidden="1" x14ac:dyDescent="0.25">
      <c r="L9135" s="145" t="str">
        <f>IF(A9135="","",IFERROR(VLOOKUP(B9135,IPQlickTabla!$B:$J,9,FALSE),IF(B9135="80 - Produccion-Mezcla Grasa","80",IF(B9135="51 - Purga-Purga de sebo","51",IF(B9135="502 - Fermentacion PCL","502",IF(B9135="510 - Fermentacion","510","512"))))))</f>
        <v/>
      </c>
      <c r="M9135" s="107" t="str">
        <f t="shared" si="142"/>
        <v/>
      </c>
    </row>
    <row r="9136" spans="12:13" hidden="1" x14ac:dyDescent="0.25">
      <c r="L9136" s="145" t="str">
        <f>IF(A9136="","",IFERROR(VLOOKUP(B9136,IPQlickTabla!$B:$J,9,FALSE),IF(B9136="80 - Produccion-Mezcla Grasa","80",IF(B9136="51 - Purga-Purga de sebo","51",IF(B9136="502 - Fermentacion PCL","502",IF(B9136="510 - Fermentacion","510","512"))))))</f>
        <v/>
      </c>
      <c r="M9136" s="107" t="str">
        <f t="shared" si="142"/>
        <v/>
      </c>
    </row>
    <row r="9137" spans="12:13" hidden="1" x14ac:dyDescent="0.25">
      <c r="L9137" s="145" t="str">
        <f>IF(A9137="","",IFERROR(VLOOKUP(B9137,IPQlickTabla!$B:$J,9,FALSE),IF(B9137="80 - Produccion-Mezcla Grasa","80",IF(B9137="51 - Purga-Purga de sebo","51",IF(B9137="502 - Fermentacion PCL","502",IF(B9137="510 - Fermentacion","510","512"))))))</f>
        <v/>
      </c>
      <c r="M9137" s="107" t="str">
        <f t="shared" si="142"/>
        <v/>
      </c>
    </row>
    <row r="9138" spans="12:13" hidden="1" x14ac:dyDescent="0.25">
      <c r="L9138" s="145" t="str">
        <f>IF(A9138="","",IFERROR(VLOOKUP(B9138,IPQlickTabla!$B:$J,9,FALSE),IF(B9138="80 - Produccion-Mezcla Grasa","80",IF(B9138="51 - Purga-Purga de sebo","51",IF(B9138="502 - Fermentacion PCL","502",IF(B9138="510 - Fermentacion","510","512"))))))</f>
        <v/>
      </c>
      <c r="M9138" s="107" t="str">
        <f t="shared" si="142"/>
        <v/>
      </c>
    </row>
    <row r="9139" spans="12:13" hidden="1" x14ac:dyDescent="0.25">
      <c r="L9139" s="145" t="str">
        <f>IF(A9139="","",IFERROR(VLOOKUP(B9139,IPQlickTabla!$B:$J,9,FALSE),IF(B9139="80 - Produccion-Mezcla Grasa","80",IF(B9139="51 - Purga-Purga de sebo","51",IF(B9139="502 - Fermentacion PCL","502",IF(B9139="510 - Fermentacion","510","512"))))))</f>
        <v/>
      </c>
      <c r="M9139" s="107" t="str">
        <f t="shared" si="142"/>
        <v/>
      </c>
    </row>
    <row r="9140" spans="12:13" hidden="1" x14ac:dyDescent="0.25">
      <c r="L9140" s="145" t="str">
        <f>IF(A9140="","",IFERROR(VLOOKUP(B9140,IPQlickTabla!$B:$J,9,FALSE),IF(B9140="80 - Produccion-Mezcla Grasa","80",IF(B9140="51 - Purga-Purga de sebo","51",IF(B9140="502 - Fermentacion PCL","502",IF(B9140="510 - Fermentacion","510","512"))))))</f>
        <v/>
      </c>
      <c r="M9140" s="107" t="str">
        <f t="shared" si="142"/>
        <v/>
      </c>
    </row>
    <row r="9141" spans="12:13" hidden="1" x14ac:dyDescent="0.25">
      <c r="L9141" s="145" t="str">
        <f>IF(A9141="","",IFERROR(VLOOKUP(B9141,IPQlickTabla!$B:$J,9,FALSE),IF(B9141="80 - Produccion-Mezcla Grasa","80",IF(B9141="51 - Purga-Purga de sebo","51",IF(B9141="502 - Fermentacion PCL","502",IF(B9141="510 - Fermentacion","510","512"))))))</f>
        <v/>
      </c>
      <c r="M9141" s="107" t="str">
        <f t="shared" si="142"/>
        <v/>
      </c>
    </row>
    <row r="9142" spans="12:13" hidden="1" x14ac:dyDescent="0.25">
      <c r="L9142" s="145" t="str">
        <f>IF(A9142="","",IFERROR(VLOOKUP(B9142,IPQlickTabla!$B:$J,9,FALSE),IF(B9142="80 - Produccion-Mezcla Grasa","80",IF(B9142="51 - Purga-Purga de sebo","51",IF(B9142="502 - Fermentacion PCL","502",IF(B9142="510 - Fermentacion","510","512"))))))</f>
        <v/>
      </c>
      <c r="M9142" s="107" t="str">
        <f t="shared" si="142"/>
        <v/>
      </c>
    </row>
    <row r="9143" spans="12:13" hidden="1" x14ac:dyDescent="0.25">
      <c r="L9143" s="145" t="str">
        <f>IF(A9143="","",IFERROR(VLOOKUP(B9143,IPQlickTabla!$B:$J,9,FALSE),IF(B9143="80 - Produccion-Mezcla Grasa","80",IF(B9143="51 - Purga-Purga de sebo","51",IF(B9143="502 - Fermentacion PCL","502",IF(B9143="510 - Fermentacion","510","512"))))))</f>
        <v/>
      </c>
      <c r="M9143" s="107" t="str">
        <f t="shared" si="142"/>
        <v/>
      </c>
    </row>
    <row r="9144" spans="12:13" hidden="1" x14ac:dyDescent="0.25">
      <c r="L9144" s="145" t="str">
        <f>IF(A9144="","",IFERROR(VLOOKUP(B9144,IPQlickTabla!$B:$J,9,FALSE),IF(B9144="80 - Produccion-Mezcla Grasa","80",IF(B9144="51 - Purga-Purga de sebo","51",IF(B9144="502 - Fermentacion PCL","502",IF(B9144="510 - Fermentacion","510","512"))))))</f>
        <v/>
      </c>
      <c r="M9144" s="107" t="str">
        <f t="shared" si="142"/>
        <v/>
      </c>
    </row>
    <row r="9145" spans="12:13" hidden="1" x14ac:dyDescent="0.25">
      <c r="L9145" s="145" t="str">
        <f>IF(A9145="","",IFERROR(VLOOKUP(B9145,IPQlickTabla!$B:$J,9,FALSE),IF(B9145="80 - Produccion-Mezcla Grasa","80",IF(B9145="51 - Purga-Purga de sebo","51",IF(B9145="502 - Fermentacion PCL","502",IF(B9145="510 - Fermentacion","510","512"))))))</f>
        <v/>
      </c>
      <c r="M9145" s="107" t="str">
        <f t="shared" si="142"/>
        <v/>
      </c>
    </row>
    <row r="9146" spans="12:13" hidden="1" x14ac:dyDescent="0.25">
      <c r="L9146" s="145" t="str">
        <f>IF(A9146="","",IFERROR(VLOOKUP(B9146,IPQlickTabla!$B:$J,9,FALSE),IF(B9146="80 - Produccion-Mezcla Grasa","80",IF(B9146="51 - Purga-Purga de sebo","51",IF(B9146="502 - Fermentacion PCL","502",IF(B9146="510 - Fermentacion","510","512"))))))</f>
        <v/>
      </c>
      <c r="M9146" s="107" t="str">
        <f t="shared" si="142"/>
        <v/>
      </c>
    </row>
    <row r="9147" spans="12:13" hidden="1" x14ac:dyDescent="0.25">
      <c r="L9147" s="145" t="str">
        <f>IF(A9147="","",IFERROR(VLOOKUP(B9147,IPQlickTabla!$B:$J,9,FALSE),IF(B9147="80 - Produccion-Mezcla Grasa","80",IF(B9147="51 - Purga-Purga de sebo","51",IF(B9147="502 - Fermentacion PCL","502",IF(B9147="510 - Fermentacion","510","512"))))))</f>
        <v/>
      </c>
      <c r="M9147" s="107" t="str">
        <f t="shared" si="142"/>
        <v/>
      </c>
    </row>
    <row r="9148" spans="12:13" hidden="1" x14ac:dyDescent="0.25">
      <c r="L9148" s="145" t="str">
        <f>IF(A9148="","",IFERROR(VLOOKUP(B9148,IPQlickTabla!$B:$J,9,FALSE),IF(B9148="80 - Produccion-Mezcla Grasa","80",IF(B9148="51 - Purga-Purga de sebo","51",IF(B9148="502 - Fermentacion PCL","502",IF(B9148="510 - Fermentacion","510","512"))))))</f>
        <v/>
      </c>
      <c r="M9148" s="107" t="str">
        <f t="shared" si="142"/>
        <v/>
      </c>
    </row>
    <row r="9149" spans="12:13" hidden="1" x14ac:dyDescent="0.25">
      <c r="L9149" s="145" t="str">
        <f>IF(A9149="","",IFERROR(VLOOKUP(B9149,IPQlickTabla!$B:$J,9,FALSE),IF(B9149="80 - Produccion-Mezcla Grasa","80",IF(B9149="51 - Purga-Purga de sebo","51",IF(B9149="502 - Fermentacion PCL","502",IF(B9149="510 - Fermentacion","510","512"))))))</f>
        <v/>
      </c>
      <c r="M9149" s="107" t="str">
        <f t="shared" si="142"/>
        <v/>
      </c>
    </row>
    <row r="9150" spans="12:13" hidden="1" x14ac:dyDescent="0.25">
      <c r="L9150" s="145" t="str">
        <f>IF(A9150="","",IFERROR(VLOOKUP(B9150,IPQlickTabla!$B:$J,9,FALSE),IF(B9150="80 - Produccion-Mezcla Grasa","80",IF(B9150="51 - Purga-Purga de sebo","51",IF(B9150="502 - Fermentacion PCL","502",IF(B9150="510 - Fermentacion","510","512"))))))</f>
        <v/>
      </c>
      <c r="M9150" s="107" t="str">
        <f t="shared" si="142"/>
        <v/>
      </c>
    </row>
    <row r="9151" spans="12:13" hidden="1" x14ac:dyDescent="0.25">
      <c r="L9151" s="145" t="str">
        <f>IF(A9151="","",IFERROR(VLOOKUP(B9151,IPQlickTabla!$B:$J,9,FALSE),IF(B9151="80 - Produccion-Mezcla Grasa","80",IF(B9151="51 - Purga-Purga de sebo","51",IF(B9151="502 - Fermentacion PCL","502",IF(B9151="510 - Fermentacion","510","512"))))))</f>
        <v/>
      </c>
      <c r="M9151" s="107" t="str">
        <f t="shared" si="142"/>
        <v/>
      </c>
    </row>
    <row r="9152" spans="12:13" hidden="1" x14ac:dyDescent="0.25">
      <c r="L9152" s="145" t="str">
        <f>IF(A9152="","",IFERROR(VLOOKUP(B9152,IPQlickTabla!$B:$J,9,FALSE),IF(B9152="80 - Produccion-Mezcla Grasa","80",IF(B9152="51 - Purga-Purga de sebo","51",IF(B9152="502 - Fermentacion PCL","502",IF(B9152="510 - Fermentacion","510","512"))))))</f>
        <v/>
      </c>
      <c r="M9152" s="107" t="str">
        <f t="shared" si="142"/>
        <v/>
      </c>
    </row>
    <row r="9153" spans="12:13" hidden="1" x14ac:dyDescent="0.25">
      <c r="L9153" s="145" t="str">
        <f>IF(A9153="","",IFERROR(VLOOKUP(B9153,IPQlickTabla!$B:$J,9,FALSE),IF(B9153="80 - Produccion-Mezcla Grasa","80",IF(B9153="51 - Purga-Purga de sebo","51",IF(B9153="502 - Fermentacion PCL","502",IF(B9153="510 - Fermentacion","510","512"))))))</f>
        <v/>
      </c>
      <c r="M9153" s="107" t="str">
        <f t="shared" si="142"/>
        <v/>
      </c>
    </row>
    <row r="9154" spans="12:13" hidden="1" x14ac:dyDescent="0.25">
      <c r="L9154" s="145" t="str">
        <f>IF(A9154="","",IFERROR(VLOOKUP(B9154,IPQlickTabla!$B:$J,9,FALSE),IF(B9154="80 - Produccion-Mezcla Grasa","80",IF(B9154="51 - Purga-Purga de sebo","51",IF(B9154="502 - Fermentacion PCL","502",IF(B9154="510 - Fermentacion","510","512"))))))</f>
        <v/>
      </c>
      <c r="M9154" s="107" t="str">
        <f t="shared" si="142"/>
        <v/>
      </c>
    </row>
    <row r="9155" spans="12:13" hidden="1" x14ac:dyDescent="0.25">
      <c r="L9155" s="145" t="str">
        <f>IF(A9155="","",IFERROR(VLOOKUP(B9155,IPQlickTabla!$B:$J,9,FALSE),IF(B9155="80 - Produccion-Mezcla Grasa","80",IF(B9155="51 - Purga-Purga de sebo","51",IF(B9155="502 - Fermentacion PCL","502",IF(B9155="510 - Fermentacion","510","512"))))))</f>
        <v/>
      </c>
      <c r="M9155" s="107" t="str">
        <f t="shared" ref="M9155:M9218" si="143">+IF(OR(L9155=73,L9155=74,L9155=75),75,IF(L9155="80",80,IF(L9155="51",51,IF(L9155="502",502,IF(L9155="510",510,IF(L9155="512",512,L9155))))))</f>
        <v/>
      </c>
    </row>
    <row r="9156" spans="12:13" hidden="1" x14ac:dyDescent="0.25">
      <c r="L9156" s="145" t="str">
        <f>IF(A9156="","",IFERROR(VLOOKUP(B9156,IPQlickTabla!$B:$J,9,FALSE),IF(B9156="80 - Produccion-Mezcla Grasa","80",IF(B9156="51 - Purga-Purga de sebo","51",IF(B9156="502 - Fermentacion PCL","502",IF(B9156="510 - Fermentacion","510","512"))))))</f>
        <v/>
      </c>
      <c r="M9156" s="107" t="str">
        <f t="shared" si="143"/>
        <v/>
      </c>
    </row>
    <row r="9157" spans="12:13" hidden="1" x14ac:dyDescent="0.25">
      <c r="L9157" s="145" t="str">
        <f>IF(A9157="","",IFERROR(VLOOKUP(B9157,IPQlickTabla!$B:$J,9,FALSE),IF(B9157="80 - Produccion-Mezcla Grasa","80",IF(B9157="51 - Purga-Purga de sebo","51",IF(B9157="502 - Fermentacion PCL","502",IF(B9157="510 - Fermentacion","510","512"))))))</f>
        <v/>
      </c>
      <c r="M9157" s="107" t="str">
        <f t="shared" si="143"/>
        <v/>
      </c>
    </row>
    <row r="9158" spans="12:13" hidden="1" x14ac:dyDescent="0.25">
      <c r="L9158" s="145" t="str">
        <f>IF(A9158="","",IFERROR(VLOOKUP(B9158,IPQlickTabla!$B:$J,9,FALSE),IF(B9158="80 - Produccion-Mezcla Grasa","80",IF(B9158="51 - Purga-Purga de sebo","51",IF(B9158="502 - Fermentacion PCL","502",IF(B9158="510 - Fermentacion","510","512"))))))</f>
        <v/>
      </c>
      <c r="M9158" s="107" t="str">
        <f t="shared" si="143"/>
        <v/>
      </c>
    </row>
    <row r="9159" spans="12:13" hidden="1" x14ac:dyDescent="0.25">
      <c r="L9159" s="145" t="str">
        <f>IF(A9159="","",IFERROR(VLOOKUP(B9159,IPQlickTabla!$B:$J,9,FALSE),IF(B9159="80 - Produccion-Mezcla Grasa","80",IF(B9159="51 - Purga-Purga de sebo","51",IF(B9159="502 - Fermentacion PCL","502",IF(B9159="510 - Fermentacion","510","512"))))))</f>
        <v/>
      </c>
      <c r="M9159" s="107" t="str">
        <f t="shared" si="143"/>
        <v/>
      </c>
    </row>
    <row r="9160" spans="12:13" hidden="1" x14ac:dyDescent="0.25">
      <c r="L9160" s="145" t="str">
        <f>IF(A9160="","",IFERROR(VLOOKUP(B9160,IPQlickTabla!$B:$J,9,FALSE),IF(B9160="80 - Produccion-Mezcla Grasa","80",IF(B9160="51 - Purga-Purga de sebo","51",IF(B9160="502 - Fermentacion PCL","502",IF(B9160="510 - Fermentacion","510","512"))))))</f>
        <v/>
      </c>
      <c r="M9160" s="107" t="str">
        <f t="shared" si="143"/>
        <v/>
      </c>
    </row>
    <row r="9161" spans="12:13" hidden="1" x14ac:dyDescent="0.25">
      <c r="L9161" s="145" t="str">
        <f>IF(A9161="","",IFERROR(VLOOKUP(B9161,IPQlickTabla!$B:$J,9,FALSE),IF(B9161="80 - Produccion-Mezcla Grasa","80",IF(B9161="51 - Purga-Purga de sebo","51",IF(B9161="502 - Fermentacion PCL","502",IF(B9161="510 - Fermentacion","510","512"))))))</f>
        <v/>
      </c>
      <c r="M9161" s="107" t="str">
        <f t="shared" si="143"/>
        <v/>
      </c>
    </row>
    <row r="9162" spans="12:13" hidden="1" x14ac:dyDescent="0.25">
      <c r="L9162" s="145" t="str">
        <f>IF(A9162="","",IFERROR(VLOOKUP(B9162,IPQlickTabla!$B:$J,9,FALSE),IF(B9162="80 - Produccion-Mezcla Grasa","80",IF(B9162="51 - Purga-Purga de sebo","51",IF(B9162="502 - Fermentacion PCL","502",IF(B9162="510 - Fermentacion","510","512"))))))</f>
        <v/>
      </c>
      <c r="M9162" s="107" t="str">
        <f t="shared" si="143"/>
        <v/>
      </c>
    </row>
    <row r="9163" spans="12:13" hidden="1" x14ac:dyDescent="0.25">
      <c r="L9163" s="145" t="str">
        <f>IF(A9163="","",IFERROR(VLOOKUP(B9163,IPQlickTabla!$B:$J,9,FALSE),IF(B9163="80 - Produccion-Mezcla Grasa","80",IF(B9163="51 - Purga-Purga de sebo","51",IF(B9163="502 - Fermentacion PCL","502",IF(B9163="510 - Fermentacion","510","512"))))))</f>
        <v/>
      </c>
      <c r="M9163" s="107" t="str">
        <f t="shared" si="143"/>
        <v/>
      </c>
    </row>
    <row r="9164" spans="12:13" hidden="1" x14ac:dyDescent="0.25">
      <c r="L9164" s="145" t="str">
        <f>IF(A9164="","",IFERROR(VLOOKUP(B9164,IPQlickTabla!$B:$J,9,FALSE),IF(B9164="80 - Produccion-Mezcla Grasa","80",IF(B9164="51 - Purga-Purga de sebo","51",IF(B9164="502 - Fermentacion PCL","502",IF(B9164="510 - Fermentacion","510","512"))))))</f>
        <v/>
      </c>
      <c r="M9164" s="107" t="str">
        <f t="shared" si="143"/>
        <v/>
      </c>
    </row>
    <row r="9165" spans="12:13" hidden="1" x14ac:dyDescent="0.25">
      <c r="L9165" s="145" t="str">
        <f>IF(A9165="","",IFERROR(VLOOKUP(B9165,IPQlickTabla!$B:$J,9,FALSE),IF(B9165="80 - Produccion-Mezcla Grasa","80",IF(B9165="51 - Purga-Purga de sebo","51",IF(B9165="502 - Fermentacion PCL","502",IF(B9165="510 - Fermentacion","510","512"))))))</f>
        <v/>
      </c>
      <c r="M9165" s="107" t="str">
        <f t="shared" si="143"/>
        <v/>
      </c>
    </row>
    <row r="9166" spans="12:13" hidden="1" x14ac:dyDescent="0.25">
      <c r="L9166" s="145" t="str">
        <f>IF(A9166="","",IFERROR(VLOOKUP(B9166,IPQlickTabla!$B:$J,9,FALSE),IF(B9166="80 - Produccion-Mezcla Grasa","80",IF(B9166="51 - Purga-Purga de sebo","51",IF(B9166="502 - Fermentacion PCL","502",IF(B9166="510 - Fermentacion","510","512"))))))</f>
        <v/>
      </c>
      <c r="M9166" s="107" t="str">
        <f t="shared" si="143"/>
        <v/>
      </c>
    </row>
    <row r="9167" spans="12:13" hidden="1" x14ac:dyDescent="0.25">
      <c r="L9167" s="145" t="str">
        <f>IF(A9167="","",IFERROR(VLOOKUP(B9167,IPQlickTabla!$B:$J,9,FALSE),IF(B9167="80 - Produccion-Mezcla Grasa","80",IF(B9167="51 - Purga-Purga de sebo","51",IF(B9167="502 - Fermentacion PCL","502",IF(B9167="510 - Fermentacion","510","512"))))))</f>
        <v/>
      </c>
      <c r="M9167" s="107" t="str">
        <f t="shared" si="143"/>
        <v/>
      </c>
    </row>
    <row r="9168" spans="12:13" hidden="1" x14ac:dyDescent="0.25">
      <c r="L9168" s="145" t="str">
        <f>IF(A9168="","",IFERROR(VLOOKUP(B9168,IPQlickTabla!$B:$J,9,FALSE),IF(B9168="80 - Produccion-Mezcla Grasa","80",IF(B9168="51 - Purga-Purga de sebo","51",IF(B9168="502 - Fermentacion PCL","502",IF(B9168="510 - Fermentacion","510","512"))))))</f>
        <v/>
      </c>
      <c r="M9168" s="107" t="str">
        <f t="shared" si="143"/>
        <v/>
      </c>
    </row>
    <row r="9169" spans="12:13" hidden="1" x14ac:dyDescent="0.25">
      <c r="L9169" s="145" t="str">
        <f>IF(A9169="","",IFERROR(VLOOKUP(B9169,IPQlickTabla!$B:$J,9,FALSE),IF(B9169="80 - Produccion-Mezcla Grasa","80",IF(B9169="51 - Purga-Purga de sebo","51",IF(B9169="502 - Fermentacion PCL","502",IF(B9169="510 - Fermentacion","510","512"))))))</f>
        <v/>
      </c>
      <c r="M9169" s="107" t="str">
        <f t="shared" si="143"/>
        <v/>
      </c>
    </row>
    <row r="9170" spans="12:13" hidden="1" x14ac:dyDescent="0.25">
      <c r="L9170" s="145" t="str">
        <f>IF(A9170="","",IFERROR(VLOOKUP(B9170,IPQlickTabla!$B:$J,9,FALSE),IF(B9170="80 - Produccion-Mezcla Grasa","80",IF(B9170="51 - Purga-Purga de sebo","51",IF(B9170="502 - Fermentacion PCL","502",IF(B9170="510 - Fermentacion","510","512"))))))</f>
        <v/>
      </c>
      <c r="M9170" s="107" t="str">
        <f t="shared" si="143"/>
        <v/>
      </c>
    </row>
    <row r="9171" spans="12:13" hidden="1" x14ac:dyDescent="0.25">
      <c r="L9171" s="145" t="str">
        <f>IF(A9171="","",IFERROR(VLOOKUP(B9171,IPQlickTabla!$B:$J,9,FALSE),IF(B9171="80 - Produccion-Mezcla Grasa","80",IF(B9171="51 - Purga-Purga de sebo","51",IF(B9171="502 - Fermentacion PCL","502",IF(B9171="510 - Fermentacion","510","512"))))))</f>
        <v/>
      </c>
      <c r="M9171" s="107" t="str">
        <f t="shared" si="143"/>
        <v/>
      </c>
    </row>
    <row r="9172" spans="12:13" hidden="1" x14ac:dyDescent="0.25">
      <c r="L9172" s="145" t="str">
        <f>IF(A9172="","",IFERROR(VLOOKUP(B9172,IPQlickTabla!$B:$J,9,FALSE),IF(B9172="80 - Produccion-Mezcla Grasa","80",IF(B9172="51 - Purga-Purga de sebo","51",IF(B9172="502 - Fermentacion PCL","502",IF(B9172="510 - Fermentacion","510","512"))))))</f>
        <v/>
      </c>
      <c r="M9172" s="107" t="str">
        <f t="shared" si="143"/>
        <v/>
      </c>
    </row>
    <row r="9173" spans="12:13" hidden="1" x14ac:dyDescent="0.25">
      <c r="L9173" s="145" t="str">
        <f>IF(A9173="","",IFERROR(VLOOKUP(B9173,IPQlickTabla!$B:$J,9,FALSE),IF(B9173="80 - Produccion-Mezcla Grasa","80",IF(B9173="51 - Purga-Purga de sebo","51",IF(B9173="502 - Fermentacion PCL","502",IF(B9173="510 - Fermentacion","510","512"))))))</f>
        <v/>
      </c>
      <c r="M9173" s="107" t="str">
        <f t="shared" si="143"/>
        <v/>
      </c>
    </row>
    <row r="9174" spans="12:13" hidden="1" x14ac:dyDescent="0.25">
      <c r="L9174" s="145" t="str">
        <f>IF(A9174="","",IFERROR(VLOOKUP(B9174,IPQlickTabla!$B:$J,9,FALSE),IF(B9174="80 - Produccion-Mezcla Grasa","80",IF(B9174="51 - Purga-Purga de sebo","51",IF(B9174="502 - Fermentacion PCL","502",IF(B9174="510 - Fermentacion","510","512"))))))</f>
        <v/>
      </c>
      <c r="M9174" s="107" t="str">
        <f t="shared" si="143"/>
        <v/>
      </c>
    </row>
    <row r="9175" spans="12:13" hidden="1" x14ac:dyDescent="0.25">
      <c r="L9175" s="145" t="str">
        <f>IF(A9175="","",IFERROR(VLOOKUP(B9175,IPQlickTabla!$B:$J,9,FALSE),IF(B9175="80 - Produccion-Mezcla Grasa","80",IF(B9175="51 - Purga-Purga de sebo","51",IF(B9175="502 - Fermentacion PCL","502",IF(B9175="510 - Fermentacion","510","512"))))))</f>
        <v/>
      </c>
      <c r="M9175" s="107" t="str">
        <f t="shared" si="143"/>
        <v/>
      </c>
    </row>
    <row r="9176" spans="12:13" hidden="1" x14ac:dyDescent="0.25">
      <c r="L9176" s="145" t="str">
        <f>IF(A9176="","",IFERROR(VLOOKUP(B9176,IPQlickTabla!$B:$J,9,FALSE),IF(B9176="80 - Produccion-Mezcla Grasa","80",IF(B9176="51 - Purga-Purga de sebo","51",IF(B9176="502 - Fermentacion PCL","502",IF(B9176="510 - Fermentacion","510","512"))))))</f>
        <v/>
      </c>
      <c r="M9176" s="107" t="str">
        <f t="shared" si="143"/>
        <v/>
      </c>
    </row>
    <row r="9177" spans="12:13" hidden="1" x14ac:dyDescent="0.25">
      <c r="L9177" s="145" t="str">
        <f>IF(A9177="","",IFERROR(VLOOKUP(B9177,IPQlickTabla!$B:$J,9,FALSE),IF(B9177="80 - Produccion-Mezcla Grasa","80",IF(B9177="51 - Purga-Purga de sebo","51",IF(B9177="502 - Fermentacion PCL","502",IF(B9177="510 - Fermentacion","510","512"))))))</f>
        <v/>
      </c>
      <c r="M9177" s="107" t="str">
        <f t="shared" si="143"/>
        <v/>
      </c>
    </row>
    <row r="9178" spans="12:13" hidden="1" x14ac:dyDescent="0.25">
      <c r="L9178" s="145" t="str">
        <f>IF(A9178="","",IFERROR(VLOOKUP(B9178,IPQlickTabla!$B:$J,9,FALSE),IF(B9178="80 - Produccion-Mezcla Grasa","80",IF(B9178="51 - Purga-Purga de sebo","51",IF(B9178="502 - Fermentacion PCL","502",IF(B9178="510 - Fermentacion","510","512"))))))</f>
        <v/>
      </c>
      <c r="M9178" s="107" t="str">
        <f t="shared" si="143"/>
        <v/>
      </c>
    </row>
    <row r="9179" spans="12:13" hidden="1" x14ac:dyDescent="0.25">
      <c r="L9179" s="145" t="str">
        <f>IF(A9179="","",IFERROR(VLOOKUP(B9179,IPQlickTabla!$B:$J,9,FALSE),IF(B9179="80 - Produccion-Mezcla Grasa","80",IF(B9179="51 - Purga-Purga de sebo","51",IF(B9179="502 - Fermentacion PCL","502",IF(B9179="510 - Fermentacion","510","512"))))))</f>
        <v/>
      </c>
      <c r="M9179" s="107" t="str">
        <f t="shared" si="143"/>
        <v/>
      </c>
    </row>
    <row r="9180" spans="12:13" hidden="1" x14ac:dyDescent="0.25">
      <c r="L9180" s="145" t="str">
        <f>IF(A9180="","",IFERROR(VLOOKUP(B9180,IPQlickTabla!$B:$J,9,FALSE),IF(B9180="80 - Produccion-Mezcla Grasa","80",IF(B9180="51 - Purga-Purga de sebo","51",IF(B9180="502 - Fermentacion PCL","502",IF(B9180="510 - Fermentacion","510","512"))))))</f>
        <v/>
      </c>
      <c r="M9180" s="107" t="str">
        <f t="shared" si="143"/>
        <v/>
      </c>
    </row>
    <row r="9181" spans="12:13" hidden="1" x14ac:dyDescent="0.25">
      <c r="L9181" s="145" t="str">
        <f>IF(A9181="","",IFERROR(VLOOKUP(B9181,IPQlickTabla!$B:$J,9,FALSE),IF(B9181="80 - Produccion-Mezcla Grasa","80",IF(B9181="51 - Purga-Purga de sebo","51",IF(B9181="502 - Fermentacion PCL","502",IF(B9181="510 - Fermentacion","510","512"))))))</f>
        <v/>
      </c>
      <c r="M9181" s="107" t="str">
        <f t="shared" si="143"/>
        <v/>
      </c>
    </row>
    <row r="9182" spans="12:13" hidden="1" x14ac:dyDescent="0.25">
      <c r="L9182" s="145" t="str">
        <f>IF(A9182="","",IFERROR(VLOOKUP(B9182,IPQlickTabla!$B:$J,9,FALSE),IF(B9182="80 - Produccion-Mezcla Grasa","80",IF(B9182="51 - Purga-Purga de sebo","51",IF(B9182="502 - Fermentacion PCL","502",IF(B9182="510 - Fermentacion","510","512"))))))</f>
        <v/>
      </c>
      <c r="M9182" s="107" t="str">
        <f t="shared" si="143"/>
        <v/>
      </c>
    </row>
    <row r="9183" spans="12:13" hidden="1" x14ac:dyDescent="0.25">
      <c r="L9183" s="145" t="str">
        <f>IF(A9183="","",IFERROR(VLOOKUP(B9183,IPQlickTabla!$B:$J,9,FALSE),IF(B9183="80 - Produccion-Mezcla Grasa","80",IF(B9183="51 - Purga-Purga de sebo","51",IF(B9183="502 - Fermentacion PCL","502",IF(B9183="510 - Fermentacion","510","512"))))))</f>
        <v/>
      </c>
      <c r="M9183" s="107" t="str">
        <f t="shared" si="143"/>
        <v/>
      </c>
    </row>
    <row r="9184" spans="12:13" hidden="1" x14ac:dyDescent="0.25">
      <c r="L9184" s="145" t="str">
        <f>IF(A9184="","",IFERROR(VLOOKUP(B9184,IPQlickTabla!$B:$J,9,FALSE),IF(B9184="80 - Produccion-Mezcla Grasa","80",IF(B9184="51 - Purga-Purga de sebo","51",IF(B9184="502 - Fermentacion PCL","502",IF(B9184="510 - Fermentacion","510","512"))))))</f>
        <v/>
      </c>
      <c r="M9184" s="107" t="str">
        <f t="shared" si="143"/>
        <v/>
      </c>
    </row>
    <row r="9185" spans="12:13" hidden="1" x14ac:dyDescent="0.25">
      <c r="L9185" s="145" t="str">
        <f>IF(A9185="","",IFERROR(VLOOKUP(B9185,IPQlickTabla!$B:$J,9,FALSE),IF(B9185="80 - Produccion-Mezcla Grasa","80",IF(B9185="51 - Purga-Purga de sebo","51",IF(B9185="502 - Fermentacion PCL","502",IF(B9185="510 - Fermentacion","510","512"))))))</f>
        <v/>
      </c>
      <c r="M9185" s="107" t="str">
        <f t="shared" si="143"/>
        <v/>
      </c>
    </row>
    <row r="9186" spans="12:13" hidden="1" x14ac:dyDescent="0.25">
      <c r="L9186" s="145" t="str">
        <f>IF(A9186="","",IFERROR(VLOOKUP(B9186,IPQlickTabla!$B:$J,9,FALSE),IF(B9186="80 - Produccion-Mezcla Grasa","80",IF(B9186="51 - Purga-Purga de sebo","51",IF(B9186="502 - Fermentacion PCL","502",IF(B9186="510 - Fermentacion","510","512"))))))</f>
        <v/>
      </c>
      <c r="M9186" s="107" t="str">
        <f t="shared" si="143"/>
        <v/>
      </c>
    </row>
    <row r="9187" spans="12:13" hidden="1" x14ac:dyDescent="0.25">
      <c r="L9187" s="145" t="str">
        <f>IF(A9187="","",IFERROR(VLOOKUP(B9187,IPQlickTabla!$B:$J,9,FALSE),IF(B9187="80 - Produccion-Mezcla Grasa","80",IF(B9187="51 - Purga-Purga de sebo","51",IF(B9187="502 - Fermentacion PCL","502",IF(B9187="510 - Fermentacion","510","512"))))))</f>
        <v/>
      </c>
      <c r="M9187" s="107" t="str">
        <f t="shared" si="143"/>
        <v/>
      </c>
    </row>
    <row r="9188" spans="12:13" hidden="1" x14ac:dyDescent="0.25">
      <c r="L9188" s="145" t="str">
        <f>IF(A9188="","",IFERROR(VLOOKUP(B9188,IPQlickTabla!$B:$J,9,FALSE),IF(B9188="80 - Produccion-Mezcla Grasa","80",IF(B9188="51 - Purga-Purga de sebo","51",IF(B9188="502 - Fermentacion PCL","502",IF(B9188="510 - Fermentacion","510","512"))))))</f>
        <v/>
      </c>
      <c r="M9188" s="107" t="str">
        <f t="shared" si="143"/>
        <v/>
      </c>
    </row>
    <row r="9189" spans="12:13" hidden="1" x14ac:dyDescent="0.25">
      <c r="L9189" s="145" t="str">
        <f>IF(A9189="","",IFERROR(VLOOKUP(B9189,IPQlickTabla!$B:$J,9,FALSE),IF(B9189="80 - Produccion-Mezcla Grasa","80",IF(B9189="51 - Purga-Purga de sebo","51",IF(B9189="502 - Fermentacion PCL","502",IF(B9189="510 - Fermentacion","510","512"))))))</f>
        <v/>
      </c>
      <c r="M9189" s="107" t="str">
        <f t="shared" si="143"/>
        <v/>
      </c>
    </row>
    <row r="9190" spans="12:13" hidden="1" x14ac:dyDescent="0.25">
      <c r="L9190" s="145" t="str">
        <f>IF(A9190="","",IFERROR(VLOOKUP(B9190,IPQlickTabla!$B:$J,9,FALSE),IF(B9190="80 - Produccion-Mezcla Grasa","80",IF(B9190="51 - Purga-Purga de sebo","51",IF(B9190="502 - Fermentacion PCL","502",IF(B9190="510 - Fermentacion","510","512"))))))</f>
        <v/>
      </c>
      <c r="M9190" s="107" t="str">
        <f t="shared" si="143"/>
        <v/>
      </c>
    </row>
    <row r="9191" spans="12:13" hidden="1" x14ac:dyDescent="0.25">
      <c r="L9191" s="145" t="str">
        <f>IF(A9191="","",IFERROR(VLOOKUP(B9191,IPQlickTabla!$B:$J,9,FALSE),IF(B9191="80 - Produccion-Mezcla Grasa","80",IF(B9191="51 - Purga-Purga de sebo","51",IF(B9191="502 - Fermentacion PCL","502",IF(B9191="510 - Fermentacion","510","512"))))))</f>
        <v/>
      </c>
      <c r="M9191" s="107" t="str">
        <f t="shared" si="143"/>
        <v/>
      </c>
    </row>
    <row r="9192" spans="12:13" hidden="1" x14ac:dyDescent="0.25">
      <c r="L9192" s="145" t="str">
        <f>IF(A9192="","",IFERROR(VLOOKUP(B9192,IPQlickTabla!$B:$J,9,FALSE),IF(B9192="80 - Produccion-Mezcla Grasa","80",IF(B9192="51 - Purga-Purga de sebo","51",IF(B9192="502 - Fermentacion PCL","502",IF(B9192="510 - Fermentacion","510","512"))))))</f>
        <v/>
      </c>
      <c r="M9192" s="107" t="str">
        <f t="shared" si="143"/>
        <v/>
      </c>
    </row>
    <row r="9193" spans="12:13" hidden="1" x14ac:dyDescent="0.25">
      <c r="L9193" s="145" t="str">
        <f>IF(A9193="","",IFERROR(VLOOKUP(B9193,IPQlickTabla!$B:$J,9,FALSE),IF(B9193="80 - Produccion-Mezcla Grasa","80",IF(B9193="51 - Purga-Purga de sebo","51",IF(B9193="502 - Fermentacion PCL","502",IF(B9193="510 - Fermentacion","510","512"))))))</f>
        <v/>
      </c>
      <c r="M9193" s="107" t="str">
        <f t="shared" si="143"/>
        <v/>
      </c>
    </row>
    <row r="9194" spans="12:13" hidden="1" x14ac:dyDescent="0.25">
      <c r="L9194" s="145" t="str">
        <f>IF(A9194="","",IFERROR(VLOOKUP(B9194,IPQlickTabla!$B:$J,9,FALSE),IF(B9194="80 - Produccion-Mezcla Grasa","80",IF(B9194="51 - Purga-Purga de sebo","51",IF(B9194="502 - Fermentacion PCL","502",IF(B9194="510 - Fermentacion","510","512"))))))</f>
        <v/>
      </c>
      <c r="M9194" s="107" t="str">
        <f t="shared" si="143"/>
        <v/>
      </c>
    </row>
    <row r="9195" spans="12:13" hidden="1" x14ac:dyDescent="0.25">
      <c r="L9195" s="145" t="str">
        <f>IF(A9195="","",IFERROR(VLOOKUP(B9195,IPQlickTabla!$B:$J,9,FALSE),IF(B9195="80 - Produccion-Mezcla Grasa","80",IF(B9195="51 - Purga-Purga de sebo","51",IF(B9195="502 - Fermentacion PCL","502",IF(B9195="510 - Fermentacion","510","512"))))))</f>
        <v/>
      </c>
      <c r="M9195" s="107" t="str">
        <f t="shared" si="143"/>
        <v/>
      </c>
    </row>
    <row r="9196" spans="12:13" hidden="1" x14ac:dyDescent="0.25">
      <c r="L9196" s="145" t="str">
        <f>IF(A9196="","",IFERROR(VLOOKUP(B9196,IPQlickTabla!$B:$J,9,FALSE),IF(B9196="80 - Produccion-Mezcla Grasa","80",IF(B9196="51 - Purga-Purga de sebo","51",IF(B9196="502 - Fermentacion PCL","502",IF(B9196="510 - Fermentacion","510","512"))))))</f>
        <v/>
      </c>
      <c r="M9196" s="107" t="str">
        <f t="shared" si="143"/>
        <v/>
      </c>
    </row>
    <row r="9197" spans="12:13" hidden="1" x14ac:dyDescent="0.25">
      <c r="L9197" s="145" t="str">
        <f>IF(A9197="","",IFERROR(VLOOKUP(B9197,IPQlickTabla!$B:$J,9,FALSE),IF(B9197="80 - Produccion-Mezcla Grasa","80",IF(B9197="51 - Purga-Purga de sebo","51",IF(B9197="502 - Fermentacion PCL","502",IF(B9197="510 - Fermentacion","510","512"))))))</f>
        <v/>
      </c>
      <c r="M9197" s="107" t="str">
        <f t="shared" si="143"/>
        <v/>
      </c>
    </row>
    <row r="9198" spans="12:13" hidden="1" x14ac:dyDescent="0.25">
      <c r="L9198" s="145" t="str">
        <f>IF(A9198="","",IFERROR(VLOOKUP(B9198,IPQlickTabla!$B:$J,9,FALSE),IF(B9198="80 - Produccion-Mezcla Grasa","80",IF(B9198="51 - Purga-Purga de sebo","51",IF(B9198="502 - Fermentacion PCL","502",IF(B9198="510 - Fermentacion","510","512"))))))</f>
        <v/>
      </c>
      <c r="M9198" s="107" t="str">
        <f t="shared" si="143"/>
        <v/>
      </c>
    </row>
    <row r="9199" spans="12:13" hidden="1" x14ac:dyDescent="0.25">
      <c r="L9199" s="145" t="str">
        <f>IF(A9199="","",IFERROR(VLOOKUP(B9199,IPQlickTabla!$B:$J,9,FALSE),IF(B9199="80 - Produccion-Mezcla Grasa","80",IF(B9199="51 - Purga-Purga de sebo","51",IF(B9199="502 - Fermentacion PCL","502",IF(B9199="510 - Fermentacion","510","512"))))))</f>
        <v/>
      </c>
      <c r="M9199" s="107" t="str">
        <f t="shared" si="143"/>
        <v/>
      </c>
    </row>
    <row r="9200" spans="12:13" hidden="1" x14ac:dyDescent="0.25">
      <c r="L9200" s="145" t="str">
        <f>IF(A9200="","",IFERROR(VLOOKUP(B9200,IPQlickTabla!$B:$J,9,FALSE),IF(B9200="80 - Produccion-Mezcla Grasa","80",IF(B9200="51 - Purga-Purga de sebo","51",IF(B9200="502 - Fermentacion PCL","502",IF(B9200="510 - Fermentacion","510","512"))))))</f>
        <v/>
      </c>
      <c r="M9200" s="107" t="str">
        <f t="shared" si="143"/>
        <v/>
      </c>
    </row>
    <row r="9201" spans="12:13" hidden="1" x14ac:dyDescent="0.25">
      <c r="L9201" s="145" t="str">
        <f>IF(A9201="","",IFERROR(VLOOKUP(B9201,IPQlickTabla!$B:$J,9,FALSE),IF(B9201="80 - Produccion-Mezcla Grasa","80",IF(B9201="51 - Purga-Purga de sebo","51",IF(B9201="502 - Fermentacion PCL","502",IF(B9201="510 - Fermentacion","510","512"))))))</f>
        <v/>
      </c>
      <c r="M9201" s="107" t="str">
        <f t="shared" si="143"/>
        <v/>
      </c>
    </row>
    <row r="9202" spans="12:13" hidden="1" x14ac:dyDescent="0.25">
      <c r="L9202" s="145" t="str">
        <f>IF(A9202="","",IFERROR(VLOOKUP(B9202,IPQlickTabla!$B:$J,9,FALSE),IF(B9202="80 - Produccion-Mezcla Grasa","80",IF(B9202="51 - Purga-Purga de sebo","51",IF(B9202="502 - Fermentacion PCL","502",IF(B9202="510 - Fermentacion","510","512"))))))</f>
        <v/>
      </c>
      <c r="M9202" s="107" t="str">
        <f t="shared" si="143"/>
        <v/>
      </c>
    </row>
    <row r="9203" spans="12:13" hidden="1" x14ac:dyDescent="0.25">
      <c r="L9203" s="145" t="str">
        <f>IF(A9203="","",IFERROR(VLOOKUP(B9203,IPQlickTabla!$B:$J,9,FALSE),IF(B9203="80 - Produccion-Mezcla Grasa","80",IF(B9203="51 - Purga-Purga de sebo","51",IF(B9203="502 - Fermentacion PCL","502",IF(B9203="510 - Fermentacion","510","512"))))))</f>
        <v/>
      </c>
      <c r="M9203" s="107" t="str">
        <f t="shared" si="143"/>
        <v/>
      </c>
    </row>
    <row r="9204" spans="12:13" hidden="1" x14ac:dyDescent="0.25">
      <c r="L9204" s="145" t="str">
        <f>IF(A9204="","",IFERROR(VLOOKUP(B9204,IPQlickTabla!$B:$J,9,FALSE),IF(B9204="80 - Produccion-Mezcla Grasa","80",IF(B9204="51 - Purga-Purga de sebo","51",IF(B9204="502 - Fermentacion PCL","502",IF(B9204="510 - Fermentacion","510","512"))))))</f>
        <v/>
      </c>
      <c r="M9204" s="107" t="str">
        <f t="shared" si="143"/>
        <v/>
      </c>
    </row>
    <row r="9205" spans="12:13" hidden="1" x14ac:dyDescent="0.25">
      <c r="L9205" s="145" t="str">
        <f>IF(A9205="","",IFERROR(VLOOKUP(B9205,IPQlickTabla!$B:$J,9,FALSE),IF(B9205="80 - Produccion-Mezcla Grasa","80",IF(B9205="51 - Purga-Purga de sebo","51",IF(B9205="502 - Fermentacion PCL","502",IF(B9205="510 - Fermentacion","510","512"))))))</f>
        <v/>
      </c>
      <c r="M9205" s="107" t="str">
        <f t="shared" si="143"/>
        <v/>
      </c>
    </row>
    <row r="9206" spans="12:13" hidden="1" x14ac:dyDescent="0.25">
      <c r="L9206" s="145" t="str">
        <f>IF(A9206="","",IFERROR(VLOOKUP(B9206,IPQlickTabla!$B:$J,9,FALSE),IF(B9206="80 - Produccion-Mezcla Grasa","80",IF(B9206="51 - Purga-Purga de sebo","51",IF(B9206="502 - Fermentacion PCL","502",IF(B9206="510 - Fermentacion","510","512"))))))</f>
        <v/>
      </c>
      <c r="M9206" s="107" t="str">
        <f t="shared" si="143"/>
        <v/>
      </c>
    </row>
    <row r="9207" spans="12:13" hidden="1" x14ac:dyDescent="0.25">
      <c r="L9207" s="145" t="str">
        <f>IF(A9207="","",IFERROR(VLOOKUP(B9207,IPQlickTabla!$B:$J,9,FALSE),IF(B9207="80 - Produccion-Mezcla Grasa","80",IF(B9207="51 - Purga-Purga de sebo","51",IF(B9207="502 - Fermentacion PCL","502",IF(B9207="510 - Fermentacion","510","512"))))))</f>
        <v/>
      </c>
      <c r="M9207" s="107" t="str">
        <f t="shared" si="143"/>
        <v/>
      </c>
    </row>
    <row r="9208" spans="12:13" hidden="1" x14ac:dyDescent="0.25">
      <c r="L9208" s="145" t="str">
        <f>IF(A9208="","",IFERROR(VLOOKUP(B9208,IPQlickTabla!$B:$J,9,FALSE),IF(B9208="80 - Produccion-Mezcla Grasa","80",IF(B9208="51 - Purga-Purga de sebo","51",IF(B9208="502 - Fermentacion PCL","502",IF(B9208="510 - Fermentacion","510","512"))))))</f>
        <v/>
      </c>
      <c r="M9208" s="107" t="str">
        <f t="shared" si="143"/>
        <v/>
      </c>
    </row>
    <row r="9209" spans="12:13" hidden="1" x14ac:dyDescent="0.25">
      <c r="L9209" s="145" t="str">
        <f>IF(A9209="","",IFERROR(VLOOKUP(B9209,IPQlickTabla!$B:$J,9,FALSE),IF(B9209="80 - Produccion-Mezcla Grasa","80",IF(B9209="51 - Purga-Purga de sebo","51",IF(B9209="502 - Fermentacion PCL","502",IF(B9209="510 - Fermentacion","510","512"))))))</f>
        <v/>
      </c>
      <c r="M9209" s="107" t="str">
        <f t="shared" si="143"/>
        <v/>
      </c>
    </row>
    <row r="9210" spans="12:13" hidden="1" x14ac:dyDescent="0.25">
      <c r="L9210" s="145" t="str">
        <f>IF(A9210="","",IFERROR(VLOOKUP(B9210,IPQlickTabla!$B:$J,9,FALSE),IF(B9210="80 - Produccion-Mezcla Grasa","80",IF(B9210="51 - Purga-Purga de sebo","51",IF(B9210="502 - Fermentacion PCL","502",IF(B9210="510 - Fermentacion","510","512"))))))</f>
        <v/>
      </c>
      <c r="M9210" s="107" t="str">
        <f t="shared" si="143"/>
        <v/>
      </c>
    </row>
    <row r="9211" spans="12:13" hidden="1" x14ac:dyDescent="0.25">
      <c r="L9211" s="145" t="str">
        <f>IF(A9211="","",IFERROR(VLOOKUP(B9211,IPQlickTabla!$B:$J,9,FALSE),IF(B9211="80 - Produccion-Mezcla Grasa","80",IF(B9211="51 - Purga-Purga de sebo","51",IF(B9211="502 - Fermentacion PCL","502",IF(B9211="510 - Fermentacion","510","512"))))))</f>
        <v/>
      </c>
      <c r="M9211" s="107" t="str">
        <f t="shared" si="143"/>
        <v/>
      </c>
    </row>
    <row r="9212" spans="12:13" hidden="1" x14ac:dyDescent="0.25">
      <c r="L9212" s="145" t="str">
        <f>IF(A9212="","",IFERROR(VLOOKUP(B9212,IPQlickTabla!$B:$J,9,FALSE),IF(B9212="80 - Produccion-Mezcla Grasa","80",IF(B9212="51 - Purga-Purga de sebo","51",IF(B9212="502 - Fermentacion PCL","502",IF(B9212="510 - Fermentacion","510","512"))))))</f>
        <v/>
      </c>
      <c r="M9212" s="107" t="str">
        <f t="shared" si="143"/>
        <v/>
      </c>
    </row>
    <row r="9213" spans="12:13" hidden="1" x14ac:dyDescent="0.25">
      <c r="L9213" s="145" t="str">
        <f>IF(A9213="","",IFERROR(VLOOKUP(B9213,IPQlickTabla!$B:$J,9,FALSE),IF(B9213="80 - Produccion-Mezcla Grasa","80",IF(B9213="51 - Purga-Purga de sebo","51",IF(B9213="502 - Fermentacion PCL","502",IF(B9213="510 - Fermentacion","510","512"))))))</f>
        <v/>
      </c>
      <c r="M9213" s="107" t="str">
        <f t="shared" si="143"/>
        <v/>
      </c>
    </row>
    <row r="9214" spans="12:13" hidden="1" x14ac:dyDescent="0.25">
      <c r="L9214" s="145" t="str">
        <f>IF(A9214="","",IFERROR(VLOOKUP(B9214,IPQlickTabla!$B:$J,9,FALSE),IF(B9214="80 - Produccion-Mezcla Grasa","80",IF(B9214="51 - Purga-Purga de sebo","51",IF(B9214="502 - Fermentacion PCL","502",IF(B9214="510 - Fermentacion","510","512"))))))</f>
        <v/>
      </c>
      <c r="M9214" s="107" t="str">
        <f t="shared" si="143"/>
        <v/>
      </c>
    </row>
    <row r="9215" spans="12:13" hidden="1" x14ac:dyDescent="0.25">
      <c r="L9215" s="145" t="str">
        <f>IF(A9215="","",IFERROR(VLOOKUP(B9215,IPQlickTabla!$B:$J,9,FALSE),IF(B9215="80 - Produccion-Mezcla Grasa","80",IF(B9215="51 - Purga-Purga de sebo","51",IF(B9215="502 - Fermentacion PCL","502",IF(B9215="510 - Fermentacion","510","512"))))))</f>
        <v/>
      </c>
      <c r="M9215" s="107" t="str">
        <f t="shared" si="143"/>
        <v/>
      </c>
    </row>
    <row r="9216" spans="12:13" hidden="1" x14ac:dyDescent="0.25">
      <c r="L9216" s="145" t="str">
        <f>IF(A9216="","",IFERROR(VLOOKUP(B9216,IPQlickTabla!$B:$J,9,FALSE),IF(B9216="80 - Produccion-Mezcla Grasa","80",IF(B9216="51 - Purga-Purga de sebo","51",IF(B9216="502 - Fermentacion PCL","502",IF(B9216="510 - Fermentacion","510","512"))))))</f>
        <v/>
      </c>
      <c r="M9216" s="107" t="str">
        <f t="shared" si="143"/>
        <v/>
      </c>
    </row>
    <row r="9217" spans="12:13" hidden="1" x14ac:dyDescent="0.25">
      <c r="L9217" s="145" t="str">
        <f>IF(A9217="","",IFERROR(VLOOKUP(B9217,IPQlickTabla!$B:$J,9,FALSE),IF(B9217="80 - Produccion-Mezcla Grasa","80",IF(B9217="51 - Purga-Purga de sebo","51",IF(B9217="502 - Fermentacion PCL","502",IF(B9217="510 - Fermentacion","510","512"))))))</f>
        <v/>
      </c>
      <c r="M9217" s="107" t="str">
        <f t="shared" si="143"/>
        <v/>
      </c>
    </row>
    <row r="9218" spans="12:13" hidden="1" x14ac:dyDescent="0.25">
      <c r="L9218" s="145" t="str">
        <f>IF(A9218="","",IFERROR(VLOOKUP(B9218,IPQlickTabla!$B:$J,9,FALSE),IF(B9218="80 - Produccion-Mezcla Grasa","80",IF(B9218="51 - Purga-Purga de sebo","51",IF(B9218="502 - Fermentacion PCL","502",IF(B9218="510 - Fermentacion","510","512"))))))</f>
        <v/>
      </c>
      <c r="M9218" s="107" t="str">
        <f t="shared" si="143"/>
        <v/>
      </c>
    </row>
    <row r="9219" spans="12:13" hidden="1" x14ac:dyDescent="0.25">
      <c r="L9219" s="145" t="str">
        <f>IF(A9219="","",IFERROR(VLOOKUP(B9219,IPQlickTabla!$B:$J,9,FALSE),IF(B9219="80 - Produccion-Mezcla Grasa","80",IF(B9219="51 - Purga-Purga de sebo","51",IF(B9219="502 - Fermentacion PCL","502",IF(B9219="510 - Fermentacion","510","512"))))))</f>
        <v/>
      </c>
      <c r="M9219" s="107" t="str">
        <f t="shared" ref="M9219:M9282" si="144">+IF(OR(L9219=73,L9219=74,L9219=75),75,IF(L9219="80",80,IF(L9219="51",51,IF(L9219="502",502,IF(L9219="510",510,IF(L9219="512",512,L9219))))))</f>
        <v/>
      </c>
    </row>
    <row r="9220" spans="12:13" hidden="1" x14ac:dyDescent="0.25">
      <c r="L9220" s="145" t="str">
        <f>IF(A9220="","",IFERROR(VLOOKUP(B9220,IPQlickTabla!$B:$J,9,FALSE),IF(B9220="80 - Produccion-Mezcla Grasa","80",IF(B9220="51 - Purga-Purga de sebo","51",IF(B9220="502 - Fermentacion PCL","502",IF(B9220="510 - Fermentacion","510","512"))))))</f>
        <v/>
      </c>
      <c r="M9220" s="107" t="str">
        <f t="shared" si="144"/>
        <v/>
      </c>
    </row>
    <row r="9221" spans="12:13" hidden="1" x14ac:dyDescent="0.25">
      <c r="L9221" s="145" t="str">
        <f>IF(A9221="","",IFERROR(VLOOKUP(B9221,IPQlickTabla!$B:$J,9,FALSE),IF(B9221="80 - Produccion-Mezcla Grasa","80",IF(B9221="51 - Purga-Purga de sebo","51",IF(B9221="502 - Fermentacion PCL","502",IF(B9221="510 - Fermentacion","510","512"))))))</f>
        <v/>
      </c>
      <c r="M9221" s="107" t="str">
        <f t="shared" si="144"/>
        <v/>
      </c>
    </row>
    <row r="9222" spans="12:13" hidden="1" x14ac:dyDescent="0.25">
      <c r="L9222" s="145" t="str">
        <f>IF(A9222="","",IFERROR(VLOOKUP(B9222,IPQlickTabla!$B:$J,9,FALSE),IF(B9222="80 - Produccion-Mezcla Grasa","80",IF(B9222="51 - Purga-Purga de sebo","51",IF(B9222="502 - Fermentacion PCL","502",IF(B9222="510 - Fermentacion","510","512"))))))</f>
        <v/>
      </c>
      <c r="M9222" s="107" t="str">
        <f t="shared" si="144"/>
        <v/>
      </c>
    </row>
    <row r="9223" spans="12:13" hidden="1" x14ac:dyDescent="0.25">
      <c r="L9223" s="145" t="str">
        <f>IF(A9223="","",IFERROR(VLOOKUP(B9223,IPQlickTabla!$B:$J,9,FALSE),IF(B9223="80 - Produccion-Mezcla Grasa","80",IF(B9223="51 - Purga-Purga de sebo","51",IF(B9223="502 - Fermentacion PCL","502",IF(B9223="510 - Fermentacion","510","512"))))))</f>
        <v/>
      </c>
      <c r="M9223" s="107" t="str">
        <f t="shared" si="144"/>
        <v/>
      </c>
    </row>
    <row r="9224" spans="12:13" hidden="1" x14ac:dyDescent="0.25">
      <c r="L9224" s="145" t="str">
        <f>IF(A9224="","",IFERROR(VLOOKUP(B9224,IPQlickTabla!$B:$J,9,FALSE),IF(B9224="80 - Produccion-Mezcla Grasa","80",IF(B9224="51 - Purga-Purga de sebo","51",IF(B9224="502 - Fermentacion PCL","502",IF(B9224="510 - Fermentacion","510","512"))))))</f>
        <v/>
      </c>
      <c r="M9224" s="107" t="str">
        <f t="shared" si="144"/>
        <v/>
      </c>
    </row>
    <row r="9225" spans="12:13" hidden="1" x14ac:dyDescent="0.25">
      <c r="L9225" s="145" t="str">
        <f>IF(A9225="","",IFERROR(VLOOKUP(B9225,IPQlickTabla!$B:$J,9,FALSE),IF(B9225="80 - Produccion-Mezcla Grasa","80",IF(B9225="51 - Purga-Purga de sebo","51",IF(B9225="502 - Fermentacion PCL","502",IF(B9225="510 - Fermentacion","510","512"))))))</f>
        <v/>
      </c>
      <c r="M9225" s="107" t="str">
        <f t="shared" si="144"/>
        <v/>
      </c>
    </row>
    <row r="9226" spans="12:13" hidden="1" x14ac:dyDescent="0.25">
      <c r="L9226" s="145" t="str">
        <f>IF(A9226="","",IFERROR(VLOOKUP(B9226,IPQlickTabla!$B:$J,9,FALSE),IF(B9226="80 - Produccion-Mezcla Grasa","80",IF(B9226="51 - Purga-Purga de sebo","51",IF(B9226="502 - Fermentacion PCL","502",IF(B9226="510 - Fermentacion","510","512"))))))</f>
        <v/>
      </c>
      <c r="M9226" s="107" t="str">
        <f t="shared" si="144"/>
        <v/>
      </c>
    </row>
    <row r="9227" spans="12:13" hidden="1" x14ac:dyDescent="0.25">
      <c r="L9227" s="145" t="str">
        <f>IF(A9227="","",IFERROR(VLOOKUP(B9227,IPQlickTabla!$B:$J,9,FALSE),IF(B9227="80 - Produccion-Mezcla Grasa","80",IF(B9227="51 - Purga-Purga de sebo","51",IF(B9227="502 - Fermentacion PCL","502",IF(B9227="510 - Fermentacion","510","512"))))))</f>
        <v/>
      </c>
      <c r="M9227" s="107" t="str">
        <f t="shared" si="144"/>
        <v/>
      </c>
    </row>
    <row r="9228" spans="12:13" hidden="1" x14ac:dyDescent="0.25">
      <c r="L9228" s="145" t="str">
        <f>IF(A9228="","",IFERROR(VLOOKUP(B9228,IPQlickTabla!$B:$J,9,FALSE),IF(B9228="80 - Produccion-Mezcla Grasa","80",IF(B9228="51 - Purga-Purga de sebo","51",IF(B9228="502 - Fermentacion PCL","502",IF(B9228="510 - Fermentacion","510","512"))))))</f>
        <v/>
      </c>
      <c r="M9228" s="107" t="str">
        <f t="shared" si="144"/>
        <v/>
      </c>
    </row>
    <row r="9229" spans="12:13" hidden="1" x14ac:dyDescent="0.25">
      <c r="L9229" s="145" t="str">
        <f>IF(A9229="","",IFERROR(VLOOKUP(B9229,IPQlickTabla!$B:$J,9,FALSE),IF(B9229="80 - Produccion-Mezcla Grasa","80",IF(B9229="51 - Purga-Purga de sebo","51",IF(B9229="502 - Fermentacion PCL","502",IF(B9229="510 - Fermentacion","510","512"))))))</f>
        <v/>
      </c>
      <c r="M9229" s="107" t="str">
        <f t="shared" si="144"/>
        <v/>
      </c>
    </row>
    <row r="9230" spans="12:13" hidden="1" x14ac:dyDescent="0.25">
      <c r="L9230" s="145" t="str">
        <f>IF(A9230="","",IFERROR(VLOOKUP(B9230,IPQlickTabla!$B:$J,9,FALSE),IF(B9230="80 - Produccion-Mezcla Grasa","80",IF(B9230="51 - Purga-Purga de sebo","51",IF(B9230="502 - Fermentacion PCL","502",IF(B9230="510 - Fermentacion","510","512"))))))</f>
        <v/>
      </c>
      <c r="M9230" s="107" t="str">
        <f t="shared" si="144"/>
        <v/>
      </c>
    </row>
    <row r="9231" spans="12:13" hidden="1" x14ac:dyDescent="0.25">
      <c r="L9231" s="145" t="str">
        <f>IF(A9231="","",IFERROR(VLOOKUP(B9231,IPQlickTabla!$B:$J,9,FALSE),IF(B9231="80 - Produccion-Mezcla Grasa","80",IF(B9231="51 - Purga-Purga de sebo","51",IF(B9231="502 - Fermentacion PCL","502",IF(B9231="510 - Fermentacion","510","512"))))))</f>
        <v/>
      </c>
      <c r="M9231" s="107" t="str">
        <f t="shared" si="144"/>
        <v/>
      </c>
    </row>
    <row r="9232" spans="12:13" hidden="1" x14ac:dyDescent="0.25">
      <c r="L9232" s="145" t="str">
        <f>IF(A9232="","",IFERROR(VLOOKUP(B9232,IPQlickTabla!$B:$J,9,FALSE),IF(B9232="80 - Produccion-Mezcla Grasa","80",IF(B9232="51 - Purga-Purga de sebo","51",IF(B9232="502 - Fermentacion PCL","502",IF(B9232="510 - Fermentacion","510","512"))))))</f>
        <v/>
      </c>
      <c r="M9232" s="107" t="str">
        <f t="shared" si="144"/>
        <v/>
      </c>
    </row>
    <row r="9233" spans="12:13" hidden="1" x14ac:dyDescent="0.25">
      <c r="L9233" s="145" t="str">
        <f>IF(A9233="","",IFERROR(VLOOKUP(B9233,IPQlickTabla!$B:$J,9,FALSE),IF(B9233="80 - Produccion-Mezcla Grasa","80",IF(B9233="51 - Purga-Purga de sebo","51",IF(B9233="502 - Fermentacion PCL","502",IF(B9233="510 - Fermentacion","510","512"))))))</f>
        <v/>
      </c>
      <c r="M9233" s="107" t="str">
        <f t="shared" si="144"/>
        <v/>
      </c>
    </row>
    <row r="9234" spans="12:13" hidden="1" x14ac:dyDescent="0.25">
      <c r="L9234" s="145" t="str">
        <f>IF(A9234="","",IFERROR(VLOOKUP(B9234,IPQlickTabla!$B:$J,9,FALSE),IF(B9234="80 - Produccion-Mezcla Grasa","80",IF(B9234="51 - Purga-Purga de sebo","51",IF(B9234="502 - Fermentacion PCL","502",IF(B9234="510 - Fermentacion","510","512"))))))</f>
        <v/>
      </c>
      <c r="M9234" s="107" t="str">
        <f t="shared" si="144"/>
        <v/>
      </c>
    </row>
    <row r="9235" spans="12:13" hidden="1" x14ac:dyDescent="0.25">
      <c r="L9235" s="145" t="str">
        <f>IF(A9235="","",IFERROR(VLOOKUP(B9235,IPQlickTabla!$B:$J,9,FALSE),IF(B9235="80 - Produccion-Mezcla Grasa","80",IF(B9235="51 - Purga-Purga de sebo","51",IF(B9235="502 - Fermentacion PCL","502",IF(B9235="510 - Fermentacion","510","512"))))))</f>
        <v/>
      </c>
      <c r="M9235" s="107" t="str">
        <f t="shared" si="144"/>
        <v/>
      </c>
    </row>
    <row r="9236" spans="12:13" hidden="1" x14ac:dyDescent="0.25">
      <c r="L9236" s="145" t="str">
        <f>IF(A9236="","",IFERROR(VLOOKUP(B9236,IPQlickTabla!$B:$J,9,FALSE),IF(B9236="80 - Produccion-Mezcla Grasa","80",IF(B9236="51 - Purga-Purga de sebo","51",IF(B9236="502 - Fermentacion PCL","502",IF(B9236="510 - Fermentacion","510","512"))))))</f>
        <v/>
      </c>
      <c r="M9236" s="107" t="str">
        <f t="shared" si="144"/>
        <v/>
      </c>
    </row>
    <row r="9237" spans="12:13" hidden="1" x14ac:dyDescent="0.25">
      <c r="L9237" s="145" t="str">
        <f>IF(A9237="","",IFERROR(VLOOKUP(B9237,IPQlickTabla!$B:$J,9,FALSE),IF(B9237="80 - Produccion-Mezcla Grasa","80",IF(B9237="51 - Purga-Purga de sebo","51",IF(B9237="502 - Fermentacion PCL","502",IF(B9237="510 - Fermentacion","510","512"))))))</f>
        <v/>
      </c>
      <c r="M9237" s="107" t="str">
        <f t="shared" si="144"/>
        <v/>
      </c>
    </row>
    <row r="9238" spans="12:13" hidden="1" x14ac:dyDescent="0.25">
      <c r="L9238" s="145" t="str">
        <f>IF(A9238="","",IFERROR(VLOOKUP(B9238,IPQlickTabla!$B:$J,9,FALSE),IF(B9238="80 - Produccion-Mezcla Grasa","80",IF(B9238="51 - Purga-Purga de sebo","51",IF(B9238="502 - Fermentacion PCL","502",IF(B9238="510 - Fermentacion","510","512"))))))</f>
        <v/>
      </c>
      <c r="M9238" s="107" t="str">
        <f t="shared" si="144"/>
        <v/>
      </c>
    </row>
    <row r="9239" spans="12:13" hidden="1" x14ac:dyDescent="0.25">
      <c r="L9239" s="145" t="str">
        <f>IF(A9239="","",IFERROR(VLOOKUP(B9239,IPQlickTabla!$B:$J,9,FALSE),IF(B9239="80 - Produccion-Mezcla Grasa","80",IF(B9239="51 - Purga-Purga de sebo","51",IF(B9239="502 - Fermentacion PCL","502",IF(B9239="510 - Fermentacion","510","512"))))))</f>
        <v/>
      </c>
      <c r="M9239" s="107" t="str">
        <f t="shared" si="144"/>
        <v/>
      </c>
    </row>
    <row r="9240" spans="12:13" hidden="1" x14ac:dyDescent="0.25">
      <c r="L9240" s="145" t="str">
        <f>IF(A9240="","",IFERROR(VLOOKUP(B9240,IPQlickTabla!$B:$J,9,FALSE),IF(B9240="80 - Produccion-Mezcla Grasa","80",IF(B9240="51 - Purga-Purga de sebo","51",IF(B9240="502 - Fermentacion PCL","502",IF(B9240="510 - Fermentacion","510","512"))))))</f>
        <v/>
      </c>
      <c r="M9240" s="107" t="str">
        <f t="shared" si="144"/>
        <v/>
      </c>
    </row>
    <row r="9241" spans="12:13" hidden="1" x14ac:dyDescent="0.25">
      <c r="L9241" s="145" t="str">
        <f>IF(A9241="","",IFERROR(VLOOKUP(B9241,IPQlickTabla!$B:$J,9,FALSE),IF(B9241="80 - Produccion-Mezcla Grasa","80",IF(B9241="51 - Purga-Purga de sebo","51",IF(B9241="502 - Fermentacion PCL","502",IF(B9241="510 - Fermentacion","510","512"))))))</f>
        <v/>
      </c>
      <c r="M9241" s="107" t="str">
        <f t="shared" si="144"/>
        <v/>
      </c>
    </row>
    <row r="9242" spans="12:13" hidden="1" x14ac:dyDescent="0.25">
      <c r="L9242" s="145" t="str">
        <f>IF(A9242="","",IFERROR(VLOOKUP(B9242,IPQlickTabla!$B:$J,9,FALSE),IF(B9242="80 - Produccion-Mezcla Grasa","80",IF(B9242="51 - Purga-Purga de sebo","51",IF(B9242="502 - Fermentacion PCL","502",IF(B9242="510 - Fermentacion","510","512"))))))</f>
        <v/>
      </c>
      <c r="M9242" s="107" t="str">
        <f t="shared" si="144"/>
        <v/>
      </c>
    </row>
    <row r="9243" spans="12:13" hidden="1" x14ac:dyDescent="0.25">
      <c r="L9243" s="145" t="str">
        <f>IF(A9243="","",IFERROR(VLOOKUP(B9243,IPQlickTabla!$B:$J,9,FALSE),IF(B9243="80 - Produccion-Mezcla Grasa","80",IF(B9243="51 - Purga-Purga de sebo","51",IF(B9243="502 - Fermentacion PCL","502",IF(B9243="510 - Fermentacion","510","512"))))))</f>
        <v/>
      </c>
      <c r="M9243" s="107" t="str">
        <f t="shared" si="144"/>
        <v/>
      </c>
    </row>
    <row r="9244" spans="12:13" hidden="1" x14ac:dyDescent="0.25">
      <c r="L9244" s="145" t="str">
        <f>IF(A9244="","",IFERROR(VLOOKUP(B9244,IPQlickTabla!$B:$J,9,FALSE),IF(B9244="80 - Produccion-Mezcla Grasa","80",IF(B9244="51 - Purga-Purga de sebo","51",IF(B9244="502 - Fermentacion PCL","502",IF(B9244="510 - Fermentacion","510","512"))))))</f>
        <v/>
      </c>
      <c r="M9244" s="107" t="str">
        <f t="shared" si="144"/>
        <v/>
      </c>
    </row>
    <row r="9245" spans="12:13" hidden="1" x14ac:dyDescent="0.25">
      <c r="L9245" s="145" t="str">
        <f>IF(A9245="","",IFERROR(VLOOKUP(B9245,IPQlickTabla!$B:$J,9,FALSE),IF(B9245="80 - Produccion-Mezcla Grasa","80",IF(B9245="51 - Purga-Purga de sebo","51",IF(B9245="502 - Fermentacion PCL","502",IF(B9245="510 - Fermentacion","510","512"))))))</f>
        <v/>
      </c>
      <c r="M9245" s="107" t="str">
        <f t="shared" si="144"/>
        <v/>
      </c>
    </row>
    <row r="9246" spans="12:13" hidden="1" x14ac:dyDescent="0.25">
      <c r="L9246" s="145" t="str">
        <f>IF(A9246="","",IFERROR(VLOOKUP(B9246,IPQlickTabla!$B:$J,9,FALSE),IF(B9246="80 - Produccion-Mezcla Grasa","80",IF(B9246="51 - Purga-Purga de sebo","51",IF(B9246="502 - Fermentacion PCL","502",IF(B9246="510 - Fermentacion","510","512"))))))</f>
        <v/>
      </c>
      <c r="M9246" s="107" t="str">
        <f t="shared" si="144"/>
        <v/>
      </c>
    </row>
    <row r="9247" spans="12:13" hidden="1" x14ac:dyDescent="0.25">
      <c r="L9247" s="145" t="str">
        <f>IF(A9247="","",IFERROR(VLOOKUP(B9247,IPQlickTabla!$B:$J,9,FALSE),IF(B9247="80 - Produccion-Mezcla Grasa","80",IF(B9247="51 - Purga-Purga de sebo","51",IF(B9247="502 - Fermentacion PCL","502",IF(B9247="510 - Fermentacion","510","512"))))))</f>
        <v/>
      </c>
      <c r="M9247" s="107" t="str">
        <f t="shared" si="144"/>
        <v/>
      </c>
    </row>
    <row r="9248" spans="12:13" hidden="1" x14ac:dyDescent="0.25">
      <c r="L9248" s="145" t="str">
        <f>IF(A9248="","",IFERROR(VLOOKUP(B9248,IPQlickTabla!$B:$J,9,FALSE),IF(B9248="80 - Produccion-Mezcla Grasa","80",IF(B9248="51 - Purga-Purga de sebo","51",IF(B9248="502 - Fermentacion PCL","502",IF(B9248="510 - Fermentacion","510","512"))))))</f>
        <v/>
      </c>
      <c r="M9248" s="107" t="str">
        <f t="shared" si="144"/>
        <v/>
      </c>
    </row>
    <row r="9249" spans="12:13" hidden="1" x14ac:dyDescent="0.25">
      <c r="L9249" s="145" t="str">
        <f>IF(A9249="","",IFERROR(VLOOKUP(B9249,IPQlickTabla!$B:$J,9,FALSE),IF(B9249="80 - Produccion-Mezcla Grasa","80",IF(B9249="51 - Purga-Purga de sebo","51",IF(B9249="502 - Fermentacion PCL","502",IF(B9249="510 - Fermentacion","510","512"))))))</f>
        <v/>
      </c>
      <c r="M9249" s="107" t="str">
        <f t="shared" si="144"/>
        <v/>
      </c>
    </row>
    <row r="9250" spans="12:13" hidden="1" x14ac:dyDescent="0.25">
      <c r="L9250" s="145" t="str">
        <f>IF(A9250="","",IFERROR(VLOOKUP(B9250,IPQlickTabla!$B:$J,9,FALSE),IF(B9250="80 - Produccion-Mezcla Grasa","80",IF(B9250="51 - Purga-Purga de sebo","51",IF(B9250="502 - Fermentacion PCL","502",IF(B9250="510 - Fermentacion","510","512"))))))</f>
        <v/>
      </c>
      <c r="M9250" s="107" t="str">
        <f t="shared" si="144"/>
        <v/>
      </c>
    </row>
    <row r="9251" spans="12:13" hidden="1" x14ac:dyDescent="0.25">
      <c r="L9251" s="145" t="str">
        <f>IF(A9251="","",IFERROR(VLOOKUP(B9251,IPQlickTabla!$B:$J,9,FALSE),IF(B9251="80 - Produccion-Mezcla Grasa","80",IF(B9251="51 - Purga-Purga de sebo","51",IF(B9251="502 - Fermentacion PCL","502",IF(B9251="510 - Fermentacion","510","512"))))))</f>
        <v/>
      </c>
      <c r="M9251" s="107" t="str">
        <f t="shared" si="144"/>
        <v/>
      </c>
    </row>
    <row r="9252" spans="12:13" hidden="1" x14ac:dyDescent="0.25">
      <c r="L9252" s="145" t="str">
        <f>IF(A9252="","",IFERROR(VLOOKUP(B9252,IPQlickTabla!$B:$J,9,FALSE),IF(B9252="80 - Produccion-Mezcla Grasa","80",IF(B9252="51 - Purga-Purga de sebo","51",IF(B9252="502 - Fermentacion PCL","502",IF(B9252="510 - Fermentacion","510","512"))))))</f>
        <v/>
      </c>
      <c r="M9252" s="107" t="str">
        <f t="shared" si="144"/>
        <v/>
      </c>
    </row>
    <row r="9253" spans="12:13" hidden="1" x14ac:dyDescent="0.25">
      <c r="L9253" s="145" t="str">
        <f>IF(A9253="","",IFERROR(VLOOKUP(B9253,IPQlickTabla!$B:$J,9,FALSE),IF(B9253="80 - Produccion-Mezcla Grasa","80",IF(B9253="51 - Purga-Purga de sebo","51",IF(B9253="502 - Fermentacion PCL","502",IF(B9253="510 - Fermentacion","510","512"))))))</f>
        <v/>
      </c>
      <c r="M9253" s="107" t="str">
        <f t="shared" si="144"/>
        <v/>
      </c>
    </row>
    <row r="9254" spans="12:13" hidden="1" x14ac:dyDescent="0.25">
      <c r="L9254" s="145" t="str">
        <f>IF(A9254="","",IFERROR(VLOOKUP(B9254,IPQlickTabla!$B:$J,9,FALSE),IF(B9254="80 - Produccion-Mezcla Grasa","80",IF(B9254="51 - Purga-Purga de sebo","51",IF(B9254="502 - Fermentacion PCL","502",IF(B9254="510 - Fermentacion","510","512"))))))</f>
        <v/>
      </c>
      <c r="M9254" s="107" t="str">
        <f t="shared" si="144"/>
        <v/>
      </c>
    </row>
    <row r="9255" spans="12:13" hidden="1" x14ac:dyDescent="0.25">
      <c r="L9255" s="145" t="str">
        <f>IF(A9255="","",IFERROR(VLOOKUP(B9255,IPQlickTabla!$B:$J,9,FALSE),IF(B9255="80 - Produccion-Mezcla Grasa","80",IF(B9255="51 - Purga-Purga de sebo","51",IF(B9255="502 - Fermentacion PCL","502",IF(B9255="510 - Fermentacion","510","512"))))))</f>
        <v/>
      </c>
      <c r="M9255" s="107" t="str">
        <f t="shared" si="144"/>
        <v/>
      </c>
    </row>
    <row r="9256" spans="12:13" hidden="1" x14ac:dyDescent="0.25">
      <c r="L9256" s="145" t="str">
        <f>IF(A9256="","",IFERROR(VLOOKUP(B9256,IPQlickTabla!$B:$J,9,FALSE),IF(B9256="80 - Produccion-Mezcla Grasa","80",IF(B9256="51 - Purga-Purga de sebo","51",IF(B9256="502 - Fermentacion PCL","502",IF(B9256="510 - Fermentacion","510","512"))))))</f>
        <v/>
      </c>
      <c r="M9256" s="107" t="str">
        <f t="shared" si="144"/>
        <v/>
      </c>
    </row>
    <row r="9257" spans="12:13" hidden="1" x14ac:dyDescent="0.25">
      <c r="L9257" s="145" t="str">
        <f>IF(A9257="","",IFERROR(VLOOKUP(B9257,IPQlickTabla!$B:$J,9,FALSE),IF(B9257="80 - Produccion-Mezcla Grasa","80",IF(B9257="51 - Purga-Purga de sebo","51",IF(B9257="502 - Fermentacion PCL","502",IF(B9257="510 - Fermentacion","510","512"))))))</f>
        <v/>
      </c>
      <c r="M9257" s="107" t="str">
        <f t="shared" si="144"/>
        <v/>
      </c>
    </row>
    <row r="9258" spans="12:13" hidden="1" x14ac:dyDescent="0.25">
      <c r="L9258" s="145" t="str">
        <f>IF(A9258="","",IFERROR(VLOOKUP(B9258,IPQlickTabla!$B:$J,9,FALSE),IF(B9258="80 - Produccion-Mezcla Grasa","80",IF(B9258="51 - Purga-Purga de sebo","51",IF(B9258="502 - Fermentacion PCL","502",IF(B9258="510 - Fermentacion","510","512"))))))</f>
        <v/>
      </c>
      <c r="M9258" s="107" t="str">
        <f t="shared" si="144"/>
        <v/>
      </c>
    </row>
    <row r="9259" spans="12:13" hidden="1" x14ac:dyDescent="0.25">
      <c r="L9259" s="145" t="str">
        <f>IF(A9259="","",IFERROR(VLOOKUP(B9259,IPQlickTabla!$B:$J,9,FALSE),IF(B9259="80 - Produccion-Mezcla Grasa","80",IF(B9259="51 - Purga-Purga de sebo","51",IF(B9259="502 - Fermentacion PCL","502",IF(B9259="510 - Fermentacion","510","512"))))))</f>
        <v/>
      </c>
      <c r="M9259" s="107" t="str">
        <f t="shared" si="144"/>
        <v/>
      </c>
    </row>
    <row r="9260" spans="12:13" hidden="1" x14ac:dyDescent="0.25">
      <c r="L9260" s="145" t="str">
        <f>IF(A9260="","",IFERROR(VLOOKUP(B9260,IPQlickTabla!$B:$J,9,FALSE),IF(B9260="80 - Produccion-Mezcla Grasa","80",IF(B9260="51 - Purga-Purga de sebo","51",IF(B9260="502 - Fermentacion PCL","502",IF(B9260="510 - Fermentacion","510","512"))))))</f>
        <v/>
      </c>
      <c r="M9260" s="107" t="str">
        <f t="shared" si="144"/>
        <v/>
      </c>
    </row>
    <row r="9261" spans="12:13" hidden="1" x14ac:dyDescent="0.25">
      <c r="L9261" s="145" t="str">
        <f>IF(A9261="","",IFERROR(VLOOKUP(B9261,IPQlickTabla!$B:$J,9,FALSE),IF(B9261="80 - Produccion-Mezcla Grasa","80",IF(B9261="51 - Purga-Purga de sebo","51",IF(B9261="502 - Fermentacion PCL","502",IF(B9261="510 - Fermentacion","510","512"))))))</f>
        <v/>
      </c>
      <c r="M9261" s="107" t="str">
        <f t="shared" si="144"/>
        <v/>
      </c>
    </row>
    <row r="9262" spans="12:13" hidden="1" x14ac:dyDescent="0.25">
      <c r="L9262" s="145" t="str">
        <f>IF(A9262="","",IFERROR(VLOOKUP(B9262,IPQlickTabla!$B:$J,9,FALSE),IF(B9262="80 - Produccion-Mezcla Grasa","80",IF(B9262="51 - Purga-Purga de sebo","51",IF(B9262="502 - Fermentacion PCL","502",IF(B9262="510 - Fermentacion","510","512"))))))</f>
        <v/>
      </c>
      <c r="M9262" s="107" t="str">
        <f t="shared" si="144"/>
        <v/>
      </c>
    </row>
    <row r="9263" spans="12:13" hidden="1" x14ac:dyDescent="0.25">
      <c r="L9263" s="145" t="str">
        <f>IF(A9263="","",IFERROR(VLOOKUP(B9263,IPQlickTabla!$B:$J,9,FALSE),IF(B9263="80 - Produccion-Mezcla Grasa","80",IF(B9263="51 - Purga-Purga de sebo","51",IF(B9263="502 - Fermentacion PCL","502",IF(B9263="510 - Fermentacion","510","512"))))))</f>
        <v/>
      </c>
      <c r="M9263" s="107" t="str">
        <f t="shared" si="144"/>
        <v/>
      </c>
    </row>
    <row r="9264" spans="12:13" hidden="1" x14ac:dyDescent="0.25">
      <c r="L9264" s="145" t="str">
        <f>IF(A9264="","",IFERROR(VLOOKUP(B9264,IPQlickTabla!$B:$J,9,FALSE),IF(B9264="80 - Produccion-Mezcla Grasa","80",IF(B9264="51 - Purga-Purga de sebo","51",IF(B9264="502 - Fermentacion PCL","502",IF(B9264="510 - Fermentacion","510","512"))))))</f>
        <v/>
      </c>
      <c r="M9264" s="107" t="str">
        <f t="shared" si="144"/>
        <v/>
      </c>
    </row>
    <row r="9265" spans="12:13" hidden="1" x14ac:dyDescent="0.25">
      <c r="L9265" s="145" t="str">
        <f>IF(A9265="","",IFERROR(VLOOKUP(B9265,IPQlickTabla!$B:$J,9,FALSE),IF(B9265="80 - Produccion-Mezcla Grasa","80",IF(B9265="51 - Purga-Purga de sebo","51",IF(B9265="502 - Fermentacion PCL","502",IF(B9265="510 - Fermentacion","510","512"))))))</f>
        <v/>
      </c>
      <c r="M9265" s="107" t="str">
        <f t="shared" si="144"/>
        <v/>
      </c>
    </row>
    <row r="9266" spans="12:13" hidden="1" x14ac:dyDescent="0.25">
      <c r="L9266" s="145" t="str">
        <f>IF(A9266="","",IFERROR(VLOOKUP(B9266,IPQlickTabla!$B:$J,9,FALSE),IF(B9266="80 - Produccion-Mezcla Grasa","80",IF(B9266="51 - Purga-Purga de sebo","51",IF(B9266="502 - Fermentacion PCL","502",IF(B9266="510 - Fermentacion","510","512"))))))</f>
        <v/>
      </c>
      <c r="M9266" s="107" t="str">
        <f t="shared" si="144"/>
        <v/>
      </c>
    </row>
    <row r="9267" spans="12:13" hidden="1" x14ac:dyDescent="0.25">
      <c r="L9267" s="145" t="str">
        <f>IF(A9267="","",IFERROR(VLOOKUP(B9267,IPQlickTabla!$B:$J,9,FALSE),IF(B9267="80 - Produccion-Mezcla Grasa","80",IF(B9267="51 - Purga-Purga de sebo","51",IF(B9267="502 - Fermentacion PCL","502",IF(B9267="510 - Fermentacion","510","512"))))))</f>
        <v/>
      </c>
      <c r="M9267" s="107" t="str">
        <f t="shared" si="144"/>
        <v/>
      </c>
    </row>
    <row r="9268" spans="12:13" hidden="1" x14ac:dyDescent="0.25">
      <c r="L9268" s="145" t="str">
        <f>IF(A9268="","",IFERROR(VLOOKUP(B9268,IPQlickTabla!$B:$J,9,FALSE),IF(B9268="80 - Produccion-Mezcla Grasa","80",IF(B9268="51 - Purga-Purga de sebo","51",IF(B9268="502 - Fermentacion PCL","502",IF(B9268="510 - Fermentacion","510","512"))))))</f>
        <v/>
      </c>
      <c r="M9268" s="107" t="str">
        <f t="shared" si="144"/>
        <v/>
      </c>
    </row>
    <row r="9269" spans="12:13" hidden="1" x14ac:dyDescent="0.25">
      <c r="L9269" s="145" t="str">
        <f>IF(A9269="","",IFERROR(VLOOKUP(B9269,IPQlickTabla!$B:$J,9,FALSE),IF(B9269="80 - Produccion-Mezcla Grasa","80",IF(B9269="51 - Purga-Purga de sebo","51",IF(B9269="502 - Fermentacion PCL","502",IF(B9269="510 - Fermentacion","510","512"))))))</f>
        <v/>
      </c>
      <c r="M9269" s="107" t="str">
        <f t="shared" si="144"/>
        <v/>
      </c>
    </row>
    <row r="9270" spans="12:13" hidden="1" x14ac:dyDescent="0.25">
      <c r="L9270" s="145" t="str">
        <f>IF(A9270="","",IFERROR(VLOOKUP(B9270,IPQlickTabla!$B:$J,9,FALSE),IF(B9270="80 - Produccion-Mezcla Grasa","80",IF(B9270="51 - Purga-Purga de sebo","51",IF(B9270="502 - Fermentacion PCL","502",IF(B9270="510 - Fermentacion","510","512"))))))</f>
        <v/>
      </c>
      <c r="M9270" s="107" t="str">
        <f t="shared" si="144"/>
        <v/>
      </c>
    </row>
    <row r="9271" spans="12:13" hidden="1" x14ac:dyDescent="0.25">
      <c r="L9271" s="145" t="str">
        <f>IF(A9271="","",IFERROR(VLOOKUP(B9271,IPQlickTabla!$B:$J,9,FALSE),IF(B9271="80 - Produccion-Mezcla Grasa","80",IF(B9271="51 - Purga-Purga de sebo","51",IF(B9271="502 - Fermentacion PCL","502",IF(B9271="510 - Fermentacion","510","512"))))))</f>
        <v/>
      </c>
      <c r="M9271" s="107" t="str">
        <f t="shared" si="144"/>
        <v/>
      </c>
    </row>
    <row r="9272" spans="12:13" hidden="1" x14ac:dyDescent="0.25">
      <c r="L9272" s="145" t="str">
        <f>IF(A9272="","",IFERROR(VLOOKUP(B9272,IPQlickTabla!$B:$J,9,FALSE),IF(B9272="80 - Produccion-Mezcla Grasa","80",IF(B9272="51 - Purga-Purga de sebo","51",IF(B9272="502 - Fermentacion PCL","502",IF(B9272="510 - Fermentacion","510","512"))))))</f>
        <v/>
      </c>
      <c r="M9272" s="107" t="str">
        <f t="shared" si="144"/>
        <v/>
      </c>
    </row>
    <row r="9273" spans="12:13" hidden="1" x14ac:dyDescent="0.25">
      <c r="L9273" s="145" t="str">
        <f>IF(A9273="","",IFERROR(VLOOKUP(B9273,IPQlickTabla!$B:$J,9,FALSE),IF(B9273="80 - Produccion-Mezcla Grasa","80",IF(B9273="51 - Purga-Purga de sebo","51",IF(B9273="502 - Fermentacion PCL","502",IF(B9273="510 - Fermentacion","510","512"))))))</f>
        <v/>
      </c>
      <c r="M9273" s="107" t="str">
        <f t="shared" si="144"/>
        <v/>
      </c>
    </row>
    <row r="9274" spans="12:13" hidden="1" x14ac:dyDescent="0.25">
      <c r="L9274" s="145" t="str">
        <f>IF(A9274="","",IFERROR(VLOOKUP(B9274,IPQlickTabla!$B:$J,9,FALSE),IF(B9274="80 - Produccion-Mezcla Grasa","80",IF(B9274="51 - Purga-Purga de sebo","51",IF(B9274="502 - Fermentacion PCL","502",IF(B9274="510 - Fermentacion","510","512"))))))</f>
        <v/>
      </c>
      <c r="M9274" s="107" t="str">
        <f t="shared" si="144"/>
        <v/>
      </c>
    </row>
    <row r="9275" spans="12:13" hidden="1" x14ac:dyDescent="0.25">
      <c r="L9275" s="145" t="str">
        <f>IF(A9275="","",IFERROR(VLOOKUP(B9275,IPQlickTabla!$B:$J,9,FALSE),IF(B9275="80 - Produccion-Mezcla Grasa","80",IF(B9275="51 - Purga-Purga de sebo","51",IF(B9275="502 - Fermentacion PCL","502",IF(B9275="510 - Fermentacion","510","512"))))))</f>
        <v/>
      </c>
      <c r="M9275" s="107" t="str">
        <f t="shared" si="144"/>
        <v/>
      </c>
    </row>
    <row r="9276" spans="12:13" hidden="1" x14ac:dyDescent="0.25">
      <c r="L9276" s="145" t="str">
        <f>IF(A9276="","",IFERROR(VLOOKUP(B9276,IPQlickTabla!$B:$J,9,FALSE),IF(B9276="80 - Produccion-Mezcla Grasa","80",IF(B9276="51 - Purga-Purga de sebo","51",IF(B9276="502 - Fermentacion PCL","502",IF(B9276="510 - Fermentacion","510","512"))))))</f>
        <v/>
      </c>
      <c r="M9276" s="107" t="str">
        <f t="shared" si="144"/>
        <v/>
      </c>
    </row>
    <row r="9277" spans="12:13" hidden="1" x14ac:dyDescent="0.25">
      <c r="L9277" s="145" t="str">
        <f>IF(A9277="","",IFERROR(VLOOKUP(B9277,IPQlickTabla!$B:$J,9,FALSE),IF(B9277="80 - Produccion-Mezcla Grasa","80",IF(B9277="51 - Purga-Purga de sebo","51",IF(B9277="502 - Fermentacion PCL","502",IF(B9277="510 - Fermentacion","510","512"))))))</f>
        <v/>
      </c>
      <c r="M9277" s="107" t="str">
        <f t="shared" si="144"/>
        <v/>
      </c>
    </row>
    <row r="9278" spans="12:13" hidden="1" x14ac:dyDescent="0.25">
      <c r="L9278" s="145" t="str">
        <f>IF(A9278="","",IFERROR(VLOOKUP(B9278,IPQlickTabla!$B:$J,9,FALSE),IF(B9278="80 - Produccion-Mezcla Grasa","80",IF(B9278="51 - Purga-Purga de sebo","51",IF(B9278="502 - Fermentacion PCL","502",IF(B9278="510 - Fermentacion","510","512"))))))</f>
        <v/>
      </c>
      <c r="M9278" s="107" t="str">
        <f t="shared" si="144"/>
        <v/>
      </c>
    </row>
    <row r="9279" spans="12:13" hidden="1" x14ac:dyDescent="0.25">
      <c r="L9279" s="145" t="str">
        <f>IF(A9279="","",IFERROR(VLOOKUP(B9279,IPQlickTabla!$B:$J,9,FALSE),IF(B9279="80 - Produccion-Mezcla Grasa","80",IF(B9279="51 - Purga-Purga de sebo","51",IF(B9279="502 - Fermentacion PCL","502",IF(B9279="510 - Fermentacion","510","512"))))))</f>
        <v/>
      </c>
      <c r="M9279" s="107" t="str">
        <f t="shared" si="144"/>
        <v/>
      </c>
    </row>
    <row r="9280" spans="12:13" hidden="1" x14ac:dyDescent="0.25">
      <c r="L9280" s="145" t="str">
        <f>IF(A9280="","",IFERROR(VLOOKUP(B9280,IPQlickTabla!$B:$J,9,FALSE),IF(B9280="80 - Produccion-Mezcla Grasa","80",IF(B9280="51 - Purga-Purga de sebo","51",IF(B9280="502 - Fermentacion PCL","502",IF(B9280="510 - Fermentacion","510","512"))))))</f>
        <v/>
      </c>
      <c r="M9280" s="107" t="str">
        <f t="shared" si="144"/>
        <v/>
      </c>
    </row>
    <row r="9281" spans="12:13" hidden="1" x14ac:dyDescent="0.25">
      <c r="L9281" s="145" t="str">
        <f>IF(A9281="","",IFERROR(VLOOKUP(B9281,IPQlickTabla!$B:$J,9,FALSE),IF(B9281="80 - Produccion-Mezcla Grasa","80",IF(B9281="51 - Purga-Purga de sebo","51",IF(B9281="502 - Fermentacion PCL","502",IF(B9281="510 - Fermentacion","510","512"))))))</f>
        <v/>
      </c>
      <c r="M9281" s="107" t="str">
        <f t="shared" si="144"/>
        <v/>
      </c>
    </row>
    <row r="9282" spans="12:13" hidden="1" x14ac:dyDescent="0.25">
      <c r="L9282" s="145" t="str">
        <f>IF(A9282="","",IFERROR(VLOOKUP(B9282,IPQlickTabla!$B:$J,9,FALSE),IF(B9282="80 - Produccion-Mezcla Grasa","80",IF(B9282="51 - Purga-Purga de sebo","51",IF(B9282="502 - Fermentacion PCL","502",IF(B9282="510 - Fermentacion","510","512"))))))</f>
        <v/>
      </c>
      <c r="M9282" s="107" t="str">
        <f t="shared" si="144"/>
        <v/>
      </c>
    </row>
    <row r="9283" spans="12:13" hidden="1" x14ac:dyDescent="0.25">
      <c r="L9283" s="145" t="str">
        <f>IF(A9283="","",IFERROR(VLOOKUP(B9283,IPQlickTabla!$B:$J,9,FALSE),IF(B9283="80 - Produccion-Mezcla Grasa","80",IF(B9283="51 - Purga-Purga de sebo","51",IF(B9283="502 - Fermentacion PCL","502",IF(B9283="510 - Fermentacion","510","512"))))))</f>
        <v/>
      </c>
      <c r="M9283" s="107" t="str">
        <f t="shared" ref="M9283:M9346" si="145">+IF(OR(L9283=73,L9283=74,L9283=75),75,IF(L9283="80",80,IF(L9283="51",51,IF(L9283="502",502,IF(L9283="510",510,IF(L9283="512",512,L9283))))))</f>
        <v/>
      </c>
    </row>
    <row r="9284" spans="12:13" hidden="1" x14ac:dyDescent="0.25">
      <c r="L9284" s="145" t="str">
        <f>IF(A9284="","",IFERROR(VLOOKUP(B9284,IPQlickTabla!$B:$J,9,FALSE),IF(B9284="80 - Produccion-Mezcla Grasa","80",IF(B9284="51 - Purga-Purga de sebo","51",IF(B9284="502 - Fermentacion PCL","502",IF(B9284="510 - Fermentacion","510","512"))))))</f>
        <v/>
      </c>
      <c r="M9284" s="107" t="str">
        <f t="shared" si="145"/>
        <v/>
      </c>
    </row>
    <row r="9285" spans="12:13" hidden="1" x14ac:dyDescent="0.25">
      <c r="L9285" s="145" t="str">
        <f>IF(A9285="","",IFERROR(VLOOKUP(B9285,IPQlickTabla!$B:$J,9,FALSE),IF(B9285="80 - Produccion-Mezcla Grasa","80",IF(B9285="51 - Purga-Purga de sebo","51",IF(B9285="502 - Fermentacion PCL","502",IF(B9285="510 - Fermentacion","510","512"))))))</f>
        <v/>
      </c>
      <c r="M9285" s="107" t="str">
        <f t="shared" si="145"/>
        <v/>
      </c>
    </row>
    <row r="9286" spans="12:13" hidden="1" x14ac:dyDescent="0.25">
      <c r="L9286" s="145" t="str">
        <f>IF(A9286="","",IFERROR(VLOOKUP(B9286,IPQlickTabla!$B:$J,9,FALSE),IF(B9286="80 - Produccion-Mezcla Grasa","80",IF(B9286="51 - Purga-Purga de sebo","51",IF(B9286="502 - Fermentacion PCL","502",IF(B9286="510 - Fermentacion","510","512"))))))</f>
        <v/>
      </c>
      <c r="M9286" s="107" t="str">
        <f t="shared" si="145"/>
        <v/>
      </c>
    </row>
    <row r="9287" spans="12:13" hidden="1" x14ac:dyDescent="0.25">
      <c r="L9287" s="145" t="str">
        <f>IF(A9287="","",IFERROR(VLOOKUP(B9287,IPQlickTabla!$B:$J,9,FALSE),IF(B9287="80 - Produccion-Mezcla Grasa","80",IF(B9287="51 - Purga-Purga de sebo","51",IF(B9287="502 - Fermentacion PCL","502",IF(B9287="510 - Fermentacion","510","512"))))))</f>
        <v/>
      </c>
      <c r="M9287" s="107" t="str">
        <f t="shared" si="145"/>
        <v/>
      </c>
    </row>
    <row r="9288" spans="12:13" hidden="1" x14ac:dyDescent="0.25">
      <c r="L9288" s="145" t="str">
        <f>IF(A9288="","",IFERROR(VLOOKUP(B9288,IPQlickTabla!$B:$J,9,FALSE),IF(B9288="80 - Produccion-Mezcla Grasa","80",IF(B9288="51 - Purga-Purga de sebo","51",IF(B9288="502 - Fermentacion PCL","502",IF(B9288="510 - Fermentacion","510","512"))))))</f>
        <v/>
      </c>
      <c r="M9288" s="107" t="str">
        <f t="shared" si="145"/>
        <v/>
      </c>
    </row>
    <row r="9289" spans="12:13" hidden="1" x14ac:dyDescent="0.25">
      <c r="L9289" s="145" t="str">
        <f>IF(A9289="","",IFERROR(VLOOKUP(B9289,IPQlickTabla!$B:$J,9,FALSE),IF(B9289="80 - Produccion-Mezcla Grasa","80",IF(B9289="51 - Purga-Purga de sebo","51",IF(B9289="502 - Fermentacion PCL","502",IF(B9289="510 - Fermentacion","510","512"))))))</f>
        <v/>
      </c>
      <c r="M9289" s="107" t="str">
        <f t="shared" si="145"/>
        <v/>
      </c>
    </row>
    <row r="9290" spans="12:13" hidden="1" x14ac:dyDescent="0.25">
      <c r="L9290" s="145" t="str">
        <f>IF(A9290="","",IFERROR(VLOOKUP(B9290,IPQlickTabla!$B:$J,9,FALSE),IF(B9290="80 - Produccion-Mezcla Grasa","80",IF(B9290="51 - Purga-Purga de sebo","51",IF(B9290="502 - Fermentacion PCL","502",IF(B9290="510 - Fermentacion","510","512"))))))</f>
        <v/>
      </c>
      <c r="M9290" s="107" t="str">
        <f t="shared" si="145"/>
        <v/>
      </c>
    </row>
    <row r="9291" spans="12:13" hidden="1" x14ac:dyDescent="0.25">
      <c r="L9291" s="145" t="str">
        <f>IF(A9291="","",IFERROR(VLOOKUP(B9291,IPQlickTabla!$B:$J,9,FALSE),IF(B9291="80 - Produccion-Mezcla Grasa","80",IF(B9291="51 - Purga-Purga de sebo","51",IF(B9291="502 - Fermentacion PCL","502",IF(B9291="510 - Fermentacion","510","512"))))))</f>
        <v/>
      </c>
      <c r="M9291" s="107" t="str">
        <f t="shared" si="145"/>
        <v/>
      </c>
    </row>
    <row r="9292" spans="12:13" hidden="1" x14ac:dyDescent="0.25">
      <c r="L9292" s="145" t="str">
        <f>IF(A9292="","",IFERROR(VLOOKUP(B9292,IPQlickTabla!$B:$J,9,FALSE),IF(B9292="80 - Produccion-Mezcla Grasa","80",IF(B9292="51 - Purga-Purga de sebo","51",IF(B9292="502 - Fermentacion PCL","502",IF(B9292="510 - Fermentacion","510","512"))))))</f>
        <v/>
      </c>
      <c r="M9292" s="107" t="str">
        <f t="shared" si="145"/>
        <v/>
      </c>
    </row>
    <row r="9293" spans="12:13" hidden="1" x14ac:dyDescent="0.25">
      <c r="L9293" s="145" t="str">
        <f>IF(A9293="","",IFERROR(VLOOKUP(B9293,IPQlickTabla!$B:$J,9,FALSE),IF(B9293="80 - Produccion-Mezcla Grasa","80",IF(B9293="51 - Purga-Purga de sebo","51",IF(B9293="502 - Fermentacion PCL","502",IF(B9293="510 - Fermentacion","510","512"))))))</f>
        <v/>
      </c>
      <c r="M9293" s="107" t="str">
        <f t="shared" si="145"/>
        <v/>
      </c>
    </row>
    <row r="9294" spans="12:13" hidden="1" x14ac:dyDescent="0.25">
      <c r="L9294" s="145" t="str">
        <f>IF(A9294="","",IFERROR(VLOOKUP(B9294,IPQlickTabla!$B:$J,9,FALSE),IF(B9294="80 - Produccion-Mezcla Grasa","80",IF(B9294="51 - Purga-Purga de sebo","51",IF(B9294="502 - Fermentacion PCL","502",IF(B9294="510 - Fermentacion","510","512"))))))</f>
        <v/>
      </c>
      <c r="M9294" s="107" t="str">
        <f t="shared" si="145"/>
        <v/>
      </c>
    </row>
    <row r="9295" spans="12:13" hidden="1" x14ac:dyDescent="0.25">
      <c r="L9295" s="145" t="str">
        <f>IF(A9295="","",IFERROR(VLOOKUP(B9295,IPQlickTabla!$B:$J,9,FALSE),IF(B9295="80 - Produccion-Mezcla Grasa","80",IF(B9295="51 - Purga-Purga de sebo","51",IF(B9295="502 - Fermentacion PCL","502",IF(B9295="510 - Fermentacion","510","512"))))))</f>
        <v/>
      </c>
      <c r="M9295" s="107" t="str">
        <f t="shared" si="145"/>
        <v/>
      </c>
    </row>
    <row r="9296" spans="12:13" hidden="1" x14ac:dyDescent="0.25">
      <c r="L9296" s="145" t="str">
        <f>IF(A9296="","",IFERROR(VLOOKUP(B9296,IPQlickTabla!$B:$J,9,FALSE),IF(B9296="80 - Produccion-Mezcla Grasa","80",IF(B9296="51 - Purga-Purga de sebo","51",IF(B9296="502 - Fermentacion PCL","502",IF(B9296="510 - Fermentacion","510","512"))))))</f>
        <v/>
      </c>
      <c r="M9296" s="107" t="str">
        <f t="shared" si="145"/>
        <v/>
      </c>
    </row>
    <row r="9297" spans="12:13" hidden="1" x14ac:dyDescent="0.25">
      <c r="L9297" s="145" t="str">
        <f>IF(A9297="","",IFERROR(VLOOKUP(B9297,IPQlickTabla!$B:$J,9,FALSE),IF(B9297="80 - Produccion-Mezcla Grasa","80",IF(B9297="51 - Purga-Purga de sebo","51",IF(B9297="502 - Fermentacion PCL","502",IF(B9297="510 - Fermentacion","510","512"))))))</f>
        <v/>
      </c>
      <c r="M9297" s="107" t="str">
        <f t="shared" si="145"/>
        <v/>
      </c>
    </row>
    <row r="9298" spans="12:13" hidden="1" x14ac:dyDescent="0.25">
      <c r="L9298" s="145" t="str">
        <f>IF(A9298="","",IFERROR(VLOOKUP(B9298,IPQlickTabla!$B:$J,9,FALSE),IF(B9298="80 - Produccion-Mezcla Grasa","80",IF(B9298="51 - Purga-Purga de sebo","51",IF(B9298="502 - Fermentacion PCL","502",IF(B9298="510 - Fermentacion","510","512"))))))</f>
        <v/>
      </c>
      <c r="M9298" s="107" t="str">
        <f t="shared" si="145"/>
        <v/>
      </c>
    </row>
    <row r="9299" spans="12:13" hidden="1" x14ac:dyDescent="0.25">
      <c r="L9299" s="145" t="str">
        <f>IF(A9299="","",IFERROR(VLOOKUP(B9299,IPQlickTabla!$B:$J,9,FALSE),IF(B9299="80 - Produccion-Mezcla Grasa","80",IF(B9299="51 - Purga-Purga de sebo","51",IF(B9299="502 - Fermentacion PCL","502",IF(B9299="510 - Fermentacion","510","512"))))))</f>
        <v/>
      </c>
      <c r="M9299" s="107" t="str">
        <f t="shared" si="145"/>
        <v/>
      </c>
    </row>
    <row r="9300" spans="12:13" hidden="1" x14ac:dyDescent="0.25">
      <c r="L9300" s="145" t="str">
        <f>IF(A9300="","",IFERROR(VLOOKUP(B9300,IPQlickTabla!$B:$J,9,FALSE),IF(B9300="80 - Produccion-Mezcla Grasa","80",IF(B9300="51 - Purga-Purga de sebo","51",IF(B9300="502 - Fermentacion PCL","502",IF(B9300="510 - Fermentacion","510","512"))))))</f>
        <v/>
      </c>
      <c r="M9300" s="107" t="str">
        <f t="shared" si="145"/>
        <v/>
      </c>
    </row>
    <row r="9301" spans="12:13" hidden="1" x14ac:dyDescent="0.25">
      <c r="L9301" s="145" t="str">
        <f>IF(A9301="","",IFERROR(VLOOKUP(B9301,IPQlickTabla!$B:$J,9,FALSE),IF(B9301="80 - Produccion-Mezcla Grasa","80",IF(B9301="51 - Purga-Purga de sebo","51",IF(B9301="502 - Fermentacion PCL","502",IF(B9301="510 - Fermentacion","510","512"))))))</f>
        <v/>
      </c>
      <c r="M9301" s="107" t="str">
        <f t="shared" si="145"/>
        <v/>
      </c>
    </row>
    <row r="9302" spans="12:13" hidden="1" x14ac:dyDescent="0.25">
      <c r="L9302" s="145" t="str">
        <f>IF(A9302="","",IFERROR(VLOOKUP(B9302,IPQlickTabla!$B:$J,9,FALSE),IF(B9302="80 - Produccion-Mezcla Grasa","80",IF(B9302="51 - Purga-Purga de sebo","51",IF(B9302="502 - Fermentacion PCL","502",IF(B9302="510 - Fermentacion","510","512"))))))</f>
        <v/>
      </c>
      <c r="M9302" s="107" t="str">
        <f t="shared" si="145"/>
        <v/>
      </c>
    </row>
    <row r="9303" spans="12:13" hidden="1" x14ac:dyDescent="0.25">
      <c r="L9303" s="145" t="str">
        <f>IF(A9303="","",IFERROR(VLOOKUP(B9303,IPQlickTabla!$B:$J,9,FALSE),IF(B9303="80 - Produccion-Mezcla Grasa","80",IF(B9303="51 - Purga-Purga de sebo","51",IF(B9303="502 - Fermentacion PCL","502",IF(B9303="510 - Fermentacion","510","512"))))))</f>
        <v/>
      </c>
      <c r="M9303" s="107" t="str">
        <f t="shared" si="145"/>
        <v/>
      </c>
    </row>
    <row r="9304" spans="12:13" hidden="1" x14ac:dyDescent="0.25">
      <c r="L9304" s="145" t="str">
        <f>IF(A9304="","",IFERROR(VLOOKUP(B9304,IPQlickTabla!$B:$J,9,FALSE),IF(B9304="80 - Produccion-Mezcla Grasa","80",IF(B9304="51 - Purga-Purga de sebo","51",IF(B9304="502 - Fermentacion PCL","502",IF(B9304="510 - Fermentacion","510","512"))))))</f>
        <v/>
      </c>
      <c r="M9304" s="107" t="str">
        <f t="shared" si="145"/>
        <v/>
      </c>
    </row>
    <row r="9305" spans="12:13" hidden="1" x14ac:dyDescent="0.25">
      <c r="L9305" s="145" t="str">
        <f>IF(A9305="","",IFERROR(VLOOKUP(B9305,IPQlickTabla!$B:$J,9,FALSE),IF(B9305="80 - Produccion-Mezcla Grasa","80",IF(B9305="51 - Purga-Purga de sebo","51",IF(B9305="502 - Fermentacion PCL","502",IF(B9305="510 - Fermentacion","510","512"))))))</f>
        <v/>
      </c>
      <c r="M9305" s="107" t="str">
        <f t="shared" si="145"/>
        <v/>
      </c>
    </row>
    <row r="9306" spans="12:13" hidden="1" x14ac:dyDescent="0.25">
      <c r="L9306" s="145" t="str">
        <f>IF(A9306="","",IFERROR(VLOOKUP(B9306,IPQlickTabla!$B:$J,9,FALSE),IF(B9306="80 - Produccion-Mezcla Grasa","80",IF(B9306="51 - Purga-Purga de sebo","51",IF(B9306="502 - Fermentacion PCL","502",IF(B9306="510 - Fermentacion","510","512"))))))</f>
        <v/>
      </c>
      <c r="M9306" s="107" t="str">
        <f t="shared" si="145"/>
        <v/>
      </c>
    </row>
    <row r="9307" spans="12:13" hidden="1" x14ac:dyDescent="0.25">
      <c r="L9307" s="145" t="str">
        <f>IF(A9307="","",IFERROR(VLOOKUP(B9307,IPQlickTabla!$B:$J,9,FALSE),IF(B9307="80 - Produccion-Mezcla Grasa","80",IF(B9307="51 - Purga-Purga de sebo","51",IF(B9307="502 - Fermentacion PCL","502",IF(B9307="510 - Fermentacion","510","512"))))))</f>
        <v/>
      </c>
      <c r="M9307" s="107" t="str">
        <f t="shared" si="145"/>
        <v/>
      </c>
    </row>
    <row r="9308" spans="12:13" hidden="1" x14ac:dyDescent="0.25">
      <c r="L9308" s="145" t="str">
        <f>IF(A9308="","",IFERROR(VLOOKUP(B9308,IPQlickTabla!$B:$J,9,FALSE),IF(B9308="80 - Produccion-Mezcla Grasa","80",IF(B9308="51 - Purga-Purga de sebo","51",IF(B9308="502 - Fermentacion PCL","502",IF(B9308="510 - Fermentacion","510","512"))))))</f>
        <v/>
      </c>
      <c r="M9308" s="107" t="str">
        <f t="shared" si="145"/>
        <v/>
      </c>
    </row>
    <row r="9309" spans="12:13" hidden="1" x14ac:dyDescent="0.25">
      <c r="L9309" s="145" t="str">
        <f>IF(A9309="","",IFERROR(VLOOKUP(B9309,IPQlickTabla!$B:$J,9,FALSE),IF(B9309="80 - Produccion-Mezcla Grasa","80",IF(B9309="51 - Purga-Purga de sebo","51",IF(B9309="502 - Fermentacion PCL","502",IF(B9309="510 - Fermentacion","510","512"))))))</f>
        <v/>
      </c>
      <c r="M9309" s="107" t="str">
        <f t="shared" si="145"/>
        <v/>
      </c>
    </row>
    <row r="9310" spans="12:13" hidden="1" x14ac:dyDescent="0.25">
      <c r="L9310" s="145" t="str">
        <f>IF(A9310="","",IFERROR(VLOOKUP(B9310,IPQlickTabla!$B:$J,9,FALSE),IF(B9310="80 - Produccion-Mezcla Grasa","80",IF(B9310="51 - Purga-Purga de sebo","51",IF(B9310="502 - Fermentacion PCL","502",IF(B9310="510 - Fermentacion","510","512"))))))</f>
        <v/>
      </c>
      <c r="M9310" s="107" t="str">
        <f t="shared" si="145"/>
        <v/>
      </c>
    </row>
    <row r="9311" spans="12:13" hidden="1" x14ac:dyDescent="0.25">
      <c r="L9311" s="145" t="str">
        <f>IF(A9311="","",IFERROR(VLOOKUP(B9311,IPQlickTabla!$B:$J,9,FALSE),IF(B9311="80 - Produccion-Mezcla Grasa","80",IF(B9311="51 - Purga-Purga de sebo","51",IF(B9311="502 - Fermentacion PCL","502",IF(B9311="510 - Fermentacion","510","512"))))))</f>
        <v/>
      </c>
      <c r="M9311" s="107" t="str">
        <f t="shared" si="145"/>
        <v/>
      </c>
    </row>
    <row r="9312" spans="12:13" hidden="1" x14ac:dyDescent="0.25">
      <c r="L9312" s="145" t="str">
        <f>IF(A9312="","",IFERROR(VLOOKUP(B9312,IPQlickTabla!$B:$J,9,FALSE),IF(B9312="80 - Produccion-Mezcla Grasa","80",IF(B9312="51 - Purga-Purga de sebo","51",IF(B9312="502 - Fermentacion PCL","502",IF(B9312="510 - Fermentacion","510","512"))))))</f>
        <v/>
      </c>
      <c r="M9312" s="107" t="str">
        <f t="shared" si="145"/>
        <v/>
      </c>
    </row>
    <row r="9313" spans="12:13" hidden="1" x14ac:dyDescent="0.25">
      <c r="L9313" s="145" t="str">
        <f>IF(A9313="","",IFERROR(VLOOKUP(B9313,IPQlickTabla!$B:$J,9,FALSE),IF(B9313="80 - Produccion-Mezcla Grasa","80",IF(B9313="51 - Purga-Purga de sebo","51",IF(B9313="502 - Fermentacion PCL","502",IF(B9313="510 - Fermentacion","510","512"))))))</f>
        <v/>
      </c>
      <c r="M9313" s="107" t="str">
        <f t="shared" si="145"/>
        <v/>
      </c>
    </row>
    <row r="9314" spans="12:13" hidden="1" x14ac:dyDescent="0.25">
      <c r="L9314" s="145" t="str">
        <f>IF(A9314="","",IFERROR(VLOOKUP(B9314,IPQlickTabla!$B:$J,9,FALSE),IF(B9314="80 - Produccion-Mezcla Grasa","80",IF(B9314="51 - Purga-Purga de sebo","51",IF(B9314="502 - Fermentacion PCL","502",IF(B9314="510 - Fermentacion","510","512"))))))</f>
        <v/>
      </c>
      <c r="M9314" s="107" t="str">
        <f t="shared" si="145"/>
        <v/>
      </c>
    </row>
    <row r="9315" spans="12:13" hidden="1" x14ac:dyDescent="0.25">
      <c r="L9315" s="145" t="str">
        <f>IF(A9315="","",IFERROR(VLOOKUP(B9315,IPQlickTabla!$B:$J,9,FALSE),IF(B9315="80 - Produccion-Mezcla Grasa","80",IF(B9315="51 - Purga-Purga de sebo","51",IF(B9315="502 - Fermentacion PCL","502",IF(B9315="510 - Fermentacion","510","512"))))))</f>
        <v/>
      </c>
      <c r="M9315" s="107" t="str">
        <f t="shared" si="145"/>
        <v/>
      </c>
    </row>
    <row r="9316" spans="12:13" hidden="1" x14ac:dyDescent="0.25">
      <c r="L9316" s="145" t="str">
        <f>IF(A9316="","",IFERROR(VLOOKUP(B9316,IPQlickTabla!$B:$J,9,FALSE),IF(B9316="80 - Produccion-Mezcla Grasa","80",IF(B9316="51 - Purga-Purga de sebo","51",IF(B9316="502 - Fermentacion PCL","502",IF(B9316="510 - Fermentacion","510","512"))))))</f>
        <v/>
      </c>
      <c r="M9316" s="107" t="str">
        <f t="shared" si="145"/>
        <v/>
      </c>
    </row>
    <row r="9317" spans="12:13" hidden="1" x14ac:dyDescent="0.25">
      <c r="L9317" s="145" t="str">
        <f>IF(A9317="","",IFERROR(VLOOKUP(B9317,IPQlickTabla!$B:$J,9,FALSE),IF(B9317="80 - Produccion-Mezcla Grasa","80",IF(B9317="51 - Purga-Purga de sebo","51",IF(B9317="502 - Fermentacion PCL","502",IF(B9317="510 - Fermentacion","510","512"))))))</f>
        <v/>
      </c>
      <c r="M9317" s="107" t="str">
        <f t="shared" si="145"/>
        <v/>
      </c>
    </row>
    <row r="9318" spans="12:13" hidden="1" x14ac:dyDescent="0.25">
      <c r="L9318" s="145" t="str">
        <f>IF(A9318="","",IFERROR(VLOOKUP(B9318,IPQlickTabla!$B:$J,9,FALSE),IF(B9318="80 - Produccion-Mezcla Grasa","80",IF(B9318="51 - Purga-Purga de sebo","51",IF(B9318="502 - Fermentacion PCL","502",IF(B9318="510 - Fermentacion","510","512"))))))</f>
        <v/>
      </c>
      <c r="M9318" s="107" t="str">
        <f t="shared" si="145"/>
        <v/>
      </c>
    </row>
    <row r="9319" spans="12:13" hidden="1" x14ac:dyDescent="0.25">
      <c r="L9319" s="145" t="str">
        <f>IF(A9319="","",IFERROR(VLOOKUP(B9319,IPQlickTabla!$B:$J,9,FALSE),IF(B9319="80 - Produccion-Mezcla Grasa","80",IF(B9319="51 - Purga-Purga de sebo","51",IF(B9319="502 - Fermentacion PCL","502",IF(B9319="510 - Fermentacion","510","512"))))))</f>
        <v/>
      </c>
      <c r="M9319" s="107" t="str">
        <f t="shared" si="145"/>
        <v/>
      </c>
    </row>
    <row r="9320" spans="12:13" hidden="1" x14ac:dyDescent="0.25">
      <c r="L9320" s="145" t="str">
        <f>IF(A9320="","",IFERROR(VLOOKUP(B9320,IPQlickTabla!$B:$J,9,FALSE),IF(B9320="80 - Produccion-Mezcla Grasa","80",IF(B9320="51 - Purga-Purga de sebo","51",IF(B9320="502 - Fermentacion PCL","502",IF(B9320="510 - Fermentacion","510","512"))))))</f>
        <v/>
      </c>
      <c r="M9320" s="107" t="str">
        <f t="shared" si="145"/>
        <v/>
      </c>
    </row>
    <row r="9321" spans="12:13" hidden="1" x14ac:dyDescent="0.25">
      <c r="L9321" s="145" t="str">
        <f>IF(A9321="","",IFERROR(VLOOKUP(B9321,IPQlickTabla!$B:$J,9,FALSE),IF(B9321="80 - Produccion-Mezcla Grasa","80",IF(B9321="51 - Purga-Purga de sebo","51",IF(B9321="502 - Fermentacion PCL","502",IF(B9321="510 - Fermentacion","510","512"))))))</f>
        <v/>
      </c>
      <c r="M9321" s="107" t="str">
        <f t="shared" si="145"/>
        <v/>
      </c>
    </row>
    <row r="9322" spans="12:13" hidden="1" x14ac:dyDescent="0.25">
      <c r="L9322" s="145" t="str">
        <f>IF(A9322="","",IFERROR(VLOOKUP(B9322,IPQlickTabla!$B:$J,9,FALSE),IF(B9322="80 - Produccion-Mezcla Grasa","80",IF(B9322="51 - Purga-Purga de sebo","51",IF(B9322="502 - Fermentacion PCL","502",IF(B9322="510 - Fermentacion","510","512"))))))</f>
        <v/>
      </c>
      <c r="M9322" s="107" t="str">
        <f t="shared" si="145"/>
        <v/>
      </c>
    </row>
    <row r="9323" spans="12:13" hidden="1" x14ac:dyDescent="0.25">
      <c r="L9323" s="145" t="str">
        <f>IF(A9323="","",IFERROR(VLOOKUP(B9323,IPQlickTabla!$B:$J,9,FALSE),IF(B9323="80 - Produccion-Mezcla Grasa","80",IF(B9323="51 - Purga-Purga de sebo","51",IF(B9323="502 - Fermentacion PCL","502",IF(B9323="510 - Fermentacion","510","512"))))))</f>
        <v/>
      </c>
      <c r="M9323" s="107" t="str">
        <f t="shared" si="145"/>
        <v/>
      </c>
    </row>
    <row r="9324" spans="12:13" hidden="1" x14ac:dyDescent="0.25">
      <c r="L9324" s="145" t="str">
        <f>IF(A9324="","",IFERROR(VLOOKUP(B9324,IPQlickTabla!$B:$J,9,FALSE),IF(B9324="80 - Produccion-Mezcla Grasa","80",IF(B9324="51 - Purga-Purga de sebo","51",IF(B9324="502 - Fermentacion PCL","502",IF(B9324="510 - Fermentacion","510","512"))))))</f>
        <v/>
      </c>
      <c r="M9324" s="107" t="str">
        <f t="shared" si="145"/>
        <v/>
      </c>
    </row>
    <row r="9325" spans="12:13" hidden="1" x14ac:dyDescent="0.25">
      <c r="L9325" s="145" t="str">
        <f>IF(A9325="","",IFERROR(VLOOKUP(B9325,IPQlickTabla!$B:$J,9,FALSE),IF(B9325="80 - Produccion-Mezcla Grasa","80",IF(B9325="51 - Purga-Purga de sebo","51",IF(B9325="502 - Fermentacion PCL","502",IF(B9325="510 - Fermentacion","510","512"))))))</f>
        <v/>
      </c>
      <c r="M9325" s="107" t="str">
        <f t="shared" si="145"/>
        <v/>
      </c>
    </row>
    <row r="9326" spans="12:13" hidden="1" x14ac:dyDescent="0.25">
      <c r="L9326" s="145" t="str">
        <f>IF(A9326="","",IFERROR(VLOOKUP(B9326,IPQlickTabla!$B:$J,9,FALSE),IF(B9326="80 - Produccion-Mezcla Grasa","80",IF(B9326="51 - Purga-Purga de sebo","51",IF(B9326="502 - Fermentacion PCL","502",IF(B9326="510 - Fermentacion","510","512"))))))</f>
        <v/>
      </c>
      <c r="M9326" s="107" t="str">
        <f t="shared" si="145"/>
        <v/>
      </c>
    </row>
    <row r="9327" spans="12:13" hidden="1" x14ac:dyDescent="0.25">
      <c r="L9327" s="145" t="str">
        <f>IF(A9327="","",IFERROR(VLOOKUP(B9327,IPQlickTabla!$B:$J,9,FALSE),IF(B9327="80 - Produccion-Mezcla Grasa","80",IF(B9327="51 - Purga-Purga de sebo","51",IF(B9327="502 - Fermentacion PCL","502",IF(B9327="510 - Fermentacion","510","512"))))))</f>
        <v/>
      </c>
      <c r="M9327" s="107" t="str">
        <f t="shared" si="145"/>
        <v/>
      </c>
    </row>
    <row r="9328" spans="12:13" hidden="1" x14ac:dyDescent="0.25">
      <c r="L9328" s="145" t="str">
        <f>IF(A9328="","",IFERROR(VLOOKUP(B9328,IPQlickTabla!$B:$J,9,FALSE),IF(B9328="80 - Produccion-Mezcla Grasa","80",IF(B9328="51 - Purga-Purga de sebo","51",IF(B9328="502 - Fermentacion PCL","502",IF(B9328="510 - Fermentacion","510","512"))))))</f>
        <v/>
      </c>
      <c r="M9328" s="107" t="str">
        <f t="shared" si="145"/>
        <v/>
      </c>
    </row>
    <row r="9329" spans="12:13" hidden="1" x14ac:dyDescent="0.25">
      <c r="L9329" s="145" t="str">
        <f>IF(A9329="","",IFERROR(VLOOKUP(B9329,IPQlickTabla!$B:$J,9,FALSE),IF(B9329="80 - Produccion-Mezcla Grasa","80",IF(B9329="51 - Purga-Purga de sebo","51",IF(B9329="502 - Fermentacion PCL","502",IF(B9329="510 - Fermentacion","510","512"))))))</f>
        <v/>
      </c>
      <c r="M9329" s="107" t="str">
        <f t="shared" si="145"/>
        <v/>
      </c>
    </row>
    <row r="9330" spans="12:13" hidden="1" x14ac:dyDescent="0.25">
      <c r="L9330" s="145" t="str">
        <f>IF(A9330="","",IFERROR(VLOOKUP(B9330,IPQlickTabla!$B:$J,9,FALSE),IF(B9330="80 - Produccion-Mezcla Grasa","80",IF(B9330="51 - Purga-Purga de sebo","51",IF(B9330="502 - Fermentacion PCL","502",IF(B9330="510 - Fermentacion","510","512"))))))</f>
        <v/>
      </c>
      <c r="M9330" s="107" t="str">
        <f t="shared" si="145"/>
        <v/>
      </c>
    </row>
    <row r="9331" spans="12:13" hidden="1" x14ac:dyDescent="0.25">
      <c r="L9331" s="145" t="str">
        <f>IF(A9331="","",IFERROR(VLOOKUP(B9331,IPQlickTabla!$B:$J,9,FALSE),IF(B9331="80 - Produccion-Mezcla Grasa","80",IF(B9331="51 - Purga-Purga de sebo","51",IF(B9331="502 - Fermentacion PCL","502",IF(B9331="510 - Fermentacion","510","512"))))))</f>
        <v/>
      </c>
      <c r="M9331" s="107" t="str">
        <f t="shared" si="145"/>
        <v/>
      </c>
    </row>
    <row r="9332" spans="12:13" hidden="1" x14ac:dyDescent="0.25">
      <c r="L9332" s="145" t="str">
        <f>IF(A9332="","",IFERROR(VLOOKUP(B9332,IPQlickTabla!$B:$J,9,FALSE),IF(B9332="80 - Produccion-Mezcla Grasa","80",IF(B9332="51 - Purga-Purga de sebo","51",IF(B9332="502 - Fermentacion PCL","502",IF(B9332="510 - Fermentacion","510","512"))))))</f>
        <v/>
      </c>
      <c r="M9332" s="107" t="str">
        <f t="shared" si="145"/>
        <v/>
      </c>
    </row>
    <row r="9333" spans="12:13" hidden="1" x14ac:dyDescent="0.25">
      <c r="L9333" s="145" t="str">
        <f>IF(A9333="","",IFERROR(VLOOKUP(B9333,IPQlickTabla!$B:$J,9,FALSE),IF(B9333="80 - Produccion-Mezcla Grasa","80",IF(B9333="51 - Purga-Purga de sebo","51",IF(B9333="502 - Fermentacion PCL","502",IF(B9333="510 - Fermentacion","510","512"))))))</f>
        <v/>
      </c>
      <c r="M9333" s="107" t="str">
        <f t="shared" si="145"/>
        <v/>
      </c>
    </row>
    <row r="9334" spans="12:13" hidden="1" x14ac:dyDescent="0.25">
      <c r="L9334" s="145" t="str">
        <f>IF(A9334="","",IFERROR(VLOOKUP(B9334,IPQlickTabla!$B:$J,9,FALSE),IF(B9334="80 - Produccion-Mezcla Grasa","80",IF(B9334="51 - Purga-Purga de sebo","51",IF(B9334="502 - Fermentacion PCL","502",IF(B9334="510 - Fermentacion","510","512"))))))</f>
        <v/>
      </c>
      <c r="M9334" s="107" t="str">
        <f t="shared" si="145"/>
        <v/>
      </c>
    </row>
    <row r="9335" spans="12:13" hidden="1" x14ac:dyDescent="0.25">
      <c r="L9335" s="145" t="str">
        <f>IF(A9335="","",IFERROR(VLOOKUP(B9335,IPQlickTabla!$B:$J,9,FALSE),IF(B9335="80 - Produccion-Mezcla Grasa","80",IF(B9335="51 - Purga-Purga de sebo","51",IF(B9335="502 - Fermentacion PCL","502",IF(B9335="510 - Fermentacion","510","512"))))))</f>
        <v/>
      </c>
      <c r="M9335" s="107" t="str">
        <f t="shared" si="145"/>
        <v/>
      </c>
    </row>
    <row r="9336" spans="12:13" hidden="1" x14ac:dyDescent="0.25">
      <c r="L9336" s="145" t="str">
        <f>IF(A9336="","",IFERROR(VLOOKUP(B9336,IPQlickTabla!$B:$J,9,FALSE),IF(B9336="80 - Produccion-Mezcla Grasa","80",IF(B9336="51 - Purga-Purga de sebo","51",IF(B9336="502 - Fermentacion PCL","502",IF(B9336="510 - Fermentacion","510","512"))))))</f>
        <v/>
      </c>
      <c r="M9336" s="107" t="str">
        <f t="shared" si="145"/>
        <v/>
      </c>
    </row>
    <row r="9337" spans="12:13" hidden="1" x14ac:dyDescent="0.25">
      <c r="L9337" s="145" t="str">
        <f>IF(A9337="","",IFERROR(VLOOKUP(B9337,IPQlickTabla!$B:$J,9,FALSE),IF(B9337="80 - Produccion-Mezcla Grasa","80",IF(B9337="51 - Purga-Purga de sebo","51",IF(B9337="502 - Fermentacion PCL","502",IF(B9337="510 - Fermentacion","510","512"))))))</f>
        <v/>
      </c>
      <c r="M9337" s="107" t="str">
        <f t="shared" si="145"/>
        <v/>
      </c>
    </row>
    <row r="9338" spans="12:13" hidden="1" x14ac:dyDescent="0.25">
      <c r="L9338" s="145" t="str">
        <f>IF(A9338="","",IFERROR(VLOOKUP(B9338,IPQlickTabla!$B:$J,9,FALSE),IF(B9338="80 - Produccion-Mezcla Grasa","80",IF(B9338="51 - Purga-Purga de sebo","51",IF(B9338="502 - Fermentacion PCL","502",IF(B9338="510 - Fermentacion","510","512"))))))</f>
        <v/>
      </c>
      <c r="M9338" s="107" t="str">
        <f t="shared" si="145"/>
        <v/>
      </c>
    </row>
    <row r="9339" spans="12:13" hidden="1" x14ac:dyDescent="0.25">
      <c r="L9339" s="145" t="str">
        <f>IF(A9339="","",IFERROR(VLOOKUP(B9339,IPQlickTabla!$B:$J,9,FALSE),IF(B9339="80 - Produccion-Mezcla Grasa","80",IF(B9339="51 - Purga-Purga de sebo","51",IF(B9339="502 - Fermentacion PCL","502",IF(B9339="510 - Fermentacion","510","512"))))))</f>
        <v/>
      </c>
      <c r="M9339" s="107" t="str">
        <f t="shared" si="145"/>
        <v/>
      </c>
    </row>
    <row r="9340" spans="12:13" hidden="1" x14ac:dyDescent="0.25">
      <c r="L9340" s="145" t="str">
        <f>IF(A9340="","",IFERROR(VLOOKUP(B9340,IPQlickTabla!$B:$J,9,FALSE),IF(B9340="80 - Produccion-Mezcla Grasa","80",IF(B9340="51 - Purga-Purga de sebo","51",IF(B9340="502 - Fermentacion PCL","502",IF(B9340="510 - Fermentacion","510","512"))))))</f>
        <v/>
      </c>
      <c r="M9340" s="107" t="str">
        <f t="shared" si="145"/>
        <v/>
      </c>
    </row>
    <row r="9341" spans="12:13" hidden="1" x14ac:dyDescent="0.25">
      <c r="L9341" s="145" t="str">
        <f>IF(A9341="","",IFERROR(VLOOKUP(B9341,IPQlickTabla!$B:$J,9,FALSE),IF(B9341="80 - Produccion-Mezcla Grasa","80",IF(B9341="51 - Purga-Purga de sebo","51",IF(B9341="502 - Fermentacion PCL","502",IF(B9341="510 - Fermentacion","510","512"))))))</f>
        <v/>
      </c>
      <c r="M9341" s="107" t="str">
        <f t="shared" si="145"/>
        <v/>
      </c>
    </row>
    <row r="9342" spans="12:13" hidden="1" x14ac:dyDescent="0.25">
      <c r="L9342" s="145" t="str">
        <f>IF(A9342="","",IFERROR(VLOOKUP(B9342,IPQlickTabla!$B:$J,9,FALSE),IF(B9342="80 - Produccion-Mezcla Grasa","80",IF(B9342="51 - Purga-Purga de sebo","51",IF(B9342="502 - Fermentacion PCL","502",IF(B9342="510 - Fermentacion","510","512"))))))</f>
        <v/>
      </c>
      <c r="M9342" s="107" t="str">
        <f t="shared" si="145"/>
        <v/>
      </c>
    </row>
    <row r="9343" spans="12:13" hidden="1" x14ac:dyDescent="0.25">
      <c r="L9343" s="145" t="str">
        <f>IF(A9343="","",IFERROR(VLOOKUP(B9343,IPQlickTabla!$B:$J,9,FALSE),IF(B9343="80 - Produccion-Mezcla Grasa","80",IF(B9343="51 - Purga-Purga de sebo","51",IF(B9343="502 - Fermentacion PCL","502",IF(B9343="510 - Fermentacion","510","512"))))))</f>
        <v/>
      </c>
      <c r="M9343" s="107" t="str">
        <f t="shared" si="145"/>
        <v/>
      </c>
    </row>
    <row r="9344" spans="12:13" hidden="1" x14ac:dyDescent="0.25">
      <c r="L9344" s="145" t="str">
        <f>IF(A9344="","",IFERROR(VLOOKUP(B9344,IPQlickTabla!$B:$J,9,FALSE),IF(B9344="80 - Produccion-Mezcla Grasa","80",IF(B9344="51 - Purga-Purga de sebo","51",IF(B9344="502 - Fermentacion PCL","502",IF(B9344="510 - Fermentacion","510","512"))))))</f>
        <v/>
      </c>
      <c r="M9344" s="107" t="str">
        <f t="shared" si="145"/>
        <v/>
      </c>
    </row>
    <row r="9345" spans="12:13" hidden="1" x14ac:dyDescent="0.25">
      <c r="L9345" s="145" t="str">
        <f>IF(A9345="","",IFERROR(VLOOKUP(B9345,IPQlickTabla!$B:$J,9,FALSE),IF(B9345="80 - Produccion-Mezcla Grasa","80",IF(B9345="51 - Purga-Purga de sebo","51",IF(B9345="502 - Fermentacion PCL","502",IF(B9345="510 - Fermentacion","510","512"))))))</f>
        <v/>
      </c>
      <c r="M9345" s="107" t="str">
        <f t="shared" si="145"/>
        <v/>
      </c>
    </row>
    <row r="9346" spans="12:13" hidden="1" x14ac:dyDescent="0.25">
      <c r="L9346" s="145" t="str">
        <f>IF(A9346="","",IFERROR(VLOOKUP(B9346,IPQlickTabla!$B:$J,9,FALSE),IF(B9346="80 - Produccion-Mezcla Grasa","80",IF(B9346="51 - Purga-Purga de sebo","51",IF(B9346="502 - Fermentacion PCL","502",IF(B9346="510 - Fermentacion","510","512"))))))</f>
        <v/>
      </c>
      <c r="M9346" s="107" t="str">
        <f t="shared" si="145"/>
        <v/>
      </c>
    </row>
    <row r="9347" spans="12:13" hidden="1" x14ac:dyDescent="0.25">
      <c r="L9347" s="145" t="str">
        <f>IF(A9347="","",IFERROR(VLOOKUP(B9347,IPQlickTabla!$B:$J,9,FALSE),IF(B9347="80 - Produccion-Mezcla Grasa","80",IF(B9347="51 - Purga-Purga de sebo","51",IF(B9347="502 - Fermentacion PCL","502",IF(B9347="510 - Fermentacion","510","512"))))))</f>
        <v/>
      </c>
      <c r="M9347" s="107" t="str">
        <f t="shared" ref="M9347:M9410" si="146">+IF(OR(L9347=73,L9347=74,L9347=75),75,IF(L9347="80",80,IF(L9347="51",51,IF(L9347="502",502,IF(L9347="510",510,IF(L9347="512",512,L9347))))))</f>
        <v/>
      </c>
    </row>
    <row r="9348" spans="12:13" hidden="1" x14ac:dyDescent="0.25">
      <c r="L9348" s="145" t="str">
        <f>IF(A9348="","",IFERROR(VLOOKUP(B9348,IPQlickTabla!$B:$J,9,FALSE),IF(B9348="80 - Produccion-Mezcla Grasa","80",IF(B9348="51 - Purga-Purga de sebo","51",IF(B9348="502 - Fermentacion PCL","502",IF(B9348="510 - Fermentacion","510","512"))))))</f>
        <v/>
      </c>
      <c r="M9348" s="107" t="str">
        <f t="shared" si="146"/>
        <v/>
      </c>
    </row>
    <row r="9349" spans="12:13" hidden="1" x14ac:dyDescent="0.25">
      <c r="L9349" s="145" t="str">
        <f>IF(A9349="","",IFERROR(VLOOKUP(B9349,IPQlickTabla!$B:$J,9,FALSE),IF(B9349="80 - Produccion-Mezcla Grasa","80",IF(B9349="51 - Purga-Purga de sebo","51",IF(B9349="502 - Fermentacion PCL","502",IF(B9349="510 - Fermentacion","510","512"))))))</f>
        <v/>
      </c>
      <c r="M9349" s="107" t="str">
        <f t="shared" si="146"/>
        <v/>
      </c>
    </row>
    <row r="9350" spans="12:13" hidden="1" x14ac:dyDescent="0.25">
      <c r="L9350" s="145" t="str">
        <f>IF(A9350="","",IFERROR(VLOOKUP(B9350,IPQlickTabla!$B:$J,9,FALSE),IF(B9350="80 - Produccion-Mezcla Grasa","80",IF(B9350="51 - Purga-Purga de sebo","51",IF(B9350="502 - Fermentacion PCL","502",IF(B9350="510 - Fermentacion","510","512"))))))</f>
        <v/>
      </c>
      <c r="M9350" s="107" t="str">
        <f t="shared" si="146"/>
        <v/>
      </c>
    </row>
    <row r="9351" spans="12:13" hidden="1" x14ac:dyDescent="0.25">
      <c r="L9351" s="145" t="str">
        <f>IF(A9351="","",IFERROR(VLOOKUP(B9351,IPQlickTabla!$B:$J,9,FALSE),IF(B9351="80 - Produccion-Mezcla Grasa","80",IF(B9351="51 - Purga-Purga de sebo","51",IF(B9351="502 - Fermentacion PCL","502",IF(B9351="510 - Fermentacion","510","512"))))))</f>
        <v/>
      </c>
      <c r="M9351" s="107" t="str">
        <f t="shared" si="146"/>
        <v/>
      </c>
    </row>
    <row r="9352" spans="12:13" hidden="1" x14ac:dyDescent="0.25">
      <c r="L9352" s="145" t="str">
        <f>IF(A9352="","",IFERROR(VLOOKUP(B9352,IPQlickTabla!$B:$J,9,FALSE),IF(B9352="80 - Produccion-Mezcla Grasa","80",IF(B9352="51 - Purga-Purga de sebo","51",IF(B9352="502 - Fermentacion PCL","502",IF(B9352="510 - Fermentacion","510","512"))))))</f>
        <v/>
      </c>
      <c r="M9352" s="107" t="str">
        <f t="shared" si="146"/>
        <v/>
      </c>
    </row>
    <row r="9353" spans="12:13" hidden="1" x14ac:dyDescent="0.25">
      <c r="L9353" s="145" t="str">
        <f>IF(A9353="","",IFERROR(VLOOKUP(B9353,IPQlickTabla!$B:$J,9,FALSE),IF(B9353="80 - Produccion-Mezcla Grasa","80",IF(B9353="51 - Purga-Purga de sebo","51",IF(B9353="502 - Fermentacion PCL","502",IF(B9353="510 - Fermentacion","510","512"))))))</f>
        <v/>
      </c>
      <c r="M9353" s="107" t="str">
        <f t="shared" si="146"/>
        <v/>
      </c>
    </row>
    <row r="9354" spans="12:13" hidden="1" x14ac:dyDescent="0.25">
      <c r="L9354" s="145" t="str">
        <f>IF(A9354="","",IFERROR(VLOOKUP(B9354,IPQlickTabla!$B:$J,9,FALSE),IF(B9354="80 - Produccion-Mezcla Grasa","80",IF(B9354="51 - Purga-Purga de sebo","51",IF(B9354="502 - Fermentacion PCL","502",IF(B9354="510 - Fermentacion","510","512"))))))</f>
        <v/>
      </c>
      <c r="M9354" s="107" t="str">
        <f t="shared" si="146"/>
        <v/>
      </c>
    </row>
    <row r="9355" spans="12:13" hidden="1" x14ac:dyDescent="0.25">
      <c r="L9355" s="145" t="str">
        <f>IF(A9355="","",IFERROR(VLOOKUP(B9355,IPQlickTabla!$B:$J,9,FALSE),IF(B9355="80 - Produccion-Mezcla Grasa","80",IF(B9355="51 - Purga-Purga de sebo","51",IF(B9355="502 - Fermentacion PCL","502",IF(B9355="510 - Fermentacion","510","512"))))))</f>
        <v/>
      </c>
      <c r="M9355" s="107" t="str">
        <f t="shared" si="146"/>
        <v/>
      </c>
    </row>
    <row r="9356" spans="12:13" hidden="1" x14ac:dyDescent="0.25">
      <c r="L9356" s="145" t="str">
        <f>IF(A9356="","",IFERROR(VLOOKUP(B9356,IPQlickTabla!$B:$J,9,FALSE),IF(B9356="80 - Produccion-Mezcla Grasa","80",IF(B9356="51 - Purga-Purga de sebo","51",IF(B9356="502 - Fermentacion PCL","502",IF(B9356="510 - Fermentacion","510","512"))))))</f>
        <v/>
      </c>
      <c r="M9356" s="107" t="str">
        <f t="shared" si="146"/>
        <v/>
      </c>
    </row>
    <row r="9357" spans="12:13" hidden="1" x14ac:dyDescent="0.25">
      <c r="L9357" s="145" t="str">
        <f>IF(A9357="","",IFERROR(VLOOKUP(B9357,IPQlickTabla!$B:$J,9,FALSE),IF(B9357="80 - Produccion-Mezcla Grasa","80",IF(B9357="51 - Purga-Purga de sebo","51",IF(B9357="502 - Fermentacion PCL","502",IF(B9357="510 - Fermentacion","510","512"))))))</f>
        <v/>
      </c>
      <c r="M9357" s="107" t="str">
        <f t="shared" si="146"/>
        <v/>
      </c>
    </row>
    <row r="9358" spans="12:13" hidden="1" x14ac:dyDescent="0.25">
      <c r="L9358" s="145" t="str">
        <f>IF(A9358="","",IFERROR(VLOOKUP(B9358,IPQlickTabla!$B:$J,9,FALSE),IF(B9358="80 - Produccion-Mezcla Grasa","80",IF(B9358="51 - Purga-Purga de sebo","51",IF(B9358="502 - Fermentacion PCL","502",IF(B9358="510 - Fermentacion","510","512"))))))</f>
        <v/>
      </c>
      <c r="M9358" s="107" t="str">
        <f t="shared" si="146"/>
        <v/>
      </c>
    </row>
    <row r="9359" spans="12:13" hidden="1" x14ac:dyDescent="0.25">
      <c r="L9359" s="145" t="str">
        <f>IF(A9359="","",IFERROR(VLOOKUP(B9359,IPQlickTabla!$B:$J,9,FALSE),IF(B9359="80 - Produccion-Mezcla Grasa","80",IF(B9359="51 - Purga-Purga de sebo","51",IF(B9359="502 - Fermentacion PCL","502",IF(B9359="510 - Fermentacion","510","512"))))))</f>
        <v/>
      </c>
      <c r="M9359" s="107" t="str">
        <f t="shared" si="146"/>
        <v/>
      </c>
    </row>
    <row r="9360" spans="12:13" hidden="1" x14ac:dyDescent="0.25">
      <c r="L9360" s="145" t="str">
        <f>IF(A9360="","",IFERROR(VLOOKUP(B9360,IPQlickTabla!$B:$J,9,FALSE),IF(B9360="80 - Produccion-Mezcla Grasa","80",IF(B9360="51 - Purga-Purga de sebo","51",IF(B9360="502 - Fermentacion PCL","502",IF(B9360="510 - Fermentacion","510","512"))))))</f>
        <v/>
      </c>
      <c r="M9360" s="107" t="str">
        <f t="shared" si="146"/>
        <v/>
      </c>
    </row>
    <row r="9361" spans="12:13" hidden="1" x14ac:dyDescent="0.25">
      <c r="L9361" s="145" t="str">
        <f>IF(A9361="","",IFERROR(VLOOKUP(B9361,IPQlickTabla!$B:$J,9,FALSE),IF(B9361="80 - Produccion-Mezcla Grasa","80",IF(B9361="51 - Purga-Purga de sebo","51",IF(B9361="502 - Fermentacion PCL","502",IF(B9361="510 - Fermentacion","510","512"))))))</f>
        <v/>
      </c>
      <c r="M9361" s="107" t="str">
        <f t="shared" si="146"/>
        <v/>
      </c>
    </row>
    <row r="9362" spans="12:13" hidden="1" x14ac:dyDescent="0.25">
      <c r="L9362" s="145" t="str">
        <f>IF(A9362="","",IFERROR(VLOOKUP(B9362,IPQlickTabla!$B:$J,9,FALSE),IF(B9362="80 - Produccion-Mezcla Grasa","80",IF(B9362="51 - Purga-Purga de sebo","51",IF(B9362="502 - Fermentacion PCL","502",IF(B9362="510 - Fermentacion","510","512"))))))</f>
        <v/>
      </c>
      <c r="M9362" s="107" t="str">
        <f t="shared" si="146"/>
        <v/>
      </c>
    </row>
    <row r="9363" spans="12:13" hidden="1" x14ac:dyDescent="0.25">
      <c r="L9363" s="145" t="str">
        <f>IF(A9363="","",IFERROR(VLOOKUP(B9363,IPQlickTabla!$B:$J,9,FALSE),IF(B9363="80 - Produccion-Mezcla Grasa","80",IF(B9363="51 - Purga-Purga de sebo","51",IF(B9363="502 - Fermentacion PCL","502",IF(B9363="510 - Fermentacion","510","512"))))))</f>
        <v/>
      </c>
      <c r="M9363" s="107" t="str">
        <f t="shared" si="146"/>
        <v/>
      </c>
    </row>
    <row r="9364" spans="12:13" hidden="1" x14ac:dyDescent="0.25">
      <c r="L9364" s="145" t="str">
        <f>IF(A9364="","",IFERROR(VLOOKUP(B9364,IPQlickTabla!$B:$J,9,FALSE),IF(B9364="80 - Produccion-Mezcla Grasa","80",IF(B9364="51 - Purga-Purga de sebo","51",IF(B9364="502 - Fermentacion PCL","502",IF(B9364="510 - Fermentacion","510","512"))))))</f>
        <v/>
      </c>
      <c r="M9364" s="107" t="str">
        <f t="shared" si="146"/>
        <v/>
      </c>
    </row>
    <row r="9365" spans="12:13" hidden="1" x14ac:dyDescent="0.25">
      <c r="L9365" s="145" t="str">
        <f>IF(A9365="","",IFERROR(VLOOKUP(B9365,IPQlickTabla!$B:$J,9,FALSE),IF(B9365="80 - Produccion-Mezcla Grasa","80",IF(B9365="51 - Purga-Purga de sebo","51",IF(B9365="502 - Fermentacion PCL","502",IF(B9365="510 - Fermentacion","510","512"))))))</f>
        <v/>
      </c>
      <c r="M9365" s="107" t="str">
        <f t="shared" si="146"/>
        <v/>
      </c>
    </row>
    <row r="9366" spans="12:13" hidden="1" x14ac:dyDescent="0.25">
      <c r="L9366" s="145" t="str">
        <f>IF(A9366="","",IFERROR(VLOOKUP(B9366,IPQlickTabla!$B:$J,9,FALSE),IF(B9366="80 - Produccion-Mezcla Grasa","80",IF(B9366="51 - Purga-Purga de sebo","51",IF(B9366="502 - Fermentacion PCL","502",IF(B9366="510 - Fermentacion","510","512"))))))</f>
        <v/>
      </c>
      <c r="M9366" s="107" t="str">
        <f t="shared" si="146"/>
        <v/>
      </c>
    </row>
    <row r="9367" spans="12:13" hidden="1" x14ac:dyDescent="0.25">
      <c r="L9367" s="145" t="str">
        <f>IF(A9367="","",IFERROR(VLOOKUP(B9367,IPQlickTabla!$B:$J,9,FALSE),IF(B9367="80 - Produccion-Mezcla Grasa","80",IF(B9367="51 - Purga-Purga de sebo","51",IF(B9367="502 - Fermentacion PCL","502",IF(B9367="510 - Fermentacion","510","512"))))))</f>
        <v/>
      </c>
      <c r="M9367" s="107" t="str">
        <f t="shared" si="146"/>
        <v/>
      </c>
    </row>
    <row r="9368" spans="12:13" hidden="1" x14ac:dyDescent="0.25">
      <c r="L9368" s="145" t="str">
        <f>IF(A9368="","",IFERROR(VLOOKUP(B9368,IPQlickTabla!$B:$J,9,FALSE),IF(B9368="80 - Produccion-Mezcla Grasa","80",IF(B9368="51 - Purga-Purga de sebo","51",IF(B9368="502 - Fermentacion PCL","502",IF(B9368="510 - Fermentacion","510","512"))))))</f>
        <v/>
      </c>
      <c r="M9368" s="107" t="str">
        <f t="shared" si="146"/>
        <v/>
      </c>
    </row>
    <row r="9369" spans="12:13" hidden="1" x14ac:dyDescent="0.25">
      <c r="L9369" s="145" t="str">
        <f>IF(A9369="","",IFERROR(VLOOKUP(B9369,IPQlickTabla!$B:$J,9,FALSE),IF(B9369="80 - Produccion-Mezcla Grasa","80",IF(B9369="51 - Purga-Purga de sebo","51",IF(B9369="502 - Fermentacion PCL","502",IF(B9369="510 - Fermentacion","510","512"))))))</f>
        <v/>
      </c>
      <c r="M9369" s="107" t="str">
        <f t="shared" si="146"/>
        <v/>
      </c>
    </row>
    <row r="9370" spans="12:13" hidden="1" x14ac:dyDescent="0.25">
      <c r="L9370" s="145" t="str">
        <f>IF(A9370="","",IFERROR(VLOOKUP(B9370,IPQlickTabla!$B:$J,9,FALSE),IF(B9370="80 - Produccion-Mezcla Grasa","80",IF(B9370="51 - Purga-Purga de sebo","51",IF(B9370="502 - Fermentacion PCL","502",IF(B9370="510 - Fermentacion","510","512"))))))</f>
        <v/>
      </c>
      <c r="M9370" s="107" t="str">
        <f t="shared" si="146"/>
        <v/>
      </c>
    </row>
    <row r="9371" spans="12:13" hidden="1" x14ac:dyDescent="0.25">
      <c r="L9371" s="145" t="str">
        <f>IF(A9371="","",IFERROR(VLOOKUP(B9371,IPQlickTabla!$B:$J,9,FALSE),IF(B9371="80 - Produccion-Mezcla Grasa","80",IF(B9371="51 - Purga-Purga de sebo","51",IF(B9371="502 - Fermentacion PCL","502",IF(B9371="510 - Fermentacion","510","512"))))))</f>
        <v/>
      </c>
      <c r="M9371" s="107" t="str">
        <f t="shared" si="146"/>
        <v/>
      </c>
    </row>
    <row r="9372" spans="12:13" hidden="1" x14ac:dyDescent="0.25">
      <c r="L9372" s="145" t="str">
        <f>IF(A9372="","",IFERROR(VLOOKUP(B9372,IPQlickTabla!$B:$J,9,FALSE),IF(B9372="80 - Produccion-Mezcla Grasa","80",IF(B9372="51 - Purga-Purga de sebo","51",IF(B9372="502 - Fermentacion PCL","502",IF(B9372="510 - Fermentacion","510","512"))))))</f>
        <v/>
      </c>
      <c r="M9372" s="107" t="str">
        <f t="shared" si="146"/>
        <v/>
      </c>
    </row>
    <row r="9373" spans="12:13" hidden="1" x14ac:dyDescent="0.25">
      <c r="L9373" s="145" t="str">
        <f>IF(A9373="","",IFERROR(VLOOKUP(B9373,IPQlickTabla!$B:$J,9,FALSE),IF(B9373="80 - Produccion-Mezcla Grasa","80",IF(B9373="51 - Purga-Purga de sebo","51",IF(B9373="502 - Fermentacion PCL","502",IF(B9373="510 - Fermentacion","510","512"))))))</f>
        <v/>
      </c>
      <c r="M9373" s="107" t="str">
        <f t="shared" si="146"/>
        <v/>
      </c>
    </row>
    <row r="9374" spans="12:13" hidden="1" x14ac:dyDescent="0.25">
      <c r="L9374" s="145" t="str">
        <f>IF(A9374="","",IFERROR(VLOOKUP(B9374,IPQlickTabla!$B:$J,9,FALSE),IF(B9374="80 - Produccion-Mezcla Grasa","80",IF(B9374="51 - Purga-Purga de sebo","51",IF(B9374="502 - Fermentacion PCL","502",IF(B9374="510 - Fermentacion","510","512"))))))</f>
        <v/>
      </c>
      <c r="M9374" s="107" t="str">
        <f t="shared" si="146"/>
        <v/>
      </c>
    </row>
    <row r="9375" spans="12:13" hidden="1" x14ac:dyDescent="0.25">
      <c r="L9375" s="145" t="str">
        <f>IF(A9375="","",IFERROR(VLOOKUP(B9375,IPQlickTabla!$B:$J,9,FALSE),IF(B9375="80 - Produccion-Mezcla Grasa","80",IF(B9375="51 - Purga-Purga de sebo","51",IF(B9375="502 - Fermentacion PCL","502",IF(B9375="510 - Fermentacion","510","512"))))))</f>
        <v/>
      </c>
      <c r="M9375" s="107" t="str">
        <f t="shared" si="146"/>
        <v/>
      </c>
    </row>
    <row r="9376" spans="12:13" hidden="1" x14ac:dyDescent="0.25">
      <c r="L9376" s="145" t="str">
        <f>IF(A9376="","",IFERROR(VLOOKUP(B9376,IPQlickTabla!$B:$J,9,FALSE),IF(B9376="80 - Produccion-Mezcla Grasa","80",IF(B9376="51 - Purga-Purga de sebo","51",IF(B9376="502 - Fermentacion PCL","502",IF(B9376="510 - Fermentacion","510","512"))))))</f>
        <v/>
      </c>
      <c r="M9376" s="107" t="str">
        <f t="shared" si="146"/>
        <v/>
      </c>
    </row>
    <row r="9377" spans="12:13" hidden="1" x14ac:dyDescent="0.25">
      <c r="L9377" s="145" t="str">
        <f>IF(A9377="","",IFERROR(VLOOKUP(B9377,IPQlickTabla!$B:$J,9,FALSE),IF(B9377="80 - Produccion-Mezcla Grasa","80",IF(B9377="51 - Purga-Purga de sebo","51",IF(B9377="502 - Fermentacion PCL","502",IF(B9377="510 - Fermentacion","510","512"))))))</f>
        <v/>
      </c>
      <c r="M9377" s="107" t="str">
        <f t="shared" si="146"/>
        <v/>
      </c>
    </row>
    <row r="9378" spans="12:13" hidden="1" x14ac:dyDescent="0.25">
      <c r="L9378" s="145" t="str">
        <f>IF(A9378="","",IFERROR(VLOOKUP(B9378,IPQlickTabla!$B:$J,9,FALSE),IF(B9378="80 - Produccion-Mezcla Grasa","80",IF(B9378="51 - Purga-Purga de sebo","51",IF(B9378="502 - Fermentacion PCL","502",IF(B9378="510 - Fermentacion","510","512"))))))</f>
        <v/>
      </c>
      <c r="M9378" s="107" t="str">
        <f t="shared" si="146"/>
        <v/>
      </c>
    </row>
    <row r="9379" spans="12:13" hidden="1" x14ac:dyDescent="0.25">
      <c r="L9379" s="145" t="str">
        <f>IF(A9379="","",IFERROR(VLOOKUP(B9379,IPQlickTabla!$B:$J,9,FALSE),IF(B9379="80 - Produccion-Mezcla Grasa","80",IF(B9379="51 - Purga-Purga de sebo","51",IF(B9379="502 - Fermentacion PCL","502",IF(B9379="510 - Fermentacion","510","512"))))))</f>
        <v/>
      </c>
      <c r="M9379" s="107" t="str">
        <f t="shared" si="146"/>
        <v/>
      </c>
    </row>
    <row r="9380" spans="12:13" hidden="1" x14ac:dyDescent="0.25">
      <c r="L9380" s="145" t="str">
        <f>IF(A9380="","",IFERROR(VLOOKUP(B9380,IPQlickTabla!$B:$J,9,FALSE),IF(B9380="80 - Produccion-Mezcla Grasa","80",IF(B9380="51 - Purga-Purga de sebo","51",IF(B9380="502 - Fermentacion PCL","502",IF(B9380="510 - Fermentacion","510","512"))))))</f>
        <v/>
      </c>
      <c r="M9380" s="107" t="str">
        <f t="shared" si="146"/>
        <v/>
      </c>
    </row>
    <row r="9381" spans="12:13" hidden="1" x14ac:dyDescent="0.25">
      <c r="L9381" s="145" t="str">
        <f>IF(A9381="","",IFERROR(VLOOKUP(B9381,IPQlickTabla!$B:$J,9,FALSE),IF(B9381="80 - Produccion-Mezcla Grasa","80",IF(B9381="51 - Purga-Purga de sebo","51",IF(B9381="502 - Fermentacion PCL","502",IF(B9381="510 - Fermentacion","510","512"))))))</f>
        <v/>
      </c>
      <c r="M9381" s="107" t="str">
        <f t="shared" si="146"/>
        <v/>
      </c>
    </row>
    <row r="9382" spans="12:13" hidden="1" x14ac:dyDescent="0.25">
      <c r="L9382" s="145" t="str">
        <f>IF(A9382="","",IFERROR(VLOOKUP(B9382,IPQlickTabla!$B:$J,9,FALSE),IF(B9382="80 - Produccion-Mezcla Grasa","80",IF(B9382="51 - Purga-Purga de sebo","51",IF(B9382="502 - Fermentacion PCL","502",IF(B9382="510 - Fermentacion","510","512"))))))</f>
        <v/>
      </c>
      <c r="M9382" s="107" t="str">
        <f t="shared" si="146"/>
        <v/>
      </c>
    </row>
    <row r="9383" spans="12:13" hidden="1" x14ac:dyDescent="0.25">
      <c r="L9383" s="145" t="str">
        <f>IF(A9383="","",IFERROR(VLOOKUP(B9383,IPQlickTabla!$B:$J,9,FALSE),IF(B9383="80 - Produccion-Mezcla Grasa","80",IF(B9383="51 - Purga-Purga de sebo","51",IF(B9383="502 - Fermentacion PCL","502",IF(B9383="510 - Fermentacion","510","512"))))))</f>
        <v/>
      </c>
      <c r="M9383" s="107" t="str">
        <f t="shared" si="146"/>
        <v/>
      </c>
    </row>
    <row r="9384" spans="12:13" hidden="1" x14ac:dyDescent="0.25">
      <c r="L9384" s="145" t="str">
        <f>IF(A9384="","",IFERROR(VLOOKUP(B9384,IPQlickTabla!$B:$J,9,FALSE),IF(B9384="80 - Produccion-Mezcla Grasa","80",IF(B9384="51 - Purga-Purga de sebo","51",IF(B9384="502 - Fermentacion PCL","502",IF(B9384="510 - Fermentacion","510","512"))))))</f>
        <v/>
      </c>
      <c r="M9384" s="107" t="str">
        <f t="shared" si="146"/>
        <v/>
      </c>
    </row>
    <row r="9385" spans="12:13" hidden="1" x14ac:dyDescent="0.25">
      <c r="L9385" s="145" t="str">
        <f>IF(A9385="","",IFERROR(VLOOKUP(B9385,IPQlickTabla!$B:$J,9,FALSE),IF(B9385="80 - Produccion-Mezcla Grasa","80",IF(B9385="51 - Purga-Purga de sebo","51",IF(B9385="502 - Fermentacion PCL","502",IF(B9385="510 - Fermentacion","510","512"))))))</f>
        <v/>
      </c>
      <c r="M9385" s="107" t="str">
        <f t="shared" si="146"/>
        <v/>
      </c>
    </row>
    <row r="9386" spans="12:13" hidden="1" x14ac:dyDescent="0.25">
      <c r="L9386" s="145" t="str">
        <f>IF(A9386="","",IFERROR(VLOOKUP(B9386,IPQlickTabla!$B:$J,9,FALSE),IF(B9386="80 - Produccion-Mezcla Grasa","80",IF(B9386="51 - Purga-Purga de sebo","51",IF(B9386="502 - Fermentacion PCL","502",IF(B9386="510 - Fermentacion","510","512"))))))</f>
        <v/>
      </c>
      <c r="M9386" s="107" t="str">
        <f t="shared" si="146"/>
        <v/>
      </c>
    </row>
    <row r="9387" spans="12:13" hidden="1" x14ac:dyDescent="0.25">
      <c r="L9387" s="145" t="str">
        <f>IF(A9387="","",IFERROR(VLOOKUP(B9387,IPQlickTabla!$B:$J,9,FALSE),IF(B9387="80 - Produccion-Mezcla Grasa","80",IF(B9387="51 - Purga-Purga de sebo","51",IF(B9387="502 - Fermentacion PCL","502",IF(B9387="510 - Fermentacion","510","512"))))))</f>
        <v/>
      </c>
      <c r="M9387" s="107" t="str">
        <f t="shared" si="146"/>
        <v/>
      </c>
    </row>
    <row r="9388" spans="12:13" hidden="1" x14ac:dyDescent="0.25">
      <c r="L9388" s="145" t="str">
        <f>IF(A9388="","",IFERROR(VLOOKUP(B9388,IPQlickTabla!$B:$J,9,FALSE),IF(B9388="80 - Produccion-Mezcla Grasa","80",IF(B9388="51 - Purga-Purga de sebo","51",IF(B9388="502 - Fermentacion PCL","502",IF(B9388="510 - Fermentacion","510","512"))))))</f>
        <v/>
      </c>
      <c r="M9388" s="107" t="str">
        <f t="shared" si="146"/>
        <v/>
      </c>
    </row>
    <row r="9389" spans="12:13" hidden="1" x14ac:dyDescent="0.25">
      <c r="L9389" s="145" t="str">
        <f>IF(A9389="","",IFERROR(VLOOKUP(B9389,IPQlickTabla!$B:$J,9,FALSE),IF(B9389="80 - Produccion-Mezcla Grasa","80",IF(B9389="51 - Purga-Purga de sebo","51",IF(B9389="502 - Fermentacion PCL","502",IF(B9389="510 - Fermentacion","510","512"))))))</f>
        <v/>
      </c>
      <c r="M9389" s="107" t="str">
        <f t="shared" si="146"/>
        <v/>
      </c>
    </row>
    <row r="9390" spans="12:13" hidden="1" x14ac:dyDescent="0.25">
      <c r="L9390" s="145" t="str">
        <f>IF(A9390="","",IFERROR(VLOOKUP(B9390,IPQlickTabla!$B:$J,9,FALSE),IF(B9390="80 - Produccion-Mezcla Grasa","80",IF(B9390="51 - Purga-Purga de sebo","51",IF(B9390="502 - Fermentacion PCL","502",IF(B9390="510 - Fermentacion","510","512"))))))</f>
        <v/>
      </c>
      <c r="M9390" s="107" t="str">
        <f t="shared" si="146"/>
        <v/>
      </c>
    </row>
    <row r="9391" spans="12:13" hidden="1" x14ac:dyDescent="0.25">
      <c r="L9391" s="145" t="str">
        <f>IF(A9391="","",IFERROR(VLOOKUP(B9391,IPQlickTabla!$B:$J,9,FALSE),IF(B9391="80 - Produccion-Mezcla Grasa","80",IF(B9391="51 - Purga-Purga de sebo","51",IF(B9391="502 - Fermentacion PCL","502",IF(B9391="510 - Fermentacion","510","512"))))))</f>
        <v/>
      </c>
      <c r="M9391" s="107" t="str">
        <f t="shared" si="146"/>
        <v/>
      </c>
    </row>
    <row r="9392" spans="12:13" hidden="1" x14ac:dyDescent="0.25">
      <c r="L9392" s="145" t="str">
        <f>IF(A9392="","",IFERROR(VLOOKUP(B9392,IPQlickTabla!$B:$J,9,FALSE),IF(B9392="80 - Produccion-Mezcla Grasa","80",IF(B9392="51 - Purga-Purga de sebo","51",IF(B9392="502 - Fermentacion PCL","502",IF(B9392="510 - Fermentacion","510","512"))))))</f>
        <v/>
      </c>
      <c r="M9392" s="107" t="str">
        <f t="shared" si="146"/>
        <v/>
      </c>
    </row>
    <row r="9393" spans="12:13" hidden="1" x14ac:dyDescent="0.25">
      <c r="L9393" s="145" t="str">
        <f>IF(A9393="","",IFERROR(VLOOKUP(B9393,IPQlickTabla!$B:$J,9,FALSE),IF(B9393="80 - Produccion-Mezcla Grasa","80",IF(B9393="51 - Purga-Purga de sebo","51",IF(B9393="502 - Fermentacion PCL","502",IF(B9393="510 - Fermentacion","510","512"))))))</f>
        <v/>
      </c>
      <c r="M9393" s="107" t="str">
        <f t="shared" si="146"/>
        <v/>
      </c>
    </row>
    <row r="9394" spans="12:13" hidden="1" x14ac:dyDescent="0.25">
      <c r="L9394" s="145" t="str">
        <f>IF(A9394="","",IFERROR(VLOOKUP(B9394,IPQlickTabla!$B:$J,9,FALSE),IF(B9394="80 - Produccion-Mezcla Grasa","80",IF(B9394="51 - Purga-Purga de sebo","51",IF(B9394="502 - Fermentacion PCL","502",IF(B9394="510 - Fermentacion","510","512"))))))</f>
        <v/>
      </c>
      <c r="M9394" s="107" t="str">
        <f t="shared" si="146"/>
        <v/>
      </c>
    </row>
    <row r="9395" spans="12:13" hidden="1" x14ac:dyDescent="0.25">
      <c r="L9395" s="145" t="str">
        <f>IF(A9395="","",IFERROR(VLOOKUP(B9395,IPQlickTabla!$B:$J,9,FALSE),IF(B9395="80 - Produccion-Mezcla Grasa","80",IF(B9395="51 - Purga-Purga de sebo","51",IF(B9395="502 - Fermentacion PCL","502",IF(B9395="510 - Fermentacion","510","512"))))))</f>
        <v/>
      </c>
      <c r="M9395" s="107" t="str">
        <f t="shared" si="146"/>
        <v/>
      </c>
    </row>
    <row r="9396" spans="12:13" hidden="1" x14ac:dyDescent="0.25">
      <c r="L9396" s="145" t="str">
        <f>IF(A9396="","",IFERROR(VLOOKUP(B9396,IPQlickTabla!$B:$J,9,FALSE),IF(B9396="80 - Produccion-Mezcla Grasa","80",IF(B9396="51 - Purga-Purga de sebo","51",IF(B9396="502 - Fermentacion PCL","502",IF(B9396="510 - Fermentacion","510","512"))))))</f>
        <v/>
      </c>
      <c r="M9396" s="107" t="str">
        <f t="shared" si="146"/>
        <v/>
      </c>
    </row>
    <row r="9397" spans="12:13" hidden="1" x14ac:dyDescent="0.25">
      <c r="L9397" s="145" t="str">
        <f>IF(A9397="","",IFERROR(VLOOKUP(B9397,IPQlickTabla!$B:$J,9,FALSE),IF(B9397="80 - Produccion-Mezcla Grasa","80",IF(B9397="51 - Purga-Purga de sebo","51",IF(B9397="502 - Fermentacion PCL","502",IF(B9397="510 - Fermentacion","510","512"))))))</f>
        <v/>
      </c>
      <c r="M9397" s="107" t="str">
        <f t="shared" si="146"/>
        <v/>
      </c>
    </row>
    <row r="9398" spans="12:13" hidden="1" x14ac:dyDescent="0.25">
      <c r="L9398" s="145" t="str">
        <f>IF(A9398="","",IFERROR(VLOOKUP(B9398,IPQlickTabla!$B:$J,9,FALSE),IF(B9398="80 - Produccion-Mezcla Grasa","80",IF(B9398="51 - Purga-Purga de sebo","51",IF(B9398="502 - Fermentacion PCL","502",IF(B9398="510 - Fermentacion","510","512"))))))</f>
        <v/>
      </c>
      <c r="M9398" s="107" t="str">
        <f t="shared" si="146"/>
        <v/>
      </c>
    </row>
    <row r="9399" spans="12:13" hidden="1" x14ac:dyDescent="0.25">
      <c r="L9399" s="145" t="str">
        <f>IF(A9399="","",IFERROR(VLOOKUP(B9399,IPQlickTabla!$B:$J,9,FALSE),IF(B9399="80 - Produccion-Mezcla Grasa","80",IF(B9399="51 - Purga-Purga de sebo","51",IF(B9399="502 - Fermentacion PCL","502",IF(B9399="510 - Fermentacion","510","512"))))))</f>
        <v/>
      </c>
      <c r="M9399" s="107" t="str">
        <f t="shared" si="146"/>
        <v/>
      </c>
    </row>
    <row r="9400" spans="12:13" hidden="1" x14ac:dyDescent="0.25">
      <c r="L9400" s="145" t="str">
        <f>IF(A9400="","",IFERROR(VLOOKUP(B9400,IPQlickTabla!$B:$J,9,FALSE),IF(B9400="80 - Produccion-Mezcla Grasa","80",IF(B9400="51 - Purga-Purga de sebo","51",IF(B9400="502 - Fermentacion PCL","502",IF(B9400="510 - Fermentacion","510","512"))))))</f>
        <v/>
      </c>
      <c r="M9400" s="107" t="str">
        <f t="shared" si="146"/>
        <v/>
      </c>
    </row>
    <row r="9401" spans="12:13" hidden="1" x14ac:dyDescent="0.25">
      <c r="L9401" s="145" t="str">
        <f>IF(A9401="","",IFERROR(VLOOKUP(B9401,IPQlickTabla!$B:$J,9,FALSE),IF(B9401="80 - Produccion-Mezcla Grasa","80",IF(B9401="51 - Purga-Purga de sebo","51",IF(B9401="502 - Fermentacion PCL","502",IF(B9401="510 - Fermentacion","510","512"))))))</f>
        <v/>
      </c>
      <c r="M9401" s="107" t="str">
        <f t="shared" si="146"/>
        <v/>
      </c>
    </row>
    <row r="9402" spans="12:13" hidden="1" x14ac:dyDescent="0.25">
      <c r="L9402" s="145" t="str">
        <f>IF(A9402="","",IFERROR(VLOOKUP(B9402,IPQlickTabla!$B:$J,9,FALSE),IF(B9402="80 - Produccion-Mezcla Grasa","80",IF(B9402="51 - Purga-Purga de sebo","51",IF(B9402="502 - Fermentacion PCL","502",IF(B9402="510 - Fermentacion","510","512"))))))</f>
        <v/>
      </c>
      <c r="M9402" s="107" t="str">
        <f t="shared" si="146"/>
        <v/>
      </c>
    </row>
    <row r="9403" spans="12:13" hidden="1" x14ac:dyDescent="0.25">
      <c r="L9403" s="145" t="str">
        <f>IF(A9403="","",IFERROR(VLOOKUP(B9403,IPQlickTabla!$B:$J,9,FALSE),IF(B9403="80 - Produccion-Mezcla Grasa","80",IF(B9403="51 - Purga-Purga de sebo","51",IF(B9403="502 - Fermentacion PCL","502",IF(B9403="510 - Fermentacion","510","512"))))))</f>
        <v/>
      </c>
      <c r="M9403" s="107" t="str">
        <f t="shared" si="146"/>
        <v/>
      </c>
    </row>
    <row r="9404" spans="12:13" hidden="1" x14ac:dyDescent="0.25">
      <c r="L9404" s="145" t="str">
        <f>IF(A9404="","",IFERROR(VLOOKUP(B9404,IPQlickTabla!$B:$J,9,FALSE),IF(B9404="80 - Produccion-Mezcla Grasa","80",IF(B9404="51 - Purga-Purga de sebo","51",IF(B9404="502 - Fermentacion PCL","502",IF(B9404="510 - Fermentacion","510","512"))))))</f>
        <v/>
      </c>
      <c r="M9404" s="107" t="str">
        <f t="shared" si="146"/>
        <v/>
      </c>
    </row>
    <row r="9405" spans="12:13" hidden="1" x14ac:dyDescent="0.25">
      <c r="L9405" s="145" t="str">
        <f>IF(A9405="","",IFERROR(VLOOKUP(B9405,IPQlickTabla!$B:$J,9,FALSE),IF(B9405="80 - Produccion-Mezcla Grasa","80",IF(B9405="51 - Purga-Purga de sebo","51",IF(B9405="502 - Fermentacion PCL","502",IF(B9405="510 - Fermentacion","510","512"))))))</f>
        <v/>
      </c>
      <c r="M9405" s="107" t="str">
        <f t="shared" si="146"/>
        <v/>
      </c>
    </row>
    <row r="9406" spans="12:13" hidden="1" x14ac:dyDescent="0.25">
      <c r="L9406" s="145" t="str">
        <f>IF(A9406="","",IFERROR(VLOOKUP(B9406,IPQlickTabla!$B:$J,9,FALSE),IF(B9406="80 - Produccion-Mezcla Grasa","80",IF(B9406="51 - Purga-Purga de sebo","51",IF(B9406="502 - Fermentacion PCL","502",IF(B9406="510 - Fermentacion","510","512"))))))</f>
        <v/>
      </c>
      <c r="M9406" s="107" t="str">
        <f t="shared" si="146"/>
        <v/>
      </c>
    </row>
    <row r="9407" spans="12:13" hidden="1" x14ac:dyDescent="0.25">
      <c r="L9407" s="145" t="str">
        <f>IF(A9407="","",IFERROR(VLOOKUP(B9407,IPQlickTabla!$B:$J,9,FALSE),IF(B9407="80 - Produccion-Mezcla Grasa","80",IF(B9407="51 - Purga-Purga de sebo","51",IF(B9407="502 - Fermentacion PCL","502",IF(B9407="510 - Fermentacion","510","512"))))))</f>
        <v/>
      </c>
      <c r="M9407" s="107" t="str">
        <f t="shared" si="146"/>
        <v/>
      </c>
    </row>
    <row r="9408" spans="12:13" hidden="1" x14ac:dyDescent="0.25">
      <c r="L9408" s="145" t="str">
        <f>IF(A9408="","",IFERROR(VLOOKUP(B9408,IPQlickTabla!$B:$J,9,FALSE),IF(B9408="80 - Produccion-Mezcla Grasa","80",IF(B9408="51 - Purga-Purga de sebo","51",IF(B9408="502 - Fermentacion PCL","502",IF(B9408="510 - Fermentacion","510","512"))))))</f>
        <v/>
      </c>
      <c r="M9408" s="107" t="str">
        <f t="shared" si="146"/>
        <v/>
      </c>
    </row>
    <row r="9409" spans="12:13" hidden="1" x14ac:dyDescent="0.25">
      <c r="L9409" s="145" t="str">
        <f>IF(A9409="","",IFERROR(VLOOKUP(B9409,IPQlickTabla!$B:$J,9,FALSE),IF(B9409="80 - Produccion-Mezcla Grasa","80",IF(B9409="51 - Purga-Purga de sebo","51",IF(B9409="502 - Fermentacion PCL","502",IF(B9409="510 - Fermentacion","510","512"))))))</f>
        <v/>
      </c>
      <c r="M9409" s="107" t="str">
        <f t="shared" si="146"/>
        <v/>
      </c>
    </row>
    <row r="9410" spans="12:13" hidden="1" x14ac:dyDescent="0.25">
      <c r="L9410" s="145" t="str">
        <f>IF(A9410="","",IFERROR(VLOOKUP(B9410,IPQlickTabla!$B:$J,9,FALSE),IF(B9410="80 - Produccion-Mezcla Grasa","80",IF(B9410="51 - Purga-Purga de sebo","51",IF(B9410="502 - Fermentacion PCL","502",IF(B9410="510 - Fermentacion","510","512"))))))</f>
        <v/>
      </c>
      <c r="M9410" s="107" t="str">
        <f t="shared" si="146"/>
        <v/>
      </c>
    </row>
    <row r="9411" spans="12:13" hidden="1" x14ac:dyDescent="0.25">
      <c r="L9411" s="145" t="str">
        <f>IF(A9411="","",IFERROR(VLOOKUP(B9411,IPQlickTabla!$B:$J,9,FALSE),IF(B9411="80 - Produccion-Mezcla Grasa","80",IF(B9411="51 - Purga-Purga de sebo","51",IF(B9411="502 - Fermentacion PCL","502",IF(B9411="510 - Fermentacion","510","512"))))))</f>
        <v/>
      </c>
      <c r="M9411" s="107" t="str">
        <f t="shared" ref="M9411:M9474" si="147">+IF(OR(L9411=73,L9411=74,L9411=75),75,IF(L9411="80",80,IF(L9411="51",51,IF(L9411="502",502,IF(L9411="510",510,IF(L9411="512",512,L9411))))))</f>
        <v/>
      </c>
    </row>
    <row r="9412" spans="12:13" hidden="1" x14ac:dyDescent="0.25">
      <c r="L9412" s="145" t="str">
        <f>IF(A9412="","",IFERROR(VLOOKUP(B9412,IPQlickTabla!$B:$J,9,FALSE),IF(B9412="80 - Produccion-Mezcla Grasa","80",IF(B9412="51 - Purga-Purga de sebo","51",IF(B9412="502 - Fermentacion PCL","502",IF(B9412="510 - Fermentacion","510","512"))))))</f>
        <v/>
      </c>
      <c r="M9412" s="107" t="str">
        <f t="shared" si="147"/>
        <v/>
      </c>
    </row>
    <row r="9413" spans="12:13" hidden="1" x14ac:dyDescent="0.25">
      <c r="L9413" s="145" t="str">
        <f>IF(A9413="","",IFERROR(VLOOKUP(B9413,IPQlickTabla!$B:$J,9,FALSE),IF(B9413="80 - Produccion-Mezcla Grasa","80",IF(B9413="51 - Purga-Purga de sebo","51",IF(B9413="502 - Fermentacion PCL","502",IF(B9413="510 - Fermentacion","510","512"))))))</f>
        <v/>
      </c>
      <c r="M9413" s="107" t="str">
        <f t="shared" si="147"/>
        <v/>
      </c>
    </row>
    <row r="9414" spans="12:13" hidden="1" x14ac:dyDescent="0.25">
      <c r="L9414" s="145" t="str">
        <f>IF(A9414="","",IFERROR(VLOOKUP(B9414,IPQlickTabla!$B:$J,9,FALSE),IF(B9414="80 - Produccion-Mezcla Grasa","80",IF(B9414="51 - Purga-Purga de sebo","51",IF(B9414="502 - Fermentacion PCL","502",IF(B9414="510 - Fermentacion","510","512"))))))</f>
        <v/>
      </c>
      <c r="M9414" s="107" t="str">
        <f t="shared" si="147"/>
        <v/>
      </c>
    </row>
    <row r="9415" spans="12:13" hidden="1" x14ac:dyDescent="0.25">
      <c r="L9415" s="145" t="str">
        <f>IF(A9415="","",IFERROR(VLOOKUP(B9415,IPQlickTabla!$B:$J,9,FALSE),IF(B9415="80 - Produccion-Mezcla Grasa","80",IF(B9415="51 - Purga-Purga de sebo","51",IF(B9415="502 - Fermentacion PCL","502",IF(B9415="510 - Fermentacion","510","512"))))))</f>
        <v/>
      </c>
      <c r="M9415" s="107" t="str">
        <f t="shared" si="147"/>
        <v/>
      </c>
    </row>
    <row r="9416" spans="12:13" hidden="1" x14ac:dyDescent="0.25">
      <c r="L9416" s="145" t="str">
        <f>IF(A9416="","",IFERROR(VLOOKUP(B9416,IPQlickTabla!$B:$J,9,FALSE),IF(B9416="80 - Produccion-Mezcla Grasa","80",IF(B9416="51 - Purga-Purga de sebo","51",IF(B9416="502 - Fermentacion PCL","502",IF(B9416="510 - Fermentacion","510","512"))))))</f>
        <v/>
      </c>
      <c r="M9416" s="107" t="str">
        <f t="shared" si="147"/>
        <v/>
      </c>
    </row>
    <row r="9417" spans="12:13" hidden="1" x14ac:dyDescent="0.25">
      <c r="L9417" s="145" t="str">
        <f>IF(A9417="","",IFERROR(VLOOKUP(B9417,IPQlickTabla!$B:$J,9,FALSE),IF(B9417="80 - Produccion-Mezcla Grasa","80",IF(B9417="51 - Purga-Purga de sebo","51",IF(B9417="502 - Fermentacion PCL","502",IF(B9417="510 - Fermentacion","510","512"))))))</f>
        <v/>
      </c>
      <c r="M9417" s="107" t="str">
        <f t="shared" si="147"/>
        <v/>
      </c>
    </row>
    <row r="9418" spans="12:13" hidden="1" x14ac:dyDescent="0.25">
      <c r="L9418" s="145" t="str">
        <f>IF(A9418="","",IFERROR(VLOOKUP(B9418,IPQlickTabla!$B:$J,9,FALSE),IF(B9418="80 - Produccion-Mezcla Grasa","80",IF(B9418="51 - Purga-Purga de sebo","51",IF(B9418="502 - Fermentacion PCL","502",IF(B9418="510 - Fermentacion","510","512"))))))</f>
        <v/>
      </c>
      <c r="M9418" s="107" t="str">
        <f t="shared" si="147"/>
        <v/>
      </c>
    </row>
    <row r="9419" spans="12:13" hidden="1" x14ac:dyDescent="0.25">
      <c r="L9419" s="145" t="str">
        <f>IF(A9419="","",IFERROR(VLOOKUP(B9419,IPQlickTabla!$B:$J,9,FALSE),IF(B9419="80 - Produccion-Mezcla Grasa","80",IF(B9419="51 - Purga-Purga de sebo","51",IF(B9419="502 - Fermentacion PCL","502",IF(B9419="510 - Fermentacion","510","512"))))))</f>
        <v/>
      </c>
      <c r="M9419" s="107" t="str">
        <f t="shared" si="147"/>
        <v/>
      </c>
    </row>
    <row r="9420" spans="12:13" hidden="1" x14ac:dyDescent="0.25">
      <c r="L9420" s="145" t="str">
        <f>IF(A9420="","",IFERROR(VLOOKUP(B9420,IPQlickTabla!$B:$J,9,FALSE),IF(B9420="80 - Produccion-Mezcla Grasa","80",IF(B9420="51 - Purga-Purga de sebo","51",IF(B9420="502 - Fermentacion PCL","502",IF(B9420="510 - Fermentacion","510","512"))))))</f>
        <v/>
      </c>
      <c r="M9420" s="107" t="str">
        <f t="shared" si="147"/>
        <v/>
      </c>
    </row>
    <row r="9421" spans="12:13" hidden="1" x14ac:dyDescent="0.25">
      <c r="L9421" s="145" t="str">
        <f>IF(A9421="","",IFERROR(VLOOKUP(B9421,IPQlickTabla!$B:$J,9,FALSE),IF(B9421="80 - Produccion-Mezcla Grasa","80",IF(B9421="51 - Purga-Purga de sebo","51",IF(B9421="502 - Fermentacion PCL","502",IF(B9421="510 - Fermentacion","510","512"))))))</f>
        <v/>
      </c>
      <c r="M9421" s="107" t="str">
        <f t="shared" si="147"/>
        <v/>
      </c>
    </row>
    <row r="9422" spans="12:13" hidden="1" x14ac:dyDescent="0.25">
      <c r="L9422" s="145" t="str">
        <f>IF(A9422="","",IFERROR(VLOOKUP(B9422,IPQlickTabla!$B:$J,9,FALSE),IF(B9422="80 - Produccion-Mezcla Grasa","80",IF(B9422="51 - Purga-Purga de sebo","51",IF(B9422="502 - Fermentacion PCL","502",IF(B9422="510 - Fermentacion","510","512"))))))</f>
        <v/>
      </c>
      <c r="M9422" s="107" t="str">
        <f t="shared" si="147"/>
        <v/>
      </c>
    </row>
    <row r="9423" spans="12:13" hidden="1" x14ac:dyDescent="0.25">
      <c r="L9423" s="145" t="str">
        <f>IF(A9423="","",IFERROR(VLOOKUP(B9423,IPQlickTabla!$B:$J,9,FALSE),IF(B9423="80 - Produccion-Mezcla Grasa","80",IF(B9423="51 - Purga-Purga de sebo","51",IF(B9423="502 - Fermentacion PCL","502",IF(B9423="510 - Fermentacion","510","512"))))))</f>
        <v/>
      </c>
      <c r="M9423" s="107" t="str">
        <f t="shared" si="147"/>
        <v/>
      </c>
    </row>
    <row r="9424" spans="12:13" hidden="1" x14ac:dyDescent="0.25">
      <c r="L9424" s="145" t="str">
        <f>IF(A9424="","",IFERROR(VLOOKUP(B9424,IPQlickTabla!$B:$J,9,FALSE),IF(B9424="80 - Produccion-Mezcla Grasa","80",IF(B9424="51 - Purga-Purga de sebo","51",IF(B9424="502 - Fermentacion PCL","502",IF(B9424="510 - Fermentacion","510","512"))))))</f>
        <v/>
      </c>
      <c r="M9424" s="107" t="str">
        <f t="shared" si="147"/>
        <v/>
      </c>
    </row>
    <row r="9425" spans="12:13" hidden="1" x14ac:dyDescent="0.25">
      <c r="L9425" s="145" t="str">
        <f>IF(A9425="","",IFERROR(VLOOKUP(B9425,IPQlickTabla!$B:$J,9,FALSE),IF(B9425="80 - Produccion-Mezcla Grasa","80",IF(B9425="51 - Purga-Purga de sebo","51",IF(B9425="502 - Fermentacion PCL","502",IF(B9425="510 - Fermentacion","510","512"))))))</f>
        <v/>
      </c>
      <c r="M9425" s="107" t="str">
        <f t="shared" si="147"/>
        <v/>
      </c>
    </row>
    <row r="9426" spans="12:13" hidden="1" x14ac:dyDescent="0.25">
      <c r="L9426" s="145" t="str">
        <f>IF(A9426="","",IFERROR(VLOOKUP(B9426,IPQlickTabla!$B:$J,9,FALSE),IF(B9426="80 - Produccion-Mezcla Grasa","80",IF(B9426="51 - Purga-Purga de sebo","51",IF(B9426="502 - Fermentacion PCL","502",IF(B9426="510 - Fermentacion","510","512"))))))</f>
        <v/>
      </c>
      <c r="M9426" s="107" t="str">
        <f t="shared" si="147"/>
        <v/>
      </c>
    </row>
    <row r="9427" spans="12:13" hidden="1" x14ac:dyDescent="0.25">
      <c r="L9427" s="145" t="str">
        <f>IF(A9427="","",IFERROR(VLOOKUP(B9427,IPQlickTabla!$B:$J,9,FALSE),IF(B9427="80 - Produccion-Mezcla Grasa","80",IF(B9427="51 - Purga-Purga de sebo","51",IF(B9427="502 - Fermentacion PCL","502",IF(B9427="510 - Fermentacion","510","512"))))))</f>
        <v/>
      </c>
      <c r="M9427" s="107" t="str">
        <f t="shared" si="147"/>
        <v/>
      </c>
    </row>
    <row r="9428" spans="12:13" hidden="1" x14ac:dyDescent="0.25">
      <c r="L9428" s="145" t="str">
        <f>IF(A9428="","",IFERROR(VLOOKUP(B9428,IPQlickTabla!$B:$J,9,FALSE),IF(B9428="80 - Produccion-Mezcla Grasa","80",IF(B9428="51 - Purga-Purga de sebo","51",IF(B9428="502 - Fermentacion PCL","502",IF(B9428="510 - Fermentacion","510","512"))))))</f>
        <v/>
      </c>
      <c r="M9428" s="107" t="str">
        <f t="shared" si="147"/>
        <v/>
      </c>
    </row>
    <row r="9429" spans="12:13" hidden="1" x14ac:dyDescent="0.25">
      <c r="L9429" s="145" t="str">
        <f>IF(A9429="","",IFERROR(VLOOKUP(B9429,IPQlickTabla!$B:$J,9,FALSE),IF(B9429="80 - Produccion-Mezcla Grasa","80",IF(B9429="51 - Purga-Purga de sebo","51",IF(B9429="502 - Fermentacion PCL","502",IF(B9429="510 - Fermentacion","510","512"))))))</f>
        <v/>
      </c>
      <c r="M9429" s="107" t="str">
        <f t="shared" si="147"/>
        <v/>
      </c>
    </row>
    <row r="9430" spans="12:13" hidden="1" x14ac:dyDescent="0.25">
      <c r="L9430" s="145" t="str">
        <f>IF(A9430="","",IFERROR(VLOOKUP(B9430,IPQlickTabla!$B:$J,9,FALSE),IF(B9430="80 - Produccion-Mezcla Grasa","80",IF(B9430="51 - Purga-Purga de sebo","51",IF(B9430="502 - Fermentacion PCL","502",IF(B9430="510 - Fermentacion","510","512"))))))</f>
        <v/>
      </c>
      <c r="M9430" s="107" t="str">
        <f t="shared" si="147"/>
        <v/>
      </c>
    </row>
    <row r="9431" spans="12:13" hidden="1" x14ac:dyDescent="0.25">
      <c r="L9431" s="145" t="str">
        <f>IF(A9431="","",IFERROR(VLOOKUP(B9431,IPQlickTabla!$B:$J,9,FALSE),IF(B9431="80 - Produccion-Mezcla Grasa","80",IF(B9431="51 - Purga-Purga de sebo","51",IF(B9431="502 - Fermentacion PCL","502",IF(B9431="510 - Fermentacion","510","512"))))))</f>
        <v/>
      </c>
      <c r="M9431" s="107" t="str">
        <f t="shared" si="147"/>
        <v/>
      </c>
    </row>
    <row r="9432" spans="12:13" hidden="1" x14ac:dyDescent="0.25">
      <c r="L9432" s="145" t="str">
        <f>IF(A9432="","",IFERROR(VLOOKUP(B9432,IPQlickTabla!$B:$J,9,FALSE),IF(B9432="80 - Produccion-Mezcla Grasa","80",IF(B9432="51 - Purga-Purga de sebo","51",IF(B9432="502 - Fermentacion PCL","502",IF(B9432="510 - Fermentacion","510","512"))))))</f>
        <v/>
      </c>
      <c r="M9432" s="107" t="str">
        <f t="shared" si="147"/>
        <v/>
      </c>
    </row>
    <row r="9433" spans="12:13" hidden="1" x14ac:dyDescent="0.25">
      <c r="L9433" s="145" t="str">
        <f>IF(A9433="","",IFERROR(VLOOKUP(B9433,IPQlickTabla!$B:$J,9,FALSE),IF(B9433="80 - Produccion-Mezcla Grasa","80",IF(B9433="51 - Purga-Purga de sebo","51",IF(B9433="502 - Fermentacion PCL","502",IF(B9433="510 - Fermentacion","510","512"))))))</f>
        <v/>
      </c>
      <c r="M9433" s="107" t="str">
        <f t="shared" si="147"/>
        <v/>
      </c>
    </row>
    <row r="9434" spans="12:13" hidden="1" x14ac:dyDescent="0.25">
      <c r="L9434" s="145" t="str">
        <f>IF(A9434="","",IFERROR(VLOOKUP(B9434,IPQlickTabla!$B:$J,9,FALSE),IF(B9434="80 - Produccion-Mezcla Grasa","80",IF(B9434="51 - Purga-Purga de sebo","51",IF(B9434="502 - Fermentacion PCL","502",IF(B9434="510 - Fermentacion","510","512"))))))</f>
        <v/>
      </c>
      <c r="M9434" s="107" t="str">
        <f t="shared" si="147"/>
        <v/>
      </c>
    </row>
    <row r="9435" spans="12:13" hidden="1" x14ac:dyDescent="0.25">
      <c r="L9435" s="145" t="str">
        <f>IF(A9435="","",IFERROR(VLOOKUP(B9435,IPQlickTabla!$B:$J,9,FALSE),IF(B9435="80 - Produccion-Mezcla Grasa","80",IF(B9435="51 - Purga-Purga de sebo","51",IF(B9435="502 - Fermentacion PCL","502",IF(B9435="510 - Fermentacion","510","512"))))))</f>
        <v/>
      </c>
      <c r="M9435" s="107" t="str">
        <f t="shared" si="147"/>
        <v/>
      </c>
    </row>
    <row r="9436" spans="12:13" hidden="1" x14ac:dyDescent="0.25">
      <c r="L9436" s="145" t="str">
        <f>IF(A9436="","",IFERROR(VLOOKUP(B9436,IPQlickTabla!$B:$J,9,FALSE),IF(B9436="80 - Produccion-Mezcla Grasa","80",IF(B9436="51 - Purga-Purga de sebo","51",IF(B9436="502 - Fermentacion PCL","502",IF(B9436="510 - Fermentacion","510","512"))))))</f>
        <v/>
      </c>
      <c r="M9436" s="107" t="str">
        <f t="shared" si="147"/>
        <v/>
      </c>
    </row>
    <row r="9437" spans="12:13" hidden="1" x14ac:dyDescent="0.25">
      <c r="L9437" s="145" t="str">
        <f>IF(A9437="","",IFERROR(VLOOKUP(B9437,IPQlickTabla!$B:$J,9,FALSE),IF(B9437="80 - Produccion-Mezcla Grasa","80",IF(B9437="51 - Purga-Purga de sebo","51",IF(B9437="502 - Fermentacion PCL","502",IF(B9437="510 - Fermentacion","510","512"))))))</f>
        <v/>
      </c>
      <c r="M9437" s="107" t="str">
        <f t="shared" si="147"/>
        <v/>
      </c>
    </row>
    <row r="9438" spans="12:13" hidden="1" x14ac:dyDescent="0.25">
      <c r="L9438" s="145" t="str">
        <f>IF(A9438="","",IFERROR(VLOOKUP(B9438,IPQlickTabla!$B:$J,9,FALSE),IF(B9438="80 - Produccion-Mezcla Grasa","80",IF(B9438="51 - Purga-Purga de sebo","51",IF(B9438="502 - Fermentacion PCL","502",IF(B9438="510 - Fermentacion","510","512"))))))</f>
        <v/>
      </c>
      <c r="M9438" s="107" t="str">
        <f t="shared" si="147"/>
        <v/>
      </c>
    </row>
    <row r="9439" spans="12:13" hidden="1" x14ac:dyDescent="0.25">
      <c r="L9439" s="145" t="str">
        <f>IF(A9439="","",IFERROR(VLOOKUP(B9439,IPQlickTabla!$B:$J,9,FALSE),IF(B9439="80 - Produccion-Mezcla Grasa","80",IF(B9439="51 - Purga-Purga de sebo","51",IF(B9439="502 - Fermentacion PCL","502",IF(B9439="510 - Fermentacion","510","512"))))))</f>
        <v/>
      </c>
      <c r="M9439" s="107" t="str">
        <f t="shared" si="147"/>
        <v/>
      </c>
    </row>
    <row r="9440" spans="12:13" hidden="1" x14ac:dyDescent="0.25">
      <c r="L9440" s="145" t="str">
        <f>IF(A9440="","",IFERROR(VLOOKUP(B9440,IPQlickTabla!$B:$J,9,FALSE),IF(B9440="80 - Produccion-Mezcla Grasa","80",IF(B9440="51 - Purga-Purga de sebo","51",IF(B9440="502 - Fermentacion PCL","502",IF(B9440="510 - Fermentacion","510","512"))))))</f>
        <v/>
      </c>
      <c r="M9440" s="107" t="str">
        <f t="shared" si="147"/>
        <v/>
      </c>
    </row>
    <row r="9441" spans="12:13" hidden="1" x14ac:dyDescent="0.25">
      <c r="L9441" s="145" t="str">
        <f>IF(A9441="","",IFERROR(VLOOKUP(B9441,IPQlickTabla!$B:$J,9,FALSE),IF(B9441="80 - Produccion-Mezcla Grasa","80",IF(B9441="51 - Purga-Purga de sebo","51",IF(B9441="502 - Fermentacion PCL","502",IF(B9441="510 - Fermentacion","510","512"))))))</f>
        <v/>
      </c>
      <c r="M9441" s="107" t="str">
        <f t="shared" si="147"/>
        <v/>
      </c>
    </row>
    <row r="9442" spans="12:13" hidden="1" x14ac:dyDescent="0.25">
      <c r="L9442" s="145" t="str">
        <f>IF(A9442="","",IFERROR(VLOOKUP(B9442,IPQlickTabla!$B:$J,9,FALSE),IF(B9442="80 - Produccion-Mezcla Grasa","80",IF(B9442="51 - Purga-Purga de sebo","51",IF(B9442="502 - Fermentacion PCL","502",IF(B9442="510 - Fermentacion","510","512"))))))</f>
        <v/>
      </c>
      <c r="M9442" s="107" t="str">
        <f t="shared" si="147"/>
        <v/>
      </c>
    </row>
    <row r="9443" spans="12:13" hidden="1" x14ac:dyDescent="0.25">
      <c r="L9443" s="145" t="str">
        <f>IF(A9443="","",IFERROR(VLOOKUP(B9443,IPQlickTabla!$B:$J,9,FALSE),IF(B9443="80 - Produccion-Mezcla Grasa","80",IF(B9443="51 - Purga-Purga de sebo","51",IF(B9443="502 - Fermentacion PCL","502",IF(B9443="510 - Fermentacion","510","512"))))))</f>
        <v/>
      </c>
      <c r="M9443" s="107" t="str">
        <f t="shared" si="147"/>
        <v/>
      </c>
    </row>
    <row r="9444" spans="12:13" hidden="1" x14ac:dyDescent="0.25">
      <c r="L9444" s="145" t="str">
        <f>IF(A9444="","",IFERROR(VLOOKUP(B9444,IPQlickTabla!$B:$J,9,FALSE),IF(B9444="80 - Produccion-Mezcla Grasa","80",IF(B9444="51 - Purga-Purga de sebo","51",IF(B9444="502 - Fermentacion PCL","502",IF(B9444="510 - Fermentacion","510","512"))))))</f>
        <v/>
      </c>
      <c r="M9444" s="107" t="str">
        <f t="shared" si="147"/>
        <v/>
      </c>
    </row>
    <row r="9445" spans="12:13" hidden="1" x14ac:dyDescent="0.25">
      <c r="L9445" s="145" t="str">
        <f>IF(A9445="","",IFERROR(VLOOKUP(B9445,IPQlickTabla!$B:$J,9,FALSE),IF(B9445="80 - Produccion-Mezcla Grasa","80",IF(B9445="51 - Purga-Purga de sebo","51",IF(B9445="502 - Fermentacion PCL","502",IF(B9445="510 - Fermentacion","510","512"))))))</f>
        <v/>
      </c>
      <c r="M9445" s="107" t="str">
        <f t="shared" si="147"/>
        <v/>
      </c>
    </row>
    <row r="9446" spans="12:13" hidden="1" x14ac:dyDescent="0.25">
      <c r="L9446" s="145" t="str">
        <f>IF(A9446="","",IFERROR(VLOOKUP(B9446,IPQlickTabla!$B:$J,9,FALSE),IF(B9446="80 - Produccion-Mezcla Grasa","80",IF(B9446="51 - Purga-Purga de sebo","51",IF(B9446="502 - Fermentacion PCL","502",IF(B9446="510 - Fermentacion","510","512"))))))</f>
        <v/>
      </c>
      <c r="M9446" s="107" t="str">
        <f t="shared" si="147"/>
        <v/>
      </c>
    </row>
    <row r="9447" spans="12:13" hidden="1" x14ac:dyDescent="0.25">
      <c r="L9447" s="145" t="str">
        <f>IF(A9447="","",IFERROR(VLOOKUP(B9447,IPQlickTabla!$B:$J,9,FALSE),IF(B9447="80 - Produccion-Mezcla Grasa","80",IF(B9447="51 - Purga-Purga de sebo","51",IF(B9447="502 - Fermentacion PCL","502",IF(B9447="510 - Fermentacion","510","512"))))))</f>
        <v/>
      </c>
      <c r="M9447" s="107" t="str">
        <f t="shared" si="147"/>
        <v/>
      </c>
    </row>
    <row r="9448" spans="12:13" hidden="1" x14ac:dyDescent="0.25">
      <c r="L9448" s="145" t="str">
        <f>IF(A9448="","",IFERROR(VLOOKUP(B9448,IPQlickTabla!$B:$J,9,FALSE),IF(B9448="80 - Produccion-Mezcla Grasa","80",IF(B9448="51 - Purga-Purga de sebo","51",IF(B9448="502 - Fermentacion PCL","502",IF(B9448="510 - Fermentacion","510","512"))))))</f>
        <v/>
      </c>
      <c r="M9448" s="107" t="str">
        <f t="shared" si="147"/>
        <v/>
      </c>
    </row>
    <row r="9449" spans="12:13" hidden="1" x14ac:dyDescent="0.25">
      <c r="L9449" s="145" t="str">
        <f>IF(A9449="","",IFERROR(VLOOKUP(B9449,IPQlickTabla!$B:$J,9,FALSE),IF(B9449="80 - Produccion-Mezcla Grasa","80",IF(B9449="51 - Purga-Purga de sebo","51",IF(B9449="502 - Fermentacion PCL","502",IF(B9449="510 - Fermentacion","510","512"))))))</f>
        <v/>
      </c>
      <c r="M9449" s="107" t="str">
        <f t="shared" si="147"/>
        <v/>
      </c>
    </row>
    <row r="9450" spans="12:13" hidden="1" x14ac:dyDescent="0.25">
      <c r="L9450" s="145" t="str">
        <f>IF(A9450="","",IFERROR(VLOOKUP(B9450,IPQlickTabla!$B:$J,9,FALSE),IF(B9450="80 - Produccion-Mezcla Grasa","80",IF(B9450="51 - Purga-Purga de sebo","51",IF(B9450="502 - Fermentacion PCL","502",IF(B9450="510 - Fermentacion","510","512"))))))</f>
        <v/>
      </c>
      <c r="M9450" s="107" t="str">
        <f t="shared" si="147"/>
        <v/>
      </c>
    </row>
    <row r="9451" spans="12:13" hidden="1" x14ac:dyDescent="0.25">
      <c r="L9451" s="145" t="str">
        <f>IF(A9451="","",IFERROR(VLOOKUP(B9451,IPQlickTabla!$B:$J,9,FALSE),IF(B9451="80 - Produccion-Mezcla Grasa","80",IF(B9451="51 - Purga-Purga de sebo","51",IF(B9451="502 - Fermentacion PCL","502",IF(B9451="510 - Fermentacion","510","512"))))))</f>
        <v/>
      </c>
      <c r="M9451" s="107" t="str">
        <f t="shared" si="147"/>
        <v/>
      </c>
    </row>
    <row r="9452" spans="12:13" hidden="1" x14ac:dyDescent="0.25">
      <c r="L9452" s="145" t="str">
        <f>IF(A9452="","",IFERROR(VLOOKUP(B9452,IPQlickTabla!$B:$J,9,FALSE),IF(B9452="80 - Produccion-Mezcla Grasa","80",IF(B9452="51 - Purga-Purga de sebo","51",IF(B9452="502 - Fermentacion PCL","502",IF(B9452="510 - Fermentacion","510","512"))))))</f>
        <v/>
      </c>
      <c r="M9452" s="107" t="str">
        <f t="shared" si="147"/>
        <v/>
      </c>
    </row>
    <row r="9453" spans="12:13" hidden="1" x14ac:dyDescent="0.25">
      <c r="L9453" s="145" t="str">
        <f>IF(A9453="","",IFERROR(VLOOKUP(B9453,IPQlickTabla!$B:$J,9,FALSE),IF(B9453="80 - Produccion-Mezcla Grasa","80",IF(B9453="51 - Purga-Purga de sebo","51",IF(B9453="502 - Fermentacion PCL","502",IF(B9453="510 - Fermentacion","510","512"))))))</f>
        <v/>
      </c>
      <c r="M9453" s="107" t="str">
        <f t="shared" si="147"/>
        <v/>
      </c>
    </row>
    <row r="9454" spans="12:13" hidden="1" x14ac:dyDescent="0.25">
      <c r="L9454" s="145" t="str">
        <f>IF(A9454="","",IFERROR(VLOOKUP(B9454,IPQlickTabla!$B:$J,9,FALSE),IF(B9454="80 - Produccion-Mezcla Grasa","80",IF(B9454="51 - Purga-Purga de sebo","51",IF(B9454="502 - Fermentacion PCL","502",IF(B9454="510 - Fermentacion","510","512"))))))</f>
        <v/>
      </c>
      <c r="M9454" s="107" t="str">
        <f t="shared" si="147"/>
        <v/>
      </c>
    </row>
    <row r="9455" spans="12:13" hidden="1" x14ac:dyDescent="0.25">
      <c r="L9455" s="145" t="str">
        <f>IF(A9455="","",IFERROR(VLOOKUP(B9455,IPQlickTabla!$B:$J,9,FALSE),IF(B9455="80 - Produccion-Mezcla Grasa","80",IF(B9455="51 - Purga-Purga de sebo","51",IF(B9455="502 - Fermentacion PCL","502",IF(B9455="510 - Fermentacion","510","512"))))))</f>
        <v/>
      </c>
      <c r="M9455" s="107" t="str">
        <f t="shared" si="147"/>
        <v/>
      </c>
    </row>
    <row r="9456" spans="12:13" hidden="1" x14ac:dyDescent="0.25">
      <c r="L9456" s="145" t="str">
        <f>IF(A9456="","",IFERROR(VLOOKUP(B9456,IPQlickTabla!$B:$J,9,FALSE),IF(B9456="80 - Produccion-Mezcla Grasa","80",IF(B9456="51 - Purga-Purga de sebo","51",IF(B9456="502 - Fermentacion PCL","502",IF(B9456="510 - Fermentacion","510","512"))))))</f>
        <v/>
      </c>
      <c r="M9456" s="107" t="str">
        <f t="shared" si="147"/>
        <v/>
      </c>
    </row>
    <row r="9457" spans="12:13" hidden="1" x14ac:dyDescent="0.25">
      <c r="L9457" s="145" t="str">
        <f>IF(A9457="","",IFERROR(VLOOKUP(B9457,IPQlickTabla!$B:$J,9,FALSE),IF(B9457="80 - Produccion-Mezcla Grasa","80",IF(B9457="51 - Purga-Purga de sebo","51",IF(B9457="502 - Fermentacion PCL","502",IF(B9457="510 - Fermentacion","510","512"))))))</f>
        <v/>
      </c>
      <c r="M9457" s="107" t="str">
        <f t="shared" si="147"/>
        <v/>
      </c>
    </row>
    <row r="9458" spans="12:13" hidden="1" x14ac:dyDescent="0.25">
      <c r="L9458" s="145" t="str">
        <f>IF(A9458="","",IFERROR(VLOOKUP(B9458,IPQlickTabla!$B:$J,9,FALSE),IF(B9458="80 - Produccion-Mezcla Grasa","80",IF(B9458="51 - Purga-Purga de sebo","51",IF(B9458="502 - Fermentacion PCL","502",IF(B9458="510 - Fermentacion","510","512"))))))</f>
        <v/>
      </c>
      <c r="M9458" s="107" t="str">
        <f t="shared" si="147"/>
        <v/>
      </c>
    </row>
    <row r="9459" spans="12:13" hidden="1" x14ac:dyDescent="0.25">
      <c r="L9459" s="145" t="str">
        <f>IF(A9459="","",IFERROR(VLOOKUP(B9459,IPQlickTabla!$B:$J,9,FALSE),IF(B9459="80 - Produccion-Mezcla Grasa","80",IF(B9459="51 - Purga-Purga de sebo","51",IF(B9459="502 - Fermentacion PCL","502",IF(B9459="510 - Fermentacion","510","512"))))))</f>
        <v/>
      </c>
      <c r="M9459" s="107" t="str">
        <f t="shared" si="147"/>
        <v/>
      </c>
    </row>
    <row r="9460" spans="12:13" hidden="1" x14ac:dyDescent="0.25">
      <c r="L9460" s="145" t="str">
        <f>IF(A9460="","",IFERROR(VLOOKUP(B9460,IPQlickTabla!$B:$J,9,FALSE),IF(B9460="80 - Produccion-Mezcla Grasa","80",IF(B9460="51 - Purga-Purga de sebo","51",IF(B9460="502 - Fermentacion PCL","502",IF(B9460="510 - Fermentacion","510","512"))))))</f>
        <v/>
      </c>
      <c r="M9460" s="107" t="str">
        <f t="shared" si="147"/>
        <v/>
      </c>
    </row>
    <row r="9461" spans="12:13" hidden="1" x14ac:dyDescent="0.25">
      <c r="L9461" s="145" t="str">
        <f>IF(A9461="","",IFERROR(VLOOKUP(B9461,IPQlickTabla!$B:$J,9,FALSE),IF(B9461="80 - Produccion-Mezcla Grasa","80",IF(B9461="51 - Purga-Purga de sebo","51",IF(B9461="502 - Fermentacion PCL","502",IF(B9461="510 - Fermentacion","510","512"))))))</f>
        <v/>
      </c>
      <c r="M9461" s="107" t="str">
        <f t="shared" si="147"/>
        <v/>
      </c>
    </row>
    <row r="9462" spans="12:13" hidden="1" x14ac:dyDescent="0.25">
      <c r="L9462" s="145" t="str">
        <f>IF(A9462="","",IFERROR(VLOOKUP(B9462,IPQlickTabla!$B:$J,9,FALSE),IF(B9462="80 - Produccion-Mezcla Grasa","80",IF(B9462="51 - Purga-Purga de sebo","51",IF(B9462="502 - Fermentacion PCL","502",IF(B9462="510 - Fermentacion","510","512"))))))</f>
        <v/>
      </c>
      <c r="M9462" s="107" t="str">
        <f t="shared" si="147"/>
        <v/>
      </c>
    </row>
    <row r="9463" spans="12:13" hidden="1" x14ac:dyDescent="0.25">
      <c r="L9463" s="145" t="str">
        <f>IF(A9463="","",IFERROR(VLOOKUP(B9463,IPQlickTabla!$B:$J,9,FALSE),IF(B9463="80 - Produccion-Mezcla Grasa","80",IF(B9463="51 - Purga-Purga de sebo","51",IF(B9463="502 - Fermentacion PCL","502",IF(B9463="510 - Fermentacion","510","512"))))))</f>
        <v/>
      </c>
      <c r="M9463" s="107" t="str">
        <f t="shared" si="147"/>
        <v/>
      </c>
    </row>
    <row r="9464" spans="12:13" hidden="1" x14ac:dyDescent="0.25">
      <c r="L9464" s="145" t="str">
        <f>IF(A9464="","",IFERROR(VLOOKUP(B9464,IPQlickTabla!$B:$J,9,FALSE),IF(B9464="80 - Produccion-Mezcla Grasa","80",IF(B9464="51 - Purga-Purga de sebo","51",IF(B9464="502 - Fermentacion PCL","502",IF(B9464="510 - Fermentacion","510","512"))))))</f>
        <v/>
      </c>
      <c r="M9464" s="107" t="str">
        <f t="shared" si="147"/>
        <v/>
      </c>
    </row>
    <row r="9465" spans="12:13" hidden="1" x14ac:dyDescent="0.25">
      <c r="L9465" s="145" t="str">
        <f>IF(A9465="","",IFERROR(VLOOKUP(B9465,IPQlickTabla!$B:$J,9,FALSE),IF(B9465="80 - Produccion-Mezcla Grasa","80",IF(B9465="51 - Purga-Purga de sebo","51",IF(B9465="502 - Fermentacion PCL","502",IF(B9465="510 - Fermentacion","510","512"))))))</f>
        <v/>
      </c>
      <c r="M9465" s="107" t="str">
        <f t="shared" si="147"/>
        <v/>
      </c>
    </row>
    <row r="9466" spans="12:13" hidden="1" x14ac:dyDescent="0.25">
      <c r="L9466" s="145" t="str">
        <f>IF(A9466="","",IFERROR(VLOOKUP(B9466,IPQlickTabla!$B:$J,9,FALSE),IF(B9466="80 - Produccion-Mezcla Grasa","80",IF(B9466="51 - Purga-Purga de sebo","51",IF(B9466="502 - Fermentacion PCL","502",IF(B9466="510 - Fermentacion","510","512"))))))</f>
        <v/>
      </c>
      <c r="M9466" s="107" t="str">
        <f t="shared" si="147"/>
        <v/>
      </c>
    </row>
    <row r="9467" spans="12:13" hidden="1" x14ac:dyDescent="0.25">
      <c r="L9467" s="145" t="str">
        <f>IF(A9467="","",IFERROR(VLOOKUP(B9467,IPQlickTabla!$B:$J,9,FALSE),IF(B9467="80 - Produccion-Mezcla Grasa","80",IF(B9467="51 - Purga-Purga de sebo","51",IF(B9467="502 - Fermentacion PCL","502",IF(B9467="510 - Fermentacion","510","512"))))))</f>
        <v/>
      </c>
      <c r="M9467" s="107" t="str">
        <f t="shared" si="147"/>
        <v/>
      </c>
    </row>
    <row r="9468" spans="12:13" hidden="1" x14ac:dyDescent="0.25">
      <c r="L9468" s="145" t="str">
        <f>IF(A9468="","",IFERROR(VLOOKUP(B9468,IPQlickTabla!$B:$J,9,FALSE),IF(B9468="80 - Produccion-Mezcla Grasa","80",IF(B9468="51 - Purga-Purga de sebo","51",IF(B9468="502 - Fermentacion PCL","502",IF(B9468="510 - Fermentacion","510","512"))))))</f>
        <v/>
      </c>
      <c r="M9468" s="107" t="str">
        <f t="shared" si="147"/>
        <v/>
      </c>
    </row>
    <row r="9469" spans="12:13" hidden="1" x14ac:dyDescent="0.25">
      <c r="L9469" s="145" t="str">
        <f>IF(A9469="","",IFERROR(VLOOKUP(B9469,IPQlickTabla!$B:$J,9,FALSE),IF(B9469="80 - Produccion-Mezcla Grasa","80",IF(B9469="51 - Purga-Purga de sebo","51",IF(B9469="502 - Fermentacion PCL","502",IF(B9469="510 - Fermentacion","510","512"))))))</f>
        <v/>
      </c>
      <c r="M9469" s="107" t="str">
        <f t="shared" si="147"/>
        <v/>
      </c>
    </row>
    <row r="9470" spans="12:13" hidden="1" x14ac:dyDescent="0.25">
      <c r="L9470" s="145" t="str">
        <f>IF(A9470="","",IFERROR(VLOOKUP(B9470,IPQlickTabla!$B:$J,9,FALSE),IF(B9470="80 - Produccion-Mezcla Grasa","80",IF(B9470="51 - Purga-Purga de sebo","51",IF(B9470="502 - Fermentacion PCL","502",IF(B9470="510 - Fermentacion","510","512"))))))</f>
        <v/>
      </c>
      <c r="M9470" s="107" t="str">
        <f t="shared" si="147"/>
        <v/>
      </c>
    </row>
    <row r="9471" spans="12:13" hidden="1" x14ac:dyDescent="0.25">
      <c r="L9471" s="145" t="str">
        <f>IF(A9471="","",IFERROR(VLOOKUP(B9471,IPQlickTabla!$B:$J,9,FALSE),IF(B9471="80 - Produccion-Mezcla Grasa","80",IF(B9471="51 - Purga-Purga de sebo","51",IF(B9471="502 - Fermentacion PCL","502",IF(B9471="510 - Fermentacion","510","512"))))))</f>
        <v/>
      </c>
      <c r="M9471" s="107" t="str">
        <f t="shared" si="147"/>
        <v/>
      </c>
    </row>
    <row r="9472" spans="12:13" hidden="1" x14ac:dyDescent="0.25">
      <c r="L9472" s="145" t="str">
        <f>IF(A9472="","",IFERROR(VLOOKUP(B9472,IPQlickTabla!$B:$J,9,FALSE),IF(B9472="80 - Produccion-Mezcla Grasa","80",IF(B9472="51 - Purga-Purga de sebo","51",IF(B9472="502 - Fermentacion PCL","502",IF(B9472="510 - Fermentacion","510","512"))))))</f>
        <v/>
      </c>
      <c r="M9472" s="107" t="str">
        <f t="shared" si="147"/>
        <v/>
      </c>
    </row>
    <row r="9473" spans="12:13" hidden="1" x14ac:dyDescent="0.25">
      <c r="L9473" s="145" t="str">
        <f>IF(A9473="","",IFERROR(VLOOKUP(B9473,IPQlickTabla!$B:$J,9,FALSE),IF(B9473="80 - Produccion-Mezcla Grasa","80",IF(B9473="51 - Purga-Purga de sebo","51",IF(B9473="502 - Fermentacion PCL","502",IF(B9473="510 - Fermentacion","510","512"))))))</f>
        <v/>
      </c>
      <c r="M9473" s="107" t="str">
        <f t="shared" si="147"/>
        <v/>
      </c>
    </row>
    <row r="9474" spans="12:13" hidden="1" x14ac:dyDescent="0.25">
      <c r="L9474" s="145" t="str">
        <f>IF(A9474="","",IFERROR(VLOOKUP(B9474,IPQlickTabla!$B:$J,9,FALSE),IF(B9474="80 - Produccion-Mezcla Grasa","80",IF(B9474="51 - Purga-Purga de sebo","51",IF(B9474="502 - Fermentacion PCL","502",IF(B9474="510 - Fermentacion","510","512"))))))</f>
        <v/>
      </c>
      <c r="M9474" s="107" t="str">
        <f t="shared" si="147"/>
        <v/>
      </c>
    </row>
    <row r="9475" spans="12:13" hidden="1" x14ac:dyDescent="0.25">
      <c r="L9475" s="145" t="str">
        <f>IF(A9475="","",IFERROR(VLOOKUP(B9475,IPQlickTabla!$B:$J,9,FALSE),IF(B9475="80 - Produccion-Mezcla Grasa","80",IF(B9475="51 - Purga-Purga de sebo","51",IF(B9475="502 - Fermentacion PCL","502",IF(B9475="510 - Fermentacion","510","512"))))))</f>
        <v/>
      </c>
      <c r="M9475" s="107" t="str">
        <f t="shared" ref="M9475:M9538" si="148">+IF(OR(L9475=73,L9475=74,L9475=75),75,IF(L9475="80",80,IF(L9475="51",51,IF(L9475="502",502,IF(L9475="510",510,IF(L9475="512",512,L9475))))))</f>
        <v/>
      </c>
    </row>
    <row r="9476" spans="12:13" hidden="1" x14ac:dyDescent="0.25">
      <c r="L9476" s="145" t="str">
        <f>IF(A9476="","",IFERROR(VLOOKUP(B9476,IPQlickTabla!$B:$J,9,FALSE),IF(B9476="80 - Produccion-Mezcla Grasa","80",IF(B9476="51 - Purga-Purga de sebo","51",IF(B9476="502 - Fermentacion PCL","502",IF(B9476="510 - Fermentacion","510","512"))))))</f>
        <v/>
      </c>
      <c r="M9476" s="107" t="str">
        <f t="shared" si="148"/>
        <v/>
      </c>
    </row>
    <row r="9477" spans="12:13" hidden="1" x14ac:dyDescent="0.25">
      <c r="L9477" s="145" t="str">
        <f>IF(A9477="","",IFERROR(VLOOKUP(B9477,IPQlickTabla!$B:$J,9,FALSE),IF(B9477="80 - Produccion-Mezcla Grasa","80",IF(B9477="51 - Purga-Purga de sebo","51",IF(B9477="502 - Fermentacion PCL","502",IF(B9477="510 - Fermentacion","510","512"))))))</f>
        <v/>
      </c>
      <c r="M9477" s="107" t="str">
        <f t="shared" si="148"/>
        <v/>
      </c>
    </row>
    <row r="9478" spans="12:13" hidden="1" x14ac:dyDescent="0.25">
      <c r="L9478" s="145" t="str">
        <f>IF(A9478="","",IFERROR(VLOOKUP(B9478,IPQlickTabla!$B:$J,9,FALSE),IF(B9478="80 - Produccion-Mezcla Grasa","80",IF(B9478="51 - Purga-Purga de sebo","51",IF(B9478="502 - Fermentacion PCL","502",IF(B9478="510 - Fermentacion","510","512"))))))</f>
        <v/>
      </c>
      <c r="M9478" s="107" t="str">
        <f t="shared" si="148"/>
        <v/>
      </c>
    </row>
    <row r="9479" spans="12:13" hidden="1" x14ac:dyDescent="0.25">
      <c r="L9479" s="145" t="str">
        <f>IF(A9479="","",IFERROR(VLOOKUP(B9479,IPQlickTabla!$B:$J,9,FALSE),IF(B9479="80 - Produccion-Mezcla Grasa","80",IF(B9479="51 - Purga-Purga de sebo","51",IF(B9479="502 - Fermentacion PCL","502",IF(B9479="510 - Fermentacion","510","512"))))))</f>
        <v/>
      </c>
      <c r="M9479" s="107" t="str">
        <f t="shared" si="148"/>
        <v/>
      </c>
    </row>
    <row r="9480" spans="12:13" hidden="1" x14ac:dyDescent="0.25">
      <c r="L9480" s="145" t="str">
        <f>IF(A9480="","",IFERROR(VLOOKUP(B9480,IPQlickTabla!$B:$J,9,FALSE),IF(B9480="80 - Produccion-Mezcla Grasa","80",IF(B9480="51 - Purga-Purga de sebo","51",IF(B9480="502 - Fermentacion PCL","502",IF(B9480="510 - Fermentacion","510","512"))))))</f>
        <v/>
      </c>
      <c r="M9480" s="107" t="str">
        <f t="shared" si="148"/>
        <v/>
      </c>
    </row>
    <row r="9481" spans="12:13" hidden="1" x14ac:dyDescent="0.25">
      <c r="L9481" s="145" t="str">
        <f>IF(A9481="","",IFERROR(VLOOKUP(B9481,IPQlickTabla!$B:$J,9,FALSE),IF(B9481="80 - Produccion-Mezcla Grasa","80",IF(B9481="51 - Purga-Purga de sebo","51",IF(B9481="502 - Fermentacion PCL","502",IF(B9481="510 - Fermentacion","510","512"))))))</f>
        <v/>
      </c>
      <c r="M9481" s="107" t="str">
        <f t="shared" si="148"/>
        <v/>
      </c>
    </row>
    <row r="9482" spans="12:13" hidden="1" x14ac:dyDescent="0.25">
      <c r="L9482" s="145" t="str">
        <f>IF(A9482="","",IFERROR(VLOOKUP(B9482,IPQlickTabla!$B:$J,9,FALSE),IF(B9482="80 - Produccion-Mezcla Grasa","80",IF(B9482="51 - Purga-Purga de sebo","51",IF(B9482="502 - Fermentacion PCL","502",IF(B9482="510 - Fermentacion","510","512"))))))</f>
        <v/>
      </c>
      <c r="M9482" s="107" t="str">
        <f t="shared" si="148"/>
        <v/>
      </c>
    </row>
    <row r="9483" spans="12:13" hidden="1" x14ac:dyDescent="0.25">
      <c r="L9483" s="145" t="str">
        <f>IF(A9483="","",IFERROR(VLOOKUP(B9483,IPQlickTabla!$B:$J,9,FALSE),IF(B9483="80 - Produccion-Mezcla Grasa","80",IF(B9483="51 - Purga-Purga de sebo","51",IF(B9483="502 - Fermentacion PCL","502",IF(B9483="510 - Fermentacion","510","512"))))))</f>
        <v/>
      </c>
      <c r="M9483" s="107" t="str">
        <f t="shared" si="148"/>
        <v/>
      </c>
    </row>
    <row r="9484" spans="12:13" hidden="1" x14ac:dyDescent="0.25">
      <c r="L9484" s="145" t="str">
        <f>IF(A9484="","",IFERROR(VLOOKUP(B9484,IPQlickTabla!$B:$J,9,FALSE),IF(B9484="80 - Produccion-Mezcla Grasa","80",IF(B9484="51 - Purga-Purga de sebo","51",IF(B9484="502 - Fermentacion PCL","502",IF(B9484="510 - Fermentacion","510","512"))))))</f>
        <v/>
      </c>
      <c r="M9484" s="107" t="str">
        <f t="shared" si="148"/>
        <v/>
      </c>
    </row>
    <row r="9485" spans="12:13" hidden="1" x14ac:dyDescent="0.25">
      <c r="L9485" s="145" t="str">
        <f>IF(A9485="","",IFERROR(VLOOKUP(B9485,IPQlickTabla!$B:$J,9,FALSE),IF(B9485="80 - Produccion-Mezcla Grasa","80",IF(B9485="51 - Purga-Purga de sebo","51",IF(B9485="502 - Fermentacion PCL","502",IF(B9485="510 - Fermentacion","510","512"))))))</f>
        <v/>
      </c>
      <c r="M9485" s="107" t="str">
        <f t="shared" si="148"/>
        <v/>
      </c>
    </row>
    <row r="9486" spans="12:13" hidden="1" x14ac:dyDescent="0.25">
      <c r="L9486" s="145" t="str">
        <f>IF(A9486="","",IFERROR(VLOOKUP(B9486,IPQlickTabla!$B:$J,9,FALSE),IF(B9486="80 - Produccion-Mezcla Grasa","80",IF(B9486="51 - Purga-Purga de sebo","51",IF(B9486="502 - Fermentacion PCL","502",IF(B9486="510 - Fermentacion","510","512"))))))</f>
        <v/>
      </c>
      <c r="M9486" s="107" t="str">
        <f t="shared" si="148"/>
        <v/>
      </c>
    </row>
    <row r="9487" spans="12:13" hidden="1" x14ac:dyDescent="0.25">
      <c r="L9487" s="145" t="str">
        <f>IF(A9487="","",IFERROR(VLOOKUP(B9487,IPQlickTabla!$B:$J,9,FALSE),IF(B9487="80 - Produccion-Mezcla Grasa","80",IF(B9487="51 - Purga-Purga de sebo","51",IF(B9487="502 - Fermentacion PCL","502",IF(B9487="510 - Fermentacion","510","512"))))))</f>
        <v/>
      </c>
      <c r="M9487" s="107" t="str">
        <f t="shared" si="148"/>
        <v/>
      </c>
    </row>
    <row r="9488" spans="12:13" hidden="1" x14ac:dyDescent="0.25">
      <c r="L9488" s="145" t="str">
        <f>IF(A9488="","",IFERROR(VLOOKUP(B9488,IPQlickTabla!$B:$J,9,FALSE),IF(B9488="80 - Produccion-Mezcla Grasa","80",IF(B9488="51 - Purga-Purga de sebo","51",IF(B9488="502 - Fermentacion PCL","502",IF(B9488="510 - Fermentacion","510","512"))))))</f>
        <v/>
      </c>
      <c r="M9488" s="107" t="str">
        <f t="shared" si="148"/>
        <v/>
      </c>
    </row>
    <row r="9489" spans="12:13" hidden="1" x14ac:dyDescent="0.25">
      <c r="L9489" s="145" t="str">
        <f>IF(A9489="","",IFERROR(VLOOKUP(B9489,IPQlickTabla!$B:$J,9,FALSE),IF(B9489="80 - Produccion-Mezcla Grasa","80",IF(B9489="51 - Purga-Purga de sebo","51",IF(B9489="502 - Fermentacion PCL","502",IF(B9489="510 - Fermentacion","510","512"))))))</f>
        <v/>
      </c>
      <c r="M9489" s="107" t="str">
        <f t="shared" si="148"/>
        <v/>
      </c>
    </row>
    <row r="9490" spans="12:13" hidden="1" x14ac:dyDescent="0.25">
      <c r="L9490" s="145" t="str">
        <f>IF(A9490="","",IFERROR(VLOOKUP(B9490,IPQlickTabla!$B:$J,9,FALSE),IF(B9490="80 - Produccion-Mezcla Grasa","80",IF(B9490="51 - Purga-Purga de sebo","51",IF(B9490="502 - Fermentacion PCL","502",IF(B9490="510 - Fermentacion","510","512"))))))</f>
        <v/>
      </c>
      <c r="M9490" s="107" t="str">
        <f t="shared" si="148"/>
        <v/>
      </c>
    </row>
    <row r="9491" spans="12:13" hidden="1" x14ac:dyDescent="0.25">
      <c r="L9491" s="145" t="str">
        <f>IF(A9491="","",IFERROR(VLOOKUP(B9491,IPQlickTabla!$B:$J,9,FALSE),IF(B9491="80 - Produccion-Mezcla Grasa","80",IF(B9491="51 - Purga-Purga de sebo","51",IF(B9491="502 - Fermentacion PCL","502",IF(B9491="510 - Fermentacion","510","512"))))))</f>
        <v/>
      </c>
      <c r="M9491" s="107" t="str">
        <f t="shared" si="148"/>
        <v/>
      </c>
    </row>
    <row r="9492" spans="12:13" hidden="1" x14ac:dyDescent="0.25">
      <c r="L9492" s="145" t="str">
        <f>IF(A9492="","",IFERROR(VLOOKUP(B9492,IPQlickTabla!$B:$J,9,FALSE),IF(B9492="80 - Produccion-Mezcla Grasa","80",IF(B9492="51 - Purga-Purga de sebo","51",IF(B9492="502 - Fermentacion PCL","502",IF(B9492="510 - Fermentacion","510","512"))))))</f>
        <v/>
      </c>
      <c r="M9492" s="107" t="str">
        <f t="shared" si="148"/>
        <v/>
      </c>
    </row>
    <row r="9493" spans="12:13" hidden="1" x14ac:dyDescent="0.25">
      <c r="L9493" s="145" t="str">
        <f>IF(A9493="","",IFERROR(VLOOKUP(B9493,IPQlickTabla!$B:$J,9,FALSE),IF(B9493="80 - Produccion-Mezcla Grasa","80",IF(B9493="51 - Purga-Purga de sebo","51",IF(B9493="502 - Fermentacion PCL","502",IF(B9493="510 - Fermentacion","510","512"))))))</f>
        <v/>
      </c>
      <c r="M9493" s="107" t="str">
        <f t="shared" si="148"/>
        <v/>
      </c>
    </row>
    <row r="9494" spans="12:13" hidden="1" x14ac:dyDescent="0.25">
      <c r="L9494" s="145" t="str">
        <f>IF(A9494="","",IFERROR(VLOOKUP(B9494,IPQlickTabla!$B:$J,9,FALSE),IF(B9494="80 - Produccion-Mezcla Grasa","80",IF(B9494="51 - Purga-Purga de sebo","51",IF(B9494="502 - Fermentacion PCL","502",IF(B9494="510 - Fermentacion","510","512"))))))</f>
        <v/>
      </c>
      <c r="M9494" s="107" t="str">
        <f t="shared" si="148"/>
        <v/>
      </c>
    </row>
    <row r="9495" spans="12:13" hidden="1" x14ac:dyDescent="0.25">
      <c r="L9495" s="145" t="str">
        <f>IF(A9495="","",IFERROR(VLOOKUP(B9495,IPQlickTabla!$B:$J,9,FALSE),IF(B9495="80 - Produccion-Mezcla Grasa","80",IF(B9495="51 - Purga-Purga de sebo","51",IF(B9495="502 - Fermentacion PCL","502",IF(B9495="510 - Fermentacion","510","512"))))))</f>
        <v/>
      </c>
      <c r="M9495" s="107" t="str">
        <f t="shared" si="148"/>
        <v/>
      </c>
    </row>
    <row r="9496" spans="12:13" hidden="1" x14ac:dyDescent="0.25">
      <c r="L9496" s="145" t="str">
        <f>IF(A9496="","",IFERROR(VLOOKUP(B9496,IPQlickTabla!$B:$J,9,FALSE),IF(B9496="80 - Produccion-Mezcla Grasa","80",IF(B9496="51 - Purga-Purga de sebo","51",IF(B9496="502 - Fermentacion PCL","502",IF(B9496="510 - Fermentacion","510","512"))))))</f>
        <v/>
      </c>
      <c r="M9496" s="107" t="str">
        <f t="shared" si="148"/>
        <v/>
      </c>
    </row>
    <row r="9497" spans="12:13" hidden="1" x14ac:dyDescent="0.25">
      <c r="L9497" s="145" t="str">
        <f>IF(A9497="","",IFERROR(VLOOKUP(B9497,IPQlickTabla!$B:$J,9,FALSE),IF(B9497="80 - Produccion-Mezcla Grasa","80",IF(B9497="51 - Purga-Purga de sebo","51",IF(B9497="502 - Fermentacion PCL","502",IF(B9497="510 - Fermentacion","510","512"))))))</f>
        <v/>
      </c>
      <c r="M9497" s="107" t="str">
        <f t="shared" si="148"/>
        <v/>
      </c>
    </row>
    <row r="9498" spans="12:13" hidden="1" x14ac:dyDescent="0.25">
      <c r="L9498" s="145" t="str">
        <f>IF(A9498="","",IFERROR(VLOOKUP(B9498,IPQlickTabla!$B:$J,9,FALSE),IF(B9498="80 - Produccion-Mezcla Grasa","80",IF(B9498="51 - Purga-Purga de sebo","51",IF(B9498="502 - Fermentacion PCL","502",IF(B9498="510 - Fermentacion","510","512"))))))</f>
        <v/>
      </c>
      <c r="M9498" s="107" t="str">
        <f t="shared" si="148"/>
        <v/>
      </c>
    </row>
    <row r="9499" spans="12:13" hidden="1" x14ac:dyDescent="0.25">
      <c r="L9499" s="145" t="str">
        <f>IF(A9499="","",IFERROR(VLOOKUP(B9499,IPQlickTabla!$B:$J,9,FALSE),IF(B9499="80 - Produccion-Mezcla Grasa","80",IF(B9499="51 - Purga-Purga de sebo","51",IF(B9499="502 - Fermentacion PCL","502",IF(B9499="510 - Fermentacion","510","512"))))))</f>
        <v/>
      </c>
      <c r="M9499" s="107" t="str">
        <f t="shared" si="148"/>
        <v/>
      </c>
    </row>
    <row r="9500" spans="12:13" hidden="1" x14ac:dyDescent="0.25">
      <c r="L9500" s="145" t="str">
        <f>IF(A9500="","",IFERROR(VLOOKUP(B9500,IPQlickTabla!$B:$J,9,FALSE),IF(B9500="80 - Produccion-Mezcla Grasa","80",IF(B9500="51 - Purga-Purga de sebo","51",IF(B9500="502 - Fermentacion PCL","502",IF(B9500="510 - Fermentacion","510","512"))))))</f>
        <v/>
      </c>
      <c r="M9500" s="107" t="str">
        <f t="shared" si="148"/>
        <v/>
      </c>
    </row>
    <row r="9501" spans="12:13" hidden="1" x14ac:dyDescent="0.25">
      <c r="L9501" s="145" t="str">
        <f>IF(A9501="","",IFERROR(VLOOKUP(B9501,IPQlickTabla!$B:$J,9,FALSE),IF(B9501="80 - Produccion-Mezcla Grasa","80",IF(B9501="51 - Purga-Purga de sebo","51",IF(B9501="502 - Fermentacion PCL","502",IF(B9501="510 - Fermentacion","510","512"))))))</f>
        <v/>
      </c>
      <c r="M9501" s="107" t="str">
        <f t="shared" si="148"/>
        <v/>
      </c>
    </row>
    <row r="9502" spans="12:13" hidden="1" x14ac:dyDescent="0.25">
      <c r="L9502" s="145" t="str">
        <f>IF(A9502="","",IFERROR(VLOOKUP(B9502,IPQlickTabla!$B:$J,9,FALSE),IF(B9502="80 - Produccion-Mezcla Grasa","80",IF(B9502="51 - Purga-Purga de sebo","51",IF(B9502="502 - Fermentacion PCL","502",IF(B9502="510 - Fermentacion","510","512"))))))</f>
        <v/>
      </c>
      <c r="M9502" s="107" t="str">
        <f t="shared" si="148"/>
        <v/>
      </c>
    </row>
    <row r="9503" spans="12:13" hidden="1" x14ac:dyDescent="0.25">
      <c r="L9503" s="145" t="str">
        <f>IF(A9503="","",IFERROR(VLOOKUP(B9503,IPQlickTabla!$B:$J,9,FALSE),IF(B9503="80 - Produccion-Mezcla Grasa","80",IF(B9503="51 - Purga-Purga de sebo","51",IF(B9503="502 - Fermentacion PCL","502",IF(B9503="510 - Fermentacion","510","512"))))))</f>
        <v/>
      </c>
      <c r="M9503" s="107" t="str">
        <f t="shared" si="148"/>
        <v/>
      </c>
    </row>
    <row r="9504" spans="12:13" hidden="1" x14ac:dyDescent="0.25">
      <c r="L9504" s="145" t="str">
        <f>IF(A9504="","",IFERROR(VLOOKUP(B9504,IPQlickTabla!$B:$J,9,FALSE),IF(B9504="80 - Produccion-Mezcla Grasa","80",IF(B9504="51 - Purga-Purga de sebo","51",IF(B9504="502 - Fermentacion PCL","502",IF(B9504="510 - Fermentacion","510","512"))))))</f>
        <v/>
      </c>
      <c r="M9504" s="107" t="str">
        <f t="shared" si="148"/>
        <v/>
      </c>
    </row>
    <row r="9505" spans="12:13" hidden="1" x14ac:dyDescent="0.25">
      <c r="L9505" s="145" t="str">
        <f>IF(A9505="","",IFERROR(VLOOKUP(B9505,IPQlickTabla!$B:$J,9,FALSE),IF(B9505="80 - Produccion-Mezcla Grasa","80",IF(B9505="51 - Purga-Purga de sebo","51",IF(B9505="502 - Fermentacion PCL","502",IF(B9505="510 - Fermentacion","510","512"))))))</f>
        <v/>
      </c>
      <c r="M9505" s="107" t="str">
        <f t="shared" si="148"/>
        <v/>
      </c>
    </row>
    <row r="9506" spans="12:13" hidden="1" x14ac:dyDescent="0.25">
      <c r="L9506" s="145" t="str">
        <f>IF(A9506="","",IFERROR(VLOOKUP(B9506,IPQlickTabla!$B:$J,9,FALSE),IF(B9506="80 - Produccion-Mezcla Grasa","80",IF(B9506="51 - Purga-Purga de sebo","51",IF(B9506="502 - Fermentacion PCL","502",IF(B9506="510 - Fermentacion","510","512"))))))</f>
        <v/>
      </c>
      <c r="M9506" s="107" t="str">
        <f t="shared" si="148"/>
        <v/>
      </c>
    </row>
    <row r="9507" spans="12:13" hidden="1" x14ac:dyDescent="0.25">
      <c r="L9507" s="145" t="str">
        <f>IF(A9507="","",IFERROR(VLOOKUP(B9507,IPQlickTabla!$B:$J,9,FALSE),IF(B9507="80 - Produccion-Mezcla Grasa","80",IF(B9507="51 - Purga-Purga de sebo","51",IF(B9507="502 - Fermentacion PCL","502",IF(B9507="510 - Fermentacion","510","512"))))))</f>
        <v/>
      </c>
      <c r="M9507" s="107" t="str">
        <f t="shared" si="148"/>
        <v/>
      </c>
    </row>
    <row r="9508" spans="12:13" hidden="1" x14ac:dyDescent="0.25">
      <c r="L9508" s="145" t="str">
        <f>IF(A9508="","",IFERROR(VLOOKUP(B9508,IPQlickTabla!$B:$J,9,FALSE),IF(B9508="80 - Produccion-Mezcla Grasa","80",IF(B9508="51 - Purga-Purga de sebo","51",IF(B9508="502 - Fermentacion PCL","502",IF(B9508="510 - Fermentacion","510","512"))))))</f>
        <v/>
      </c>
      <c r="M9508" s="107" t="str">
        <f t="shared" si="148"/>
        <v/>
      </c>
    </row>
    <row r="9509" spans="12:13" hidden="1" x14ac:dyDescent="0.25">
      <c r="L9509" s="145" t="str">
        <f>IF(A9509="","",IFERROR(VLOOKUP(B9509,IPQlickTabla!$B:$J,9,FALSE),IF(B9509="80 - Produccion-Mezcla Grasa","80",IF(B9509="51 - Purga-Purga de sebo","51",IF(B9509="502 - Fermentacion PCL","502",IF(B9509="510 - Fermentacion","510","512"))))))</f>
        <v/>
      </c>
      <c r="M9509" s="107" t="str">
        <f t="shared" si="148"/>
        <v/>
      </c>
    </row>
    <row r="9510" spans="12:13" hidden="1" x14ac:dyDescent="0.25">
      <c r="L9510" s="145" t="str">
        <f>IF(A9510="","",IFERROR(VLOOKUP(B9510,IPQlickTabla!$B:$J,9,FALSE),IF(B9510="80 - Produccion-Mezcla Grasa","80",IF(B9510="51 - Purga-Purga de sebo","51",IF(B9510="502 - Fermentacion PCL","502",IF(B9510="510 - Fermentacion","510","512"))))))</f>
        <v/>
      </c>
      <c r="M9510" s="107" t="str">
        <f t="shared" si="148"/>
        <v/>
      </c>
    </row>
    <row r="9511" spans="12:13" hidden="1" x14ac:dyDescent="0.25">
      <c r="L9511" s="145" t="str">
        <f>IF(A9511="","",IFERROR(VLOOKUP(B9511,IPQlickTabla!$B:$J,9,FALSE),IF(B9511="80 - Produccion-Mezcla Grasa","80",IF(B9511="51 - Purga-Purga de sebo","51",IF(B9511="502 - Fermentacion PCL","502",IF(B9511="510 - Fermentacion","510","512"))))))</f>
        <v/>
      </c>
      <c r="M9511" s="107" t="str">
        <f t="shared" si="148"/>
        <v/>
      </c>
    </row>
    <row r="9512" spans="12:13" hidden="1" x14ac:dyDescent="0.25">
      <c r="L9512" s="145" t="str">
        <f>IF(A9512="","",IFERROR(VLOOKUP(B9512,IPQlickTabla!$B:$J,9,FALSE),IF(B9512="80 - Produccion-Mezcla Grasa","80",IF(B9512="51 - Purga-Purga de sebo","51",IF(B9512="502 - Fermentacion PCL","502",IF(B9512="510 - Fermentacion","510","512"))))))</f>
        <v/>
      </c>
      <c r="M9512" s="107" t="str">
        <f t="shared" si="148"/>
        <v/>
      </c>
    </row>
    <row r="9513" spans="12:13" hidden="1" x14ac:dyDescent="0.25">
      <c r="L9513" s="145" t="str">
        <f>IF(A9513="","",IFERROR(VLOOKUP(B9513,IPQlickTabla!$B:$J,9,FALSE),IF(B9513="80 - Produccion-Mezcla Grasa","80",IF(B9513="51 - Purga-Purga de sebo","51",IF(B9513="502 - Fermentacion PCL","502",IF(B9513="510 - Fermentacion","510","512"))))))</f>
        <v/>
      </c>
      <c r="M9513" s="107" t="str">
        <f t="shared" si="148"/>
        <v/>
      </c>
    </row>
    <row r="9514" spans="12:13" hidden="1" x14ac:dyDescent="0.25">
      <c r="L9514" s="145" t="str">
        <f>IF(A9514="","",IFERROR(VLOOKUP(B9514,IPQlickTabla!$B:$J,9,FALSE),IF(B9514="80 - Produccion-Mezcla Grasa","80",IF(B9514="51 - Purga-Purga de sebo","51",IF(B9514="502 - Fermentacion PCL","502",IF(B9514="510 - Fermentacion","510","512"))))))</f>
        <v/>
      </c>
      <c r="M9514" s="107" t="str">
        <f t="shared" si="148"/>
        <v/>
      </c>
    </row>
    <row r="9515" spans="12:13" hidden="1" x14ac:dyDescent="0.25">
      <c r="L9515" s="145" t="str">
        <f>IF(A9515="","",IFERROR(VLOOKUP(B9515,IPQlickTabla!$B:$J,9,FALSE),IF(B9515="80 - Produccion-Mezcla Grasa","80",IF(B9515="51 - Purga-Purga de sebo","51",IF(B9515="502 - Fermentacion PCL","502",IF(B9515="510 - Fermentacion","510","512"))))))</f>
        <v/>
      </c>
      <c r="M9515" s="107" t="str">
        <f t="shared" si="148"/>
        <v/>
      </c>
    </row>
    <row r="9516" spans="12:13" hidden="1" x14ac:dyDescent="0.25">
      <c r="L9516" s="145" t="str">
        <f>IF(A9516="","",IFERROR(VLOOKUP(B9516,IPQlickTabla!$B:$J,9,FALSE),IF(B9516="80 - Produccion-Mezcla Grasa","80",IF(B9516="51 - Purga-Purga de sebo","51",IF(B9516="502 - Fermentacion PCL","502",IF(B9516="510 - Fermentacion","510","512"))))))</f>
        <v/>
      </c>
      <c r="M9516" s="107" t="str">
        <f t="shared" si="148"/>
        <v/>
      </c>
    </row>
    <row r="9517" spans="12:13" hidden="1" x14ac:dyDescent="0.25">
      <c r="L9517" s="145" t="str">
        <f>IF(A9517="","",IFERROR(VLOOKUP(B9517,IPQlickTabla!$B:$J,9,FALSE),IF(B9517="80 - Produccion-Mezcla Grasa","80",IF(B9517="51 - Purga-Purga de sebo","51",IF(B9517="502 - Fermentacion PCL","502",IF(B9517="510 - Fermentacion","510","512"))))))</f>
        <v/>
      </c>
      <c r="M9517" s="107" t="str">
        <f t="shared" si="148"/>
        <v/>
      </c>
    </row>
    <row r="9518" spans="12:13" hidden="1" x14ac:dyDescent="0.25">
      <c r="L9518" s="145" t="str">
        <f>IF(A9518="","",IFERROR(VLOOKUP(B9518,IPQlickTabla!$B:$J,9,FALSE),IF(B9518="80 - Produccion-Mezcla Grasa","80",IF(B9518="51 - Purga-Purga de sebo","51",IF(B9518="502 - Fermentacion PCL","502",IF(B9518="510 - Fermentacion","510","512"))))))</f>
        <v/>
      </c>
      <c r="M9518" s="107" t="str">
        <f t="shared" si="148"/>
        <v/>
      </c>
    </row>
    <row r="9519" spans="12:13" hidden="1" x14ac:dyDescent="0.25">
      <c r="L9519" s="145" t="str">
        <f>IF(A9519="","",IFERROR(VLOOKUP(B9519,IPQlickTabla!$B:$J,9,FALSE),IF(B9519="80 - Produccion-Mezcla Grasa","80",IF(B9519="51 - Purga-Purga de sebo","51",IF(B9519="502 - Fermentacion PCL","502",IF(B9519="510 - Fermentacion","510","512"))))))</f>
        <v/>
      </c>
      <c r="M9519" s="107" t="str">
        <f t="shared" si="148"/>
        <v/>
      </c>
    </row>
    <row r="9520" spans="12:13" hidden="1" x14ac:dyDescent="0.25">
      <c r="L9520" s="145" t="str">
        <f>IF(A9520="","",IFERROR(VLOOKUP(B9520,IPQlickTabla!$B:$J,9,FALSE),IF(B9520="80 - Produccion-Mezcla Grasa","80",IF(B9520="51 - Purga-Purga de sebo","51",IF(B9520="502 - Fermentacion PCL","502",IF(B9520="510 - Fermentacion","510","512"))))))</f>
        <v/>
      </c>
      <c r="M9520" s="107" t="str">
        <f t="shared" si="148"/>
        <v/>
      </c>
    </row>
    <row r="9521" spans="12:13" hidden="1" x14ac:dyDescent="0.25">
      <c r="L9521" s="145" t="str">
        <f>IF(A9521="","",IFERROR(VLOOKUP(B9521,IPQlickTabla!$B:$J,9,FALSE),IF(B9521="80 - Produccion-Mezcla Grasa","80",IF(B9521="51 - Purga-Purga de sebo","51",IF(B9521="502 - Fermentacion PCL","502",IF(B9521="510 - Fermentacion","510","512"))))))</f>
        <v/>
      </c>
      <c r="M9521" s="107" t="str">
        <f t="shared" si="148"/>
        <v/>
      </c>
    </row>
    <row r="9522" spans="12:13" hidden="1" x14ac:dyDescent="0.25">
      <c r="L9522" s="145" t="str">
        <f>IF(A9522="","",IFERROR(VLOOKUP(B9522,IPQlickTabla!$B:$J,9,FALSE),IF(B9522="80 - Produccion-Mezcla Grasa","80",IF(B9522="51 - Purga-Purga de sebo","51",IF(B9522="502 - Fermentacion PCL","502",IF(B9522="510 - Fermentacion","510","512"))))))</f>
        <v/>
      </c>
      <c r="M9522" s="107" t="str">
        <f t="shared" si="148"/>
        <v/>
      </c>
    </row>
    <row r="9523" spans="12:13" hidden="1" x14ac:dyDescent="0.25">
      <c r="L9523" s="145" t="str">
        <f>IF(A9523="","",IFERROR(VLOOKUP(B9523,IPQlickTabla!$B:$J,9,FALSE),IF(B9523="80 - Produccion-Mezcla Grasa","80",IF(B9523="51 - Purga-Purga de sebo","51",IF(B9523="502 - Fermentacion PCL","502",IF(B9523="510 - Fermentacion","510","512"))))))</f>
        <v/>
      </c>
      <c r="M9523" s="107" t="str">
        <f t="shared" si="148"/>
        <v/>
      </c>
    </row>
    <row r="9524" spans="12:13" hidden="1" x14ac:dyDescent="0.25">
      <c r="L9524" s="145" t="str">
        <f>IF(A9524="","",IFERROR(VLOOKUP(B9524,IPQlickTabla!$B:$J,9,FALSE),IF(B9524="80 - Produccion-Mezcla Grasa","80",IF(B9524="51 - Purga-Purga de sebo","51",IF(B9524="502 - Fermentacion PCL","502",IF(B9524="510 - Fermentacion","510","512"))))))</f>
        <v/>
      </c>
      <c r="M9524" s="107" t="str">
        <f t="shared" si="148"/>
        <v/>
      </c>
    </row>
    <row r="9525" spans="12:13" hidden="1" x14ac:dyDescent="0.25">
      <c r="L9525" s="145" t="str">
        <f>IF(A9525="","",IFERROR(VLOOKUP(B9525,IPQlickTabla!$B:$J,9,FALSE),IF(B9525="80 - Produccion-Mezcla Grasa","80",IF(B9525="51 - Purga-Purga de sebo","51",IF(B9525="502 - Fermentacion PCL","502",IF(B9525="510 - Fermentacion","510","512"))))))</f>
        <v/>
      </c>
      <c r="M9525" s="107" t="str">
        <f t="shared" si="148"/>
        <v/>
      </c>
    </row>
    <row r="9526" spans="12:13" hidden="1" x14ac:dyDescent="0.25">
      <c r="L9526" s="145" t="str">
        <f>IF(A9526="","",IFERROR(VLOOKUP(B9526,IPQlickTabla!$B:$J,9,FALSE),IF(B9526="80 - Produccion-Mezcla Grasa","80",IF(B9526="51 - Purga-Purga de sebo","51",IF(B9526="502 - Fermentacion PCL","502",IF(B9526="510 - Fermentacion","510","512"))))))</f>
        <v/>
      </c>
      <c r="M9526" s="107" t="str">
        <f t="shared" si="148"/>
        <v/>
      </c>
    </row>
    <row r="9527" spans="12:13" hidden="1" x14ac:dyDescent="0.25">
      <c r="L9527" s="145" t="str">
        <f>IF(A9527="","",IFERROR(VLOOKUP(B9527,IPQlickTabla!$B:$J,9,FALSE),IF(B9527="80 - Produccion-Mezcla Grasa","80",IF(B9527="51 - Purga-Purga de sebo","51",IF(B9527="502 - Fermentacion PCL","502",IF(B9527="510 - Fermentacion","510","512"))))))</f>
        <v/>
      </c>
      <c r="M9527" s="107" t="str">
        <f t="shared" si="148"/>
        <v/>
      </c>
    </row>
    <row r="9528" spans="12:13" hidden="1" x14ac:dyDescent="0.25">
      <c r="L9528" s="145" t="str">
        <f>IF(A9528="","",IFERROR(VLOOKUP(B9528,IPQlickTabla!$B:$J,9,FALSE),IF(B9528="80 - Produccion-Mezcla Grasa","80",IF(B9528="51 - Purga-Purga de sebo","51",IF(B9528="502 - Fermentacion PCL","502",IF(B9528="510 - Fermentacion","510","512"))))))</f>
        <v/>
      </c>
      <c r="M9528" s="107" t="str">
        <f t="shared" si="148"/>
        <v/>
      </c>
    </row>
    <row r="9529" spans="12:13" hidden="1" x14ac:dyDescent="0.25">
      <c r="L9529" s="145" t="str">
        <f>IF(A9529="","",IFERROR(VLOOKUP(B9529,IPQlickTabla!$B:$J,9,FALSE),IF(B9529="80 - Produccion-Mezcla Grasa","80",IF(B9529="51 - Purga-Purga de sebo","51",IF(B9529="502 - Fermentacion PCL","502",IF(B9529="510 - Fermentacion","510","512"))))))</f>
        <v/>
      </c>
      <c r="M9529" s="107" t="str">
        <f t="shared" si="148"/>
        <v/>
      </c>
    </row>
    <row r="9530" spans="12:13" hidden="1" x14ac:dyDescent="0.25">
      <c r="L9530" s="145" t="str">
        <f>IF(A9530="","",IFERROR(VLOOKUP(B9530,IPQlickTabla!$B:$J,9,FALSE),IF(B9530="80 - Produccion-Mezcla Grasa","80",IF(B9530="51 - Purga-Purga de sebo","51",IF(B9530="502 - Fermentacion PCL","502",IF(B9530="510 - Fermentacion","510","512"))))))</f>
        <v/>
      </c>
      <c r="M9530" s="107" t="str">
        <f t="shared" si="148"/>
        <v/>
      </c>
    </row>
    <row r="9531" spans="12:13" hidden="1" x14ac:dyDescent="0.25">
      <c r="L9531" s="145" t="str">
        <f>IF(A9531="","",IFERROR(VLOOKUP(B9531,IPQlickTabla!$B:$J,9,FALSE),IF(B9531="80 - Produccion-Mezcla Grasa","80",IF(B9531="51 - Purga-Purga de sebo","51",IF(B9531="502 - Fermentacion PCL","502",IF(B9531="510 - Fermentacion","510","512"))))))</f>
        <v/>
      </c>
      <c r="M9531" s="107" t="str">
        <f t="shared" si="148"/>
        <v/>
      </c>
    </row>
    <row r="9532" spans="12:13" hidden="1" x14ac:dyDescent="0.25">
      <c r="L9532" s="145" t="str">
        <f>IF(A9532="","",IFERROR(VLOOKUP(B9532,IPQlickTabla!$B:$J,9,FALSE),IF(B9532="80 - Produccion-Mezcla Grasa","80",IF(B9532="51 - Purga-Purga de sebo","51",IF(B9532="502 - Fermentacion PCL","502",IF(B9532="510 - Fermentacion","510","512"))))))</f>
        <v/>
      </c>
      <c r="M9532" s="107" t="str">
        <f t="shared" si="148"/>
        <v/>
      </c>
    </row>
    <row r="9533" spans="12:13" hidden="1" x14ac:dyDescent="0.25">
      <c r="L9533" s="145" t="str">
        <f>IF(A9533="","",IFERROR(VLOOKUP(B9533,IPQlickTabla!$B:$J,9,FALSE),IF(B9533="80 - Produccion-Mezcla Grasa","80",IF(B9533="51 - Purga-Purga de sebo","51",IF(B9533="502 - Fermentacion PCL","502",IF(B9533="510 - Fermentacion","510","512"))))))</f>
        <v/>
      </c>
      <c r="M9533" s="107" t="str">
        <f t="shared" si="148"/>
        <v/>
      </c>
    </row>
    <row r="9534" spans="12:13" hidden="1" x14ac:dyDescent="0.25">
      <c r="L9534" s="145" t="str">
        <f>IF(A9534="","",IFERROR(VLOOKUP(B9534,IPQlickTabla!$B:$J,9,FALSE),IF(B9534="80 - Produccion-Mezcla Grasa","80",IF(B9534="51 - Purga-Purga de sebo","51",IF(B9534="502 - Fermentacion PCL","502",IF(B9534="510 - Fermentacion","510","512"))))))</f>
        <v/>
      </c>
      <c r="M9534" s="107" t="str">
        <f t="shared" si="148"/>
        <v/>
      </c>
    </row>
    <row r="9535" spans="12:13" hidden="1" x14ac:dyDescent="0.25">
      <c r="L9535" s="145" t="str">
        <f>IF(A9535="","",IFERROR(VLOOKUP(B9535,IPQlickTabla!$B:$J,9,FALSE),IF(B9535="80 - Produccion-Mezcla Grasa","80",IF(B9535="51 - Purga-Purga de sebo","51",IF(B9535="502 - Fermentacion PCL","502",IF(B9535="510 - Fermentacion","510","512"))))))</f>
        <v/>
      </c>
      <c r="M9535" s="107" t="str">
        <f t="shared" si="148"/>
        <v/>
      </c>
    </row>
    <row r="9536" spans="12:13" hidden="1" x14ac:dyDescent="0.25">
      <c r="L9536" s="145" t="str">
        <f>IF(A9536="","",IFERROR(VLOOKUP(B9536,IPQlickTabla!$B:$J,9,FALSE),IF(B9536="80 - Produccion-Mezcla Grasa","80",IF(B9536="51 - Purga-Purga de sebo","51",IF(B9536="502 - Fermentacion PCL","502",IF(B9536="510 - Fermentacion","510","512"))))))</f>
        <v/>
      </c>
      <c r="M9536" s="107" t="str">
        <f t="shared" si="148"/>
        <v/>
      </c>
    </row>
    <row r="9537" spans="12:13" hidden="1" x14ac:dyDescent="0.25">
      <c r="L9537" s="145" t="str">
        <f>IF(A9537="","",IFERROR(VLOOKUP(B9537,IPQlickTabla!$B:$J,9,FALSE),IF(B9537="80 - Produccion-Mezcla Grasa","80",IF(B9537="51 - Purga-Purga de sebo","51",IF(B9537="502 - Fermentacion PCL","502",IF(B9537="510 - Fermentacion","510","512"))))))</f>
        <v/>
      </c>
      <c r="M9537" s="107" t="str">
        <f t="shared" si="148"/>
        <v/>
      </c>
    </row>
    <row r="9538" spans="12:13" hidden="1" x14ac:dyDescent="0.25">
      <c r="L9538" s="145" t="str">
        <f>IF(A9538="","",IFERROR(VLOOKUP(B9538,IPQlickTabla!$B:$J,9,FALSE),IF(B9538="80 - Produccion-Mezcla Grasa","80",IF(B9538="51 - Purga-Purga de sebo","51",IF(B9538="502 - Fermentacion PCL","502",IF(B9538="510 - Fermentacion","510","512"))))))</f>
        <v/>
      </c>
      <c r="M9538" s="107" t="str">
        <f t="shared" si="148"/>
        <v/>
      </c>
    </row>
    <row r="9539" spans="12:13" hidden="1" x14ac:dyDescent="0.25">
      <c r="L9539" s="145" t="str">
        <f>IF(A9539="","",IFERROR(VLOOKUP(B9539,IPQlickTabla!$B:$J,9,FALSE),IF(B9539="80 - Produccion-Mezcla Grasa","80",IF(B9539="51 - Purga-Purga de sebo","51",IF(B9539="502 - Fermentacion PCL","502",IF(B9539="510 - Fermentacion","510","512"))))))</f>
        <v/>
      </c>
      <c r="M9539" s="107" t="str">
        <f t="shared" ref="M9539:M9602" si="149">+IF(OR(L9539=73,L9539=74,L9539=75),75,IF(L9539="80",80,IF(L9539="51",51,IF(L9539="502",502,IF(L9539="510",510,IF(L9539="512",512,L9539))))))</f>
        <v/>
      </c>
    </row>
    <row r="9540" spans="12:13" hidden="1" x14ac:dyDescent="0.25">
      <c r="L9540" s="145" t="str">
        <f>IF(A9540="","",IFERROR(VLOOKUP(B9540,IPQlickTabla!$B:$J,9,FALSE),IF(B9540="80 - Produccion-Mezcla Grasa","80",IF(B9540="51 - Purga-Purga de sebo","51",IF(B9540="502 - Fermentacion PCL","502",IF(B9540="510 - Fermentacion","510","512"))))))</f>
        <v/>
      </c>
      <c r="M9540" s="107" t="str">
        <f t="shared" si="149"/>
        <v/>
      </c>
    </row>
    <row r="9541" spans="12:13" hidden="1" x14ac:dyDescent="0.25">
      <c r="L9541" s="145" t="str">
        <f>IF(A9541="","",IFERROR(VLOOKUP(B9541,IPQlickTabla!$B:$J,9,FALSE),IF(B9541="80 - Produccion-Mezcla Grasa","80",IF(B9541="51 - Purga-Purga de sebo","51",IF(B9541="502 - Fermentacion PCL","502",IF(B9541="510 - Fermentacion","510","512"))))))</f>
        <v/>
      </c>
      <c r="M9541" s="107" t="str">
        <f t="shared" si="149"/>
        <v/>
      </c>
    </row>
    <row r="9542" spans="12:13" hidden="1" x14ac:dyDescent="0.25">
      <c r="L9542" s="145" t="str">
        <f>IF(A9542="","",IFERROR(VLOOKUP(B9542,IPQlickTabla!$B:$J,9,FALSE),IF(B9542="80 - Produccion-Mezcla Grasa","80",IF(B9542="51 - Purga-Purga de sebo","51",IF(B9542="502 - Fermentacion PCL","502",IF(B9542="510 - Fermentacion","510","512"))))))</f>
        <v/>
      </c>
      <c r="M9542" s="107" t="str">
        <f t="shared" si="149"/>
        <v/>
      </c>
    </row>
    <row r="9543" spans="12:13" hidden="1" x14ac:dyDescent="0.25">
      <c r="L9543" s="145" t="str">
        <f>IF(A9543="","",IFERROR(VLOOKUP(B9543,IPQlickTabla!$B:$J,9,FALSE),IF(B9543="80 - Produccion-Mezcla Grasa","80",IF(B9543="51 - Purga-Purga de sebo","51",IF(B9543="502 - Fermentacion PCL","502",IF(B9543="510 - Fermentacion","510","512"))))))</f>
        <v/>
      </c>
      <c r="M9543" s="107" t="str">
        <f t="shared" si="149"/>
        <v/>
      </c>
    </row>
    <row r="9544" spans="12:13" hidden="1" x14ac:dyDescent="0.25">
      <c r="L9544" s="145" t="str">
        <f>IF(A9544="","",IFERROR(VLOOKUP(B9544,IPQlickTabla!$B:$J,9,FALSE),IF(B9544="80 - Produccion-Mezcla Grasa","80",IF(B9544="51 - Purga-Purga de sebo","51",IF(B9544="502 - Fermentacion PCL","502",IF(B9544="510 - Fermentacion","510","512"))))))</f>
        <v/>
      </c>
      <c r="M9544" s="107" t="str">
        <f t="shared" si="149"/>
        <v/>
      </c>
    </row>
    <row r="9545" spans="12:13" hidden="1" x14ac:dyDescent="0.25">
      <c r="L9545" s="145" t="str">
        <f>IF(A9545="","",IFERROR(VLOOKUP(B9545,IPQlickTabla!$B:$J,9,FALSE),IF(B9545="80 - Produccion-Mezcla Grasa","80",IF(B9545="51 - Purga-Purga de sebo","51",IF(B9545="502 - Fermentacion PCL","502",IF(B9545="510 - Fermentacion","510","512"))))))</f>
        <v/>
      </c>
      <c r="M9545" s="107" t="str">
        <f t="shared" si="149"/>
        <v/>
      </c>
    </row>
    <row r="9546" spans="12:13" hidden="1" x14ac:dyDescent="0.25">
      <c r="L9546" s="145" t="str">
        <f>IF(A9546="","",IFERROR(VLOOKUP(B9546,IPQlickTabla!$B:$J,9,FALSE),IF(B9546="80 - Produccion-Mezcla Grasa","80",IF(B9546="51 - Purga-Purga de sebo","51",IF(B9546="502 - Fermentacion PCL","502",IF(B9546="510 - Fermentacion","510","512"))))))</f>
        <v/>
      </c>
      <c r="M9546" s="107" t="str">
        <f t="shared" si="149"/>
        <v/>
      </c>
    </row>
    <row r="9547" spans="12:13" hidden="1" x14ac:dyDescent="0.25">
      <c r="L9547" s="145" t="str">
        <f>IF(A9547="","",IFERROR(VLOOKUP(B9547,IPQlickTabla!$B:$J,9,FALSE),IF(B9547="80 - Produccion-Mezcla Grasa","80",IF(B9547="51 - Purga-Purga de sebo","51",IF(B9547="502 - Fermentacion PCL","502",IF(B9547="510 - Fermentacion","510","512"))))))</f>
        <v/>
      </c>
      <c r="M9547" s="107" t="str">
        <f t="shared" si="149"/>
        <v/>
      </c>
    </row>
    <row r="9548" spans="12:13" hidden="1" x14ac:dyDescent="0.25">
      <c r="L9548" s="145" t="str">
        <f>IF(A9548="","",IFERROR(VLOOKUP(B9548,IPQlickTabla!$B:$J,9,FALSE),IF(B9548="80 - Produccion-Mezcla Grasa","80",IF(B9548="51 - Purga-Purga de sebo","51",IF(B9548="502 - Fermentacion PCL","502",IF(B9548="510 - Fermentacion","510","512"))))))</f>
        <v/>
      </c>
      <c r="M9548" s="107" t="str">
        <f t="shared" si="149"/>
        <v/>
      </c>
    </row>
    <row r="9549" spans="12:13" hidden="1" x14ac:dyDescent="0.25">
      <c r="L9549" s="145" t="str">
        <f>IF(A9549="","",IFERROR(VLOOKUP(B9549,IPQlickTabla!$B:$J,9,FALSE),IF(B9549="80 - Produccion-Mezcla Grasa","80",IF(B9549="51 - Purga-Purga de sebo","51",IF(B9549="502 - Fermentacion PCL","502",IF(B9549="510 - Fermentacion","510","512"))))))</f>
        <v/>
      </c>
      <c r="M9549" s="107" t="str">
        <f t="shared" si="149"/>
        <v/>
      </c>
    </row>
    <row r="9550" spans="12:13" hidden="1" x14ac:dyDescent="0.25">
      <c r="L9550" s="145" t="str">
        <f>IF(A9550="","",IFERROR(VLOOKUP(B9550,IPQlickTabla!$B:$J,9,FALSE),IF(B9550="80 - Produccion-Mezcla Grasa","80",IF(B9550="51 - Purga-Purga de sebo","51",IF(B9550="502 - Fermentacion PCL","502",IF(B9550="510 - Fermentacion","510","512"))))))</f>
        <v/>
      </c>
      <c r="M9550" s="107" t="str">
        <f t="shared" si="149"/>
        <v/>
      </c>
    </row>
    <row r="9551" spans="12:13" hidden="1" x14ac:dyDescent="0.25">
      <c r="L9551" s="145" t="str">
        <f>IF(A9551="","",IFERROR(VLOOKUP(B9551,IPQlickTabla!$B:$J,9,FALSE),IF(B9551="80 - Produccion-Mezcla Grasa","80",IF(B9551="51 - Purga-Purga de sebo","51",IF(B9551="502 - Fermentacion PCL","502",IF(B9551="510 - Fermentacion","510","512"))))))</f>
        <v/>
      </c>
      <c r="M9551" s="107" t="str">
        <f t="shared" si="149"/>
        <v/>
      </c>
    </row>
    <row r="9552" spans="12:13" hidden="1" x14ac:dyDescent="0.25">
      <c r="L9552" s="145" t="str">
        <f>IF(A9552="","",IFERROR(VLOOKUP(B9552,IPQlickTabla!$B:$J,9,FALSE),IF(B9552="80 - Produccion-Mezcla Grasa","80",IF(B9552="51 - Purga-Purga de sebo","51",IF(B9552="502 - Fermentacion PCL","502",IF(B9552="510 - Fermentacion","510","512"))))))</f>
        <v/>
      </c>
      <c r="M9552" s="107" t="str">
        <f t="shared" si="149"/>
        <v/>
      </c>
    </row>
    <row r="9553" spans="12:13" hidden="1" x14ac:dyDescent="0.25">
      <c r="L9553" s="145" t="str">
        <f>IF(A9553="","",IFERROR(VLOOKUP(B9553,IPQlickTabla!$B:$J,9,FALSE),IF(B9553="80 - Produccion-Mezcla Grasa","80",IF(B9553="51 - Purga-Purga de sebo","51",IF(B9553="502 - Fermentacion PCL","502",IF(B9553="510 - Fermentacion","510","512"))))))</f>
        <v/>
      </c>
      <c r="M9553" s="107" t="str">
        <f t="shared" si="149"/>
        <v/>
      </c>
    </row>
    <row r="9554" spans="12:13" hidden="1" x14ac:dyDescent="0.25">
      <c r="L9554" s="145" t="str">
        <f>IF(A9554="","",IFERROR(VLOOKUP(B9554,IPQlickTabla!$B:$J,9,FALSE),IF(B9554="80 - Produccion-Mezcla Grasa","80",IF(B9554="51 - Purga-Purga de sebo","51",IF(B9554="502 - Fermentacion PCL","502",IF(B9554="510 - Fermentacion","510","512"))))))</f>
        <v/>
      </c>
      <c r="M9554" s="107" t="str">
        <f t="shared" si="149"/>
        <v/>
      </c>
    </row>
    <row r="9555" spans="12:13" hidden="1" x14ac:dyDescent="0.25">
      <c r="L9555" s="145" t="str">
        <f>IF(A9555="","",IFERROR(VLOOKUP(B9555,IPQlickTabla!$B:$J,9,FALSE),IF(B9555="80 - Produccion-Mezcla Grasa","80",IF(B9555="51 - Purga-Purga de sebo","51",IF(B9555="502 - Fermentacion PCL","502",IF(B9555="510 - Fermentacion","510","512"))))))</f>
        <v/>
      </c>
      <c r="M9555" s="107" t="str">
        <f t="shared" si="149"/>
        <v/>
      </c>
    </row>
    <row r="9556" spans="12:13" hidden="1" x14ac:dyDescent="0.25">
      <c r="L9556" s="145" t="str">
        <f>IF(A9556="","",IFERROR(VLOOKUP(B9556,IPQlickTabla!$B:$J,9,FALSE),IF(B9556="80 - Produccion-Mezcla Grasa","80",IF(B9556="51 - Purga-Purga de sebo","51",IF(B9556="502 - Fermentacion PCL","502",IF(B9556="510 - Fermentacion","510","512"))))))</f>
        <v/>
      </c>
      <c r="M9556" s="107" t="str">
        <f t="shared" si="149"/>
        <v/>
      </c>
    </row>
    <row r="9557" spans="12:13" hidden="1" x14ac:dyDescent="0.25">
      <c r="L9557" s="145" t="str">
        <f>IF(A9557="","",IFERROR(VLOOKUP(B9557,IPQlickTabla!$B:$J,9,FALSE),IF(B9557="80 - Produccion-Mezcla Grasa","80",IF(B9557="51 - Purga-Purga de sebo","51",IF(B9557="502 - Fermentacion PCL","502",IF(B9557="510 - Fermentacion","510","512"))))))</f>
        <v/>
      </c>
      <c r="M9557" s="107" t="str">
        <f t="shared" si="149"/>
        <v/>
      </c>
    </row>
    <row r="9558" spans="12:13" hidden="1" x14ac:dyDescent="0.25">
      <c r="L9558" s="145" t="str">
        <f>IF(A9558="","",IFERROR(VLOOKUP(B9558,IPQlickTabla!$B:$J,9,FALSE),IF(B9558="80 - Produccion-Mezcla Grasa","80",IF(B9558="51 - Purga-Purga de sebo","51",IF(B9558="502 - Fermentacion PCL","502",IF(B9558="510 - Fermentacion","510","512"))))))</f>
        <v/>
      </c>
      <c r="M9558" s="107" t="str">
        <f t="shared" si="149"/>
        <v/>
      </c>
    </row>
    <row r="9559" spans="12:13" hidden="1" x14ac:dyDescent="0.25">
      <c r="L9559" s="145" t="str">
        <f>IF(A9559="","",IFERROR(VLOOKUP(B9559,IPQlickTabla!$B:$J,9,FALSE),IF(B9559="80 - Produccion-Mezcla Grasa","80",IF(B9559="51 - Purga-Purga de sebo","51",IF(B9559="502 - Fermentacion PCL","502",IF(B9559="510 - Fermentacion","510","512"))))))</f>
        <v/>
      </c>
      <c r="M9559" s="107" t="str">
        <f t="shared" si="149"/>
        <v/>
      </c>
    </row>
    <row r="9560" spans="12:13" hidden="1" x14ac:dyDescent="0.25">
      <c r="L9560" s="145" t="str">
        <f>IF(A9560="","",IFERROR(VLOOKUP(B9560,IPQlickTabla!$B:$J,9,FALSE),IF(B9560="80 - Produccion-Mezcla Grasa","80",IF(B9560="51 - Purga-Purga de sebo","51",IF(B9560="502 - Fermentacion PCL","502",IF(B9560="510 - Fermentacion","510","512"))))))</f>
        <v/>
      </c>
      <c r="M9560" s="107" t="str">
        <f t="shared" si="149"/>
        <v/>
      </c>
    </row>
    <row r="9561" spans="12:13" hidden="1" x14ac:dyDescent="0.25">
      <c r="L9561" s="145" t="str">
        <f>IF(A9561="","",IFERROR(VLOOKUP(B9561,IPQlickTabla!$B:$J,9,FALSE),IF(B9561="80 - Produccion-Mezcla Grasa","80",IF(B9561="51 - Purga-Purga de sebo","51",IF(B9561="502 - Fermentacion PCL","502",IF(B9561="510 - Fermentacion","510","512"))))))</f>
        <v/>
      </c>
      <c r="M9561" s="107" t="str">
        <f t="shared" si="149"/>
        <v/>
      </c>
    </row>
    <row r="9562" spans="12:13" hidden="1" x14ac:dyDescent="0.25">
      <c r="L9562" s="145" t="str">
        <f>IF(A9562="","",IFERROR(VLOOKUP(B9562,IPQlickTabla!$B:$J,9,FALSE),IF(B9562="80 - Produccion-Mezcla Grasa","80",IF(B9562="51 - Purga-Purga de sebo","51",IF(B9562="502 - Fermentacion PCL","502",IF(B9562="510 - Fermentacion","510","512"))))))</f>
        <v/>
      </c>
      <c r="M9562" s="107" t="str">
        <f t="shared" si="149"/>
        <v/>
      </c>
    </row>
    <row r="9563" spans="12:13" hidden="1" x14ac:dyDescent="0.25">
      <c r="L9563" s="145" t="str">
        <f>IF(A9563="","",IFERROR(VLOOKUP(B9563,IPQlickTabla!$B:$J,9,FALSE),IF(B9563="80 - Produccion-Mezcla Grasa","80",IF(B9563="51 - Purga-Purga de sebo","51",IF(B9563="502 - Fermentacion PCL","502",IF(B9563="510 - Fermentacion","510","512"))))))</f>
        <v/>
      </c>
      <c r="M9563" s="107" t="str">
        <f t="shared" si="149"/>
        <v/>
      </c>
    </row>
    <row r="9564" spans="12:13" hidden="1" x14ac:dyDescent="0.25">
      <c r="L9564" s="145" t="str">
        <f>IF(A9564="","",IFERROR(VLOOKUP(B9564,IPQlickTabla!$B:$J,9,FALSE),IF(B9564="80 - Produccion-Mezcla Grasa","80",IF(B9564="51 - Purga-Purga de sebo","51",IF(B9564="502 - Fermentacion PCL","502",IF(B9564="510 - Fermentacion","510","512"))))))</f>
        <v/>
      </c>
      <c r="M9564" s="107" t="str">
        <f t="shared" si="149"/>
        <v/>
      </c>
    </row>
    <row r="9565" spans="12:13" hidden="1" x14ac:dyDescent="0.25">
      <c r="L9565" s="145" t="str">
        <f>IF(A9565="","",IFERROR(VLOOKUP(B9565,IPQlickTabla!$B:$J,9,FALSE),IF(B9565="80 - Produccion-Mezcla Grasa","80",IF(B9565="51 - Purga-Purga de sebo","51",IF(B9565="502 - Fermentacion PCL","502",IF(B9565="510 - Fermentacion","510","512"))))))</f>
        <v/>
      </c>
      <c r="M9565" s="107" t="str">
        <f t="shared" si="149"/>
        <v/>
      </c>
    </row>
    <row r="9566" spans="12:13" hidden="1" x14ac:dyDescent="0.25">
      <c r="L9566" s="145" t="str">
        <f>IF(A9566="","",IFERROR(VLOOKUP(B9566,IPQlickTabla!$B:$J,9,FALSE),IF(B9566="80 - Produccion-Mezcla Grasa","80",IF(B9566="51 - Purga-Purga de sebo","51",IF(B9566="502 - Fermentacion PCL","502",IF(B9566="510 - Fermentacion","510","512"))))))</f>
        <v/>
      </c>
      <c r="M9566" s="107" t="str">
        <f t="shared" si="149"/>
        <v/>
      </c>
    </row>
    <row r="9567" spans="12:13" hidden="1" x14ac:dyDescent="0.25">
      <c r="L9567" s="145" t="str">
        <f>IF(A9567="","",IFERROR(VLOOKUP(B9567,IPQlickTabla!$B:$J,9,FALSE),IF(B9567="80 - Produccion-Mezcla Grasa","80",IF(B9567="51 - Purga-Purga de sebo","51",IF(B9567="502 - Fermentacion PCL","502",IF(B9567="510 - Fermentacion","510","512"))))))</f>
        <v/>
      </c>
      <c r="M9567" s="107" t="str">
        <f t="shared" si="149"/>
        <v/>
      </c>
    </row>
    <row r="9568" spans="12:13" hidden="1" x14ac:dyDescent="0.25">
      <c r="L9568" s="145" t="str">
        <f>IF(A9568="","",IFERROR(VLOOKUP(B9568,IPQlickTabla!$B:$J,9,FALSE),IF(B9568="80 - Produccion-Mezcla Grasa","80",IF(B9568="51 - Purga-Purga de sebo","51",IF(B9568="502 - Fermentacion PCL","502",IF(B9568="510 - Fermentacion","510","512"))))))</f>
        <v/>
      </c>
      <c r="M9568" s="107" t="str">
        <f t="shared" si="149"/>
        <v/>
      </c>
    </row>
    <row r="9569" spans="12:13" hidden="1" x14ac:dyDescent="0.25">
      <c r="L9569" s="145" t="str">
        <f>IF(A9569="","",IFERROR(VLOOKUP(B9569,IPQlickTabla!$B:$J,9,FALSE),IF(B9569="80 - Produccion-Mezcla Grasa","80",IF(B9569="51 - Purga-Purga de sebo","51",IF(B9569="502 - Fermentacion PCL","502",IF(B9569="510 - Fermentacion","510","512"))))))</f>
        <v/>
      </c>
      <c r="M9569" s="107" t="str">
        <f t="shared" si="149"/>
        <v/>
      </c>
    </row>
    <row r="9570" spans="12:13" hidden="1" x14ac:dyDescent="0.25">
      <c r="L9570" s="145" t="str">
        <f>IF(A9570="","",IFERROR(VLOOKUP(B9570,IPQlickTabla!$B:$J,9,FALSE),IF(B9570="80 - Produccion-Mezcla Grasa","80",IF(B9570="51 - Purga-Purga de sebo","51",IF(B9570="502 - Fermentacion PCL","502",IF(B9570="510 - Fermentacion","510","512"))))))</f>
        <v/>
      </c>
      <c r="M9570" s="107" t="str">
        <f t="shared" si="149"/>
        <v/>
      </c>
    </row>
    <row r="9571" spans="12:13" hidden="1" x14ac:dyDescent="0.25">
      <c r="L9571" s="145" t="str">
        <f>IF(A9571="","",IFERROR(VLOOKUP(B9571,IPQlickTabla!$B:$J,9,FALSE),IF(B9571="80 - Produccion-Mezcla Grasa","80",IF(B9571="51 - Purga-Purga de sebo","51",IF(B9571="502 - Fermentacion PCL","502",IF(B9571="510 - Fermentacion","510","512"))))))</f>
        <v/>
      </c>
      <c r="M9571" s="107" t="str">
        <f t="shared" si="149"/>
        <v/>
      </c>
    </row>
    <row r="9572" spans="12:13" hidden="1" x14ac:dyDescent="0.25">
      <c r="L9572" s="145" t="str">
        <f>IF(A9572="","",IFERROR(VLOOKUP(B9572,IPQlickTabla!$B:$J,9,FALSE),IF(B9572="80 - Produccion-Mezcla Grasa","80",IF(B9572="51 - Purga-Purga de sebo","51",IF(B9572="502 - Fermentacion PCL","502",IF(B9572="510 - Fermentacion","510","512"))))))</f>
        <v/>
      </c>
      <c r="M9572" s="107" t="str">
        <f t="shared" si="149"/>
        <v/>
      </c>
    </row>
    <row r="9573" spans="12:13" hidden="1" x14ac:dyDescent="0.25">
      <c r="L9573" s="145" t="str">
        <f>IF(A9573="","",IFERROR(VLOOKUP(B9573,IPQlickTabla!$B:$J,9,FALSE),IF(B9573="80 - Produccion-Mezcla Grasa","80",IF(B9573="51 - Purga-Purga de sebo","51",IF(B9573="502 - Fermentacion PCL","502",IF(B9573="510 - Fermentacion","510","512"))))))</f>
        <v/>
      </c>
      <c r="M9573" s="107" t="str">
        <f t="shared" si="149"/>
        <v/>
      </c>
    </row>
    <row r="9574" spans="12:13" hidden="1" x14ac:dyDescent="0.25">
      <c r="L9574" s="145" t="str">
        <f>IF(A9574="","",IFERROR(VLOOKUP(B9574,IPQlickTabla!$B:$J,9,FALSE),IF(B9574="80 - Produccion-Mezcla Grasa","80",IF(B9574="51 - Purga-Purga de sebo","51",IF(B9574="502 - Fermentacion PCL","502",IF(B9574="510 - Fermentacion","510","512"))))))</f>
        <v/>
      </c>
      <c r="M9574" s="107" t="str">
        <f t="shared" si="149"/>
        <v/>
      </c>
    </row>
    <row r="9575" spans="12:13" hidden="1" x14ac:dyDescent="0.25">
      <c r="L9575" s="145" t="str">
        <f>IF(A9575="","",IFERROR(VLOOKUP(B9575,IPQlickTabla!$B:$J,9,FALSE),IF(B9575="80 - Produccion-Mezcla Grasa","80",IF(B9575="51 - Purga-Purga de sebo","51",IF(B9575="502 - Fermentacion PCL","502",IF(B9575="510 - Fermentacion","510","512"))))))</f>
        <v/>
      </c>
      <c r="M9575" s="107" t="str">
        <f t="shared" si="149"/>
        <v/>
      </c>
    </row>
    <row r="9576" spans="12:13" hidden="1" x14ac:dyDescent="0.25">
      <c r="L9576" s="145" t="str">
        <f>IF(A9576="","",IFERROR(VLOOKUP(B9576,IPQlickTabla!$B:$J,9,FALSE),IF(B9576="80 - Produccion-Mezcla Grasa","80",IF(B9576="51 - Purga-Purga de sebo","51",IF(B9576="502 - Fermentacion PCL","502",IF(B9576="510 - Fermentacion","510","512"))))))</f>
        <v/>
      </c>
      <c r="M9576" s="107" t="str">
        <f t="shared" si="149"/>
        <v/>
      </c>
    </row>
    <row r="9577" spans="12:13" hidden="1" x14ac:dyDescent="0.25">
      <c r="L9577" s="145" t="str">
        <f>IF(A9577="","",IFERROR(VLOOKUP(B9577,IPQlickTabla!$B:$J,9,FALSE),IF(B9577="80 - Produccion-Mezcla Grasa","80",IF(B9577="51 - Purga-Purga de sebo","51",IF(B9577="502 - Fermentacion PCL","502",IF(B9577="510 - Fermentacion","510","512"))))))</f>
        <v/>
      </c>
      <c r="M9577" s="107" t="str">
        <f t="shared" si="149"/>
        <v/>
      </c>
    </row>
    <row r="9578" spans="12:13" hidden="1" x14ac:dyDescent="0.25">
      <c r="L9578" s="145" t="str">
        <f>IF(A9578="","",IFERROR(VLOOKUP(B9578,IPQlickTabla!$B:$J,9,FALSE),IF(B9578="80 - Produccion-Mezcla Grasa","80",IF(B9578="51 - Purga-Purga de sebo","51",IF(B9578="502 - Fermentacion PCL","502",IF(B9578="510 - Fermentacion","510","512"))))))</f>
        <v/>
      </c>
      <c r="M9578" s="107" t="str">
        <f t="shared" si="149"/>
        <v/>
      </c>
    </row>
    <row r="9579" spans="12:13" hidden="1" x14ac:dyDescent="0.25">
      <c r="L9579" s="145" t="str">
        <f>IF(A9579="","",IFERROR(VLOOKUP(B9579,IPQlickTabla!$B:$J,9,FALSE),IF(B9579="80 - Produccion-Mezcla Grasa","80",IF(B9579="51 - Purga-Purga de sebo","51",IF(B9579="502 - Fermentacion PCL","502",IF(B9579="510 - Fermentacion","510","512"))))))</f>
        <v/>
      </c>
      <c r="M9579" s="107" t="str">
        <f t="shared" si="149"/>
        <v/>
      </c>
    </row>
    <row r="9580" spans="12:13" hidden="1" x14ac:dyDescent="0.25">
      <c r="L9580" s="145" t="str">
        <f>IF(A9580="","",IFERROR(VLOOKUP(B9580,IPQlickTabla!$B:$J,9,FALSE),IF(B9580="80 - Produccion-Mezcla Grasa","80",IF(B9580="51 - Purga-Purga de sebo","51",IF(B9580="502 - Fermentacion PCL","502",IF(B9580="510 - Fermentacion","510","512"))))))</f>
        <v/>
      </c>
      <c r="M9580" s="107" t="str">
        <f t="shared" si="149"/>
        <v/>
      </c>
    </row>
    <row r="9581" spans="12:13" hidden="1" x14ac:dyDescent="0.25">
      <c r="L9581" s="145" t="str">
        <f>IF(A9581="","",IFERROR(VLOOKUP(B9581,IPQlickTabla!$B:$J,9,FALSE),IF(B9581="80 - Produccion-Mezcla Grasa","80",IF(B9581="51 - Purga-Purga de sebo","51",IF(B9581="502 - Fermentacion PCL","502",IF(B9581="510 - Fermentacion","510","512"))))))</f>
        <v/>
      </c>
      <c r="M9581" s="107" t="str">
        <f t="shared" si="149"/>
        <v/>
      </c>
    </row>
    <row r="9582" spans="12:13" hidden="1" x14ac:dyDescent="0.25">
      <c r="L9582" s="145" t="str">
        <f>IF(A9582="","",IFERROR(VLOOKUP(B9582,IPQlickTabla!$B:$J,9,FALSE),IF(B9582="80 - Produccion-Mezcla Grasa","80",IF(B9582="51 - Purga-Purga de sebo","51",IF(B9582="502 - Fermentacion PCL","502",IF(B9582="510 - Fermentacion","510","512"))))))</f>
        <v/>
      </c>
      <c r="M9582" s="107" t="str">
        <f t="shared" si="149"/>
        <v/>
      </c>
    </row>
    <row r="9583" spans="12:13" hidden="1" x14ac:dyDescent="0.25">
      <c r="L9583" s="145" t="str">
        <f>IF(A9583="","",IFERROR(VLOOKUP(B9583,IPQlickTabla!$B:$J,9,FALSE),IF(B9583="80 - Produccion-Mezcla Grasa","80",IF(B9583="51 - Purga-Purga de sebo","51",IF(B9583="502 - Fermentacion PCL","502",IF(B9583="510 - Fermentacion","510","512"))))))</f>
        <v/>
      </c>
      <c r="M9583" s="107" t="str">
        <f t="shared" si="149"/>
        <v/>
      </c>
    </row>
    <row r="9584" spans="12:13" hidden="1" x14ac:dyDescent="0.25">
      <c r="L9584" s="145" t="str">
        <f>IF(A9584="","",IFERROR(VLOOKUP(B9584,IPQlickTabla!$B:$J,9,FALSE),IF(B9584="80 - Produccion-Mezcla Grasa","80",IF(B9584="51 - Purga-Purga de sebo","51",IF(B9584="502 - Fermentacion PCL","502",IF(B9584="510 - Fermentacion","510","512"))))))</f>
        <v/>
      </c>
      <c r="M9584" s="107" t="str">
        <f t="shared" si="149"/>
        <v/>
      </c>
    </row>
    <row r="9585" spans="12:13" hidden="1" x14ac:dyDescent="0.25">
      <c r="L9585" s="145" t="str">
        <f>IF(A9585="","",IFERROR(VLOOKUP(B9585,IPQlickTabla!$B:$J,9,FALSE),IF(B9585="80 - Produccion-Mezcla Grasa","80",IF(B9585="51 - Purga-Purga de sebo","51",IF(B9585="502 - Fermentacion PCL","502",IF(B9585="510 - Fermentacion","510","512"))))))</f>
        <v/>
      </c>
      <c r="M9585" s="107" t="str">
        <f t="shared" si="149"/>
        <v/>
      </c>
    </row>
    <row r="9586" spans="12:13" hidden="1" x14ac:dyDescent="0.25">
      <c r="L9586" s="145" t="str">
        <f>IF(A9586="","",IFERROR(VLOOKUP(B9586,IPQlickTabla!$B:$J,9,FALSE),IF(B9586="80 - Produccion-Mezcla Grasa","80",IF(B9586="51 - Purga-Purga de sebo","51",IF(B9586="502 - Fermentacion PCL","502",IF(B9586="510 - Fermentacion","510","512"))))))</f>
        <v/>
      </c>
      <c r="M9586" s="107" t="str">
        <f t="shared" si="149"/>
        <v/>
      </c>
    </row>
    <row r="9587" spans="12:13" hidden="1" x14ac:dyDescent="0.25">
      <c r="L9587" s="145" t="str">
        <f>IF(A9587="","",IFERROR(VLOOKUP(B9587,IPQlickTabla!$B:$J,9,FALSE),IF(B9587="80 - Produccion-Mezcla Grasa","80",IF(B9587="51 - Purga-Purga de sebo","51",IF(B9587="502 - Fermentacion PCL","502",IF(B9587="510 - Fermentacion","510","512"))))))</f>
        <v/>
      </c>
      <c r="M9587" s="107" t="str">
        <f t="shared" si="149"/>
        <v/>
      </c>
    </row>
    <row r="9588" spans="12:13" hidden="1" x14ac:dyDescent="0.25">
      <c r="L9588" s="145" t="str">
        <f>IF(A9588="","",IFERROR(VLOOKUP(B9588,IPQlickTabla!$B:$J,9,FALSE),IF(B9588="80 - Produccion-Mezcla Grasa","80",IF(B9588="51 - Purga-Purga de sebo","51",IF(B9588="502 - Fermentacion PCL","502",IF(B9588="510 - Fermentacion","510","512"))))))</f>
        <v/>
      </c>
      <c r="M9588" s="107" t="str">
        <f t="shared" si="149"/>
        <v/>
      </c>
    </row>
    <row r="9589" spans="12:13" hidden="1" x14ac:dyDescent="0.25">
      <c r="L9589" s="145" t="str">
        <f>IF(A9589="","",IFERROR(VLOOKUP(B9589,IPQlickTabla!$B:$J,9,FALSE),IF(B9589="80 - Produccion-Mezcla Grasa","80",IF(B9589="51 - Purga-Purga de sebo","51",IF(B9589="502 - Fermentacion PCL","502",IF(B9589="510 - Fermentacion","510","512"))))))</f>
        <v/>
      </c>
      <c r="M9589" s="107" t="str">
        <f t="shared" si="149"/>
        <v/>
      </c>
    </row>
    <row r="9590" spans="12:13" hidden="1" x14ac:dyDescent="0.25">
      <c r="L9590" s="145" t="str">
        <f>IF(A9590="","",IFERROR(VLOOKUP(B9590,IPQlickTabla!$B:$J,9,FALSE),IF(B9590="80 - Produccion-Mezcla Grasa","80",IF(B9590="51 - Purga-Purga de sebo","51",IF(B9590="502 - Fermentacion PCL","502",IF(B9590="510 - Fermentacion","510","512"))))))</f>
        <v/>
      </c>
      <c r="M9590" s="107" t="str">
        <f t="shared" si="149"/>
        <v/>
      </c>
    </row>
    <row r="9591" spans="12:13" hidden="1" x14ac:dyDescent="0.25">
      <c r="L9591" s="145" t="str">
        <f>IF(A9591="","",IFERROR(VLOOKUP(B9591,IPQlickTabla!$B:$J,9,FALSE),IF(B9591="80 - Produccion-Mezcla Grasa","80",IF(B9591="51 - Purga-Purga de sebo","51",IF(B9591="502 - Fermentacion PCL","502",IF(B9591="510 - Fermentacion","510","512"))))))</f>
        <v/>
      </c>
      <c r="M9591" s="107" t="str">
        <f t="shared" si="149"/>
        <v/>
      </c>
    </row>
    <row r="9592" spans="12:13" hidden="1" x14ac:dyDescent="0.25">
      <c r="L9592" s="145" t="str">
        <f>IF(A9592="","",IFERROR(VLOOKUP(B9592,IPQlickTabla!$B:$J,9,FALSE),IF(B9592="80 - Produccion-Mezcla Grasa","80",IF(B9592="51 - Purga-Purga de sebo","51",IF(B9592="502 - Fermentacion PCL","502",IF(B9592="510 - Fermentacion","510","512"))))))</f>
        <v/>
      </c>
      <c r="M9592" s="107" t="str">
        <f t="shared" si="149"/>
        <v/>
      </c>
    </row>
    <row r="9593" spans="12:13" hidden="1" x14ac:dyDescent="0.25">
      <c r="L9593" s="145" t="str">
        <f>IF(A9593="","",IFERROR(VLOOKUP(B9593,IPQlickTabla!$B:$J,9,FALSE),IF(B9593="80 - Produccion-Mezcla Grasa","80",IF(B9593="51 - Purga-Purga de sebo","51",IF(B9593="502 - Fermentacion PCL","502",IF(B9593="510 - Fermentacion","510","512"))))))</f>
        <v/>
      </c>
      <c r="M9593" s="107" t="str">
        <f t="shared" si="149"/>
        <v/>
      </c>
    </row>
    <row r="9594" spans="12:13" hidden="1" x14ac:dyDescent="0.25">
      <c r="L9594" s="145" t="str">
        <f>IF(A9594="","",IFERROR(VLOOKUP(B9594,IPQlickTabla!$B:$J,9,FALSE),IF(B9594="80 - Produccion-Mezcla Grasa","80",IF(B9594="51 - Purga-Purga de sebo","51",IF(B9594="502 - Fermentacion PCL","502",IF(B9594="510 - Fermentacion","510","512"))))))</f>
        <v/>
      </c>
      <c r="M9594" s="107" t="str">
        <f t="shared" si="149"/>
        <v/>
      </c>
    </row>
    <row r="9595" spans="12:13" hidden="1" x14ac:dyDescent="0.25">
      <c r="L9595" s="145" t="str">
        <f>IF(A9595="","",IFERROR(VLOOKUP(B9595,IPQlickTabla!$B:$J,9,FALSE),IF(B9595="80 - Produccion-Mezcla Grasa","80",IF(B9595="51 - Purga-Purga de sebo","51",IF(B9595="502 - Fermentacion PCL","502",IF(B9595="510 - Fermentacion","510","512"))))))</f>
        <v/>
      </c>
      <c r="M9595" s="107" t="str">
        <f t="shared" si="149"/>
        <v/>
      </c>
    </row>
    <row r="9596" spans="12:13" hidden="1" x14ac:dyDescent="0.25">
      <c r="L9596" s="145" t="str">
        <f>IF(A9596="","",IFERROR(VLOOKUP(B9596,IPQlickTabla!$B:$J,9,FALSE),IF(B9596="80 - Produccion-Mezcla Grasa","80",IF(B9596="51 - Purga-Purga de sebo","51",IF(B9596="502 - Fermentacion PCL","502",IF(B9596="510 - Fermentacion","510","512"))))))</f>
        <v/>
      </c>
      <c r="M9596" s="107" t="str">
        <f t="shared" si="149"/>
        <v/>
      </c>
    </row>
    <row r="9597" spans="12:13" hidden="1" x14ac:dyDescent="0.25">
      <c r="L9597" s="145" t="str">
        <f>IF(A9597="","",IFERROR(VLOOKUP(B9597,IPQlickTabla!$B:$J,9,FALSE),IF(B9597="80 - Produccion-Mezcla Grasa","80",IF(B9597="51 - Purga-Purga de sebo","51",IF(B9597="502 - Fermentacion PCL","502",IF(B9597="510 - Fermentacion","510","512"))))))</f>
        <v/>
      </c>
      <c r="M9597" s="107" t="str">
        <f t="shared" si="149"/>
        <v/>
      </c>
    </row>
    <row r="9598" spans="12:13" hidden="1" x14ac:dyDescent="0.25">
      <c r="L9598" s="145" t="str">
        <f>IF(A9598="","",IFERROR(VLOOKUP(B9598,IPQlickTabla!$B:$J,9,FALSE),IF(B9598="80 - Produccion-Mezcla Grasa","80",IF(B9598="51 - Purga-Purga de sebo","51",IF(B9598="502 - Fermentacion PCL","502",IF(B9598="510 - Fermentacion","510","512"))))))</f>
        <v/>
      </c>
      <c r="M9598" s="107" t="str">
        <f t="shared" si="149"/>
        <v/>
      </c>
    </row>
    <row r="9599" spans="12:13" hidden="1" x14ac:dyDescent="0.25">
      <c r="L9599" s="145" t="str">
        <f>IF(A9599="","",IFERROR(VLOOKUP(B9599,IPQlickTabla!$B:$J,9,FALSE),IF(B9599="80 - Produccion-Mezcla Grasa","80",IF(B9599="51 - Purga-Purga de sebo","51",IF(B9599="502 - Fermentacion PCL","502",IF(B9599="510 - Fermentacion","510","512"))))))</f>
        <v/>
      </c>
      <c r="M9599" s="107" t="str">
        <f t="shared" si="149"/>
        <v/>
      </c>
    </row>
    <row r="9600" spans="12:13" hidden="1" x14ac:dyDescent="0.25">
      <c r="L9600" s="145" t="str">
        <f>IF(A9600="","",IFERROR(VLOOKUP(B9600,IPQlickTabla!$B:$J,9,FALSE),IF(B9600="80 - Produccion-Mezcla Grasa","80",IF(B9600="51 - Purga-Purga de sebo","51",IF(B9600="502 - Fermentacion PCL","502",IF(B9600="510 - Fermentacion","510","512"))))))</f>
        <v/>
      </c>
      <c r="M9600" s="107" t="str">
        <f t="shared" si="149"/>
        <v/>
      </c>
    </row>
    <row r="9601" spans="12:13" hidden="1" x14ac:dyDescent="0.25">
      <c r="L9601" s="145" t="str">
        <f>IF(A9601="","",IFERROR(VLOOKUP(B9601,IPQlickTabla!$B:$J,9,FALSE),IF(B9601="80 - Produccion-Mezcla Grasa","80",IF(B9601="51 - Purga-Purga de sebo","51",IF(B9601="502 - Fermentacion PCL","502",IF(B9601="510 - Fermentacion","510","512"))))))</f>
        <v/>
      </c>
      <c r="M9601" s="107" t="str">
        <f t="shared" si="149"/>
        <v/>
      </c>
    </row>
    <row r="9602" spans="12:13" hidden="1" x14ac:dyDescent="0.25">
      <c r="L9602" s="145" t="str">
        <f>IF(A9602="","",IFERROR(VLOOKUP(B9602,IPQlickTabla!$B:$J,9,FALSE),IF(B9602="80 - Produccion-Mezcla Grasa","80",IF(B9602="51 - Purga-Purga de sebo","51",IF(B9602="502 - Fermentacion PCL","502",IF(B9602="510 - Fermentacion","510","512"))))))</f>
        <v/>
      </c>
      <c r="M9602" s="107" t="str">
        <f t="shared" si="149"/>
        <v/>
      </c>
    </row>
    <row r="9603" spans="12:13" hidden="1" x14ac:dyDescent="0.25">
      <c r="L9603" s="145" t="str">
        <f>IF(A9603="","",IFERROR(VLOOKUP(B9603,IPQlickTabla!$B:$J,9,FALSE),IF(B9603="80 - Produccion-Mezcla Grasa","80",IF(B9603="51 - Purga-Purga de sebo","51",IF(B9603="502 - Fermentacion PCL","502",IF(B9603="510 - Fermentacion","510","512"))))))</f>
        <v/>
      </c>
      <c r="M9603" s="107" t="str">
        <f t="shared" ref="M9603:M9666" si="150">+IF(OR(L9603=73,L9603=74,L9603=75),75,IF(L9603="80",80,IF(L9603="51",51,IF(L9603="502",502,IF(L9603="510",510,IF(L9603="512",512,L9603))))))</f>
        <v/>
      </c>
    </row>
    <row r="9604" spans="12:13" hidden="1" x14ac:dyDescent="0.25">
      <c r="L9604" s="145" t="str">
        <f>IF(A9604="","",IFERROR(VLOOKUP(B9604,IPQlickTabla!$B:$J,9,FALSE),IF(B9604="80 - Produccion-Mezcla Grasa","80",IF(B9604="51 - Purga-Purga de sebo","51",IF(B9604="502 - Fermentacion PCL","502",IF(B9604="510 - Fermentacion","510","512"))))))</f>
        <v/>
      </c>
      <c r="M9604" s="107" t="str">
        <f t="shared" si="150"/>
        <v/>
      </c>
    </row>
    <row r="9605" spans="12:13" hidden="1" x14ac:dyDescent="0.25">
      <c r="L9605" s="145" t="str">
        <f>IF(A9605="","",IFERROR(VLOOKUP(B9605,IPQlickTabla!$B:$J,9,FALSE),IF(B9605="80 - Produccion-Mezcla Grasa","80",IF(B9605="51 - Purga-Purga de sebo","51",IF(B9605="502 - Fermentacion PCL","502",IF(B9605="510 - Fermentacion","510","512"))))))</f>
        <v/>
      </c>
      <c r="M9605" s="107" t="str">
        <f t="shared" si="150"/>
        <v/>
      </c>
    </row>
    <row r="9606" spans="12:13" hidden="1" x14ac:dyDescent="0.25">
      <c r="L9606" s="145" t="str">
        <f>IF(A9606="","",IFERROR(VLOOKUP(B9606,IPQlickTabla!$B:$J,9,FALSE),IF(B9606="80 - Produccion-Mezcla Grasa","80",IF(B9606="51 - Purga-Purga de sebo","51",IF(B9606="502 - Fermentacion PCL","502",IF(B9606="510 - Fermentacion","510","512"))))))</f>
        <v/>
      </c>
      <c r="M9606" s="107" t="str">
        <f t="shared" si="150"/>
        <v/>
      </c>
    </row>
    <row r="9607" spans="12:13" hidden="1" x14ac:dyDescent="0.25">
      <c r="L9607" s="145" t="str">
        <f>IF(A9607="","",IFERROR(VLOOKUP(B9607,IPQlickTabla!$B:$J,9,FALSE),IF(B9607="80 - Produccion-Mezcla Grasa","80",IF(B9607="51 - Purga-Purga de sebo","51",IF(B9607="502 - Fermentacion PCL","502",IF(B9607="510 - Fermentacion","510","512"))))))</f>
        <v/>
      </c>
      <c r="M9607" s="107" t="str">
        <f t="shared" si="150"/>
        <v/>
      </c>
    </row>
    <row r="9608" spans="12:13" hidden="1" x14ac:dyDescent="0.25">
      <c r="L9608" s="145" t="str">
        <f>IF(A9608="","",IFERROR(VLOOKUP(B9608,IPQlickTabla!$B:$J,9,FALSE),IF(B9608="80 - Produccion-Mezcla Grasa","80",IF(B9608="51 - Purga-Purga de sebo","51",IF(B9608="502 - Fermentacion PCL","502",IF(B9608="510 - Fermentacion","510","512"))))))</f>
        <v/>
      </c>
      <c r="M9608" s="107" t="str">
        <f t="shared" si="150"/>
        <v/>
      </c>
    </row>
    <row r="9609" spans="12:13" hidden="1" x14ac:dyDescent="0.25">
      <c r="L9609" s="145" t="str">
        <f>IF(A9609="","",IFERROR(VLOOKUP(B9609,IPQlickTabla!$B:$J,9,FALSE),IF(B9609="80 - Produccion-Mezcla Grasa","80",IF(B9609="51 - Purga-Purga de sebo","51",IF(B9609="502 - Fermentacion PCL","502",IF(B9609="510 - Fermentacion","510","512"))))))</f>
        <v/>
      </c>
      <c r="M9609" s="107" t="str">
        <f t="shared" si="150"/>
        <v/>
      </c>
    </row>
    <row r="9610" spans="12:13" hidden="1" x14ac:dyDescent="0.25">
      <c r="L9610" s="145" t="str">
        <f>IF(A9610="","",IFERROR(VLOOKUP(B9610,IPQlickTabla!$B:$J,9,FALSE),IF(B9610="80 - Produccion-Mezcla Grasa","80",IF(B9610="51 - Purga-Purga de sebo","51",IF(B9610="502 - Fermentacion PCL","502",IF(B9610="510 - Fermentacion","510","512"))))))</f>
        <v/>
      </c>
      <c r="M9610" s="107" t="str">
        <f t="shared" si="150"/>
        <v/>
      </c>
    </row>
    <row r="9611" spans="12:13" hidden="1" x14ac:dyDescent="0.25">
      <c r="L9611" s="145" t="str">
        <f>IF(A9611="","",IFERROR(VLOOKUP(B9611,IPQlickTabla!$B:$J,9,FALSE),IF(B9611="80 - Produccion-Mezcla Grasa","80",IF(B9611="51 - Purga-Purga de sebo","51",IF(B9611="502 - Fermentacion PCL","502",IF(B9611="510 - Fermentacion","510","512"))))))</f>
        <v/>
      </c>
      <c r="M9611" s="107" t="str">
        <f t="shared" si="150"/>
        <v/>
      </c>
    </row>
    <row r="9612" spans="12:13" hidden="1" x14ac:dyDescent="0.25">
      <c r="L9612" s="145" t="str">
        <f>IF(A9612="","",IFERROR(VLOOKUP(B9612,IPQlickTabla!$B:$J,9,FALSE),IF(B9612="80 - Produccion-Mezcla Grasa","80",IF(B9612="51 - Purga-Purga de sebo","51",IF(B9612="502 - Fermentacion PCL","502",IF(B9612="510 - Fermentacion","510","512"))))))</f>
        <v/>
      </c>
      <c r="M9612" s="107" t="str">
        <f t="shared" si="150"/>
        <v/>
      </c>
    </row>
    <row r="9613" spans="12:13" hidden="1" x14ac:dyDescent="0.25">
      <c r="L9613" s="145" t="str">
        <f>IF(A9613="","",IFERROR(VLOOKUP(B9613,IPQlickTabla!$B:$J,9,FALSE),IF(B9613="80 - Produccion-Mezcla Grasa","80",IF(B9613="51 - Purga-Purga de sebo","51",IF(B9613="502 - Fermentacion PCL","502",IF(B9613="510 - Fermentacion","510","512"))))))</f>
        <v/>
      </c>
      <c r="M9613" s="107" t="str">
        <f t="shared" si="150"/>
        <v/>
      </c>
    </row>
    <row r="9614" spans="12:13" hidden="1" x14ac:dyDescent="0.25">
      <c r="L9614" s="145" t="str">
        <f>IF(A9614="","",IFERROR(VLOOKUP(B9614,IPQlickTabla!$B:$J,9,FALSE),IF(B9614="80 - Produccion-Mezcla Grasa","80",IF(B9614="51 - Purga-Purga de sebo","51",IF(B9614="502 - Fermentacion PCL","502",IF(B9614="510 - Fermentacion","510","512"))))))</f>
        <v/>
      </c>
      <c r="M9614" s="107" t="str">
        <f t="shared" si="150"/>
        <v/>
      </c>
    </row>
    <row r="9615" spans="12:13" hidden="1" x14ac:dyDescent="0.25">
      <c r="L9615" s="145" t="str">
        <f>IF(A9615="","",IFERROR(VLOOKUP(B9615,IPQlickTabla!$B:$J,9,FALSE),IF(B9615="80 - Produccion-Mezcla Grasa","80",IF(B9615="51 - Purga-Purga de sebo","51",IF(B9615="502 - Fermentacion PCL","502",IF(B9615="510 - Fermentacion","510","512"))))))</f>
        <v/>
      </c>
      <c r="M9615" s="107" t="str">
        <f t="shared" si="150"/>
        <v/>
      </c>
    </row>
    <row r="9616" spans="12:13" hidden="1" x14ac:dyDescent="0.25">
      <c r="L9616" s="145" t="str">
        <f>IF(A9616="","",IFERROR(VLOOKUP(B9616,IPQlickTabla!$B:$J,9,FALSE),IF(B9616="80 - Produccion-Mezcla Grasa","80",IF(B9616="51 - Purga-Purga de sebo","51",IF(B9616="502 - Fermentacion PCL","502",IF(B9616="510 - Fermentacion","510","512"))))))</f>
        <v/>
      </c>
      <c r="M9616" s="107" t="str">
        <f t="shared" si="150"/>
        <v/>
      </c>
    </row>
    <row r="9617" spans="12:13" hidden="1" x14ac:dyDescent="0.25">
      <c r="L9617" s="145" t="str">
        <f>IF(A9617="","",IFERROR(VLOOKUP(B9617,IPQlickTabla!$B:$J,9,FALSE),IF(B9617="80 - Produccion-Mezcla Grasa","80",IF(B9617="51 - Purga-Purga de sebo","51",IF(B9617="502 - Fermentacion PCL","502",IF(B9617="510 - Fermentacion","510","512"))))))</f>
        <v/>
      </c>
      <c r="M9617" s="107" t="str">
        <f t="shared" si="150"/>
        <v/>
      </c>
    </row>
    <row r="9618" spans="12:13" hidden="1" x14ac:dyDescent="0.25">
      <c r="L9618" s="145" t="str">
        <f>IF(A9618="","",IFERROR(VLOOKUP(B9618,IPQlickTabla!$B:$J,9,FALSE),IF(B9618="80 - Produccion-Mezcla Grasa","80",IF(B9618="51 - Purga-Purga de sebo","51",IF(B9618="502 - Fermentacion PCL","502",IF(B9618="510 - Fermentacion","510","512"))))))</f>
        <v/>
      </c>
      <c r="M9618" s="107" t="str">
        <f t="shared" si="150"/>
        <v/>
      </c>
    </row>
    <row r="9619" spans="12:13" hidden="1" x14ac:dyDescent="0.25">
      <c r="L9619" s="145" t="str">
        <f>IF(A9619="","",IFERROR(VLOOKUP(B9619,IPQlickTabla!$B:$J,9,FALSE),IF(B9619="80 - Produccion-Mezcla Grasa","80",IF(B9619="51 - Purga-Purga de sebo","51",IF(B9619="502 - Fermentacion PCL","502",IF(B9619="510 - Fermentacion","510","512"))))))</f>
        <v/>
      </c>
      <c r="M9619" s="107" t="str">
        <f t="shared" si="150"/>
        <v/>
      </c>
    </row>
    <row r="9620" spans="12:13" hidden="1" x14ac:dyDescent="0.25">
      <c r="L9620" s="145" t="str">
        <f>IF(A9620="","",IFERROR(VLOOKUP(B9620,IPQlickTabla!$B:$J,9,FALSE),IF(B9620="80 - Produccion-Mezcla Grasa","80",IF(B9620="51 - Purga-Purga de sebo","51",IF(B9620="502 - Fermentacion PCL","502",IF(B9620="510 - Fermentacion","510","512"))))))</f>
        <v/>
      </c>
      <c r="M9620" s="107" t="str">
        <f t="shared" si="150"/>
        <v/>
      </c>
    </row>
    <row r="9621" spans="12:13" hidden="1" x14ac:dyDescent="0.25">
      <c r="L9621" s="145" t="str">
        <f>IF(A9621="","",IFERROR(VLOOKUP(B9621,IPQlickTabla!$B:$J,9,FALSE),IF(B9621="80 - Produccion-Mezcla Grasa","80",IF(B9621="51 - Purga-Purga de sebo","51",IF(B9621="502 - Fermentacion PCL","502",IF(B9621="510 - Fermentacion","510","512"))))))</f>
        <v/>
      </c>
      <c r="M9621" s="107" t="str">
        <f t="shared" si="150"/>
        <v/>
      </c>
    </row>
    <row r="9622" spans="12:13" hidden="1" x14ac:dyDescent="0.25">
      <c r="L9622" s="145" t="str">
        <f>IF(A9622="","",IFERROR(VLOOKUP(B9622,IPQlickTabla!$B:$J,9,FALSE),IF(B9622="80 - Produccion-Mezcla Grasa","80",IF(B9622="51 - Purga-Purga de sebo","51",IF(B9622="502 - Fermentacion PCL","502",IF(B9622="510 - Fermentacion","510","512"))))))</f>
        <v/>
      </c>
      <c r="M9622" s="107" t="str">
        <f t="shared" si="150"/>
        <v/>
      </c>
    </row>
    <row r="9623" spans="12:13" hidden="1" x14ac:dyDescent="0.25">
      <c r="L9623" s="145" t="str">
        <f>IF(A9623="","",IFERROR(VLOOKUP(B9623,IPQlickTabla!$B:$J,9,FALSE),IF(B9623="80 - Produccion-Mezcla Grasa","80",IF(B9623="51 - Purga-Purga de sebo","51",IF(B9623="502 - Fermentacion PCL","502",IF(B9623="510 - Fermentacion","510","512"))))))</f>
        <v/>
      </c>
      <c r="M9623" s="107" t="str">
        <f t="shared" si="150"/>
        <v/>
      </c>
    </row>
    <row r="9624" spans="12:13" hidden="1" x14ac:dyDescent="0.25">
      <c r="L9624" s="145" t="str">
        <f>IF(A9624="","",IFERROR(VLOOKUP(B9624,IPQlickTabla!$B:$J,9,FALSE),IF(B9624="80 - Produccion-Mezcla Grasa","80",IF(B9624="51 - Purga-Purga de sebo","51",IF(B9624="502 - Fermentacion PCL","502",IF(B9624="510 - Fermentacion","510","512"))))))</f>
        <v/>
      </c>
      <c r="M9624" s="107" t="str">
        <f t="shared" si="150"/>
        <v/>
      </c>
    </row>
    <row r="9625" spans="12:13" hidden="1" x14ac:dyDescent="0.25">
      <c r="L9625" s="145" t="str">
        <f>IF(A9625="","",IFERROR(VLOOKUP(B9625,IPQlickTabla!$B:$J,9,FALSE),IF(B9625="80 - Produccion-Mezcla Grasa","80",IF(B9625="51 - Purga-Purga de sebo","51",IF(B9625="502 - Fermentacion PCL","502",IF(B9625="510 - Fermentacion","510","512"))))))</f>
        <v/>
      </c>
      <c r="M9625" s="107" t="str">
        <f t="shared" si="150"/>
        <v/>
      </c>
    </row>
    <row r="9626" spans="12:13" hidden="1" x14ac:dyDescent="0.25">
      <c r="L9626" s="145" t="str">
        <f>IF(A9626="","",IFERROR(VLOOKUP(B9626,IPQlickTabla!$B:$J,9,FALSE),IF(B9626="80 - Produccion-Mezcla Grasa","80",IF(B9626="51 - Purga-Purga de sebo","51",IF(B9626="502 - Fermentacion PCL","502",IF(B9626="510 - Fermentacion","510","512"))))))</f>
        <v/>
      </c>
      <c r="M9626" s="107" t="str">
        <f t="shared" si="150"/>
        <v/>
      </c>
    </row>
    <row r="9627" spans="12:13" hidden="1" x14ac:dyDescent="0.25">
      <c r="L9627" s="145" t="str">
        <f>IF(A9627="","",IFERROR(VLOOKUP(B9627,IPQlickTabla!$B:$J,9,FALSE),IF(B9627="80 - Produccion-Mezcla Grasa","80",IF(B9627="51 - Purga-Purga de sebo","51",IF(B9627="502 - Fermentacion PCL","502",IF(B9627="510 - Fermentacion","510","512"))))))</f>
        <v/>
      </c>
      <c r="M9627" s="107" t="str">
        <f t="shared" si="150"/>
        <v/>
      </c>
    </row>
    <row r="9628" spans="12:13" hidden="1" x14ac:dyDescent="0.25">
      <c r="L9628" s="145" t="str">
        <f>IF(A9628="","",IFERROR(VLOOKUP(B9628,IPQlickTabla!$B:$J,9,FALSE),IF(B9628="80 - Produccion-Mezcla Grasa","80",IF(B9628="51 - Purga-Purga de sebo","51",IF(B9628="502 - Fermentacion PCL","502",IF(B9628="510 - Fermentacion","510","512"))))))</f>
        <v/>
      </c>
      <c r="M9628" s="107" t="str">
        <f t="shared" si="150"/>
        <v/>
      </c>
    </row>
    <row r="9629" spans="12:13" hidden="1" x14ac:dyDescent="0.25">
      <c r="L9629" s="145" t="str">
        <f>IF(A9629="","",IFERROR(VLOOKUP(B9629,IPQlickTabla!$B:$J,9,FALSE),IF(B9629="80 - Produccion-Mezcla Grasa","80",IF(B9629="51 - Purga-Purga de sebo","51",IF(B9629="502 - Fermentacion PCL","502",IF(B9629="510 - Fermentacion","510","512"))))))</f>
        <v/>
      </c>
      <c r="M9629" s="107" t="str">
        <f t="shared" si="150"/>
        <v/>
      </c>
    </row>
    <row r="9630" spans="12:13" hidden="1" x14ac:dyDescent="0.25">
      <c r="L9630" s="145" t="str">
        <f>IF(A9630="","",IFERROR(VLOOKUP(B9630,IPQlickTabla!$B:$J,9,FALSE),IF(B9630="80 - Produccion-Mezcla Grasa","80",IF(B9630="51 - Purga-Purga de sebo","51",IF(B9630="502 - Fermentacion PCL","502",IF(B9630="510 - Fermentacion","510","512"))))))</f>
        <v/>
      </c>
      <c r="M9630" s="107" t="str">
        <f t="shared" si="150"/>
        <v/>
      </c>
    </row>
    <row r="9631" spans="12:13" hidden="1" x14ac:dyDescent="0.25">
      <c r="L9631" s="145" t="str">
        <f>IF(A9631="","",IFERROR(VLOOKUP(B9631,IPQlickTabla!$B:$J,9,FALSE),IF(B9631="80 - Produccion-Mezcla Grasa","80",IF(B9631="51 - Purga-Purga de sebo","51",IF(B9631="502 - Fermentacion PCL","502",IF(B9631="510 - Fermentacion","510","512"))))))</f>
        <v/>
      </c>
      <c r="M9631" s="107" t="str">
        <f t="shared" si="150"/>
        <v/>
      </c>
    </row>
    <row r="9632" spans="12:13" hidden="1" x14ac:dyDescent="0.25">
      <c r="L9632" s="145" t="str">
        <f>IF(A9632="","",IFERROR(VLOOKUP(B9632,IPQlickTabla!$B:$J,9,FALSE),IF(B9632="80 - Produccion-Mezcla Grasa","80",IF(B9632="51 - Purga-Purga de sebo","51",IF(B9632="502 - Fermentacion PCL","502",IF(B9632="510 - Fermentacion","510","512"))))))</f>
        <v/>
      </c>
      <c r="M9632" s="107" t="str">
        <f t="shared" si="150"/>
        <v/>
      </c>
    </row>
    <row r="9633" spans="12:13" hidden="1" x14ac:dyDescent="0.25">
      <c r="L9633" s="145" t="str">
        <f>IF(A9633="","",IFERROR(VLOOKUP(B9633,IPQlickTabla!$B:$J,9,FALSE),IF(B9633="80 - Produccion-Mezcla Grasa","80",IF(B9633="51 - Purga-Purga de sebo","51",IF(B9633="502 - Fermentacion PCL","502",IF(B9633="510 - Fermentacion","510","512"))))))</f>
        <v/>
      </c>
      <c r="M9633" s="107" t="str">
        <f t="shared" si="150"/>
        <v/>
      </c>
    </row>
    <row r="9634" spans="12:13" hidden="1" x14ac:dyDescent="0.25">
      <c r="L9634" s="145" t="str">
        <f>IF(A9634="","",IFERROR(VLOOKUP(B9634,IPQlickTabla!$B:$J,9,FALSE),IF(B9634="80 - Produccion-Mezcla Grasa","80",IF(B9634="51 - Purga-Purga de sebo","51",IF(B9634="502 - Fermentacion PCL","502",IF(B9634="510 - Fermentacion","510","512"))))))</f>
        <v/>
      </c>
      <c r="M9634" s="107" t="str">
        <f t="shared" si="150"/>
        <v/>
      </c>
    </row>
    <row r="9635" spans="12:13" hidden="1" x14ac:dyDescent="0.25">
      <c r="L9635" s="145" t="str">
        <f>IF(A9635="","",IFERROR(VLOOKUP(B9635,IPQlickTabla!$B:$J,9,FALSE),IF(B9635="80 - Produccion-Mezcla Grasa","80",IF(B9635="51 - Purga-Purga de sebo","51",IF(B9635="502 - Fermentacion PCL","502",IF(B9635="510 - Fermentacion","510","512"))))))</f>
        <v/>
      </c>
      <c r="M9635" s="107" t="str">
        <f t="shared" si="150"/>
        <v/>
      </c>
    </row>
    <row r="9636" spans="12:13" hidden="1" x14ac:dyDescent="0.25">
      <c r="L9636" s="145" t="str">
        <f>IF(A9636="","",IFERROR(VLOOKUP(B9636,IPQlickTabla!$B:$J,9,FALSE),IF(B9636="80 - Produccion-Mezcla Grasa","80",IF(B9636="51 - Purga-Purga de sebo","51",IF(B9636="502 - Fermentacion PCL","502",IF(B9636="510 - Fermentacion","510","512"))))))</f>
        <v/>
      </c>
      <c r="M9636" s="107" t="str">
        <f t="shared" si="150"/>
        <v/>
      </c>
    </row>
    <row r="9637" spans="12:13" hidden="1" x14ac:dyDescent="0.25">
      <c r="L9637" s="145" t="str">
        <f>IF(A9637="","",IFERROR(VLOOKUP(B9637,IPQlickTabla!$B:$J,9,FALSE),IF(B9637="80 - Produccion-Mezcla Grasa","80",IF(B9637="51 - Purga-Purga de sebo","51",IF(B9637="502 - Fermentacion PCL","502",IF(B9637="510 - Fermentacion","510","512"))))))</f>
        <v/>
      </c>
      <c r="M9637" s="107" t="str">
        <f t="shared" si="150"/>
        <v/>
      </c>
    </row>
    <row r="9638" spans="12:13" hidden="1" x14ac:dyDescent="0.25">
      <c r="L9638" s="145" t="str">
        <f>IF(A9638="","",IFERROR(VLOOKUP(B9638,IPQlickTabla!$B:$J,9,FALSE),IF(B9638="80 - Produccion-Mezcla Grasa","80",IF(B9638="51 - Purga-Purga de sebo","51",IF(B9638="502 - Fermentacion PCL","502",IF(B9638="510 - Fermentacion","510","512"))))))</f>
        <v/>
      </c>
      <c r="M9638" s="107" t="str">
        <f t="shared" si="150"/>
        <v/>
      </c>
    </row>
    <row r="9639" spans="12:13" hidden="1" x14ac:dyDescent="0.25">
      <c r="L9639" s="145" t="str">
        <f>IF(A9639="","",IFERROR(VLOOKUP(B9639,IPQlickTabla!$B:$J,9,FALSE),IF(B9639="80 - Produccion-Mezcla Grasa","80",IF(B9639="51 - Purga-Purga de sebo","51",IF(B9639="502 - Fermentacion PCL","502",IF(B9639="510 - Fermentacion","510","512"))))))</f>
        <v/>
      </c>
      <c r="M9639" s="107" t="str">
        <f t="shared" si="150"/>
        <v/>
      </c>
    </row>
    <row r="9640" spans="12:13" hidden="1" x14ac:dyDescent="0.25">
      <c r="L9640" s="145" t="str">
        <f>IF(A9640="","",IFERROR(VLOOKUP(B9640,IPQlickTabla!$B:$J,9,FALSE),IF(B9640="80 - Produccion-Mezcla Grasa","80",IF(B9640="51 - Purga-Purga de sebo","51",IF(B9640="502 - Fermentacion PCL","502",IF(B9640="510 - Fermentacion","510","512"))))))</f>
        <v/>
      </c>
      <c r="M9640" s="107" t="str">
        <f t="shared" si="150"/>
        <v/>
      </c>
    </row>
    <row r="9641" spans="12:13" hidden="1" x14ac:dyDescent="0.25">
      <c r="L9641" s="145" t="str">
        <f>IF(A9641="","",IFERROR(VLOOKUP(B9641,IPQlickTabla!$B:$J,9,FALSE),IF(B9641="80 - Produccion-Mezcla Grasa","80",IF(B9641="51 - Purga-Purga de sebo","51",IF(B9641="502 - Fermentacion PCL","502",IF(B9641="510 - Fermentacion","510","512"))))))</f>
        <v/>
      </c>
      <c r="M9641" s="107" t="str">
        <f t="shared" si="150"/>
        <v/>
      </c>
    </row>
    <row r="9642" spans="12:13" hidden="1" x14ac:dyDescent="0.25">
      <c r="L9642" s="145" t="str">
        <f>IF(A9642="","",IFERROR(VLOOKUP(B9642,IPQlickTabla!$B:$J,9,FALSE),IF(B9642="80 - Produccion-Mezcla Grasa","80",IF(B9642="51 - Purga-Purga de sebo","51",IF(B9642="502 - Fermentacion PCL","502",IF(B9642="510 - Fermentacion","510","512"))))))</f>
        <v/>
      </c>
      <c r="M9642" s="107" t="str">
        <f t="shared" si="150"/>
        <v/>
      </c>
    </row>
    <row r="9643" spans="12:13" hidden="1" x14ac:dyDescent="0.25">
      <c r="L9643" s="145" t="str">
        <f>IF(A9643="","",IFERROR(VLOOKUP(B9643,IPQlickTabla!$B:$J,9,FALSE),IF(B9643="80 - Produccion-Mezcla Grasa","80",IF(B9643="51 - Purga-Purga de sebo","51",IF(B9643="502 - Fermentacion PCL","502",IF(B9643="510 - Fermentacion","510","512"))))))</f>
        <v/>
      </c>
      <c r="M9643" s="107" t="str">
        <f t="shared" si="150"/>
        <v/>
      </c>
    </row>
    <row r="9644" spans="12:13" hidden="1" x14ac:dyDescent="0.25">
      <c r="L9644" s="145" t="str">
        <f>IF(A9644="","",IFERROR(VLOOKUP(B9644,IPQlickTabla!$B:$J,9,FALSE),IF(B9644="80 - Produccion-Mezcla Grasa","80",IF(B9644="51 - Purga-Purga de sebo","51",IF(B9644="502 - Fermentacion PCL","502",IF(B9644="510 - Fermentacion","510","512"))))))</f>
        <v/>
      </c>
      <c r="M9644" s="107" t="str">
        <f t="shared" si="150"/>
        <v/>
      </c>
    </row>
    <row r="9645" spans="12:13" hidden="1" x14ac:dyDescent="0.25">
      <c r="L9645" s="145" t="str">
        <f>IF(A9645="","",IFERROR(VLOOKUP(B9645,IPQlickTabla!$B:$J,9,FALSE),IF(B9645="80 - Produccion-Mezcla Grasa","80",IF(B9645="51 - Purga-Purga de sebo","51",IF(B9645="502 - Fermentacion PCL","502",IF(B9645="510 - Fermentacion","510","512"))))))</f>
        <v/>
      </c>
      <c r="M9645" s="107" t="str">
        <f t="shared" si="150"/>
        <v/>
      </c>
    </row>
    <row r="9646" spans="12:13" hidden="1" x14ac:dyDescent="0.25">
      <c r="L9646" s="145" t="str">
        <f>IF(A9646="","",IFERROR(VLOOKUP(B9646,IPQlickTabla!$B:$J,9,FALSE),IF(B9646="80 - Produccion-Mezcla Grasa","80",IF(B9646="51 - Purga-Purga de sebo","51",IF(B9646="502 - Fermentacion PCL","502",IF(B9646="510 - Fermentacion","510","512"))))))</f>
        <v/>
      </c>
      <c r="M9646" s="107" t="str">
        <f t="shared" si="150"/>
        <v/>
      </c>
    </row>
    <row r="9647" spans="12:13" hidden="1" x14ac:dyDescent="0.25">
      <c r="L9647" s="145" t="str">
        <f>IF(A9647="","",IFERROR(VLOOKUP(B9647,IPQlickTabla!$B:$J,9,FALSE),IF(B9647="80 - Produccion-Mezcla Grasa","80",IF(B9647="51 - Purga-Purga de sebo","51",IF(B9647="502 - Fermentacion PCL","502",IF(B9647="510 - Fermentacion","510","512"))))))</f>
        <v/>
      </c>
      <c r="M9647" s="107" t="str">
        <f t="shared" si="150"/>
        <v/>
      </c>
    </row>
    <row r="9648" spans="12:13" hidden="1" x14ac:dyDescent="0.25">
      <c r="L9648" s="145" t="str">
        <f>IF(A9648="","",IFERROR(VLOOKUP(B9648,IPQlickTabla!$B:$J,9,FALSE),IF(B9648="80 - Produccion-Mezcla Grasa","80",IF(B9648="51 - Purga-Purga de sebo","51",IF(B9648="502 - Fermentacion PCL","502",IF(B9648="510 - Fermentacion","510","512"))))))</f>
        <v/>
      </c>
      <c r="M9648" s="107" t="str">
        <f t="shared" si="150"/>
        <v/>
      </c>
    </row>
    <row r="9649" spans="12:13" hidden="1" x14ac:dyDescent="0.25">
      <c r="L9649" s="145" t="str">
        <f>IF(A9649="","",IFERROR(VLOOKUP(B9649,IPQlickTabla!$B:$J,9,FALSE),IF(B9649="80 - Produccion-Mezcla Grasa","80",IF(B9649="51 - Purga-Purga de sebo","51",IF(B9649="502 - Fermentacion PCL","502",IF(B9649="510 - Fermentacion","510","512"))))))</f>
        <v/>
      </c>
      <c r="M9649" s="107" t="str">
        <f t="shared" si="150"/>
        <v/>
      </c>
    </row>
    <row r="9650" spans="12:13" hidden="1" x14ac:dyDescent="0.25">
      <c r="L9650" s="145" t="str">
        <f>IF(A9650="","",IFERROR(VLOOKUP(B9650,IPQlickTabla!$B:$J,9,FALSE),IF(B9650="80 - Produccion-Mezcla Grasa","80",IF(B9650="51 - Purga-Purga de sebo","51",IF(B9650="502 - Fermentacion PCL","502",IF(B9650="510 - Fermentacion","510","512"))))))</f>
        <v/>
      </c>
      <c r="M9650" s="107" t="str">
        <f t="shared" si="150"/>
        <v/>
      </c>
    </row>
    <row r="9651" spans="12:13" hidden="1" x14ac:dyDescent="0.25">
      <c r="L9651" s="145" t="str">
        <f>IF(A9651="","",IFERROR(VLOOKUP(B9651,IPQlickTabla!$B:$J,9,FALSE),IF(B9651="80 - Produccion-Mezcla Grasa","80",IF(B9651="51 - Purga-Purga de sebo","51",IF(B9651="502 - Fermentacion PCL","502",IF(B9651="510 - Fermentacion","510","512"))))))</f>
        <v/>
      </c>
      <c r="M9651" s="107" t="str">
        <f t="shared" si="150"/>
        <v/>
      </c>
    </row>
    <row r="9652" spans="12:13" hidden="1" x14ac:dyDescent="0.25">
      <c r="L9652" s="145" t="str">
        <f>IF(A9652="","",IFERROR(VLOOKUP(B9652,IPQlickTabla!$B:$J,9,FALSE),IF(B9652="80 - Produccion-Mezcla Grasa","80",IF(B9652="51 - Purga-Purga de sebo","51",IF(B9652="502 - Fermentacion PCL","502",IF(B9652="510 - Fermentacion","510","512"))))))</f>
        <v/>
      </c>
      <c r="M9652" s="107" t="str">
        <f t="shared" si="150"/>
        <v/>
      </c>
    </row>
    <row r="9653" spans="12:13" hidden="1" x14ac:dyDescent="0.25">
      <c r="L9653" s="145" t="str">
        <f>IF(A9653="","",IFERROR(VLOOKUP(B9653,IPQlickTabla!$B:$J,9,FALSE),IF(B9653="80 - Produccion-Mezcla Grasa","80",IF(B9653="51 - Purga-Purga de sebo","51",IF(B9653="502 - Fermentacion PCL","502",IF(B9653="510 - Fermentacion","510","512"))))))</f>
        <v/>
      </c>
      <c r="M9653" s="107" t="str">
        <f t="shared" si="150"/>
        <v/>
      </c>
    </row>
    <row r="9654" spans="12:13" hidden="1" x14ac:dyDescent="0.25">
      <c r="L9654" s="145" t="str">
        <f>IF(A9654="","",IFERROR(VLOOKUP(B9654,IPQlickTabla!$B:$J,9,FALSE),IF(B9654="80 - Produccion-Mezcla Grasa","80",IF(B9654="51 - Purga-Purga de sebo","51",IF(B9654="502 - Fermentacion PCL","502",IF(B9654="510 - Fermentacion","510","512"))))))</f>
        <v/>
      </c>
      <c r="M9654" s="107" t="str">
        <f t="shared" si="150"/>
        <v/>
      </c>
    </row>
    <row r="9655" spans="12:13" hidden="1" x14ac:dyDescent="0.25">
      <c r="L9655" s="145" t="str">
        <f>IF(A9655="","",IFERROR(VLOOKUP(B9655,IPQlickTabla!$B:$J,9,FALSE),IF(B9655="80 - Produccion-Mezcla Grasa","80",IF(B9655="51 - Purga-Purga de sebo","51",IF(B9655="502 - Fermentacion PCL","502",IF(B9655="510 - Fermentacion","510","512"))))))</f>
        <v/>
      </c>
      <c r="M9655" s="107" t="str">
        <f t="shared" si="150"/>
        <v/>
      </c>
    </row>
    <row r="9656" spans="12:13" hidden="1" x14ac:dyDescent="0.25">
      <c r="L9656" s="145" t="str">
        <f>IF(A9656="","",IFERROR(VLOOKUP(B9656,IPQlickTabla!$B:$J,9,FALSE),IF(B9656="80 - Produccion-Mezcla Grasa","80",IF(B9656="51 - Purga-Purga de sebo","51",IF(B9656="502 - Fermentacion PCL","502",IF(B9656="510 - Fermentacion","510","512"))))))</f>
        <v/>
      </c>
      <c r="M9656" s="107" t="str">
        <f t="shared" si="150"/>
        <v/>
      </c>
    </row>
    <row r="9657" spans="12:13" hidden="1" x14ac:dyDescent="0.25">
      <c r="L9657" s="145" t="str">
        <f>IF(A9657="","",IFERROR(VLOOKUP(B9657,IPQlickTabla!$B:$J,9,FALSE),IF(B9657="80 - Produccion-Mezcla Grasa","80",IF(B9657="51 - Purga-Purga de sebo","51",IF(B9657="502 - Fermentacion PCL","502",IF(B9657="510 - Fermentacion","510","512"))))))</f>
        <v/>
      </c>
      <c r="M9657" s="107" t="str">
        <f t="shared" si="150"/>
        <v/>
      </c>
    </row>
    <row r="9658" spans="12:13" hidden="1" x14ac:dyDescent="0.25">
      <c r="L9658" s="145" t="str">
        <f>IF(A9658="","",IFERROR(VLOOKUP(B9658,IPQlickTabla!$B:$J,9,FALSE),IF(B9658="80 - Produccion-Mezcla Grasa","80",IF(B9658="51 - Purga-Purga de sebo","51",IF(B9658="502 - Fermentacion PCL","502",IF(B9658="510 - Fermentacion","510","512"))))))</f>
        <v/>
      </c>
      <c r="M9658" s="107" t="str">
        <f t="shared" si="150"/>
        <v/>
      </c>
    </row>
    <row r="9659" spans="12:13" hidden="1" x14ac:dyDescent="0.25">
      <c r="L9659" s="145" t="str">
        <f>IF(A9659="","",IFERROR(VLOOKUP(B9659,IPQlickTabla!$B:$J,9,FALSE),IF(B9659="80 - Produccion-Mezcla Grasa","80",IF(B9659="51 - Purga-Purga de sebo","51",IF(B9659="502 - Fermentacion PCL","502",IF(B9659="510 - Fermentacion","510","512"))))))</f>
        <v/>
      </c>
      <c r="M9659" s="107" t="str">
        <f t="shared" si="150"/>
        <v/>
      </c>
    </row>
    <row r="9660" spans="12:13" hidden="1" x14ac:dyDescent="0.25">
      <c r="L9660" s="145" t="str">
        <f>IF(A9660="","",IFERROR(VLOOKUP(B9660,IPQlickTabla!$B:$J,9,FALSE),IF(B9660="80 - Produccion-Mezcla Grasa","80",IF(B9660="51 - Purga-Purga de sebo","51",IF(B9660="502 - Fermentacion PCL","502",IF(B9660="510 - Fermentacion","510","512"))))))</f>
        <v/>
      </c>
      <c r="M9660" s="107" t="str">
        <f t="shared" si="150"/>
        <v/>
      </c>
    </row>
    <row r="9661" spans="12:13" hidden="1" x14ac:dyDescent="0.25">
      <c r="L9661" s="145" t="str">
        <f>IF(A9661="","",IFERROR(VLOOKUP(B9661,IPQlickTabla!$B:$J,9,FALSE),IF(B9661="80 - Produccion-Mezcla Grasa","80",IF(B9661="51 - Purga-Purga de sebo","51",IF(B9661="502 - Fermentacion PCL","502",IF(B9661="510 - Fermentacion","510","512"))))))</f>
        <v/>
      </c>
      <c r="M9661" s="107" t="str">
        <f t="shared" si="150"/>
        <v/>
      </c>
    </row>
    <row r="9662" spans="12:13" hidden="1" x14ac:dyDescent="0.25">
      <c r="L9662" s="145" t="str">
        <f>IF(A9662="","",IFERROR(VLOOKUP(B9662,IPQlickTabla!$B:$J,9,FALSE),IF(B9662="80 - Produccion-Mezcla Grasa","80",IF(B9662="51 - Purga-Purga de sebo","51",IF(B9662="502 - Fermentacion PCL","502",IF(B9662="510 - Fermentacion","510","512"))))))</f>
        <v/>
      </c>
      <c r="M9662" s="107" t="str">
        <f t="shared" si="150"/>
        <v/>
      </c>
    </row>
    <row r="9663" spans="12:13" hidden="1" x14ac:dyDescent="0.25">
      <c r="L9663" s="145" t="str">
        <f>IF(A9663="","",IFERROR(VLOOKUP(B9663,IPQlickTabla!$B:$J,9,FALSE),IF(B9663="80 - Produccion-Mezcla Grasa","80",IF(B9663="51 - Purga-Purga de sebo","51",IF(B9663="502 - Fermentacion PCL","502",IF(B9663="510 - Fermentacion","510","512"))))))</f>
        <v/>
      </c>
      <c r="M9663" s="107" t="str">
        <f t="shared" si="150"/>
        <v/>
      </c>
    </row>
    <row r="9664" spans="12:13" hidden="1" x14ac:dyDescent="0.25">
      <c r="L9664" s="145" t="str">
        <f>IF(A9664="","",IFERROR(VLOOKUP(B9664,IPQlickTabla!$B:$J,9,FALSE),IF(B9664="80 - Produccion-Mezcla Grasa","80",IF(B9664="51 - Purga-Purga de sebo","51",IF(B9664="502 - Fermentacion PCL","502",IF(B9664="510 - Fermentacion","510","512"))))))</f>
        <v/>
      </c>
      <c r="M9664" s="107" t="str">
        <f t="shared" si="150"/>
        <v/>
      </c>
    </row>
    <row r="9665" spans="12:13" hidden="1" x14ac:dyDescent="0.25">
      <c r="L9665" s="145" t="str">
        <f>IF(A9665="","",IFERROR(VLOOKUP(B9665,IPQlickTabla!$B:$J,9,FALSE),IF(B9665="80 - Produccion-Mezcla Grasa","80",IF(B9665="51 - Purga-Purga de sebo","51",IF(B9665="502 - Fermentacion PCL","502",IF(B9665="510 - Fermentacion","510","512"))))))</f>
        <v/>
      </c>
      <c r="M9665" s="107" t="str">
        <f t="shared" si="150"/>
        <v/>
      </c>
    </row>
    <row r="9666" spans="12:13" hidden="1" x14ac:dyDescent="0.25">
      <c r="L9666" s="145" t="str">
        <f>IF(A9666="","",IFERROR(VLOOKUP(B9666,IPQlickTabla!$B:$J,9,FALSE),IF(B9666="80 - Produccion-Mezcla Grasa","80",IF(B9666="51 - Purga-Purga de sebo","51",IF(B9666="502 - Fermentacion PCL","502",IF(B9666="510 - Fermentacion","510","512"))))))</f>
        <v/>
      </c>
      <c r="M9666" s="107" t="str">
        <f t="shared" si="150"/>
        <v/>
      </c>
    </row>
    <row r="9667" spans="12:13" hidden="1" x14ac:dyDescent="0.25">
      <c r="L9667" s="145" t="str">
        <f>IF(A9667="","",IFERROR(VLOOKUP(B9667,IPQlickTabla!$B:$J,9,FALSE),IF(B9667="80 - Produccion-Mezcla Grasa","80",IF(B9667="51 - Purga-Purga de sebo","51",IF(B9667="502 - Fermentacion PCL","502",IF(B9667="510 - Fermentacion","510","512"))))))</f>
        <v/>
      </c>
      <c r="M9667" s="107" t="str">
        <f t="shared" ref="M9667:M9730" si="151">+IF(OR(L9667=73,L9667=74,L9667=75),75,IF(L9667="80",80,IF(L9667="51",51,IF(L9667="502",502,IF(L9667="510",510,IF(L9667="512",512,L9667))))))</f>
        <v/>
      </c>
    </row>
    <row r="9668" spans="12:13" hidden="1" x14ac:dyDescent="0.25">
      <c r="L9668" s="145" t="str">
        <f>IF(A9668="","",IFERROR(VLOOKUP(B9668,IPQlickTabla!$B:$J,9,FALSE),IF(B9668="80 - Produccion-Mezcla Grasa","80",IF(B9668="51 - Purga-Purga de sebo","51",IF(B9668="502 - Fermentacion PCL","502",IF(B9668="510 - Fermentacion","510","512"))))))</f>
        <v/>
      </c>
      <c r="M9668" s="107" t="str">
        <f t="shared" si="151"/>
        <v/>
      </c>
    </row>
    <row r="9669" spans="12:13" hidden="1" x14ac:dyDescent="0.25">
      <c r="L9669" s="145" t="str">
        <f>IF(A9669="","",IFERROR(VLOOKUP(B9669,IPQlickTabla!$B:$J,9,FALSE),IF(B9669="80 - Produccion-Mezcla Grasa","80",IF(B9669="51 - Purga-Purga de sebo","51",IF(B9669="502 - Fermentacion PCL","502",IF(B9669="510 - Fermentacion","510","512"))))))</f>
        <v/>
      </c>
      <c r="M9669" s="107" t="str">
        <f t="shared" si="151"/>
        <v/>
      </c>
    </row>
    <row r="9670" spans="12:13" hidden="1" x14ac:dyDescent="0.25">
      <c r="L9670" s="145" t="str">
        <f>IF(A9670="","",IFERROR(VLOOKUP(B9670,IPQlickTabla!$B:$J,9,FALSE),IF(B9670="80 - Produccion-Mezcla Grasa","80",IF(B9670="51 - Purga-Purga de sebo","51",IF(B9670="502 - Fermentacion PCL","502",IF(B9670="510 - Fermentacion","510","512"))))))</f>
        <v/>
      </c>
      <c r="M9670" s="107" t="str">
        <f t="shared" si="151"/>
        <v/>
      </c>
    </row>
    <row r="9671" spans="12:13" hidden="1" x14ac:dyDescent="0.25">
      <c r="L9671" s="145" t="str">
        <f>IF(A9671="","",IFERROR(VLOOKUP(B9671,IPQlickTabla!$B:$J,9,FALSE),IF(B9671="80 - Produccion-Mezcla Grasa","80",IF(B9671="51 - Purga-Purga de sebo","51",IF(B9671="502 - Fermentacion PCL","502",IF(B9671="510 - Fermentacion","510","512"))))))</f>
        <v/>
      </c>
      <c r="M9671" s="107" t="str">
        <f t="shared" si="151"/>
        <v/>
      </c>
    </row>
    <row r="9672" spans="12:13" hidden="1" x14ac:dyDescent="0.25">
      <c r="L9672" s="145" t="str">
        <f>IF(A9672="","",IFERROR(VLOOKUP(B9672,IPQlickTabla!$B:$J,9,FALSE),IF(B9672="80 - Produccion-Mezcla Grasa","80",IF(B9672="51 - Purga-Purga de sebo","51",IF(B9672="502 - Fermentacion PCL","502",IF(B9672="510 - Fermentacion","510","512"))))))</f>
        <v/>
      </c>
      <c r="M9672" s="107" t="str">
        <f t="shared" si="151"/>
        <v/>
      </c>
    </row>
    <row r="9673" spans="12:13" hidden="1" x14ac:dyDescent="0.25">
      <c r="L9673" s="145" t="str">
        <f>IF(A9673="","",IFERROR(VLOOKUP(B9673,IPQlickTabla!$B:$J,9,FALSE),IF(B9673="80 - Produccion-Mezcla Grasa","80",IF(B9673="51 - Purga-Purga de sebo","51",IF(B9673="502 - Fermentacion PCL","502",IF(B9673="510 - Fermentacion","510","512"))))))</f>
        <v/>
      </c>
      <c r="M9673" s="107" t="str">
        <f t="shared" si="151"/>
        <v/>
      </c>
    </row>
    <row r="9674" spans="12:13" hidden="1" x14ac:dyDescent="0.25">
      <c r="L9674" s="145" t="str">
        <f>IF(A9674="","",IFERROR(VLOOKUP(B9674,IPQlickTabla!$B:$J,9,FALSE),IF(B9674="80 - Produccion-Mezcla Grasa","80",IF(B9674="51 - Purga-Purga de sebo","51",IF(B9674="502 - Fermentacion PCL","502",IF(B9674="510 - Fermentacion","510","512"))))))</f>
        <v/>
      </c>
      <c r="M9674" s="107" t="str">
        <f t="shared" si="151"/>
        <v/>
      </c>
    </row>
    <row r="9675" spans="12:13" hidden="1" x14ac:dyDescent="0.25">
      <c r="L9675" s="145" t="str">
        <f>IF(A9675="","",IFERROR(VLOOKUP(B9675,IPQlickTabla!$B:$J,9,FALSE),IF(B9675="80 - Produccion-Mezcla Grasa","80",IF(B9675="51 - Purga-Purga de sebo","51",IF(B9675="502 - Fermentacion PCL","502",IF(B9675="510 - Fermentacion","510","512"))))))</f>
        <v/>
      </c>
      <c r="M9675" s="107" t="str">
        <f t="shared" si="151"/>
        <v/>
      </c>
    </row>
    <row r="9676" spans="12:13" hidden="1" x14ac:dyDescent="0.25">
      <c r="L9676" s="145" t="str">
        <f>IF(A9676="","",IFERROR(VLOOKUP(B9676,IPQlickTabla!$B:$J,9,FALSE),IF(B9676="80 - Produccion-Mezcla Grasa","80",IF(B9676="51 - Purga-Purga de sebo","51",IF(B9676="502 - Fermentacion PCL","502",IF(B9676="510 - Fermentacion","510","512"))))))</f>
        <v/>
      </c>
      <c r="M9676" s="107" t="str">
        <f t="shared" si="151"/>
        <v/>
      </c>
    </row>
    <row r="9677" spans="12:13" hidden="1" x14ac:dyDescent="0.25">
      <c r="L9677" s="145" t="str">
        <f>IF(A9677="","",IFERROR(VLOOKUP(B9677,IPQlickTabla!$B:$J,9,FALSE),IF(B9677="80 - Produccion-Mezcla Grasa","80",IF(B9677="51 - Purga-Purga de sebo","51",IF(B9677="502 - Fermentacion PCL","502",IF(B9677="510 - Fermentacion","510","512"))))))</f>
        <v/>
      </c>
      <c r="M9677" s="107" t="str">
        <f t="shared" si="151"/>
        <v/>
      </c>
    </row>
    <row r="9678" spans="12:13" hidden="1" x14ac:dyDescent="0.25">
      <c r="L9678" s="145" t="str">
        <f>IF(A9678="","",IFERROR(VLOOKUP(B9678,IPQlickTabla!$B:$J,9,FALSE),IF(B9678="80 - Produccion-Mezcla Grasa","80",IF(B9678="51 - Purga-Purga de sebo","51",IF(B9678="502 - Fermentacion PCL","502",IF(B9678="510 - Fermentacion","510","512"))))))</f>
        <v/>
      </c>
      <c r="M9678" s="107" t="str">
        <f t="shared" si="151"/>
        <v/>
      </c>
    </row>
    <row r="9679" spans="12:13" hidden="1" x14ac:dyDescent="0.25">
      <c r="L9679" s="145" t="str">
        <f>IF(A9679="","",IFERROR(VLOOKUP(B9679,IPQlickTabla!$B:$J,9,FALSE),IF(B9679="80 - Produccion-Mezcla Grasa","80",IF(B9679="51 - Purga-Purga de sebo","51",IF(B9679="502 - Fermentacion PCL","502",IF(B9679="510 - Fermentacion","510","512"))))))</f>
        <v/>
      </c>
      <c r="M9679" s="107" t="str">
        <f t="shared" si="151"/>
        <v/>
      </c>
    </row>
    <row r="9680" spans="12:13" hidden="1" x14ac:dyDescent="0.25">
      <c r="L9680" s="145" t="str">
        <f>IF(A9680="","",IFERROR(VLOOKUP(B9680,IPQlickTabla!$B:$J,9,FALSE),IF(B9680="80 - Produccion-Mezcla Grasa","80",IF(B9680="51 - Purga-Purga de sebo","51",IF(B9680="502 - Fermentacion PCL","502",IF(B9680="510 - Fermentacion","510","512"))))))</f>
        <v/>
      </c>
      <c r="M9680" s="107" t="str">
        <f t="shared" si="151"/>
        <v/>
      </c>
    </row>
    <row r="9681" spans="12:13" hidden="1" x14ac:dyDescent="0.25">
      <c r="L9681" s="145" t="str">
        <f>IF(A9681="","",IFERROR(VLOOKUP(B9681,IPQlickTabla!$B:$J,9,FALSE),IF(B9681="80 - Produccion-Mezcla Grasa","80",IF(B9681="51 - Purga-Purga de sebo","51",IF(B9681="502 - Fermentacion PCL","502",IF(B9681="510 - Fermentacion","510","512"))))))</f>
        <v/>
      </c>
      <c r="M9681" s="107" t="str">
        <f t="shared" si="151"/>
        <v/>
      </c>
    </row>
    <row r="9682" spans="12:13" hidden="1" x14ac:dyDescent="0.25">
      <c r="L9682" s="145" t="str">
        <f>IF(A9682="","",IFERROR(VLOOKUP(B9682,IPQlickTabla!$B:$J,9,FALSE),IF(B9682="80 - Produccion-Mezcla Grasa","80",IF(B9682="51 - Purga-Purga de sebo","51",IF(B9682="502 - Fermentacion PCL","502",IF(B9682="510 - Fermentacion","510","512"))))))</f>
        <v/>
      </c>
      <c r="M9682" s="107" t="str">
        <f t="shared" si="151"/>
        <v/>
      </c>
    </row>
    <row r="9683" spans="12:13" hidden="1" x14ac:dyDescent="0.25">
      <c r="L9683" s="145" t="str">
        <f>IF(A9683="","",IFERROR(VLOOKUP(B9683,IPQlickTabla!$B:$J,9,FALSE),IF(B9683="80 - Produccion-Mezcla Grasa","80",IF(B9683="51 - Purga-Purga de sebo","51",IF(B9683="502 - Fermentacion PCL","502",IF(B9683="510 - Fermentacion","510","512"))))))</f>
        <v/>
      </c>
      <c r="M9683" s="107" t="str">
        <f t="shared" si="151"/>
        <v/>
      </c>
    </row>
    <row r="9684" spans="12:13" hidden="1" x14ac:dyDescent="0.25">
      <c r="L9684" s="145" t="str">
        <f>IF(A9684="","",IFERROR(VLOOKUP(B9684,IPQlickTabla!$B:$J,9,FALSE),IF(B9684="80 - Produccion-Mezcla Grasa","80",IF(B9684="51 - Purga-Purga de sebo","51",IF(B9684="502 - Fermentacion PCL","502",IF(B9684="510 - Fermentacion","510","512"))))))</f>
        <v/>
      </c>
      <c r="M9684" s="107" t="str">
        <f t="shared" si="151"/>
        <v/>
      </c>
    </row>
    <row r="9685" spans="12:13" hidden="1" x14ac:dyDescent="0.25">
      <c r="L9685" s="145" t="str">
        <f>IF(A9685="","",IFERROR(VLOOKUP(B9685,IPQlickTabla!$B:$J,9,FALSE),IF(B9685="80 - Produccion-Mezcla Grasa","80",IF(B9685="51 - Purga-Purga de sebo","51",IF(B9685="502 - Fermentacion PCL","502",IF(B9685="510 - Fermentacion","510","512"))))))</f>
        <v/>
      </c>
      <c r="M9685" s="107" t="str">
        <f t="shared" si="151"/>
        <v/>
      </c>
    </row>
    <row r="9686" spans="12:13" hidden="1" x14ac:dyDescent="0.25">
      <c r="L9686" s="145" t="str">
        <f>IF(A9686="","",IFERROR(VLOOKUP(B9686,IPQlickTabla!$B:$J,9,FALSE),IF(B9686="80 - Produccion-Mezcla Grasa","80",IF(B9686="51 - Purga-Purga de sebo","51",IF(B9686="502 - Fermentacion PCL","502",IF(B9686="510 - Fermentacion","510","512"))))))</f>
        <v/>
      </c>
      <c r="M9686" s="107" t="str">
        <f t="shared" si="151"/>
        <v/>
      </c>
    </row>
    <row r="9687" spans="12:13" hidden="1" x14ac:dyDescent="0.25">
      <c r="L9687" s="145" t="str">
        <f>IF(A9687="","",IFERROR(VLOOKUP(B9687,IPQlickTabla!$B:$J,9,FALSE),IF(B9687="80 - Produccion-Mezcla Grasa","80",IF(B9687="51 - Purga-Purga de sebo","51",IF(B9687="502 - Fermentacion PCL","502",IF(B9687="510 - Fermentacion","510","512"))))))</f>
        <v/>
      </c>
      <c r="M9687" s="107" t="str">
        <f t="shared" si="151"/>
        <v/>
      </c>
    </row>
    <row r="9688" spans="12:13" hidden="1" x14ac:dyDescent="0.25">
      <c r="L9688" s="145" t="str">
        <f>IF(A9688="","",IFERROR(VLOOKUP(B9688,IPQlickTabla!$B:$J,9,FALSE),IF(B9688="80 - Produccion-Mezcla Grasa","80",IF(B9688="51 - Purga-Purga de sebo","51",IF(B9688="502 - Fermentacion PCL","502",IF(B9688="510 - Fermentacion","510","512"))))))</f>
        <v/>
      </c>
      <c r="M9688" s="107" t="str">
        <f t="shared" si="151"/>
        <v/>
      </c>
    </row>
    <row r="9689" spans="12:13" hidden="1" x14ac:dyDescent="0.25">
      <c r="L9689" s="145" t="str">
        <f>IF(A9689="","",IFERROR(VLOOKUP(B9689,IPQlickTabla!$B:$J,9,FALSE),IF(B9689="80 - Produccion-Mezcla Grasa","80",IF(B9689="51 - Purga-Purga de sebo","51",IF(B9689="502 - Fermentacion PCL","502",IF(B9689="510 - Fermentacion","510","512"))))))</f>
        <v/>
      </c>
      <c r="M9689" s="107" t="str">
        <f t="shared" si="151"/>
        <v/>
      </c>
    </row>
    <row r="9690" spans="12:13" hidden="1" x14ac:dyDescent="0.25">
      <c r="L9690" s="145" t="str">
        <f>IF(A9690="","",IFERROR(VLOOKUP(B9690,IPQlickTabla!$B:$J,9,FALSE),IF(B9690="80 - Produccion-Mezcla Grasa","80",IF(B9690="51 - Purga-Purga de sebo","51",IF(B9690="502 - Fermentacion PCL","502",IF(B9690="510 - Fermentacion","510","512"))))))</f>
        <v/>
      </c>
      <c r="M9690" s="107" t="str">
        <f t="shared" si="151"/>
        <v/>
      </c>
    </row>
    <row r="9691" spans="12:13" hidden="1" x14ac:dyDescent="0.25">
      <c r="L9691" s="145" t="str">
        <f>IF(A9691="","",IFERROR(VLOOKUP(B9691,IPQlickTabla!$B:$J,9,FALSE),IF(B9691="80 - Produccion-Mezcla Grasa","80",IF(B9691="51 - Purga-Purga de sebo","51",IF(B9691="502 - Fermentacion PCL","502",IF(B9691="510 - Fermentacion","510","512"))))))</f>
        <v/>
      </c>
      <c r="M9691" s="107" t="str">
        <f t="shared" si="151"/>
        <v/>
      </c>
    </row>
    <row r="9692" spans="12:13" hidden="1" x14ac:dyDescent="0.25">
      <c r="L9692" s="145" t="str">
        <f>IF(A9692="","",IFERROR(VLOOKUP(B9692,IPQlickTabla!$B:$J,9,FALSE),IF(B9692="80 - Produccion-Mezcla Grasa","80",IF(B9692="51 - Purga-Purga de sebo","51",IF(B9692="502 - Fermentacion PCL","502",IF(B9692="510 - Fermentacion","510","512"))))))</f>
        <v/>
      </c>
      <c r="M9692" s="107" t="str">
        <f t="shared" si="151"/>
        <v/>
      </c>
    </row>
    <row r="9693" spans="12:13" hidden="1" x14ac:dyDescent="0.25">
      <c r="L9693" s="145" t="str">
        <f>IF(A9693="","",IFERROR(VLOOKUP(B9693,IPQlickTabla!$B:$J,9,FALSE),IF(B9693="80 - Produccion-Mezcla Grasa","80",IF(B9693="51 - Purga-Purga de sebo","51",IF(B9693="502 - Fermentacion PCL","502",IF(B9693="510 - Fermentacion","510","512"))))))</f>
        <v/>
      </c>
      <c r="M9693" s="107" t="str">
        <f t="shared" si="151"/>
        <v/>
      </c>
    </row>
    <row r="9694" spans="12:13" hidden="1" x14ac:dyDescent="0.25">
      <c r="L9694" s="145" t="str">
        <f>IF(A9694="","",IFERROR(VLOOKUP(B9694,IPQlickTabla!$B:$J,9,FALSE),IF(B9694="80 - Produccion-Mezcla Grasa","80",IF(B9694="51 - Purga-Purga de sebo","51",IF(B9694="502 - Fermentacion PCL","502",IF(B9694="510 - Fermentacion","510","512"))))))</f>
        <v/>
      </c>
      <c r="M9694" s="107" t="str">
        <f t="shared" si="151"/>
        <v/>
      </c>
    </row>
    <row r="9695" spans="12:13" hidden="1" x14ac:dyDescent="0.25">
      <c r="L9695" s="145" t="str">
        <f>IF(A9695="","",IFERROR(VLOOKUP(B9695,IPQlickTabla!$B:$J,9,FALSE),IF(B9695="80 - Produccion-Mezcla Grasa","80",IF(B9695="51 - Purga-Purga de sebo","51",IF(B9695="502 - Fermentacion PCL","502",IF(B9695="510 - Fermentacion","510","512"))))))</f>
        <v/>
      </c>
      <c r="M9695" s="107" t="str">
        <f t="shared" si="151"/>
        <v/>
      </c>
    </row>
    <row r="9696" spans="12:13" hidden="1" x14ac:dyDescent="0.25">
      <c r="L9696" s="145" t="str">
        <f>IF(A9696="","",IFERROR(VLOOKUP(B9696,IPQlickTabla!$B:$J,9,FALSE),IF(B9696="80 - Produccion-Mezcla Grasa","80",IF(B9696="51 - Purga-Purga de sebo","51",IF(B9696="502 - Fermentacion PCL","502",IF(B9696="510 - Fermentacion","510","512"))))))</f>
        <v/>
      </c>
      <c r="M9696" s="107" t="str">
        <f t="shared" si="151"/>
        <v/>
      </c>
    </row>
    <row r="9697" spans="12:13" hidden="1" x14ac:dyDescent="0.25">
      <c r="L9697" s="145" t="str">
        <f>IF(A9697="","",IFERROR(VLOOKUP(B9697,IPQlickTabla!$B:$J,9,FALSE),IF(B9697="80 - Produccion-Mezcla Grasa","80",IF(B9697="51 - Purga-Purga de sebo","51",IF(B9697="502 - Fermentacion PCL","502",IF(B9697="510 - Fermentacion","510","512"))))))</f>
        <v/>
      </c>
      <c r="M9697" s="107" t="str">
        <f t="shared" si="151"/>
        <v/>
      </c>
    </row>
    <row r="9698" spans="12:13" hidden="1" x14ac:dyDescent="0.25">
      <c r="L9698" s="145" t="str">
        <f>IF(A9698="","",IFERROR(VLOOKUP(B9698,IPQlickTabla!$B:$J,9,FALSE),IF(B9698="80 - Produccion-Mezcla Grasa","80",IF(B9698="51 - Purga-Purga de sebo","51",IF(B9698="502 - Fermentacion PCL","502",IF(B9698="510 - Fermentacion","510","512"))))))</f>
        <v/>
      </c>
      <c r="M9698" s="107" t="str">
        <f t="shared" si="151"/>
        <v/>
      </c>
    </row>
    <row r="9699" spans="12:13" hidden="1" x14ac:dyDescent="0.25">
      <c r="L9699" s="145" t="str">
        <f>IF(A9699="","",IFERROR(VLOOKUP(B9699,IPQlickTabla!$B:$J,9,FALSE),IF(B9699="80 - Produccion-Mezcla Grasa","80",IF(B9699="51 - Purga-Purga de sebo","51",IF(B9699="502 - Fermentacion PCL","502",IF(B9699="510 - Fermentacion","510","512"))))))</f>
        <v/>
      </c>
      <c r="M9699" s="107" t="str">
        <f t="shared" si="151"/>
        <v/>
      </c>
    </row>
    <row r="9700" spans="12:13" hidden="1" x14ac:dyDescent="0.25">
      <c r="L9700" s="145" t="str">
        <f>IF(A9700="","",IFERROR(VLOOKUP(B9700,IPQlickTabla!$B:$J,9,FALSE),IF(B9700="80 - Produccion-Mezcla Grasa","80",IF(B9700="51 - Purga-Purga de sebo","51",IF(B9700="502 - Fermentacion PCL","502",IF(B9700="510 - Fermentacion","510","512"))))))</f>
        <v/>
      </c>
      <c r="M9700" s="107" t="str">
        <f t="shared" si="151"/>
        <v/>
      </c>
    </row>
    <row r="9701" spans="12:13" hidden="1" x14ac:dyDescent="0.25">
      <c r="L9701" s="145" t="str">
        <f>IF(A9701="","",IFERROR(VLOOKUP(B9701,IPQlickTabla!$B:$J,9,FALSE),IF(B9701="80 - Produccion-Mezcla Grasa","80",IF(B9701="51 - Purga-Purga de sebo","51",IF(B9701="502 - Fermentacion PCL","502",IF(B9701="510 - Fermentacion","510","512"))))))</f>
        <v/>
      </c>
      <c r="M9701" s="107" t="str">
        <f t="shared" si="151"/>
        <v/>
      </c>
    </row>
    <row r="9702" spans="12:13" hidden="1" x14ac:dyDescent="0.25">
      <c r="L9702" s="145" t="str">
        <f>IF(A9702="","",IFERROR(VLOOKUP(B9702,IPQlickTabla!$B:$J,9,FALSE),IF(B9702="80 - Produccion-Mezcla Grasa","80",IF(B9702="51 - Purga-Purga de sebo","51",IF(B9702="502 - Fermentacion PCL","502",IF(B9702="510 - Fermentacion","510","512"))))))</f>
        <v/>
      </c>
      <c r="M9702" s="107" t="str">
        <f t="shared" si="151"/>
        <v/>
      </c>
    </row>
    <row r="9703" spans="12:13" hidden="1" x14ac:dyDescent="0.25">
      <c r="L9703" s="145" t="str">
        <f>IF(A9703="","",IFERROR(VLOOKUP(B9703,IPQlickTabla!$B:$J,9,FALSE),IF(B9703="80 - Produccion-Mezcla Grasa","80",IF(B9703="51 - Purga-Purga de sebo","51",IF(B9703="502 - Fermentacion PCL","502",IF(B9703="510 - Fermentacion","510","512"))))))</f>
        <v/>
      </c>
      <c r="M9703" s="107" t="str">
        <f t="shared" si="151"/>
        <v/>
      </c>
    </row>
    <row r="9704" spans="12:13" hidden="1" x14ac:dyDescent="0.25">
      <c r="L9704" s="145" t="str">
        <f>IF(A9704="","",IFERROR(VLOOKUP(B9704,IPQlickTabla!$B:$J,9,FALSE),IF(B9704="80 - Produccion-Mezcla Grasa","80",IF(B9704="51 - Purga-Purga de sebo","51",IF(B9704="502 - Fermentacion PCL","502",IF(B9704="510 - Fermentacion","510","512"))))))</f>
        <v/>
      </c>
      <c r="M9704" s="107" t="str">
        <f t="shared" si="151"/>
        <v/>
      </c>
    </row>
    <row r="9705" spans="12:13" hidden="1" x14ac:dyDescent="0.25">
      <c r="L9705" s="145" t="str">
        <f>IF(A9705="","",IFERROR(VLOOKUP(B9705,IPQlickTabla!$B:$J,9,FALSE),IF(B9705="80 - Produccion-Mezcla Grasa","80",IF(B9705="51 - Purga-Purga de sebo","51",IF(B9705="502 - Fermentacion PCL","502",IF(B9705="510 - Fermentacion","510","512"))))))</f>
        <v/>
      </c>
      <c r="M9705" s="107" t="str">
        <f t="shared" si="151"/>
        <v/>
      </c>
    </row>
    <row r="9706" spans="12:13" hidden="1" x14ac:dyDescent="0.25">
      <c r="L9706" s="145" t="str">
        <f>IF(A9706="","",IFERROR(VLOOKUP(B9706,IPQlickTabla!$B:$J,9,FALSE),IF(B9706="80 - Produccion-Mezcla Grasa","80",IF(B9706="51 - Purga-Purga de sebo","51",IF(B9706="502 - Fermentacion PCL","502",IF(B9706="510 - Fermentacion","510","512"))))))</f>
        <v/>
      </c>
      <c r="M9706" s="107" t="str">
        <f t="shared" si="151"/>
        <v/>
      </c>
    </row>
    <row r="9707" spans="12:13" hidden="1" x14ac:dyDescent="0.25">
      <c r="L9707" s="145" t="str">
        <f>IF(A9707="","",IFERROR(VLOOKUP(B9707,IPQlickTabla!$B:$J,9,FALSE),IF(B9707="80 - Produccion-Mezcla Grasa","80",IF(B9707="51 - Purga-Purga de sebo","51",IF(B9707="502 - Fermentacion PCL","502",IF(B9707="510 - Fermentacion","510","512"))))))</f>
        <v/>
      </c>
      <c r="M9707" s="107" t="str">
        <f t="shared" si="151"/>
        <v/>
      </c>
    </row>
    <row r="9708" spans="12:13" hidden="1" x14ac:dyDescent="0.25">
      <c r="L9708" s="145" t="str">
        <f>IF(A9708="","",IFERROR(VLOOKUP(B9708,IPQlickTabla!$B:$J,9,FALSE),IF(B9708="80 - Produccion-Mezcla Grasa","80",IF(B9708="51 - Purga-Purga de sebo","51",IF(B9708="502 - Fermentacion PCL","502",IF(B9708="510 - Fermentacion","510","512"))))))</f>
        <v/>
      </c>
      <c r="M9708" s="107" t="str">
        <f t="shared" si="151"/>
        <v/>
      </c>
    </row>
    <row r="9709" spans="12:13" hidden="1" x14ac:dyDescent="0.25">
      <c r="L9709" s="145" t="str">
        <f>IF(A9709="","",IFERROR(VLOOKUP(B9709,IPQlickTabla!$B:$J,9,FALSE),IF(B9709="80 - Produccion-Mezcla Grasa","80",IF(B9709="51 - Purga-Purga de sebo","51",IF(B9709="502 - Fermentacion PCL","502",IF(B9709="510 - Fermentacion","510","512"))))))</f>
        <v/>
      </c>
      <c r="M9709" s="107" t="str">
        <f t="shared" si="151"/>
        <v/>
      </c>
    </row>
    <row r="9710" spans="12:13" hidden="1" x14ac:dyDescent="0.25">
      <c r="L9710" s="145" t="str">
        <f>IF(A9710="","",IFERROR(VLOOKUP(B9710,IPQlickTabla!$B:$J,9,FALSE),IF(B9710="80 - Produccion-Mezcla Grasa","80",IF(B9710="51 - Purga-Purga de sebo","51",IF(B9710="502 - Fermentacion PCL","502",IF(B9710="510 - Fermentacion","510","512"))))))</f>
        <v/>
      </c>
      <c r="M9710" s="107" t="str">
        <f t="shared" si="151"/>
        <v/>
      </c>
    </row>
    <row r="9711" spans="12:13" hidden="1" x14ac:dyDescent="0.25">
      <c r="L9711" s="145" t="str">
        <f>IF(A9711="","",IFERROR(VLOOKUP(B9711,IPQlickTabla!$B:$J,9,FALSE),IF(B9711="80 - Produccion-Mezcla Grasa","80",IF(B9711="51 - Purga-Purga de sebo","51",IF(B9711="502 - Fermentacion PCL","502",IF(B9711="510 - Fermentacion","510","512"))))))</f>
        <v/>
      </c>
      <c r="M9711" s="107" t="str">
        <f t="shared" si="151"/>
        <v/>
      </c>
    </row>
    <row r="9712" spans="12:13" hidden="1" x14ac:dyDescent="0.25">
      <c r="L9712" s="145" t="str">
        <f>IF(A9712="","",IFERROR(VLOOKUP(B9712,IPQlickTabla!$B:$J,9,FALSE),IF(B9712="80 - Produccion-Mezcla Grasa","80",IF(B9712="51 - Purga-Purga de sebo","51",IF(B9712="502 - Fermentacion PCL","502",IF(B9712="510 - Fermentacion","510","512"))))))</f>
        <v/>
      </c>
      <c r="M9712" s="107" t="str">
        <f t="shared" si="151"/>
        <v/>
      </c>
    </row>
    <row r="9713" spans="12:13" hidden="1" x14ac:dyDescent="0.25">
      <c r="L9713" s="145" t="str">
        <f>IF(A9713="","",IFERROR(VLOOKUP(B9713,IPQlickTabla!$B:$J,9,FALSE),IF(B9713="80 - Produccion-Mezcla Grasa","80",IF(B9713="51 - Purga-Purga de sebo","51",IF(B9713="502 - Fermentacion PCL","502",IF(B9713="510 - Fermentacion","510","512"))))))</f>
        <v/>
      </c>
      <c r="M9713" s="107" t="str">
        <f t="shared" si="151"/>
        <v/>
      </c>
    </row>
    <row r="9714" spans="12:13" hidden="1" x14ac:dyDescent="0.25">
      <c r="L9714" s="145" t="str">
        <f>IF(A9714="","",IFERROR(VLOOKUP(B9714,IPQlickTabla!$B:$J,9,FALSE),IF(B9714="80 - Produccion-Mezcla Grasa","80",IF(B9714="51 - Purga-Purga de sebo","51",IF(B9714="502 - Fermentacion PCL","502",IF(B9714="510 - Fermentacion","510","512"))))))</f>
        <v/>
      </c>
      <c r="M9714" s="107" t="str">
        <f t="shared" si="151"/>
        <v/>
      </c>
    </row>
    <row r="9715" spans="12:13" hidden="1" x14ac:dyDescent="0.25">
      <c r="L9715" s="145" t="str">
        <f>IF(A9715="","",IFERROR(VLOOKUP(B9715,IPQlickTabla!$B:$J,9,FALSE),IF(B9715="80 - Produccion-Mezcla Grasa","80",IF(B9715="51 - Purga-Purga de sebo","51",IF(B9715="502 - Fermentacion PCL","502",IF(B9715="510 - Fermentacion","510","512"))))))</f>
        <v/>
      </c>
      <c r="M9715" s="107" t="str">
        <f t="shared" si="151"/>
        <v/>
      </c>
    </row>
    <row r="9716" spans="12:13" hidden="1" x14ac:dyDescent="0.25">
      <c r="L9716" s="145" t="str">
        <f>IF(A9716="","",IFERROR(VLOOKUP(B9716,IPQlickTabla!$B:$J,9,FALSE),IF(B9716="80 - Produccion-Mezcla Grasa","80",IF(B9716="51 - Purga-Purga de sebo","51",IF(B9716="502 - Fermentacion PCL","502",IF(B9716="510 - Fermentacion","510","512"))))))</f>
        <v/>
      </c>
      <c r="M9716" s="107" t="str">
        <f t="shared" si="151"/>
        <v/>
      </c>
    </row>
    <row r="9717" spans="12:13" hidden="1" x14ac:dyDescent="0.25">
      <c r="L9717" s="145" t="str">
        <f>IF(A9717="","",IFERROR(VLOOKUP(B9717,IPQlickTabla!$B:$J,9,FALSE),IF(B9717="80 - Produccion-Mezcla Grasa","80",IF(B9717="51 - Purga-Purga de sebo","51",IF(B9717="502 - Fermentacion PCL","502",IF(B9717="510 - Fermentacion","510","512"))))))</f>
        <v/>
      </c>
      <c r="M9717" s="107" t="str">
        <f t="shared" si="151"/>
        <v/>
      </c>
    </row>
    <row r="9718" spans="12:13" hidden="1" x14ac:dyDescent="0.25">
      <c r="L9718" s="145" t="str">
        <f>IF(A9718="","",IFERROR(VLOOKUP(B9718,IPQlickTabla!$B:$J,9,FALSE),IF(B9718="80 - Produccion-Mezcla Grasa","80",IF(B9718="51 - Purga-Purga de sebo","51",IF(B9718="502 - Fermentacion PCL","502",IF(B9718="510 - Fermentacion","510","512"))))))</f>
        <v/>
      </c>
      <c r="M9718" s="107" t="str">
        <f t="shared" si="151"/>
        <v/>
      </c>
    </row>
    <row r="9719" spans="12:13" hidden="1" x14ac:dyDescent="0.25">
      <c r="L9719" s="145" t="str">
        <f>IF(A9719="","",IFERROR(VLOOKUP(B9719,IPQlickTabla!$B:$J,9,FALSE),IF(B9719="80 - Produccion-Mezcla Grasa","80",IF(B9719="51 - Purga-Purga de sebo","51",IF(B9719="502 - Fermentacion PCL","502",IF(B9719="510 - Fermentacion","510","512"))))))</f>
        <v/>
      </c>
      <c r="M9719" s="107" t="str">
        <f t="shared" si="151"/>
        <v/>
      </c>
    </row>
    <row r="9720" spans="12:13" hidden="1" x14ac:dyDescent="0.25">
      <c r="L9720" s="145" t="str">
        <f>IF(A9720="","",IFERROR(VLOOKUP(B9720,IPQlickTabla!$B:$J,9,FALSE),IF(B9720="80 - Produccion-Mezcla Grasa","80",IF(B9720="51 - Purga-Purga de sebo","51",IF(B9720="502 - Fermentacion PCL","502",IF(B9720="510 - Fermentacion","510","512"))))))</f>
        <v/>
      </c>
      <c r="M9720" s="107" t="str">
        <f t="shared" si="151"/>
        <v/>
      </c>
    </row>
    <row r="9721" spans="12:13" hidden="1" x14ac:dyDescent="0.25">
      <c r="L9721" s="145" t="str">
        <f>IF(A9721="","",IFERROR(VLOOKUP(B9721,IPQlickTabla!$B:$J,9,FALSE),IF(B9721="80 - Produccion-Mezcla Grasa","80",IF(B9721="51 - Purga-Purga de sebo","51",IF(B9721="502 - Fermentacion PCL","502",IF(B9721="510 - Fermentacion","510","512"))))))</f>
        <v/>
      </c>
      <c r="M9721" s="107" t="str">
        <f t="shared" si="151"/>
        <v/>
      </c>
    </row>
    <row r="9722" spans="12:13" hidden="1" x14ac:dyDescent="0.25">
      <c r="L9722" s="145" t="str">
        <f>IF(A9722="","",IFERROR(VLOOKUP(B9722,IPQlickTabla!$B:$J,9,FALSE),IF(B9722="80 - Produccion-Mezcla Grasa","80",IF(B9722="51 - Purga-Purga de sebo","51",IF(B9722="502 - Fermentacion PCL","502",IF(B9722="510 - Fermentacion","510","512"))))))</f>
        <v/>
      </c>
      <c r="M9722" s="107" t="str">
        <f t="shared" si="151"/>
        <v/>
      </c>
    </row>
    <row r="9723" spans="12:13" hidden="1" x14ac:dyDescent="0.25">
      <c r="L9723" s="145" t="str">
        <f>IF(A9723="","",IFERROR(VLOOKUP(B9723,IPQlickTabla!$B:$J,9,FALSE),IF(B9723="80 - Produccion-Mezcla Grasa","80",IF(B9723="51 - Purga-Purga de sebo","51",IF(B9723="502 - Fermentacion PCL","502",IF(B9723="510 - Fermentacion","510","512"))))))</f>
        <v/>
      </c>
      <c r="M9723" s="107" t="str">
        <f t="shared" si="151"/>
        <v/>
      </c>
    </row>
    <row r="9724" spans="12:13" hidden="1" x14ac:dyDescent="0.25">
      <c r="L9724" s="145" t="str">
        <f>IF(A9724="","",IFERROR(VLOOKUP(B9724,IPQlickTabla!$B:$J,9,FALSE),IF(B9724="80 - Produccion-Mezcla Grasa","80",IF(B9724="51 - Purga-Purga de sebo","51",IF(B9724="502 - Fermentacion PCL","502",IF(B9724="510 - Fermentacion","510","512"))))))</f>
        <v/>
      </c>
      <c r="M9724" s="107" t="str">
        <f t="shared" si="151"/>
        <v/>
      </c>
    </row>
    <row r="9725" spans="12:13" hidden="1" x14ac:dyDescent="0.25">
      <c r="L9725" s="145" t="str">
        <f>IF(A9725="","",IFERROR(VLOOKUP(B9725,IPQlickTabla!$B:$J,9,FALSE),IF(B9725="80 - Produccion-Mezcla Grasa","80",IF(B9725="51 - Purga-Purga de sebo","51",IF(B9725="502 - Fermentacion PCL","502",IF(B9725="510 - Fermentacion","510","512"))))))</f>
        <v/>
      </c>
      <c r="M9725" s="107" t="str">
        <f t="shared" si="151"/>
        <v/>
      </c>
    </row>
    <row r="9726" spans="12:13" hidden="1" x14ac:dyDescent="0.25">
      <c r="L9726" s="145" t="str">
        <f>IF(A9726="","",IFERROR(VLOOKUP(B9726,IPQlickTabla!$B:$J,9,FALSE),IF(B9726="80 - Produccion-Mezcla Grasa","80",IF(B9726="51 - Purga-Purga de sebo","51",IF(B9726="502 - Fermentacion PCL","502",IF(B9726="510 - Fermentacion","510","512"))))))</f>
        <v/>
      </c>
      <c r="M9726" s="107" t="str">
        <f t="shared" si="151"/>
        <v/>
      </c>
    </row>
    <row r="9727" spans="12:13" hidden="1" x14ac:dyDescent="0.25">
      <c r="L9727" s="145" t="str">
        <f>IF(A9727="","",IFERROR(VLOOKUP(B9727,IPQlickTabla!$B:$J,9,FALSE),IF(B9727="80 - Produccion-Mezcla Grasa","80",IF(B9727="51 - Purga-Purga de sebo","51",IF(B9727="502 - Fermentacion PCL","502",IF(B9727="510 - Fermentacion","510","512"))))))</f>
        <v/>
      </c>
      <c r="M9727" s="107" t="str">
        <f t="shared" si="151"/>
        <v/>
      </c>
    </row>
    <row r="9728" spans="12:13" hidden="1" x14ac:dyDescent="0.25">
      <c r="L9728" s="145" t="str">
        <f>IF(A9728="","",IFERROR(VLOOKUP(B9728,IPQlickTabla!$B:$J,9,FALSE),IF(B9728="80 - Produccion-Mezcla Grasa","80",IF(B9728="51 - Purga-Purga de sebo","51",IF(B9728="502 - Fermentacion PCL","502",IF(B9728="510 - Fermentacion","510","512"))))))</f>
        <v/>
      </c>
      <c r="M9728" s="107" t="str">
        <f t="shared" si="151"/>
        <v/>
      </c>
    </row>
    <row r="9729" spans="12:13" hidden="1" x14ac:dyDescent="0.25">
      <c r="L9729" s="145" t="str">
        <f>IF(A9729="","",IFERROR(VLOOKUP(B9729,IPQlickTabla!$B:$J,9,FALSE),IF(B9729="80 - Produccion-Mezcla Grasa","80",IF(B9729="51 - Purga-Purga de sebo","51",IF(B9729="502 - Fermentacion PCL","502",IF(B9729="510 - Fermentacion","510","512"))))))</f>
        <v/>
      </c>
      <c r="M9729" s="107" t="str">
        <f t="shared" si="151"/>
        <v/>
      </c>
    </row>
    <row r="9730" spans="12:13" hidden="1" x14ac:dyDescent="0.25">
      <c r="L9730" s="145" t="str">
        <f>IF(A9730="","",IFERROR(VLOOKUP(B9730,IPQlickTabla!$B:$J,9,FALSE),IF(B9730="80 - Produccion-Mezcla Grasa","80",IF(B9730="51 - Purga-Purga de sebo","51",IF(B9730="502 - Fermentacion PCL","502",IF(B9730="510 - Fermentacion","510","512"))))))</f>
        <v/>
      </c>
      <c r="M9730" s="107" t="str">
        <f t="shared" si="151"/>
        <v/>
      </c>
    </row>
    <row r="9731" spans="12:13" hidden="1" x14ac:dyDescent="0.25">
      <c r="L9731" s="145" t="str">
        <f>IF(A9731="","",IFERROR(VLOOKUP(B9731,IPQlickTabla!$B:$J,9,FALSE),IF(B9731="80 - Produccion-Mezcla Grasa","80",IF(B9731="51 - Purga-Purga de sebo","51",IF(B9731="502 - Fermentacion PCL","502",IF(B9731="510 - Fermentacion","510","512"))))))</f>
        <v/>
      </c>
      <c r="M9731" s="107" t="str">
        <f t="shared" ref="M9731:M9794" si="152">+IF(OR(L9731=73,L9731=74,L9731=75),75,IF(L9731="80",80,IF(L9731="51",51,IF(L9731="502",502,IF(L9731="510",510,IF(L9731="512",512,L9731))))))</f>
        <v/>
      </c>
    </row>
    <row r="9732" spans="12:13" hidden="1" x14ac:dyDescent="0.25">
      <c r="L9732" s="145" t="str">
        <f>IF(A9732="","",IFERROR(VLOOKUP(B9732,IPQlickTabla!$B:$J,9,FALSE),IF(B9732="80 - Produccion-Mezcla Grasa","80",IF(B9732="51 - Purga-Purga de sebo","51",IF(B9732="502 - Fermentacion PCL","502",IF(B9732="510 - Fermentacion","510","512"))))))</f>
        <v/>
      </c>
      <c r="M9732" s="107" t="str">
        <f t="shared" si="152"/>
        <v/>
      </c>
    </row>
    <row r="9733" spans="12:13" hidden="1" x14ac:dyDescent="0.25">
      <c r="L9733" s="145" t="str">
        <f>IF(A9733="","",IFERROR(VLOOKUP(B9733,IPQlickTabla!$B:$J,9,FALSE),IF(B9733="80 - Produccion-Mezcla Grasa","80",IF(B9733="51 - Purga-Purga de sebo","51",IF(B9733="502 - Fermentacion PCL","502",IF(B9733="510 - Fermentacion","510","512"))))))</f>
        <v/>
      </c>
      <c r="M9733" s="107" t="str">
        <f t="shared" si="152"/>
        <v/>
      </c>
    </row>
    <row r="9734" spans="12:13" hidden="1" x14ac:dyDescent="0.25">
      <c r="L9734" s="145" t="str">
        <f>IF(A9734="","",IFERROR(VLOOKUP(B9734,IPQlickTabla!$B:$J,9,FALSE),IF(B9734="80 - Produccion-Mezcla Grasa","80",IF(B9734="51 - Purga-Purga de sebo","51",IF(B9734="502 - Fermentacion PCL","502",IF(B9734="510 - Fermentacion","510","512"))))))</f>
        <v/>
      </c>
      <c r="M9734" s="107" t="str">
        <f t="shared" si="152"/>
        <v/>
      </c>
    </row>
    <row r="9735" spans="12:13" hidden="1" x14ac:dyDescent="0.25">
      <c r="L9735" s="145" t="str">
        <f>IF(A9735="","",IFERROR(VLOOKUP(B9735,IPQlickTabla!$B:$J,9,FALSE),IF(B9735="80 - Produccion-Mezcla Grasa","80",IF(B9735="51 - Purga-Purga de sebo","51",IF(B9735="502 - Fermentacion PCL","502",IF(B9735="510 - Fermentacion","510","512"))))))</f>
        <v/>
      </c>
      <c r="M9735" s="107" t="str">
        <f t="shared" si="152"/>
        <v/>
      </c>
    </row>
    <row r="9736" spans="12:13" hidden="1" x14ac:dyDescent="0.25">
      <c r="L9736" s="145" t="str">
        <f>IF(A9736="","",IFERROR(VLOOKUP(B9736,IPQlickTabla!$B:$J,9,FALSE),IF(B9736="80 - Produccion-Mezcla Grasa","80",IF(B9736="51 - Purga-Purga de sebo","51",IF(B9736="502 - Fermentacion PCL","502",IF(B9736="510 - Fermentacion","510","512"))))))</f>
        <v/>
      </c>
      <c r="M9736" s="107" t="str">
        <f t="shared" si="152"/>
        <v/>
      </c>
    </row>
    <row r="9737" spans="12:13" hidden="1" x14ac:dyDescent="0.25">
      <c r="L9737" s="145" t="str">
        <f>IF(A9737="","",IFERROR(VLOOKUP(B9737,IPQlickTabla!$B:$J,9,FALSE),IF(B9737="80 - Produccion-Mezcla Grasa","80",IF(B9737="51 - Purga-Purga de sebo","51",IF(B9737="502 - Fermentacion PCL","502",IF(B9737="510 - Fermentacion","510","512"))))))</f>
        <v/>
      </c>
      <c r="M9737" s="107" t="str">
        <f t="shared" si="152"/>
        <v/>
      </c>
    </row>
    <row r="9738" spans="12:13" hidden="1" x14ac:dyDescent="0.25">
      <c r="L9738" s="145" t="str">
        <f>IF(A9738="","",IFERROR(VLOOKUP(B9738,IPQlickTabla!$B:$J,9,FALSE),IF(B9738="80 - Produccion-Mezcla Grasa","80",IF(B9738="51 - Purga-Purga de sebo","51",IF(B9738="502 - Fermentacion PCL","502",IF(B9738="510 - Fermentacion","510","512"))))))</f>
        <v/>
      </c>
      <c r="M9738" s="107" t="str">
        <f t="shared" si="152"/>
        <v/>
      </c>
    </row>
    <row r="9739" spans="12:13" hidden="1" x14ac:dyDescent="0.25">
      <c r="L9739" s="145" t="str">
        <f>IF(A9739="","",IFERROR(VLOOKUP(B9739,IPQlickTabla!$B:$J,9,FALSE),IF(B9739="80 - Produccion-Mezcla Grasa","80",IF(B9739="51 - Purga-Purga de sebo","51",IF(B9739="502 - Fermentacion PCL","502",IF(B9739="510 - Fermentacion","510","512"))))))</f>
        <v/>
      </c>
      <c r="M9739" s="107" t="str">
        <f t="shared" si="152"/>
        <v/>
      </c>
    </row>
    <row r="9740" spans="12:13" hidden="1" x14ac:dyDescent="0.25">
      <c r="L9740" s="145" t="str">
        <f>IF(A9740="","",IFERROR(VLOOKUP(B9740,IPQlickTabla!$B:$J,9,FALSE),IF(B9740="80 - Produccion-Mezcla Grasa","80",IF(B9740="51 - Purga-Purga de sebo","51",IF(B9740="502 - Fermentacion PCL","502",IF(B9740="510 - Fermentacion","510","512"))))))</f>
        <v/>
      </c>
      <c r="M9740" s="107" t="str">
        <f t="shared" si="152"/>
        <v/>
      </c>
    </row>
    <row r="9741" spans="12:13" hidden="1" x14ac:dyDescent="0.25">
      <c r="L9741" s="145" t="str">
        <f>IF(A9741="","",IFERROR(VLOOKUP(B9741,IPQlickTabla!$B:$J,9,FALSE),IF(B9741="80 - Produccion-Mezcla Grasa","80",IF(B9741="51 - Purga-Purga de sebo","51",IF(B9741="502 - Fermentacion PCL","502",IF(B9741="510 - Fermentacion","510","512"))))))</f>
        <v/>
      </c>
      <c r="M9741" s="107" t="str">
        <f t="shared" si="152"/>
        <v/>
      </c>
    </row>
    <row r="9742" spans="12:13" hidden="1" x14ac:dyDescent="0.25">
      <c r="L9742" s="145" t="str">
        <f>IF(A9742="","",IFERROR(VLOOKUP(B9742,IPQlickTabla!$B:$J,9,FALSE),IF(B9742="80 - Produccion-Mezcla Grasa","80",IF(B9742="51 - Purga-Purga de sebo","51",IF(B9742="502 - Fermentacion PCL","502",IF(B9742="510 - Fermentacion","510","512"))))))</f>
        <v/>
      </c>
      <c r="M9742" s="107" t="str">
        <f t="shared" si="152"/>
        <v/>
      </c>
    </row>
    <row r="9743" spans="12:13" hidden="1" x14ac:dyDescent="0.25">
      <c r="L9743" s="145" t="str">
        <f>IF(A9743="","",IFERROR(VLOOKUP(B9743,IPQlickTabla!$B:$J,9,FALSE),IF(B9743="80 - Produccion-Mezcla Grasa","80",IF(B9743="51 - Purga-Purga de sebo","51",IF(B9743="502 - Fermentacion PCL","502",IF(B9743="510 - Fermentacion","510","512"))))))</f>
        <v/>
      </c>
      <c r="M9743" s="107" t="str">
        <f t="shared" si="152"/>
        <v/>
      </c>
    </row>
    <row r="9744" spans="12:13" hidden="1" x14ac:dyDescent="0.25">
      <c r="L9744" s="145" t="str">
        <f>IF(A9744="","",IFERROR(VLOOKUP(B9744,IPQlickTabla!$B:$J,9,FALSE),IF(B9744="80 - Produccion-Mezcla Grasa","80",IF(B9744="51 - Purga-Purga de sebo","51",IF(B9744="502 - Fermentacion PCL","502",IF(B9744="510 - Fermentacion","510","512"))))))</f>
        <v/>
      </c>
      <c r="M9744" s="107" t="str">
        <f t="shared" si="152"/>
        <v/>
      </c>
    </row>
    <row r="9745" spans="12:13" hidden="1" x14ac:dyDescent="0.25">
      <c r="L9745" s="145" t="str">
        <f>IF(A9745="","",IFERROR(VLOOKUP(B9745,IPQlickTabla!$B:$J,9,FALSE),IF(B9745="80 - Produccion-Mezcla Grasa","80",IF(B9745="51 - Purga-Purga de sebo","51",IF(B9745="502 - Fermentacion PCL","502",IF(B9745="510 - Fermentacion","510","512"))))))</f>
        <v/>
      </c>
      <c r="M9745" s="107" t="str">
        <f t="shared" si="152"/>
        <v/>
      </c>
    </row>
    <row r="9746" spans="12:13" hidden="1" x14ac:dyDescent="0.25">
      <c r="L9746" s="145" t="str">
        <f>IF(A9746="","",IFERROR(VLOOKUP(B9746,IPQlickTabla!$B:$J,9,FALSE),IF(B9746="80 - Produccion-Mezcla Grasa","80",IF(B9746="51 - Purga-Purga de sebo","51",IF(B9746="502 - Fermentacion PCL","502",IF(B9746="510 - Fermentacion","510","512"))))))</f>
        <v/>
      </c>
      <c r="M9746" s="107" t="str">
        <f t="shared" si="152"/>
        <v/>
      </c>
    </row>
    <row r="9747" spans="12:13" hidden="1" x14ac:dyDescent="0.25">
      <c r="L9747" s="145" t="str">
        <f>IF(A9747="","",IFERROR(VLOOKUP(B9747,IPQlickTabla!$B:$J,9,FALSE),IF(B9747="80 - Produccion-Mezcla Grasa","80",IF(B9747="51 - Purga-Purga de sebo","51",IF(B9747="502 - Fermentacion PCL","502",IF(B9747="510 - Fermentacion","510","512"))))))</f>
        <v/>
      </c>
      <c r="M9747" s="107" t="str">
        <f t="shared" si="152"/>
        <v/>
      </c>
    </row>
    <row r="9748" spans="12:13" hidden="1" x14ac:dyDescent="0.25">
      <c r="L9748" s="145" t="str">
        <f>IF(A9748="","",IFERROR(VLOOKUP(B9748,IPQlickTabla!$B:$J,9,FALSE),IF(B9748="80 - Produccion-Mezcla Grasa","80",IF(B9748="51 - Purga-Purga de sebo","51",IF(B9748="502 - Fermentacion PCL","502",IF(B9748="510 - Fermentacion","510","512"))))))</f>
        <v/>
      </c>
      <c r="M9748" s="107" t="str">
        <f t="shared" si="152"/>
        <v/>
      </c>
    </row>
    <row r="9749" spans="12:13" hidden="1" x14ac:dyDescent="0.25">
      <c r="L9749" s="145" t="str">
        <f>IF(A9749="","",IFERROR(VLOOKUP(B9749,IPQlickTabla!$B:$J,9,FALSE),IF(B9749="80 - Produccion-Mezcla Grasa","80",IF(B9749="51 - Purga-Purga de sebo","51",IF(B9749="502 - Fermentacion PCL","502",IF(B9749="510 - Fermentacion","510","512"))))))</f>
        <v/>
      </c>
      <c r="M9749" s="107" t="str">
        <f t="shared" si="152"/>
        <v/>
      </c>
    </row>
    <row r="9750" spans="12:13" hidden="1" x14ac:dyDescent="0.25">
      <c r="L9750" s="145" t="str">
        <f>IF(A9750="","",IFERROR(VLOOKUP(B9750,IPQlickTabla!$B:$J,9,FALSE),IF(B9750="80 - Produccion-Mezcla Grasa","80",IF(B9750="51 - Purga-Purga de sebo","51",IF(B9750="502 - Fermentacion PCL","502",IF(B9750="510 - Fermentacion","510","512"))))))</f>
        <v/>
      </c>
      <c r="M9750" s="107" t="str">
        <f t="shared" si="152"/>
        <v/>
      </c>
    </row>
    <row r="9751" spans="12:13" hidden="1" x14ac:dyDescent="0.25">
      <c r="L9751" s="145" t="str">
        <f>IF(A9751="","",IFERROR(VLOOKUP(B9751,IPQlickTabla!$B:$J,9,FALSE),IF(B9751="80 - Produccion-Mezcla Grasa","80",IF(B9751="51 - Purga-Purga de sebo","51",IF(B9751="502 - Fermentacion PCL","502",IF(B9751="510 - Fermentacion","510","512"))))))</f>
        <v/>
      </c>
      <c r="M9751" s="107" t="str">
        <f t="shared" si="152"/>
        <v/>
      </c>
    </row>
    <row r="9752" spans="12:13" hidden="1" x14ac:dyDescent="0.25">
      <c r="L9752" s="145" t="str">
        <f>IF(A9752="","",IFERROR(VLOOKUP(B9752,IPQlickTabla!$B:$J,9,FALSE),IF(B9752="80 - Produccion-Mezcla Grasa","80",IF(B9752="51 - Purga-Purga de sebo","51",IF(B9752="502 - Fermentacion PCL","502",IF(B9752="510 - Fermentacion","510","512"))))))</f>
        <v/>
      </c>
      <c r="M9752" s="107" t="str">
        <f t="shared" si="152"/>
        <v/>
      </c>
    </row>
    <row r="9753" spans="12:13" hidden="1" x14ac:dyDescent="0.25">
      <c r="L9753" s="145" t="str">
        <f>IF(A9753="","",IFERROR(VLOOKUP(B9753,IPQlickTabla!$B:$J,9,FALSE),IF(B9753="80 - Produccion-Mezcla Grasa","80",IF(B9753="51 - Purga-Purga de sebo","51",IF(B9753="502 - Fermentacion PCL","502",IF(B9753="510 - Fermentacion","510","512"))))))</f>
        <v/>
      </c>
      <c r="M9753" s="107" t="str">
        <f t="shared" si="152"/>
        <v/>
      </c>
    </row>
    <row r="9754" spans="12:13" hidden="1" x14ac:dyDescent="0.25">
      <c r="L9754" s="145" t="str">
        <f>IF(A9754="","",IFERROR(VLOOKUP(B9754,IPQlickTabla!$B:$J,9,FALSE),IF(B9754="80 - Produccion-Mezcla Grasa","80",IF(B9754="51 - Purga-Purga de sebo","51",IF(B9754="502 - Fermentacion PCL","502",IF(B9754="510 - Fermentacion","510","512"))))))</f>
        <v/>
      </c>
      <c r="M9754" s="107" t="str">
        <f t="shared" si="152"/>
        <v/>
      </c>
    </row>
    <row r="9755" spans="12:13" hidden="1" x14ac:dyDescent="0.25">
      <c r="L9755" s="145" t="str">
        <f>IF(A9755="","",IFERROR(VLOOKUP(B9755,IPQlickTabla!$B:$J,9,FALSE),IF(B9755="80 - Produccion-Mezcla Grasa","80",IF(B9755="51 - Purga-Purga de sebo","51",IF(B9755="502 - Fermentacion PCL","502",IF(B9755="510 - Fermentacion","510","512"))))))</f>
        <v/>
      </c>
      <c r="M9755" s="107" t="str">
        <f t="shared" si="152"/>
        <v/>
      </c>
    </row>
    <row r="9756" spans="12:13" hidden="1" x14ac:dyDescent="0.25">
      <c r="L9756" s="145" t="str">
        <f>IF(A9756="","",IFERROR(VLOOKUP(B9756,IPQlickTabla!$B:$J,9,FALSE),IF(B9756="80 - Produccion-Mezcla Grasa","80",IF(B9756="51 - Purga-Purga de sebo","51",IF(B9756="502 - Fermentacion PCL","502",IF(B9756="510 - Fermentacion","510","512"))))))</f>
        <v/>
      </c>
      <c r="M9756" s="107" t="str">
        <f t="shared" si="152"/>
        <v/>
      </c>
    </row>
    <row r="9757" spans="12:13" hidden="1" x14ac:dyDescent="0.25">
      <c r="L9757" s="145" t="str">
        <f>IF(A9757="","",IFERROR(VLOOKUP(B9757,IPQlickTabla!$B:$J,9,FALSE),IF(B9757="80 - Produccion-Mezcla Grasa","80",IF(B9757="51 - Purga-Purga de sebo","51",IF(B9757="502 - Fermentacion PCL","502",IF(B9757="510 - Fermentacion","510","512"))))))</f>
        <v/>
      </c>
      <c r="M9757" s="107" t="str">
        <f t="shared" si="152"/>
        <v/>
      </c>
    </row>
    <row r="9758" spans="12:13" hidden="1" x14ac:dyDescent="0.25">
      <c r="L9758" s="145" t="str">
        <f>IF(A9758="","",IFERROR(VLOOKUP(B9758,IPQlickTabla!$B:$J,9,FALSE),IF(B9758="80 - Produccion-Mezcla Grasa","80",IF(B9758="51 - Purga-Purga de sebo","51",IF(B9758="502 - Fermentacion PCL","502",IF(B9758="510 - Fermentacion","510","512"))))))</f>
        <v/>
      </c>
      <c r="M9758" s="107" t="str">
        <f t="shared" si="152"/>
        <v/>
      </c>
    </row>
    <row r="9759" spans="12:13" hidden="1" x14ac:dyDescent="0.25">
      <c r="L9759" s="145" t="str">
        <f>IF(A9759="","",IFERROR(VLOOKUP(B9759,IPQlickTabla!$B:$J,9,FALSE),IF(B9759="80 - Produccion-Mezcla Grasa","80",IF(B9759="51 - Purga-Purga de sebo","51",IF(B9759="502 - Fermentacion PCL","502",IF(B9759="510 - Fermentacion","510","512"))))))</f>
        <v/>
      </c>
      <c r="M9759" s="107" t="str">
        <f t="shared" si="152"/>
        <v/>
      </c>
    </row>
    <row r="9760" spans="12:13" hidden="1" x14ac:dyDescent="0.25">
      <c r="L9760" s="145" t="str">
        <f>IF(A9760="","",IFERROR(VLOOKUP(B9760,IPQlickTabla!$B:$J,9,FALSE),IF(B9760="80 - Produccion-Mezcla Grasa","80",IF(B9760="51 - Purga-Purga de sebo","51",IF(B9760="502 - Fermentacion PCL","502",IF(B9760="510 - Fermentacion","510","512"))))))</f>
        <v/>
      </c>
      <c r="M9760" s="107" t="str">
        <f t="shared" si="152"/>
        <v/>
      </c>
    </row>
    <row r="9761" spans="12:13" hidden="1" x14ac:dyDescent="0.25">
      <c r="L9761" s="145" t="str">
        <f>IF(A9761="","",IFERROR(VLOOKUP(B9761,IPQlickTabla!$B:$J,9,FALSE),IF(B9761="80 - Produccion-Mezcla Grasa","80",IF(B9761="51 - Purga-Purga de sebo","51",IF(B9761="502 - Fermentacion PCL","502",IF(B9761="510 - Fermentacion","510","512"))))))</f>
        <v/>
      </c>
      <c r="M9761" s="107" t="str">
        <f t="shared" si="152"/>
        <v/>
      </c>
    </row>
    <row r="9762" spans="12:13" hidden="1" x14ac:dyDescent="0.25">
      <c r="L9762" s="145" t="str">
        <f>IF(A9762="","",IFERROR(VLOOKUP(B9762,IPQlickTabla!$B:$J,9,FALSE),IF(B9762="80 - Produccion-Mezcla Grasa","80",IF(B9762="51 - Purga-Purga de sebo","51",IF(B9762="502 - Fermentacion PCL","502",IF(B9762="510 - Fermentacion","510","512"))))))</f>
        <v/>
      </c>
      <c r="M9762" s="107" t="str">
        <f t="shared" si="152"/>
        <v/>
      </c>
    </row>
    <row r="9763" spans="12:13" hidden="1" x14ac:dyDescent="0.25">
      <c r="L9763" s="145" t="str">
        <f>IF(A9763="","",IFERROR(VLOOKUP(B9763,IPQlickTabla!$B:$J,9,FALSE),IF(B9763="80 - Produccion-Mezcla Grasa","80",IF(B9763="51 - Purga-Purga de sebo","51",IF(B9763="502 - Fermentacion PCL","502",IF(B9763="510 - Fermentacion","510","512"))))))</f>
        <v/>
      </c>
      <c r="M9763" s="107" t="str">
        <f t="shared" si="152"/>
        <v/>
      </c>
    </row>
    <row r="9764" spans="12:13" hidden="1" x14ac:dyDescent="0.25">
      <c r="L9764" s="145" t="str">
        <f>IF(A9764="","",IFERROR(VLOOKUP(B9764,IPQlickTabla!$B:$J,9,FALSE),IF(B9764="80 - Produccion-Mezcla Grasa","80",IF(B9764="51 - Purga-Purga de sebo","51",IF(B9764="502 - Fermentacion PCL","502",IF(B9764="510 - Fermentacion","510","512"))))))</f>
        <v/>
      </c>
      <c r="M9764" s="107" t="str">
        <f t="shared" si="152"/>
        <v/>
      </c>
    </row>
    <row r="9765" spans="12:13" hidden="1" x14ac:dyDescent="0.25">
      <c r="L9765" s="145" t="str">
        <f>IF(A9765="","",IFERROR(VLOOKUP(B9765,IPQlickTabla!$B:$J,9,FALSE),IF(B9765="80 - Produccion-Mezcla Grasa","80",IF(B9765="51 - Purga-Purga de sebo","51",IF(B9765="502 - Fermentacion PCL","502",IF(B9765="510 - Fermentacion","510","512"))))))</f>
        <v/>
      </c>
      <c r="M9765" s="107" t="str">
        <f t="shared" si="152"/>
        <v/>
      </c>
    </row>
    <row r="9766" spans="12:13" hidden="1" x14ac:dyDescent="0.25">
      <c r="L9766" s="145" t="str">
        <f>IF(A9766="","",IFERROR(VLOOKUP(B9766,IPQlickTabla!$B:$J,9,FALSE),IF(B9766="80 - Produccion-Mezcla Grasa","80",IF(B9766="51 - Purga-Purga de sebo","51",IF(B9766="502 - Fermentacion PCL","502",IF(B9766="510 - Fermentacion","510","512"))))))</f>
        <v/>
      </c>
      <c r="M9766" s="107" t="str">
        <f t="shared" si="152"/>
        <v/>
      </c>
    </row>
    <row r="9767" spans="12:13" hidden="1" x14ac:dyDescent="0.25">
      <c r="L9767" s="145" t="str">
        <f>IF(A9767="","",IFERROR(VLOOKUP(B9767,IPQlickTabla!$B:$J,9,FALSE),IF(B9767="80 - Produccion-Mezcla Grasa","80",IF(B9767="51 - Purga-Purga de sebo","51",IF(B9767="502 - Fermentacion PCL","502",IF(B9767="510 - Fermentacion","510","512"))))))</f>
        <v/>
      </c>
      <c r="M9767" s="107" t="str">
        <f t="shared" si="152"/>
        <v/>
      </c>
    </row>
    <row r="9768" spans="12:13" hidden="1" x14ac:dyDescent="0.25">
      <c r="L9768" s="145" t="str">
        <f>IF(A9768="","",IFERROR(VLOOKUP(B9768,IPQlickTabla!$B:$J,9,FALSE),IF(B9768="80 - Produccion-Mezcla Grasa","80",IF(B9768="51 - Purga-Purga de sebo","51",IF(B9768="502 - Fermentacion PCL","502",IF(B9768="510 - Fermentacion","510","512"))))))</f>
        <v/>
      </c>
      <c r="M9768" s="107" t="str">
        <f t="shared" si="152"/>
        <v/>
      </c>
    </row>
    <row r="9769" spans="12:13" hidden="1" x14ac:dyDescent="0.25">
      <c r="L9769" s="145" t="str">
        <f>IF(A9769="","",IFERROR(VLOOKUP(B9769,IPQlickTabla!$B:$J,9,FALSE),IF(B9769="80 - Produccion-Mezcla Grasa","80",IF(B9769="51 - Purga-Purga de sebo","51",IF(B9769="502 - Fermentacion PCL","502",IF(B9769="510 - Fermentacion","510","512"))))))</f>
        <v/>
      </c>
      <c r="M9769" s="107" t="str">
        <f t="shared" si="152"/>
        <v/>
      </c>
    </row>
    <row r="9770" spans="12:13" hidden="1" x14ac:dyDescent="0.25">
      <c r="L9770" s="145" t="str">
        <f>IF(A9770="","",IFERROR(VLOOKUP(B9770,IPQlickTabla!$B:$J,9,FALSE),IF(B9770="80 - Produccion-Mezcla Grasa","80",IF(B9770="51 - Purga-Purga de sebo","51",IF(B9770="502 - Fermentacion PCL","502",IF(B9770="510 - Fermentacion","510","512"))))))</f>
        <v/>
      </c>
      <c r="M9770" s="107" t="str">
        <f t="shared" si="152"/>
        <v/>
      </c>
    </row>
    <row r="9771" spans="12:13" hidden="1" x14ac:dyDescent="0.25">
      <c r="L9771" s="145" t="str">
        <f>IF(A9771="","",IFERROR(VLOOKUP(B9771,IPQlickTabla!$B:$J,9,FALSE),IF(B9771="80 - Produccion-Mezcla Grasa","80",IF(B9771="51 - Purga-Purga de sebo","51",IF(B9771="502 - Fermentacion PCL","502",IF(B9771="510 - Fermentacion","510","512"))))))</f>
        <v/>
      </c>
      <c r="M9771" s="107" t="str">
        <f t="shared" si="152"/>
        <v/>
      </c>
    </row>
    <row r="9772" spans="12:13" hidden="1" x14ac:dyDescent="0.25">
      <c r="L9772" s="145" t="str">
        <f>IF(A9772="","",IFERROR(VLOOKUP(B9772,IPQlickTabla!$B:$J,9,FALSE),IF(B9772="80 - Produccion-Mezcla Grasa","80",IF(B9772="51 - Purga-Purga de sebo","51",IF(B9772="502 - Fermentacion PCL","502",IF(B9772="510 - Fermentacion","510","512"))))))</f>
        <v/>
      </c>
      <c r="M9772" s="107" t="str">
        <f t="shared" si="152"/>
        <v/>
      </c>
    </row>
    <row r="9773" spans="12:13" hidden="1" x14ac:dyDescent="0.25">
      <c r="L9773" s="145" t="str">
        <f>IF(A9773="","",IFERROR(VLOOKUP(B9773,IPQlickTabla!$B:$J,9,FALSE),IF(B9773="80 - Produccion-Mezcla Grasa","80",IF(B9773="51 - Purga-Purga de sebo","51",IF(B9773="502 - Fermentacion PCL","502",IF(B9773="510 - Fermentacion","510","512"))))))</f>
        <v/>
      </c>
      <c r="M9773" s="107" t="str">
        <f t="shared" si="152"/>
        <v/>
      </c>
    </row>
    <row r="9774" spans="12:13" hidden="1" x14ac:dyDescent="0.25">
      <c r="L9774" s="145" t="str">
        <f>IF(A9774="","",IFERROR(VLOOKUP(B9774,IPQlickTabla!$B:$J,9,FALSE),IF(B9774="80 - Produccion-Mezcla Grasa","80",IF(B9774="51 - Purga-Purga de sebo","51",IF(B9774="502 - Fermentacion PCL","502",IF(B9774="510 - Fermentacion","510","512"))))))</f>
        <v/>
      </c>
      <c r="M9774" s="107" t="str">
        <f t="shared" si="152"/>
        <v/>
      </c>
    </row>
    <row r="9775" spans="12:13" hidden="1" x14ac:dyDescent="0.25">
      <c r="L9775" s="145" t="str">
        <f>IF(A9775="","",IFERROR(VLOOKUP(B9775,IPQlickTabla!$B:$J,9,FALSE),IF(B9775="80 - Produccion-Mezcla Grasa","80",IF(B9775="51 - Purga-Purga de sebo","51",IF(B9775="502 - Fermentacion PCL","502",IF(B9775="510 - Fermentacion","510","512"))))))</f>
        <v/>
      </c>
      <c r="M9775" s="107" t="str">
        <f t="shared" si="152"/>
        <v/>
      </c>
    </row>
    <row r="9776" spans="12:13" hidden="1" x14ac:dyDescent="0.25">
      <c r="L9776" s="145" t="str">
        <f>IF(A9776="","",IFERROR(VLOOKUP(B9776,IPQlickTabla!$B:$J,9,FALSE),IF(B9776="80 - Produccion-Mezcla Grasa","80",IF(B9776="51 - Purga-Purga de sebo","51",IF(B9776="502 - Fermentacion PCL","502",IF(B9776="510 - Fermentacion","510","512"))))))</f>
        <v/>
      </c>
      <c r="M9776" s="107" t="str">
        <f t="shared" si="152"/>
        <v/>
      </c>
    </row>
    <row r="9777" spans="12:13" hidden="1" x14ac:dyDescent="0.25">
      <c r="L9777" s="145" t="str">
        <f>IF(A9777="","",IFERROR(VLOOKUP(B9777,IPQlickTabla!$B:$J,9,FALSE),IF(B9777="80 - Produccion-Mezcla Grasa","80",IF(B9777="51 - Purga-Purga de sebo","51",IF(B9777="502 - Fermentacion PCL","502",IF(B9777="510 - Fermentacion","510","512"))))))</f>
        <v/>
      </c>
      <c r="M9777" s="107" t="str">
        <f t="shared" si="152"/>
        <v/>
      </c>
    </row>
    <row r="9778" spans="12:13" hidden="1" x14ac:dyDescent="0.25">
      <c r="L9778" s="145" t="str">
        <f>IF(A9778="","",IFERROR(VLOOKUP(B9778,IPQlickTabla!$B:$J,9,FALSE),IF(B9778="80 - Produccion-Mezcla Grasa","80",IF(B9778="51 - Purga-Purga de sebo","51",IF(B9778="502 - Fermentacion PCL","502",IF(B9778="510 - Fermentacion","510","512"))))))</f>
        <v/>
      </c>
      <c r="M9778" s="107" t="str">
        <f t="shared" si="152"/>
        <v/>
      </c>
    </row>
    <row r="9779" spans="12:13" hidden="1" x14ac:dyDescent="0.25">
      <c r="L9779" s="145" t="str">
        <f>IF(A9779="","",IFERROR(VLOOKUP(B9779,IPQlickTabla!$B:$J,9,FALSE),IF(B9779="80 - Produccion-Mezcla Grasa","80",IF(B9779="51 - Purga-Purga de sebo","51",IF(B9779="502 - Fermentacion PCL","502",IF(B9779="510 - Fermentacion","510","512"))))))</f>
        <v/>
      </c>
      <c r="M9779" s="107" t="str">
        <f t="shared" si="152"/>
        <v/>
      </c>
    </row>
    <row r="9780" spans="12:13" hidden="1" x14ac:dyDescent="0.25">
      <c r="L9780" s="145" t="str">
        <f>IF(A9780="","",IFERROR(VLOOKUP(B9780,IPQlickTabla!$B:$J,9,FALSE),IF(B9780="80 - Produccion-Mezcla Grasa","80",IF(B9780="51 - Purga-Purga de sebo","51",IF(B9780="502 - Fermentacion PCL","502",IF(B9780="510 - Fermentacion","510","512"))))))</f>
        <v/>
      </c>
      <c r="M9780" s="107" t="str">
        <f t="shared" si="152"/>
        <v/>
      </c>
    </row>
    <row r="9781" spans="12:13" hidden="1" x14ac:dyDescent="0.25">
      <c r="L9781" s="145" t="str">
        <f>IF(A9781="","",IFERROR(VLOOKUP(B9781,IPQlickTabla!$B:$J,9,FALSE),IF(B9781="80 - Produccion-Mezcla Grasa","80",IF(B9781="51 - Purga-Purga de sebo","51",IF(B9781="502 - Fermentacion PCL","502",IF(B9781="510 - Fermentacion","510","512"))))))</f>
        <v/>
      </c>
      <c r="M9781" s="107" t="str">
        <f t="shared" si="152"/>
        <v/>
      </c>
    </row>
    <row r="9782" spans="12:13" hidden="1" x14ac:dyDescent="0.25">
      <c r="L9782" s="145" t="str">
        <f>IF(A9782="","",IFERROR(VLOOKUP(B9782,IPQlickTabla!$B:$J,9,FALSE),IF(B9782="80 - Produccion-Mezcla Grasa","80",IF(B9782="51 - Purga-Purga de sebo","51",IF(B9782="502 - Fermentacion PCL","502",IF(B9782="510 - Fermentacion","510","512"))))))</f>
        <v/>
      </c>
      <c r="M9782" s="107" t="str">
        <f t="shared" si="152"/>
        <v/>
      </c>
    </row>
    <row r="9783" spans="12:13" hidden="1" x14ac:dyDescent="0.25">
      <c r="L9783" s="145" t="str">
        <f>IF(A9783="","",IFERROR(VLOOKUP(B9783,IPQlickTabla!$B:$J,9,FALSE),IF(B9783="80 - Produccion-Mezcla Grasa","80",IF(B9783="51 - Purga-Purga de sebo","51",IF(B9783="502 - Fermentacion PCL","502",IF(B9783="510 - Fermentacion","510","512"))))))</f>
        <v/>
      </c>
      <c r="M9783" s="107" t="str">
        <f t="shared" si="152"/>
        <v/>
      </c>
    </row>
    <row r="9784" spans="12:13" hidden="1" x14ac:dyDescent="0.25">
      <c r="L9784" s="145" t="str">
        <f>IF(A9784="","",IFERROR(VLOOKUP(B9784,IPQlickTabla!$B:$J,9,FALSE),IF(B9784="80 - Produccion-Mezcla Grasa","80",IF(B9784="51 - Purga-Purga de sebo","51",IF(B9784="502 - Fermentacion PCL","502",IF(B9784="510 - Fermentacion","510","512"))))))</f>
        <v/>
      </c>
      <c r="M9784" s="107" t="str">
        <f t="shared" si="152"/>
        <v/>
      </c>
    </row>
    <row r="9785" spans="12:13" hidden="1" x14ac:dyDescent="0.25">
      <c r="L9785" s="145" t="str">
        <f>IF(A9785="","",IFERROR(VLOOKUP(B9785,IPQlickTabla!$B:$J,9,FALSE),IF(B9785="80 - Produccion-Mezcla Grasa","80",IF(B9785="51 - Purga-Purga de sebo","51",IF(B9785="502 - Fermentacion PCL","502",IF(B9785="510 - Fermentacion","510","512"))))))</f>
        <v/>
      </c>
      <c r="M9785" s="107" t="str">
        <f t="shared" si="152"/>
        <v/>
      </c>
    </row>
    <row r="9786" spans="12:13" hidden="1" x14ac:dyDescent="0.25">
      <c r="L9786" s="145" t="str">
        <f>IF(A9786="","",IFERROR(VLOOKUP(B9786,IPQlickTabla!$B:$J,9,FALSE),IF(B9786="80 - Produccion-Mezcla Grasa","80",IF(B9786="51 - Purga-Purga de sebo","51",IF(B9786="502 - Fermentacion PCL","502",IF(B9786="510 - Fermentacion","510","512"))))))</f>
        <v/>
      </c>
      <c r="M9786" s="107" t="str">
        <f t="shared" si="152"/>
        <v/>
      </c>
    </row>
    <row r="9787" spans="12:13" hidden="1" x14ac:dyDescent="0.25">
      <c r="L9787" s="145" t="str">
        <f>IF(A9787="","",IFERROR(VLOOKUP(B9787,IPQlickTabla!$B:$J,9,FALSE),IF(B9787="80 - Produccion-Mezcla Grasa","80",IF(B9787="51 - Purga-Purga de sebo","51",IF(B9787="502 - Fermentacion PCL","502",IF(B9787="510 - Fermentacion","510","512"))))))</f>
        <v/>
      </c>
      <c r="M9787" s="107" t="str">
        <f t="shared" si="152"/>
        <v/>
      </c>
    </row>
    <row r="9788" spans="12:13" hidden="1" x14ac:dyDescent="0.25">
      <c r="L9788" s="145" t="str">
        <f>IF(A9788="","",IFERROR(VLOOKUP(B9788,IPQlickTabla!$B:$J,9,FALSE),IF(B9788="80 - Produccion-Mezcla Grasa","80",IF(B9788="51 - Purga-Purga de sebo","51",IF(B9788="502 - Fermentacion PCL","502",IF(B9788="510 - Fermentacion","510","512"))))))</f>
        <v/>
      </c>
      <c r="M9788" s="107" t="str">
        <f t="shared" si="152"/>
        <v/>
      </c>
    </row>
    <row r="9789" spans="12:13" hidden="1" x14ac:dyDescent="0.25">
      <c r="L9789" s="145" t="str">
        <f>IF(A9789="","",IFERROR(VLOOKUP(B9789,IPQlickTabla!$B:$J,9,FALSE),IF(B9789="80 - Produccion-Mezcla Grasa","80",IF(B9789="51 - Purga-Purga de sebo","51",IF(B9789="502 - Fermentacion PCL","502",IF(B9789="510 - Fermentacion","510","512"))))))</f>
        <v/>
      </c>
      <c r="M9789" s="107" t="str">
        <f t="shared" si="152"/>
        <v/>
      </c>
    </row>
    <row r="9790" spans="12:13" hidden="1" x14ac:dyDescent="0.25">
      <c r="L9790" s="145" t="str">
        <f>IF(A9790="","",IFERROR(VLOOKUP(B9790,IPQlickTabla!$B:$J,9,FALSE),IF(B9790="80 - Produccion-Mezcla Grasa","80",IF(B9790="51 - Purga-Purga de sebo","51",IF(B9790="502 - Fermentacion PCL","502",IF(B9790="510 - Fermentacion","510","512"))))))</f>
        <v/>
      </c>
      <c r="M9790" s="107" t="str">
        <f t="shared" si="152"/>
        <v/>
      </c>
    </row>
    <row r="9791" spans="12:13" hidden="1" x14ac:dyDescent="0.25">
      <c r="L9791" s="145" t="str">
        <f>IF(A9791="","",IFERROR(VLOOKUP(B9791,IPQlickTabla!$B:$J,9,FALSE),IF(B9791="80 - Produccion-Mezcla Grasa","80",IF(B9791="51 - Purga-Purga de sebo","51",IF(B9791="502 - Fermentacion PCL","502",IF(B9791="510 - Fermentacion","510","512"))))))</f>
        <v/>
      </c>
      <c r="M9791" s="107" t="str">
        <f t="shared" si="152"/>
        <v/>
      </c>
    </row>
    <row r="9792" spans="12:13" hidden="1" x14ac:dyDescent="0.25">
      <c r="L9792" s="145" t="str">
        <f>IF(A9792="","",IFERROR(VLOOKUP(B9792,IPQlickTabla!$B:$J,9,FALSE),IF(B9792="80 - Produccion-Mezcla Grasa","80",IF(B9792="51 - Purga-Purga de sebo","51",IF(B9792="502 - Fermentacion PCL","502",IF(B9792="510 - Fermentacion","510","512"))))))</f>
        <v/>
      </c>
      <c r="M9792" s="107" t="str">
        <f t="shared" si="152"/>
        <v/>
      </c>
    </row>
    <row r="9793" spans="12:13" hidden="1" x14ac:dyDescent="0.25">
      <c r="L9793" s="145" t="str">
        <f>IF(A9793="","",IFERROR(VLOOKUP(B9793,IPQlickTabla!$B:$J,9,FALSE),IF(B9793="80 - Produccion-Mezcla Grasa","80",IF(B9793="51 - Purga-Purga de sebo","51",IF(B9793="502 - Fermentacion PCL","502",IF(B9793="510 - Fermentacion","510","512"))))))</f>
        <v/>
      </c>
      <c r="M9793" s="107" t="str">
        <f t="shared" si="152"/>
        <v/>
      </c>
    </row>
    <row r="9794" spans="12:13" hidden="1" x14ac:dyDescent="0.25">
      <c r="L9794" s="145" t="str">
        <f>IF(A9794="","",IFERROR(VLOOKUP(B9794,IPQlickTabla!$B:$J,9,FALSE),IF(B9794="80 - Produccion-Mezcla Grasa","80",IF(B9794="51 - Purga-Purga de sebo","51",IF(B9794="502 - Fermentacion PCL","502",IF(B9794="510 - Fermentacion","510","512"))))))</f>
        <v/>
      </c>
      <c r="M9794" s="107" t="str">
        <f t="shared" si="152"/>
        <v/>
      </c>
    </row>
    <row r="9795" spans="12:13" hidden="1" x14ac:dyDescent="0.25">
      <c r="L9795" s="145" t="str">
        <f>IF(A9795="","",IFERROR(VLOOKUP(B9795,IPQlickTabla!$B:$J,9,FALSE),IF(B9795="80 - Produccion-Mezcla Grasa","80",IF(B9795="51 - Purga-Purga de sebo","51",IF(B9795="502 - Fermentacion PCL","502",IF(B9795="510 - Fermentacion","510","512"))))))</f>
        <v/>
      </c>
      <c r="M9795" s="107" t="str">
        <f t="shared" ref="M9795:M9858" si="153">+IF(OR(L9795=73,L9795=74,L9795=75),75,IF(L9795="80",80,IF(L9795="51",51,IF(L9795="502",502,IF(L9795="510",510,IF(L9795="512",512,L9795))))))</f>
        <v/>
      </c>
    </row>
    <row r="9796" spans="12:13" hidden="1" x14ac:dyDescent="0.25">
      <c r="L9796" s="145" t="str">
        <f>IF(A9796="","",IFERROR(VLOOKUP(B9796,IPQlickTabla!$B:$J,9,FALSE),IF(B9796="80 - Produccion-Mezcla Grasa","80",IF(B9796="51 - Purga-Purga de sebo","51",IF(B9796="502 - Fermentacion PCL","502",IF(B9796="510 - Fermentacion","510","512"))))))</f>
        <v/>
      </c>
      <c r="M9796" s="107" t="str">
        <f t="shared" si="153"/>
        <v/>
      </c>
    </row>
    <row r="9797" spans="12:13" hidden="1" x14ac:dyDescent="0.25">
      <c r="L9797" s="145" t="str">
        <f>IF(A9797="","",IFERROR(VLOOKUP(B9797,IPQlickTabla!$B:$J,9,FALSE),IF(B9797="80 - Produccion-Mezcla Grasa","80",IF(B9797="51 - Purga-Purga de sebo","51",IF(B9797="502 - Fermentacion PCL","502",IF(B9797="510 - Fermentacion","510","512"))))))</f>
        <v/>
      </c>
      <c r="M9797" s="107" t="str">
        <f t="shared" si="153"/>
        <v/>
      </c>
    </row>
    <row r="9798" spans="12:13" hidden="1" x14ac:dyDescent="0.25">
      <c r="L9798" s="145" t="str">
        <f>IF(A9798="","",IFERROR(VLOOKUP(B9798,IPQlickTabla!$B:$J,9,FALSE),IF(B9798="80 - Produccion-Mezcla Grasa","80",IF(B9798="51 - Purga-Purga de sebo","51",IF(B9798="502 - Fermentacion PCL","502",IF(B9798="510 - Fermentacion","510","512"))))))</f>
        <v/>
      </c>
      <c r="M9798" s="107" t="str">
        <f t="shared" si="153"/>
        <v/>
      </c>
    </row>
    <row r="9799" spans="12:13" hidden="1" x14ac:dyDescent="0.25">
      <c r="L9799" s="145" t="str">
        <f>IF(A9799="","",IFERROR(VLOOKUP(B9799,IPQlickTabla!$B:$J,9,FALSE),IF(B9799="80 - Produccion-Mezcla Grasa","80",IF(B9799="51 - Purga-Purga de sebo","51",IF(B9799="502 - Fermentacion PCL","502",IF(B9799="510 - Fermentacion","510","512"))))))</f>
        <v/>
      </c>
      <c r="M9799" s="107" t="str">
        <f t="shared" si="153"/>
        <v/>
      </c>
    </row>
    <row r="9800" spans="12:13" hidden="1" x14ac:dyDescent="0.25">
      <c r="L9800" s="145" t="str">
        <f>IF(A9800="","",IFERROR(VLOOKUP(B9800,IPQlickTabla!$B:$J,9,FALSE),IF(B9800="80 - Produccion-Mezcla Grasa","80",IF(B9800="51 - Purga-Purga de sebo","51",IF(B9800="502 - Fermentacion PCL","502",IF(B9800="510 - Fermentacion","510","512"))))))</f>
        <v/>
      </c>
      <c r="M9800" s="107" t="str">
        <f t="shared" si="153"/>
        <v/>
      </c>
    </row>
    <row r="9801" spans="12:13" hidden="1" x14ac:dyDescent="0.25">
      <c r="L9801" s="145" t="str">
        <f>IF(A9801="","",IFERROR(VLOOKUP(B9801,IPQlickTabla!$B:$J,9,FALSE),IF(B9801="80 - Produccion-Mezcla Grasa","80",IF(B9801="51 - Purga-Purga de sebo","51",IF(B9801="502 - Fermentacion PCL","502",IF(B9801="510 - Fermentacion","510","512"))))))</f>
        <v/>
      </c>
      <c r="M9801" s="107" t="str">
        <f t="shared" si="153"/>
        <v/>
      </c>
    </row>
    <row r="9802" spans="12:13" hidden="1" x14ac:dyDescent="0.25">
      <c r="L9802" s="145" t="str">
        <f>IF(A9802="","",IFERROR(VLOOKUP(B9802,IPQlickTabla!$B:$J,9,FALSE),IF(B9802="80 - Produccion-Mezcla Grasa","80",IF(B9802="51 - Purga-Purga de sebo","51",IF(B9802="502 - Fermentacion PCL","502",IF(B9802="510 - Fermentacion","510","512"))))))</f>
        <v/>
      </c>
      <c r="M9802" s="107" t="str">
        <f t="shared" si="153"/>
        <v/>
      </c>
    </row>
    <row r="9803" spans="12:13" hidden="1" x14ac:dyDescent="0.25">
      <c r="L9803" s="145" t="str">
        <f>IF(A9803="","",IFERROR(VLOOKUP(B9803,IPQlickTabla!$B:$J,9,FALSE),IF(B9803="80 - Produccion-Mezcla Grasa","80",IF(B9803="51 - Purga-Purga de sebo","51",IF(B9803="502 - Fermentacion PCL","502",IF(B9803="510 - Fermentacion","510","512"))))))</f>
        <v/>
      </c>
      <c r="M9803" s="107" t="str">
        <f t="shared" si="153"/>
        <v/>
      </c>
    </row>
    <row r="9804" spans="12:13" hidden="1" x14ac:dyDescent="0.25">
      <c r="L9804" s="145" t="str">
        <f>IF(A9804="","",IFERROR(VLOOKUP(B9804,IPQlickTabla!$B:$J,9,FALSE),IF(B9804="80 - Produccion-Mezcla Grasa","80",IF(B9804="51 - Purga-Purga de sebo","51",IF(B9804="502 - Fermentacion PCL","502",IF(B9804="510 - Fermentacion","510","512"))))))</f>
        <v/>
      </c>
      <c r="M9804" s="107" t="str">
        <f t="shared" si="153"/>
        <v/>
      </c>
    </row>
    <row r="9805" spans="12:13" hidden="1" x14ac:dyDescent="0.25">
      <c r="L9805" s="145" t="str">
        <f>IF(A9805="","",IFERROR(VLOOKUP(B9805,IPQlickTabla!$B:$J,9,FALSE),IF(B9805="80 - Produccion-Mezcla Grasa","80",IF(B9805="51 - Purga-Purga de sebo","51",IF(B9805="502 - Fermentacion PCL","502",IF(B9805="510 - Fermentacion","510","512"))))))</f>
        <v/>
      </c>
      <c r="M9805" s="107" t="str">
        <f t="shared" si="153"/>
        <v/>
      </c>
    </row>
    <row r="9806" spans="12:13" hidden="1" x14ac:dyDescent="0.25">
      <c r="L9806" s="145" t="str">
        <f>IF(A9806="","",IFERROR(VLOOKUP(B9806,IPQlickTabla!$B:$J,9,FALSE),IF(B9806="80 - Produccion-Mezcla Grasa","80",IF(B9806="51 - Purga-Purga de sebo","51",IF(B9806="502 - Fermentacion PCL","502",IF(B9806="510 - Fermentacion","510","512"))))))</f>
        <v/>
      </c>
      <c r="M9806" s="107" t="str">
        <f t="shared" si="153"/>
        <v/>
      </c>
    </row>
    <row r="9807" spans="12:13" hidden="1" x14ac:dyDescent="0.25">
      <c r="L9807" s="145" t="str">
        <f>IF(A9807="","",IFERROR(VLOOKUP(B9807,IPQlickTabla!$B:$J,9,FALSE),IF(B9807="80 - Produccion-Mezcla Grasa","80",IF(B9807="51 - Purga-Purga de sebo","51",IF(B9807="502 - Fermentacion PCL","502",IF(B9807="510 - Fermentacion","510","512"))))))</f>
        <v/>
      </c>
      <c r="M9807" s="107" t="str">
        <f t="shared" si="153"/>
        <v/>
      </c>
    </row>
    <row r="9808" spans="12:13" hidden="1" x14ac:dyDescent="0.25">
      <c r="L9808" s="145" t="str">
        <f>IF(A9808="","",IFERROR(VLOOKUP(B9808,IPQlickTabla!$B:$J,9,FALSE),IF(B9808="80 - Produccion-Mezcla Grasa","80",IF(B9808="51 - Purga-Purga de sebo","51",IF(B9808="502 - Fermentacion PCL","502",IF(B9808="510 - Fermentacion","510","512"))))))</f>
        <v/>
      </c>
      <c r="M9808" s="107" t="str">
        <f t="shared" si="153"/>
        <v/>
      </c>
    </row>
    <row r="9809" spans="12:13" hidden="1" x14ac:dyDescent="0.25">
      <c r="L9809" s="145" t="str">
        <f>IF(A9809="","",IFERROR(VLOOKUP(B9809,IPQlickTabla!$B:$J,9,FALSE),IF(B9809="80 - Produccion-Mezcla Grasa","80",IF(B9809="51 - Purga-Purga de sebo","51",IF(B9809="502 - Fermentacion PCL","502",IF(B9809="510 - Fermentacion","510","512"))))))</f>
        <v/>
      </c>
      <c r="M9809" s="107" t="str">
        <f t="shared" si="153"/>
        <v/>
      </c>
    </row>
    <row r="9810" spans="12:13" hidden="1" x14ac:dyDescent="0.25">
      <c r="L9810" s="145" t="str">
        <f>IF(A9810="","",IFERROR(VLOOKUP(B9810,IPQlickTabla!$B:$J,9,FALSE),IF(B9810="80 - Produccion-Mezcla Grasa","80",IF(B9810="51 - Purga-Purga de sebo","51",IF(B9810="502 - Fermentacion PCL","502",IF(B9810="510 - Fermentacion","510","512"))))))</f>
        <v/>
      </c>
      <c r="M9810" s="107" t="str">
        <f t="shared" si="153"/>
        <v/>
      </c>
    </row>
    <row r="9811" spans="12:13" hidden="1" x14ac:dyDescent="0.25">
      <c r="L9811" s="145" t="str">
        <f>IF(A9811="","",IFERROR(VLOOKUP(B9811,IPQlickTabla!$B:$J,9,FALSE),IF(B9811="80 - Produccion-Mezcla Grasa","80",IF(B9811="51 - Purga-Purga de sebo","51",IF(B9811="502 - Fermentacion PCL","502",IF(B9811="510 - Fermentacion","510","512"))))))</f>
        <v/>
      </c>
      <c r="M9811" s="107" t="str">
        <f t="shared" si="153"/>
        <v/>
      </c>
    </row>
    <row r="9812" spans="12:13" hidden="1" x14ac:dyDescent="0.25">
      <c r="L9812" s="145" t="str">
        <f>IF(A9812="","",IFERROR(VLOOKUP(B9812,IPQlickTabla!$B:$J,9,FALSE),IF(B9812="80 - Produccion-Mezcla Grasa","80",IF(B9812="51 - Purga-Purga de sebo","51",IF(B9812="502 - Fermentacion PCL","502",IF(B9812="510 - Fermentacion","510","512"))))))</f>
        <v/>
      </c>
      <c r="M9812" s="107" t="str">
        <f t="shared" si="153"/>
        <v/>
      </c>
    </row>
    <row r="9813" spans="12:13" hidden="1" x14ac:dyDescent="0.25">
      <c r="L9813" s="145" t="str">
        <f>IF(A9813="","",IFERROR(VLOOKUP(B9813,IPQlickTabla!$B:$J,9,FALSE),IF(B9813="80 - Produccion-Mezcla Grasa","80",IF(B9813="51 - Purga-Purga de sebo","51",IF(B9813="502 - Fermentacion PCL","502",IF(B9813="510 - Fermentacion","510","512"))))))</f>
        <v/>
      </c>
      <c r="M9813" s="107" t="str">
        <f t="shared" si="153"/>
        <v/>
      </c>
    </row>
    <row r="9814" spans="12:13" hidden="1" x14ac:dyDescent="0.25">
      <c r="L9814" s="145" t="str">
        <f>IF(A9814="","",IFERROR(VLOOKUP(B9814,IPQlickTabla!$B:$J,9,FALSE),IF(B9814="80 - Produccion-Mezcla Grasa","80",IF(B9814="51 - Purga-Purga de sebo","51",IF(B9814="502 - Fermentacion PCL","502",IF(B9814="510 - Fermentacion","510","512"))))))</f>
        <v/>
      </c>
      <c r="M9814" s="107" t="str">
        <f t="shared" si="153"/>
        <v/>
      </c>
    </row>
    <row r="9815" spans="12:13" hidden="1" x14ac:dyDescent="0.25">
      <c r="L9815" s="145" t="str">
        <f>IF(A9815="","",IFERROR(VLOOKUP(B9815,IPQlickTabla!$B:$J,9,FALSE),IF(B9815="80 - Produccion-Mezcla Grasa","80",IF(B9815="51 - Purga-Purga de sebo","51",IF(B9815="502 - Fermentacion PCL","502",IF(B9815="510 - Fermentacion","510","512"))))))</f>
        <v/>
      </c>
      <c r="M9815" s="107" t="str">
        <f t="shared" si="153"/>
        <v/>
      </c>
    </row>
    <row r="9816" spans="12:13" hidden="1" x14ac:dyDescent="0.25">
      <c r="L9816" s="145" t="str">
        <f>IF(A9816="","",IFERROR(VLOOKUP(B9816,IPQlickTabla!$B:$J,9,FALSE),IF(B9816="80 - Produccion-Mezcla Grasa","80",IF(B9816="51 - Purga-Purga de sebo","51",IF(B9816="502 - Fermentacion PCL","502",IF(B9816="510 - Fermentacion","510","512"))))))</f>
        <v/>
      </c>
      <c r="M9816" s="107" t="str">
        <f t="shared" si="153"/>
        <v/>
      </c>
    </row>
    <row r="9817" spans="12:13" hidden="1" x14ac:dyDescent="0.25">
      <c r="L9817" s="145" t="str">
        <f>IF(A9817="","",IFERROR(VLOOKUP(B9817,IPQlickTabla!$B:$J,9,FALSE),IF(B9817="80 - Produccion-Mezcla Grasa","80",IF(B9817="51 - Purga-Purga de sebo","51",IF(B9817="502 - Fermentacion PCL","502",IF(B9817="510 - Fermentacion","510","512"))))))</f>
        <v/>
      </c>
      <c r="M9817" s="107" t="str">
        <f t="shared" si="153"/>
        <v/>
      </c>
    </row>
    <row r="9818" spans="12:13" hidden="1" x14ac:dyDescent="0.25">
      <c r="L9818" s="145" t="str">
        <f>IF(A9818="","",IFERROR(VLOOKUP(B9818,IPQlickTabla!$B:$J,9,FALSE),IF(B9818="80 - Produccion-Mezcla Grasa","80",IF(B9818="51 - Purga-Purga de sebo","51",IF(B9818="502 - Fermentacion PCL","502",IF(B9818="510 - Fermentacion","510","512"))))))</f>
        <v/>
      </c>
      <c r="M9818" s="107" t="str">
        <f t="shared" si="153"/>
        <v/>
      </c>
    </row>
    <row r="9819" spans="12:13" hidden="1" x14ac:dyDescent="0.25">
      <c r="L9819" s="145" t="str">
        <f>IF(A9819="","",IFERROR(VLOOKUP(B9819,IPQlickTabla!$B:$J,9,FALSE),IF(B9819="80 - Produccion-Mezcla Grasa","80",IF(B9819="51 - Purga-Purga de sebo","51",IF(B9819="502 - Fermentacion PCL","502",IF(B9819="510 - Fermentacion","510","512"))))))</f>
        <v/>
      </c>
      <c r="M9819" s="107" t="str">
        <f t="shared" si="153"/>
        <v/>
      </c>
    </row>
    <row r="9820" spans="12:13" hidden="1" x14ac:dyDescent="0.25">
      <c r="L9820" s="145" t="str">
        <f>IF(A9820="","",IFERROR(VLOOKUP(B9820,IPQlickTabla!$B:$J,9,FALSE),IF(B9820="80 - Produccion-Mezcla Grasa","80",IF(B9820="51 - Purga-Purga de sebo","51",IF(B9820="502 - Fermentacion PCL","502",IF(B9820="510 - Fermentacion","510","512"))))))</f>
        <v/>
      </c>
      <c r="M9820" s="107" t="str">
        <f t="shared" si="153"/>
        <v/>
      </c>
    </row>
    <row r="9821" spans="12:13" hidden="1" x14ac:dyDescent="0.25">
      <c r="L9821" s="145" t="str">
        <f>IF(A9821="","",IFERROR(VLOOKUP(B9821,IPQlickTabla!$B:$J,9,FALSE),IF(B9821="80 - Produccion-Mezcla Grasa","80",IF(B9821="51 - Purga-Purga de sebo","51",IF(B9821="502 - Fermentacion PCL","502",IF(B9821="510 - Fermentacion","510","512"))))))</f>
        <v/>
      </c>
      <c r="M9821" s="107" t="str">
        <f t="shared" si="153"/>
        <v/>
      </c>
    </row>
    <row r="9822" spans="12:13" hidden="1" x14ac:dyDescent="0.25">
      <c r="L9822" s="145" t="str">
        <f>IF(A9822="","",IFERROR(VLOOKUP(B9822,IPQlickTabla!$B:$J,9,FALSE),IF(B9822="80 - Produccion-Mezcla Grasa","80",IF(B9822="51 - Purga-Purga de sebo","51",IF(B9822="502 - Fermentacion PCL","502",IF(B9822="510 - Fermentacion","510","512"))))))</f>
        <v/>
      </c>
      <c r="M9822" s="107" t="str">
        <f t="shared" si="153"/>
        <v/>
      </c>
    </row>
    <row r="9823" spans="12:13" hidden="1" x14ac:dyDescent="0.25">
      <c r="L9823" s="145" t="str">
        <f>IF(A9823="","",IFERROR(VLOOKUP(B9823,IPQlickTabla!$B:$J,9,FALSE),IF(B9823="80 - Produccion-Mezcla Grasa","80",IF(B9823="51 - Purga-Purga de sebo","51",IF(B9823="502 - Fermentacion PCL","502",IF(B9823="510 - Fermentacion","510","512"))))))</f>
        <v/>
      </c>
      <c r="M9823" s="107" t="str">
        <f t="shared" si="153"/>
        <v/>
      </c>
    </row>
    <row r="9824" spans="12:13" hidden="1" x14ac:dyDescent="0.25">
      <c r="L9824" s="145" t="str">
        <f>IF(A9824="","",IFERROR(VLOOKUP(B9824,IPQlickTabla!$B:$J,9,FALSE),IF(B9824="80 - Produccion-Mezcla Grasa","80",IF(B9824="51 - Purga-Purga de sebo","51",IF(B9824="502 - Fermentacion PCL","502",IF(B9824="510 - Fermentacion","510","512"))))))</f>
        <v/>
      </c>
      <c r="M9824" s="107" t="str">
        <f t="shared" si="153"/>
        <v/>
      </c>
    </row>
    <row r="9825" spans="12:13" hidden="1" x14ac:dyDescent="0.25">
      <c r="L9825" s="145" t="str">
        <f>IF(A9825="","",IFERROR(VLOOKUP(B9825,IPQlickTabla!$B:$J,9,FALSE),IF(B9825="80 - Produccion-Mezcla Grasa","80",IF(B9825="51 - Purga-Purga de sebo","51",IF(B9825="502 - Fermentacion PCL","502",IF(B9825="510 - Fermentacion","510","512"))))))</f>
        <v/>
      </c>
      <c r="M9825" s="107" t="str">
        <f t="shared" si="153"/>
        <v/>
      </c>
    </row>
    <row r="9826" spans="12:13" hidden="1" x14ac:dyDescent="0.25">
      <c r="L9826" s="145" t="str">
        <f>IF(A9826="","",IFERROR(VLOOKUP(B9826,IPQlickTabla!$B:$J,9,FALSE),IF(B9826="80 - Produccion-Mezcla Grasa","80",IF(B9826="51 - Purga-Purga de sebo","51",IF(B9826="502 - Fermentacion PCL","502",IF(B9826="510 - Fermentacion","510","512"))))))</f>
        <v/>
      </c>
      <c r="M9826" s="107" t="str">
        <f t="shared" si="153"/>
        <v/>
      </c>
    </row>
    <row r="9827" spans="12:13" hidden="1" x14ac:dyDescent="0.25">
      <c r="L9827" s="145" t="str">
        <f>IF(A9827="","",IFERROR(VLOOKUP(B9827,IPQlickTabla!$B:$J,9,FALSE),IF(B9827="80 - Produccion-Mezcla Grasa","80",IF(B9827="51 - Purga-Purga de sebo","51",IF(B9827="502 - Fermentacion PCL","502",IF(B9827="510 - Fermentacion","510","512"))))))</f>
        <v/>
      </c>
      <c r="M9827" s="107" t="str">
        <f t="shared" si="153"/>
        <v/>
      </c>
    </row>
    <row r="9828" spans="12:13" hidden="1" x14ac:dyDescent="0.25">
      <c r="L9828" s="145" t="str">
        <f>IF(A9828="","",IFERROR(VLOOKUP(B9828,IPQlickTabla!$B:$J,9,FALSE),IF(B9828="80 - Produccion-Mezcla Grasa","80",IF(B9828="51 - Purga-Purga de sebo","51",IF(B9828="502 - Fermentacion PCL","502",IF(B9828="510 - Fermentacion","510","512"))))))</f>
        <v/>
      </c>
      <c r="M9828" s="107" t="str">
        <f t="shared" si="153"/>
        <v/>
      </c>
    </row>
    <row r="9829" spans="12:13" hidden="1" x14ac:dyDescent="0.25">
      <c r="L9829" s="145" t="str">
        <f>IF(A9829="","",IFERROR(VLOOKUP(B9829,IPQlickTabla!$B:$J,9,FALSE),IF(B9829="80 - Produccion-Mezcla Grasa","80",IF(B9829="51 - Purga-Purga de sebo","51",IF(B9829="502 - Fermentacion PCL","502",IF(B9829="510 - Fermentacion","510","512"))))))</f>
        <v/>
      </c>
      <c r="M9829" s="107" t="str">
        <f t="shared" si="153"/>
        <v/>
      </c>
    </row>
    <row r="9830" spans="12:13" hidden="1" x14ac:dyDescent="0.25">
      <c r="L9830" s="145" t="str">
        <f>IF(A9830="","",IFERROR(VLOOKUP(B9830,IPQlickTabla!$B:$J,9,FALSE),IF(B9830="80 - Produccion-Mezcla Grasa","80",IF(B9830="51 - Purga-Purga de sebo","51",IF(B9830="502 - Fermentacion PCL","502",IF(B9830="510 - Fermentacion","510","512"))))))</f>
        <v/>
      </c>
      <c r="M9830" s="107" t="str">
        <f t="shared" si="153"/>
        <v/>
      </c>
    </row>
    <row r="9831" spans="12:13" hidden="1" x14ac:dyDescent="0.25">
      <c r="L9831" s="145" t="str">
        <f>IF(A9831="","",IFERROR(VLOOKUP(B9831,IPQlickTabla!$B:$J,9,FALSE),IF(B9831="80 - Produccion-Mezcla Grasa","80",IF(B9831="51 - Purga-Purga de sebo","51",IF(B9831="502 - Fermentacion PCL","502",IF(B9831="510 - Fermentacion","510","512"))))))</f>
        <v/>
      </c>
      <c r="M9831" s="107" t="str">
        <f t="shared" si="153"/>
        <v/>
      </c>
    </row>
    <row r="9832" spans="12:13" hidden="1" x14ac:dyDescent="0.25">
      <c r="L9832" s="145" t="str">
        <f>IF(A9832="","",IFERROR(VLOOKUP(B9832,IPQlickTabla!$B:$J,9,FALSE),IF(B9832="80 - Produccion-Mezcla Grasa","80",IF(B9832="51 - Purga-Purga de sebo","51",IF(B9832="502 - Fermentacion PCL","502",IF(B9832="510 - Fermentacion","510","512"))))))</f>
        <v/>
      </c>
      <c r="M9832" s="107" t="str">
        <f t="shared" si="153"/>
        <v/>
      </c>
    </row>
    <row r="9833" spans="12:13" hidden="1" x14ac:dyDescent="0.25">
      <c r="L9833" s="145" t="str">
        <f>IF(A9833="","",IFERROR(VLOOKUP(B9833,IPQlickTabla!$B:$J,9,FALSE),IF(B9833="80 - Produccion-Mezcla Grasa","80",IF(B9833="51 - Purga-Purga de sebo","51",IF(B9833="502 - Fermentacion PCL","502",IF(B9833="510 - Fermentacion","510","512"))))))</f>
        <v/>
      </c>
      <c r="M9833" s="107" t="str">
        <f t="shared" si="153"/>
        <v/>
      </c>
    </row>
    <row r="9834" spans="12:13" hidden="1" x14ac:dyDescent="0.25">
      <c r="L9834" s="145" t="str">
        <f>IF(A9834="","",IFERROR(VLOOKUP(B9834,IPQlickTabla!$B:$J,9,FALSE),IF(B9834="80 - Produccion-Mezcla Grasa","80",IF(B9834="51 - Purga-Purga de sebo","51",IF(B9834="502 - Fermentacion PCL","502",IF(B9834="510 - Fermentacion","510","512"))))))</f>
        <v/>
      </c>
      <c r="M9834" s="107" t="str">
        <f t="shared" si="153"/>
        <v/>
      </c>
    </row>
    <row r="9835" spans="12:13" hidden="1" x14ac:dyDescent="0.25">
      <c r="L9835" s="145" t="str">
        <f>IF(A9835="","",IFERROR(VLOOKUP(B9835,IPQlickTabla!$B:$J,9,FALSE),IF(B9835="80 - Produccion-Mezcla Grasa","80",IF(B9835="51 - Purga-Purga de sebo","51",IF(B9835="502 - Fermentacion PCL","502",IF(B9835="510 - Fermentacion","510","512"))))))</f>
        <v/>
      </c>
      <c r="M9835" s="107" t="str">
        <f t="shared" si="153"/>
        <v/>
      </c>
    </row>
    <row r="9836" spans="12:13" hidden="1" x14ac:dyDescent="0.25">
      <c r="L9836" s="145" t="str">
        <f>IF(A9836="","",IFERROR(VLOOKUP(B9836,IPQlickTabla!$B:$J,9,FALSE),IF(B9836="80 - Produccion-Mezcla Grasa","80",IF(B9836="51 - Purga-Purga de sebo","51",IF(B9836="502 - Fermentacion PCL","502",IF(B9836="510 - Fermentacion","510","512"))))))</f>
        <v/>
      </c>
      <c r="M9836" s="107" t="str">
        <f t="shared" si="153"/>
        <v/>
      </c>
    </row>
    <row r="9837" spans="12:13" hidden="1" x14ac:dyDescent="0.25">
      <c r="L9837" s="145" t="str">
        <f>IF(A9837="","",IFERROR(VLOOKUP(B9837,IPQlickTabla!$B:$J,9,FALSE),IF(B9837="80 - Produccion-Mezcla Grasa","80",IF(B9837="51 - Purga-Purga de sebo","51",IF(B9837="502 - Fermentacion PCL","502",IF(B9837="510 - Fermentacion","510","512"))))))</f>
        <v/>
      </c>
      <c r="M9837" s="107" t="str">
        <f t="shared" si="153"/>
        <v/>
      </c>
    </row>
    <row r="9838" spans="12:13" hidden="1" x14ac:dyDescent="0.25">
      <c r="L9838" s="145" t="str">
        <f>IF(A9838="","",IFERROR(VLOOKUP(B9838,IPQlickTabla!$B:$J,9,FALSE),IF(B9838="80 - Produccion-Mezcla Grasa","80",IF(B9838="51 - Purga-Purga de sebo","51",IF(B9838="502 - Fermentacion PCL","502",IF(B9838="510 - Fermentacion","510","512"))))))</f>
        <v/>
      </c>
      <c r="M9838" s="107" t="str">
        <f t="shared" si="153"/>
        <v/>
      </c>
    </row>
    <row r="9839" spans="12:13" hidden="1" x14ac:dyDescent="0.25">
      <c r="L9839" s="145" t="str">
        <f>IF(A9839="","",IFERROR(VLOOKUP(B9839,IPQlickTabla!$B:$J,9,FALSE),IF(B9839="80 - Produccion-Mezcla Grasa","80",IF(B9839="51 - Purga-Purga de sebo","51",IF(B9839="502 - Fermentacion PCL","502",IF(B9839="510 - Fermentacion","510","512"))))))</f>
        <v/>
      </c>
      <c r="M9839" s="107" t="str">
        <f t="shared" si="153"/>
        <v/>
      </c>
    </row>
    <row r="9840" spans="12:13" hidden="1" x14ac:dyDescent="0.25">
      <c r="L9840" s="145" t="str">
        <f>IF(A9840="","",IFERROR(VLOOKUP(B9840,IPQlickTabla!$B:$J,9,FALSE),IF(B9840="80 - Produccion-Mezcla Grasa","80",IF(B9840="51 - Purga-Purga de sebo","51",IF(B9840="502 - Fermentacion PCL","502",IF(B9840="510 - Fermentacion","510","512"))))))</f>
        <v/>
      </c>
      <c r="M9840" s="107" t="str">
        <f t="shared" si="153"/>
        <v/>
      </c>
    </row>
    <row r="9841" spans="12:13" hidden="1" x14ac:dyDescent="0.25">
      <c r="L9841" s="145" t="str">
        <f>IF(A9841="","",IFERROR(VLOOKUP(B9841,IPQlickTabla!$B:$J,9,FALSE),IF(B9841="80 - Produccion-Mezcla Grasa","80",IF(B9841="51 - Purga-Purga de sebo","51",IF(B9841="502 - Fermentacion PCL","502",IF(B9841="510 - Fermentacion","510","512"))))))</f>
        <v/>
      </c>
      <c r="M9841" s="107" t="str">
        <f t="shared" si="153"/>
        <v/>
      </c>
    </row>
    <row r="9842" spans="12:13" hidden="1" x14ac:dyDescent="0.25">
      <c r="L9842" s="145" t="str">
        <f>IF(A9842="","",IFERROR(VLOOKUP(B9842,IPQlickTabla!$B:$J,9,FALSE),IF(B9842="80 - Produccion-Mezcla Grasa","80",IF(B9842="51 - Purga-Purga de sebo","51",IF(B9842="502 - Fermentacion PCL","502",IF(B9842="510 - Fermentacion","510","512"))))))</f>
        <v/>
      </c>
      <c r="M9842" s="107" t="str">
        <f t="shared" si="153"/>
        <v/>
      </c>
    </row>
    <row r="9843" spans="12:13" hidden="1" x14ac:dyDescent="0.25">
      <c r="L9843" s="145" t="str">
        <f>IF(A9843="","",IFERROR(VLOOKUP(B9843,IPQlickTabla!$B:$J,9,FALSE),IF(B9843="80 - Produccion-Mezcla Grasa","80",IF(B9843="51 - Purga-Purga de sebo","51",IF(B9843="502 - Fermentacion PCL","502",IF(B9843="510 - Fermentacion","510","512"))))))</f>
        <v/>
      </c>
      <c r="M9843" s="107" t="str">
        <f t="shared" si="153"/>
        <v/>
      </c>
    </row>
    <row r="9844" spans="12:13" hidden="1" x14ac:dyDescent="0.25">
      <c r="L9844" s="145" t="str">
        <f>IF(A9844="","",IFERROR(VLOOKUP(B9844,IPQlickTabla!$B:$J,9,FALSE),IF(B9844="80 - Produccion-Mezcla Grasa","80",IF(B9844="51 - Purga-Purga de sebo","51",IF(B9844="502 - Fermentacion PCL","502",IF(B9844="510 - Fermentacion","510","512"))))))</f>
        <v/>
      </c>
      <c r="M9844" s="107" t="str">
        <f t="shared" si="153"/>
        <v/>
      </c>
    </row>
    <row r="9845" spans="12:13" hidden="1" x14ac:dyDescent="0.25">
      <c r="L9845" s="145" t="str">
        <f>IF(A9845="","",IFERROR(VLOOKUP(B9845,IPQlickTabla!$B:$J,9,FALSE),IF(B9845="80 - Produccion-Mezcla Grasa","80",IF(B9845="51 - Purga-Purga de sebo","51",IF(B9845="502 - Fermentacion PCL","502",IF(B9845="510 - Fermentacion","510","512"))))))</f>
        <v/>
      </c>
      <c r="M9845" s="107" t="str">
        <f t="shared" si="153"/>
        <v/>
      </c>
    </row>
    <row r="9846" spans="12:13" hidden="1" x14ac:dyDescent="0.25">
      <c r="L9846" s="145" t="str">
        <f>IF(A9846="","",IFERROR(VLOOKUP(B9846,IPQlickTabla!$B:$J,9,FALSE),IF(B9846="80 - Produccion-Mezcla Grasa","80",IF(B9846="51 - Purga-Purga de sebo","51",IF(B9846="502 - Fermentacion PCL","502",IF(B9846="510 - Fermentacion","510","512"))))))</f>
        <v/>
      </c>
      <c r="M9846" s="107" t="str">
        <f t="shared" si="153"/>
        <v/>
      </c>
    </row>
    <row r="9847" spans="12:13" hidden="1" x14ac:dyDescent="0.25">
      <c r="L9847" s="145" t="str">
        <f>IF(A9847="","",IFERROR(VLOOKUP(B9847,IPQlickTabla!$B:$J,9,FALSE),IF(B9847="80 - Produccion-Mezcla Grasa","80",IF(B9847="51 - Purga-Purga de sebo","51",IF(B9847="502 - Fermentacion PCL","502",IF(B9847="510 - Fermentacion","510","512"))))))</f>
        <v/>
      </c>
      <c r="M9847" s="107" t="str">
        <f t="shared" si="153"/>
        <v/>
      </c>
    </row>
    <row r="9848" spans="12:13" hidden="1" x14ac:dyDescent="0.25">
      <c r="L9848" s="145" t="str">
        <f>IF(A9848="","",IFERROR(VLOOKUP(B9848,IPQlickTabla!$B:$J,9,FALSE),IF(B9848="80 - Produccion-Mezcla Grasa","80",IF(B9848="51 - Purga-Purga de sebo","51",IF(B9848="502 - Fermentacion PCL","502",IF(B9848="510 - Fermentacion","510","512"))))))</f>
        <v/>
      </c>
      <c r="M9848" s="107" t="str">
        <f t="shared" si="153"/>
        <v/>
      </c>
    </row>
    <row r="9849" spans="12:13" hidden="1" x14ac:dyDescent="0.25">
      <c r="L9849" s="145" t="str">
        <f>IF(A9849="","",IFERROR(VLOOKUP(B9849,IPQlickTabla!$B:$J,9,FALSE),IF(B9849="80 - Produccion-Mezcla Grasa","80",IF(B9849="51 - Purga-Purga de sebo","51",IF(B9849="502 - Fermentacion PCL","502",IF(B9849="510 - Fermentacion","510","512"))))))</f>
        <v/>
      </c>
      <c r="M9849" s="107" t="str">
        <f t="shared" si="153"/>
        <v/>
      </c>
    </row>
    <row r="9850" spans="12:13" hidden="1" x14ac:dyDescent="0.25">
      <c r="L9850" s="145" t="str">
        <f>IF(A9850="","",IFERROR(VLOOKUP(B9850,IPQlickTabla!$B:$J,9,FALSE),IF(B9850="80 - Produccion-Mezcla Grasa","80",IF(B9850="51 - Purga-Purga de sebo","51",IF(B9850="502 - Fermentacion PCL","502",IF(B9850="510 - Fermentacion","510","512"))))))</f>
        <v/>
      </c>
      <c r="M9850" s="107" t="str">
        <f t="shared" si="153"/>
        <v/>
      </c>
    </row>
    <row r="9851" spans="12:13" hidden="1" x14ac:dyDescent="0.25">
      <c r="L9851" s="145" t="str">
        <f>IF(A9851="","",IFERROR(VLOOKUP(B9851,IPQlickTabla!$B:$J,9,FALSE),IF(B9851="80 - Produccion-Mezcla Grasa","80",IF(B9851="51 - Purga-Purga de sebo","51",IF(B9851="502 - Fermentacion PCL","502",IF(B9851="510 - Fermentacion","510","512"))))))</f>
        <v/>
      </c>
      <c r="M9851" s="107" t="str">
        <f t="shared" si="153"/>
        <v/>
      </c>
    </row>
    <row r="9852" spans="12:13" hidden="1" x14ac:dyDescent="0.25">
      <c r="L9852" s="145" t="str">
        <f>IF(A9852="","",IFERROR(VLOOKUP(B9852,IPQlickTabla!$B:$J,9,FALSE),IF(B9852="80 - Produccion-Mezcla Grasa","80",IF(B9852="51 - Purga-Purga de sebo","51",IF(B9852="502 - Fermentacion PCL","502",IF(B9852="510 - Fermentacion","510","512"))))))</f>
        <v/>
      </c>
      <c r="M9852" s="107" t="str">
        <f t="shared" si="153"/>
        <v/>
      </c>
    </row>
    <row r="9853" spans="12:13" hidden="1" x14ac:dyDescent="0.25">
      <c r="L9853" s="145" t="str">
        <f>IF(A9853="","",IFERROR(VLOOKUP(B9853,IPQlickTabla!$B:$J,9,FALSE),IF(B9853="80 - Produccion-Mezcla Grasa","80",IF(B9853="51 - Purga-Purga de sebo","51",IF(B9853="502 - Fermentacion PCL","502",IF(B9853="510 - Fermentacion","510","512"))))))</f>
        <v/>
      </c>
      <c r="M9853" s="107" t="str">
        <f t="shared" si="153"/>
        <v/>
      </c>
    </row>
    <row r="9854" spans="12:13" hidden="1" x14ac:dyDescent="0.25">
      <c r="L9854" s="145" t="str">
        <f>IF(A9854="","",IFERROR(VLOOKUP(B9854,IPQlickTabla!$B:$J,9,FALSE),IF(B9854="80 - Produccion-Mezcla Grasa","80",IF(B9854="51 - Purga-Purga de sebo","51",IF(B9854="502 - Fermentacion PCL","502",IF(B9854="510 - Fermentacion","510","512"))))))</f>
        <v/>
      </c>
      <c r="M9854" s="107" t="str">
        <f t="shared" si="153"/>
        <v/>
      </c>
    </row>
    <row r="9855" spans="12:13" hidden="1" x14ac:dyDescent="0.25">
      <c r="L9855" s="145" t="str">
        <f>IF(A9855="","",IFERROR(VLOOKUP(B9855,IPQlickTabla!$B:$J,9,FALSE),IF(B9855="80 - Produccion-Mezcla Grasa","80",IF(B9855="51 - Purga-Purga de sebo","51",IF(B9855="502 - Fermentacion PCL","502",IF(B9855="510 - Fermentacion","510","512"))))))</f>
        <v/>
      </c>
      <c r="M9855" s="107" t="str">
        <f t="shared" si="153"/>
        <v/>
      </c>
    </row>
    <row r="9856" spans="12:13" hidden="1" x14ac:dyDescent="0.25">
      <c r="L9856" s="145" t="str">
        <f>IF(A9856="","",IFERROR(VLOOKUP(B9856,IPQlickTabla!$B:$J,9,FALSE),IF(B9856="80 - Produccion-Mezcla Grasa","80",IF(B9856="51 - Purga-Purga de sebo","51",IF(B9856="502 - Fermentacion PCL","502",IF(B9856="510 - Fermentacion","510","512"))))))</f>
        <v/>
      </c>
      <c r="M9856" s="107" t="str">
        <f t="shared" si="153"/>
        <v/>
      </c>
    </row>
    <row r="9857" spans="12:13" hidden="1" x14ac:dyDescent="0.25">
      <c r="L9857" s="145" t="str">
        <f>IF(A9857="","",IFERROR(VLOOKUP(B9857,IPQlickTabla!$B:$J,9,FALSE),IF(B9857="80 - Produccion-Mezcla Grasa","80",IF(B9857="51 - Purga-Purga de sebo","51",IF(B9857="502 - Fermentacion PCL","502",IF(B9857="510 - Fermentacion","510","512"))))))</f>
        <v/>
      </c>
      <c r="M9857" s="107" t="str">
        <f t="shared" si="153"/>
        <v/>
      </c>
    </row>
    <row r="9858" spans="12:13" hidden="1" x14ac:dyDescent="0.25">
      <c r="L9858" s="145" t="str">
        <f>IF(A9858="","",IFERROR(VLOOKUP(B9858,IPQlickTabla!$B:$J,9,FALSE),IF(B9858="80 - Produccion-Mezcla Grasa","80",IF(B9858="51 - Purga-Purga de sebo","51",IF(B9858="502 - Fermentacion PCL","502",IF(B9858="510 - Fermentacion","510","512"))))))</f>
        <v/>
      </c>
      <c r="M9858" s="107" t="str">
        <f t="shared" si="153"/>
        <v/>
      </c>
    </row>
    <row r="9859" spans="12:13" hidden="1" x14ac:dyDescent="0.25">
      <c r="L9859" s="145" t="str">
        <f>IF(A9859="","",IFERROR(VLOOKUP(B9859,IPQlickTabla!$B:$J,9,FALSE),IF(B9859="80 - Produccion-Mezcla Grasa","80",IF(B9859="51 - Purga-Purga de sebo","51",IF(B9859="502 - Fermentacion PCL","502",IF(B9859="510 - Fermentacion","510","512"))))))</f>
        <v/>
      </c>
      <c r="M9859" s="107" t="str">
        <f t="shared" ref="M9859:M9922" si="154">+IF(OR(L9859=73,L9859=74,L9859=75),75,IF(L9859="80",80,IF(L9859="51",51,IF(L9859="502",502,IF(L9859="510",510,IF(L9859="512",512,L9859))))))</f>
        <v/>
      </c>
    </row>
    <row r="9860" spans="12:13" hidden="1" x14ac:dyDescent="0.25">
      <c r="L9860" s="145" t="str">
        <f>IF(A9860="","",IFERROR(VLOOKUP(B9860,IPQlickTabla!$B:$J,9,FALSE),IF(B9860="80 - Produccion-Mezcla Grasa","80",IF(B9860="51 - Purga-Purga de sebo","51",IF(B9860="502 - Fermentacion PCL","502",IF(B9860="510 - Fermentacion","510","512"))))))</f>
        <v/>
      </c>
      <c r="M9860" s="107" t="str">
        <f t="shared" si="154"/>
        <v/>
      </c>
    </row>
    <row r="9861" spans="12:13" hidden="1" x14ac:dyDescent="0.25">
      <c r="L9861" s="145" t="str">
        <f>IF(A9861="","",IFERROR(VLOOKUP(B9861,IPQlickTabla!$B:$J,9,FALSE),IF(B9861="80 - Produccion-Mezcla Grasa","80",IF(B9861="51 - Purga-Purga de sebo","51",IF(B9861="502 - Fermentacion PCL","502",IF(B9861="510 - Fermentacion","510","512"))))))</f>
        <v/>
      </c>
      <c r="M9861" s="107" t="str">
        <f t="shared" si="154"/>
        <v/>
      </c>
    </row>
    <row r="9862" spans="12:13" hidden="1" x14ac:dyDescent="0.25">
      <c r="L9862" s="145" t="str">
        <f>IF(A9862="","",IFERROR(VLOOKUP(B9862,IPQlickTabla!$B:$J,9,FALSE),IF(B9862="80 - Produccion-Mezcla Grasa","80",IF(B9862="51 - Purga-Purga de sebo","51",IF(B9862="502 - Fermentacion PCL","502",IF(B9862="510 - Fermentacion","510","512"))))))</f>
        <v/>
      </c>
      <c r="M9862" s="107" t="str">
        <f t="shared" si="154"/>
        <v/>
      </c>
    </row>
    <row r="9863" spans="12:13" hidden="1" x14ac:dyDescent="0.25">
      <c r="L9863" s="145" t="str">
        <f>IF(A9863="","",IFERROR(VLOOKUP(B9863,IPQlickTabla!$B:$J,9,FALSE),IF(B9863="80 - Produccion-Mezcla Grasa","80",IF(B9863="51 - Purga-Purga de sebo","51",IF(B9863="502 - Fermentacion PCL","502",IF(B9863="510 - Fermentacion","510","512"))))))</f>
        <v/>
      </c>
      <c r="M9863" s="107" t="str">
        <f t="shared" si="154"/>
        <v/>
      </c>
    </row>
    <row r="9864" spans="12:13" hidden="1" x14ac:dyDescent="0.25">
      <c r="L9864" s="145" t="str">
        <f>IF(A9864="","",IFERROR(VLOOKUP(B9864,IPQlickTabla!$B:$J,9,FALSE),IF(B9864="80 - Produccion-Mezcla Grasa","80",IF(B9864="51 - Purga-Purga de sebo","51",IF(B9864="502 - Fermentacion PCL","502",IF(B9864="510 - Fermentacion","510","512"))))))</f>
        <v/>
      </c>
      <c r="M9864" s="107" t="str">
        <f t="shared" si="154"/>
        <v/>
      </c>
    </row>
    <row r="9865" spans="12:13" hidden="1" x14ac:dyDescent="0.25">
      <c r="L9865" s="145" t="str">
        <f>IF(A9865="","",IFERROR(VLOOKUP(B9865,IPQlickTabla!$B:$J,9,FALSE),IF(B9865="80 - Produccion-Mezcla Grasa","80",IF(B9865="51 - Purga-Purga de sebo","51",IF(B9865="502 - Fermentacion PCL","502",IF(B9865="510 - Fermentacion","510","512"))))))</f>
        <v/>
      </c>
      <c r="M9865" s="107" t="str">
        <f t="shared" si="154"/>
        <v/>
      </c>
    </row>
    <row r="9866" spans="12:13" hidden="1" x14ac:dyDescent="0.25">
      <c r="L9866" s="145" t="str">
        <f>IF(A9866="","",IFERROR(VLOOKUP(B9866,IPQlickTabla!$B:$J,9,FALSE),IF(B9866="80 - Produccion-Mezcla Grasa","80",IF(B9866="51 - Purga-Purga de sebo","51",IF(B9866="502 - Fermentacion PCL","502",IF(B9866="510 - Fermentacion","510","512"))))))</f>
        <v/>
      </c>
      <c r="M9866" s="107" t="str">
        <f t="shared" si="154"/>
        <v/>
      </c>
    </row>
    <row r="9867" spans="12:13" hidden="1" x14ac:dyDescent="0.25">
      <c r="L9867" s="145" t="str">
        <f>IF(A9867="","",IFERROR(VLOOKUP(B9867,IPQlickTabla!$B:$J,9,FALSE),IF(B9867="80 - Produccion-Mezcla Grasa","80",IF(B9867="51 - Purga-Purga de sebo","51",IF(B9867="502 - Fermentacion PCL","502",IF(B9867="510 - Fermentacion","510","512"))))))</f>
        <v/>
      </c>
      <c r="M9867" s="107" t="str">
        <f t="shared" si="154"/>
        <v/>
      </c>
    </row>
    <row r="9868" spans="12:13" hidden="1" x14ac:dyDescent="0.25">
      <c r="L9868" s="145" t="str">
        <f>IF(A9868="","",IFERROR(VLOOKUP(B9868,IPQlickTabla!$B:$J,9,FALSE),IF(B9868="80 - Produccion-Mezcla Grasa","80",IF(B9868="51 - Purga-Purga de sebo","51",IF(B9868="502 - Fermentacion PCL","502",IF(B9868="510 - Fermentacion","510","512"))))))</f>
        <v/>
      </c>
      <c r="M9868" s="107" t="str">
        <f t="shared" si="154"/>
        <v/>
      </c>
    </row>
    <row r="9869" spans="12:13" hidden="1" x14ac:dyDescent="0.25">
      <c r="L9869" s="145" t="str">
        <f>IF(A9869="","",IFERROR(VLOOKUP(B9869,IPQlickTabla!$B:$J,9,FALSE),IF(B9869="80 - Produccion-Mezcla Grasa","80",IF(B9869="51 - Purga-Purga de sebo","51",IF(B9869="502 - Fermentacion PCL","502",IF(B9869="510 - Fermentacion","510","512"))))))</f>
        <v/>
      </c>
      <c r="M9869" s="107" t="str">
        <f t="shared" si="154"/>
        <v/>
      </c>
    </row>
    <row r="9870" spans="12:13" hidden="1" x14ac:dyDescent="0.25">
      <c r="L9870" s="145" t="str">
        <f>IF(A9870="","",IFERROR(VLOOKUP(B9870,IPQlickTabla!$B:$J,9,FALSE),IF(B9870="80 - Produccion-Mezcla Grasa","80",IF(B9870="51 - Purga-Purga de sebo","51",IF(B9870="502 - Fermentacion PCL","502",IF(B9870="510 - Fermentacion","510","512"))))))</f>
        <v/>
      </c>
      <c r="M9870" s="107" t="str">
        <f t="shared" si="154"/>
        <v/>
      </c>
    </row>
    <row r="9871" spans="12:13" hidden="1" x14ac:dyDescent="0.25">
      <c r="L9871" s="145" t="str">
        <f>IF(A9871="","",IFERROR(VLOOKUP(B9871,IPQlickTabla!$B:$J,9,FALSE),IF(B9871="80 - Produccion-Mezcla Grasa","80",IF(B9871="51 - Purga-Purga de sebo","51",IF(B9871="502 - Fermentacion PCL","502",IF(B9871="510 - Fermentacion","510","512"))))))</f>
        <v/>
      </c>
      <c r="M9871" s="107" t="str">
        <f t="shared" si="154"/>
        <v/>
      </c>
    </row>
    <row r="9872" spans="12:13" hidden="1" x14ac:dyDescent="0.25">
      <c r="L9872" s="145" t="str">
        <f>IF(A9872="","",IFERROR(VLOOKUP(B9872,IPQlickTabla!$B:$J,9,FALSE),IF(B9872="80 - Produccion-Mezcla Grasa","80",IF(B9872="51 - Purga-Purga de sebo","51",IF(B9872="502 - Fermentacion PCL","502",IF(B9872="510 - Fermentacion","510","512"))))))</f>
        <v/>
      </c>
      <c r="M9872" s="107" t="str">
        <f t="shared" si="154"/>
        <v/>
      </c>
    </row>
    <row r="9873" spans="12:13" hidden="1" x14ac:dyDescent="0.25">
      <c r="L9873" s="145" t="str">
        <f>IF(A9873="","",IFERROR(VLOOKUP(B9873,IPQlickTabla!$B:$J,9,FALSE),IF(B9873="80 - Produccion-Mezcla Grasa","80",IF(B9873="51 - Purga-Purga de sebo","51",IF(B9873="502 - Fermentacion PCL","502",IF(B9873="510 - Fermentacion","510","512"))))))</f>
        <v/>
      </c>
      <c r="M9873" s="107" t="str">
        <f t="shared" si="154"/>
        <v/>
      </c>
    </row>
    <row r="9874" spans="12:13" hidden="1" x14ac:dyDescent="0.25">
      <c r="L9874" s="145" t="str">
        <f>IF(A9874="","",IFERROR(VLOOKUP(B9874,IPQlickTabla!$B:$J,9,FALSE),IF(B9874="80 - Produccion-Mezcla Grasa","80",IF(B9874="51 - Purga-Purga de sebo","51",IF(B9874="502 - Fermentacion PCL","502",IF(B9874="510 - Fermentacion","510","512"))))))</f>
        <v/>
      </c>
      <c r="M9874" s="107" t="str">
        <f t="shared" si="154"/>
        <v/>
      </c>
    </row>
    <row r="9875" spans="12:13" hidden="1" x14ac:dyDescent="0.25">
      <c r="L9875" s="145" t="str">
        <f>IF(A9875="","",IFERROR(VLOOKUP(B9875,IPQlickTabla!$B:$J,9,FALSE),IF(B9875="80 - Produccion-Mezcla Grasa","80",IF(B9875="51 - Purga-Purga de sebo","51",IF(B9875="502 - Fermentacion PCL","502",IF(B9875="510 - Fermentacion","510","512"))))))</f>
        <v/>
      </c>
      <c r="M9875" s="107" t="str">
        <f t="shared" si="154"/>
        <v/>
      </c>
    </row>
    <row r="9876" spans="12:13" hidden="1" x14ac:dyDescent="0.25">
      <c r="L9876" s="145" t="str">
        <f>IF(A9876="","",IFERROR(VLOOKUP(B9876,IPQlickTabla!$B:$J,9,FALSE),IF(B9876="80 - Produccion-Mezcla Grasa","80",IF(B9876="51 - Purga-Purga de sebo","51",IF(B9876="502 - Fermentacion PCL","502",IF(B9876="510 - Fermentacion","510","512"))))))</f>
        <v/>
      </c>
      <c r="M9876" s="107" t="str">
        <f t="shared" si="154"/>
        <v/>
      </c>
    </row>
    <row r="9877" spans="12:13" hidden="1" x14ac:dyDescent="0.25">
      <c r="L9877" s="145" t="str">
        <f>IF(A9877="","",IFERROR(VLOOKUP(B9877,IPQlickTabla!$B:$J,9,FALSE),IF(B9877="80 - Produccion-Mezcla Grasa","80",IF(B9877="51 - Purga-Purga de sebo","51",IF(B9877="502 - Fermentacion PCL","502",IF(B9877="510 - Fermentacion","510","512"))))))</f>
        <v/>
      </c>
      <c r="M9877" s="107" t="str">
        <f t="shared" si="154"/>
        <v/>
      </c>
    </row>
    <row r="9878" spans="12:13" hidden="1" x14ac:dyDescent="0.25">
      <c r="L9878" s="145" t="str">
        <f>IF(A9878="","",IFERROR(VLOOKUP(B9878,IPQlickTabla!$B:$J,9,FALSE),IF(B9878="80 - Produccion-Mezcla Grasa","80",IF(B9878="51 - Purga-Purga de sebo","51",IF(B9878="502 - Fermentacion PCL","502",IF(B9878="510 - Fermentacion","510","512"))))))</f>
        <v/>
      </c>
      <c r="M9878" s="107" t="str">
        <f t="shared" si="154"/>
        <v/>
      </c>
    </row>
    <row r="9879" spans="12:13" hidden="1" x14ac:dyDescent="0.25">
      <c r="L9879" s="145" t="str">
        <f>IF(A9879="","",IFERROR(VLOOKUP(B9879,IPQlickTabla!$B:$J,9,FALSE),IF(B9879="80 - Produccion-Mezcla Grasa","80",IF(B9879="51 - Purga-Purga de sebo","51",IF(B9879="502 - Fermentacion PCL","502",IF(B9879="510 - Fermentacion","510","512"))))))</f>
        <v/>
      </c>
      <c r="M9879" s="107" t="str">
        <f t="shared" si="154"/>
        <v/>
      </c>
    </row>
    <row r="9880" spans="12:13" hidden="1" x14ac:dyDescent="0.25">
      <c r="L9880" s="145" t="str">
        <f>IF(A9880="","",IFERROR(VLOOKUP(B9880,IPQlickTabla!$B:$J,9,FALSE),IF(B9880="80 - Produccion-Mezcla Grasa","80",IF(B9880="51 - Purga-Purga de sebo","51",IF(B9880="502 - Fermentacion PCL","502",IF(B9880="510 - Fermentacion","510","512"))))))</f>
        <v/>
      </c>
      <c r="M9880" s="107" t="str">
        <f t="shared" si="154"/>
        <v/>
      </c>
    </row>
    <row r="9881" spans="12:13" hidden="1" x14ac:dyDescent="0.25">
      <c r="L9881" s="145" t="str">
        <f>IF(A9881="","",IFERROR(VLOOKUP(B9881,IPQlickTabla!$B:$J,9,FALSE),IF(B9881="80 - Produccion-Mezcla Grasa","80",IF(B9881="51 - Purga-Purga de sebo","51",IF(B9881="502 - Fermentacion PCL","502",IF(B9881="510 - Fermentacion","510","512"))))))</f>
        <v/>
      </c>
      <c r="M9881" s="107" t="str">
        <f t="shared" si="154"/>
        <v/>
      </c>
    </row>
    <row r="9882" spans="12:13" hidden="1" x14ac:dyDescent="0.25">
      <c r="L9882" s="145" t="str">
        <f>IF(A9882="","",IFERROR(VLOOKUP(B9882,IPQlickTabla!$B:$J,9,FALSE),IF(B9882="80 - Produccion-Mezcla Grasa","80",IF(B9882="51 - Purga-Purga de sebo","51",IF(B9882="502 - Fermentacion PCL","502",IF(B9882="510 - Fermentacion","510","512"))))))</f>
        <v/>
      </c>
      <c r="M9882" s="107" t="str">
        <f t="shared" si="154"/>
        <v/>
      </c>
    </row>
    <row r="9883" spans="12:13" hidden="1" x14ac:dyDescent="0.25">
      <c r="L9883" s="145" t="str">
        <f>IF(A9883="","",IFERROR(VLOOKUP(B9883,IPQlickTabla!$B:$J,9,FALSE),IF(B9883="80 - Produccion-Mezcla Grasa","80",IF(B9883="51 - Purga-Purga de sebo","51",IF(B9883="502 - Fermentacion PCL","502",IF(B9883="510 - Fermentacion","510","512"))))))</f>
        <v/>
      </c>
      <c r="M9883" s="107" t="str">
        <f t="shared" si="154"/>
        <v/>
      </c>
    </row>
    <row r="9884" spans="12:13" hidden="1" x14ac:dyDescent="0.25">
      <c r="L9884" s="145" t="str">
        <f>IF(A9884="","",IFERROR(VLOOKUP(B9884,IPQlickTabla!$B:$J,9,FALSE),IF(B9884="80 - Produccion-Mezcla Grasa","80",IF(B9884="51 - Purga-Purga de sebo","51",IF(B9884="502 - Fermentacion PCL","502",IF(B9884="510 - Fermentacion","510","512"))))))</f>
        <v/>
      </c>
      <c r="M9884" s="107" t="str">
        <f t="shared" si="154"/>
        <v/>
      </c>
    </row>
    <row r="9885" spans="12:13" hidden="1" x14ac:dyDescent="0.25">
      <c r="L9885" s="145" t="str">
        <f>IF(A9885="","",IFERROR(VLOOKUP(B9885,IPQlickTabla!$B:$J,9,FALSE),IF(B9885="80 - Produccion-Mezcla Grasa","80",IF(B9885="51 - Purga-Purga de sebo","51",IF(B9885="502 - Fermentacion PCL","502",IF(B9885="510 - Fermentacion","510","512"))))))</f>
        <v/>
      </c>
      <c r="M9885" s="107" t="str">
        <f t="shared" si="154"/>
        <v/>
      </c>
    </row>
    <row r="9886" spans="12:13" hidden="1" x14ac:dyDescent="0.25">
      <c r="L9886" s="145" t="str">
        <f>IF(A9886="","",IFERROR(VLOOKUP(B9886,IPQlickTabla!$B:$J,9,FALSE),IF(B9886="80 - Produccion-Mezcla Grasa","80",IF(B9886="51 - Purga-Purga de sebo","51",IF(B9886="502 - Fermentacion PCL","502",IF(B9886="510 - Fermentacion","510","512"))))))</f>
        <v/>
      </c>
      <c r="M9886" s="107" t="str">
        <f t="shared" si="154"/>
        <v/>
      </c>
    </row>
    <row r="9887" spans="12:13" hidden="1" x14ac:dyDescent="0.25">
      <c r="L9887" s="145" t="str">
        <f>IF(A9887="","",IFERROR(VLOOKUP(B9887,IPQlickTabla!$B:$J,9,FALSE),IF(B9887="80 - Produccion-Mezcla Grasa","80",IF(B9887="51 - Purga-Purga de sebo","51",IF(B9887="502 - Fermentacion PCL","502",IF(B9887="510 - Fermentacion","510","512"))))))</f>
        <v/>
      </c>
      <c r="M9887" s="107" t="str">
        <f t="shared" si="154"/>
        <v/>
      </c>
    </row>
    <row r="9888" spans="12:13" hidden="1" x14ac:dyDescent="0.25">
      <c r="L9888" s="145" t="str">
        <f>IF(A9888="","",IFERROR(VLOOKUP(B9888,IPQlickTabla!$B:$J,9,FALSE),IF(B9888="80 - Produccion-Mezcla Grasa","80",IF(B9888="51 - Purga-Purga de sebo","51",IF(B9888="502 - Fermentacion PCL","502",IF(B9888="510 - Fermentacion","510","512"))))))</f>
        <v/>
      </c>
      <c r="M9888" s="107" t="str">
        <f t="shared" si="154"/>
        <v/>
      </c>
    </row>
    <row r="9889" spans="12:13" hidden="1" x14ac:dyDescent="0.25">
      <c r="L9889" s="145" t="str">
        <f>IF(A9889="","",IFERROR(VLOOKUP(B9889,IPQlickTabla!$B:$J,9,FALSE),IF(B9889="80 - Produccion-Mezcla Grasa","80",IF(B9889="51 - Purga-Purga de sebo","51",IF(B9889="502 - Fermentacion PCL","502",IF(B9889="510 - Fermentacion","510","512"))))))</f>
        <v/>
      </c>
      <c r="M9889" s="107" t="str">
        <f t="shared" si="154"/>
        <v/>
      </c>
    </row>
    <row r="9890" spans="12:13" hidden="1" x14ac:dyDescent="0.25">
      <c r="L9890" s="145" t="str">
        <f>IF(A9890="","",IFERROR(VLOOKUP(B9890,IPQlickTabla!$B:$J,9,FALSE),IF(B9890="80 - Produccion-Mezcla Grasa","80",IF(B9890="51 - Purga-Purga de sebo","51",IF(B9890="502 - Fermentacion PCL","502",IF(B9890="510 - Fermentacion","510","512"))))))</f>
        <v/>
      </c>
      <c r="M9890" s="107" t="str">
        <f t="shared" si="154"/>
        <v/>
      </c>
    </row>
    <row r="9891" spans="12:13" hidden="1" x14ac:dyDescent="0.25">
      <c r="L9891" s="145" t="str">
        <f>IF(A9891="","",IFERROR(VLOOKUP(B9891,IPQlickTabla!$B:$J,9,FALSE),IF(B9891="80 - Produccion-Mezcla Grasa","80",IF(B9891="51 - Purga-Purga de sebo","51",IF(B9891="502 - Fermentacion PCL","502",IF(B9891="510 - Fermentacion","510","512"))))))</f>
        <v/>
      </c>
      <c r="M9891" s="107" t="str">
        <f t="shared" si="154"/>
        <v/>
      </c>
    </row>
    <row r="9892" spans="12:13" hidden="1" x14ac:dyDescent="0.25">
      <c r="L9892" s="145" t="str">
        <f>IF(A9892="","",IFERROR(VLOOKUP(B9892,IPQlickTabla!$B:$J,9,FALSE),IF(B9892="80 - Produccion-Mezcla Grasa","80",IF(B9892="51 - Purga-Purga de sebo","51",IF(B9892="502 - Fermentacion PCL","502",IF(B9892="510 - Fermentacion","510","512"))))))</f>
        <v/>
      </c>
      <c r="M9892" s="107" t="str">
        <f t="shared" si="154"/>
        <v/>
      </c>
    </row>
    <row r="9893" spans="12:13" hidden="1" x14ac:dyDescent="0.25">
      <c r="L9893" s="145" t="str">
        <f>IF(A9893="","",IFERROR(VLOOKUP(B9893,IPQlickTabla!$B:$J,9,FALSE),IF(B9893="80 - Produccion-Mezcla Grasa","80",IF(B9893="51 - Purga-Purga de sebo","51",IF(B9893="502 - Fermentacion PCL","502",IF(B9893="510 - Fermentacion","510","512"))))))</f>
        <v/>
      </c>
      <c r="M9893" s="107" t="str">
        <f t="shared" si="154"/>
        <v/>
      </c>
    </row>
    <row r="9894" spans="12:13" hidden="1" x14ac:dyDescent="0.25">
      <c r="L9894" s="145" t="str">
        <f>IF(A9894="","",IFERROR(VLOOKUP(B9894,IPQlickTabla!$B:$J,9,FALSE),IF(B9894="80 - Produccion-Mezcla Grasa","80",IF(B9894="51 - Purga-Purga de sebo","51",IF(B9894="502 - Fermentacion PCL","502",IF(B9894="510 - Fermentacion","510","512"))))))</f>
        <v/>
      </c>
      <c r="M9894" s="107" t="str">
        <f t="shared" si="154"/>
        <v/>
      </c>
    </row>
    <row r="9895" spans="12:13" hidden="1" x14ac:dyDescent="0.25">
      <c r="L9895" s="145" t="str">
        <f>IF(A9895="","",IFERROR(VLOOKUP(B9895,IPQlickTabla!$B:$J,9,FALSE),IF(B9895="80 - Produccion-Mezcla Grasa","80",IF(B9895="51 - Purga-Purga de sebo","51",IF(B9895="502 - Fermentacion PCL","502",IF(B9895="510 - Fermentacion","510","512"))))))</f>
        <v/>
      </c>
      <c r="M9895" s="107" t="str">
        <f t="shared" si="154"/>
        <v/>
      </c>
    </row>
    <row r="9896" spans="12:13" hidden="1" x14ac:dyDescent="0.25">
      <c r="L9896" s="145" t="str">
        <f>IF(A9896="","",IFERROR(VLOOKUP(B9896,IPQlickTabla!$B:$J,9,FALSE),IF(B9896="80 - Produccion-Mezcla Grasa","80",IF(B9896="51 - Purga-Purga de sebo","51",IF(B9896="502 - Fermentacion PCL","502",IF(B9896="510 - Fermentacion","510","512"))))))</f>
        <v/>
      </c>
      <c r="M9896" s="107" t="str">
        <f t="shared" si="154"/>
        <v/>
      </c>
    </row>
    <row r="9897" spans="12:13" hidden="1" x14ac:dyDescent="0.25">
      <c r="L9897" s="145" t="str">
        <f>IF(A9897="","",IFERROR(VLOOKUP(B9897,IPQlickTabla!$B:$J,9,FALSE),IF(B9897="80 - Produccion-Mezcla Grasa","80",IF(B9897="51 - Purga-Purga de sebo","51",IF(B9897="502 - Fermentacion PCL","502",IF(B9897="510 - Fermentacion","510","512"))))))</f>
        <v/>
      </c>
      <c r="M9897" s="107" t="str">
        <f t="shared" si="154"/>
        <v/>
      </c>
    </row>
    <row r="9898" spans="12:13" hidden="1" x14ac:dyDescent="0.25">
      <c r="L9898" s="145" t="str">
        <f>IF(A9898="","",IFERROR(VLOOKUP(B9898,IPQlickTabla!$B:$J,9,FALSE),IF(B9898="80 - Produccion-Mezcla Grasa","80",IF(B9898="51 - Purga-Purga de sebo","51",IF(B9898="502 - Fermentacion PCL","502",IF(B9898="510 - Fermentacion","510","512"))))))</f>
        <v/>
      </c>
      <c r="M9898" s="107" t="str">
        <f t="shared" si="154"/>
        <v/>
      </c>
    </row>
    <row r="9899" spans="12:13" hidden="1" x14ac:dyDescent="0.25">
      <c r="L9899" s="145" t="str">
        <f>IF(A9899="","",IFERROR(VLOOKUP(B9899,IPQlickTabla!$B:$J,9,FALSE),IF(B9899="80 - Produccion-Mezcla Grasa","80",IF(B9899="51 - Purga-Purga de sebo","51",IF(B9899="502 - Fermentacion PCL","502",IF(B9899="510 - Fermentacion","510","512"))))))</f>
        <v/>
      </c>
      <c r="M9899" s="107" t="str">
        <f t="shared" si="154"/>
        <v/>
      </c>
    </row>
    <row r="9900" spans="12:13" hidden="1" x14ac:dyDescent="0.25">
      <c r="L9900" s="145" t="str">
        <f>IF(A9900="","",IFERROR(VLOOKUP(B9900,IPQlickTabla!$B:$J,9,FALSE),IF(B9900="80 - Produccion-Mezcla Grasa","80",IF(B9900="51 - Purga-Purga de sebo","51",IF(B9900="502 - Fermentacion PCL","502",IF(B9900="510 - Fermentacion","510","512"))))))</f>
        <v/>
      </c>
      <c r="M9900" s="107" t="str">
        <f t="shared" si="154"/>
        <v/>
      </c>
    </row>
    <row r="9901" spans="12:13" hidden="1" x14ac:dyDescent="0.25">
      <c r="L9901" s="145" t="str">
        <f>IF(A9901="","",IFERROR(VLOOKUP(B9901,IPQlickTabla!$B:$J,9,FALSE),IF(B9901="80 - Produccion-Mezcla Grasa","80",IF(B9901="51 - Purga-Purga de sebo","51",IF(B9901="502 - Fermentacion PCL","502",IF(B9901="510 - Fermentacion","510","512"))))))</f>
        <v/>
      </c>
      <c r="M9901" s="107" t="str">
        <f t="shared" si="154"/>
        <v/>
      </c>
    </row>
    <row r="9902" spans="12:13" hidden="1" x14ac:dyDescent="0.25">
      <c r="L9902" s="145" t="str">
        <f>IF(A9902="","",IFERROR(VLOOKUP(B9902,IPQlickTabla!$B:$J,9,FALSE),IF(B9902="80 - Produccion-Mezcla Grasa","80",IF(B9902="51 - Purga-Purga de sebo","51",IF(B9902="502 - Fermentacion PCL","502",IF(B9902="510 - Fermentacion","510","512"))))))</f>
        <v/>
      </c>
      <c r="M9902" s="107" t="str">
        <f t="shared" si="154"/>
        <v/>
      </c>
    </row>
    <row r="9903" spans="12:13" hidden="1" x14ac:dyDescent="0.25">
      <c r="L9903" s="145" t="str">
        <f>IF(A9903="","",IFERROR(VLOOKUP(B9903,IPQlickTabla!$B:$J,9,FALSE),IF(B9903="80 - Produccion-Mezcla Grasa","80",IF(B9903="51 - Purga-Purga de sebo","51",IF(B9903="502 - Fermentacion PCL","502",IF(B9903="510 - Fermentacion","510","512"))))))</f>
        <v/>
      </c>
      <c r="M9903" s="107" t="str">
        <f t="shared" si="154"/>
        <v/>
      </c>
    </row>
    <row r="9904" spans="12:13" hidden="1" x14ac:dyDescent="0.25">
      <c r="L9904" s="145" t="str">
        <f>IF(A9904="","",IFERROR(VLOOKUP(B9904,IPQlickTabla!$B:$J,9,FALSE),IF(B9904="80 - Produccion-Mezcla Grasa","80",IF(B9904="51 - Purga-Purga de sebo","51",IF(B9904="502 - Fermentacion PCL","502",IF(B9904="510 - Fermentacion","510","512"))))))</f>
        <v/>
      </c>
      <c r="M9904" s="107" t="str">
        <f t="shared" si="154"/>
        <v/>
      </c>
    </row>
    <row r="9905" spans="12:13" hidden="1" x14ac:dyDescent="0.25">
      <c r="L9905" s="145" t="str">
        <f>IF(A9905="","",IFERROR(VLOOKUP(B9905,IPQlickTabla!$B:$J,9,FALSE),IF(B9905="80 - Produccion-Mezcla Grasa","80",IF(B9905="51 - Purga-Purga de sebo","51",IF(B9905="502 - Fermentacion PCL","502",IF(B9905="510 - Fermentacion","510","512"))))))</f>
        <v/>
      </c>
      <c r="M9905" s="107" t="str">
        <f t="shared" si="154"/>
        <v/>
      </c>
    </row>
    <row r="9906" spans="12:13" hidden="1" x14ac:dyDescent="0.25">
      <c r="L9906" s="145" t="str">
        <f>IF(A9906="","",IFERROR(VLOOKUP(B9906,IPQlickTabla!$B:$J,9,FALSE),IF(B9906="80 - Produccion-Mezcla Grasa","80",IF(B9906="51 - Purga-Purga de sebo","51",IF(B9906="502 - Fermentacion PCL","502",IF(B9906="510 - Fermentacion","510","512"))))))</f>
        <v/>
      </c>
      <c r="M9906" s="107" t="str">
        <f t="shared" si="154"/>
        <v/>
      </c>
    </row>
    <row r="9907" spans="12:13" hidden="1" x14ac:dyDescent="0.25">
      <c r="L9907" s="145" t="str">
        <f>IF(A9907="","",IFERROR(VLOOKUP(B9907,IPQlickTabla!$B:$J,9,FALSE),IF(B9907="80 - Produccion-Mezcla Grasa","80",IF(B9907="51 - Purga-Purga de sebo","51",IF(B9907="502 - Fermentacion PCL","502",IF(B9907="510 - Fermentacion","510","512"))))))</f>
        <v/>
      </c>
      <c r="M9907" s="107" t="str">
        <f t="shared" si="154"/>
        <v/>
      </c>
    </row>
    <row r="9908" spans="12:13" hidden="1" x14ac:dyDescent="0.25">
      <c r="L9908" s="145" t="str">
        <f>IF(A9908="","",IFERROR(VLOOKUP(B9908,IPQlickTabla!$B:$J,9,FALSE),IF(B9908="80 - Produccion-Mezcla Grasa","80",IF(B9908="51 - Purga-Purga de sebo","51",IF(B9908="502 - Fermentacion PCL","502",IF(B9908="510 - Fermentacion","510","512"))))))</f>
        <v/>
      </c>
      <c r="M9908" s="107" t="str">
        <f t="shared" si="154"/>
        <v/>
      </c>
    </row>
    <row r="9909" spans="12:13" hidden="1" x14ac:dyDescent="0.25">
      <c r="L9909" s="145" t="str">
        <f>IF(A9909="","",IFERROR(VLOOKUP(B9909,IPQlickTabla!$B:$J,9,FALSE),IF(B9909="80 - Produccion-Mezcla Grasa","80",IF(B9909="51 - Purga-Purga de sebo","51",IF(B9909="502 - Fermentacion PCL","502",IF(B9909="510 - Fermentacion","510","512"))))))</f>
        <v/>
      </c>
      <c r="M9909" s="107" t="str">
        <f t="shared" si="154"/>
        <v/>
      </c>
    </row>
    <row r="9910" spans="12:13" hidden="1" x14ac:dyDescent="0.25">
      <c r="L9910" s="145" t="str">
        <f>IF(A9910="","",IFERROR(VLOOKUP(B9910,IPQlickTabla!$B:$J,9,FALSE),IF(B9910="80 - Produccion-Mezcla Grasa","80",IF(B9910="51 - Purga-Purga de sebo","51",IF(B9910="502 - Fermentacion PCL","502",IF(B9910="510 - Fermentacion","510","512"))))))</f>
        <v/>
      </c>
      <c r="M9910" s="107" t="str">
        <f t="shared" si="154"/>
        <v/>
      </c>
    </row>
    <row r="9911" spans="12:13" hidden="1" x14ac:dyDescent="0.25">
      <c r="L9911" s="145" t="str">
        <f>IF(A9911="","",IFERROR(VLOOKUP(B9911,IPQlickTabla!$B:$J,9,FALSE),IF(B9911="80 - Produccion-Mezcla Grasa","80",IF(B9911="51 - Purga-Purga de sebo","51",IF(B9911="502 - Fermentacion PCL","502",IF(B9911="510 - Fermentacion","510","512"))))))</f>
        <v/>
      </c>
      <c r="M9911" s="107" t="str">
        <f t="shared" si="154"/>
        <v/>
      </c>
    </row>
    <row r="9912" spans="12:13" hidden="1" x14ac:dyDescent="0.25">
      <c r="L9912" s="145" t="str">
        <f>IF(A9912="","",IFERROR(VLOOKUP(B9912,IPQlickTabla!$B:$J,9,FALSE),IF(B9912="80 - Produccion-Mezcla Grasa","80",IF(B9912="51 - Purga-Purga de sebo","51",IF(B9912="502 - Fermentacion PCL","502",IF(B9912="510 - Fermentacion","510","512"))))))</f>
        <v/>
      </c>
      <c r="M9912" s="107" t="str">
        <f t="shared" si="154"/>
        <v/>
      </c>
    </row>
    <row r="9913" spans="12:13" hidden="1" x14ac:dyDescent="0.25">
      <c r="L9913" s="145" t="str">
        <f>IF(A9913="","",IFERROR(VLOOKUP(B9913,IPQlickTabla!$B:$J,9,FALSE),IF(B9913="80 - Produccion-Mezcla Grasa","80",IF(B9913="51 - Purga-Purga de sebo","51",IF(B9913="502 - Fermentacion PCL","502",IF(B9913="510 - Fermentacion","510","512"))))))</f>
        <v/>
      </c>
      <c r="M9913" s="107" t="str">
        <f t="shared" si="154"/>
        <v/>
      </c>
    </row>
    <row r="9914" spans="12:13" hidden="1" x14ac:dyDescent="0.25">
      <c r="L9914" s="145" t="str">
        <f>IF(A9914="","",IFERROR(VLOOKUP(B9914,IPQlickTabla!$B:$J,9,FALSE),IF(B9914="80 - Produccion-Mezcla Grasa","80",IF(B9914="51 - Purga-Purga de sebo","51",IF(B9914="502 - Fermentacion PCL","502",IF(B9914="510 - Fermentacion","510","512"))))))</f>
        <v/>
      </c>
      <c r="M9914" s="107" t="str">
        <f t="shared" si="154"/>
        <v/>
      </c>
    </row>
    <row r="9915" spans="12:13" hidden="1" x14ac:dyDescent="0.25">
      <c r="L9915" s="145" t="str">
        <f>IF(A9915="","",IFERROR(VLOOKUP(B9915,IPQlickTabla!$B:$J,9,FALSE),IF(B9915="80 - Produccion-Mezcla Grasa","80",IF(B9915="51 - Purga-Purga de sebo","51",IF(B9915="502 - Fermentacion PCL","502",IF(B9915="510 - Fermentacion","510","512"))))))</f>
        <v/>
      </c>
      <c r="M9915" s="107" t="str">
        <f t="shared" si="154"/>
        <v/>
      </c>
    </row>
    <row r="9916" spans="12:13" hidden="1" x14ac:dyDescent="0.25">
      <c r="L9916" s="145" t="str">
        <f>IF(A9916="","",IFERROR(VLOOKUP(B9916,IPQlickTabla!$B:$J,9,FALSE),IF(B9916="80 - Produccion-Mezcla Grasa","80",IF(B9916="51 - Purga-Purga de sebo","51",IF(B9916="502 - Fermentacion PCL","502",IF(B9916="510 - Fermentacion","510","512"))))))</f>
        <v/>
      </c>
      <c r="M9916" s="107" t="str">
        <f t="shared" si="154"/>
        <v/>
      </c>
    </row>
    <row r="9917" spans="12:13" hidden="1" x14ac:dyDescent="0.25">
      <c r="L9917" s="145" t="str">
        <f>IF(A9917="","",IFERROR(VLOOKUP(B9917,IPQlickTabla!$B:$J,9,FALSE),IF(B9917="80 - Produccion-Mezcla Grasa","80",IF(B9917="51 - Purga-Purga de sebo","51",IF(B9917="502 - Fermentacion PCL","502",IF(B9917="510 - Fermentacion","510","512"))))))</f>
        <v/>
      </c>
      <c r="M9917" s="107" t="str">
        <f t="shared" si="154"/>
        <v/>
      </c>
    </row>
    <row r="9918" spans="12:13" hidden="1" x14ac:dyDescent="0.25">
      <c r="L9918" s="145" t="str">
        <f>IF(A9918="","",IFERROR(VLOOKUP(B9918,IPQlickTabla!$B:$J,9,FALSE),IF(B9918="80 - Produccion-Mezcla Grasa","80",IF(B9918="51 - Purga-Purga de sebo","51",IF(B9918="502 - Fermentacion PCL","502",IF(B9918="510 - Fermentacion","510","512"))))))</f>
        <v/>
      </c>
      <c r="M9918" s="107" t="str">
        <f t="shared" si="154"/>
        <v/>
      </c>
    </row>
    <row r="9919" spans="12:13" hidden="1" x14ac:dyDescent="0.25">
      <c r="L9919" s="145" t="str">
        <f>IF(A9919="","",IFERROR(VLOOKUP(B9919,IPQlickTabla!$B:$J,9,FALSE),IF(B9919="80 - Produccion-Mezcla Grasa","80",IF(B9919="51 - Purga-Purga de sebo","51",IF(B9919="502 - Fermentacion PCL","502",IF(B9919="510 - Fermentacion","510","512"))))))</f>
        <v/>
      </c>
      <c r="M9919" s="107" t="str">
        <f t="shared" si="154"/>
        <v/>
      </c>
    </row>
    <row r="9920" spans="12:13" hidden="1" x14ac:dyDescent="0.25">
      <c r="L9920" s="145" t="str">
        <f>IF(A9920="","",IFERROR(VLOOKUP(B9920,IPQlickTabla!$B:$J,9,FALSE),IF(B9920="80 - Produccion-Mezcla Grasa","80",IF(B9920="51 - Purga-Purga de sebo","51",IF(B9920="502 - Fermentacion PCL","502",IF(B9920="510 - Fermentacion","510","512"))))))</f>
        <v/>
      </c>
      <c r="M9920" s="107" t="str">
        <f t="shared" si="154"/>
        <v/>
      </c>
    </row>
    <row r="9921" spans="12:13" hidden="1" x14ac:dyDescent="0.25">
      <c r="L9921" s="145" t="str">
        <f>IF(A9921="","",IFERROR(VLOOKUP(B9921,IPQlickTabla!$B:$J,9,FALSE),IF(B9921="80 - Produccion-Mezcla Grasa","80",IF(B9921="51 - Purga-Purga de sebo","51",IF(B9921="502 - Fermentacion PCL","502",IF(B9921="510 - Fermentacion","510","512"))))))</f>
        <v/>
      </c>
      <c r="M9921" s="107" t="str">
        <f t="shared" si="154"/>
        <v/>
      </c>
    </row>
    <row r="9922" spans="12:13" hidden="1" x14ac:dyDescent="0.25">
      <c r="L9922" s="145" t="str">
        <f>IF(A9922="","",IFERROR(VLOOKUP(B9922,IPQlickTabla!$B:$J,9,FALSE),IF(B9922="80 - Produccion-Mezcla Grasa","80",IF(B9922="51 - Purga-Purga de sebo","51",IF(B9922="502 - Fermentacion PCL","502",IF(B9922="510 - Fermentacion","510","512"))))))</f>
        <v/>
      </c>
      <c r="M9922" s="107" t="str">
        <f t="shared" si="154"/>
        <v/>
      </c>
    </row>
    <row r="9923" spans="12:13" hidden="1" x14ac:dyDescent="0.25">
      <c r="L9923" s="145" t="str">
        <f>IF(A9923="","",IFERROR(VLOOKUP(B9923,IPQlickTabla!$B:$J,9,FALSE),IF(B9923="80 - Produccion-Mezcla Grasa","80",IF(B9923="51 - Purga-Purga de sebo","51",IF(B9923="502 - Fermentacion PCL","502",IF(B9923="510 - Fermentacion","510","512"))))))</f>
        <v/>
      </c>
      <c r="M9923" s="107" t="str">
        <f t="shared" ref="M9923:M9986" si="155">+IF(OR(L9923=73,L9923=74,L9923=75),75,IF(L9923="80",80,IF(L9923="51",51,IF(L9923="502",502,IF(L9923="510",510,IF(L9923="512",512,L9923))))))</f>
        <v/>
      </c>
    </row>
    <row r="9924" spans="12:13" hidden="1" x14ac:dyDescent="0.25">
      <c r="L9924" s="145" t="str">
        <f>IF(A9924="","",IFERROR(VLOOKUP(B9924,IPQlickTabla!$B:$J,9,FALSE),IF(B9924="80 - Produccion-Mezcla Grasa","80",IF(B9924="51 - Purga-Purga de sebo","51",IF(B9924="502 - Fermentacion PCL","502",IF(B9924="510 - Fermentacion","510","512"))))))</f>
        <v/>
      </c>
      <c r="M9924" s="107" t="str">
        <f t="shared" si="155"/>
        <v/>
      </c>
    </row>
    <row r="9925" spans="12:13" hidden="1" x14ac:dyDescent="0.25">
      <c r="L9925" s="145" t="str">
        <f>IF(A9925="","",IFERROR(VLOOKUP(B9925,IPQlickTabla!$B:$J,9,FALSE),IF(B9925="80 - Produccion-Mezcla Grasa","80",IF(B9925="51 - Purga-Purga de sebo","51",IF(B9925="502 - Fermentacion PCL","502",IF(B9925="510 - Fermentacion","510","512"))))))</f>
        <v/>
      </c>
      <c r="M9925" s="107" t="str">
        <f t="shared" si="155"/>
        <v/>
      </c>
    </row>
    <row r="9926" spans="12:13" hidden="1" x14ac:dyDescent="0.25">
      <c r="L9926" s="145" t="str">
        <f>IF(A9926="","",IFERROR(VLOOKUP(B9926,IPQlickTabla!$B:$J,9,FALSE),IF(B9926="80 - Produccion-Mezcla Grasa","80",IF(B9926="51 - Purga-Purga de sebo","51",IF(B9926="502 - Fermentacion PCL","502",IF(B9926="510 - Fermentacion","510","512"))))))</f>
        <v/>
      </c>
      <c r="M9926" s="107" t="str">
        <f t="shared" si="155"/>
        <v/>
      </c>
    </row>
    <row r="9927" spans="12:13" hidden="1" x14ac:dyDescent="0.25">
      <c r="L9927" s="145" t="str">
        <f>IF(A9927="","",IFERROR(VLOOKUP(B9927,IPQlickTabla!$B:$J,9,FALSE),IF(B9927="80 - Produccion-Mezcla Grasa","80",IF(B9927="51 - Purga-Purga de sebo","51",IF(B9927="502 - Fermentacion PCL","502",IF(B9927="510 - Fermentacion","510","512"))))))</f>
        <v/>
      </c>
      <c r="M9927" s="107" t="str">
        <f t="shared" si="155"/>
        <v/>
      </c>
    </row>
    <row r="9928" spans="12:13" hidden="1" x14ac:dyDescent="0.25">
      <c r="L9928" s="145" t="str">
        <f>IF(A9928="","",IFERROR(VLOOKUP(B9928,IPQlickTabla!$B:$J,9,FALSE),IF(B9928="80 - Produccion-Mezcla Grasa","80",IF(B9928="51 - Purga-Purga de sebo","51",IF(B9928="502 - Fermentacion PCL","502",IF(B9928="510 - Fermentacion","510","512"))))))</f>
        <v/>
      </c>
      <c r="M9928" s="107" t="str">
        <f t="shared" si="155"/>
        <v/>
      </c>
    </row>
    <row r="9929" spans="12:13" hidden="1" x14ac:dyDescent="0.25">
      <c r="L9929" s="145" t="str">
        <f>IF(A9929="","",IFERROR(VLOOKUP(B9929,IPQlickTabla!$B:$J,9,FALSE),IF(B9929="80 - Produccion-Mezcla Grasa","80",IF(B9929="51 - Purga-Purga de sebo","51",IF(B9929="502 - Fermentacion PCL","502",IF(B9929="510 - Fermentacion","510","512"))))))</f>
        <v/>
      </c>
      <c r="M9929" s="107" t="str">
        <f t="shared" si="155"/>
        <v/>
      </c>
    </row>
    <row r="9930" spans="12:13" hidden="1" x14ac:dyDescent="0.25">
      <c r="L9930" s="145" t="str">
        <f>IF(A9930="","",IFERROR(VLOOKUP(B9930,IPQlickTabla!$B:$J,9,FALSE),IF(B9930="80 - Produccion-Mezcla Grasa","80",IF(B9930="51 - Purga-Purga de sebo","51",IF(B9930="502 - Fermentacion PCL","502",IF(B9930="510 - Fermentacion","510","512"))))))</f>
        <v/>
      </c>
      <c r="M9930" s="107" t="str">
        <f t="shared" si="155"/>
        <v/>
      </c>
    </row>
    <row r="9931" spans="12:13" hidden="1" x14ac:dyDescent="0.25">
      <c r="L9931" s="145" t="str">
        <f>IF(A9931="","",IFERROR(VLOOKUP(B9931,IPQlickTabla!$B:$J,9,FALSE),IF(B9931="80 - Produccion-Mezcla Grasa","80",IF(B9931="51 - Purga-Purga de sebo","51",IF(B9931="502 - Fermentacion PCL","502",IF(B9931="510 - Fermentacion","510","512"))))))</f>
        <v/>
      </c>
      <c r="M9931" s="107" t="str">
        <f t="shared" si="155"/>
        <v/>
      </c>
    </row>
    <row r="9932" spans="12:13" hidden="1" x14ac:dyDescent="0.25">
      <c r="L9932" s="145" t="str">
        <f>IF(A9932="","",IFERROR(VLOOKUP(B9932,IPQlickTabla!$B:$J,9,FALSE),IF(B9932="80 - Produccion-Mezcla Grasa","80",IF(B9932="51 - Purga-Purga de sebo","51",IF(B9932="502 - Fermentacion PCL","502",IF(B9932="510 - Fermentacion","510","512"))))))</f>
        <v/>
      </c>
      <c r="M9932" s="107" t="str">
        <f t="shared" si="155"/>
        <v/>
      </c>
    </row>
    <row r="9933" spans="12:13" hidden="1" x14ac:dyDescent="0.25">
      <c r="L9933" s="145" t="str">
        <f>IF(A9933="","",IFERROR(VLOOKUP(B9933,IPQlickTabla!$B:$J,9,FALSE),IF(B9933="80 - Produccion-Mezcla Grasa","80",IF(B9933="51 - Purga-Purga de sebo","51",IF(B9933="502 - Fermentacion PCL","502",IF(B9933="510 - Fermentacion","510","512"))))))</f>
        <v/>
      </c>
      <c r="M9933" s="107" t="str">
        <f t="shared" si="155"/>
        <v/>
      </c>
    </row>
    <row r="9934" spans="12:13" hidden="1" x14ac:dyDescent="0.25">
      <c r="L9934" s="145" t="str">
        <f>IF(A9934="","",IFERROR(VLOOKUP(B9934,IPQlickTabla!$B:$J,9,FALSE),IF(B9934="80 - Produccion-Mezcla Grasa","80",IF(B9934="51 - Purga-Purga de sebo","51",IF(B9934="502 - Fermentacion PCL","502",IF(B9934="510 - Fermentacion","510","512"))))))</f>
        <v/>
      </c>
      <c r="M9934" s="107" t="str">
        <f t="shared" si="155"/>
        <v/>
      </c>
    </row>
    <row r="9935" spans="12:13" hidden="1" x14ac:dyDescent="0.25">
      <c r="L9935" s="145" t="str">
        <f>IF(A9935="","",IFERROR(VLOOKUP(B9935,IPQlickTabla!$B:$J,9,FALSE),IF(B9935="80 - Produccion-Mezcla Grasa","80",IF(B9935="51 - Purga-Purga de sebo","51",IF(B9935="502 - Fermentacion PCL","502",IF(B9935="510 - Fermentacion","510","512"))))))</f>
        <v/>
      </c>
      <c r="M9935" s="107" t="str">
        <f t="shared" si="155"/>
        <v/>
      </c>
    </row>
    <row r="9936" spans="12:13" hidden="1" x14ac:dyDescent="0.25">
      <c r="L9936" s="145" t="str">
        <f>IF(A9936="","",IFERROR(VLOOKUP(B9936,IPQlickTabla!$B:$J,9,FALSE),IF(B9936="80 - Produccion-Mezcla Grasa","80",IF(B9936="51 - Purga-Purga de sebo","51",IF(B9936="502 - Fermentacion PCL","502",IF(B9936="510 - Fermentacion","510","512"))))))</f>
        <v/>
      </c>
      <c r="M9936" s="107" t="str">
        <f t="shared" si="155"/>
        <v/>
      </c>
    </row>
    <row r="9937" spans="12:13" hidden="1" x14ac:dyDescent="0.25">
      <c r="L9937" s="145" t="str">
        <f>IF(A9937="","",IFERROR(VLOOKUP(B9937,IPQlickTabla!$B:$J,9,FALSE),IF(B9937="80 - Produccion-Mezcla Grasa","80",IF(B9937="51 - Purga-Purga de sebo","51",IF(B9937="502 - Fermentacion PCL","502",IF(B9937="510 - Fermentacion","510","512"))))))</f>
        <v/>
      </c>
      <c r="M9937" s="107" t="str">
        <f t="shared" si="155"/>
        <v/>
      </c>
    </row>
    <row r="9938" spans="12:13" hidden="1" x14ac:dyDescent="0.25">
      <c r="L9938" s="145" t="str">
        <f>IF(A9938="","",IFERROR(VLOOKUP(B9938,IPQlickTabla!$B:$J,9,FALSE),IF(B9938="80 - Produccion-Mezcla Grasa","80",IF(B9938="51 - Purga-Purga de sebo","51",IF(B9938="502 - Fermentacion PCL","502",IF(B9938="510 - Fermentacion","510","512"))))))</f>
        <v/>
      </c>
      <c r="M9938" s="107" t="str">
        <f t="shared" si="155"/>
        <v/>
      </c>
    </row>
    <row r="9939" spans="12:13" hidden="1" x14ac:dyDescent="0.25">
      <c r="L9939" s="145" t="str">
        <f>IF(A9939="","",IFERROR(VLOOKUP(B9939,IPQlickTabla!$B:$J,9,FALSE),IF(B9939="80 - Produccion-Mezcla Grasa","80",IF(B9939="51 - Purga-Purga de sebo","51",IF(B9939="502 - Fermentacion PCL","502",IF(B9939="510 - Fermentacion","510","512"))))))</f>
        <v/>
      </c>
      <c r="M9939" s="107" t="str">
        <f t="shared" si="155"/>
        <v/>
      </c>
    </row>
    <row r="9940" spans="12:13" hidden="1" x14ac:dyDescent="0.25">
      <c r="L9940" s="145" t="str">
        <f>IF(A9940="","",IFERROR(VLOOKUP(B9940,IPQlickTabla!$B:$J,9,FALSE),IF(B9940="80 - Produccion-Mezcla Grasa","80",IF(B9940="51 - Purga-Purga de sebo","51",IF(B9940="502 - Fermentacion PCL","502",IF(B9940="510 - Fermentacion","510","512"))))))</f>
        <v/>
      </c>
      <c r="M9940" s="107" t="str">
        <f t="shared" si="155"/>
        <v/>
      </c>
    </row>
    <row r="9941" spans="12:13" hidden="1" x14ac:dyDescent="0.25">
      <c r="L9941" s="145" t="str">
        <f>IF(A9941="","",IFERROR(VLOOKUP(B9941,IPQlickTabla!$B:$J,9,FALSE),IF(B9941="80 - Produccion-Mezcla Grasa","80",IF(B9941="51 - Purga-Purga de sebo","51",IF(B9941="502 - Fermentacion PCL","502",IF(B9941="510 - Fermentacion","510","512"))))))</f>
        <v/>
      </c>
      <c r="M9941" s="107" t="str">
        <f t="shared" si="155"/>
        <v/>
      </c>
    </row>
    <row r="9942" spans="12:13" hidden="1" x14ac:dyDescent="0.25">
      <c r="L9942" s="145" t="str">
        <f>IF(A9942="","",IFERROR(VLOOKUP(B9942,IPQlickTabla!$B:$J,9,FALSE),IF(B9942="80 - Produccion-Mezcla Grasa","80",IF(B9942="51 - Purga-Purga de sebo","51",IF(B9942="502 - Fermentacion PCL","502",IF(B9942="510 - Fermentacion","510","512"))))))</f>
        <v/>
      </c>
      <c r="M9942" s="107" t="str">
        <f t="shared" si="155"/>
        <v/>
      </c>
    </row>
    <row r="9943" spans="12:13" hidden="1" x14ac:dyDescent="0.25">
      <c r="L9943" s="145" t="str">
        <f>IF(A9943="","",IFERROR(VLOOKUP(B9943,IPQlickTabla!$B:$J,9,FALSE),IF(B9943="80 - Produccion-Mezcla Grasa","80",IF(B9943="51 - Purga-Purga de sebo","51",IF(B9943="502 - Fermentacion PCL","502",IF(B9943="510 - Fermentacion","510","512"))))))</f>
        <v/>
      </c>
      <c r="M9943" s="107" t="str">
        <f t="shared" si="155"/>
        <v/>
      </c>
    </row>
    <row r="9944" spans="12:13" hidden="1" x14ac:dyDescent="0.25">
      <c r="L9944" s="145" t="str">
        <f>IF(A9944="","",IFERROR(VLOOKUP(B9944,IPQlickTabla!$B:$J,9,FALSE),IF(B9944="80 - Produccion-Mezcla Grasa","80",IF(B9944="51 - Purga-Purga de sebo","51",IF(B9944="502 - Fermentacion PCL","502",IF(B9944="510 - Fermentacion","510","512"))))))</f>
        <v/>
      </c>
      <c r="M9944" s="107" t="str">
        <f t="shared" si="155"/>
        <v/>
      </c>
    </row>
    <row r="9945" spans="12:13" hidden="1" x14ac:dyDescent="0.25">
      <c r="L9945" s="145" t="str">
        <f>IF(A9945="","",IFERROR(VLOOKUP(B9945,IPQlickTabla!$B:$J,9,FALSE),IF(B9945="80 - Produccion-Mezcla Grasa","80",IF(B9945="51 - Purga-Purga de sebo","51",IF(B9945="502 - Fermentacion PCL","502",IF(B9945="510 - Fermentacion","510","512"))))))</f>
        <v/>
      </c>
      <c r="M9945" s="107" t="str">
        <f t="shared" si="155"/>
        <v/>
      </c>
    </row>
    <row r="9946" spans="12:13" hidden="1" x14ac:dyDescent="0.25">
      <c r="L9946" s="145" t="str">
        <f>IF(A9946="","",IFERROR(VLOOKUP(B9946,IPQlickTabla!$B:$J,9,FALSE),IF(B9946="80 - Produccion-Mezcla Grasa","80",IF(B9946="51 - Purga-Purga de sebo","51",IF(B9946="502 - Fermentacion PCL","502",IF(B9946="510 - Fermentacion","510","512"))))))</f>
        <v/>
      </c>
      <c r="M9946" s="107" t="str">
        <f t="shared" si="155"/>
        <v/>
      </c>
    </row>
    <row r="9947" spans="12:13" hidden="1" x14ac:dyDescent="0.25">
      <c r="L9947" s="145" t="str">
        <f>IF(A9947="","",IFERROR(VLOOKUP(B9947,IPQlickTabla!$B:$J,9,FALSE),IF(B9947="80 - Produccion-Mezcla Grasa","80",IF(B9947="51 - Purga-Purga de sebo","51",IF(B9947="502 - Fermentacion PCL","502",IF(B9947="510 - Fermentacion","510","512"))))))</f>
        <v/>
      </c>
      <c r="M9947" s="107" t="str">
        <f t="shared" si="155"/>
        <v/>
      </c>
    </row>
    <row r="9948" spans="12:13" hidden="1" x14ac:dyDescent="0.25">
      <c r="L9948" s="145" t="str">
        <f>IF(A9948="","",IFERROR(VLOOKUP(B9948,IPQlickTabla!$B:$J,9,FALSE),IF(B9948="80 - Produccion-Mezcla Grasa","80",IF(B9948="51 - Purga-Purga de sebo","51",IF(B9948="502 - Fermentacion PCL","502",IF(B9948="510 - Fermentacion","510","512"))))))</f>
        <v/>
      </c>
      <c r="M9948" s="107" t="str">
        <f t="shared" si="155"/>
        <v/>
      </c>
    </row>
    <row r="9949" spans="12:13" hidden="1" x14ac:dyDescent="0.25">
      <c r="L9949" s="145" t="str">
        <f>IF(A9949="","",IFERROR(VLOOKUP(B9949,IPQlickTabla!$B:$J,9,FALSE),IF(B9949="80 - Produccion-Mezcla Grasa","80",IF(B9949="51 - Purga-Purga de sebo","51",IF(B9949="502 - Fermentacion PCL","502",IF(B9949="510 - Fermentacion","510","512"))))))</f>
        <v/>
      </c>
      <c r="M9949" s="107" t="str">
        <f t="shared" si="155"/>
        <v/>
      </c>
    </row>
    <row r="9950" spans="12:13" hidden="1" x14ac:dyDescent="0.25">
      <c r="L9950" s="145" t="str">
        <f>IF(A9950="","",IFERROR(VLOOKUP(B9950,IPQlickTabla!$B:$J,9,FALSE),IF(B9950="80 - Produccion-Mezcla Grasa","80",IF(B9950="51 - Purga-Purga de sebo","51",IF(B9950="502 - Fermentacion PCL","502",IF(B9950="510 - Fermentacion","510","512"))))))</f>
        <v/>
      </c>
      <c r="M9950" s="107" t="str">
        <f t="shared" si="155"/>
        <v/>
      </c>
    </row>
    <row r="9951" spans="12:13" hidden="1" x14ac:dyDescent="0.25">
      <c r="L9951" s="145" t="str">
        <f>IF(A9951="","",IFERROR(VLOOKUP(B9951,IPQlickTabla!$B:$J,9,FALSE),IF(B9951="80 - Produccion-Mezcla Grasa","80",IF(B9951="51 - Purga-Purga de sebo","51",IF(B9951="502 - Fermentacion PCL","502",IF(B9951="510 - Fermentacion","510","512"))))))</f>
        <v/>
      </c>
      <c r="M9951" s="107" t="str">
        <f t="shared" si="155"/>
        <v/>
      </c>
    </row>
    <row r="9952" spans="12:13" hidden="1" x14ac:dyDescent="0.25">
      <c r="L9952" s="145" t="str">
        <f>IF(A9952="","",IFERROR(VLOOKUP(B9952,IPQlickTabla!$B:$J,9,FALSE),IF(B9952="80 - Produccion-Mezcla Grasa","80",IF(B9952="51 - Purga-Purga de sebo","51",IF(B9952="502 - Fermentacion PCL","502",IF(B9952="510 - Fermentacion","510","512"))))))</f>
        <v/>
      </c>
      <c r="M9952" s="107" t="str">
        <f t="shared" si="155"/>
        <v/>
      </c>
    </row>
    <row r="9953" spans="12:13" hidden="1" x14ac:dyDescent="0.25">
      <c r="L9953" s="145" t="str">
        <f>IF(A9953="","",IFERROR(VLOOKUP(B9953,IPQlickTabla!$B:$J,9,FALSE),IF(B9953="80 - Produccion-Mezcla Grasa","80",IF(B9953="51 - Purga-Purga de sebo","51",IF(B9953="502 - Fermentacion PCL","502",IF(B9953="510 - Fermentacion","510","512"))))))</f>
        <v/>
      </c>
      <c r="M9953" s="107" t="str">
        <f t="shared" si="155"/>
        <v/>
      </c>
    </row>
    <row r="9954" spans="12:13" hidden="1" x14ac:dyDescent="0.25">
      <c r="L9954" s="145" t="str">
        <f>IF(A9954="","",IFERROR(VLOOKUP(B9954,IPQlickTabla!$B:$J,9,FALSE),IF(B9954="80 - Produccion-Mezcla Grasa","80",IF(B9954="51 - Purga-Purga de sebo","51",IF(B9954="502 - Fermentacion PCL","502",IF(B9954="510 - Fermentacion","510","512"))))))</f>
        <v/>
      </c>
      <c r="M9954" s="107" t="str">
        <f t="shared" si="155"/>
        <v/>
      </c>
    </row>
    <row r="9955" spans="12:13" hidden="1" x14ac:dyDescent="0.25">
      <c r="L9955" s="145" t="str">
        <f>IF(A9955="","",IFERROR(VLOOKUP(B9955,IPQlickTabla!$B:$J,9,FALSE),IF(B9955="80 - Produccion-Mezcla Grasa","80",IF(B9955="51 - Purga-Purga de sebo","51",IF(B9955="502 - Fermentacion PCL","502",IF(B9955="510 - Fermentacion","510","512"))))))</f>
        <v/>
      </c>
      <c r="M9955" s="107" t="str">
        <f t="shared" si="155"/>
        <v/>
      </c>
    </row>
    <row r="9956" spans="12:13" hidden="1" x14ac:dyDescent="0.25">
      <c r="L9956" s="145" t="str">
        <f>IF(A9956="","",IFERROR(VLOOKUP(B9956,IPQlickTabla!$B:$J,9,FALSE),IF(B9956="80 - Produccion-Mezcla Grasa","80",IF(B9956="51 - Purga-Purga de sebo","51",IF(B9956="502 - Fermentacion PCL","502",IF(B9956="510 - Fermentacion","510","512"))))))</f>
        <v/>
      </c>
      <c r="M9956" s="107" t="str">
        <f t="shared" si="155"/>
        <v/>
      </c>
    </row>
    <row r="9957" spans="12:13" hidden="1" x14ac:dyDescent="0.25">
      <c r="L9957" s="145" t="str">
        <f>IF(A9957="","",IFERROR(VLOOKUP(B9957,IPQlickTabla!$B:$J,9,FALSE),IF(B9957="80 - Produccion-Mezcla Grasa","80",IF(B9957="51 - Purga-Purga de sebo","51",IF(B9957="502 - Fermentacion PCL","502",IF(B9957="510 - Fermentacion","510","512"))))))</f>
        <v/>
      </c>
      <c r="M9957" s="107" t="str">
        <f t="shared" si="155"/>
        <v/>
      </c>
    </row>
    <row r="9958" spans="12:13" hidden="1" x14ac:dyDescent="0.25">
      <c r="L9958" s="145" t="str">
        <f>IF(A9958="","",IFERROR(VLOOKUP(B9958,IPQlickTabla!$B:$J,9,FALSE),IF(B9958="80 - Produccion-Mezcla Grasa","80",IF(B9958="51 - Purga-Purga de sebo","51",IF(B9958="502 - Fermentacion PCL","502",IF(B9958="510 - Fermentacion","510","512"))))))</f>
        <v/>
      </c>
      <c r="M9958" s="107" t="str">
        <f t="shared" si="155"/>
        <v/>
      </c>
    </row>
    <row r="9959" spans="12:13" hidden="1" x14ac:dyDescent="0.25">
      <c r="L9959" s="145" t="str">
        <f>IF(A9959="","",IFERROR(VLOOKUP(B9959,IPQlickTabla!$B:$J,9,FALSE),IF(B9959="80 - Produccion-Mezcla Grasa","80",IF(B9959="51 - Purga-Purga de sebo","51",IF(B9959="502 - Fermentacion PCL","502",IF(B9959="510 - Fermentacion","510","512"))))))</f>
        <v/>
      </c>
      <c r="M9959" s="107" t="str">
        <f t="shared" si="155"/>
        <v/>
      </c>
    </row>
    <row r="9960" spans="12:13" hidden="1" x14ac:dyDescent="0.25">
      <c r="L9960" s="145" t="str">
        <f>IF(A9960="","",IFERROR(VLOOKUP(B9960,IPQlickTabla!$B:$J,9,FALSE),IF(B9960="80 - Produccion-Mezcla Grasa","80",IF(B9960="51 - Purga-Purga de sebo","51",IF(B9960="502 - Fermentacion PCL","502",IF(B9960="510 - Fermentacion","510","512"))))))</f>
        <v/>
      </c>
      <c r="M9960" s="107" t="str">
        <f t="shared" si="155"/>
        <v/>
      </c>
    </row>
    <row r="9961" spans="12:13" hidden="1" x14ac:dyDescent="0.25">
      <c r="L9961" s="145" t="str">
        <f>IF(A9961="","",IFERROR(VLOOKUP(B9961,IPQlickTabla!$B:$J,9,FALSE),IF(B9961="80 - Produccion-Mezcla Grasa","80",IF(B9961="51 - Purga-Purga de sebo","51",IF(B9961="502 - Fermentacion PCL","502",IF(B9961="510 - Fermentacion","510","512"))))))</f>
        <v/>
      </c>
      <c r="M9961" s="107" t="str">
        <f t="shared" si="155"/>
        <v/>
      </c>
    </row>
    <row r="9962" spans="12:13" hidden="1" x14ac:dyDescent="0.25">
      <c r="L9962" s="145" t="str">
        <f>IF(A9962="","",IFERROR(VLOOKUP(B9962,IPQlickTabla!$B:$J,9,FALSE),IF(B9962="80 - Produccion-Mezcla Grasa","80",IF(B9962="51 - Purga-Purga de sebo","51",IF(B9962="502 - Fermentacion PCL","502",IF(B9962="510 - Fermentacion","510","512"))))))</f>
        <v/>
      </c>
      <c r="M9962" s="107" t="str">
        <f t="shared" si="155"/>
        <v/>
      </c>
    </row>
    <row r="9963" spans="12:13" hidden="1" x14ac:dyDescent="0.25">
      <c r="L9963" s="145" t="str">
        <f>IF(A9963="","",IFERROR(VLOOKUP(B9963,IPQlickTabla!$B:$J,9,FALSE),IF(B9963="80 - Produccion-Mezcla Grasa","80",IF(B9963="51 - Purga-Purga de sebo","51",IF(B9963="502 - Fermentacion PCL","502",IF(B9963="510 - Fermentacion","510","512"))))))</f>
        <v/>
      </c>
      <c r="M9963" s="107" t="str">
        <f t="shared" si="155"/>
        <v/>
      </c>
    </row>
    <row r="9964" spans="12:13" hidden="1" x14ac:dyDescent="0.25">
      <c r="L9964" s="145" t="str">
        <f>IF(A9964="","",IFERROR(VLOOKUP(B9964,IPQlickTabla!$B:$J,9,FALSE),IF(B9964="80 - Produccion-Mezcla Grasa","80",IF(B9964="51 - Purga-Purga de sebo","51",IF(B9964="502 - Fermentacion PCL","502",IF(B9964="510 - Fermentacion","510","512"))))))</f>
        <v/>
      </c>
      <c r="M9964" s="107" t="str">
        <f t="shared" si="155"/>
        <v/>
      </c>
    </row>
    <row r="9965" spans="12:13" hidden="1" x14ac:dyDescent="0.25">
      <c r="L9965" s="145" t="str">
        <f>IF(A9965="","",IFERROR(VLOOKUP(B9965,IPQlickTabla!$B:$J,9,FALSE),IF(B9965="80 - Produccion-Mezcla Grasa","80",IF(B9965="51 - Purga-Purga de sebo","51",IF(B9965="502 - Fermentacion PCL","502",IF(B9965="510 - Fermentacion","510","512"))))))</f>
        <v/>
      </c>
      <c r="M9965" s="107" t="str">
        <f t="shared" si="155"/>
        <v/>
      </c>
    </row>
    <row r="9966" spans="12:13" hidden="1" x14ac:dyDescent="0.25">
      <c r="L9966" s="145" t="str">
        <f>IF(A9966="","",IFERROR(VLOOKUP(B9966,IPQlickTabla!$B:$J,9,FALSE),IF(B9966="80 - Produccion-Mezcla Grasa","80",IF(B9966="51 - Purga-Purga de sebo","51",IF(B9966="502 - Fermentacion PCL","502",IF(B9966="510 - Fermentacion","510","512"))))))</f>
        <v/>
      </c>
      <c r="M9966" s="107" t="str">
        <f t="shared" si="155"/>
        <v/>
      </c>
    </row>
    <row r="9967" spans="12:13" hidden="1" x14ac:dyDescent="0.25">
      <c r="L9967" s="145" t="str">
        <f>IF(A9967="","",IFERROR(VLOOKUP(B9967,IPQlickTabla!$B:$J,9,FALSE),IF(B9967="80 - Produccion-Mezcla Grasa","80",IF(B9967="51 - Purga-Purga de sebo","51",IF(B9967="502 - Fermentacion PCL","502",IF(B9967="510 - Fermentacion","510","512"))))))</f>
        <v/>
      </c>
      <c r="M9967" s="107" t="str">
        <f t="shared" si="155"/>
        <v/>
      </c>
    </row>
    <row r="9968" spans="12:13" hidden="1" x14ac:dyDescent="0.25">
      <c r="L9968" s="145" t="str">
        <f>IF(A9968="","",IFERROR(VLOOKUP(B9968,IPQlickTabla!$B:$J,9,FALSE),IF(B9968="80 - Produccion-Mezcla Grasa","80",IF(B9968="51 - Purga-Purga de sebo","51",IF(B9968="502 - Fermentacion PCL","502",IF(B9968="510 - Fermentacion","510","512"))))))</f>
        <v/>
      </c>
      <c r="M9968" s="107" t="str">
        <f t="shared" si="155"/>
        <v/>
      </c>
    </row>
    <row r="9969" spans="12:13" hidden="1" x14ac:dyDescent="0.25">
      <c r="L9969" s="145" t="str">
        <f>IF(A9969="","",IFERROR(VLOOKUP(B9969,IPQlickTabla!$B:$J,9,FALSE),IF(B9969="80 - Produccion-Mezcla Grasa","80",IF(B9969="51 - Purga-Purga de sebo","51",IF(B9969="502 - Fermentacion PCL","502",IF(B9969="510 - Fermentacion","510","512"))))))</f>
        <v/>
      </c>
      <c r="M9969" s="107" t="str">
        <f t="shared" si="155"/>
        <v/>
      </c>
    </row>
    <row r="9970" spans="12:13" hidden="1" x14ac:dyDescent="0.25">
      <c r="L9970" s="145" t="str">
        <f>IF(A9970="","",IFERROR(VLOOKUP(B9970,IPQlickTabla!$B:$J,9,FALSE),IF(B9970="80 - Produccion-Mezcla Grasa","80",IF(B9970="51 - Purga-Purga de sebo","51",IF(B9970="502 - Fermentacion PCL","502",IF(B9970="510 - Fermentacion","510","512"))))))</f>
        <v/>
      </c>
      <c r="M9970" s="107" t="str">
        <f t="shared" si="155"/>
        <v/>
      </c>
    </row>
    <row r="9971" spans="12:13" hidden="1" x14ac:dyDescent="0.25">
      <c r="L9971" s="145" t="str">
        <f>IF(A9971="","",IFERROR(VLOOKUP(B9971,IPQlickTabla!$B:$J,9,FALSE),IF(B9971="80 - Produccion-Mezcla Grasa","80",IF(B9971="51 - Purga-Purga de sebo","51",IF(B9971="502 - Fermentacion PCL","502",IF(B9971="510 - Fermentacion","510","512"))))))</f>
        <v/>
      </c>
      <c r="M9971" s="107" t="str">
        <f t="shared" si="155"/>
        <v/>
      </c>
    </row>
    <row r="9972" spans="12:13" hidden="1" x14ac:dyDescent="0.25">
      <c r="L9972" s="145" t="str">
        <f>IF(A9972="","",IFERROR(VLOOKUP(B9972,IPQlickTabla!$B:$J,9,FALSE),IF(B9972="80 - Produccion-Mezcla Grasa","80",IF(B9972="51 - Purga-Purga de sebo","51",IF(B9972="502 - Fermentacion PCL","502",IF(B9972="510 - Fermentacion","510","512"))))))</f>
        <v/>
      </c>
      <c r="M9972" s="107" t="str">
        <f t="shared" si="155"/>
        <v/>
      </c>
    </row>
    <row r="9973" spans="12:13" hidden="1" x14ac:dyDescent="0.25">
      <c r="L9973" s="145" t="str">
        <f>IF(A9973="","",IFERROR(VLOOKUP(B9973,IPQlickTabla!$B:$J,9,FALSE),IF(B9973="80 - Produccion-Mezcla Grasa","80",IF(B9973="51 - Purga-Purga de sebo","51",IF(B9973="502 - Fermentacion PCL","502",IF(B9973="510 - Fermentacion","510","512"))))))</f>
        <v/>
      </c>
      <c r="M9973" s="107" t="str">
        <f t="shared" si="155"/>
        <v/>
      </c>
    </row>
    <row r="9974" spans="12:13" hidden="1" x14ac:dyDescent="0.25">
      <c r="L9974" s="145" t="str">
        <f>IF(A9974="","",IFERROR(VLOOKUP(B9974,IPQlickTabla!$B:$J,9,FALSE),IF(B9974="80 - Produccion-Mezcla Grasa","80",IF(B9974="51 - Purga-Purga de sebo","51",IF(B9974="502 - Fermentacion PCL","502",IF(B9974="510 - Fermentacion","510","512"))))))</f>
        <v/>
      </c>
      <c r="M9974" s="107" t="str">
        <f t="shared" si="155"/>
        <v/>
      </c>
    </row>
    <row r="9975" spans="12:13" hidden="1" x14ac:dyDescent="0.25">
      <c r="L9975" s="145" t="str">
        <f>IF(A9975="","",IFERROR(VLOOKUP(B9975,IPQlickTabla!$B:$J,9,FALSE),IF(B9975="80 - Produccion-Mezcla Grasa","80",IF(B9975="51 - Purga-Purga de sebo","51",IF(B9975="502 - Fermentacion PCL","502",IF(B9975="510 - Fermentacion","510","512"))))))</f>
        <v/>
      </c>
      <c r="M9975" s="107" t="str">
        <f t="shared" si="155"/>
        <v/>
      </c>
    </row>
    <row r="9976" spans="12:13" hidden="1" x14ac:dyDescent="0.25">
      <c r="L9976" s="145" t="str">
        <f>IF(A9976="","",IFERROR(VLOOKUP(B9976,IPQlickTabla!$B:$J,9,FALSE),IF(B9976="80 - Produccion-Mezcla Grasa","80",IF(B9976="51 - Purga-Purga de sebo","51",IF(B9976="502 - Fermentacion PCL","502",IF(B9976="510 - Fermentacion","510","512"))))))</f>
        <v/>
      </c>
      <c r="M9976" s="107" t="str">
        <f t="shared" si="155"/>
        <v/>
      </c>
    </row>
    <row r="9977" spans="12:13" hidden="1" x14ac:dyDescent="0.25">
      <c r="L9977" s="145" t="str">
        <f>IF(A9977="","",IFERROR(VLOOKUP(B9977,IPQlickTabla!$B:$J,9,FALSE),IF(B9977="80 - Produccion-Mezcla Grasa","80",IF(B9977="51 - Purga-Purga de sebo","51",IF(B9977="502 - Fermentacion PCL","502",IF(B9977="510 - Fermentacion","510","512"))))))</f>
        <v/>
      </c>
      <c r="M9977" s="107" t="str">
        <f t="shared" si="155"/>
        <v/>
      </c>
    </row>
    <row r="9978" spans="12:13" hidden="1" x14ac:dyDescent="0.25">
      <c r="L9978" s="145" t="str">
        <f>IF(A9978="","",IFERROR(VLOOKUP(B9978,IPQlickTabla!$B:$J,9,FALSE),IF(B9978="80 - Produccion-Mezcla Grasa","80",IF(B9978="51 - Purga-Purga de sebo","51",IF(B9978="502 - Fermentacion PCL","502",IF(B9978="510 - Fermentacion","510","512"))))))</f>
        <v/>
      </c>
      <c r="M9978" s="107" t="str">
        <f t="shared" si="155"/>
        <v/>
      </c>
    </row>
    <row r="9979" spans="12:13" hidden="1" x14ac:dyDescent="0.25">
      <c r="L9979" s="145" t="str">
        <f>IF(A9979="","",IFERROR(VLOOKUP(B9979,IPQlickTabla!$B:$J,9,FALSE),IF(B9979="80 - Produccion-Mezcla Grasa","80",IF(B9979="51 - Purga-Purga de sebo","51",IF(B9979="502 - Fermentacion PCL","502",IF(B9979="510 - Fermentacion","510","512"))))))</f>
        <v/>
      </c>
      <c r="M9979" s="107" t="str">
        <f t="shared" si="155"/>
        <v/>
      </c>
    </row>
    <row r="9980" spans="12:13" hidden="1" x14ac:dyDescent="0.25">
      <c r="L9980" s="145" t="str">
        <f>IF(A9980="","",IFERROR(VLOOKUP(B9980,IPQlickTabla!$B:$J,9,FALSE),IF(B9980="80 - Produccion-Mezcla Grasa","80",IF(B9980="51 - Purga-Purga de sebo","51",IF(B9980="502 - Fermentacion PCL","502",IF(B9980="510 - Fermentacion","510","512"))))))</f>
        <v/>
      </c>
      <c r="M9980" s="107" t="str">
        <f t="shared" si="155"/>
        <v/>
      </c>
    </row>
    <row r="9981" spans="12:13" hidden="1" x14ac:dyDescent="0.25">
      <c r="L9981" s="145" t="str">
        <f>IF(A9981="","",IFERROR(VLOOKUP(B9981,IPQlickTabla!$B:$J,9,FALSE),IF(B9981="80 - Produccion-Mezcla Grasa","80",IF(B9981="51 - Purga-Purga de sebo","51",IF(B9981="502 - Fermentacion PCL","502",IF(B9981="510 - Fermentacion","510","512"))))))</f>
        <v/>
      </c>
      <c r="M9981" s="107" t="str">
        <f t="shared" si="155"/>
        <v/>
      </c>
    </row>
    <row r="9982" spans="12:13" hidden="1" x14ac:dyDescent="0.25">
      <c r="L9982" s="145" t="str">
        <f>IF(A9982="","",IFERROR(VLOOKUP(B9982,IPQlickTabla!$B:$J,9,FALSE),IF(B9982="80 - Produccion-Mezcla Grasa","80",IF(B9982="51 - Purga-Purga de sebo","51",IF(B9982="502 - Fermentacion PCL","502",IF(B9982="510 - Fermentacion","510","512"))))))</f>
        <v/>
      </c>
      <c r="M9982" s="107" t="str">
        <f t="shared" si="155"/>
        <v/>
      </c>
    </row>
    <row r="9983" spans="12:13" hidden="1" x14ac:dyDescent="0.25">
      <c r="L9983" s="145" t="str">
        <f>IF(A9983="","",IFERROR(VLOOKUP(B9983,IPQlickTabla!$B:$J,9,FALSE),IF(B9983="80 - Produccion-Mezcla Grasa","80",IF(B9983="51 - Purga-Purga de sebo","51",IF(B9983="502 - Fermentacion PCL","502",IF(B9983="510 - Fermentacion","510","512"))))))</f>
        <v/>
      </c>
      <c r="M9983" s="107" t="str">
        <f t="shared" si="155"/>
        <v/>
      </c>
    </row>
    <row r="9984" spans="12:13" hidden="1" x14ac:dyDescent="0.25">
      <c r="L9984" s="145" t="str">
        <f>IF(A9984="","",IFERROR(VLOOKUP(B9984,IPQlickTabla!$B:$J,9,FALSE),IF(B9984="80 - Produccion-Mezcla Grasa","80",IF(B9984="51 - Purga-Purga de sebo","51",IF(B9984="502 - Fermentacion PCL","502",IF(B9984="510 - Fermentacion","510","512"))))))</f>
        <v/>
      </c>
      <c r="M9984" s="107" t="str">
        <f t="shared" si="155"/>
        <v/>
      </c>
    </row>
    <row r="9985" spans="12:13" hidden="1" x14ac:dyDescent="0.25">
      <c r="L9985" s="145" t="str">
        <f>IF(A9985="","",IFERROR(VLOOKUP(B9985,IPQlickTabla!$B:$J,9,FALSE),IF(B9985="80 - Produccion-Mezcla Grasa","80",IF(B9985="51 - Purga-Purga de sebo","51",IF(B9985="502 - Fermentacion PCL","502",IF(B9985="510 - Fermentacion","510","512"))))))</f>
        <v/>
      </c>
      <c r="M9985" s="107" t="str">
        <f t="shared" si="155"/>
        <v/>
      </c>
    </row>
    <row r="9986" spans="12:13" hidden="1" x14ac:dyDescent="0.25">
      <c r="L9986" s="145" t="str">
        <f>IF(A9986="","",IFERROR(VLOOKUP(B9986,IPQlickTabla!$B:$J,9,FALSE),IF(B9986="80 - Produccion-Mezcla Grasa","80",IF(B9986="51 - Purga-Purga de sebo","51",IF(B9986="502 - Fermentacion PCL","502",IF(B9986="510 - Fermentacion","510","512"))))))</f>
        <v/>
      </c>
      <c r="M9986" s="107" t="str">
        <f t="shared" si="155"/>
        <v/>
      </c>
    </row>
    <row r="9987" spans="12:13" hidden="1" x14ac:dyDescent="0.25">
      <c r="L9987" s="145" t="str">
        <f>IF(A9987="","",IFERROR(VLOOKUP(B9987,IPQlickTabla!$B:$J,9,FALSE),IF(B9987="80 - Produccion-Mezcla Grasa","80",IF(B9987="51 - Purga-Purga de sebo","51",IF(B9987="502 - Fermentacion PCL","502",IF(B9987="510 - Fermentacion","510","512"))))))</f>
        <v/>
      </c>
      <c r="M9987" s="107" t="str">
        <f t="shared" ref="M9987:M10050" si="156">+IF(OR(L9987=73,L9987=74,L9987=75),75,IF(L9987="80",80,IF(L9987="51",51,IF(L9987="502",502,IF(L9987="510",510,IF(L9987="512",512,L9987))))))</f>
        <v/>
      </c>
    </row>
    <row r="9988" spans="12:13" hidden="1" x14ac:dyDescent="0.25">
      <c r="L9988" s="145" t="str">
        <f>IF(A9988="","",IFERROR(VLOOKUP(B9988,IPQlickTabla!$B:$J,9,FALSE),IF(B9988="80 - Produccion-Mezcla Grasa","80",IF(B9988="51 - Purga-Purga de sebo","51",IF(B9988="502 - Fermentacion PCL","502",IF(B9988="510 - Fermentacion","510","512"))))))</f>
        <v/>
      </c>
      <c r="M9988" s="107" t="str">
        <f t="shared" si="156"/>
        <v/>
      </c>
    </row>
    <row r="9989" spans="12:13" hidden="1" x14ac:dyDescent="0.25">
      <c r="L9989" s="145" t="str">
        <f>IF(A9989="","",IFERROR(VLOOKUP(B9989,IPQlickTabla!$B:$J,9,FALSE),IF(B9989="80 - Produccion-Mezcla Grasa","80",IF(B9989="51 - Purga-Purga de sebo","51",IF(B9989="502 - Fermentacion PCL","502",IF(B9989="510 - Fermentacion","510","512"))))))</f>
        <v/>
      </c>
      <c r="M9989" s="107" t="str">
        <f t="shared" si="156"/>
        <v/>
      </c>
    </row>
    <row r="9990" spans="12:13" hidden="1" x14ac:dyDescent="0.25">
      <c r="L9990" s="145" t="str">
        <f>IF(A9990="","",IFERROR(VLOOKUP(B9990,IPQlickTabla!$B:$J,9,FALSE),IF(B9990="80 - Produccion-Mezcla Grasa","80",IF(B9990="51 - Purga-Purga de sebo","51",IF(B9990="502 - Fermentacion PCL","502",IF(B9990="510 - Fermentacion","510","512"))))))</f>
        <v/>
      </c>
      <c r="M9990" s="107" t="str">
        <f t="shared" si="156"/>
        <v/>
      </c>
    </row>
    <row r="9991" spans="12:13" hidden="1" x14ac:dyDescent="0.25">
      <c r="L9991" s="145" t="str">
        <f>IF(A9991="","",IFERROR(VLOOKUP(B9991,IPQlickTabla!$B:$J,9,FALSE),IF(B9991="80 - Produccion-Mezcla Grasa","80",IF(B9991="51 - Purga-Purga de sebo","51",IF(B9991="502 - Fermentacion PCL","502",IF(B9991="510 - Fermentacion","510","512"))))))</f>
        <v/>
      </c>
      <c r="M9991" s="107" t="str">
        <f t="shared" si="156"/>
        <v/>
      </c>
    </row>
    <row r="9992" spans="12:13" hidden="1" x14ac:dyDescent="0.25">
      <c r="L9992" s="145" t="str">
        <f>IF(A9992="","",IFERROR(VLOOKUP(B9992,IPQlickTabla!$B:$J,9,FALSE),IF(B9992="80 - Produccion-Mezcla Grasa","80",IF(B9992="51 - Purga-Purga de sebo","51",IF(B9992="502 - Fermentacion PCL","502",IF(B9992="510 - Fermentacion","510","512"))))))</f>
        <v/>
      </c>
      <c r="M9992" s="107" t="str">
        <f t="shared" si="156"/>
        <v/>
      </c>
    </row>
    <row r="9993" spans="12:13" hidden="1" x14ac:dyDescent="0.25">
      <c r="L9993" s="145" t="str">
        <f>IF(A9993="","",IFERROR(VLOOKUP(B9993,IPQlickTabla!$B:$J,9,FALSE),IF(B9993="80 - Produccion-Mezcla Grasa","80",IF(B9993="51 - Purga-Purga de sebo","51",IF(B9993="502 - Fermentacion PCL","502",IF(B9993="510 - Fermentacion","510","512"))))))</f>
        <v/>
      </c>
      <c r="M9993" s="107" t="str">
        <f t="shared" si="156"/>
        <v/>
      </c>
    </row>
    <row r="9994" spans="12:13" hidden="1" x14ac:dyDescent="0.25">
      <c r="L9994" s="145" t="str">
        <f>IF(A9994="","",IFERROR(VLOOKUP(B9994,IPQlickTabla!$B:$J,9,FALSE),IF(B9994="80 - Produccion-Mezcla Grasa","80",IF(B9994="51 - Purga-Purga de sebo","51",IF(B9994="502 - Fermentacion PCL","502",IF(B9994="510 - Fermentacion","510","512"))))))</f>
        <v/>
      </c>
      <c r="M9994" s="107" t="str">
        <f t="shared" si="156"/>
        <v/>
      </c>
    </row>
    <row r="9995" spans="12:13" hidden="1" x14ac:dyDescent="0.25">
      <c r="L9995" s="145" t="str">
        <f>IF(A9995="","",IFERROR(VLOOKUP(B9995,IPQlickTabla!$B:$J,9,FALSE),IF(B9995="80 - Produccion-Mezcla Grasa","80",IF(B9995="51 - Purga-Purga de sebo","51",IF(B9995="502 - Fermentacion PCL","502",IF(B9995="510 - Fermentacion","510","512"))))))</f>
        <v/>
      </c>
      <c r="M9995" s="107" t="str">
        <f t="shared" si="156"/>
        <v/>
      </c>
    </row>
    <row r="9996" spans="12:13" hidden="1" x14ac:dyDescent="0.25">
      <c r="L9996" s="145" t="str">
        <f>IF(A9996="","",IFERROR(VLOOKUP(B9996,IPQlickTabla!$B:$J,9,FALSE),IF(B9996="80 - Produccion-Mezcla Grasa","80",IF(B9996="51 - Purga-Purga de sebo","51",IF(B9996="502 - Fermentacion PCL","502",IF(B9996="510 - Fermentacion","510","512"))))))</f>
        <v/>
      </c>
      <c r="M9996" s="107" t="str">
        <f t="shared" si="156"/>
        <v/>
      </c>
    </row>
    <row r="9997" spans="12:13" hidden="1" x14ac:dyDescent="0.25">
      <c r="L9997" s="145" t="str">
        <f>IF(A9997="","",IFERROR(VLOOKUP(B9997,IPQlickTabla!$B:$J,9,FALSE),IF(B9997="80 - Produccion-Mezcla Grasa","80",IF(B9997="51 - Purga-Purga de sebo","51",IF(B9997="502 - Fermentacion PCL","502",IF(B9997="510 - Fermentacion","510","512"))))))</f>
        <v/>
      </c>
      <c r="M9997" s="107" t="str">
        <f t="shared" si="156"/>
        <v/>
      </c>
    </row>
    <row r="9998" spans="12:13" hidden="1" x14ac:dyDescent="0.25">
      <c r="L9998" s="145" t="str">
        <f>IF(A9998="","",IFERROR(VLOOKUP(B9998,IPQlickTabla!$B:$J,9,FALSE),IF(B9998="80 - Produccion-Mezcla Grasa","80",IF(B9998="51 - Purga-Purga de sebo","51",IF(B9998="502 - Fermentacion PCL","502",IF(B9998="510 - Fermentacion","510","512"))))))</f>
        <v/>
      </c>
      <c r="M9998" s="107" t="str">
        <f t="shared" si="156"/>
        <v/>
      </c>
    </row>
    <row r="9999" spans="12:13" hidden="1" x14ac:dyDescent="0.25">
      <c r="L9999" s="145" t="str">
        <f>IF(A9999="","",IFERROR(VLOOKUP(B9999,IPQlickTabla!$B:$J,9,FALSE),IF(B9999="80 - Produccion-Mezcla Grasa","80",IF(B9999="51 - Purga-Purga de sebo","51",IF(B9999="502 - Fermentacion PCL","502",IF(B9999="510 - Fermentacion","510","512"))))))</f>
        <v/>
      </c>
      <c r="M9999" s="107" t="str">
        <f t="shared" si="156"/>
        <v/>
      </c>
    </row>
    <row r="10000" spans="12:13" hidden="1" x14ac:dyDescent="0.25">
      <c r="L10000" s="145" t="str">
        <f>IF(A10000="","",IFERROR(VLOOKUP(B10000,IPQlickTabla!$B:$J,9,FALSE),IF(B10000="80 - Produccion-Mezcla Grasa","80",IF(B10000="51 - Purga-Purga de sebo","51",IF(B10000="502 - Fermentacion PCL","502",IF(B10000="510 - Fermentacion","510","512"))))))</f>
        <v/>
      </c>
      <c r="M10000" s="107" t="str">
        <f t="shared" si="156"/>
        <v/>
      </c>
    </row>
    <row r="10001" spans="12:13" hidden="1" x14ac:dyDescent="0.25">
      <c r="L10001" s="145" t="str">
        <f>IF(A10001="","",IFERROR(VLOOKUP(B10001,IPQlickTabla!$B:$J,9,FALSE),IF(B10001="80 - Produccion-Mezcla Grasa","80",IF(B10001="51 - Purga-Purga de sebo","51",IF(B10001="502 - Fermentacion PCL","502",IF(B10001="510 - Fermentacion","510","512"))))))</f>
        <v/>
      </c>
      <c r="M10001" s="107" t="str">
        <f t="shared" si="156"/>
        <v/>
      </c>
    </row>
    <row r="10002" spans="12:13" hidden="1" x14ac:dyDescent="0.25">
      <c r="L10002" s="145" t="str">
        <f>IF(A10002="","",IFERROR(VLOOKUP(B10002,IPQlickTabla!$B:$J,9,FALSE),IF(B10002="80 - Produccion-Mezcla Grasa","80",IF(B10002="51 - Purga-Purga de sebo","51",IF(B10002="502 - Fermentacion PCL","502",IF(B10002="510 - Fermentacion","510","512"))))))</f>
        <v/>
      </c>
      <c r="M10002" s="107" t="str">
        <f t="shared" si="156"/>
        <v/>
      </c>
    </row>
    <row r="10003" spans="12:13" hidden="1" x14ac:dyDescent="0.25">
      <c r="L10003" s="145" t="str">
        <f>IF(A10003="","",IFERROR(VLOOKUP(B10003,IPQlickTabla!$B:$J,9,FALSE),IF(B10003="80 - Produccion-Mezcla Grasa","80",IF(B10003="51 - Purga-Purga de sebo","51",IF(B10003="502 - Fermentacion PCL","502",IF(B10003="510 - Fermentacion","510","512"))))))</f>
        <v/>
      </c>
      <c r="M10003" s="107" t="str">
        <f t="shared" si="156"/>
        <v/>
      </c>
    </row>
    <row r="10004" spans="12:13" hidden="1" x14ac:dyDescent="0.25">
      <c r="L10004" s="145" t="str">
        <f>IF(A10004="","",IFERROR(VLOOKUP(B10004,IPQlickTabla!$B:$J,9,FALSE),IF(B10004="80 - Produccion-Mezcla Grasa","80",IF(B10004="51 - Purga-Purga de sebo","51",IF(B10004="502 - Fermentacion PCL","502",IF(B10004="510 - Fermentacion","510","512"))))))</f>
        <v/>
      </c>
      <c r="M10004" s="107" t="str">
        <f t="shared" si="156"/>
        <v/>
      </c>
    </row>
    <row r="10005" spans="12:13" hidden="1" x14ac:dyDescent="0.25">
      <c r="L10005" s="145" t="str">
        <f>IF(A10005="","",IFERROR(VLOOKUP(B10005,IPQlickTabla!$B:$J,9,FALSE),IF(B10005="80 - Produccion-Mezcla Grasa","80",IF(B10005="51 - Purga-Purga de sebo","51",IF(B10005="502 - Fermentacion PCL","502",IF(B10005="510 - Fermentacion","510","512"))))))</f>
        <v/>
      </c>
      <c r="M10005" s="107" t="str">
        <f t="shared" si="156"/>
        <v/>
      </c>
    </row>
    <row r="10006" spans="12:13" hidden="1" x14ac:dyDescent="0.25">
      <c r="L10006" s="145" t="str">
        <f>IF(A10006="","",IFERROR(VLOOKUP(B10006,IPQlickTabla!$B:$J,9,FALSE),IF(B10006="80 - Produccion-Mezcla Grasa","80",IF(B10006="51 - Purga-Purga de sebo","51",IF(B10006="502 - Fermentacion PCL","502",IF(B10006="510 - Fermentacion","510","512"))))))</f>
        <v/>
      </c>
      <c r="M10006" s="107" t="str">
        <f t="shared" si="156"/>
        <v/>
      </c>
    </row>
    <row r="10007" spans="12:13" hidden="1" x14ac:dyDescent="0.25">
      <c r="L10007" s="145" t="str">
        <f>IF(A10007="","",IFERROR(VLOOKUP(B10007,IPQlickTabla!$B:$J,9,FALSE),IF(B10007="80 - Produccion-Mezcla Grasa","80",IF(B10007="51 - Purga-Purga de sebo","51",IF(B10007="502 - Fermentacion PCL","502",IF(B10007="510 - Fermentacion","510","512"))))))</f>
        <v/>
      </c>
      <c r="M10007" s="107" t="str">
        <f t="shared" si="156"/>
        <v/>
      </c>
    </row>
    <row r="10008" spans="12:13" hidden="1" x14ac:dyDescent="0.25">
      <c r="L10008" s="145" t="str">
        <f>IF(A10008="","",IFERROR(VLOOKUP(B10008,IPQlickTabla!$B:$J,9,FALSE),IF(B10008="80 - Produccion-Mezcla Grasa","80",IF(B10008="51 - Purga-Purga de sebo","51",IF(B10008="502 - Fermentacion PCL","502",IF(B10008="510 - Fermentacion","510","512"))))))</f>
        <v/>
      </c>
      <c r="M10008" s="107" t="str">
        <f t="shared" si="156"/>
        <v/>
      </c>
    </row>
    <row r="10009" spans="12:13" hidden="1" x14ac:dyDescent="0.25">
      <c r="L10009" s="145" t="str">
        <f>IF(A10009="","",IFERROR(VLOOKUP(B10009,IPQlickTabla!$B:$J,9,FALSE),IF(B10009="80 - Produccion-Mezcla Grasa","80",IF(B10009="51 - Purga-Purga de sebo","51",IF(B10009="502 - Fermentacion PCL","502",IF(B10009="510 - Fermentacion","510","512"))))))</f>
        <v/>
      </c>
      <c r="M10009" s="107" t="str">
        <f t="shared" si="156"/>
        <v/>
      </c>
    </row>
    <row r="10010" spans="12:13" hidden="1" x14ac:dyDescent="0.25">
      <c r="L10010" s="145" t="str">
        <f>IF(A10010="","",IFERROR(VLOOKUP(B10010,IPQlickTabla!$B:$J,9,FALSE),IF(B10010="80 - Produccion-Mezcla Grasa","80",IF(B10010="51 - Purga-Purga de sebo","51",IF(B10010="502 - Fermentacion PCL","502",IF(B10010="510 - Fermentacion","510","512"))))))</f>
        <v/>
      </c>
      <c r="M10010" s="107" t="str">
        <f t="shared" si="156"/>
        <v/>
      </c>
    </row>
    <row r="10011" spans="12:13" hidden="1" x14ac:dyDescent="0.25">
      <c r="L10011" s="145" t="str">
        <f>IF(A10011="","",IFERROR(VLOOKUP(B10011,IPQlickTabla!$B:$J,9,FALSE),IF(B10011="80 - Produccion-Mezcla Grasa","80",IF(B10011="51 - Purga-Purga de sebo","51",IF(B10011="502 - Fermentacion PCL","502",IF(B10011="510 - Fermentacion","510","512"))))))</f>
        <v/>
      </c>
      <c r="M10011" s="107" t="str">
        <f t="shared" si="156"/>
        <v/>
      </c>
    </row>
    <row r="10012" spans="12:13" hidden="1" x14ac:dyDescent="0.25">
      <c r="L10012" s="145" t="str">
        <f>IF(A10012="","",IFERROR(VLOOKUP(B10012,IPQlickTabla!$B:$J,9,FALSE),IF(B10012="80 - Produccion-Mezcla Grasa","80",IF(B10012="51 - Purga-Purga de sebo","51",IF(B10012="502 - Fermentacion PCL","502",IF(B10012="510 - Fermentacion","510","512"))))))</f>
        <v/>
      </c>
      <c r="M10012" s="107" t="str">
        <f t="shared" si="156"/>
        <v/>
      </c>
    </row>
    <row r="10013" spans="12:13" hidden="1" x14ac:dyDescent="0.25">
      <c r="L10013" s="145" t="str">
        <f>IF(A10013="","",IFERROR(VLOOKUP(B10013,IPQlickTabla!$B:$J,9,FALSE),IF(B10013="80 - Produccion-Mezcla Grasa","80",IF(B10013="51 - Purga-Purga de sebo","51",IF(B10013="502 - Fermentacion PCL","502",IF(B10013="510 - Fermentacion","510","512"))))))</f>
        <v/>
      </c>
      <c r="M10013" s="107" t="str">
        <f t="shared" si="156"/>
        <v/>
      </c>
    </row>
    <row r="10014" spans="12:13" hidden="1" x14ac:dyDescent="0.25">
      <c r="L10014" s="145" t="str">
        <f>IF(A10014="","",IFERROR(VLOOKUP(B10014,IPQlickTabla!$B:$J,9,FALSE),IF(B10014="80 - Produccion-Mezcla Grasa","80",IF(B10014="51 - Purga-Purga de sebo","51",IF(B10014="502 - Fermentacion PCL","502",IF(B10014="510 - Fermentacion","510","512"))))))</f>
        <v/>
      </c>
      <c r="M10014" s="107" t="str">
        <f t="shared" si="156"/>
        <v/>
      </c>
    </row>
    <row r="10015" spans="12:13" hidden="1" x14ac:dyDescent="0.25">
      <c r="L10015" s="145" t="str">
        <f>IF(A10015="","",IFERROR(VLOOKUP(B10015,IPQlickTabla!$B:$J,9,FALSE),IF(B10015="80 - Produccion-Mezcla Grasa","80",IF(B10015="51 - Purga-Purga de sebo","51",IF(B10015="502 - Fermentacion PCL","502",IF(B10015="510 - Fermentacion","510","512"))))))</f>
        <v/>
      </c>
      <c r="M10015" s="107" t="str">
        <f t="shared" si="156"/>
        <v/>
      </c>
    </row>
    <row r="10016" spans="12:13" hidden="1" x14ac:dyDescent="0.25">
      <c r="L10016" s="145" t="str">
        <f>IF(A10016="","",IFERROR(VLOOKUP(B10016,IPQlickTabla!$B:$J,9,FALSE),IF(B10016="80 - Produccion-Mezcla Grasa","80",IF(B10016="51 - Purga-Purga de sebo","51",IF(B10016="502 - Fermentacion PCL","502",IF(B10016="510 - Fermentacion","510","512"))))))</f>
        <v/>
      </c>
      <c r="M10016" s="107" t="str">
        <f t="shared" si="156"/>
        <v/>
      </c>
    </row>
    <row r="10017" spans="12:13" hidden="1" x14ac:dyDescent="0.25">
      <c r="L10017" s="145" t="str">
        <f>IF(A10017="","",IFERROR(VLOOKUP(B10017,IPQlickTabla!$B:$J,9,FALSE),IF(B10017="80 - Produccion-Mezcla Grasa","80",IF(B10017="51 - Purga-Purga de sebo","51",IF(B10017="502 - Fermentacion PCL","502",IF(B10017="510 - Fermentacion","510","512"))))))</f>
        <v/>
      </c>
      <c r="M10017" s="107" t="str">
        <f t="shared" si="156"/>
        <v/>
      </c>
    </row>
    <row r="10018" spans="12:13" hidden="1" x14ac:dyDescent="0.25">
      <c r="L10018" s="145" t="str">
        <f>IF(A10018="","",IFERROR(VLOOKUP(B10018,IPQlickTabla!$B:$J,9,FALSE),IF(B10018="80 - Produccion-Mezcla Grasa","80",IF(B10018="51 - Purga-Purga de sebo","51",IF(B10018="502 - Fermentacion PCL","502",IF(B10018="510 - Fermentacion","510","512"))))))</f>
        <v/>
      </c>
      <c r="M10018" s="107" t="str">
        <f t="shared" si="156"/>
        <v/>
      </c>
    </row>
    <row r="10019" spans="12:13" hidden="1" x14ac:dyDescent="0.25">
      <c r="L10019" s="145" t="str">
        <f>IF(A10019="","",IFERROR(VLOOKUP(B10019,IPQlickTabla!$B:$J,9,FALSE),IF(B10019="80 - Produccion-Mezcla Grasa","80",IF(B10019="51 - Purga-Purga de sebo","51",IF(B10019="502 - Fermentacion PCL","502",IF(B10019="510 - Fermentacion","510","512"))))))</f>
        <v/>
      </c>
      <c r="M10019" s="107" t="str">
        <f t="shared" si="156"/>
        <v/>
      </c>
    </row>
    <row r="10020" spans="12:13" hidden="1" x14ac:dyDescent="0.25">
      <c r="L10020" s="145" t="str">
        <f>IF(A10020="","",IFERROR(VLOOKUP(B10020,IPQlickTabla!$B:$J,9,FALSE),IF(B10020="80 - Produccion-Mezcla Grasa","80",IF(B10020="51 - Purga-Purga de sebo","51",IF(B10020="502 - Fermentacion PCL","502",IF(B10020="510 - Fermentacion","510","512"))))))</f>
        <v/>
      </c>
      <c r="M10020" s="107" t="str">
        <f t="shared" si="156"/>
        <v/>
      </c>
    </row>
    <row r="10021" spans="12:13" hidden="1" x14ac:dyDescent="0.25">
      <c r="L10021" s="145" t="str">
        <f>IF(A10021="","",IFERROR(VLOOKUP(B10021,IPQlickTabla!$B:$J,9,FALSE),IF(B10021="80 - Produccion-Mezcla Grasa","80",IF(B10021="51 - Purga-Purga de sebo","51",IF(B10021="502 - Fermentacion PCL","502",IF(B10021="510 - Fermentacion","510","512"))))))</f>
        <v/>
      </c>
      <c r="M10021" s="107" t="str">
        <f t="shared" si="156"/>
        <v/>
      </c>
    </row>
    <row r="10022" spans="12:13" hidden="1" x14ac:dyDescent="0.25">
      <c r="L10022" s="145" t="str">
        <f>IF(A10022="","",IFERROR(VLOOKUP(B10022,IPQlickTabla!$B:$J,9,FALSE),IF(B10022="80 - Produccion-Mezcla Grasa","80",IF(B10022="51 - Purga-Purga de sebo","51",IF(B10022="502 - Fermentacion PCL","502",IF(B10022="510 - Fermentacion","510","512"))))))</f>
        <v/>
      </c>
      <c r="M10022" s="107" t="str">
        <f t="shared" si="156"/>
        <v/>
      </c>
    </row>
    <row r="10023" spans="12:13" hidden="1" x14ac:dyDescent="0.25">
      <c r="L10023" s="145" t="str">
        <f>IF(A10023="","",IFERROR(VLOOKUP(B10023,IPQlickTabla!$B:$J,9,FALSE),IF(B10023="80 - Produccion-Mezcla Grasa","80",IF(B10023="51 - Purga-Purga de sebo","51",IF(B10023="502 - Fermentacion PCL","502",IF(B10023="510 - Fermentacion","510","512"))))))</f>
        <v/>
      </c>
      <c r="M10023" s="107" t="str">
        <f t="shared" si="156"/>
        <v/>
      </c>
    </row>
    <row r="10024" spans="12:13" hidden="1" x14ac:dyDescent="0.25">
      <c r="L10024" s="145" t="str">
        <f>IF(A10024="","",IFERROR(VLOOKUP(B10024,IPQlickTabla!$B:$J,9,FALSE),IF(B10024="80 - Produccion-Mezcla Grasa","80",IF(B10024="51 - Purga-Purga de sebo","51",IF(B10024="502 - Fermentacion PCL","502",IF(B10024="510 - Fermentacion","510","512"))))))</f>
        <v/>
      </c>
      <c r="M10024" s="107" t="str">
        <f t="shared" si="156"/>
        <v/>
      </c>
    </row>
    <row r="10025" spans="12:13" hidden="1" x14ac:dyDescent="0.25">
      <c r="L10025" s="145" t="str">
        <f>IF(A10025="","",IFERROR(VLOOKUP(B10025,IPQlickTabla!$B:$J,9,FALSE),IF(B10025="80 - Produccion-Mezcla Grasa","80",IF(B10025="51 - Purga-Purga de sebo","51",IF(B10025="502 - Fermentacion PCL","502",IF(B10025="510 - Fermentacion","510","512"))))))</f>
        <v/>
      </c>
      <c r="M10025" s="107" t="str">
        <f t="shared" si="156"/>
        <v/>
      </c>
    </row>
    <row r="10026" spans="12:13" hidden="1" x14ac:dyDescent="0.25">
      <c r="L10026" s="145" t="str">
        <f>IF(A10026="","",IFERROR(VLOOKUP(B10026,IPQlickTabla!$B:$J,9,FALSE),IF(B10026="80 - Produccion-Mezcla Grasa","80",IF(B10026="51 - Purga-Purga de sebo","51",IF(B10026="502 - Fermentacion PCL","502",IF(B10026="510 - Fermentacion","510","512"))))))</f>
        <v/>
      </c>
      <c r="M10026" s="107" t="str">
        <f t="shared" si="156"/>
        <v/>
      </c>
    </row>
    <row r="10027" spans="12:13" hidden="1" x14ac:dyDescent="0.25">
      <c r="L10027" s="145" t="str">
        <f>IF(A10027="","",IFERROR(VLOOKUP(B10027,IPQlickTabla!$B:$J,9,FALSE),IF(B10027="80 - Produccion-Mezcla Grasa","80",IF(B10027="51 - Purga-Purga de sebo","51",IF(B10027="502 - Fermentacion PCL","502",IF(B10027="510 - Fermentacion","510","512"))))))</f>
        <v/>
      </c>
      <c r="M10027" s="107" t="str">
        <f t="shared" si="156"/>
        <v/>
      </c>
    </row>
    <row r="10028" spans="12:13" hidden="1" x14ac:dyDescent="0.25">
      <c r="L10028" s="145" t="str">
        <f>IF(A10028="","",IFERROR(VLOOKUP(B10028,IPQlickTabla!$B:$J,9,FALSE),IF(B10028="80 - Produccion-Mezcla Grasa","80",IF(B10028="51 - Purga-Purga de sebo","51",IF(B10028="502 - Fermentacion PCL","502",IF(B10028="510 - Fermentacion","510","512"))))))</f>
        <v/>
      </c>
      <c r="M10028" s="107" t="str">
        <f t="shared" si="156"/>
        <v/>
      </c>
    </row>
    <row r="10029" spans="12:13" hidden="1" x14ac:dyDescent="0.25">
      <c r="L10029" s="145" t="str">
        <f>IF(A10029="","",IFERROR(VLOOKUP(B10029,IPQlickTabla!$B:$J,9,FALSE),IF(B10029="80 - Produccion-Mezcla Grasa","80",IF(B10029="51 - Purga-Purga de sebo","51",IF(B10029="502 - Fermentacion PCL","502",IF(B10029="510 - Fermentacion","510","512"))))))</f>
        <v/>
      </c>
      <c r="M10029" s="107" t="str">
        <f t="shared" si="156"/>
        <v/>
      </c>
    </row>
    <row r="10030" spans="12:13" hidden="1" x14ac:dyDescent="0.25">
      <c r="L10030" s="145" t="str">
        <f>IF(A10030="","",IFERROR(VLOOKUP(B10030,IPQlickTabla!$B:$J,9,FALSE),IF(B10030="80 - Produccion-Mezcla Grasa","80",IF(B10030="51 - Purga-Purga de sebo","51",IF(B10030="502 - Fermentacion PCL","502",IF(B10030="510 - Fermentacion","510","512"))))))</f>
        <v/>
      </c>
      <c r="M10030" s="107" t="str">
        <f t="shared" si="156"/>
        <v/>
      </c>
    </row>
    <row r="10031" spans="12:13" hidden="1" x14ac:dyDescent="0.25">
      <c r="L10031" s="145" t="str">
        <f>IF(A10031="","",IFERROR(VLOOKUP(B10031,IPQlickTabla!$B:$J,9,FALSE),IF(B10031="80 - Produccion-Mezcla Grasa","80",IF(B10031="51 - Purga-Purga de sebo","51",IF(B10031="502 - Fermentacion PCL","502",IF(B10031="510 - Fermentacion","510","512"))))))</f>
        <v/>
      </c>
      <c r="M10031" s="107" t="str">
        <f t="shared" si="156"/>
        <v/>
      </c>
    </row>
    <row r="10032" spans="12:13" hidden="1" x14ac:dyDescent="0.25">
      <c r="L10032" s="145" t="str">
        <f>IF(A10032="","",IFERROR(VLOOKUP(B10032,IPQlickTabla!$B:$J,9,FALSE),IF(B10032="80 - Produccion-Mezcla Grasa","80",IF(B10032="51 - Purga-Purga de sebo","51",IF(B10032="502 - Fermentacion PCL","502",IF(B10032="510 - Fermentacion","510","512"))))))</f>
        <v/>
      </c>
      <c r="M10032" s="107" t="str">
        <f t="shared" si="156"/>
        <v/>
      </c>
    </row>
    <row r="10033" spans="12:13" hidden="1" x14ac:dyDescent="0.25">
      <c r="L10033" s="145" t="str">
        <f>IF(A10033="","",IFERROR(VLOOKUP(B10033,IPQlickTabla!$B:$J,9,FALSE),IF(B10033="80 - Produccion-Mezcla Grasa","80",IF(B10033="51 - Purga-Purga de sebo","51",IF(B10033="502 - Fermentacion PCL","502",IF(B10033="510 - Fermentacion","510","512"))))))</f>
        <v/>
      </c>
      <c r="M10033" s="107" t="str">
        <f t="shared" si="156"/>
        <v/>
      </c>
    </row>
    <row r="10034" spans="12:13" hidden="1" x14ac:dyDescent="0.25">
      <c r="L10034" s="145" t="str">
        <f>IF(A10034="","",IFERROR(VLOOKUP(B10034,IPQlickTabla!$B:$J,9,FALSE),IF(B10034="80 - Produccion-Mezcla Grasa","80",IF(B10034="51 - Purga-Purga de sebo","51",IF(B10034="502 - Fermentacion PCL","502",IF(B10034="510 - Fermentacion","510","512"))))))</f>
        <v/>
      </c>
      <c r="M10034" s="107" t="str">
        <f t="shared" si="156"/>
        <v/>
      </c>
    </row>
    <row r="10035" spans="12:13" hidden="1" x14ac:dyDescent="0.25">
      <c r="L10035" s="145" t="str">
        <f>IF(A10035="","",IFERROR(VLOOKUP(B10035,IPQlickTabla!$B:$J,9,FALSE),IF(B10035="80 - Produccion-Mezcla Grasa","80",IF(B10035="51 - Purga-Purga de sebo","51",IF(B10035="502 - Fermentacion PCL","502",IF(B10035="510 - Fermentacion","510","512"))))))</f>
        <v/>
      </c>
      <c r="M10035" s="107" t="str">
        <f t="shared" si="156"/>
        <v/>
      </c>
    </row>
    <row r="10036" spans="12:13" hidden="1" x14ac:dyDescent="0.25">
      <c r="L10036" s="145" t="str">
        <f>IF(A10036="","",IFERROR(VLOOKUP(B10036,IPQlickTabla!$B:$J,9,FALSE),IF(B10036="80 - Produccion-Mezcla Grasa","80",IF(B10036="51 - Purga-Purga de sebo","51",IF(B10036="502 - Fermentacion PCL","502",IF(B10036="510 - Fermentacion","510","512"))))))</f>
        <v/>
      </c>
      <c r="M10036" s="107" t="str">
        <f t="shared" si="156"/>
        <v/>
      </c>
    </row>
    <row r="10037" spans="12:13" hidden="1" x14ac:dyDescent="0.25">
      <c r="L10037" s="145" t="str">
        <f>IF(A10037="","",IFERROR(VLOOKUP(B10037,IPQlickTabla!$B:$J,9,FALSE),IF(B10037="80 - Produccion-Mezcla Grasa","80",IF(B10037="51 - Purga-Purga de sebo","51",IF(B10037="502 - Fermentacion PCL","502",IF(B10037="510 - Fermentacion","510","512"))))))</f>
        <v/>
      </c>
      <c r="M10037" s="107" t="str">
        <f t="shared" si="156"/>
        <v/>
      </c>
    </row>
    <row r="10038" spans="12:13" hidden="1" x14ac:dyDescent="0.25">
      <c r="L10038" s="145" t="str">
        <f>IF(A10038="","",IFERROR(VLOOKUP(B10038,IPQlickTabla!$B:$J,9,FALSE),IF(B10038="80 - Produccion-Mezcla Grasa","80",IF(B10038="51 - Purga-Purga de sebo","51",IF(B10038="502 - Fermentacion PCL","502",IF(B10038="510 - Fermentacion","510","512"))))))</f>
        <v/>
      </c>
      <c r="M10038" s="107" t="str">
        <f t="shared" si="156"/>
        <v/>
      </c>
    </row>
    <row r="10039" spans="12:13" hidden="1" x14ac:dyDescent="0.25">
      <c r="L10039" s="145" t="str">
        <f>IF(A10039="","",IFERROR(VLOOKUP(B10039,IPQlickTabla!$B:$J,9,FALSE),IF(B10039="80 - Produccion-Mezcla Grasa","80",IF(B10039="51 - Purga-Purga de sebo","51",IF(B10039="502 - Fermentacion PCL","502",IF(B10039="510 - Fermentacion","510","512"))))))</f>
        <v/>
      </c>
      <c r="M10039" s="107" t="str">
        <f t="shared" si="156"/>
        <v/>
      </c>
    </row>
    <row r="10040" spans="12:13" hidden="1" x14ac:dyDescent="0.25">
      <c r="L10040" s="145" t="str">
        <f>IF(A10040="","",IFERROR(VLOOKUP(B10040,IPQlickTabla!$B:$J,9,FALSE),IF(B10040="80 - Produccion-Mezcla Grasa","80",IF(B10040="51 - Purga-Purga de sebo","51",IF(B10040="502 - Fermentacion PCL","502",IF(B10040="510 - Fermentacion","510","512"))))))</f>
        <v/>
      </c>
      <c r="M10040" s="107" t="str">
        <f t="shared" si="156"/>
        <v/>
      </c>
    </row>
    <row r="10041" spans="12:13" hidden="1" x14ac:dyDescent="0.25">
      <c r="L10041" s="145" t="str">
        <f>IF(A10041="","",IFERROR(VLOOKUP(B10041,IPQlickTabla!$B:$J,9,FALSE),IF(B10041="80 - Produccion-Mezcla Grasa","80",IF(B10041="51 - Purga-Purga de sebo","51",IF(B10041="502 - Fermentacion PCL","502",IF(B10041="510 - Fermentacion","510","512"))))))</f>
        <v/>
      </c>
      <c r="M10041" s="107" t="str">
        <f t="shared" si="156"/>
        <v/>
      </c>
    </row>
    <row r="10042" spans="12:13" hidden="1" x14ac:dyDescent="0.25">
      <c r="L10042" s="145" t="str">
        <f>IF(A10042="","",IFERROR(VLOOKUP(B10042,IPQlickTabla!$B:$J,9,FALSE),IF(B10042="80 - Produccion-Mezcla Grasa","80",IF(B10042="51 - Purga-Purga de sebo","51",IF(B10042="502 - Fermentacion PCL","502",IF(B10042="510 - Fermentacion","510","512"))))))</f>
        <v/>
      </c>
      <c r="M10042" s="107" t="str">
        <f t="shared" si="156"/>
        <v/>
      </c>
    </row>
    <row r="10043" spans="12:13" hidden="1" x14ac:dyDescent="0.25">
      <c r="L10043" s="145" t="str">
        <f>IF(A10043="","",IFERROR(VLOOKUP(B10043,IPQlickTabla!$B:$J,9,FALSE),IF(B10043="80 - Produccion-Mezcla Grasa","80",IF(B10043="51 - Purga-Purga de sebo","51",IF(B10043="502 - Fermentacion PCL","502",IF(B10043="510 - Fermentacion","510","512"))))))</f>
        <v/>
      </c>
      <c r="M10043" s="107" t="str">
        <f t="shared" si="156"/>
        <v/>
      </c>
    </row>
    <row r="10044" spans="12:13" hidden="1" x14ac:dyDescent="0.25">
      <c r="L10044" s="145" t="str">
        <f>IF(A10044="","",IFERROR(VLOOKUP(B10044,IPQlickTabla!$B:$J,9,FALSE),IF(B10044="80 - Produccion-Mezcla Grasa","80",IF(B10044="51 - Purga-Purga de sebo","51",IF(B10044="502 - Fermentacion PCL","502",IF(B10044="510 - Fermentacion","510","512"))))))</f>
        <v/>
      </c>
      <c r="M10044" s="107" t="str">
        <f t="shared" si="156"/>
        <v/>
      </c>
    </row>
    <row r="10045" spans="12:13" hidden="1" x14ac:dyDescent="0.25">
      <c r="L10045" s="145" t="str">
        <f>IF(A10045="","",IFERROR(VLOOKUP(B10045,IPQlickTabla!$B:$J,9,FALSE),IF(B10045="80 - Produccion-Mezcla Grasa","80",IF(B10045="51 - Purga-Purga de sebo","51",IF(B10045="502 - Fermentacion PCL","502",IF(B10045="510 - Fermentacion","510","512"))))))</f>
        <v/>
      </c>
      <c r="M10045" s="107" t="str">
        <f t="shared" si="156"/>
        <v/>
      </c>
    </row>
    <row r="10046" spans="12:13" hidden="1" x14ac:dyDescent="0.25">
      <c r="L10046" s="145" t="str">
        <f>IF(A10046="","",IFERROR(VLOOKUP(B10046,IPQlickTabla!$B:$J,9,FALSE),IF(B10046="80 - Produccion-Mezcla Grasa","80",IF(B10046="51 - Purga-Purga de sebo","51",IF(B10046="502 - Fermentacion PCL","502",IF(B10046="510 - Fermentacion","510","512"))))))</f>
        <v/>
      </c>
      <c r="M10046" s="107" t="str">
        <f t="shared" si="156"/>
        <v/>
      </c>
    </row>
    <row r="10047" spans="12:13" hidden="1" x14ac:dyDescent="0.25">
      <c r="L10047" s="145" t="str">
        <f>IF(A10047="","",IFERROR(VLOOKUP(B10047,IPQlickTabla!$B:$J,9,FALSE),IF(B10047="80 - Produccion-Mezcla Grasa","80",IF(B10047="51 - Purga-Purga de sebo","51",IF(B10047="502 - Fermentacion PCL","502",IF(B10047="510 - Fermentacion","510","512"))))))</f>
        <v/>
      </c>
      <c r="M10047" s="107" t="str">
        <f t="shared" si="156"/>
        <v/>
      </c>
    </row>
    <row r="10048" spans="12:13" hidden="1" x14ac:dyDescent="0.25">
      <c r="L10048" s="145" t="str">
        <f>IF(A10048="","",IFERROR(VLOOKUP(B10048,IPQlickTabla!$B:$J,9,FALSE),IF(B10048="80 - Produccion-Mezcla Grasa","80",IF(B10048="51 - Purga-Purga de sebo","51",IF(B10048="502 - Fermentacion PCL","502",IF(B10048="510 - Fermentacion","510","512"))))))</f>
        <v/>
      </c>
      <c r="M10048" s="107" t="str">
        <f t="shared" si="156"/>
        <v/>
      </c>
    </row>
    <row r="10049" spans="12:13" hidden="1" x14ac:dyDescent="0.25">
      <c r="L10049" s="145" t="str">
        <f>IF(A10049="","",IFERROR(VLOOKUP(B10049,IPQlickTabla!$B:$J,9,FALSE),IF(B10049="80 - Produccion-Mezcla Grasa","80",IF(B10049="51 - Purga-Purga de sebo","51",IF(B10049="502 - Fermentacion PCL","502",IF(B10049="510 - Fermentacion","510","512"))))))</f>
        <v/>
      </c>
      <c r="M10049" s="107" t="str">
        <f t="shared" si="156"/>
        <v/>
      </c>
    </row>
    <row r="10050" spans="12:13" hidden="1" x14ac:dyDescent="0.25">
      <c r="L10050" s="145" t="str">
        <f>IF(A10050="","",IFERROR(VLOOKUP(B10050,IPQlickTabla!$B:$J,9,FALSE),IF(B10050="80 - Produccion-Mezcla Grasa","80",IF(B10050="51 - Purga-Purga de sebo","51",IF(B10050="502 - Fermentacion PCL","502",IF(B10050="510 - Fermentacion","510","512"))))))</f>
        <v/>
      </c>
      <c r="M10050" s="107" t="str">
        <f t="shared" si="156"/>
        <v/>
      </c>
    </row>
    <row r="10051" spans="12:13" hidden="1" x14ac:dyDescent="0.25">
      <c r="L10051" s="145" t="str">
        <f>IF(A10051="","",IFERROR(VLOOKUP(B10051,IPQlickTabla!$B:$J,9,FALSE),IF(B10051="80 - Produccion-Mezcla Grasa","80",IF(B10051="51 - Purga-Purga de sebo","51",IF(B10051="502 - Fermentacion PCL","502",IF(B10051="510 - Fermentacion","510","512"))))))</f>
        <v/>
      </c>
      <c r="M10051" s="107" t="str">
        <f t="shared" ref="M10051:M10114" si="157">+IF(OR(L10051=73,L10051=74,L10051=75),75,IF(L10051="80",80,IF(L10051="51",51,IF(L10051="502",502,IF(L10051="510",510,IF(L10051="512",512,L10051))))))</f>
        <v/>
      </c>
    </row>
    <row r="10052" spans="12:13" hidden="1" x14ac:dyDescent="0.25">
      <c r="L10052" s="145" t="str">
        <f>IF(A10052="","",IFERROR(VLOOKUP(B10052,IPQlickTabla!$B:$J,9,FALSE),IF(B10052="80 - Produccion-Mezcla Grasa","80",IF(B10052="51 - Purga-Purga de sebo","51",IF(B10052="502 - Fermentacion PCL","502",IF(B10052="510 - Fermentacion","510","512"))))))</f>
        <v/>
      </c>
      <c r="M10052" s="107" t="str">
        <f t="shared" si="157"/>
        <v/>
      </c>
    </row>
    <row r="10053" spans="12:13" hidden="1" x14ac:dyDescent="0.25">
      <c r="L10053" s="145" t="str">
        <f>IF(A10053="","",IFERROR(VLOOKUP(B10053,IPQlickTabla!$B:$J,9,FALSE),IF(B10053="80 - Produccion-Mezcla Grasa","80",IF(B10053="51 - Purga-Purga de sebo","51",IF(B10053="502 - Fermentacion PCL","502",IF(B10053="510 - Fermentacion","510","512"))))))</f>
        <v/>
      </c>
      <c r="M10053" s="107" t="str">
        <f t="shared" si="157"/>
        <v/>
      </c>
    </row>
    <row r="10054" spans="12:13" hidden="1" x14ac:dyDescent="0.25">
      <c r="L10054" s="145" t="str">
        <f>IF(A10054="","",IFERROR(VLOOKUP(B10054,IPQlickTabla!$B:$J,9,FALSE),IF(B10054="80 - Produccion-Mezcla Grasa","80",IF(B10054="51 - Purga-Purga de sebo","51",IF(B10054="502 - Fermentacion PCL","502",IF(B10054="510 - Fermentacion","510","512"))))))</f>
        <v/>
      </c>
      <c r="M10054" s="107" t="str">
        <f t="shared" si="157"/>
        <v/>
      </c>
    </row>
    <row r="10055" spans="12:13" hidden="1" x14ac:dyDescent="0.25">
      <c r="L10055" s="145" t="str">
        <f>IF(A10055="","",IFERROR(VLOOKUP(B10055,IPQlickTabla!$B:$J,9,FALSE),IF(B10055="80 - Produccion-Mezcla Grasa","80",IF(B10055="51 - Purga-Purga de sebo","51",IF(B10055="502 - Fermentacion PCL","502",IF(B10055="510 - Fermentacion","510","512"))))))</f>
        <v/>
      </c>
      <c r="M10055" s="107" t="str">
        <f t="shared" si="157"/>
        <v/>
      </c>
    </row>
    <row r="10056" spans="12:13" hidden="1" x14ac:dyDescent="0.25">
      <c r="L10056" s="145" t="str">
        <f>IF(A10056="","",IFERROR(VLOOKUP(B10056,IPQlickTabla!$B:$J,9,FALSE),IF(B10056="80 - Produccion-Mezcla Grasa","80",IF(B10056="51 - Purga-Purga de sebo","51",IF(B10056="502 - Fermentacion PCL","502",IF(B10056="510 - Fermentacion","510","512"))))))</f>
        <v/>
      </c>
      <c r="M10056" s="107" t="str">
        <f t="shared" si="157"/>
        <v/>
      </c>
    </row>
    <row r="10057" spans="12:13" hidden="1" x14ac:dyDescent="0.25">
      <c r="L10057" s="145" t="str">
        <f>IF(A10057="","",IFERROR(VLOOKUP(B10057,IPQlickTabla!$B:$J,9,FALSE),IF(B10057="80 - Produccion-Mezcla Grasa","80",IF(B10057="51 - Purga-Purga de sebo","51",IF(B10057="502 - Fermentacion PCL","502",IF(B10057="510 - Fermentacion","510","512"))))))</f>
        <v/>
      </c>
      <c r="M10057" s="107" t="str">
        <f t="shared" si="157"/>
        <v/>
      </c>
    </row>
    <row r="10058" spans="12:13" hidden="1" x14ac:dyDescent="0.25">
      <c r="L10058" s="145" t="str">
        <f>IF(A10058="","",IFERROR(VLOOKUP(B10058,IPQlickTabla!$B:$J,9,FALSE),IF(B10058="80 - Produccion-Mezcla Grasa","80",IF(B10058="51 - Purga-Purga de sebo","51",IF(B10058="502 - Fermentacion PCL","502",IF(B10058="510 - Fermentacion","510","512"))))))</f>
        <v/>
      </c>
      <c r="M10058" s="107" t="str">
        <f t="shared" si="157"/>
        <v/>
      </c>
    </row>
    <row r="10059" spans="12:13" hidden="1" x14ac:dyDescent="0.25">
      <c r="L10059" s="145" t="str">
        <f>IF(A10059="","",IFERROR(VLOOKUP(B10059,IPQlickTabla!$B:$J,9,FALSE),IF(B10059="80 - Produccion-Mezcla Grasa","80",IF(B10059="51 - Purga-Purga de sebo","51",IF(B10059="502 - Fermentacion PCL","502",IF(B10059="510 - Fermentacion","510","512"))))))</f>
        <v/>
      </c>
      <c r="M10059" s="107" t="str">
        <f t="shared" si="157"/>
        <v/>
      </c>
    </row>
    <row r="10060" spans="12:13" hidden="1" x14ac:dyDescent="0.25">
      <c r="L10060" s="145" t="str">
        <f>IF(A10060="","",IFERROR(VLOOKUP(B10060,IPQlickTabla!$B:$J,9,FALSE),IF(B10060="80 - Produccion-Mezcla Grasa","80",IF(B10060="51 - Purga-Purga de sebo","51",IF(B10060="502 - Fermentacion PCL","502",IF(B10060="510 - Fermentacion","510","512"))))))</f>
        <v/>
      </c>
      <c r="M10060" s="107" t="str">
        <f t="shared" si="157"/>
        <v/>
      </c>
    </row>
    <row r="10061" spans="12:13" hidden="1" x14ac:dyDescent="0.25">
      <c r="L10061" s="145" t="str">
        <f>IF(A10061="","",IFERROR(VLOOKUP(B10061,IPQlickTabla!$B:$J,9,FALSE),IF(B10061="80 - Produccion-Mezcla Grasa","80",IF(B10061="51 - Purga-Purga de sebo","51",IF(B10061="502 - Fermentacion PCL","502",IF(B10061="510 - Fermentacion","510","512"))))))</f>
        <v/>
      </c>
      <c r="M10061" s="107" t="str">
        <f t="shared" si="157"/>
        <v/>
      </c>
    </row>
    <row r="10062" spans="12:13" hidden="1" x14ac:dyDescent="0.25">
      <c r="L10062" s="145" t="str">
        <f>IF(A10062="","",IFERROR(VLOOKUP(B10062,IPQlickTabla!$B:$J,9,FALSE),IF(B10062="80 - Produccion-Mezcla Grasa","80",IF(B10062="51 - Purga-Purga de sebo","51",IF(B10062="502 - Fermentacion PCL","502",IF(B10062="510 - Fermentacion","510","512"))))))</f>
        <v/>
      </c>
      <c r="M10062" s="107" t="str">
        <f t="shared" si="157"/>
        <v/>
      </c>
    </row>
    <row r="10063" spans="12:13" hidden="1" x14ac:dyDescent="0.25">
      <c r="L10063" s="145" t="str">
        <f>IF(A10063="","",IFERROR(VLOOKUP(B10063,IPQlickTabla!$B:$J,9,FALSE),IF(B10063="80 - Produccion-Mezcla Grasa","80",IF(B10063="51 - Purga-Purga de sebo","51",IF(B10063="502 - Fermentacion PCL","502",IF(B10063="510 - Fermentacion","510","512"))))))</f>
        <v/>
      </c>
      <c r="M10063" s="107" t="str">
        <f t="shared" si="157"/>
        <v/>
      </c>
    </row>
    <row r="10064" spans="12:13" hidden="1" x14ac:dyDescent="0.25">
      <c r="L10064" s="145" t="str">
        <f>IF(A10064="","",IFERROR(VLOOKUP(B10064,IPQlickTabla!$B:$J,9,FALSE),IF(B10064="80 - Produccion-Mezcla Grasa","80",IF(B10064="51 - Purga-Purga de sebo","51",IF(B10064="502 - Fermentacion PCL","502",IF(B10064="510 - Fermentacion","510","512"))))))</f>
        <v/>
      </c>
      <c r="M10064" s="107" t="str">
        <f t="shared" si="157"/>
        <v/>
      </c>
    </row>
    <row r="10065" spans="12:13" hidden="1" x14ac:dyDescent="0.25">
      <c r="L10065" s="145" t="str">
        <f>IF(A10065="","",IFERROR(VLOOKUP(B10065,IPQlickTabla!$B:$J,9,FALSE),IF(B10065="80 - Produccion-Mezcla Grasa","80",IF(B10065="51 - Purga-Purga de sebo","51",IF(B10065="502 - Fermentacion PCL","502",IF(B10065="510 - Fermentacion","510","512"))))))</f>
        <v/>
      </c>
      <c r="M10065" s="107" t="str">
        <f t="shared" si="157"/>
        <v/>
      </c>
    </row>
    <row r="10066" spans="12:13" hidden="1" x14ac:dyDescent="0.25">
      <c r="L10066" s="145" t="str">
        <f>IF(A10066="","",IFERROR(VLOOKUP(B10066,IPQlickTabla!$B:$J,9,FALSE),IF(B10066="80 - Produccion-Mezcla Grasa","80",IF(B10066="51 - Purga-Purga de sebo","51",IF(B10066="502 - Fermentacion PCL","502",IF(B10066="510 - Fermentacion","510","512"))))))</f>
        <v/>
      </c>
      <c r="M10066" s="107" t="str">
        <f t="shared" si="157"/>
        <v/>
      </c>
    </row>
    <row r="10067" spans="12:13" hidden="1" x14ac:dyDescent="0.25">
      <c r="L10067" s="145" t="str">
        <f>IF(A10067="","",IFERROR(VLOOKUP(B10067,IPQlickTabla!$B:$J,9,FALSE),IF(B10067="80 - Produccion-Mezcla Grasa","80",IF(B10067="51 - Purga-Purga de sebo","51",IF(B10067="502 - Fermentacion PCL","502",IF(B10067="510 - Fermentacion","510","512"))))))</f>
        <v/>
      </c>
      <c r="M10067" s="107" t="str">
        <f t="shared" si="157"/>
        <v/>
      </c>
    </row>
    <row r="10068" spans="12:13" hidden="1" x14ac:dyDescent="0.25">
      <c r="L10068" s="145" t="str">
        <f>IF(A10068="","",IFERROR(VLOOKUP(B10068,IPQlickTabla!$B:$J,9,FALSE),IF(B10068="80 - Produccion-Mezcla Grasa","80",IF(B10068="51 - Purga-Purga de sebo","51",IF(B10068="502 - Fermentacion PCL","502",IF(B10068="510 - Fermentacion","510","512"))))))</f>
        <v/>
      </c>
      <c r="M10068" s="107" t="str">
        <f t="shared" si="157"/>
        <v/>
      </c>
    </row>
    <row r="10069" spans="12:13" hidden="1" x14ac:dyDescent="0.25">
      <c r="L10069" s="145" t="str">
        <f>IF(A10069="","",IFERROR(VLOOKUP(B10069,IPQlickTabla!$B:$J,9,FALSE),IF(B10069="80 - Produccion-Mezcla Grasa","80",IF(B10069="51 - Purga-Purga de sebo","51",IF(B10069="502 - Fermentacion PCL","502",IF(B10069="510 - Fermentacion","510","512"))))))</f>
        <v/>
      </c>
      <c r="M10069" s="107" t="str">
        <f t="shared" si="157"/>
        <v/>
      </c>
    </row>
    <row r="10070" spans="12:13" hidden="1" x14ac:dyDescent="0.25">
      <c r="L10070" s="145" t="str">
        <f>IF(A10070="","",IFERROR(VLOOKUP(B10070,IPQlickTabla!$B:$J,9,FALSE),IF(B10070="80 - Produccion-Mezcla Grasa","80",IF(B10070="51 - Purga-Purga de sebo","51",IF(B10070="502 - Fermentacion PCL","502",IF(B10070="510 - Fermentacion","510","512"))))))</f>
        <v/>
      </c>
      <c r="M10070" s="107" t="str">
        <f t="shared" si="157"/>
        <v/>
      </c>
    </row>
    <row r="10071" spans="12:13" hidden="1" x14ac:dyDescent="0.25">
      <c r="L10071" s="145" t="str">
        <f>IF(A10071="","",IFERROR(VLOOKUP(B10071,IPQlickTabla!$B:$J,9,FALSE),IF(B10071="80 - Produccion-Mezcla Grasa","80",IF(B10071="51 - Purga-Purga de sebo","51",IF(B10071="502 - Fermentacion PCL","502",IF(B10071="510 - Fermentacion","510","512"))))))</f>
        <v/>
      </c>
      <c r="M10071" s="107" t="str">
        <f t="shared" si="157"/>
        <v/>
      </c>
    </row>
    <row r="10072" spans="12:13" hidden="1" x14ac:dyDescent="0.25">
      <c r="L10072" s="145" t="str">
        <f>IF(A10072="","",IFERROR(VLOOKUP(B10072,IPQlickTabla!$B:$J,9,FALSE),IF(B10072="80 - Produccion-Mezcla Grasa","80",IF(B10072="51 - Purga-Purga de sebo","51",IF(B10072="502 - Fermentacion PCL","502",IF(B10072="510 - Fermentacion","510","512"))))))</f>
        <v/>
      </c>
      <c r="M10072" s="107" t="str">
        <f t="shared" si="157"/>
        <v/>
      </c>
    </row>
    <row r="10073" spans="12:13" hidden="1" x14ac:dyDescent="0.25">
      <c r="L10073" s="145" t="str">
        <f>IF(A10073="","",IFERROR(VLOOKUP(B10073,IPQlickTabla!$B:$J,9,FALSE),IF(B10073="80 - Produccion-Mezcla Grasa","80",IF(B10073="51 - Purga-Purga de sebo","51",IF(B10073="502 - Fermentacion PCL","502",IF(B10073="510 - Fermentacion","510","512"))))))</f>
        <v/>
      </c>
      <c r="M10073" s="107" t="str">
        <f t="shared" si="157"/>
        <v/>
      </c>
    </row>
    <row r="10074" spans="12:13" hidden="1" x14ac:dyDescent="0.25">
      <c r="L10074" s="145" t="str">
        <f>IF(A10074="","",IFERROR(VLOOKUP(B10074,IPQlickTabla!$B:$J,9,FALSE),IF(B10074="80 - Produccion-Mezcla Grasa","80",IF(B10074="51 - Purga-Purga de sebo","51",IF(B10074="502 - Fermentacion PCL","502",IF(B10074="510 - Fermentacion","510","512"))))))</f>
        <v/>
      </c>
      <c r="M10074" s="107" t="str">
        <f t="shared" si="157"/>
        <v/>
      </c>
    </row>
    <row r="10075" spans="12:13" hidden="1" x14ac:dyDescent="0.25">
      <c r="L10075" s="145" t="str">
        <f>IF(A10075="","",IFERROR(VLOOKUP(B10075,IPQlickTabla!$B:$J,9,FALSE),IF(B10075="80 - Produccion-Mezcla Grasa","80",IF(B10075="51 - Purga-Purga de sebo","51",IF(B10075="502 - Fermentacion PCL","502",IF(B10075="510 - Fermentacion","510","512"))))))</f>
        <v/>
      </c>
      <c r="M10075" s="107" t="str">
        <f t="shared" si="157"/>
        <v/>
      </c>
    </row>
    <row r="10076" spans="12:13" hidden="1" x14ac:dyDescent="0.25">
      <c r="L10076" s="145" t="str">
        <f>IF(A10076="","",IFERROR(VLOOKUP(B10076,IPQlickTabla!$B:$J,9,FALSE),IF(B10076="80 - Produccion-Mezcla Grasa","80",IF(B10076="51 - Purga-Purga de sebo","51",IF(B10076="502 - Fermentacion PCL","502",IF(B10076="510 - Fermentacion","510","512"))))))</f>
        <v/>
      </c>
      <c r="M10076" s="107" t="str">
        <f t="shared" si="157"/>
        <v/>
      </c>
    </row>
    <row r="10077" spans="12:13" hidden="1" x14ac:dyDescent="0.25">
      <c r="L10077" s="145" t="str">
        <f>IF(A10077="","",IFERROR(VLOOKUP(B10077,IPQlickTabla!$B:$J,9,FALSE),IF(B10077="80 - Produccion-Mezcla Grasa","80",IF(B10077="51 - Purga-Purga de sebo","51",IF(B10077="502 - Fermentacion PCL","502",IF(B10077="510 - Fermentacion","510","512"))))))</f>
        <v/>
      </c>
      <c r="M10077" s="107" t="str">
        <f t="shared" si="157"/>
        <v/>
      </c>
    </row>
    <row r="10078" spans="12:13" hidden="1" x14ac:dyDescent="0.25">
      <c r="L10078" s="145" t="str">
        <f>IF(A10078="","",IFERROR(VLOOKUP(B10078,IPQlickTabla!$B:$J,9,FALSE),IF(B10078="80 - Produccion-Mezcla Grasa","80",IF(B10078="51 - Purga-Purga de sebo","51",IF(B10078="502 - Fermentacion PCL","502",IF(B10078="510 - Fermentacion","510","512"))))))</f>
        <v/>
      </c>
      <c r="M10078" s="107" t="str">
        <f t="shared" si="157"/>
        <v/>
      </c>
    </row>
    <row r="10079" spans="12:13" hidden="1" x14ac:dyDescent="0.25">
      <c r="L10079" s="145" t="str">
        <f>IF(A10079="","",IFERROR(VLOOKUP(B10079,IPQlickTabla!$B:$J,9,FALSE),IF(B10079="80 - Produccion-Mezcla Grasa","80",IF(B10079="51 - Purga-Purga de sebo","51",IF(B10079="502 - Fermentacion PCL","502",IF(B10079="510 - Fermentacion","510","512"))))))</f>
        <v/>
      </c>
      <c r="M10079" s="107" t="str">
        <f t="shared" si="157"/>
        <v/>
      </c>
    </row>
    <row r="10080" spans="12:13" hidden="1" x14ac:dyDescent="0.25">
      <c r="L10080" s="145" t="str">
        <f>IF(A10080="","",IFERROR(VLOOKUP(B10080,IPQlickTabla!$B:$J,9,FALSE),IF(B10080="80 - Produccion-Mezcla Grasa","80",IF(B10080="51 - Purga-Purga de sebo","51",IF(B10080="502 - Fermentacion PCL","502",IF(B10080="510 - Fermentacion","510","512"))))))</f>
        <v/>
      </c>
      <c r="M10080" s="107" t="str">
        <f t="shared" si="157"/>
        <v/>
      </c>
    </row>
    <row r="10081" spans="12:13" hidden="1" x14ac:dyDescent="0.25">
      <c r="L10081" s="145" t="str">
        <f>IF(A10081="","",IFERROR(VLOOKUP(B10081,IPQlickTabla!$B:$J,9,FALSE),IF(B10081="80 - Produccion-Mezcla Grasa","80",IF(B10081="51 - Purga-Purga de sebo","51",IF(B10081="502 - Fermentacion PCL","502",IF(B10081="510 - Fermentacion","510","512"))))))</f>
        <v/>
      </c>
      <c r="M10081" s="107" t="str">
        <f t="shared" si="157"/>
        <v/>
      </c>
    </row>
    <row r="10082" spans="12:13" hidden="1" x14ac:dyDescent="0.25">
      <c r="L10082" s="145" t="str">
        <f>IF(A10082="","",IFERROR(VLOOKUP(B10082,IPQlickTabla!$B:$J,9,FALSE),IF(B10082="80 - Produccion-Mezcla Grasa","80",IF(B10082="51 - Purga-Purga de sebo","51",IF(B10082="502 - Fermentacion PCL","502",IF(B10082="510 - Fermentacion","510","512"))))))</f>
        <v/>
      </c>
      <c r="M10082" s="107" t="str">
        <f t="shared" si="157"/>
        <v/>
      </c>
    </row>
    <row r="10083" spans="12:13" hidden="1" x14ac:dyDescent="0.25">
      <c r="L10083" s="145" t="str">
        <f>IF(A10083="","",IFERROR(VLOOKUP(B10083,IPQlickTabla!$B:$J,9,FALSE),IF(B10083="80 - Produccion-Mezcla Grasa","80",IF(B10083="51 - Purga-Purga de sebo","51",IF(B10083="502 - Fermentacion PCL","502",IF(B10083="510 - Fermentacion","510","512"))))))</f>
        <v/>
      </c>
      <c r="M10083" s="107" t="str">
        <f t="shared" si="157"/>
        <v/>
      </c>
    </row>
    <row r="10084" spans="12:13" hidden="1" x14ac:dyDescent="0.25">
      <c r="L10084" s="145" t="str">
        <f>IF(A10084="","",IFERROR(VLOOKUP(B10084,IPQlickTabla!$B:$J,9,FALSE),IF(B10084="80 - Produccion-Mezcla Grasa","80",IF(B10084="51 - Purga-Purga de sebo","51",IF(B10084="502 - Fermentacion PCL","502",IF(B10084="510 - Fermentacion","510","512"))))))</f>
        <v/>
      </c>
      <c r="M10084" s="107" t="str">
        <f t="shared" si="157"/>
        <v/>
      </c>
    </row>
    <row r="10085" spans="12:13" hidden="1" x14ac:dyDescent="0.25">
      <c r="L10085" s="145" t="str">
        <f>IF(A10085="","",IFERROR(VLOOKUP(B10085,IPQlickTabla!$B:$J,9,FALSE),IF(B10085="80 - Produccion-Mezcla Grasa","80",IF(B10085="51 - Purga-Purga de sebo","51",IF(B10085="502 - Fermentacion PCL","502",IF(B10085="510 - Fermentacion","510","512"))))))</f>
        <v/>
      </c>
      <c r="M10085" s="107" t="str">
        <f t="shared" si="157"/>
        <v/>
      </c>
    </row>
    <row r="10086" spans="12:13" hidden="1" x14ac:dyDescent="0.25">
      <c r="L10086" s="145" t="str">
        <f>IF(A10086="","",IFERROR(VLOOKUP(B10086,IPQlickTabla!$B:$J,9,FALSE),IF(B10086="80 - Produccion-Mezcla Grasa","80",IF(B10086="51 - Purga-Purga de sebo","51",IF(B10086="502 - Fermentacion PCL","502",IF(B10086="510 - Fermentacion","510","512"))))))</f>
        <v/>
      </c>
      <c r="M10086" s="107" t="str">
        <f t="shared" si="157"/>
        <v/>
      </c>
    </row>
    <row r="10087" spans="12:13" hidden="1" x14ac:dyDescent="0.25">
      <c r="L10087" s="145" t="str">
        <f>IF(A10087="","",IFERROR(VLOOKUP(B10087,IPQlickTabla!$B:$J,9,FALSE),IF(B10087="80 - Produccion-Mezcla Grasa","80",IF(B10087="51 - Purga-Purga de sebo","51",IF(B10087="502 - Fermentacion PCL","502",IF(B10087="510 - Fermentacion","510","512"))))))</f>
        <v/>
      </c>
      <c r="M10087" s="107" t="str">
        <f t="shared" si="157"/>
        <v/>
      </c>
    </row>
    <row r="10088" spans="12:13" hidden="1" x14ac:dyDescent="0.25">
      <c r="L10088" s="145" t="str">
        <f>IF(A10088="","",IFERROR(VLOOKUP(B10088,IPQlickTabla!$B:$J,9,FALSE),IF(B10088="80 - Produccion-Mezcla Grasa","80",IF(B10088="51 - Purga-Purga de sebo","51",IF(B10088="502 - Fermentacion PCL","502",IF(B10088="510 - Fermentacion","510","512"))))))</f>
        <v/>
      </c>
      <c r="M10088" s="107" t="str">
        <f t="shared" si="157"/>
        <v/>
      </c>
    </row>
    <row r="10089" spans="12:13" hidden="1" x14ac:dyDescent="0.25">
      <c r="L10089" s="145" t="str">
        <f>IF(A10089="","",IFERROR(VLOOKUP(B10089,IPQlickTabla!$B:$J,9,FALSE),IF(B10089="80 - Produccion-Mezcla Grasa","80",IF(B10089="51 - Purga-Purga de sebo","51",IF(B10089="502 - Fermentacion PCL","502",IF(B10089="510 - Fermentacion","510","512"))))))</f>
        <v/>
      </c>
      <c r="M10089" s="107" t="str">
        <f t="shared" si="157"/>
        <v/>
      </c>
    </row>
    <row r="10090" spans="12:13" hidden="1" x14ac:dyDescent="0.25">
      <c r="L10090" s="145" t="str">
        <f>IF(A10090="","",IFERROR(VLOOKUP(B10090,IPQlickTabla!$B:$J,9,FALSE),IF(B10090="80 - Produccion-Mezcla Grasa","80",IF(B10090="51 - Purga-Purga de sebo","51",IF(B10090="502 - Fermentacion PCL","502",IF(B10090="510 - Fermentacion","510","512"))))))</f>
        <v/>
      </c>
      <c r="M10090" s="107" t="str">
        <f t="shared" si="157"/>
        <v/>
      </c>
    </row>
    <row r="10091" spans="12:13" hidden="1" x14ac:dyDescent="0.25">
      <c r="L10091" s="145" t="str">
        <f>IF(A10091="","",IFERROR(VLOOKUP(B10091,IPQlickTabla!$B:$J,9,FALSE),IF(B10091="80 - Produccion-Mezcla Grasa","80",IF(B10091="51 - Purga-Purga de sebo","51",IF(B10091="502 - Fermentacion PCL","502",IF(B10091="510 - Fermentacion","510","512"))))))</f>
        <v/>
      </c>
      <c r="M10091" s="107" t="str">
        <f t="shared" si="157"/>
        <v/>
      </c>
    </row>
    <row r="10092" spans="12:13" hidden="1" x14ac:dyDescent="0.25">
      <c r="L10092" s="145" t="str">
        <f>IF(A10092="","",IFERROR(VLOOKUP(B10092,IPQlickTabla!$B:$J,9,FALSE),IF(B10092="80 - Produccion-Mezcla Grasa","80",IF(B10092="51 - Purga-Purga de sebo","51",IF(B10092="502 - Fermentacion PCL","502",IF(B10092="510 - Fermentacion","510","512"))))))</f>
        <v/>
      </c>
      <c r="M10092" s="107" t="str">
        <f t="shared" si="157"/>
        <v/>
      </c>
    </row>
    <row r="10093" spans="12:13" hidden="1" x14ac:dyDescent="0.25">
      <c r="L10093" s="145" t="str">
        <f>IF(A10093="","",IFERROR(VLOOKUP(B10093,IPQlickTabla!$B:$J,9,FALSE),IF(B10093="80 - Produccion-Mezcla Grasa","80",IF(B10093="51 - Purga-Purga de sebo","51",IF(B10093="502 - Fermentacion PCL","502",IF(B10093="510 - Fermentacion","510","512"))))))</f>
        <v/>
      </c>
      <c r="M10093" s="107" t="str">
        <f t="shared" si="157"/>
        <v/>
      </c>
    </row>
    <row r="10094" spans="12:13" hidden="1" x14ac:dyDescent="0.25">
      <c r="L10094" s="145" t="str">
        <f>IF(A10094="","",IFERROR(VLOOKUP(B10094,IPQlickTabla!$B:$J,9,FALSE),IF(B10094="80 - Produccion-Mezcla Grasa","80",IF(B10094="51 - Purga-Purga de sebo","51",IF(B10094="502 - Fermentacion PCL","502",IF(B10094="510 - Fermentacion","510","512"))))))</f>
        <v/>
      </c>
      <c r="M10094" s="107" t="str">
        <f t="shared" si="157"/>
        <v/>
      </c>
    </row>
    <row r="10095" spans="12:13" hidden="1" x14ac:dyDescent="0.25">
      <c r="L10095" s="145" t="str">
        <f>IF(A10095="","",IFERROR(VLOOKUP(B10095,IPQlickTabla!$B:$J,9,FALSE),IF(B10095="80 - Produccion-Mezcla Grasa","80",IF(B10095="51 - Purga-Purga de sebo","51",IF(B10095="502 - Fermentacion PCL","502",IF(B10095="510 - Fermentacion","510","512"))))))</f>
        <v/>
      </c>
      <c r="M10095" s="107" t="str">
        <f t="shared" si="157"/>
        <v/>
      </c>
    </row>
    <row r="10096" spans="12:13" hidden="1" x14ac:dyDescent="0.25">
      <c r="L10096" s="145" t="str">
        <f>IF(A10096="","",IFERROR(VLOOKUP(B10096,IPQlickTabla!$B:$J,9,FALSE),IF(B10096="80 - Produccion-Mezcla Grasa","80",IF(B10096="51 - Purga-Purga de sebo","51",IF(B10096="502 - Fermentacion PCL","502",IF(B10096="510 - Fermentacion","510","512"))))))</f>
        <v/>
      </c>
      <c r="M10096" s="107" t="str">
        <f t="shared" si="157"/>
        <v/>
      </c>
    </row>
    <row r="10097" spans="12:13" hidden="1" x14ac:dyDescent="0.25">
      <c r="L10097" s="145" t="str">
        <f>IF(A10097="","",IFERROR(VLOOKUP(B10097,IPQlickTabla!$B:$J,9,FALSE),IF(B10097="80 - Produccion-Mezcla Grasa","80",IF(B10097="51 - Purga-Purga de sebo","51",IF(B10097="502 - Fermentacion PCL","502",IF(B10097="510 - Fermentacion","510","512"))))))</f>
        <v/>
      </c>
      <c r="M10097" s="107" t="str">
        <f t="shared" si="157"/>
        <v/>
      </c>
    </row>
    <row r="10098" spans="12:13" hidden="1" x14ac:dyDescent="0.25">
      <c r="L10098" s="145" t="str">
        <f>IF(A10098="","",IFERROR(VLOOKUP(B10098,IPQlickTabla!$B:$J,9,FALSE),IF(B10098="80 - Produccion-Mezcla Grasa","80",IF(B10098="51 - Purga-Purga de sebo","51",IF(B10098="502 - Fermentacion PCL","502",IF(B10098="510 - Fermentacion","510","512"))))))</f>
        <v/>
      </c>
      <c r="M10098" s="107" t="str">
        <f t="shared" si="157"/>
        <v/>
      </c>
    </row>
    <row r="10099" spans="12:13" hidden="1" x14ac:dyDescent="0.25">
      <c r="L10099" s="145" t="str">
        <f>IF(A10099="","",IFERROR(VLOOKUP(B10099,IPQlickTabla!$B:$J,9,FALSE),IF(B10099="80 - Produccion-Mezcla Grasa","80",IF(B10099="51 - Purga-Purga de sebo","51",IF(B10099="502 - Fermentacion PCL","502",IF(B10099="510 - Fermentacion","510","512"))))))</f>
        <v/>
      </c>
      <c r="M10099" s="107" t="str">
        <f t="shared" si="157"/>
        <v/>
      </c>
    </row>
    <row r="10100" spans="12:13" hidden="1" x14ac:dyDescent="0.25">
      <c r="L10100" s="145" t="str">
        <f>IF(A10100="","",IFERROR(VLOOKUP(B10100,IPQlickTabla!$B:$J,9,FALSE),IF(B10100="80 - Produccion-Mezcla Grasa","80",IF(B10100="51 - Purga-Purga de sebo","51",IF(B10100="502 - Fermentacion PCL","502",IF(B10100="510 - Fermentacion","510","512"))))))</f>
        <v/>
      </c>
      <c r="M10100" s="107" t="str">
        <f t="shared" si="157"/>
        <v/>
      </c>
    </row>
    <row r="10101" spans="12:13" hidden="1" x14ac:dyDescent="0.25">
      <c r="L10101" s="145" t="str">
        <f>IF(A10101="","",IFERROR(VLOOKUP(B10101,IPQlickTabla!$B:$J,9,FALSE),IF(B10101="80 - Produccion-Mezcla Grasa","80",IF(B10101="51 - Purga-Purga de sebo","51",IF(B10101="502 - Fermentacion PCL","502",IF(B10101="510 - Fermentacion","510","512"))))))</f>
        <v/>
      </c>
      <c r="M10101" s="107" t="str">
        <f t="shared" si="157"/>
        <v/>
      </c>
    </row>
    <row r="10102" spans="12:13" hidden="1" x14ac:dyDescent="0.25">
      <c r="L10102" s="145" t="str">
        <f>IF(A10102="","",IFERROR(VLOOKUP(B10102,IPQlickTabla!$B:$J,9,FALSE),IF(B10102="80 - Produccion-Mezcla Grasa","80",IF(B10102="51 - Purga-Purga de sebo","51",IF(B10102="502 - Fermentacion PCL","502",IF(B10102="510 - Fermentacion","510","512"))))))</f>
        <v/>
      </c>
      <c r="M10102" s="107" t="str">
        <f t="shared" si="157"/>
        <v/>
      </c>
    </row>
    <row r="10103" spans="12:13" hidden="1" x14ac:dyDescent="0.25">
      <c r="L10103" s="145" t="str">
        <f>IF(A10103="","",IFERROR(VLOOKUP(B10103,IPQlickTabla!$B:$J,9,FALSE),IF(B10103="80 - Produccion-Mezcla Grasa","80",IF(B10103="51 - Purga-Purga de sebo","51",IF(B10103="502 - Fermentacion PCL","502",IF(B10103="510 - Fermentacion","510","512"))))))</f>
        <v/>
      </c>
      <c r="M10103" s="107" t="str">
        <f t="shared" si="157"/>
        <v/>
      </c>
    </row>
    <row r="10104" spans="12:13" hidden="1" x14ac:dyDescent="0.25">
      <c r="L10104" s="145" t="str">
        <f>IF(A10104="","",IFERROR(VLOOKUP(B10104,IPQlickTabla!$B:$J,9,FALSE),IF(B10104="80 - Produccion-Mezcla Grasa","80",IF(B10104="51 - Purga-Purga de sebo","51",IF(B10104="502 - Fermentacion PCL","502",IF(B10104="510 - Fermentacion","510","512"))))))</f>
        <v/>
      </c>
      <c r="M10104" s="107" t="str">
        <f t="shared" si="157"/>
        <v/>
      </c>
    </row>
    <row r="10105" spans="12:13" hidden="1" x14ac:dyDescent="0.25">
      <c r="L10105" s="145" t="str">
        <f>IF(A10105="","",IFERROR(VLOOKUP(B10105,IPQlickTabla!$B:$J,9,FALSE),IF(B10105="80 - Produccion-Mezcla Grasa","80",IF(B10105="51 - Purga-Purga de sebo","51",IF(B10105="502 - Fermentacion PCL","502",IF(B10105="510 - Fermentacion","510","512"))))))</f>
        <v/>
      </c>
      <c r="M10105" s="107" t="str">
        <f t="shared" si="157"/>
        <v/>
      </c>
    </row>
    <row r="10106" spans="12:13" hidden="1" x14ac:dyDescent="0.25">
      <c r="L10106" s="145" t="str">
        <f>IF(A10106="","",IFERROR(VLOOKUP(B10106,IPQlickTabla!$B:$J,9,FALSE),IF(B10106="80 - Produccion-Mezcla Grasa","80",IF(B10106="51 - Purga-Purga de sebo","51",IF(B10106="502 - Fermentacion PCL","502",IF(B10106="510 - Fermentacion","510","512"))))))</f>
        <v/>
      </c>
      <c r="M10106" s="107" t="str">
        <f t="shared" si="157"/>
        <v/>
      </c>
    </row>
    <row r="10107" spans="12:13" hidden="1" x14ac:dyDescent="0.25">
      <c r="L10107" s="145" t="str">
        <f>IF(A10107="","",IFERROR(VLOOKUP(B10107,IPQlickTabla!$B:$J,9,FALSE),IF(B10107="80 - Produccion-Mezcla Grasa","80",IF(B10107="51 - Purga-Purga de sebo","51",IF(B10107="502 - Fermentacion PCL","502",IF(B10107="510 - Fermentacion","510","512"))))))</f>
        <v/>
      </c>
      <c r="M10107" s="107" t="str">
        <f t="shared" si="157"/>
        <v/>
      </c>
    </row>
    <row r="10108" spans="12:13" hidden="1" x14ac:dyDescent="0.25">
      <c r="L10108" s="145" t="str">
        <f>IF(A10108="","",IFERROR(VLOOKUP(B10108,IPQlickTabla!$B:$J,9,FALSE),IF(B10108="80 - Produccion-Mezcla Grasa","80",IF(B10108="51 - Purga-Purga de sebo","51",IF(B10108="502 - Fermentacion PCL","502",IF(B10108="510 - Fermentacion","510","512"))))))</f>
        <v/>
      </c>
      <c r="M10108" s="107" t="str">
        <f t="shared" si="157"/>
        <v/>
      </c>
    </row>
    <row r="10109" spans="12:13" hidden="1" x14ac:dyDescent="0.25">
      <c r="L10109" s="145" t="str">
        <f>IF(A10109="","",IFERROR(VLOOKUP(B10109,IPQlickTabla!$B:$J,9,FALSE),IF(B10109="80 - Produccion-Mezcla Grasa","80",IF(B10109="51 - Purga-Purga de sebo","51",IF(B10109="502 - Fermentacion PCL","502",IF(B10109="510 - Fermentacion","510","512"))))))</f>
        <v/>
      </c>
      <c r="M10109" s="107" t="str">
        <f t="shared" si="157"/>
        <v/>
      </c>
    </row>
    <row r="10110" spans="12:13" hidden="1" x14ac:dyDescent="0.25">
      <c r="L10110" s="145" t="str">
        <f>IF(A10110="","",IFERROR(VLOOKUP(B10110,IPQlickTabla!$B:$J,9,FALSE),IF(B10110="80 - Produccion-Mezcla Grasa","80",IF(B10110="51 - Purga-Purga de sebo","51",IF(B10110="502 - Fermentacion PCL","502",IF(B10110="510 - Fermentacion","510","512"))))))</f>
        <v/>
      </c>
      <c r="M10110" s="107" t="str">
        <f t="shared" si="157"/>
        <v/>
      </c>
    </row>
    <row r="10111" spans="12:13" hidden="1" x14ac:dyDescent="0.25">
      <c r="L10111" s="145" t="str">
        <f>IF(A10111="","",IFERROR(VLOOKUP(B10111,IPQlickTabla!$B:$J,9,FALSE),IF(B10111="80 - Produccion-Mezcla Grasa","80",IF(B10111="51 - Purga-Purga de sebo","51",IF(B10111="502 - Fermentacion PCL","502",IF(B10111="510 - Fermentacion","510","512"))))))</f>
        <v/>
      </c>
      <c r="M10111" s="107" t="str">
        <f t="shared" si="157"/>
        <v/>
      </c>
    </row>
    <row r="10112" spans="12:13" hidden="1" x14ac:dyDescent="0.25">
      <c r="L10112" s="145" t="str">
        <f>IF(A10112="","",IFERROR(VLOOKUP(B10112,IPQlickTabla!$B:$J,9,FALSE),IF(B10112="80 - Produccion-Mezcla Grasa","80",IF(B10112="51 - Purga-Purga de sebo","51",IF(B10112="502 - Fermentacion PCL","502",IF(B10112="510 - Fermentacion","510","512"))))))</f>
        <v/>
      </c>
      <c r="M10112" s="107" t="str">
        <f t="shared" si="157"/>
        <v/>
      </c>
    </row>
    <row r="10113" spans="12:13" hidden="1" x14ac:dyDescent="0.25">
      <c r="L10113" s="145" t="str">
        <f>IF(A10113="","",IFERROR(VLOOKUP(B10113,IPQlickTabla!$B:$J,9,FALSE),IF(B10113="80 - Produccion-Mezcla Grasa","80",IF(B10113="51 - Purga-Purga de sebo","51",IF(B10113="502 - Fermentacion PCL","502",IF(B10113="510 - Fermentacion","510","512"))))))</f>
        <v/>
      </c>
      <c r="M10113" s="107" t="str">
        <f t="shared" si="157"/>
        <v/>
      </c>
    </row>
    <row r="10114" spans="12:13" hidden="1" x14ac:dyDescent="0.25">
      <c r="L10114" s="145" t="str">
        <f>IF(A10114="","",IFERROR(VLOOKUP(B10114,IPQlickTabla!$B:$J,9,FALSE),IF(B10114="80 - Produccion-Mezcla Grasa","80",IF(B10114="51 - Purga-Purga de sebo","51",IF(B10114="502 - Fermentacion PCL","502",IF(B10114="510 - Fermentacion","510","512"))))))</f>
        <v/>
      </c>
      <c r="M10114" s="107" t="str">
        <f t="shared" si="157"/>
        <v/>
      </c>
    </row>
    <row r="10115" spans="12:13" hidden="1" x14ac:dyDescent="0.25">
      <c r="L10115" s="145" t="str">
        <f>IF(A10115="","",IFERROR(VLOOKUP(B10115,IPQlickTabla!$B:$J,9,FALSE),IF(B10115="80 - Produccion-Mezcla Grasa","80",IF(B10115="51 - Purga-Purga de sebo","51",IF(B10115="502 - Fermentacion PCL","502",IF(B10115="510 - Fermentacion","510","512"))))))</f>
        <v/>
      </c>
      <c r="M10115" s="107" t="str">
        <f t="shared" ref="M10115:M10178" si="158">+IF(OR(L10115=73,L10115=74,L10115=75),75,IF(L10115="80",80,IF(L10115="51",51,IF(L10115="502",502,IF(L10115="510",510,IF(L10115="512",512,L10115))))))</f>
        <v/>
      </c>
    </row>
    <row r="10116" spans="12:13" hidden="1" x14ac:dyDescent="0.25">
      <c r="L10116" s="145" t="str">
        <f>IF(A10116="","",IFERROR(VLOOKUP(B10116,IPQlickTabla!$B:$J,9,FALSE),IF(B10116="80 - Produccion-Mezcla Grasa","80",IF(B10116="51 - Purga-Purga de sebo","51",IF(B10116="502 - Fermentacion PCL","502",IF(B10116="510 - Fermentacion","510","512"))))))</f>
        <v/>
      </c>
      <c r="M10116" s="107" t="str">
        <f t="shared" si="158"/>
        <v/>
      </c>
    </row>
    <row r="10117" spans="12:13" hidden="1" x14ac:dyDescent="0.25">
      <c r="L10117" s="145" t="str">
        <f>IF(A10117="","",IFERROR(VLOOKUP(B10117,IPQlickTabla!$B:$J,9,FALSE),IF(B10117="80 - Produccion-Mezcla Grasa","80",IF(B10117="51 - Purga-Purga de sebo","51",IF(B10117="502 - Fermentacion PCL","502",IF(B10117="510 - Fermentacion","510","512"))))))</f>
        <v/>
      </c>
      <c r="M10117" s="107" t="str">
        <f t="shared" si="158"/>
        <v/>
      </c>
    </row>
    <row r="10118" spans="12:13" hidden="1" x14ac:dyDescent="0.25">
      <c r="L10118" s="145" t="str">
        <f>IF(A10118="","",IFERROR(VLOOKUP(B10118,IPQlickTabla!$B:$J,9,FALSE),IF(B10118="80 - Produccion-Mezcla Grasa","80",IF(B10118="51 - Purga-Purga de sebo","51",IF(B10118="502 - Fermentacion PCL","502",IF(B10118="510 - Fermentacion","510","512"))))))</f>
        <v/>
      </c>
      <c r="M10118" s="107" t="str">
        <f t="shared" si="158"/>
        <v/>
      </c>
    </row>
    <row r="10119" spans="12:13" hidden="1" x14ac:dyDescent="0.25">
      <c r="L10119" s="145" t="str">
        <f>IF(A10119="","",IFERROR(VLOOKUP(B10119,IPQlickTabla!$B:$J,9,FALSE),IF(B10119="80 - Produccion-Mezcla Grasa","80",IF(B10119="51 - Purga-Purga de sebo","51",IF(B10119="502 - Fermentacion PCL","502",IF(B10119="510 - Fermentacion","510","512"))))))</f>
        <v/>
      </c>
      <c r="M10119" s="107" t="str">
        <f t="shared" si="158"/>
        <v/>
      </c>
    </row>
    <row r="10120" spans="12:13" hidden="1" x14ac:dyDescent="0.25">
      <c r="L10120" s="145" t="str">
        <f>IF(A10120="","",IFERROR(VLOOKUP(B10120,IPQlickTabla!$B:$J,9,FALSE),IF(B10120="80 - Produccion-Mezcla Grasa","80",IF(B10120="51 - Purga-Purga de sebo","51",IF(B10120="502 - Fermentacion PCL","502",IF(B10120="510 - Fermentacion","510","512"))))))</f>
        <v/>
      </c>
      <c r="M10120" s="107" t="str">
        <f t="shared" si="158"/>
        <v/>
      </c>
    </row>
    <row r="10121" spans="12:13" hidden="1" x14ac:dyDescent="0.25">
      <c r="L10121" s="145" t="str">
        <f>IF(A10121="","",IFERROR(VLOOKUP(B10121,IPQlickTabla!$B:$J,9,FALSE),IF(B10121="80 - Produccion-Mezcla Grasa","80",IF(B10121="51 - Purga-Purga de sebo","51",IF(B10121="502 - Fermentacion PCL","502",IF(B10121="510 - Fermentacion","510","512"))))))</f>
        <v/>
      </c>
      <c r="M10121" s="107" t="str">
        <f t="shared" si="158"/>
        <v/>
      </c>
    </row>
    <row r="10122" spans="12:13" hidden="1" x14ac:dyDescent="0.25">
      <c r="L10122" s="145" t="str">
        <f>IF(A10122="","",IFERROR(VLOOKUP(B10122,IPQlickTabla!$B:$J,9,FALSE),IF(B10122="80 - Produccion-Mezcla Grasa","80",IF(B10122="51 - Purga-Purga de sebo","51",IF(B10122="502 - Fermentacion PCL","502",IF(B10122="510 - Fermentacion","510","512"))))))</f>
        <v/>
      </c>
      <c r="M10122" s="107" t="str">
        <f t="shared" si="158"/>
        <v/>
      </c>
    </row>
    <row r="10123" spans="12:13" hidden="1" x14ac:dyDescent="0.25">
      <c r="L10123" s="145" t="str">
        <f>IF(A10123="","",IFERROR(VLOOKUP(B10123,IPQlickTabla!$B:$J,9,FALSE),IF(B10123="80 - Produccion-Mezcla Grasa","80",IF(B10123="51 - Purga-Purga de sebo","51",IF(B10123="502 - Fermentacion PCL","502",IF(B10123="510 - Fermentacion","510","512"))))))</f>
        <v/>
      </c>
      <c r="M10123" s="107" t="str">
        <f t="shared" si="158"/>
        <v/>
      </c>
    </row>
    <row r="10124" spans="12:13" hidden="1" x14ac:dyDescent="0.25">
      <c r="L10124" s="145" t="str">
        <f>IF(A10124="","",IFERROR(VLOOKUP(B10124,IPQlickTabla!$B:$J,9,FALSE),IF(B10124="80 - Produccion-Mezcla Grasa","80",IF(B10124="51 - Purga-Purga de sebo","51",IF(B10124="502 - Fermentacion PCL","502",IF(B10124="510 - Fermentacion","510","512"))))))</f>
        <v/>
      </c>
      <c r="M10124" s="107" t="str">
        <f t="shared" si="158"/>
        <v/>
      </c>
    </row>
    <row r="10125" spans="12:13" hidden="1" x14ac:dyDescent="0.25">
      <c r="L10125" s="145" t="str">
        <f>IF(A10125="","",IFERROR(VLOOKUP(B10125,IPQlickTabla!$B:$J,9,FALSE),IF(B10125="80 - Produccion-Mezcla Grasa","80",IF(B10125="51 - Purga-Purga de sebo","51",IF(B10125="502 - Fermentacion PCL","502",IF(B10125="510 - Fermentacion","510","512"))))))</f>
        <v/>
      </c>
      <c r="M10125" s="107" t="str">
        <f t="shared" si="158"/>
        <v/>
      </c>
    </row>
    <row r="10126" spans="12:13" hidden="1" x14ac:dyDescent="0.25">
      <c r="L10126" s="145" t="str">
        <f>IF(A10126="","",IFERROR(VLOOKUP(B10126,IPQlickTabla!$B:$J,9,FALSE),IF(B10126="80 - Produccion-Mezcla Grasa","80",IF(B10126="51 - Purga-Purga de sebo","51",IF(B10126="502 - Fermentacion PCL","502",IF(B10126="510 - Fermentacion","510","512"))))))</f>
        <v/>
      </c>
      <c r="M10126" s="107" t="str">
        <f t="shared" si="158"/>
        <v/>
      </c>
    </row>
    <row r="10127" spans="12:13" hidden="1" x14ac:dyDescent="0.25">
      <c r="L10127" s="145" t="str">
        <f>IF(A10127="","",IFERROR(VLOOKUP(B10127,IPQlickTabla!$B:$J,9,FALSE),IF(B10127="80 - Produccion-Mezcla Grasa","80",IF(B10127="51 - Purga-Purga de sebo","51",IF(B10127="502 - Fermentacion PCL","502",IF(B10127="510 - Fermentacion","510","512"))))))</f>
        <v/>
      </c>
      <c r="M10127" s="107" t="str">
        <f t="shared" si="158"/>
        <v/>
      </c>
    </row>
    <row r="10128" spans="12:13" hidden="1" x14ac:dyDescent="0.25">
      <c r="L10128" s="145" t="str">
        <f>IF(A10128="","",IFERROR(VLOOKUP(B10128,IPQlickTabla!$B:$J,9,FALSE),IF(B10128="80 - Produccion-Mezcla Grasa","80",IF(B10128="51 - Purga-Purga de sebo","51",IF(B10128="502 - Fermentacion PCL","502",IF(B10128="510 - Fermentacion","510","512"))))))</f>
        <v/>
      </c>
      <c r="M10128" s="107" t="str">
        <f t="shared" si="158"/>
        <v/>
      </c>
    </row>
    <row r="10129" spans="12:13" hidden="1" x14ac:dyDescent="0.25">
      <c r="L10129" s="145" t="str">
        <f>IF(A10129="","",IFERROR(VLOOKUP(B10129,IPQlickTabla!$B:$J,9,FALSE),IF(B10129="80 - Produccion-Mezcla Grasa","80",IF(B10129="51 - Purga-Purga de sebo","51",IF(B10129="502 - Fermentacion PCL","502",IF(B10129="510 - Fermentacion","510","512"))))))</f>
        <v/>
      </c>
      <c r="M10129" s="107" t="str">
        <f t="shared" si="158"/>
        <v/>
      </c>
    </row>
    <row r="10130" spans="12:13" hidden="1" x14ac:dyDescent="0.25">
      <c r="L10130" s="145" t="str">
        <f>IF(A10130="","",IFERROR(VLOOKUP(B10130,IPQlickTabla!$B:$J,9,FALSE),IF(B10130="80 - Produccion-Mezcla Grasa","80",IF(B10130="51 - Purga-Purga de sebo","51",IF(B10130="502 - Fermentacion PCL","502",IF(B10130="510 - Fermentacion","510","512"))))))</f>
        <v/>
      </c>
      <c r="M10130" s="107" t="str">
        <f t="shared" si="158"/>
        <v/>
      </c>
    </row>
    <row r="10131" spans="12:13" hidden="1" x14ac:dyDescent="0.25">
      <c r="L10131" s="145" t="str">
        <f>IF(A10131="","",IFERROR(VLOOKUP(B10131,IPQlickTabla!$B:$J,9,FALSE),IF(B10131="80 - Produccion-Mezcla Grasa","80",IF(B10131="51 - Purga-Purga de sebo","51",IF(B10131="502 - Fermentacion PCL","502",IF(B10131="510 - Fermentacion","510","512"))))))</f>
        <v/>
      </c>
      <c r="M10131" s="107" t="str">
        <f t="shared" si="158"/>
        <v/>
      </c>
    </row>
    <row r="10132" spans="12:13" hidden="1" x14ac:dyDescent="0.25">
      <c r="L10132" s="145" t="str">
        <f>IF(A10132="","",IFERROR(VLOOKUP(B10132,IPQlickTabla!$B:$J,9,FALSE),IF(B10132="80 - Produccion-Mezcla Grasa","80",IF(B10132="51 - Purga-Purga de sebo","51",IF(B10132="502 - Fermentacion PCL","502",IF(B10132="510 - Fermentacion","510","512"))))))</f>
        <v/>
      </c>
      <c r="M10132" s="107" t="str">
        <f t="shared" si="158"/>
        <v/>
      </c>
    </row>
    <row r="10133" spans="12:13" hidden="1" x14ac:dyDescent="0.25">
      <c r="L10133" s="145" t="str">
        <f>IF(A10133="","",IFERROR(VLOOKUP(B10133,IPQlickTabla!$B:$J,9,FALSE),IF(B10133="80 - Produccion-Mezcla Grasa","80",IF(B10133="51 - Purga-Purga de sebo","51",IF(B10133="502 - Fermentacion PCL","502",IF(B10133="510 - Fermentacion","510","512"))))))</f>
        <v/>
      </c>
      <c r="M10133" s="107" t="str">
        <f t="shared" si="158"/>
        <v/>
      </c>
    </row>
    <row r="10134" spans="12:13" hidden="1" x14ac:dyDescent="0.25">
      <c r="L10134" s="145" t="str">
        <f>IF(A10134="","",IFERROR(VLOOKUP(B10134,IPQlickTabla!$B:$J,9,FALSE),IF(B10134="80 - Produccion-Mezcla Grasa","80",IF(B10134="51 - Purga-Purga de sebo","51",IF(B10134="502 - Fermentacion PCL","502",IF(B10134="510 - Fermentacion","510","512"))))))</f>
        <v/>
      </c>
      <c r="M10134" s="107" t="str">
        <f t="shared" si="158"/>
        <v/>
      </c>
    </row>
    <row r="10135" spans="12:13" hidden="1" x14ac:dyDescent="0.25">
      <c r="L10135" s="145" t="str">
        <f>IF(A10135="","",IFERROR(VLOOKUP(B10135,IPQlickTabla!$B:$J,9,FALSE),IF(B10135="80 - Produccion-Mezcla Grasa","80",IF(B10135="51 - Purga-Purga de sebo","51",IF(B10135="502 - Fermentacion PCL","502",IF(B10135="510 - Fermentacion","510","512"))))))</f>
        <v/>
      </c>
      <c r="M10135" s="107" t="str">
        <f t="shared" si="158"/>
        <v/>
      </c>
    </row>
    <row r="10136" spans="12:13" hidden="1" x14ac:dyDescent="0.25">
      <c r="L10136" s="145" t="str">
        <f>IF(A10136="","",IFERROR(VLOOKUP(B10136,IPQlickTabla!$B:$J,9,FALSE),IF(B10136="80 - Produccion-Mezcla Grasa","80",IF(B10136="51 - Purga-Purga de sebo","51",IF(B10136="502 - Fermentacion PCL","502",IF(B10136="510 - Fermentacion","510","512"))))))</f>
        <v/>
      </c>
      <c r="M10136" s="107" t="str">
        <f t="shared" si="158"/>
        <v/>
      </c>
    </row>
    <row r="10137" spans="12:13" hidden="1" x14ac:dyDescent="0.25">
      <c r="L10137" s="145" t="str">
        <f>IF(A10137="","",IFERROR(VLOOKUP(B10137,IPQlickTabla!$B:$J,9,FALSE),IF(B10137="80 - Produccion-Mezcla Grasa","80",IF(B10137="51 - Purga-Purga de sebo","51",IF(B10137="502 - Fermentacion PCL","502",IF(B10137="510 - Fermentacion","510","512"))))))</f>
        <v/>
      </c>
      <c r="M10137" s="107" t="str">
        <f t="shared" si="158"/>
        <v/>
      </c>
    </row>
    <row r="10138" spans="12:13" hidden="1" x14ac:dyDescent="0.25">
      <c r="L10138" s="145" t="str">
        <f>IF(A10138="","",IFERROR(VLOOKUP(B10138,IPQlickTabla!$B:$J,9,FALSE),IF(B10138="80 - Produccion-Mezcla Grasa","80",IF(B10138="51 - Purga-Purga de sebo","51",IF(B10138="502 - Fermentacion PCL","502",IF(B10138="510 - Fermentacion","510","512"))))))</f>
        <v/>
      </c>
      <c r="M10138" s="107" t="str">
        <f t="shared" si="158"/>
        <v/>
      </c>
    </row>
    <row r="10139" spans="12:13" hidden="1" x14ac:dyDescent="0.25">
      <c r="L10139" s="145" t="str">
        <f>IF(A10139="","",IFERROR(VLOOKUP(B10139,IPQlickTabla!$B:$J,9,FALSE),IF(B10139="80 - Produccion-Mezcla Grasa","80",IF(B10139="51 - Purga-Purga de sebo","51",IF(B10139="502 - Fermentacion PCL","502",IF(B10139="510 - Fermentacion","510","512"))))))</f>
        <v/>
      </c>
      <c r="M10139" s="107" t="str">
        <f t="shared" si="158"/>
        <v/>
      </c>
    </row>
    <row r="10140" spans="12:13" hidden="1" x14ac:dyDescent="0.25">
      <c r="L10140" s="145" t="str">
        <f>IF(A10140="","",IFERROR(VLOOKUP(B10140,IPQlickTabla!$B:$J,9,FALSE),IF(B10140="80 - Produccion-Mezcla Grasa","80",IF(B10140="51 - Purga-Purga de sebo","51",IF(B10140="502 - Fermentacion PCL","502",IF(B10140="510 - Fermentacion","510","512"))))))</f>
        <v/>
      </c>
      <c r="M10140" s="107" t="str">
        <f t="shared" si="158"/>
        <v/>
      </c>
    </row>
    <row r="10141" spans="12:13" hidden="1" x14ac:dyDescent="0.25">
      <c r="L10141" s="145" t="str">
        <f>IF(A10141="","",IFERROR(VLOOKUP(B10141,IPQlickTabla!$B:$J,9,FALSE),IF(B10141="80 - Produccion-Mezcla Grasa","80",IF(B10141="51 - Purga-Purga de sebo","51",IF(B10141="502 - Fermentacion PCL","502",IF(B10141="510 - Fermentacion","510","512"))))))</f>
        <v/>
      </c>
      <c r="M10141" s="107" t="str">
        <f t="shared" si="158"/>
        <v/>
      </c>
    </row>
    <row r="10142" spans="12:13" hidden="1" x14ac:dyDescent="0.25">
      <c r="L10142" s="145" t="str">
        <f>IF(A10142="","",IFERROR(VLOOKUP(B10142,IPQlickTabla!$B:$J,9,FALSE),IF(B10142="80 - Produccion-Mezcla Grasa","80",IF(B10142="51 - Purga-Purga de sebo","51",IF(B10142="502 - Fermentacion PCL","502",IF(B10142="510 - Fermentacion","510","512"))))))</f>
        <v/>
      </c>
      <c r="M10142" s="107" t="str">
        <f t="shared" si="158"/>
        <v/>
      </c>
    </row>
    <row r="10143" spans="12:13" hidden="1" x14ac:dyDescent="0.25">
      <c r="L10143" s="145" t="str">
        <f>IF(A10143="","",IFERROR(VLOOKUP(B10143,IPQlickTabla!$B:$J,9,FALSE),IF(B10143="80 - Produccion-Mezcla Grasa","80",IF(B10143="51 - Purga-Purga de sebo","51",IF(B10143="502 - Fermentacion PCL","502",IF(B10143="510 - Fermentacion","510","512"))))))</f>
        <v/>
      </c>
      <c r="M10143" s="107" t="str">
        <f t="shared" si="158"/>
        <v/>
      </c>
    </row>
    <row r="10144" spans="12:13" hidden="1" x14ac:dyDescent="0.25">
      <c r="L10144" s="145" t="str">
        <f>IF(A10144="","",IFERROR(VLOOKUP(B10144,IPQlickTabla!$B:$J,9,FALSE),IF(B10144="80 - Produccion-Mezcla Grasa","80",IF(B10144="51 - Purga-Purga de sebo","51",IF(B10144="502 - Fermentacion PCL","502",IF(B10144="510 - Fermentacion","510","512"))))))</f>
        <v/>
      </c>
      <c r="M10144" s="107" t="str">
        <f t="shared" si="158"/>
        <v/>
      </c>
    </row>
    <row r="10145" spans="12:13" hidden="1" x14ac:dyDescent="0.25">
      <c r="L10145" s="145" t="str">
        <f>IF(A10145="","",IFERROR(VLOOKUP(B10145,IPQlickTabla!$B:$J,9,FALSE),IF(B10145="80 - Produccion-Mezcla Grasa","80",IF(B10145="51 - Purga-Purga de sebo","51",IF(B10145="502 - Fermentacion PCL","502",IF(B10145="510 - Fermentacion","510","512"))))))</f>
        <v/>
      </c>
      <c r="M10145" s="107" t="str">
        <f t="shared" si="158"/>
        <v/>
      </c>
    </row>
    <row r="10146" spans="12:13" hidden="1" x14ac:dyDescent="0.25">
      <c r="L10146" s="145" t="str">
        <f>IF(A10146="","",IFERROR(VLOOKUP(B10146,IPQlickTabla!$B:$J,9,FALSE),IF(B10146="80 - Produccion-Mezcla Grasa","80",IF(B10146="51 - Purga-Purga de sebo","51",IF(B10146="502 - Fermentacion PCL","502",IF(B10146="510 - Fermentacion","510","512"))))))</f>
        <v/>
      </c>
      <c r="M10146" s="107" t="str">
        <f t="shared" si="158"/>
        <v/>
      </c>
    </row>
    <row r="10147" spans="12:13" hidden="1" x14ac:dyDescent="0.25">
      <c r="L10147" s="145" t="str">
        <f>IF(A10147="","",IFERROR(VLOOKUP(B10147,IPQlickTabla!$B:$J,9,FALSE),IF(B10147="80 - Produccion-Mezcla Grasa","80",IF(B10147="51 - Purga-Purga de sebo","51",IF(B10147="502 - Fermentacion PCL","502",IF(B10147="510 - Fermentacion","510","512"))))))</f>
        <v/>
      </c>
      <c r="M10147" s="107" t="str">
        <f t="shared" si="158"/>
        <v/>
      </c>
    </row>
    <row r="10148" spans="12:13" hidden="1" x14ac:dyDescent="0.25">
      <c r="L10148" s="145" t="str">
        <f>IF(A10148="","",IFERROR(VLOOKUP(B10148,IPQlickTabla!$B:$J,9,FALSE),IF(B10148="80 - Produccion-Mezcla Grasa","80",IF(B10148="51 - Purga-Purga de sebo","51",IF(B10148="502 - Fermentacion PCL","502",IF(B10148="510 - Fermentacion","510","512"))))))</f>
        <v/>
      </c>
      <c r="M10148" s="107" t="str">
        <f t="shared" si="158"/>
        <v/>
      </c>
    </row>
    <row r="10149" spans="12:13" hidden="1" x14ac:dyDescent="0.25">
      <c r="L10149" s="145" t="str">
        <f>IF(A10149="","",IFERROR(VLOOKUP(B10149,IPQlickTabla!$B:$J,9,FALSE),IF(B10149="80 - Produccion-Mezcla Grasa","80",IF(B10149="51 - Purga-Purga de sebo","51",IF(B10149="502 - Fermentacion PCL","502",IF(B10149="510 - Fermentacion","510","512"))))))</f>
        <v/>
      </c>
      <c r="M10149" s="107" t="str">
        <f t="shared" si="158"/>
        <v/>
      </c>
    </row>
    <row r="10150" spans="12:13" hidden="1" x14ac:dyDescent="0.25">
      <c r="L10150" s="145" t="str">
        <f>IF(A10150="","",IFERROR(VLOOKUP(B10150,IPQlickTabla!$B:$J,9,FALSE),IF(B10150="80 - Produccion-Mezcla Grasa","80",IF(B10150="51 - Purga-Purga de sebo","51",IF(B10150="502 - Fermentacion PCL","502",IF(B10150="510 - Fermentacion","510","512"))))))</f>
        <v/>
      </c>
      <c r="M10150" s="107" t="str">
        <f t="shared" si="158"/>
        <v/>
      </c>
    </row>
    <row r="10151" spans="12:13" hidden="1" x14ac:dyDescent="0.25">
      <c r="L10151" s="145" t="str">
        <f>IF(A10151="","",IFERROR(VLOOKUP(B10151,IPQlickTabla!$B:$J,9,FALSE),IF(B10151="80 - Produccion-Mezcla Grasa","80",IF(B10151="51 - Purga-Purga de sebo","51",IF(B10151="502 - Fermentacion PCL","502",IF(B10151="510 - Fermentacion","510","512"))))))</f>
        <v/>
      </c>
      <c r="M10151" s="107" t="str">
        <f t="shared" si="158"/>
        <v/>
      </c>
    </row>
    <row r="10152" spans="12:13" hidden="1" x14ac:dyDescent="0.25">
      <c r="L10152" s="145" t="str">
        <f>IF(A10152="","",IFERROR(VLOOKUP(B10152,IPQlickTabla!$B:$J,9,FALSE),IF(B10152="80 - Produccion-Mezcla Grasa","80",IF(B10152="51 - Purga-Purga de sebo","51",IF(B10152="502 - Fermentacion PCL","502",IF(B10152="510 - Fermentacion","510","512"))))))</f>
        <v/>
      </c>
      <c r="M10152" s="107" t="str">
        <f t="shared" si="158"/>
        <v/>
      </c>
    </row>
    <row r="10153" spans="12:13" hidden="1" x14ac:dyDescent="0.25">
      <c r="L10153" s="145" t="str">
        <f>IF(A10153="","",IFERROR(VLOOKUP(B10153,IPQlickTabla!$B:$J,9,FALSE),IF(B10153="80 - Produccion-Mezcla Grasa","80",IF(B10153="51 - Purga-Purga de sebo","51",IF(B10153="502 - Fermentacion PCL","502",IF(B10153="510 - Fermentacion","510","512"))))))</f>
        <v/>
      </c>
      <c r="M10153" s="107" t="str">
        <f t="shared" si="158"/>
        <v/>
      </c>
    </row>
    <row r="10154" spans="12:13" hidden="1" x14ac:dyDescent="0.25">
      <c r="L10154" s="145" t="str">
        <f>IF(A10154="","",IFERROR(VLOOKUP(B10154,IPQlickTabla!$B:$J,9,FALSE),IF(B10154="80 - Produccion-Mezcla Grasa","80",IF(B10154="51 - Purga-Purga de sebo","51",IF(B10154="502 - Fermentacion PCL","502",IF(B10154="510 - Fermentacion","510","512"))))))</f>
        <v/>
      </c>
      <c r="M10154" s="107" t="str">
        <f t="shared" si="158"/>
        <v/>
      </c>
    </row>
    <row r="10155" spans="12:13" hidden="1" x14ac:dyDescent="0.25">
      <c r="L10155" s="145" t="str">
        <f>IF(A10155="","",IFERROR(VLOOKUP(B10155,IPQlickTabla!$B:$J,9,FALSE),IF(B10155="80 - Produccion-Mezcla Grasa","80",IF(B10155="51 - Purga-Purga de sebo","51",IF(B10155="502 - Fermentacion PCL","502",IF(B10155="510 - Fermentacion","510","512"))))))</f>
        <v/>
      </c>
      <c r="M10155" s="107" t="str">
        <f t="shared" si="158"/>
        <v/>
      </c>
    </row>
    <row r="10156" spans="12:13" hidden="1" x14ac:dyDescent="0.25">
      <c r="L10156" s="145" t="str">
        <f>IF(A10156="","",IFERROR(VLOOKUP(B10156,IPQlickTabla!$B:$J,9,FALSE),IF(B10156="80 - Produccion-Mezcla Grasa","80",IF(B10156="51 - Purga-Purga de sebo","51",IF(B10156="502 - Fermentacion PCL","502",IF(B10156="510 - Fermentacion","510","512"))))))</f>
        <v/>
      </c>
      <c r="M10156" s="107" t="str">
        <f t="shared" si="158"/>
        <v/>
      </c>
    </row>
    <row r="10157" spans="12:13" hidden="1" x14ac:dyDescent="0.25">
      <c r="L10157" s="145" t="str">
        <f>IF(A10157="","",IFERROR(VLOOKUP(B10157,IPQlickTabla!$B:$J,9,FALSE),IF(B10157="80 - Produccion-Mezcla Grasa","80",IF(B10157="51 - Purga-Purga de sebo","51",IF(B10157="502 - Fermentacion PCL","502",IF(B10157="510 - Fermentacion","510","512"))))))</f>
        <v/>
      </c>
      <c r="M10157" s="107" t="str">
        <f t="shared" si="158"/>
        <v/>
      </c>
    </row>
    <row r="10158" spans="12:13" hidden="1" x14ac:dyDescent="0.25">
      <c r="L10158" s="145" t="str">
        <f>IF(A10158="","",IFERROR(VLOOKUP(B10158,IPQlickTabla!$B:$J,9,FALSE),IF(B10158="80 - Produccion-Mezcla Grasa","80",IF(B10158="51 - Purga-Purga de sebo","51",IF(B10158="502 - Fermentacion PCL","502",IF(B10158="510 - Fermentacion","510","512"))))))</f>
        <v/>
      </c>
      <c r="M10158" s="107" t="str">
        <f t="shared" si="158"/>
        <v/>
      </c>
    </row>
    <row r="10159" spans="12:13" hidden="1" x14ac:dyDescent="0.25">
      <c r="L10159" s="145" t="str">
        <f>IF(A10159="","",IFERROR(VLOOKUP(B10159,IPQlickTabla!$B:$J,9,FALSE),IF(B10159="80 - Produccion-Mezcla Grasa","80",IF(B10159="51 - Purga-Purga de sebo","51",IF(B10159="502 - Fermentacion PCL","502",IF(B10159="510 - Fermentacion","510","512"))))))</f>
        <v/>
      </c>
      <c r="M10159" s="107" t="str">
        <f t="shared" si="158"/>
        <v/>
      </c>
    </row>
    <row r="10160" spans="12:13" hidden="1" x14ac:dyDescent="0.25">
      <c r="L10160" s="145" t="str">
        <f>IF(A10160="","",IFERROR(VLOOKUP(B10160,IPQlickTabla!$B:$J,9,FALSE),IF(B10160="80 - Produccion-Mezcla Grasa","80",IF(B10160="51 - Purga-Purga de sebo","51",IF(B10160="502 - Fermentacion PCL","502",IF(B10160="510 - Fermentacion","510","512"))))))</f>
        <v/>
      </c>
      <c r="M10160" s="107" t="str">
        <f t="shared" si="158"/>
        <v/>
      </c>
    </row>
    <row r="10161" spans="12:13" hidden="1" x14ac:dyDescent="0.25">
      <c r="L10161" s="145" t="str">
        <f>IF(A10161="","",IFERROR(VLOOKUP(B10161,IPQlickTabla!$B:$J,9,FALSE),IF(B10161="80 - Produccion-Mezcla Grasa","80",IF(B10161="51 - Purga-Purga de sebo","51",IF(B10161="502 - Fermentacion PCL","502",IF(B10161="510 - Fermentacion","510","512"))))))</f>
        <v/>
      </c>
      <c r="M10161" s="107" t="str">
        <f t="shared" si="158"/>
        <v/>
      </c>
    </row>
    <row r="10162" spans="12:13" hidden="1" x14ac:dyDescent="0.25">
      <c r="L10162" s="145" t="str">
        <f>IF(A10162="","",IFERROR(VLOOKUP(B10162,IPQlickTabla!$B:$J,9,FALSE),IF(B10162="80 - Produccion-Mezcla Grasa","80",IF(B10162="51 - Purga-Purga de sebo","51",IF(B10162="502 - Fermentacion PCL","502",IF(B10162="510 - Fermentacion","510","512"))))))</f>
        <v/>
      </c>
      <c r="M10162" s="107" t="str">
        <f t="shared" si="158"/>
        <v/>
      </c>
    </row>
    <row r="10163" spans="12:13" hidden="1" x14ac:dyDescent="0.25">
      <c r="L10163" s="145" t="str">
        <f>IF(A10163="","",IFERROR(VLOOKUP(B10163,IPQlickTabla!$B:$J,9,FALSE),IF(B10163="80 - Produccion-Mezcla Grasa","80",IF(B10163="51 - Purga-Purga de sebo","51",IF(B10163="502 - Fermentacion PCL","502",IF(B10163="510 - Fermentacion","510","512"))))))</f>
        <v/>
      </c>
      <c r="M10163" s="107" t="str">
        <f t="shared" si="158"/>
        <v/>
      </c>
    </row>
    <row r="10164" spans="12:13" hidden="1" x14ac:dyDescent="0.25">
      <c r="L10164" s="145" t="str">
        <f>IF(A10164="","",IFERROR(VLOOKUP(B10164,IPQlickTabla!$B:$J,9,FALSE),IF(B10164="80 - Produccion-Mezcla Grasa","80",IF(B10164="51 - Purga-Purga de sebo","51",IF(B10164="502 - Fermentacion PCL","502",IF(B10164="510 - Fermentacion","510","512"))))))</f>
        <v/>
      </c>
      <c r="M10164" s="107" t="str">
        <f t="shared" si="158"/>
        <v/>
      </c>
    </row>
    <row r="10165" spans="12:13" hidden="1" x14ac:dyDescent="0.25">
      <c r="L10165" s="145" t="str">
        <f>IF(A10165="","",IFERROR(VLOOKUP(B10165,IPQlickTabla!$B:$J,9,FALSE),IF(B10165="80 - Produccion-Mezcla Grasa","80",IF(B10165="51 - Purga-Purga de sebo","51",IF(B10165="502 - Fermentacion PCL","502",IF(B10165="510 - Fermentacion","510","512"))))))</f>
        <v/>
      </c>
      <c r="M10165" s="107" t="str">
        <f t="shared" si="158"/>
        <v/>
      </c>
    </row>
    <row r="10166" spans="12:13" hidden="1" x14ac:dyDescent="0.25">
      <c r="L10166" s="145" t="str">
        <f>IF(A10166="","",IFERROR(VLOOKUP(B10166,IPQlickTabla!$B:$J,9,FALSE),IF(B10166="80 - Produccion-Mezcla Grasa","80",IF(B10166="51 - Purga-Purga de sebo","51",IF(B10166="502 - Fermentacion PCL","502",IF(B10166="510 - Fermentacion","510","512"))))))</f>
        <v/>
      </c>
      <c r="M10166" s="107" t="str">
        <f t="shared" si="158"/>
        <v/>
      </c>
    </row>
    <row r="10167" spans="12:13" hidden="1" x14ac:dyDescent="0.25">
      <c r="L10167" s="145" t="str">
        <f>IF(A10167="","",IFERROR(VLOOKUP(B10167,IPQlickTabla!$B:$J,9,FALSE),IF(B10167="80 - Produccion-Mezcla Grasa","80",IF(B10167="51 - Purga-Purga de sebo","51",IF(B10167="502 - Fermentacion PCL","502",IF(B10167="510 - Fermentacion","510","512"))))))</f>
        <v/>
      </c>
      <c r="M10167" s="107" t="str">
        <f t="shared" si="158"/>
        <v/>
      </c>
    </row>
    <row r="10168" spans="12:13" hidden="1" x14ac:dyDescent="0.25">
      <c r="L10168" s="145" t="str">
        <f>IF(A10168="","",IFERROR(VLOOKUP(B10168,IPQlickTabla!$B:$J,9,FALSE),IF(B10168="80 - Produccion-Mezcla Grasa","80",IF(B10168="51 - Purga-Purga de sebo","51",IF(B10168="502 - Fermentacion PCL","502",IF(B10168="510 - Fermentacion","510","512"))))))</f>
        <v/>
      </c>
      <c r="M10168" s="107" t="str">
        <f t="shared" si="158"/>
        <v/>
      </c>
    </row>
    <row r="10169" spans="12:13" hidden="1" x14ac:dyDescent="0.25">
      <c r="L10169" s="145" t="str">
        <f>IF(A10169="","",IFERROR(VLOOKUP(B10169,IPQlickTabla!$B:$J,9,FALSE),IF(B10169="80 - Produccion-Mezcla Grasa","80",IF(B10169="51 - Purga-Purga de sebo","51",IF(B10169="502 - Fermentacion PCL","502",IF(B10169="510 - Fermentacion","510","512"))))))</f>
        <v/>
      </c>
      <c r="M10169" s="107" t="str">
        <f t="shared" si="158"/>
        <v/>
      </c>
    </row>
    <row r="10170" spans="12:13" hidden="1" x14ac:dyDescent="0.25">
      <c r="L10170" s="145" t="str">
        <f>IF(A10170="","",IFERROR(VLOOKUP(B10170,IPQlickTabla!$B:$J,9,FALSE),IF(B10170="80 - Produccion-Mezcla Grasa","80",IF(B10170="51 - Purga-Purga de sebo","51",IF(B10170="502 - Fermentacion PCL","502",IF(B10170="510 - Fermentacion","510","512"))))))</f>
        <v/>
      </c>
      <c r="M10170" s="107" t="str">
        <f t="shared" si="158"/>
        <v/>
      </c>
    </row>
    <row r="10171" spans="12:13" hidden="1" x14ac:dyDescent="0.25">
      <c r="L10171" s="145" t="str">
        <f>IF(A10171="","",IFERROR(VLOOKUP(B10171,IPQlickTabla!$B:$J,9,FALSE),IF(B10171="80 - Produccion-Mezcla Grasa","80",IF(B10171="51 - Purga-Purga de sebo","51",IF(B10171="502 - Fermentacion PCL","502",IF(B10171="510 - Fermentacion","510","512"))))))</f>
        <v/>
      </c>
      <c r="M10171" s="107" t="str">
        <f t="shared" si="158"/>
        <v/>
      </c>
    </row>
    <row r="10172" spans="12:13" hidden="1" x14ac:dyDescent="0.25">
      <c r="L10172" s="145" t="str">
        <f>IF(A10172="","",IFERROR(VLOOKUP(B10172,IPQlickTabla!$B:$J,9,FALSE),IF(B10172="80 - Produccion-Mezcla Grasa","80",IF(B10172="51 - Purga-Purga de sebo","51",IF(B10172="502 - Fermentacion PCL","502",IF(B10172="510 - Fermentacion","510","512"))))))</f>
        <v/>
      </c>
      <c r="M10172" s="107" t="str">
        <f t="shared" si="158"/>
        <v/>
      </c>
    </row>
    <row r="10173" spans="12:13" hidden="1" x14ac:dyDescent="0.25">
      <c r="L10173" s="145" t="str">
        <f>IF(A10173="","",IFERROR(VLOOKUP(B10173,IPQlickTabla!$B:$J,9,FALSE),IF(B10173="80 - Produccion-Mezcla Grasa","80",IF(B10173="51 - Purga-Purga de sebo","51",IF(B10173="502 - Fermentacion PCL","502",IF(B10173="510 - Fermentacion","510","512"))))))</f>
        <v/>
      </c>
      <c r="M10173" s="107" t="str">
        <f t="shared" si="158"/>
        <v/>
      </c>
    </row>
    <row r="10174" spans="12:13" hidden="1" x14ac:dyDescent="0.25">
      <c r="L10174" s="145" t="str">
        <f>IF(A10174="","",IFERROR(VLOOKUP(B10174,IPQlickTabla!$B:$J,9,FALSE),IF(B10174="80 - Produccion-Mezcla Grasa","80",IF(B10174="51 - Purga-Purga de sebo","51",IF(B10174="502 - Fermentacion PCL","502",IF(B10174="510 - Fermentacion","510","512"))))))</f>
        <v/>
      </c>
      <c r="M10174" s="107" t="str">
        <f t="shared" si="158"/>
        <v/>
      </c>
    </row>
    <row r="10175" spans="12:13" hidden="1" x14ac:dyDescent="0.25">
      <c r="L10175" s="145" t="str">
        <f>IF(A10175="","",IFERROR(VLOOKUP(B10175,IPQlickTabla!$B:$J,9,FALSE),IF(B10175="80 - Produccion-Mezcla Grasa","80",IF(B10175="51 - Purga-Purga de sebo","51",IF(B10175="502 - Fermentacion PCL","502",IF(B10175="510 - Fermentacion","510","512"))))))</f>
        <v/>
      </c>
      <c r="M10175" s="107" t="str">
        <f t="shared" si="158"/>
        <v/>
      </c>
    </row>
    <row r="10176" spans="12:13" hidden="1" x14ac:dyDescent="0.25">
      <c r="L10176" s="145" t="str">
        <f>IF(A10176="","",IFERROR(VLOOKUP(B10176,IPQlickTabla!$B:$J,9,FALSE),IF(B10176="80 - Produccion-Mezcla Grasa","80",IF(B10176="51 - Purga-Purga de sebo","51",IF(B10176="502 - Fermentacion PCL","502",IF(B10176="510 - Fermentacion","510","512"))))))</f>
        <v/>
      </c>
      <c r="M10176" s="107" t="str">
        <f t="shared" si="158"/>
        <v/>
      </c>
    </row>
    <row r="10177" spans="12:13" hidden="1" x14ac:dyDescent="0.25">
      <c r="L10177" s="145" t="str">
        <f>IF(A10177="","",IFERROR(VLOOKUP(B10177,IPQlickTabla!$B:$J,9,FALSE),IF(B10177="80 - Produccion-Mezcla Grasa","80",IF(B10177="51 - Purga-Purga de sebo","51",IF(B10177="502 - Fermentacion PCL","502",IF(B10177="510 - Fermentacion","510","512"))))))</f>
        <v/>
      </c>
      <c r="M10177" s="107" t="str">
        <f t="shared" si="158"/>
        <v/>
      </c>
    </row>
    <row r="10178" spans="12:13" hidden="1" x14ac:dyDescent="0.25">
      <c r="L10178" s="145" t="str">
        <f>IF(A10178="","",IFERROR(VLOOKUP(B10178,IPQlickTabla!$B:$J,9,FALSE),IF(B10178="80 - Produccion-Mezcla Grasa","80",IF(B10178="51 - Purga-Purga de sebo","51",IF(B10178="502 - Fermentacion PCL","502",IF(B10178="510 - Fermentacion","510","512"))))))</f>
        <v/>
      </c>
      <c r="M10178" s="107" t="str">
        <f t="shared" si="158"/>
        <v/>
      </c>
    </row>
    <row r="10179" spans="12:13" hidden="1" x14ac:dyDescent="0.25">
      <c r="L10179" s="145" t="str">
        <f>IF(A10179="","",IFERROR(VLOOKUP(B10179,IPQlickTabla!$B:$J,9,FALSE),IF(B10179="80 - Produccion-Mezcla Grasa","80",IF(B10179="51 - Purga-Purga de sebo","51",IF(B10179="502 - Fermentacion PCL","502",IF(B10179="510 - Fermentacion","510","512"))))))</f>
        <v/>
      </c>
      <c r="M10179" s="107" t="str">
        <f t="shared" ref="M10179:M10242" si="159">+IF(OR(L10179=73,L10179=74,L10179=75),75,IF(L10179="80",80,IF(L10179="51",51,IF(L10179="502",502,IF(L10179="510",510,IF(L10179="512",512,L10179))))))</f>
        <v/>
      </c>
    </row>
    <row r="10180" spans="12:13" hidden="1" x14ac:dyDescent="0.25">
      <c r="L10180" s="145" t="str">
        <f>IF(A10180="","",IFERROR(VLOOKUP(B10180,IPQlickTabla!$B:$J,9,FALSE),IF(B10180="80 - Produccion-Mezcla Grasa","80",IF(B10180="51 - Purga-Purga de sebo","51",IF(B10180="502 - Fermentacion PCL","502",IF(B10180="510 - Fermentacion","510","512"))))))</f>
        <v/>
      </c>
      <c r="M10180" s="107" t="str">
        <f t="shared" si="159"/>
        <v/>
      </c>
    </row>
    <row r="10181" spans="12:13" hidden="1" x14ac:dyDescent="0.25">
      <c r="L10181" s="145" t="str">
        <f>IF(A10181="","",IFERROR(VLOOKUP(B10181,IPQlickTabla!$B:$J,9,FALSE),IF(B10181="80 - Produccion-Mezcla Grasa","80",IF(B10181="51 - Purga-Purga de sebo","51",IF(B10181="502 - Fermentacion PCL","502",IF(B10181="510 - Fermentacion","510","512"))))))</f>
        <v/>
      </c>
      <c r="M10181" s="107" t="str">
        <f t="shared" si="159"/>
        <v/>
      </c>
    </row>
    <row r="10182" spans="12:13" hidden="1" x14ac:dyDescent="0.25">
      <c r="L10182" s="145" t="str">
        <f>IF(A10182="","",IFERROR(VLOOKUP(B10182,IPQlickTabla!$B:$J,9,FALSE),IF(B10182="80 - Produccion-Mezcla Grasa","80",IF(B10182="51 - Purga-Purga de sebo","51",IF(B10182="502 - Fermentacion PCL","502",IF(B10182="510 - Fermentacion","510","512"))))))</f>
        <v/>
      </c>
      <c r="M10182" s="107" t="str">
        <f t="shared" si="159"/>
        <v/>
      </c>
    </row>
    <row r="10183" spans="12:13" hidden="1" x14ac:dyDescent="0.25">
      <c r="L10183" s="145" t="str">
        <f>IF(A10183="","",IFERROR(VLOOKUP(B10183,IPQlickTabla!$B:$J,9,FALSE),IF(B10183="80 - Produccion-Mezcla Grasa","80",IF(B10183="51 - Purga-Purga de sebo","51",IF(B10183="502 - Fermentacion PCL","502",IF(B10183="510 - Fermentacion","510","512"))))))</f>
        <v/>
      </c>
      <c r="M10183" s="107" t="str">
        <f t="shared" si="159"/>
        <v/>
      </c>
    </row>
    <row r="10184" spans="12:13" hidden="1" x14ac:dyDescent="0.25">
      <c r="L10184" s="145" t="str">
        <f>IF(A10184="","",IFERROR(VLOOKUP(B10184,IPQlickTabla!$B:$J,9,FALSE),IF(B10184="80 - Produccion-Mezcla Grasa","80",IF(B10184="51 - Purga-Purga de sebo","51",IF(B10184="502 - Fermentacion PCL","502",IF(B10184="510 - Fermentacion","510","512"))))))</f>
        <v/>
      </c>
      <c r="M10184" s="107" t="str">
        <f t="shared" si="159"/>
        <v/>
      </c>
    </row>
    <row r="10185" spans="12:13" hidden="1" x14ac:dyDescent="0.25">
      <c r="L10185" s="145" t="str">
        <f>IF(A10185="","",IFERROR(VLOOKUP(B10185,IPQlickTabla!$B:$J,9,FALSE),IF(B10185="80 - Produccion-Mezcla Grasa","80",IF(B10185="51 - Purga-Purga de sebo","51",IF(B10185="502 - Fermentacion PCL","502",IF(B10185="510 - Fermentacion","510","512"))))))</f>
        <v/>
      </c>
      <c r="M10185" s="107" t="str">
        <f t="shared" si="159"/>
        <v/>
      </c>
    </row>
    <row r="10186" spans="12:13" hidden="1" x14ac:dyDescent="0.25">
      <c r="L10186" s="145" t="str">
        <f>IF(A10186="","",IFERROR(VLOOKUP(B10186,IPQlickTabla!$B:$J,9,FALSE),IF(B10186="80 - Produccion-Mezcla Grasa","80",IF(B10186="51 - Purga-Purga de sebo","51",IF(B10186="502 - Fermentacion PCL","502",IF(B10186="510 - Fermentacion","510","512"))))))</f>
        <v/>
      </c>
      <c r="M10186" s="107" t="str">
        <f t="shared" si="159"/>
        <v/>
      </c>
    </row>
    <row r="10187" spans="12:13" hidden="1" x14ac:dyDescent="0.25">
      <c r="L10187" s="145" t="str">
        <f>IF(A10187="","",IFERROR(VLOOKUP(B10187,IPQlickTabla!$B:$J,9,FALSE),IF(B10187="80 - Produccion-Mezcla Grasa","80",IF(B10187="51 - Purga-Purga de sebo","51",IF(B10187="502 - Fermentacion PCL","502",IF(B10187="510 - Fermentacion","510","512"))))))</f>
        <v/>
      </c>
      <c r="M10187" s="107" t="str">
        <f t="shared" si="159"/>
        <v/>
      </c>
    </row>
    <row r="10188" spans="12:13" hidden="1" x14ac:dyDescent="0.25">
      <c r="L10188" s="145" t="str">
        <f>IF(A10188="","",IFERROR(VLOOKUP(B10188,IPQlickTabla!$B:$J,9,FALSE),IF(B10188="80 - Produccion-Mezcla Grasa","80",IF(B10188="51 - Purga-Purga de sebo","51",IF(B10188="502 - Fermentacion PCL","502",IF(B10188="510 - Fermentacion","510","512"))))))</f>
        <v/>
      </c>
      <c r="M10188" s="107" t="str">
        <f t="shared" si="159"/>
        <v/>
      </c>
    </row>
    <row r="10189" spans="12:13" hidden="1" x14ac:dyDescent="0.25">
      <c r="L10189" s="145" t="str">
        <f>IF(A10189="","",IFERROR(VLOOKUP(B10189,IPQlickTabla!$B:$J,9,FALSE),IF(B10189="80 - Produccion-Mezcla Grasa","80",IF(B10189="51 - Purga-Purga de sebo","51",IF(B10189="502 - Fermentacion PCL","502",IF(B10189="510 - Fermentacion","510","512"))))))</f>
        <v/>
      </c>
      <c r="M10189" s="107" t="str">
        <f t="shared" si="159"/>
        <v/>
      </c>
    </row>
    <row r="10190" spans="12:13" hidden="1" x14ac:dyDescent="0.25">
      <c r="L10190" s="145" t="str">
        <f>IF(A10190="","",IFERROR(VLOOKUP(B10190,IPQlickTabla!$B:$J,9,FALSE),IF(B10190="80 - Produccion-Mezcla Grasa","80",IF(B10190="51 - Purga-Purga de sebo","51",IF(B10190="502 - Fermentacion PCL","502",IF(B10190="510 - Fermentacion","510","512"))))))</f>
        <v/>
      </c>
      <c r="M10190" s="107" t="str">
        <f t="shared" si="159"/>
        <v/>
      </c>
    </row>
    <row r="10191" spans="12:13" hidden="1" x14ac:dyDescent="0.25">
      <c r="L10191" s="145" t="str">
        <f>IF(A10191="","",IFERROR(VLOOKUP(B10191,IPQlickTabla!$B:$J,9,FALSE),IF(B10191="80 - Produccion-Mezcla Grasa","80",IF(B10191="51 - Purga-Purga de sebo","51",IF(B10191="502 - Fermentacion PCL","502",IF(B10191="510 - Fermentacion","510","512"))))))</f>
        <v/>
      </c>
      <c r="M10191" s="107" t="str">
        <f t="shared" si="159"/>
        <v/>
      </c>
    </row>
    <row r="10192" spans="12:13" hidden="1" x14ac:dyDescent="0.25">
      <c r="L10192" s="145" t="str">
        <f>IF(A10192="","",IFERROR(VLOOKUP(B10192,IPQlickTabla!$B:$J,9,FALSE),IF(B10192="80 - Produccion-Mezcla Grasa","80",IF(B10192="51 - Purga-Purga de sebo","51",IF(B10192="502 - Fermentacion PCL","502",IF(B10192="510 - Fermentacion","510","512"))))))</f>
        <v/>
      </c>
      <c r="M10192" s="107" t="str">
        <f t="shared" si="159"/>
        <v/>
      </c>
    </row>
    <row r="10193" spans="12:13" hidden="1" x14ac:dyDescent="0.25">
      <c r="L10193" s="145" t="str">
        <f>IF(A10193="","",IFERROR(VLOOKUP(B10193,IPQlickTabla!$B:$J,9,FALSE),IF(B10193="80 - Produccion-Mezcla Grasa","80",IF(B10193="51 - Purga-Purga de sebo","51",IF(B10193="502 - Fermentacion PCL","502",IF(B10193="510 - Fermentacion","510","512"))))))</f>
        <v/>
      </c>
      <c r="M10193" s="107" t="str">
        <f t="shared" si="159"/>
        <v/>
      </c>
    </row>
    <row r="10194" spans="12:13" hidden="1" x14ac:dyDescent="0.25">
      <c r="L10194" s="145" t="str">
        <f>IF(A10194="","",IFERROR(VLOOKUP(B10194,IPQlickTabla!$B:$J,9,FALSE),IF(B10194="80 - Produccion-Mezcla Grasa","80",IF(B10194="51 - Purga-Purga de sebo","51",IF(B10194="502 - Fermentacion PCL","502",IF(B10194="510 - Fermentacion","510","512"))))))</f>
        <v/>
      </c>
      <c r="M10194" s="107" t="str">
        <f t="shared" si="159"/>
        <v/>
      </c>
    </row>
    <row r="10195" spans="12:13" hidden="1" x14ac:dyDescent="0.25">
      <c r="L10195" s="145" t="str">
        <f>IF(A10195="","",IFERROR(VLOOKUP(B10195,IPQlickTabla!$B:$J,9,FALSE),IF(B10195="80 - Produccion-Mezcla Grasa","80",IF(B10195="51 - Purga-Purga de sebo","51",IF(B10195="502 - Fermentacion PCL","502",IF(B10195="510 - Fermentacion","510","512"))))))</f>
        <v/>
      </c>
      <c r="M10195" s="107" t="str">
        <f t="shared" si="159"/>
        <v/>
      </c>
    </row>
    <row r="10196" spans="12:13" hidden="1" x14ac:dyDescent="0.25">
      <c r="L10196" s="145" t="str">
        <f>IF(A10196="","",IFERROR(VLOOKUP(B10196,IPQlickTabla!$B:$J,9,FALSE),IF(B10196="80 - Produccion-Mezcla Grasa","80",IF(B10196="51 - Purga-Purga de sebo","51",IF(B10196="502 - Fermentacion PCL","502",IF(B10196="510 - Fermentacion","510","512"))))))</f>
        <v/>
      </c>
      <c r="M10196" s="107" t="str">
        <f t="shared" si="159"/>
        <v/>
      </c>
    </row>
    <row r="10197" spans="12:13" hidden="1" x14ac:dyDescent="0.25">
      <c r="L10197" s="145" t="str">
        <f>IF(A10197="","",IFERROR(VLOOKUP(B10197,IPQlickTabla!$B:$J,9,FALSE),IF(B10197="80 - Produccion-Mezcla Grasa","80",IF(B10197="51 - Purga-Purga de sebo","51",IF(B10197="502 - Fermentacion PCL","502",IF(B10197="510 - Fermentacion","510","512"))))))</f>
        <v/>
      </c>
      <c r="M10197" s="107" t="str">
        <f t="shared" si="159"/>
        <v/>
      </c>
    </row>
    <row r="10198" spans="12:13" hidden="1" x14ac:dyDescent="0.25">
      <c r="L10198" s="145" t="str">
        <f>IF(A10198="","",IFERROR(VLOOKUP(B10198,IPQlickTabla!$B:$J,9,FALSE),IF(B10198="80 - Produccion-Mezcla Grasa","80",IF(B10198="51 - Purga-Purga de sebo","51",IF(B10198="502 - Fermentacion PCL","502",IF(B10198="510 - Fermentacion","510","512"))))))</f>
        <v/>
      </c>
      <c r="M10198" s="107" t="str">
        <f t="shared" si="159"/>
        <v/>
      </c>
    </row>
    <row r="10199" spans="12:13" hidden="1" x14ac:dyDescent="0.25">
      <c r="L10199" s="145" t="str">
        <f>IF(A10199="","",IFERROR(VLOOKUP(B10199,IPQlickTabla!$B:$J,9,FALSE),IF(B10199="80 - Produccion-Mezcla Grasa","80",IF(B10199="51 - Purga-Purga de sebo","51",IF(B10199="502 - Fermentacion PCL","502",IF(B10199="510 - Fermentacion","510","512"))))))</f>
        <v/>
      </c>
      <c r="M10199" s="107" t="str">
        <f t="shared" si="159"/>
        <v/>
      </c>
    </row>
    <row r="10200" spans="12:13" hidden="1" x14ac:dyDescent="0.25">
      <c r="L10200" s="145" t="str">
        <f>IF(A10200="","",IFERROR(VLOOKUP(B10200,IPQlickTabla!$B:$J,9,FALSE),IF(B10200="80 - Produccion-Mezcla Grasa","80",IF(B10200="51 - Purga-Purga de sebo","51",IF(B10200="502 - Fermentacion PCL","502",IF(B10200="510 - Fermentacion","510","512"))))))</f>
        <v/>
      </c>
      <c r="M10200" s="107" t="str">
        <f t="shared" si="159"/>
        <v/>
      </c>
    </row>
    <row r="10201" spans="12:13" hidden="1" x14ac:dyDescent="0.25">
      <c r="L10201" s="145" t="str">
        <f>IF(A10201="","",IFERROR(VLOOKUP(B10201,IPQlickTabla!$B:$J,9,FALSE),IF(B10201="80 - Produccion-Mezcla Grasa","80",IF(B10201="51 - Purga-Purga de sebo","51",IF(B10201="502 - Fermentacion PCL","502",IF(B10201="510 - Fermentacion","510","512"))))))</f>
        <v/>
      </c>
      <c r="M10201" s="107" t="str">
        <f t="shared" si="159"/>
        <v/>
      </c>
    </row>
    <row r="10202" spans="12:13" hidden="1" x14ac:dyDescent="0.25">
      <c r="L10202" s="145" t="str">
        <f>IF(A10202="","",IFERROR(VLOOKUP(B10202,IPQlickTabla!$B:$J,9,FALSE),IF(B10202="80 - Produccion-Mezcla Grasa","80",IF(B10202="51 - Purga-Purga de sebo","51",IF(B10202="502 - Fermentacion PCL","502",IF(B10202="510 - Fermentacion","510","512"))))))</f>
        <v/>
      </c>
      <c r="M10202" s="107" t="str">
        <f t="shared" si="159"/>
        <v/>
      </c>
    </row>
    <row r="10203" spans="12:13" hidden="1" x14ac:dyDescent="0.25">
      <c r="L10203" s="145" t="str">
        <f>IF(A10203="","",IFERROR(VLOOKUP(B10203,IPQlickTabla!$B:$J,9,FALSE),IF(B10203="80 - Produccion-Mezcla Grasa","80",IF(B10203="51 - Purga-Purga de sebo","51",IF(B10203="502 - Fermentacion PCL","502",IF(B10203="510 - Fermentacion","510","512"))))))</f>
        <v/>
      </c>
      <c r="M10203" s="107" t="str">
        <f t="shared" si="159"/>
        <v/>
      </c>
    </row>
    <row r="10204" spans="12:13" hidden="1" x14ac:dyDescent="0.25">
      <c r="L10204" s="145" t="str">
        <f>IF(A10204="","",IFERROR(VLOOKUP(B10204,IPQlickTabla!$B:$J,9,FALSE),IF(B10204="80 - Produccion-Mezcla Grasa","80",IF(B10204="51 - Purga-Purga de sebo","51",IF(B10204="502 - Fermentacion PCL","502",IF(B10204="510 - Fermentacion","510","512"))))))</f>
        <v/>
      </c>
      <c r="M10204" s="107" t="str">
        <f t="shared" si="159"/>
        <v/>
      </c>
    </row>
    <row r="10205" spans="12:13" hidden="1" x14ac:dyDescent="0.25">
      <c r="L10205" s="145" t="str">
        <f>IF(A10205="","",IFERROR(VLOOKUP(B10205,IPQlickTabla!$B:$J,9,FALSE),IF(B10205="80 - Produccion-Mezcla Grasa","80",IF(B10205="51 - Purga-Purga de sebo","51",IF(B10205="502 - Fermentacion PCL","502",IF(B10205="510 - Fermentacion","510","512"))))))</f>
        <v/>
      </c>
      <c r="M10205" s="107" t="str">
        <f t="shared" si="159"/>
        <v/>
      </c>
    </row>
    <row r="10206" spans="12:13" hidden="1" x14ac:dyDescent="0.25">
      <c r="L10206" s="145" t="str">
        <f>IF(A10206="","",IFERROR(VLOOKUP(B10206,IPQlickTabla!$B:$J,9,FALSE),IF(B10206="80 - Produccion-Mezcla Grasa","80",IF(B10206="51 - Purga-Purga de sebo","51",IF(B10206="502 - Fermentacion PCL","502",IF(B10206="510 - Fermentacion","510","512"))))))</f>
        <v/>
      </c>
      <c r="M10206" s="107" t="str">
        <f t="shared" si="159"/>
        <v/>
      </c>
    </row>
    <row r="10207" spans="12:13" hidden="1" x14ac:dyDescent="0.25">
      <c r="L10207" s="145" t="str">
        <f>IF(A10207="","",IFERROR(VLOOKUP(B10207,IPQlickTabla!$B:$J,9,FALSE),IF(B10207="80 - Produccion-Mezcla Grasa","80",IF(B10207="51 - Purga-Purga de sebo","51",IF(B10207="502 - Fermentacion PCL","502",IF(B10207="510 - Fermentacion","510","512"))))))</f>
        <v/>
      </c>
      <c r="M10207" s="107" t="str">
        <f t="shared" si="159"/>
        <v/>
      </c>
    </row>
    <row r="10208" spans="12:13" hidden="1" x14ac:dyDescent="0.25">
      <c r="L10208" s="145" t="str">
        <f>IF(A10208="","",IFERROR(VLOOKUP(B10208,IPQlickTabla!$B:$J,9,FALSE),IF(B10208="80 - Produccion-Mezcla Grasa","80",IF(B10208="51 - Purga-Purga de sebo","51",IF(B10208="502 - Fermentacion PCL","502",IF(B10208="510 - Fermentacion","510","512"))))))</f>
        <v/>
      </c>
      <c r="M10208" s="107" t="str">
        <f t="shared" si="159"/>
        <v/>
      </c>
    </row>
    <row r="10209" spans="12:13" hidden="1" x14ac:dyDescent="0.25">
      <c r="L10209" s="145" t="str">
        <f>IF(A10209="","",IFERROR(VLOOKUP(B10209,IPQlickTabla!$B:$J,9,FALSE),IF(B10209="80 - Produccion-Mezcla Grasa","80",IF(B10209="51 - Purga-Purga de sebo","51",IF(B10209="502 - Fermentacion PCL","502",IF(B10209="510 - Fermentacion","510","512"))))))</f>
        <v/>
      </c>
      <c r="M10209" s="107" t="str">
        <f t="shared" si="159"/>
        <v/>
      </c>
    </row>
    <row r="10210" spans="12:13" hidden="1" x14ac:dyDescent="0.25">
      <c r="L10210" s="145" t="str">
        <f>IF(A10210="","",IFERROR(VLOOKUP(B10210,IPQlickTabla!$B:$J,9,FALSE),IF(B10210="80 - Produccion-Mezcla Grasa","80",IF(B10210="51 - Purga-Purga de sebo","51",IF(B10210="502 - Fermentacion PCL","502",IF(B10210="510 - Fermentacion","510","512"))))))</f>
        <v/>
      </c>
      <c r="M10210" s="107" t="str">
        <f t="shared" si="159"/>
        <v/>
      </c>
    </row>
    <row r="10211" spans="12:13" hidden="1" x14ac:dyDescent="0.25">
      <c r="L10211" s="145" t="str">
        <f>IF(A10211="","",IFERROR(VLOOKUP(B10211,IPQlickTabla!$B:$J,9,FALSE),IF(B10211="80 - Produccion-Mezcla Grasa","80",IF(B10211="51 - Purga-Purga de sebo","51",IF(B10211="502 - Fermentacion PCL","502",IF(B10211="510 - Fermentacion","510","512"))))))</f>
        <v/>
      </c>
      <c r="M10211" s="107" t="str">
        <f t="shared" si="159"/>
        <v/>
      </c>
    </row>
    <row r="10212" spans="12:13" hidden="1" x14ac:dyDescent="0.25">
      <c r="L10212" s="145" t="str">
        <f>IF(A10212="","",IFERROR(VLOOKUP(B10212,IPQlickTabla!$B:$J,9,FALSE),IF(B10212="80 - Produccion-Mezcla Grasa","80",IF(B10212="51 - Purga-Purga de sebo","51",IF(B10212="502 - Fermentacion PCL","502",IF(B10212="510 - Fermentacion","510","512"))))))</f>
        <v/>
      </c>
      <c r="M10212" s="107" t="str">
        <f t="shared" si="159"/>
        <v/>
      </c>
    </row>
    <row r="10213" spans="12:13" hidden="1" x14ac:dyDescent="0.25">
      <c r="L10213" s="145" t="str">
        <f>IF(A10213="","",IFERROR(VLOOKUP(B10213,IPQlickTabla!$B:$J,9,FALSE),IF(B10213="80 - Produccion-Mezcla Grasa","80",IF(B10213="51 - Purga-Purga de sebo","51",IF(B10213="502 - Fermentacion PCL","502",IF(B10213="510 - Fermentacion","510","512"))))))</f>
        <v/>
      </c>
      <c r="M10213" s="107" t="str">
        <f t="shared" si="159"/>
        <v/>
      </c>
    </row>
    <row r="10214" spans="12:13" hidden="1" x14ac:dyDescent="0.25">
      <c r="L10214" s="145" t="str">
        <f>IF(A10214="","",IFERROR(VLOOKUP(B10214,IPQlickTabla!$B:$J,9,FALSE),IF(B10214="80 - Produccion-Mezcla Grasa","80",IF(B10214="51 - Purga-Purga de sebo","51",IF(B10214="502 - Fermentacion PCL","502",IF(B10214="510 - Fermentacion","510","512"))))))</f>
        <v/>
      </c>
      <c r="M10214" s="107" t="str">
        <f t="shared" si="159"/>
        <v/>
      </c>
    </row>
    <row r="10215" spans="12:13" hidden="1" x14ac:dyDescent="0.25">
      <c r="L10215" s="145" t="str">
        <f>IF(A10215="","",IFERROR(VLOOKUP(B10215,IPQlickTabla!$B:$J,9,FALSE),IF(B10215="80 - Produccion-Mezcla Grasa","80",IF(B10215="51 - Purga-Purga de sebo","51",IF(B10215="502 - Fermentacion PCL","502",IF(B10215="510 - Fermentacion","510","512"))))))</f>
        <v/>
      </c>
      <c r="M10215" s="107" t="str">
        <f t="shared" si="159"/>
        <v/>
      </c>
    </row>
    <row r="10216" spans="12:13" hidden="1" x14ac:dyDescent="0.25">
      <c r="L10216" s="145" t="str">
        <f>IF(A10216="","",IFERROR(VLOOKUP(B10216,IPQlickTabla!$B:$J,9,FALSE),IF(B10216="80 - Produccion-Mezcla Grasa","80",IF(B10216="51 - Purga-Purga de sebo","51",IF(B10216="502 - Fermentacion PCL","502",IF(B10216="510 - Fermentacion","510","512"))))))</f>
        <v/>
      </c>
      <c r="M10216" s="107" t="str">
        <f t="shared" si="159"/>
        <v/>
      </c>
    </row>
    <row r="10217" spans="12:13" hidden="1" x14ac:dyDescent="0.25">
      <c r="L10217" s="145" t="str">
        <f>IF(A10217="","",IFERROR(VLOOKUP(B10217,IPQlickTabla!$B:$J,9,FALSE),IF(B10217="80 - Produccion-Mezcla Grasa","80",IF(B10217="51 - Purga-Purga de sebo","51",IF(B10217="502 - Fermentacion PCL","502",IF(B10217="510 - Fermentacion","510","512"))))))</f>
        <v/>
      </c>
      <c r="M10217" s="107" t="str">
        <f t="shared" si="159"/>
        <v/>
      </c>
    </row>
    <row r="10218" spans="12:13" hidden="1" x14ac:dyDescent="0.25">
      <c r="L10218" s="145" t="str">
        <f>IF(A10218="","",IFERROR(VLOOKUP(B10218,IPQlickTabla!$B:$J,9,FALSE),IF(B10218="80 - Produccion-Mezcla Grasa","80",IF(B10218="51 - Purga-Purga de sebo","51",IF(B10218="502 - Fermentacion PCL","502",IF(B10218="510 - Fermentacion","510","512"))))))</f>
        <v/>
      </c>
      <c r="M10218" s="107" t="str">
        <f t="shared" si="159"/>
        <v/>
      </c>
    </row>
    <row r="10219" spans="12:13" hidden="1" x14ac:dyDescent="0.25">
      <c r="L10219" s="145" t="str">
        <f>IF(A10219="","",IFERROR(VLOOKUP(B10219,IPQlickTabla!$B:$J,9,FALSE),IF(B10219="80 - Produccion-Mezcla Grasa","80",IF(B10219="51 - Purga-Purga de sebo","51",IF(B10219="502 - Fermentacion PCL","502",IF(B10219="510 - Fermentacion","510","512"))))))</f>
        <v/>
      </c>
      <c r="M10219" s="107" t="str">
        <f t="shared" si="159"/>
        <v/>
      </c>
    </row>
    <row r="10220" spans="12:13" hidden="1" x14ac:dyDescent="0.25">
      <c r="L10220" s="145" t="str">
        <f>IF(A10220="","",IFERROR(VLOOKUP(B10220,IPQlickTabla!$B:$J,9,FALSE),IF(B10220="80 - Produccion-Mezcla Grasa","80",IF(B10220="51 - Purga-Purga de sebo","51",IF(B10220="502 - Fermentacion PCL","502",IF(B10220="510 - Fermentacion","510","512"))))))</f>
        <v/>
      </c>
      <c r="M10220" s="107" t="str">
        <f t="shared" si="159"/>
        <v/>
      </c>
    </row>
    <row r="10221" spans="12:13" hidden="1" x14ac:dyDescent="0.25">
      <c r="L10221" s="145" t="str">
        <f>IF(A10221="","",IFERROR(VLOOKUP(B10221,IPQlickTabla!$B:$J,9,FALSE),IF(B10221="80 - Produccion-Mezcla Grasa","80",IF(B10221="51 - Purga-Purga de sebo","51",IF(B10221="502 - Fermentacion PCL","502",IF(B10221="510 - Fermentacion","510","512"))))))</f>
        <v/>
      </c>
      <c r="M10221" s="107" t="str">
        <f t="shared" si="159"/>
        <v/>
      </c>
    </row>
    <row r="10222" spans="12:13" hidden="1" x14ac:dyDescent="0.25">
      <c r="L10222" s="145" t="str">
        <f>IF(A10222="","",IFERROR(VLOOKUP(B10222,IPQlickTabla!$B:$J,9,FALSE),IF(B10222="80 - Produccion-Mezcla Grasa","80",IF(B10222="51 - Purga-Purga de sebo","51",IF(B10222="502 - Fermentacion PCL","502",IF(B10222="510 - Fermentacion","510","512"))))))</f>
        <v/>
      </c>
      <c r="M10222" s="107" t="str">
        <f t="shared" si="159"/>
        <v/>
      </c>
    </row>
    <row r="10223" spans="12:13" hidden="1" x14ac:dyDescent="0.25">
      <c r="L10223" s="145" t="str">
        <f>IF(A10223="","",IFERROR(VLOOKUP(B10223,IPQlickTabla!$B:$J,9,FALSE),IF(B10223="80 - Produccion-Mezcla Grasa","80",IF(B10223="51 - Purga-Purga de sebo","51",IF(B10223="502 - Fermentacion PCL","502",IF(B10223="510 - Fermentacion","510","512"))))))</f>
        <v/>
      </c>
      <c r="M10223" s="107" t="str">
        <f t="shared" si="159"/>
        <v/>
      </c>
    </row>
    <row r="10224" spans="12:13" hidden="1" x14ac:dyDescent="0.25">
      <c r="L10224" s="145" t="str">
        <f>IF(A10224="","",IFERROR(VLOOKUP(B10224,IPQlickTabla!$B:$J,9,FALSE),IF(B10224="80 - Produccion-Mezcla Grasa","80",IF(B10224="51 - Purga-Purga de sebo","51",IF(B10224="502 - Fermentacion PCL","502",IF(B10224="510 - Fermentacion","510","512"))))))</f>
        <v/>
      </c>
      <c r="M10224" s="107" t="str">
        <f t="shared" si="159"/>
        <v/>
      </c>
    </row>
    <row r="10225" spans="12:13" hidden="1" x14ac:dyDescent="0.25">
      <c r="L10225" s="145" t="str">
        <f>IF(A10225="","",IFERROR(VLOOKUP(B10225,IPQlickTabla!$B:$J,9,FALSE),IF(B10225="80 - Produccion-Mezcla Grasa","80",IF(B10225="51 - Purga-Purga de sebo","51",IF(B10225="502 - Fermentacion PCL","502",IF(B10225="510 - Fermentacion","510","512"))))))</f>
        <v/>
      </c>
      <c r="M10225" s="107" t="str">
        <f t="shared" si="159"/>
        <v/>
      </c>
    </row>
    <row r="10226" spans="12:13" hidden="1" x14ac:dyDescent="0.25">
      <c r="L10226" s="145" t="str">
        <f>IF(A10226="","",IFERROR(VLOOKUP(B10226,IPQlickTabla!$B:$J,9,FALSE),IF(B10226="80 - Produccion-Mezcla Grasa","80",IF(B10226="51 - Purga-Purga de sebo","51",IF(B10226="502 - Fermentacion PCL","502",IF(B10226="510 - Fermentacion","510","512"))))))</f>
        <v/>
      </c>
      <c r="M10226" s="107" t="str">
        <f t="shared" si="159"/>
        <v/>
      </c>
    </row>
    <row r="10227" spans="12:13" hidden="1" x14ac:dyDescent="0.25">
      <c r="L10227" s="145" t="str">
        <f>IF(A10227="","",IFERROR(VLOOKUP(B10227,IPQlickTabla!$B:$J,9,FALSE),IF(B10227="80 - Produccion-Mezcla Grasa","80",IF(B10227="51 - Purga-Purga de sebo","51",IF(B10227="502 - Fermentacion PCL","502",IF(B10227="510 - Fermentacion","510","512"))))))</f>
        <v/>
      </c>
      <c r="M10227" s="107" t="str">
        <f t="shared" si="159"/>
        <v/>
      </c>
    </row>
    <row r="10228" spans="12:13" hidden="1" x14ac:dyDescent="0.25">
      <c r="L10228" s="145" t="str">
        <f>IF(A10228="","",IFERROR(VLOOKUP(B10228,IPQlickTabla!$B:$J,9,FALSE),IF(B10228="80 - Produccion-Mezcla Grasa","80",IF(B10228="51 - Purga-Purga de sebo","51",IF(B10228="502 - Fermentacion PCL","502",IF(B10228="510 - Fermentacion","510","512"))))))</f>
        <v/>
      </c>
      <c r="M10228" s="107" t="str">
        <f t="shared" si="159"/>
        <v/>
      </c>
    </row>
    <row r="10229" spans="12:13" hidden="1" x14ac:dyDescent="0.25">
      <c r="L10229" s="145" t="str">
        <f>IF(A10229="","",IFERROR(VLOOKUP(B10229,IPQlickTabla!$B:$J,9,FALSE),IF(B10229="80 - Produccion-Mezcla Grasa","80",IF(B10229="51 - Purga-Purga de sebo","51",IF(B10229="502 - Fermentacion PCL","502",IF(B10229="510 - Fermentacion","510","512"))))))</f>
        <v/>
      </c>
      <c r="M10229" s="107" t="str">
        <f t="shared" si="159"/>
        <v/>
      </c>
    </row>
    <row r="10230" spans="12:13" hidden="1" x14ac:dyDescent="0.25">
      <c r="L10230" s="145" t="str">
        <f>IF(A10230="","",IFERROR(VLOOKUP(B10230,IPQlickTabla!$B:$J,9,FALSE),IF(B10230="80 - Produccion-Mezcla Grasa","80",IF(B10230="51 - Purga-Purga de sebo","51",IF(B10230="502 - Fermentacion PCL","502",IF(B10230="510 - Fermentacion","510","512"))))))</f>
        <v/>
      </c>
      <c r="M10230" s="107" t="str">
        <f t="shared" si="159"/>
        <v/>
      </c>
    </row>
    <row r="10231" spans="12:13" hidden="1" x14ac:dyDescent="0.25">
      <c r="L10231" s="145" t="str">
        <f>IF(A10231="","",IFERROR(VLOOKUP(B10231,IPQlickTabla!$B:$J,9,FALSE),IF(B10231="80 - Produccion-Mezcla Grasa","80",IF(B10231="51 - Purga-Purga de sebo","51",IF(B10231="502 - Fermentacion PCL","502",IF(B10231="510 - Fermentacion","510","512"))))))</f>
        <v/>
      </c>
      <c r="M10231" s="107" t="str">
        <f t="shared" si="159"/>
        <v/>
      </c>
    </row>
    <row r="10232" spans="12:13" hidden="1" x14ac:dyDescent="0.25">
      <c r="L10232" s="145" t="str">
        <f>IF(A10232="","",IFERROR(VLOOKUP(B10232,IPQlickTabla!$B:$J,9,FALSE),IF(B10232="80 - Produccion-Mezcla Grasa","80",IF(B10232="51 - Purga-Purga de sebo","51",IF(B10232="502 - Fermentacion PCL","502",IF(B10232="510 - Fermentacion","510","512"))))))</f>
        <v/>
      </c>
      <c r="M10232" s="107" t="str">
        <f t="shared" si="159"/>
        <v/>
      </c>
    </row>
    <row r="10233" spans="12:13" hidden="1" x14ac:dyDescent="0.25">
      <c r="L10233" s="145" t="str">
        <f>IF(A10233="","",IFERROR(VLOOKUP(B10233,IPQlickTabla!$B:$J,9,FALSE),IF(B10233="80 - Produccion-Mezcla Grasa","80",IF(B10233="51 - Purga-Purga de sebo","51",IF(B10233="502 - Fermentacion PCL","502",IF(B10233="510 - Fermentacion","510","512"))))))</f>
        <v/>
      </c>
      <c r="M10233" s="107" t="str">
        <f t="shared" si="159"/>
        <v/>
      </c>
    </row>
    <row r="10234" spans="12:13" hidden="1" x14ac:dyDescent="0.25">
      <c r="L10234" s="145" t="str">
        <f>IF(A10234="","",IFERROR(VLOOKUP(B10234,IPQlickTabla!$B:$J,9,FALSE),IF(B10234="80 - Produccion-Mezcla Grasa","80",IF(B10234="51 - Purga-Purga de sebo","51",IF(B10234="502 - Fermentacion PCL","502",IF(B10234="510 - Fermentacion","510","512"))))))</f>
        <v/>
      </c>
      <c r="M10234" s="107" t="str">
        <f t="shared" si="159"/>
        <v/>
      </c>
    </row>
    <row r="10235" spans="12:13" hidden="1" x14ac:dyDescent="0.25">
      <c r="L10235" s="145" t="str">
        <f>IF(A10235="","",IFERROR(VLOOKUP(B10235,IPQlickTabla!$B:$J,9,FALSE),IF(B10235="80 - Produccion-Mezcla Grasa","80",IF(B10235="51 - Purga-Purga de sebo","51",IF(B10235="502 - Fermentacion PCL","502",IF(B10235="510 - Fermentacion","510","512"))))))</f>
        <v/>
      </c>
      <c r="M10235" s="107" t="str">
        <f t="shared" si="159"/>
        <v/>
      </c>
    </row>
    <row r="10236" spans="12:13" hidden="1" x14ac:dyDescent="0.25">
      <c r="L10236" s="145" t="str">
        <f>IF(A10236="","",IFERROR(VLOOKUP(B10236,IPQlickTabla!$B:$J,9,FALSE),IF(B10236="80 - Produccion-Mezcla Grasa","80",IF(B10236="51 - Purga-Purga de sebo","51",IF(B10236="502 - Fermentacion PCL","502",IF(B10236="510 - Fermentacion","510","512"))))))</f>
        <v/>
      </c>
      <c r="M10236" s="107" t="str">
        <f t="shared" si="159"/>
        <v/>
      </c>
    </row>
    <row r="10237" spans="12:13" hidden="1" x14ac:dyDescent="0.25">
      <c r="L10237" s="145" t="str">
        <f>IF(A10237="","",IFERROR(VLOOKUP(B10237,IPQlickTabla!$B:$J,9,FALSE),IF(B10237="80 - Produccion-Mezcla Grasa","80",IF(B10237="51 - Purga-Purga de sebo","51",IF(B10237="502 - Fermentacion PCL","502",IF(B10237="510 - Fermentacion","510","512"))))))</f>
        <v/>
      </c>
      <c r="M10237" s="107" t="str">
        <f t="shared" si="159"/>
        <v/>
      </c>
    </row>
    <row r="10238" spans="12:13" hidden="1" x14ac:dyDescent="0.25">
      <c r="L10238" s="145" t="str">
        <f>IF(A10238="","",IFERROR(VLOOKUP(B10238,IPQlickTabla!$B:$J,9,FALSE),IF(B10238="80 - Produccion-Mezcla Grasa","80",IF(B10238="51 - Purga-Purga de sebo","51",IF(B10238="502 - Fermentacion PCL","502",IF(B10238="510 - Fermentacion","510","512"))))))</f>
        <v/>
      </c>
      <c r="M10238" s="107" t="str">
        <f t="shared" si="159"/>
        <v/>
      </c>
    </row>
    <row r="10239" spans="12:13" hidden="1" x14ac:dyDescent="0.25">
      <c r="L10239" s="145" t="str">
        <f>IF(A10239="","",IFERROR(VLOOKUP(B10239,IPQlickTabla!$B:$J,9,FALSE),IF(B10239="80 - Produccion-Mezcla Grasa","80",IF(B10239="51 - Purga-Purga de sebo","51",IF(B10239="502 - Fermentacion PCL","502",IF(B10239="510 - Fermentacion","510","512"))))))</f>
        <v/>
      </c>
      <c r="M10239" s="107" t="str">
        <f t="shared" si="159"/>
        <v/>
      </c>
    </row>
    <row r="10240" spans="12:13" hidden="1" x14ac:dyDescent="0.25">
      <c r="L10240" s="145" t="str">
        <f>IF(A10240="","",IFERROR(VLOOKUP(B10240,IPQlickTabla!$B:$J,9,FALSE),IF(B10240="80 - Produccion-Mezcla Grasa","80",IF(B10240="51 - Purga-Purga de sebo","51",IF(B10240="502 - Fermentacion PCL","502",IF(B10240="510 - Fermentacion","510","512"))))))</f>
        <v/>
      </c>
      <c r="M10240" s="107" t="str">
        <f t="shared" si="159"/>
        <v/>
      </c>
    </row>
    <row r="10241" spans="12:13" hidden="1" x14ac:dyDescent="0.25">
      <c r="L10241" s="145" t="str">
        <f>IF(A10241="","",IFERROR(VLOOKUP(B10241,IPQlickTabla!$B:$J,9,FALSE),IF(B10241="80 - Produccion-Mezcla Grasa","80",IF(B10241="51 - Purga-Purga de sebo","51",IF(B10241="502 - Fermentacion PCL","502",IF(B10241="510 - Fermentacion","510","512"))))))</f>
        <v/>
      </c>
      <c r="M10241" s="107" t="str">
        <f t="shared" si="159"/>
        <v/>
      </c>
    </row>
    <row r="10242" spans="12:13" hidden="1" x14ac:dyDescent="0.25">
      <c r="L10242" s="145" t="str">
        <f>IF(A10242="","",IFERROR(VLOOKUP(B10242,IPQlickTabla!$B:$J,9,FALSE),IF(B10242="80 - Produccion-Mezcla Grasa","80",IF(B10242="51 - Purga-Purga de sebo","51",IF(B10242="502 - Fermentacion PCL","502",IF(B10242="510 - Fermentacion","510","512"))))))</f>
        <v/>
      </c>
      <c r="M10242" s="107" t="str">
        <f t="shared" si="159"/>
        <v/>
      </c>
    </row>
    <row r="10243" spans="12:13" hidden="1" x14ac:dyDescent="0.25">
      <c r="L10243" s="145" t="str">
        <f>IF(A10243="","",IFERROR(VLOOKUP(B10243,IPQlickTabla!$B:$J,9,FALSE),IF(B10243="80 - Produccion-Mezcla Grasa","80",IF(B10243="51 - Purga-Purga de sebo","51",IF(B10243="502 - Fermentacion PCL","502",IF(B10243="510 - Fermentacion","510","512"))))))</f>
        <v/>
      </c>
      <c r="M10243" s="107" t="str">
        <f t="shared" ref="M10243:M10306" si="160">+IF(OR(L10243=73,L10243=74,L10243=75),75,IF(L10243="80",80,IF(L10243="51",51,IF(L10243="502",502,IF(L10243="510",510,IF(L10243="512",512,L10243))))))</f>
        <v/>
      </c>
    </row>
    <row r="10244" spans="12:13" hidden="1" x14ac:dyDescent="0.25">
      <c r="L10244" s="145" t="str">
        <f>IF(A10244="","",IFERROR(VLOOKUP(B10244,IPQlickTabla!$B:$J,9,FALSE),IF(B10244="80 - Produccion-Mezcla Grasa","80",IF(B10244="51 - Purga-Purga de sebo","51",IF(B10244="502 - Fermentacion PCL","502",IF(B10244="510 - Fermentacion","510","512"))))))</f>
        <v/>
      </c>
      <c r="M10244" s="107" t="str">
        <f t="shared" si="160"/>
        <v/>
      </c>
    </row>
    <row r="10245" spans="12:13" hidden="1" x14ac:dyDescent="0.25">
      <c r="L10245" s="145" t="str">
        <f>IF(A10245="","",IFERROR(VLOOKUP(B10245,IPQlickTabla!$B:$J,9,FALSE),IF(B10245="80 - Produccion-Mezcla Grasa","80",IF(B10245="51 - Purga-Purga de sebo","51",IF(B10245="502 - Fermentacion PCL","502",IF(B10245="510 - Fermentacion","510","512"))))))</f>
        <v/>
      </c>
      <c r="M10245" s="107" t="str">
        <f t="shared" si="160"/>
        <v/>
      </c>
    </row>
    <row r="10246" spans="12:13" hidden="1" x14ac:dyDescent="0.25">
      <c r="L10246" s="145" t="str">
        <f>IF(A10246="","",IFERROR(VLOOKUP(B10246,IPQlickTabla!$B:$J,9,FALSE),IF(B10246="80 - Produccion-Mezcla Grasa","80",IF(B10246="51 - Purga-Purga de sebo","51",IF(B10246="502 - Fermentacion PCL","502",IF(B10246="510 - Fermentacion","510","512"))))))</f>
        <v/>
      </c>
      <c r="M10246" s="107" t="str">
        <f t="shared" si="160"/>
        <v/>
      </c>
    </row>
    <row r="10247" spans="12:13" hidden="1" x14ac:dyDescent="0.25">
      <c r="L10247" s="145" t="str">
        <f>IF(A10247="","",IFERROR(VLOOKUP(B10247,IPQlickTabla!$B:$J,9,FALSE),IF(B10247="80 - Produccion-Mezcla Grasa","80",IF(B10247="51 - Purga-Purga de sebo","51",IF(B10247="502 - Fermentacion PCL","502",IF(B10247="510 - Fermentacion","510","512"))))))</f>
        <v/>
      </c>
      <c r="M10247" s="107" t="str">
        <f t="shared" si="160"/>
        <v/>
      </c>
    </row>
    <row r="10248" spans="12:13" hidden="1" x14ac:dyDescent="0.25">
      <c r="L10248" s="145" t="str">
        <f>IF(A10248="","",IFERROR(VLOOKUP(B10248,IPQlickTabla!$B:$J,9,FALSE),IF(B10248="80 - Produccion-Mezcla Grasa","80",IF(B10248="51 - Purga-Purga de sebo","51",IF(B10248="502 - Fermentacion PCL","502",IF(B10248="510 - Fermentacion","510","512"))))))</f>
        <v/>
      </c>
      <c r="M10248" s="107" t="str">
        <f t="shared" si="160"/>
        <v/>
      </c>
    </row>
    <row r="10249" spans="12:13" hidden="1" x14ac:dyDescent="0.25">
      <c r="L10249" s="145" t="str">
        <f>IF(A10249="","",IFERROR(VLOOKUP(B10249,IPQlickTabla!$B:$J,9,FALSE),IF(B10249="80 - Produccion-Mezcla Grasa","80",IF(B10249="51 - Purga-Purga de sebo","51",IF(B10249="502 - Fermentacion PCL","502",IF(B10249="510 - Fermentacion","510","512"))))))</f>
        <v/>
      </c>
      <c r="M10249" s="107" t="str">
        <f t="shared" si="160"/>
        <v/>
      </c>
    </row>
    <row r="10250" spans="12:13" hidden="1" x14ac:dyDescent="0.25">
      <c r="L10250" s="145" t="str">
        <f>IF(A10250="","",IFERROR(VLOOKUP(B10250,IPQlickTabla!$B:$J,9,FALSE),IF(B10250="80 - Produccion-Mezcla Grasa","80",IF(B10250="51 - Purga-Purga de sebo","51",IF(B10250="502 - Fermentacion PCL","502",IF(B10250="510 - Fermentacion","510","512"))))))</f>
        <v/>
      </c>
      <c r="M10250" s="107" t="str">
        <f t="shared" si="160"/>
        <v/>
      </c>
    </row>
    <row r="10251" spans="12:13" hidden="1" x14ac:dyDescent="0.25">
      <c r="L10251" s="145" t="str">
        <f>IF(A10251="","",IFERROR(VLOOKUP(B10251,IPQlickTabla!$B:$J,9,FALSE),IF(B10251="80 - Produccion-Mezcla Grasa","80",IF(B10251="51 - Purga-Purga de sebo","51",IF(B10251="502 - Fermentacion PCL","502",IF(B10251="510 - Fermentacion","510","512"))))))</f>
        <v/>
      </c>
      <c r="M10251" s="107" t="str">
        <f t="shared" si="160"/>
        <v/>
      </c>
    </row>
    <row r="10252" spans="12:13" hidden="1" x14ac:dyDescent="0.25">
      <c r="L10252" s="145" t="str">
        <f>IF(A10252="","",IFERROR(VLOOKUP(B10252,IPQlickTabla!$B:$J,9,FALSE),IF(B10252="80 - Produccion-Mezcla Grasa","80",IF(B10252="51 - Purga-Purga de sebo","51",IF(B10252="502 - Fermentacion PCL","502",IF(B10252="510 - Fermentacion","510","512"))))))</f>
        <v/>
      </c>
      <c r="M10252" s="107" t="str">
        <f t="shared" si="160"/>
        <v/>
      </c>
    </row>
    <row r="10253" spans="12:13" hidden="1" x14ac:dyDescent="0.25">
      <c r="L10253" s="145" t="str">
        <f>IF(A10253="","",IFERROR(VLOOKUP(B10253,IPQlickTabla!$B:$J,9,FALSE),IF(B10253="80 - Produccion-Mezcla Grasa","80",IF(B10253="51 - Purga-Purga de sebo","51",IF(B10253="502 - Fermentacion PCL","502",IF(B10253="510 - Fermentacion","510","512"))))))</f>
        <v/>
      </c>
      <c r="M10253" s="107" t="str">
        <f t="shared" si="160"/>
        <v/>
      </c>
    </row>
    <row r="10254" spans="12:13" hidden="1" x14ac:dyDescent="0.25">
      <c r="L10254" s="145" t="str">
        <f>IF(A10254="","",IFERROR(VLOOKUP(B10254,IPQlickTabla!$B:$J,9,FALSE),IF(B10254="80 - Produccion-Mezcla Grasa","80",IF(B10254="51 - Purga-Purga de sebo","51",IF(B10254="502 - Fermentacion PCL","502",IF(B10254="510 - Fermentacion","510","512"))))))</f>
        <v/>
      </c>
      <c r="M10254" s="107" t="str">
        <f t="shared" si="160"/>
        <v/>
      </c>
    </row>
    <row r="10255" spans="12:13" hidden="1" x14ac:dyDescent="0.25">
      <c r="L10255" s="145" t="str">
        <f>IF(A10255="","",IFERROR(VLOOKUP(B10255,IPQlickTabla!$B:$J,9,FALSE),IF(B10255="80 - Produccion-Mezcla Grasa","80",IF(B10255="51 - Purga-Purga de sebo","51",IF(B10255="502 - Fermentacion PCL","502",IF(B10255="510 - Fermentacion","510","512"))))))</f>
        <v/>
      </c>
      <c r="M10255" s="107" t="str">
        <f t="shared" si="160"/>
        <v/>
      </c>
    </row>
    <row r="10256" spans="12:13" hidden="1" x14ac:dyDescent="0.25">
      <c r="L10256" s="145" t="str">
        <f>IF(A10256="","",IFERROR(VLOOKUP(B10256,IPQlickTabla!$B:$J,9,FALSE),IF(B10256="80 - Produccion-Mezcla Grasa","80",IF(B10256="51 - Purga-Purga de sebo","51",IF(B10256="502 - Fermentacion PCL","502",IF(B10256="510 - Fermentacion","510","512"))))))</f>
        <v/>
      </c>
      <c r="M10256" s="107" t="str">
        <f t="shared" si="160"/>
        <v/>
      </c>
    </row>
    <row r="10257" spans="12:13" hidden="1" x14ac:dyDescent="0.25">
      <c r="L10257" s="145" t="str">
        <f>IF(A10257="","",IFERROR(VLOOKUP(B10257,IPQlickTabla!$B:$J,9,FALSE),IF(B10257="80 - Produccion-Mezcla Grasa","80",IF(B10257="51 - Purga-Purga de sebo","51",IF(B10257="502 - Fermentacion PCL","502",IF(B10257="510 - Fermentacion","510","512"))))))</f>
        <v/>
      </c>
      <c r="M10257" s="107" t="str">
        <f t="shared" si="160"/>
        <v/>
      </c>
    </row>
    <row r="10258" spans="12:13" hidden="1" x14ac:dyDescent="0.25">
      <c r="L10258" s="145" t="str">
        <f>IF(A10258="","",IFERROR(VLOOKUP(B10258,IPQlickTabla!$B:$J,9,FALSE),IF(B10258="80 - Produccion-Mezcla Grasa","80",IF(B10258="51 - Purga-Purga de sebo","51",IF(B10258="502 - Fermentacion PCL","502",IF(B10258="510 - Fermentacion","510","512"))))))</f>
        <v/>
      </c>
      <c r="M10258" s="107" t="str">
        <f t="shared" si="160"/>
        <v/>
      </c>
    </row>
    <row r="10259" spans="12:13" hidden="1" x14ac:dyDescent="0.25">
      <c r="L10259" s="145" t="str">
        <f>IF(A10259="","",IFERROR(VLOOKUP(B10259,IPQlickTabla!$B:$J,9,FALSE),IF(B10259="80 - Produccion-Mezcla Grasa","80",IF(B10259="51 - Purga-Purga de sebo","51",IF(B10259="502 - Fermentacion PCL","502",IF(B10259="510 - Fermentacion","510","512"))))))</f>
        <v/>
      </c>
      <c r="M10259" s="107" t="str">
        <f t="shared" si="160"/>
        <v/>
      </c>
    </row>
    <row r="10260" spans="12:13" hidden="1" x14ac:dyDescent="0.25">
      <c r="L10260" s="145" t="str">
        <f>IF(A10260="","",IFERROR(VLOOKUP(B10260,IPQlickTabla!$B:$J,9,FALSE),IF(B10260="80 - Produccion-Mezcla Grasa","80",IF(B10260="51 - Purga-Purga de sebo","51",IF(B10260="502 - Fermentacion PCL","502",IF(B10260="510 - Fermentacion","510","512"))))))</f>
        <v/>
      </c>
      <c r="M10260" s="107" t="str">
        <f t="shared" si="160"/>
        <v/>
      </c>
    </row>
    <row r="10261" spans="12:13" hidden="1" x14ac:dyDescent="0.25">
      <c r="L10261" s="145" t="str">
        <f>IF(A10261="","",IFERROR(VLOOKUP(B10261,IPQlickTabla!$B:$J,9,FALSE),IF(B10261="80 - Produccion-Mezcla Grasa","80",IF(B10261="51 - Purga-Purga de sebo","51",IF(B10261="502 - Fermentacion PCL","502",IF(B10261="510 - Fermentacion","510","512"))))))</f>
        <v/>
      </c>
      <c r="M10261" s="107" t="str">
        <f t="shared" si="160"/>
        <v/>
      </c>
    </row>
    <row r="10262" spans="12:13" hidden="1" x14ac:dyDescent="0.25">
      <c r="L10262" s="145" t="str">
        <f>IF(A10262="","",IFERROR(VLOOKUP(B10262,IPQlickTabla!$B:$J,9,FALSE),IF(B10262="80 - Produccion-Mezcla Grasa","80",IF(B10262="51 - Purga-Purga de sebo","51",IF(B10262="502 - Fermentacion PCL","502",IF(B10262="510 - Fermentacion","510","512"))))))</f>
        <v/>
      </c>
      <c r="M10262" s="107" t="str">
        <f t="shared" si="160"/>
        <v/>
      </c>
    </row>
    <row r="10263" spans="12:13" hidden="1" x14ac:dyDescent="0.25">
      <c r="L10263" s="145" t="str">
        <f>IF(A10263="","",IFERROR(VLOOKUP(B10263,IPQlickTabla!$B:$J,9,FALSE),IF(B10263="80 - Produccion-Mezcla Grasa","80",IF(B10263="51 - Purga-Purga de sebo","51",IF(B10263="502 - Fermentacion PCL","502",IF(B10263="510 - Fermentacion","510","512"))))))</f>
        <v/>
      </c>
      <c r="M10263" s="107" t="str">
        <f t="shared" si="160"/>
        <v/>
      </c>
    </row>
    <row r="10264" spans="12:13" hidden="1" x14ac:dyDescent="0.25">
      <c r="L10264" s="145" t="str">
        <f>IF(A10264="","",IFERROR(VLOOKUP(B10264,IPQlickTabla!$B:$J,9,FALSE),IF(B10264="80 - Produccion-Mezcla Grasa","80",IF(B10264="51 - Purga-Purga de sebo","51",IF(B10264="502 - Fermentacion PCL","502",IF(B10264="510 - Fermentacion","510","512"))))))</f>
        <v/>
      </c>
      <c r="M10264" s="107" t="str">
        <f t="shared" si="160"/>
        <v/>
      </c>
    </row>
    <row r="10265" spans="12:13" hidden="1" x14ac:dyDescent="0.25">
      <c r="L10265" s="145" t="str">
        <f>IF(A10265="","",IFERROR(VLOOKUP(B10265,IPQlickTabla!$B:$J,9,FALSE),IF(B10265="80 - Produccion-Mezcla Grasa","80",IF(B10265="51 - Purga-Purga de sebo","51",IF(B10265="502 - Fermentacion PCL","502",IF(B10265="510 - Fermentacion","510","512"))))))</f>
        <v/>
      </c>
      <c r="M10265" s="107" t="str">
        <f t="shared" si="160"/>
        <v/>
      </c>
    </row>
    <row r="10266" spans="12:13" hidden="1" x14ac:dyDescent="0.25">
      <c r="L10266" s="145" t="str">
        <f>IF(A10266="","",IFERROR(VLOOKUP(B10266,IPQlickTabla!$B:$J,9,FALSE),IF(B10266="80 - Produccion-Mezcla Grasa","80",IF(B10266="51 - Purga-Purga de sebo","51",IF(B10266="502 - Fermentacion PCL","502",IF(B10266="510 - Fermentacion","510","512"))))))</f>
        <v/>
      </c>
      <c r="M10266" s="107" t="str">
        <f t="shared" si="160"/>
        <v/>
      </c>
    </row>
    <row r="10267" spans="12:13" hidden="1" x14ac:dyDescent="0.25">
      <c r="L10267" s="145" t="str">
        <f>IF(A10267="","",IFERROR(VLOOKUP(B10267,IPQlickTabla!$B:$J,9,FALSE),IF(B10267="80 - Produccion-Mezcla Grasa","80",IF(B10267="51 - Purga-Purga de sebo","51",IF(B10267="502 - Fermentacion PCL","502",IF(B10267="510 - Fermentacion","510","512"))))))</f>
        <v/>
      </c>
      <c r="M10267" s="107" t="str">
        <f t="shared" si="160"/>
        <v/>
      </c>
    </row>
    <row r="10268" spans="12:13" hidden="1" x14ac:dyDescent="0.25">
      <c r="L10268" s="145" t="str">
        <f>IF(A10268="","",IFERROR(VLOOKUP(B10268,IPQlickTabla!$B:$J,9,FALSE),IF(B10268="80 - Produccion-Mezcla Grasa","80",IF(B10268="51 - Purga-Purga de sebo","51",IF(B10268="502 - Fermentacion PCL","502",IF(B10268="510 - Fermentacion","510","512"))))))</f>
        <v/>
      </c>
      <c r="M10268" s="107" t="str">
        <f t="shared" si="160"/>
        <v/>
      </c>
    </row>
    <row r="10269" spans="12:13" hidden="1" x14ac:dyDescent="0.25">
      <c r="L10269" s="145" t="str">
        <f>IF(A10269="","",IFERROR(VLOOKUP(B10269,IPQlickTabla!$B:$J,9,FALSE),IF(B10269="80 - Produccion-Mezcla Grasa","80",IF(B10269="51 - Purga-Purga de sebo","51",IF(B10269="502 - Fermentacion PCL","502",IF(B10269="510 - Fermentacion","510","512"))))))</f>
        <v/>
      </c>
      <c r="M10269" s="107" t="str">
        <f t="shared" si="160"/>
        <v/>
      </c>
    </row>
    <row r="10270" spans="12:13" hidden="1" x14ac:dyDescent="0.25">
      <c r="L10270" s="145" t="str">
        <f>IF(A10270="","",IFERROR(VLOOKUP(B10270,IPQlickTabla!$B:$J,9,FALSE),IF(B10270="80 - Produccion-Mezcla Grasa","80",IF(B10270="51 - Purga-Purga de sebo","51",IF(B10270="502 - Fermentacion PCL","502",IF(B10270="510 - Fermentacion","510","512"))))))</f>
        <v/>
      </c>
      <c r="M10270" s="107" t="str">
        <f t="shared" si="160"/>
        <v/>
      </c>
    </row>
    <row r="10271" spans="12:13" hidden="1" x14ac:dyDescent="0.25">
      <c r="L10271" s="145" t="str">
        <f>IF(A10271="","",IFERROR(VLOOKUP(B10271,IPQlickTabla!$B:$J,9,FALSE),IF(B10271="80 - Produccion-Mezcla Grasa","80",IF(B10271="51 - Purga-Purga de sebo","51",IF(B10271="502 - Fermentacion PCL","502",IF(B10271="510 - Fermentacion","510","512"))))))</f>
        <v/>
      </c>
      <c r="M10271" s="107" t="str">
        <f t="shared" si="160"/>
        <v/>
      </c>
    </row>
    <row r="10272" spans="12:13" hidden="1" x14ac:dyDescent="0.25">
      <c r="L10272" s="145" t="str">
        <f>IF(A10272="","",IFERROR(VLOOKUP(B10272,IPQlickTabla!$B:$J,9,FALSE),IF(B10272="80 - Produccion-Mezcla Grasa","80",IF(B10272="51 - Purga-Purga de sebo","51",IF(B10272="502 - Fermentacion PCL","502",IF(B10272="510 - Fermentacion","510","512"))))))</f>
        <v/>
      </c>
      <c r="M10272" s="107" t="str">
        <f t="shared" si="160"/>
        <v/>
      </c>
    </row>
    <row r="10273" spans="12:13" hidden="1" x14ac:dyDescent="0.25">
      <c r="L10273" s="145" t="str">
        <f>IF(A10273="","",IFERROR(VLOOKUP(B10273,IPQlickTabla!$B:$J,9,FALSE),IF(B10273="80 - Produccion-Mezcla Grasa","80",IF(B10273="51 - Purga-Purga de sebo","51",IF(B10273="502 - Fermentacion PCL","502",IF(B10273="510 - Fermentacion","510","512"))))))</f>
        <v/>
      </c>
      <c r="M10273" s="107" t="str">
        <f t="shared" si="160"/>
        <v/>
      </c>
    </row>
    <row r="10274" spans="12:13" hidden="1" x14ac:dyDescent="0.25">
      <c r="L10274" s="145" t="str">
        <f>IF(A10274="","",IFERROR(VLOOKUP(B10274,IPQlickTabla!$B:$J,9,FALSE),IF(B10274="80 - Produccion-Mezcla Grasa","80",IF(B10274="51 - Purga-Purga de sebo","51",IF(B10274="502 - Fermentacion PCL","502",IF(B10274="510 - Fermentacion","510","512"))))))</f>
        <v/>
      </c>
      <c r="M10274" s="107" t="str">
        <f t="shared" si="160"/>
        <v/>
      </c>
    </row>
    <row r="10275" spans="12:13" hidden="1" x14ac:dyDescent="0.25">
      <c r="L10275" s="145" t="str">
        <f>IF(A10275="","",IFERROR(VLOOKUP(B10275,IPQlickTabla!$B:$J,9,FALSE),IF(B10275="80 - Produccion-Mezcla Grasa","80",IF(B10275="51 - Purga-Purga de sebo","51",IF(B10275="502 - Fermentacion PCL","502",IF(B10275="510 - Fermentacion","510","512"))))))</f>
        <v/>
      </c>
      <c r="M10275" s="107" t="str">
        <f t="shared" si="160"/>
        <v/>
      </c>
    </row>
    <row r="10276" spans="12:13" hidden="1" x14ac:dyDescent="0.25">
      <c r="L10276" s="145" t="str">
        <f>IF(A10276="","",IFERROR(VLOOKUP(B10276,IPQlickTabla!$B:$J,9,FALSE),IF(B10276="80 - Produccion-Mezcla Grasa","80",IF(B10276="51 - Purga-Purga de sebo","51",IF(B10276="502 - Fermentacion PCL","502",IF(B10276="510 - Fermentacion","510","512"))))))</f>
        <v/>
      </c>
      <c r="M10276" s="107" t="str">
        <f t="shared" si="160"/>
        <v/>
      </c>
    </row>
    <row r="10277" spans="12:13" hidden="1" x14ac:dyDescent="0.25">
      <c r="L10277" s="145" t="str">
        <f>IF(A10277="","",IFERROR(VLOOKUP(B10277,IPQlickTabla!$B:$J,9,FALSE),IF(B10277="80 - Produccion-Mezcla Grasa","80",IF(B10277="51 - Purga-Purga de sebo","51",IF(B10277="502 - Fermentacion PCL","502",IF(B10277="510 - Fermentacion","510","512"))))))</f>
        <v/>
      </c>
      <c r="M10277" s="107" t="str">
        <f t="shared" si="160"/>
        <v/>
      </c>
    </row>
    <row r="10278" spans="12:13" hidden="1" x14ac:dyDescent="0.25">
      <c r="L10278" s="145" t="str">
        <f>IF(A10278="","",IFERROR(VLOOKUP(B10278,IPQlickTabla!$B:$J,9,FALSE),IF(B10278="80 - Produccion-Mezcla Grasa","80",IF(B10278="51 - Purga-Purga de sebo","51",IF(B10278="502 - Fermentacion PCL","502",IF(B10278="510 - Fermentacion","510","512"))))))</f>
        <v/>
      </c>
      <c r="M10278" s="107" t="str">
        <f t="shared" si="160"/>
        <v/>
      </c>
    </row>
    <row r="10279" spans="12:13" hidden="1" x14ac:dyDescent="0.25">
      <c r="L10279" s="145" t="str">
        <f>IF(A10279="","",IFERROR(VLOOKUP(B10279,IPQlickTabla!$B:$J,9,FALSE),IF(B10279="80 - Produccion-Mezcla Grasa","80",IF(B10279="51 - Purga-Purga de sebo","51",IF(B10279="502 - Fermentacion PCL","502",IF(B10279="510 - Fermentacion","510","512"))))))</f>
        <v/>
      </c>
      <c r="M10279" s="107" t="str">
        <f t="shared" si="160"/>
        <v/>
      </c>
    </row>
    <row r="10280" spans="12:13" hidden="1" x14ac:dyDescent="0.25">
      <c r="L10280" s="145" t="str">
        <f>IF(A10280="","",IFERROR(VLOOKUP(B10280,IPQlickTabla!$B:$J,9,FALSE),IF(B10280="80 - Produccion-Mezcla Grasa","80",IF(B10280="51 - Purga-Purga de sebo","51",IF(B10280="502 - Fermentacion PCL","502",IF(B10280="510 - Fermentacion","510","512"))))))</f>
        <v/>
      </c>
      <c r="M10280" s="107" t="str">
        <f t="shared" si="160"/>
        <v/>
      </c>
    </row>
    <row r="10281" spans="12:13" hidden="1" x14ac:dyDescent="0.25">
      <c r="L10281" s="145" t="str">
        <f>IF(A10281="","",IFERROR(VLOOKUP(B10281,IPQlickTabla!$B:$J,9,FALSE),IF(B10281="80 - Produccion-Mezcla Grasa","80",IF(B10281="51 - Purga-Purga de sebo","51",IF(B10281="502 - Fermentacion PCL","502",IF(B10281="510 - Fermentacion","510","512"))))))</f>
        <v/>
      </c>
      <c r="M10281" s="107" t="str">
        <f t="shared" si="160"/>
        <v/>
      </c>
    </row>
    <row r="10282" spans="12:13" hidden="1" x14ac:dyDescent="0.25">
      <c r="L10282" s="145" t="str">
        <f>IF(A10282="","",IFERROR(VLOOKUP(B10282,IPQlickTabla!$B:$J,9,FALSE),IF(B10282="80 - Produccion-Mezcla Grasa","80",IF(B10282="51 - Purga-Purga de sebo","51",IF(B10282="502 - Fermentacion PCL","502",IF(B10282="510 - Fermentacion","510","512"))))))</f>
        <v/>
      </c>
      <c r="M10282" s="107" t="str">
        <f t="shared" si="160"/>
        <v/>
      </c>
    </row>
    <row r="10283" spans="12:13" hidden="1" x14ac:dyDescent="0.25">
      <c r="L10283" s="145" t="str">
        <f>IF(A10283="","",IFERROR(VLOOKUP(B10283,IPQlickTabla!$B:$J,9,FALSE),IF(B10283="80 - Produccion-Mezcla Grasa","80",IF(B10283="51 - Purga-Purga de sebo","51",IF(B10283="502 - Fermentacion PCL","502",IF(B10283="510 - Fermentacion","510","512"))))))</f>
        <v/>
      </c>
      <c r="M10283" s="107" t="str">
        <f t="shared" si="160"/>
        <v/>
      </c>
    </row>
    <row r="10284" spans="12:13" hidden="1" x14ac:dyDescent="0.25">
      <c r="L10284" s="145" t="str">
        <f>IF(A10284="","",IFERROR(VLOOKUP(B10284,IPQlickTabla!$B:$J,9,FALSE),IF(B10284="80 - Produccion-Mezcla Grasa","80",IF(B10284="51 - Purga-Purga de sebo","51",IF(B10284="502 - Fermentacion PCL","502",IF(B10284="510 - Fermentacion","510","512"))))))</f>
        <v/>
      </c>
      <c r="M10284" s="107" t="str">
        <f t="shared" si="160"/>
        <v/>
      </c>
    </row>
    <row r="10285" spans="12:13" hidden="1" x14ac:dyDescent="0.25">
      <c r="L10285" s="145" t="str">
        <f>IF(A10285="","",IFERROR(VLOOKUP(B10285,IPQlickTabla!$B:$J,9,FALSE),IF(B10285="80 - Produccion-Mezcla Grasa","80",IF(B10285="51 - Purga-Purga de sebo","51",IF(B10285="502 - Fermentacion PCL","502",IF(B10285="510 - Fermentacion","510","512"))))))</f>
        <v/>
      </c>
      <c r="M10285" s="107" t="str">
        <f t="shared" si="160"/>
        <v/>
      </c>
    </row>
    <row r="10286" spans="12:13" hidden="1" x14ac:dyDescent="0.25">
      <c r="L10286" s="145" t="str">
        <f>IF(A10286="","",IFERROR(VLOOKUP(B10286,IPQlickTabla!$B:$J,9,FALSE),IF(B10286="80 - Produccion-Mezcla Grasa","80",IF(B10286="51 - Purga-Purga de sebo","51",IF(B10286="502 - Fermentacion PCL","502",IF(B10286="510 - Fermentacion","510","512"))))))</f>
        <v/>
      </c>
      <c r="M10286" s="107" t="str">
        <f t="shared" si="160"/>
        <v/>
      </c>
    </row>
    <row r="10287" spans="12:13" hidden="1" x14ac:dyDescent="0.25">
      <c r="L10287" s="145" t="str">
        <f>IF(A10287="","",IFERROR(VLOOKUP(B10287,IPQlickTabla!$B:$J,9,FALSE),IF(B10287="80 - Produccion-Mezcla Grasa","80",IF(B10287="51 - Purga-Purga de sebo","51",IF(B10287="502 - Fermentacion PCL","502",IF(B10287="510 - Fermentacion","510","512"))))))</f>
        <v/>
      </c>
      <c r="M10287" s="107" t="str">
        <f t="shared" si="160"/>
        <v/>
      </c>
    </row>
    <row r="10288" spans="12:13" hidden="1" x14ac:dyDescent="0.25">
      <c r="L10288" s="145" t="str">
        <f>IF(A10288="","",IFERROR(VLOOKUP(B10288,IPQlickTabla!$B:$J,9,FALSE),IF(B10288="80 - Produccion-Mezcla Grasa","80",IF(B10288="51 - Purga-Purga de sebo","51",IF(B10288="502 - Fermentacion PCL","502",IF(B10288="510 - Fermentacion","510","512"))))))</f>
        <v/>
      </c>
      <c r="M10288" s="107" t="str">
        <f t="shared" si="160"/>
        <v/>
      </c>
    </row>
    <row r="10289" spans="12:13" hidden="1" x14ac:dyDescent="0.25">
      <c r="L10289" s="145" t="str">
        <f>IF(A10289="","",IFERROR(VLOOKUP(B10289,IPQlickTabla!$B:$J,9,FALSE),IF(B10289="80 - Produccion-Mezcla Grasa","80",IF(B10289="51 - Purga-Purga de sebo","51",IF(B10289="502 - Fermentacion PCL","502",IF(B10289="510 - Fermentacion","510","512"))))))</f>
        <v/>
      </c>
      <c r="M10289" s="107" t="str">
        <f t="shared" si="160"/>
        <v/>
      </c>
    </row>
    <row r="10290" spans="12:13" hidden="1" x14ac:dyDescent="0.25">
      <c r="L10290" s="145" t="str">
        <f>IF(A10290="","",IFERROR(VLOOKUP(B10290,IPQlickTabla!$B:$J,9,FALSE),IF(B10290="80 - Produccion-Mezcla Grasa","80",IF(B10290="51 - Purga-Purga de sebo","51",IF(B10290="502 - Fermentacion PCL","502",IF(B10290="510 - Fermentacion","510","512"))))))</f>
        <v/>
      </c>
      <c r="M10290" s="107" t="str">
        <f t="shared" si="160"/>
        <v/>
      </c>
    </row>
    <row r="10291" spans="12:13" hidden="1" x14ac:dyDescent="0.25">
      <c r="L10291" s="145" t="str">
        <f>IF(A10291="","",IFERROR(VLOOKUP(B10291,IPQlickTabla!$B:$J,9,FALSE),IF(B10291="80 - Produccion-Mezcla Grasa","80",IF(B10291="51 - Purga-Purga de sebo","51",IF(B10291="502 - Fermentacion PCL","502",IF(B10291="510 - Fermentacion","510","512"))))))</f>
        <v/>
      </c>
      <c r="M10291" s="107" t="str">
        <f t="shared" si="160"/>
        <v/>
      </c>
    </row>
    <row r="10292" spans="12:13" hidden="1" x14ac:dyDescent="0.25">
      <c r="L10292" s="145" t="str">
        <f>IF(A10292="","",IFERROR(VLOOKUP(B10292,IPQlickTabla!$B:$J,9,FALSE),IF(B10292="80 - Produccion-Mezcla Grasa","80",IF(B10292="51 - Purga-Purga de sebo","51",IF(B10292="502 - Fermentacion PCL","502",IF(B10292="510 - Fermentacion","510","512"))))))</f>
        <v/>
      </c>
      <c r="M10292" s="107" t="str">
        <f t="shared" si="160"/>
        <v/>
      </c>
    </row>
    <row r="10293" spans="12:13" hidden="1" x14ac:dyDescent="0.25">
      <c r="L10293" s="145" t="str">
        <f>IF(A10293="","",IFERROR(VLOOKUP(B10293,IPQlickTabla!$B:$J,9,FALSE),IF(B10293="80 - Produccion-Mezcla Grasa","80",IF(B10293="51 - Purga-Purga de sebo","51",IF(B10293="502 - Fermentacion PCL","502",IF(B10293="510 - Fermentacion","510","512"))))))</f>
        <v/>
      </c>
      <c r="M10293" s="107" t="str">
        <f t="shared" si="160"/>
        <v/>
      </c>
    </row>
    <row r="10294" spans="12:13" hidden="1" x14ac:dyDescent="0.25">
      <c r="L10294" s="145" t="str">
        <f>IF(A10294="","",IFERROR(VLOOKUP(B10294,IPQlickTabla!$B:$J,9,FALSE),IF(B10294="80 - Produccion-Mezcla Grasa","80",IF(B10294="51 - Purga-Purga de sebo","51",IF(B10294="502 - Fermentacion PCL","502",IF(B10294="510 - Fermentacion","510","512"))))))</f>
        <v/>
      </c>
      <c r="M10294" s="107" t="str">
        <f t="shared" si="160"/>
        <v/>
      </c>
    </row>
    <row r="10295" spans="12:13" hidden="1" x14ac:dyDescent="0.25">
      <c r="L10295" s="145" t="str">
        <f>IF(A10295="","",IFERROR(VLOOKUP(B10295,IPQlickTabla!$B:$J,9,FALSE),IF(B10295="80 - Produccion-Mezcla Grasa","80",IF(B10295="51 - Purga-Purga de sebo","51",IF(B10295="502 - Fermentacion PCL","502",IF(B10295="510 - Fermentacion","510","512"))))))</f>
        <v/>
      </c>
      <c r="M10295" s="107" t="str">
        <f t="shared" si="160"/>
        <v/>
      </c>
    </row>
    <row r="10296" spans="12:13" hidden="1" x14ac:dyDescent="0.25">
      <c r="L10296" s="145" t="str">
        <f>IF(A10296="","",IFERROR(VLOOKUP(B10296,IPQlickTabla!$B:$J,9,FALSE),IF(B10296="80 - Produccion-Mezcla Grasa","80",IF(B10296="51 - Purga-Purga de sebo","51",IF(B10296="502 - Fermentacion PCL","502",IF(B10296="510 - Fermentacion","510","512"))))))</f>
        <v/>
      </c>
      <c r="M10296" s="107" t="str">
        <f t="shared" si="160"/>
        <v/>
      </c>
    </row>
    <row r="10297" spans="12:13" hidden="1" x14ac:dyDescent="0.25">
      <c r="L10297" s="145" t="str">
        <f>IF(A10297="","",IFERROR(VLOOKUP(B10297,IPQlickTabla!$B:$J,9,FALSE),IF(B10297="80 - Produccion-Mezcla Grasa","80",IF(B10297="51 - Purga-Purga de sebo","51",IF(B10297="502 - Fermentacion PCL","502",IF(B10297="510 - Fermentacion","510","512"))))))</f>
        <v/>
      </c>
      <c r="M10297" s="107" t="str">
        <f t="shared" si="160"/>
        <v/>
      </c>
    </row>
    <row r="10298" spans="12:13" hidden="1" x14ac:dyDescent="0.25">
      <c r="L10298" s="145" t="str">
        <f>IF(A10298="","",IFERROR(VLOOKUP(B10298,IPQlickTabla!$B:$J,9,FALSE),IF(B10298="80 - Produccion-Mezcla Grasa","80",IF(B10298="51 - Purga-Purga de sebo","51",IF(B10298="502 - Fermentacion PCL","502",IF(B10298="510 - Fermentacion","510","512"))))))</f>
        <v/>
      </c>
      <c r="M10298" s="107" t="str">
        <f t="shared" si="160"/>
        <v/>
      </c>
    </row>
    <row r="10299" spans="12:13" hidden="1" x14ac:dyDescent="0.25">
      <c r="L10299" s="145" t="str">
        <f>IF(A10299="","",IFERROR(VLOOKUP(B10299,IPQlickTabla!$B:$J,9,FALSE),IF(B10299="80 - Produccion-Mezcla Grasa","80",IF(B10299="51 - Purga-Purga de sebo","51",IF(B10299="502 - Fermentacion PCL","502",IF(B10299="510 - Fermentacion","510","512"))))))</f>
        <v/>
      </c>
      <c r="M10299" s="107" t="str">
        <f t="shared" si="160"/>
        <v/>
      </c>
    </row>
    <row r="10300" spans="12:13" hidden="1" x14ac:dyDescent="0.25">
      <c r="L10300" s="145" t="str">
        <f>IF(A10300="","",IFERROR(VLOOKUP(B10300,IPQlickTabla!$B:$J,9,FALSE),IF(B10300="80 - Produccion-Mezcla Grasa","80",IF(B10300="51 - Purga-Purga de sebo","51",IF(B10300="502 - Fermentacion PCL","502",IF(B10300="510 - Fermentacion","510","512"))))))</f>
        <v/>
      </c>
      <c r="M10300" s="107" t="str">
        <f t="shared" si="160"/>
        <v/>
      </c>
    </row>
    <row r="10301" spans="12:13" hidden="1" x14ac:dyDescent="0.25">
      <c r="L10301" s="145" t="str">
        <f>IF(A10301="","",IFERROR(VLOOKUP(B10301,IPQlickTabla!$B:$J,9,FALSE),IF(B10301="80 - Produccion-Mezcla Grasa","80",IF(B10301="51 - Purga-Purga de sebo","51",IF(B10301="502 - Fermentacion PCL","502",IF(B10301="510 - Fermentacion","510","512"))))))</f>
        <v/>
      </c>
      <c r="M10301" s="107" t="str">
        <f t="shared" si="160"/>
        <v/>
      </c>
    </row>
    <row r="10302" spans="12:13" hidden="1" x14ac:dyDescent="0.25">
      <c r="L10302" s="145" t="str">
        <f>IF(A10302="","",IFERROR(VLOOKUP(B10302,IPQlickTabla!$B:$J,9,FALSE),IF(B10302="80 - Produccion-Mezcla Grasa","80",IF(B10302="51 - Purga-Purga de sebo","51",IF(B10302="502 - Fermentacion PCL","502",IF(B10302="510 - Fermentacion","510","512"))))))</f>
        <v/>
      </c>
      <c r="M10302" s="107" t="str">
        <f t="shared" si="160"/>
        <v/>
      </c>
    </row>
    <row r="10303" spans="12:13" hidden="1" x14ac:dyDescent="0.25">
      <c r="L10303" s="145" t="str">
        <f>IF(A10303="","",IFERROR(VLOOKUP(B10303,IPQlickTabla!$B:$J,9,FALSE),IF(B10303="80 - Produccion-Mezcla Grasa","80",IF(B10303="51 - Purga-Purga de sebo","51",IF(B10303="502 - Fermentacion PCL","502",IF(B10303="510 - Fermentacion","510","512"))))))</f>
        <v/>
      </c>
      <c r="M10303" s="107" t="str">
        <f t="shared" si="160"/>
        <v/>
      </c>
    </row>
    <row r="10304" spans="12:13" hidden="1" x14ac:dyDescent="0.25">
      <c r="L10304" s="145" t="str">
        <f>IF(A10304="","",IFERROR(VLOOKUP(B10304,IPQlickTabla!$B:$J,9,FALSE),IF(B10304="80 - Produccion-Mezcla Grasa","80",IF(B10304="51 - Purga-Purga de sebo","51",IF(B10304="502 - Fermentacion PCL","502",IF(B10304="510 - Fermentacion","510","512"))))))</f>
        <v/>
      </c>
      <c r="M10304" s="107" t="str">
        <f t="shared" si="160"/>
        <v/>
      </c>
    </row>
    <row r="10305" spans="12:13" hidden="1" x14ac:dyDescent="0.25">
      <c r="L10305" s="145" t="str">
        <f>IF(A10305="","",IFERROR(VLOOKUP(B10305,IPQlickTabla!$B:$J,9,FALSE),IF(B10305="80 - Produccion-Mezcla Grasa","80",IF(B10305="51 - Purga-Purga de sebo","51",IF(B10305="502 - Fermentacion PCL","502",IF(B10305="510 - Fermentacion","510","512"))))))</f>
        <v/>
      </c>
      <c r="M10305" s="107" t="str">
        <f t="shared" si="160"/>
        <v/>
      </c>
    </row>
    <row r="10306" spans="12:13" hidden="1" x14ac:dyDescent="0.25">
      <c r="L10306" s="145" t="str">
        <f>IF(A10306="","",IFERROR(VLOOKUP(B10306,IPQlickTabla!$B:$J,9,FALSE),IF(B10306="80 - Produccion-Mezcla Grasa","80",IF(B10306="51 - Purga-Purga de sebo","51",IF(B10306="502 - Fermentacion PCL","502",IF(B10306="510 - Fermentacion","510","512"))))))</f>
        <v/>
      </c>
      <c r="M10306" s="107" t="str">
        <f t="shared" si="160"/>
        <v/>
      </c>
    </row>
    <row r="10307" spans="12:13" hidden="1" x14ac:dyDescent="0.25">
      <c r="L10307" s="145" t="str">
        <f>IF(A10307="","",IFERROR(VLOOKUP(B10307,IPQlickTabla!$B:$J,9,FALSE),IF(B10307="80 - Produccion-Mezcla Grasa","80",IF(B10307="51 - Purga-Purga de sebo","51",IF(B10307="502 - Fermentacion PCL","502",IF(B10307="510 - Fermentacion","510","512"))))))</f>
        <v/>
      </c>
      <c r="M10307" s="107" t="str">
        <f t="shared" ref="M10307:M10370" si="161">+IF(OR(L10307=73,L10307=74,L10307=75),75,IF(L10307="80",80,IF(L10307="51",51,IF(L10307="502",502,IF(L10307="510",510,IF(L10307="512",512,L10307))))))</f>
        <v/>
      </c>
    </row>
    <row r="10308" spans="12:13" hidden="1" x14ac:dyDescent="0.25">
      <c r="L10308" s="145" t="str">
        <f>IF(A10308="","",IFERROR(VLOOKUP(B10308,IPQlickTabla!$B:$J,9,FALSE),IF(B10308="80 - Produccion-Mezcla Grasa","80",IF(B10308="51 - Purga-Purga de sebo","51",IF(B10308="502 - Fermentacion PCL","502",IF(B10308="510 - Fermentacion","510","512"))))))</f>
        <v/>
      </c>
      <c r="M10308" s="107" t="str">
        <f t="shared" si="161"/>
        <v/>
      </c>
    </row>
    <row r="10309" spans="12:13" hidden="1" x14ac:dyDescent="0.25">
      <c r="L10309" s="145" t="str">
        <f>IF(A10309="","",IFERROR(VLOOKUP(B10309,IPQlickTabla!$B:$J,9,FALSE),IF(B10309="80 - Produccion-Mezcla Grasa","80",IF(B10309="51 - Purga-Purga de sebo","51",IF(B10309="502 - Fermentacion PCL","502",IF(B10309="510 - Fermentacion","510","512"))))))</f>
        <v/>
      </c>
      <c r="M10309" s="107" t="str">
        <f t="shared" si="161"/>
        <v/>
      </c>
    </row>
    <row r="10310" spans="12:13" hidden="1" x14ac:dyDescent="0.25">
      <c r="L10310" s="145" t="str">
        <f>IF(A10310="","",IFERROR(VLOOKUP(B10310,IPQlickTabla!$B:$J,9,FALSE),IF(B10310="80 - Produccion-Mezcla Grasa","80",IF(B10310="51 - Purga-Purga de sebo","51",IF(B10310="502 - Fermentacion PCL","502",IF(B10310="510 - Fermentacion","510","512"))))))</f>
        <v/>
      </c>
      <c r="M10310" s="107" t="str">
        <f t="shared" si="161"/>
        <v/>
      </c>
    </row>
    <row r="10311" spans="12:13" hidden="1" x14ac:dyDescent="0.25">
      <c r="L10311" s="145" t="str">
        <f>IF(A10311="","",IFERROR(VLOOKUP(B10311,IPQlickTabla!$B:$J,9,FALSE),IF(B10311="80 - Produccion-Mezcla Grasa","80",IF(B10311="51 - Purga-Purga de sebo","51",IF(B10311="502 - Fermentacion PCL","502",IF(B10311="510 - Fermentacion","510","512"))))))</f>
        <v/>
      </c>
      <c r="M10311" s="107" t="str">
        <f t="shared" si="161"/>
        <v/>
      </c>
    </row>
    <row r="10312" spans="12:13" hidden="1" x14ac:dyDescent="0.25">
      <c r="L10312" s="145" t="str">
        <f>IF(A10312="","",IFERROR(VLOOKUP(B10312,IPQlickTabla!$B:$J,9,FALSE),IF(B10312="80 - Produccion-Mezcla Grasa","80",IF(B10312="51 - Purga-Purga de sebo","51",IF(B10312="502 - Fermentacion PCL","502",IF(B10312="510 - Fermentacion","510","512"))))))</f>
        <v/>
      </c>
      <c r="M10312" s="107" t="str">
        <f t="shared" si="161"/>
        <v/>
      </c>
    </row>
    <row r="10313" spans="12:13" hidden="1" x14ac:dyDescent="0.25">
      <c r="L10313" s="145" t="str">
        <f>IF(A10313="","",IFERROR(VLOOKUP(B10313,IPQlickTabla!$B:$J,9,FALSE),IF(B10313="80 - Produccion-Mezcla Grasa","80",IF(B10313="51 - Purga-Purga de sebo","51",IF(B10313="502 - Fermentacion PCL","502",IF(B10313="510 - Fermentacion","510","512"))))))</f>
        <v/>
      </c>
      <c r="M10313" s="107" t="str">
        <f t="shared" si="161"/>
        <v/>
      </c>
    </row>
    <row r="10314" spans="12:13" hidden="1" x14ac:dyDescent="0.25">
      <c r="L10314" s="145" t="str">
        <f>IF(A10314="","",IFERROR(VLOOKUP(B10314,IPQlickTabla!$B:$J,9,FALSE),IF(B10314="80 - Produccion-Mezcla Grasa","80",IF(B10314="51 - Purga-Purga de sebo","51",IF(B10314="502 - Fermentacion PCL","502",IF(B10314="510 - Fermentacion","510","512"))))))</f>
        <v/>
      </c>
      <c r="M10314" s="107" t="str">
        <f t="shared" si="161"/>
        <v/>
      </c>
    </row>
    <row r="10315" spans="12:13" hidden="1" x14ac:dyDescent="0.25">
      <c r="L10315" s="145" t="str">
        <f>IF(A10315="","",IFERROR(VLOOKUP(B10315,IPQlickTabla!$B:$J,9,FALSE),IF(B10315="80 - Produccion-Mezcla Grasa","80",IF(B10315="51 - Purga-Purga de sebo","51",IF(B10315="502 - Fermentacion PCL","502",IF(B10315="510 - Fermentacion","510","512"))))))</f>
        <v/>
      </c>
      <c r="M10315" s="107" t="str">
        <f t="shared" si="161"/>
        <v/>
      </c>
    </row>
    <row r="10316" spans="12:13" hidden="1" x14ac:dyDescent="0.25">
      <c r="L10316" s="145" t="str">
        <f>IF(A10316="","",IFERROR(VLOOKUP(B10316,IPQlickTabla!$B:$J,9,FALSE),IF(B10316="80 - Produccion-Mezcla Grasa","80",IF(B10316="51 - Purga-Purga de sebo","51",IF(B10316="502 - Fermentacion PCL","502",IF(B10316="510 - Fermentacion","510","512"))))))</f>
        <v/>
      </c>
      <c r="M10316" s="107" t="str">
        <f t="shared" si="161"/>
        <v/>
      </c>
    </row>
    <row r="10317" spans="12:13" hidden="1" x14ac:dyDescent="0.25">
      <c r="L10317" s="145" t="str">
        <f>IF(A10317="","",IFERROR(VLOOKUP(B10317,IPQlickTabla!$B:$J,9,FALSE),IF(B10317="80 - Produccion-Mezcla Grasa","80",IF(B10317="51 - Purga-Purga de sebo","51",IF(B10317="502 - Fermentacion PCL","502",IF(B10317="510 - Fermentacion","510","512"))))))</f>
        <v/>
      </c>
      <c r="M10317" s="107" t="str">
        <f t="shared" si="161"/>
        <v/>
      </c>
    </row>
    <row r="10318" spans="12:13" hidden="1" x14ac:dyDescent="0.25">
      <c r="L10318" s="145" t="str">
        <f>IF(A10318="","",IFERROR(VLOOKUP(B10318,IPQlickTabla!$B:$J,9,FALSE),IF(B10318="80 - Produccion-Mezcla Grasa","80",IF(B10318="51 - Purga-Purga de sebo","51",IF(B10318="502 - Fermentacion PCL","502",IF(B10318="510 - Fermentacion","510","512"))))))</f>
        <v/>
      </c>
      <c r="M10318" s="107" t="str">
        <f t="shared" si="161"/>
        <v/>
      </c>
    </row>
    <row r="10319" spans="12:13" hidden="1" x14ac:dyDescent="0.25">
      <c r="L10319" s="145" t="str">
        <f>IF(A10319="","",IFERROR(VLOOKUP(B10319,IPQlickTabla!$B:$J,9,FALSE),IF(B10319="80 - Produccion-Mezcla Grasa","80",IF(B10319="51 - Purga-Purga de sebo","51",IF(B10319="502 - Fermentacion PCL","502",IF(B10319="510 - Fermentacion","510","512"))))))</f>
        <v/>
      </c>
      <c r="M10319" s="107" t="str">
        <f t="shared" si="161"/>
        <v/>
      </c>
    </row>
    <row r="10320" spans="12:13" hidden="1" x14ac:dyDescent="0.25">
      <c r="L10320" s="145" t="str">
        <f>IF(A10320="","",IFERROR(VLOOKUP(B10320,IPQlickTabla!$B:$J,9,FALSE),IF(B10320="80 - Produccion-Mezcla Grasa","80",IF(B10320="51 - Purga-Purga de sebo","51",IF(B10320="502 - Fermentacion PCL","502",IF(B10320="510 - Fermentacion","510","512"))))))</f>
        <v/>
      </c>
      <c r="M10320" s="107" t="str">
        <f t="shared" si="161"/>
        <v/>
      </c>
    </row>
    <row r="10321" spans="12:13" hidden="1" x14ac:dyDescent="0.25">
      <c r="L10321" s="145" t="str">
        <f>IF(A10321="","",IFERROR(VLOOKUP(B10321,IPQlickTabla!$B:$J,9,FALSE),IF(B10321="80 - Produccion-Mezcla Grasa","80",IF(B10321="51 - Purga-Purga de sebo","51",IF(B10321="502 - Fermentacion PCL","502",IF(B10321="510 - Fermentacion","510","512"))))))</f>
        <v/>
      </c>
      <c r="M10321" s="107" t="str">
        <f t="shared" si="161"/>
        <v/>
      </c>
    </row>
    <row r="10322" spans="12:13" hidden="1" x14ac:dyDescent="0.25">
      <c r="L10322" s="145" t="str">
        <f>IF(A10322="","",IFERROR(VLOOKUP(B10322,IPQlickTabla!$B:$J,9,FALSE),IF(B10322="80 - Produccion-Mezcla Grasa","80",IF(B10322="51 - Purga-Purga de sebo","51",IF(B10322="502 - Fermentacion PCL","502",IF(B10322="510 - Fermentacion","510","512"))))))</f>
        <v/>
      </c>
      <c r="M10322" s="107" t="str">
        <f t="shared" si="161"/>
        <v/>
      </c>
    </row>
    <row r="10323" spans="12:13" hidden="1" x14ac:dyDescent="0.25">
      <c r="L10323" s="145" t="str">
        <f>IF(A10323="","",IFERROR(VLOOKUP(B10323,IPQlickTabla!$B:$J,9,FALSE),IF(B10323="80 - Produccion-Mezcla Grasa","80",IF(B10323="51 - Purga-Purga de sebo","51",IF(B10323="502 - Fermentacion PCL","502",IF(B10323="510 - Fermentacion","510","512"))))))</f>
        <v/>
      </c>
      <c r="M10323" s="107" t="str">
        <f t="shared" si="161"/>
        <v/>
      </c>
    </row>
    <row r="10324" spans="12:13" hidden="1" x14ac:dyDescent="0.25">
      <c r="L10324" s="145" t="str">
        <f>IF(A10324="","",IFERROR(VLOOKUP(B10324,IPQlickTabla!$B:$J,9,FALSE),IF(B10324="80 - Produccion-Mezcla Grasa","80",IF(B10324="51 - Purga-Purga de sebo","51",IF(B10324="502 - Fermentacion PCL","502",IF(B10324="510 - Fermentacion","510","512"))))))</f>
        <v/>
      </c>
      <c r="M10324" s="107" t="str">
        <f t="shared" si="161"/>
        <v/>
      </c>
    </row>
    <row r="10325" spans="12:13" hidden="1" x14ac:dyDescent="0.25">
      <c r="L10325" s="145" t="str">
        <f>IF(A10325="","",IFERROR(VLOOKUP(B10325,IPQlickTabla!$B:$J,9,FALSE),IF(B10325="80 - Produccion-Mezcla Grasa","80",IF(B10325="51 - Purga-Purga de sebo","51",IF(B10325="502 - Fermentacion PCL","502",IF(B10325="510 - Fermentacion","510","512"))))))</f>
        <v/>
      </c>
      <c r="M10325" s="107" t="str">
        <f t="shared" si="161"/>
        <v/>
      </c>
    </row>
    <row r="10326" spans="12:13" hidden="1" x14ac:dyDescent="0.25">
      <c r="L10326" s="145" t="str">
        <f>IF(A10326="","",IFERROR(VLOOKUP(B10326,IPQlickTabla!$B:$J,9,FALSE),IF(B10326="80 - Produccion-Mezcla Grasa","80",IF(B10326="51 - Purga-Purga de sebo","51",IF(B10326="502 - Fermentacion PCL","502",IF(B10326="510 - Fermentacion","510","512"))))))</f>
        <v/>
      </c>
      <c r="M10326" s="107" t="str">
        <f t="shared" si="161"/>
        <v/>
      </c>
    </row>
    <row r="10327" spans="12:13" hidden="1" x14ac:dyDescent="0.25">
      <c r="L10327" s="145" t="str">
        <f>IF(A10327="","",IFERROR(VLOOKUP(B10327,IPQlickTabla!$B:$J,9,FALSE),IF(B10327="80 - Produccion-Mezcla Grasa","80",IF(B10327="51 - Purga-Purga de sebo","51",IF(B10327="502 - Fermentacion PCL","502",IF(B10327="510 - Fermentacion","510","512"))))))</f>
        <v/>
      </c>
      <c r="M10327" s="107" t="str">
        <f t="shared" si="161"/>
        <v/>
      </c>
    </row>
    <row r="10328" spans="12:13" hidden="1" x14ac:dyDescent="0.25">
      <c r="L10328" s="145" t="str">
        <f>IF(A10328="","",IFERROR(VLOOKUP(B10328,IPQlickTabla!$B:$J,9,FALSE),IF(B10328="80 - Produccion-Mezcla Grasa","80",IF(B10328="51 - Purga-Purga de sebo","51",IF(B10328="502 - Fermentacion PCL","502",IF(B10328="510 - Fermentacion","510","512"))))))</f>
        <v/>
      </c>
      <c r="M10328" s="107" t="str">
        <f t="shared" si="161"/>
        <v/>
      </c>
    </row>
    <row r="10329" spans="12:13" hidden="1" x14ac:dyDescent="0.25">
      <c r="L10329" s="145" t="str">
        <f>IF(A10329="","",IFERROR(VLOOKUP(B10329,IPQlickTabla!$B:$J,9,FALSE),IF(B10329="80 - Produccion-Mezcla Grasa","80",IF(B10329="51 - Purga-Purga de sebo","51",IF(B10329="502 - Fermentacion PCL","502",IF(B10329="510 - Fermentacion","510","512"))))))</f>
        <v/>
      </c>
      <c r="M10329" s="107" t="str">
        <f t="shared" si="161"/>
        <v/>
      </c>
    </row>
    <row r="10330" spans="12:13" hidden="1" x14ac:dyDescent="0.25">
      <c r="L10330" s="145" t="str">
        <f>IF(A10330="","",IFERROR(VLOOKUP(B10330,IPQlickTabla!$B:$J,9,FALSE),IF(B10330="80 - Produccion-Mezcla Grasa","80",IF(B10330="51 - Purga-Purga de sebo","51",IF(B10330="502 - Fermentacion PCL","502",IF(B10330="510 - Fermentacion","510","512"))))))</f>
        <v/>
      </c>
      <c r="M10330" s="107" t="str">
        <f t="shared" si="161"/>
        <v/>
      </c>
    </row>
    <row r="10331" spans="12:13" hidden="1" x14ac:dyDescent="0.25">
      <c r="L10331" s="145" t="str">
        <f>IF(A10331="","",IFERROR(VLOOKUP(B10331,IPQlickTabla!$B:$J,9,FALSE),IF(B10331="80 - Produccion-Mezcla Grasa","80",IF(B10331="51 - Purga-Purga de sebo","51",IF(B10331="502 - Fermentacion PCL","502",IF(B10331="510 - Fermentacion","510","512"))))))</f>
        <v/>
      </c>
      <c r="M10331" s="107" t="str">
        <f t="shared" si="161"/>
        <v/>
      </c>
    </row>
    <row r="10332" spans="12:13" hidden="1" x14ac:dyDescent="0.25">
      <c r="L10332" s="145" t="str">
        <f>IF(A10332="","",IFERROR(VLOOKUP(B10332,IPQlickTabla!$B:$J,9,FALSE),IF(B10332="80 - Produccion-Mezcla Grasa","80",IF(B10332="51 - Purga-Purga de sebo","51",IF(B10332="502 - Fermentacion PCL","502",IF(B10332="510 - Fermentacion","510","512"))))))</f>
        <v/>
      </c>
      <c r="M10332" s="107" t="str">
        <f t="shared" si="161"/>
        <v/>
      </c>
    </row>
    <row r="10333" spans="12:13" hidden="1" x14ac:dyDescent="0.25">
      <c r="L10333" s="145" t="str">
        <f>IF(A10333="","",IFERROR(VLOOKUP(B10333,IPQlickTabla!$B:$J,9,FALSE),IF(B10333="80 - Produccion-Mezcla Grasa","80",IF(B10333="51 - Purga-Purga de sebo","51",IF(B10333="502 - Fermentacion PCL","502",IF(B10333="510 - Fermentacion","510","512"))))))</f>
        <v/>
      </c>
      <c r="M10333" s="107" t="str">
        <f t="shared" si="161"/>
        <v/>
      </c>
    </row>
    <row r="10334" spans="12:13" hidden="1" x14ac:dyDescent="0.25">
      <c r="L10334" s="145" t="str">
        <f>IF(A10334="","",IFERROR(VLOOKUP(B10334,IPQlickTabla!$B:$J,9,FALSE),IF(B10334="80 - Produccion-Mezcla Grasa","80",IF(B10334="51 - Purga-Purga de sebo","51",IF(B10334="502 - Fermentacion PCL","502",IF(B10334="510 - Fermentacion","510","512"))))))</f>
        <v/>
      </c>
      <c r="M10334" s="107" t="str">
        <f t="shared" si="161"/>
        <v/>
      </c>
    </row>
    <row r="10335" spans="12:13" hidden="1" x14ac:dyDescent="0.25">
      <c r="L10335" s="145" t="str">
        <f>IF(A10335="","",IFERROR(VLOOKUP(B10335,IPQlickTabla!$B:$J,9,FALSE),IF(B10335="80 - Produccion-Mezcla Grasa","80",IF(B10335="51 - Purga-Purga de sebo","51",IF(B10335="502 - Fermentacion PCL","502",IF(B10335="510 - Fermentacion","510","512"))))))</f>
        <v/>
      </c>
      <c r="M10335" s="107" t="str">
        <f t="shared" si="161"/>
        <v/>
      </c>
    </row>
    <row r="10336" spans="12:13" hidden="1" x14ac:dyDescent="0.25">
      <c r="L10336" s="145" t="str">
        <f>IF(A10336="","",IFERROR(VLOOKUP(B10336,IPQlickTabla!$B:$J,9,FALSE),IF(B10336="80 - Produccion-Mezcla Grasa","80",IF(B10336="51 - Purga-Purga de sebo","51",IF(B10336="502 - Fermentacion PCL","502",IF(B10336="510 - Fermentacion","510","512"))))))</f>
        <v/>
      </c>
      <c r="M10336" s="107" t="str">
        <f t="shared" si="161"/>
        <v/>
      </c>
    </row>
    <row r="10337" spans="12:13" hidden="1" x14ac:dyDescent="0.25">
      <c r="L10337" s="145" t="str">
        <f>IF(A10337="","",IFERROR(VLOOKUP(B10337,IPQlickTabla!$B:$J,9,FALSE),IF(B10337="80 - Produccion-Mezcla Grasa","80",IF(B10337="51 - Purga-Purga de sebo","51",IF(B10337="502 - Fermentacion PCL","502",IF(B10337="510 - Fermentacion","510","512"))))))</f>
        <v/>
      </c>
      <c r="M10337" s="107" t="str">
        <f t="shared" si="161"/>
        <v/>
      </c>
    </row>
    <row r="10338" spans="12:13" hidden="1" x14ac:dyDescent="0.25">
      <c r="L10338" s="145" t="str">
        <f>IF(A10338="","",IFERROR(VLOOKUP(B10338,IPQlickTabla!$B:$J,9,FALSE),IF(B10338="80 - Produccion-Mezcla Grasa","80",IF(B10338="51 - Purga-Purga de sebo","51",IF(B10338="502 - Fermentacion PCL","502",IF(B10338="510 - Fermentacion","510","512"))))))</f>
        <v/>
      </c>
      <c r="M10338" s="107" t="str">
        <f t="shared" si="161"/>
        <v/>
      </c>
    </row>
    <row r="10339" spans="12:13" hidden="1" x14ac:dyDescent="0.25">
      <c r="L10339" s="145" t="str">
        <f>IF(A10339="","",IFERROR(VLOOKUP(B10339,IPQlickTabla!$B:$J,9,FALSE),IF(B10339="80 - Produccion-Mezcla Grasa","80",IF(B10339="51 - Purga-Purga de sebo","51",IF(B10339="502 - Fermentacion PCL","502",IF(B10339="510 - Fermentacion","510","512"))))))</f>
        <v/>
      </c>
      <c r="M10339" s="107" t="str">
        <f t="shared" si="161"/>
        <v/>
      </c>
    </row>
    <row r="10340" spans="12:13" hidden="1" x14ac:dyDescent="0.25">
      <c r="L10340" s="145" t="str">
        <f>IF(A10340="","",IFERROR(VLOOKUP(B10340,IPQlickTabla!$B:$J,9,FALSE),IF(B10340="80 - Produccion-Mezcla Grasa","80",IF(B10340="51 - Purga-Purga de sebo","51",IF(B10340="502 - Fermentacion PCL","502",IF(B10340="510 - Fermentacion","510","512"))))))</f>
        <v/>
      </c>
      <c r="M10340" s="107" t="str">
        <f t="shared" si="161"/>
        <v/>
      </c>
    </row>
    <row r="10341" spans="12:13" hidden="1" x14ac:dyDescent="0.25">
      <c r="L10341" s="145" t="str">
        <f>IF(A10341="","",IFERROR(VLOOKUP(B10341,IPQlickTabla!$B:$J,9,FALSE),IF(B10341="80 - Produccion-Mezcla Grasa","80",IF(B10341="51 - Purga-Purga de sebo","51",IF(B10341="502 - Fermentacion PCL","502",IF(B10341="510 - Fermentacion","510","512"))))))</f>
        <v/>
      </c>
      <c r="M10341" s="107" t="str">
        <f t="shared" si="161"/>
        <v/>
      </c>
    </row>
    <row r="10342" spans="12:13" hidden="1" x14ac:dyDescent="0.25">
      <c r="L10342" s="145" t="str">
        <f>IF(A10342="","",IFERROR(VLOOKUP(B10342,IPQlickTabla!$B:$J,9,FALSE),IF(B10342="80 - Produccion-Mezcla Grasa","80",IF(B10342="51 - Purga-Purga de sebo","51",IF(B10342="502 - Fermentacion PCL","502",IF(B10342="510 - Fermentacion","510","512"))))))</f>
        <v/>
      </c>
      <c r="M10342" s="107" t="str">
        <f t="shared" si="161"/>
        <v/>
      </c>
    </row>
    <row r="10343" spans="12:13" hidden="1" x14ac:dyDescent="0.25">
      <c r="L10343" s="145" t="str">
        <f>IF(A10343="","",IFERROR(VLOOKUP(B10343,IPQlickTabla!$B:$J,9,FALSE),IF(B10343="80 - Produccion-Mezcla Grasa","80",IF(B10343="51 - Purga-Purga de sebo","51",IF(B10343="502 - Fermentacion PCL","502",IF(B10343="510 - Fermentacion","510","512"))))))</f>
        <v/>
      </c>
      <c r="M10343" s="107" t="str">
        <f t="shared" si="161"/>
        <v/>
      </c>
    </row>
    <row r="10344" spans="12:13" hidden="1" x14ac:dyDescent="0.25">
      <c r="L10344" s="145" t="str">
        <f>IF(A10344="","",IFERROR(VLOOKUP(B10344,IPQlickTabla!$B:$J,9,FALSE),IF(B10344="80 - Produccion-Mezcla Grasa","80",IF(B10344="51 - Purga-Purga de sebo","51",IF(B10344="502 - Fermentacion PCL","502",IF(B10344="510 - Fermentacion","510","512"))))))</f>
        <v/>
      </c>
      <c r="M10344" s="107" t="str">
        <f t="shared" si="161"/>
        <v/>
      </c>
    </row>
    <row r="10345" spans="12:13" hidden="1" x14ac:dyDescent="0.25">
      <c r="L10345" s="145" t="str">
        <f>IF(A10345="","",IFERROR(VLOOKUP(B10345,IPQlickTabla!$B:$J,9,FALSE),IF(B10345="80 - Produccion-Mezcla Grasa","80",IF(B10345="51 - Purga-Purga de sebo","51",IF(B10345="502 - Fermentacion PCL","502",IF(B10345="510 - Fermentacion","510","512"))))))</f>
        <v/>
      </c>
      <c r="M10345" s="107" t="str">
        <f t="shared" si="161"/>
        <v/>
      </c>
    </row>
    <row r="10346" spans="12:13" hidden="1" x14ac:dyDescent="0.25">
      <c r="L10346" s="145" t="str">
        <f>IF(A10346="","",IFERROR(VLOOKUP(B10346,IPQlickTabla!$B:$J,9,FALSE),IF(B10346="80 - Produccion-Mezcla Grasa","80",IF(B10346="51 - Purga-Purga de sebo","51",IF(B10346="502 - Fermentacion PCL","502",IF(B10346="510 - Fermentacion","510","512"))))))</f>
        <v/>
      </c>
      <c r="M10346" s="107" t="str">
        <f t="shared" si="161"/>
        <v/>
      </c>
    </row>
    <row r="10347" spans="12:13" hidden="1" x14ac:dyDescent="0.25">
      <c r="L10347" s="145" t="str">
        <f>IF(A10347="","",IFERROR(VLOOKUP(B10347,IPQlickTabla!$B:$J,9,FALSE),IF(B10347="80 - Produccion-Mezcla Grasa","80",IF(B10347="51 - Purga-Purga de sebo","51",IF(B10347="502 - Fermentacion PCL","502",IF(B10347="510 - Fermentacion","510","512"))))))</f>
        <v/>
      </c>
      <c r="M10347" s="107" t="str">
        <f t="shared" si="161"/>
        <v/>
      </c>
    </row>
    <row r="10348" spans="12:13" hidden="1" x14ac:dyDescent="0.25">
      <c r="L10348" s="145" t="str">
        <f>IF(A10348="","",IFERROR(VLOOKUP(B10348,IPQlickTabla!$B:$J,9,FALSE),IF(B10348="80 - Produccion-Mezcla Grasa","80",IF(B10348="51 - Purga-Purga de sebo","51",IF(B10348="502 - Fermentacion PCL","502",IF(B10348="510 - Fermentacion","510","512"))))))</f>
        <v/>
      </c>
      <c r="M10348" s="107" t="str">
        <f t="shared" si="161"/>
        <v/>
      </c>
    </row>
    <row r="10349" spans="12:13" hidden="1" x14ac:dyDescent="0.25">
      <c r="L10349" s="145" t="str">
        <f>IF(A10349="","",IFERROR(VLOOKUP(B10349,IPQlickTabla!$B:$J,9,FALSE),IF(B10349="80 - Produccion-Mezcla Grasa","80",IF(B10349="51 - Purga-Purga de sebo","51",IF(B10349="502 - Fermentacion PCL","502",IF(B10349="510 - Fermentacion","510","512"))))))</f>
        <v/>
      </c>
      <c r="M10349" s="107" t="str">
        <f t="shared" si="161"/>
        <v/>
      </c>
    </row>
    <row r="10350" spans="12:13" hidden="1" x14ac:dyDescent="0.25">
      <c r="L10350" s="145" t="str">
        <f>IF(A10350="","",IFERROR(VLOOKUP(B10350,IPQlickTabla!$B:$J,9,FALSE),IF(B10350="80 - Produccion-Mezcla Grasa","80",IF(B10350="51 - Purga-Purga de sebo","51",IF(B10350="502 - Fermentacion PCL","502",IF(B10350="510 - Fermentacion","510","512"))))))</f>
        <v/>
      </c>
      <c r="M10350" s="107" t="str">
        <f t="shared" si="161"/>
        <v/>
      </c>
    </row>
    <row r="10351" spans="12:13" hidden="1" x14ac:dyDescent="0.25">
      <c r="L10351" s="145" t="str">
        <f>IF(A10351="","",IFERROR(VLOOKUP(B10351,IPQlickTabla!$B:$J,9,FALSE),IF(B10351="80 - Produccion-Mezcla Grasa","80",IF(B10351="51 - Purga-Purga de sebo","51",IF(B10351="502 - Fermentacion PCL","502",IF(B10351="510 - Fermentacion","510","512"))))))</f>
        <v/>
      </c>
      <c r="M10351" s="107" t="str">
        <f t="shared" si="161"/>
        <v/>
      </c>
    </row>
    <row r="10352" spans="12:13" hidden="1" x14ac:dyDescent="0.25">
      <c r="L10352" s="145" t="str">
        <f>IF(A10352="","",IFERROR(VLOOKUP(B10352,IPQlickTabla!$B:$J,9,FALSE),IF(B10352="80 - Produccion-Mezcla Grasa","80",IF(B10352="51 - Purga-Purga de sebo","51",IF(B10352="502 - Fermentacion PCL","502",IF(B10352="510 - Fermentacion","510","512"))))))</f>
        <v/>
      </c>
      <c r="M10352" s="107" t="str">
        <f t="shared" si="161"/>
        <v/>
      </c>
    </row>
    <row r="10353" spans="12:13" hidden="1" x14ac:dyDescent="0.25">
      <c r="L10353" s="145" t="str">
        <f>IF(A10353="","",IFERROR(VLOOKUP(B10353,IPQlickTabla!$B:$J,9,FALSE),IF(B10353="80 - Produccion-Mezcla Grasa","80",IF(B10353="51 - Purga-Purga de sebo","51",IF(B10353="502 - Fermentacion PCL","502",IF(B10353="510 - Fermentacion","510","512"))))))</f>
        <v/>
      </c>
      <c r="M10353" s="107" t="str">
        <f t="shared" si="161"/>
        <v/>
      </c>
    </row>
    <row r="10354" spans="12:13" hidden="1" x14ac:dyDescent="0.25">
      <c r="L10354" s="145" t="str">
        <f>IF(A10354="","",IFERROR(VLOOKUP(B10354,IPQlickTabla!$B:$J,9,FALSE),IF(B10354="80 - Produccion-Mezcla Grasa","80",IF(B10354="51 - Purga-Purga de sebo","51",IF(B10354="502 - Fermentacion PCL","502",IF(B10354="510 - Fermentacion","510","512"))))))</f>
        <v/>
      </c>
      <c r="M10354" s="107" t="str">
        <f t="shared" si="161"/>
        <v/>
      </c>
    </row>
    <row r="10355" spans="12:13" hidden="1" x14ac:dyDescent="0.25">
      <c r="L10355" s="145" t="str">
        <f>IF(A10355="","",IFERROR(VLOOKUP(B10355,IPQlickTabla!$B:$J,9,FALSE),IF(B10355="80 - Produccion-Mezcla Grasa","80",IF(B10355="51 - Purga-Purga de sebo","51",IF(B10355="502 - Fermentacion PCL","502",IF(B10355="510 - Fermentacion","510","512"))))))</f>
        <v/>
      </c>
      <c r="M10355" s="107" t="str">
        <f t="shared" si="161"/>
        <v/>
      </c>
    </row>
    <row r="10356" spans="12:13" hidden="1" x14ac:dyDescent="0.25">
      <c r="L10356" s="145" t="str">
        <f>IF(A10356="","",IFERROR(VLOOKUP(B10356,IPQlickTabla!$B:$J,9,FALSE),IF(B10356="80 - Produccion-Mezcla Grasa","80",IF(B10356="51 - Purga-Purga de sebo","51",IF(B10356="502 - Fermentacion PCL","502",IF(B10356="510 - Fermentacion","510","512"))))))</f>
        <v/>
      </c>
      <c r="M10356" s="107" t="str">
        <f t="shared" si="161"/>
        <v/>
      </c>
    </row>
    <row r="10357" spans="12:13" hidden="1" x14ac:dyDescent="0.25">
      <c r="L10357" s="145" t="str">
        <f>IF(A10357="","",IFERROR(VLOOKUP(B10357,IPQlickTabla!$B:$J,9,FALSE),IF(B10357="80 - Produccion-Mezcla Grasa","80",IF(B10357="51 - Purga-Purga de sebo","51",IF(B10357="502 - Fermentacion PCL","502",IF(B10357="510 - Fermentacion","510","512"))))))</f>
        <v/>
      </c>
      <c r="M10357" s="107" t="str">
        <f t="shared" si="161"/>
        <v/>
      </c>
    </row>
    <row r="10358" spans="12:13" hidden="1" x14ac:dyDescent="0.25">
      <c r="L10358" s="145" t="str">
        <f>IF(A10358="","",IFERROR(VLOOKUP(B10358,IPQlickTabla!$B:$J,9,FALSE),IF(B10358="80 - Produccion-Mezcla Grasa","80",IF(B10358="51 - Purga-Purga de sebo","51",IF(B10358="502 - Fermentacion PCL","502",IF(B10358="510 - Fermentacion","510","512"))))))</f>
        <v/>
      </c>
      <c r="M10358" s="107" t="str">
        <f t="shared" si="161"/>
        <v/>
      </c>
    </row>
    <row r="10359" spans="12:13" hidden="1" x14ac:dyDescent="0.25">
      <c r="L10359" s="145" t="str">
        <f>IF(A10359="","",IFERROR(VLOOKUP(B10359,IPQlickTabla!$B:$J,9,FALSE),IF(B10359="80 - Produccion-Mezcla Grasa","80",IF(B10359="51 - Purga-Purga de sebo","51",IF(B10359="502 - Fermentacion PCL","502",IF(B10359="510 - Fermentacion","510","512"))))))</f>
        <v/>
      </c>
      <c r="M10359" s="107" t="str">
        <f t="shared" si="161"/>
        <v/>
      </c>
    </row>
    <row r="10360" spans="12:13" hidden="1" x14ac:dyDescent="0.25">
      <c r="L10360" s="145" t="str">
        <f>IF(A10360="","",IFERROR(VLOOKUP(B10360,IPQlickTabla!$B:$J,9,FALSE),IF(B10360="80 - Produccion-Mezcla Grasa","80",IF(B10360="51 - Purga-Purga de sebo","51",IF(B10360="502 - Fermentacion PCL","502",IF(B10360="510 - Fermentacion","510","512"))))))</f>
        <v/>
      </c>
      <c r="M10360" s="107" t="str">
        <f t="shared" si="161"/>
        <v/>
      </c>
    </row>
    <row r="10361" spans="12:13" hidden="1" x14ac:dyDescent="0.25">
      <c r="L10361" s="145" t="str">
        <f>IF(A10361="","",IFERROR(VLOOKUP(B10361,IPQlickTabla!$B:$J,9,FALSE),IF(B10361="80 - Produccion-Mezcla Grasa","80",IF(B10361="51 - Purga-Purga de sebo","51",IF(B10361="502 - Fermentacion PCL","502",IF(B10361="510 - Fermentacion","510","512"))))))</f>
        <v/>
      </c>
      <c r="M10361" s="107" t="str">
        <f t="shared" si="161"/>
        <v/>
      </c>
    </row>
    <row r="10362" spans="12:13" hidden="1" x14ac:dyDescent="0.25">
      <c r="L10362" s="145" t="str">
        <f>IF(A10362="","",IFERROR(VLOOKUP(B10362,IPQlickTabla!$B:$J,9,FALSE),IF(B10362="80 - Produccion-Mezcla Grasa","80",IF(B10362="51 - Purga-Purga de sebo","51",IF(B10362="502 - Fermentacion PCL","502",IF(B10362="510 - Fermentacion","510","512"))))))</f>
        <v/>
      </c>
      <c r="M10362" s="107" t="str">
        <f t="shared" si="161"/>
        <v/>
      </c>
    </row>
    <row r="10363" spans="12:13" hidden="1" x14ac:dyDescent="0.25">
      <c r="L10363" s="145" t="str">
        <f>IF(A10363="","",IFERROR(VLOOKUP(B10363,IPQlickTabla!$B:$J,9,FALSE),IF(B10363="80 - Produccion-Mezcla Grasa","80",IF(B10363="51 - Purga-Purga de sebo","51",IF(B10363="502 - Fermentacion PCL","502",IF(B10363="510 - Fermentacion","510","512"))))))</f>
        <v/>
      </c>
      <c r="M10363" s="107" t="str">
        <f t="shared" si="161"/>
        <v/>
      </c>
    </row>
    <row r="10364" spans="12:13" hidden="1" x14ac:dyDescent="0.25">
      <c r="L10364" s="145" t="str">
        <f>IF(A10364="","",IFERROR(VLOOKUP(B10364,IPQlickTabla!$B:$J,9,FALSE),IF(B10364="80 - Produccion-Mezcla Grasa","80",IF(B10364="51 - Purga-Purga de sebo","51",IF(B10364="502 - Fermentacion PCL","502",IF(B10364="510 - Fermentacion","510","512"))))))</f>
        <v/>
      </c>
      <c r="M10364" s="107" t="str">
        <f t="shared" si="161"/>
        <v/>
      </c>
    </row>
    <row r="10365" spans="12:13" hidden="1" x14ac:dyDescent="0.25">
      <c r="L10365" s="145" t="str">
        <f>IF(A10365="","",IFERROR(VLOOKUP(B10365,IPQlickTabla!$B:$J,9,FALSE),IF(B10365="80 - Produccion-Mezcla Grasa","80",IF(B10365="51 - Purga-Purga de sebo","51",IF(B10365="502 - Fermentacion PCL","502",IF(B10365="510 - Fermentacion","510","512"))))))</f>
        <v/>
      </c>
      <c r="M10365" s="107" t="str">
        <f t="shared" si="161"/>
        <v/>
      </c>
    </row>
    <row r="10366" spans="12:13" hidden="1" x14ac:dyDescent="0.25">
      <c r="L10366" s="145" t="str">
        <f>IF(A10366="","",IFERROR(VLOOKUP(B10366,IPQlickTabla!$B:$J,9,FALSE),IF(B10366="80 - Produccion-Mezcla Grasa","80",IF(B10366="51 - Purga-Purga de sebo","51",IF(B10366="502 - Fermentacion PCL","502",IF(B10366="510 - Fermentacion","510","512"))))))</f>
        <v/>
      </c>
      <c r="M10366" s="107" t="str">
        <f t="shared" si="161"/>
        <v/>
      </c>
    </row>
    <row r="10367" spans="12:13" hidden="1" x14ac:dyDescent="0.25">
      <c r="L10367" s="145" t="str">
        <f>IF(A10367="","",IFERROR(VLOOKUP(B10367,IPQlickTabla!$B:$J,9,FALSE),IF(B10367="80 - Produccion-Mezcla Grasa","80",IF(B10367="51 - Purga-Purga de sebo","51",IF(B10367="502 - Fermentacion PCL","502",IF(B10367="510 - Fermentacion","510","512"))))))</f>
        <v/>
      </c>
      <c r="M10367" s="107" t="str">
        <f t="shared" si="161"/>
        <v/>
      </c>
    </row>
    <row r="10368" spans="12:13" hidden="1" x14ac:dyDescent="0.25">
      <c r="L10368" s="145" t="str">
        <f>IF(A10368="","",IFERROR(VLOOKUP(B10368,IPQlickTabla!$B:$J,9,FALSE),IF(B10368="80 - Produccion-Mezcla Grasa","80",IF(B10368="51 - Purga-Purga de sebo","51",IF(B10368="502 - Fermentacion PCL","502",IF(B10368="510 - Fermentacion","510","512"))))))</f>
        <v/>
      </c>
      <c r="M10368" s="107" t="str">
        <f t="shared" si="161"/>
        <v/>
      </c>
    </row>
    <row r="10369" spans="12:13" hidden="1" x14ac:dyDescent="0.25">
      <c r="L10369" s="145" t="str">
        <f>IF(A10369="","",IFERROR(VLOOKUP(B10369,IPQlickTabla!$B:$J,9,FALSE),IF(B10369="80 - Produccion-Mezcla Grasa","80",IF(B10369="51 - Purga-Purga de sebo","51",IF(B10369="502 - Fermentacion PCL","502",IF(B10369="510 - Fermentacion","510","512"))))))</f>
        <v/>
      </c>
      <c r="M10369" s="107" t="str">
        <f t="shared" si="161"/>
        <v/>
      </c>
    </row>
    <row r="10370" spans="12:13" hidden="1" x14ac:dyDescent="0.25">
      <c r="L10370" s="145" t="str">
        <f>IF(A10370="","",IFERROR(VLOOKUP(B10370,IPQlickTabla!$B:$J,9,FALSE),IF(B10370="80 - Produccion-Mezcla Grasa","80",IF(B10370="51 - Purga-Purga de sebo","51",IF(B10370="502 - Fermentacion PCL","502",IF(B10370="510 - Fermentacion","510","512"))))))</f>
        <v/>
      </c>
      <c r="M10370" s="107" t="str">
        <f t="shared" si="161"/>
        <v/>
      </c>
    </row>
    <row r="10371" spans="12:13" hidden="1" x14ac:dyDescent="0.25">
      <c r="L10371" s="145" t="str">
        <f>IF(A10371="","",IFERROR(VLOOKUP(B10371,IPQlickTabla!$B:$J,9,FALSE),IF(B10371="80 - Produccion-Mezcla Grasa","80",IF(B10371="51 - Purga-Purga de sebo","51",IF(B10371="502 - Fermentacion PCL","502",IF(B10371="510 - Fermentacion","510","512"))))))</f>
        <v/>
      </c>
      <c r="M10371" s="107" t="str">
        <f t="shared" ref="M10371:M10434" si="162">+IF(OR(L10371=73,L10371=74,L10371=75),75,IF(L10371="80",80,IF(L10371="51",51,IF(L10371="502",502,IF(L10371="510",510,IF(L10371="512",512,L10371))))))</f>
        <v/>
      </c>
    </row>
    <row r="10372" spans="12:13" hidden="1" x14ac:dyDescent="0.25">
      <c r="L10372" s="145" t="str">
        <f>IF(A10372="","",IFERROR(VLOOKUP(B10372,IPQlickTabla!$B:$J,9,FALSE),IF(B10372="80 - Produccion-Mezcla Grasa","80",IF(B10372="51 - Purga-Purga de sebo","51",IF(B10372="502 - Fermentacion PCL","502",IF(B10372="510 - Fermentacion","510","512"))))))</f>
        <v/>
      </c>
      <c r="M10372" s="107" t="str">
        <f t="shared" si="162"/>
        <v/>
      </c>
    </row>
    <row r="10373" spans="12:13" hidden="1" x14ac:dyDescent="0.25">
      <c r="L10373" s="145" t="str">
        <f>IF(A10373="","",IFERROR(VLOOKUP(B10373,IPQlickTabla!$B:$J,9,FALSE),IF(B10373="80 - Produccion-Mezcla Grasa","80",IF(B10373="51 - Purga-Purga de sebo","51",IF(B10373="502 - Fermentacion PCL","502",IF(B10373="510 - Fermentacion","510","512"))))))</f>
        <v/>
      </c>
      <c r="M10373" s="107" t="str">
        <f t="shared" si="162"/>
        <v/>
      </c>
    </row>
    <row r="10374" spans="12:13" hidden="1" x14ac:dyDescent="0.25">
      <c r="L10374" s="145" t="str">
        <f>IF(A10374="","",IFERROR(VLOOKUP(B10374,IPQlickTabla!$B:$J,9,FALSE),IF(B10374="80 - Produccion-Mezcla Grasa","80",IF(B10374="51 - Purga-Purga de sebo","51",IF(B10374="502 - Fermentacion PCL","502",IF(B10374="510 - Fermentacion","510","512"))))))</f>
        <v/>
      </c>
      <c r="M10374" s="107" t="str">
        <f t="shared" si="162"/>
        <v/>
      </c>
    </row>
    <row r="10375" spans="12:13" hidden="1" x14ac:dyDescent="0.25">
      <c r="L10375" s="145" t="str">
        <f>IF(A10375="","",IFERROR(VLOOKUP(B10375,IPQlickTabla!$B:$J,9,FALSE),IF(B10375="80 - Produccion-Mezcla Grasa","80",IF(B10375="51 - Purga-Purga de sebo","51",IF(B10375="502 - Fermentacion PCL","502",IF(B10375="510 - Fermentacion","510","512"))))))</f>
        <v/>
      </c>
      <c r="M10375" s="107" t="str">
        <f t="shared" si="162"/>
        <v/>
      </c>
    </row>
    <row r="10376" spans="12:13" hidden="1" x14ac:dyDescent="0.25">
      <c r="L10376" s="145" t="str">
        <f>IF(A10376="","",IFERROR(VLOOKUP(B10376,IPQlickTabla!$B:$J,9,FALSE),IF(B10376="80 - Produccion-Mezcla Grasa","80",IF(B10376="51 - Purga-Purga de sebo","51",IF(B10376="502 - Fermentacion PCL","502",IF(B10376="510 - Fermentacion","510","512"))))))</f>
        <v/>
      </c>
      <c r="M10376" s="107" t="str">
        <f t="shared" si="162"/>
        <v/>
      </c>
    </row>
    <row r="10377" spans="12:13" hidden="1" x14ac:dyDescent="0.25">
      <c r="L10377" s="145" t="str">
        <f>IF(A10377="","",IFERROR(VLOOKUP(B10377,IPQlickTabla!$B:$J,9,FALSE),IF(B10377="80 - Produccion-Mezcla Grasa","80",IF(B10377="51 - Purga-Purga de sebo","51",IF(B10377="502 - Fermentacion PCL","502",IF(B10377="510 - Fermentacion","510","512"))))))</f>
        <v/>
      </c>
      <c r="M10377" s="107" t="str">
        <f t="shared" si="162"/>
        <v/>
      </c>
    </row>
    <row r="10378" spans="12:13" hidden="1" x14ac:dyDescent="0.25">
      <c r="L10378" s="145" t="str">
        <f>IF(A10378="","",IFERROR(VLOOKUP(B10378,IPQlickTabla!$B:$J,9,FALSE),IF(B10378="80 - Produccion-Mezcla Grasa","80",IF(B10378="51 - Purga-Purga de sebo","51",IF(B10378="502 - Fermentacion PCL","502",IF(B10378="510 - Fermentacion","510","512"))))))</f>
        <v/>
      </c>
      <c r="M10378" s="107" t="str">
        <f t="shared" si="162"/>
        <v/>
      </c>
    </row>
    <row r="10379" spans="12:13" hidden="1" x14ac:dyDescent="0.25">
      <c r="L10379" s="145" t="str">
        <f>IF(A10379="","",IFERROR(VLOOKUP(B10379,IPQlickTabla!$B:$J,9,FALSE),IF(B10379="80 - Produccion-Mezcla Grasa","80",IF(B10379="51 - Purga-Purga de sebo","51",IF(B10379="502 - Fermentacion PCL","502",IF(B10379="510 - Fermentacion","510","512"))))))</f>
        <v/>
      </c>
      <c r="M10379" s="107" t="str">
        <f t="shared" si="162"/>
        <v/>
      </c>
    </row>
    <row r="10380" spans="12:13" hidden="1" x14ac:dyDescent="0.25">
      <c r="L10380" s="145" t="str">
        <f>IF(A10380="","",IFERROR(VLOOKUP(B10380,IPQlickTabla!$B:$J,9,FALSE),IF(B10380="80 - Produccion-Mezcla Grasa","80",IF(B10380="51 - Purga-Purga de sebo","51",IF(B10380="502 - Fermentacion PCL","502",IF(B10380="510 - Fermentacion","510","512"))))))</f>
        <v/>
      </c>
      <c r="M10380" s="107" t="str">
        <f t="shared" si="162"/>
        <v/>
      </c>
    </row>
    <row r="10381" spans="12:13" hidden="1" x14ac:dyDescent="0.25">
      <c r="L10381" s="145" t="str">
        <f>IF(A10381="","",IFERROR(VLOOKUP(B10381,IPQlickTabla!$B:$J,9,FALSE),IF(B10381="80 - Produccion-Mezcla Grasa","80",IF(B10381="51 - Purga-Purga de sebo","51",IF(B10381="502 - Fermentacion PCL","502",IF(B10381="510 - Fermentacion","510","512"))))))</f>
        <v/>
      </c>
      <c r="M10381" s="107" t="str">
        <f t="shared" si="162"/>
        <v/>
      </c>
    </row>
    <row r="10382" spans="12:13" hidden="1" x14ac:dyDescent="0.25">
      <c r="L10382" s="145" t="str">
        <f>IF(A10382="","",IFERROR(VLOOKUP(B10382,IPQlickTabla!$B:$J,9,FALSE),IF(B10382="80 - Produccion-Mezcla Grasa","80",IF(B10382="51 - Purga-Purga de sebo","51",IF(B10382="502 - Fermentacion PCL","502",IF(B10382="510 - Fermentacion","510","512"))))))</f>
        <v/>
      </c>
      <c r="M10382" s="107" t="str">
        <f t="shared" si="162"/>
        <v/>
      </c>
    </row>
    <row r="10383" spans="12:13" hidden="1" x14ac:dyDescent="0.25">
      <c r="L10383" s="145" t="str">
        <f>IF(A10383="","",IFERROR(VLOOKUP(B10383,IPQlickTabla!$B:$J,9,FALSE),IF(B10383="80 - Produccion-Mezcla Grasa","80",IF(B10383="51 - Purga-Purga de sebo","51",IF(B10383="502 - Fermentacion PCL","502",IF(B10383="510 - Fermentacion","510","512"))))))</f>
        <v/>
      </c>
      <c r="M10383" s="107" t="str">
        <f t="shared" si="162"/>
        <v/>
      </c>
    </row>
    <row r="10384" spans="12:13" hidden="1" x14ac:dyDescent="0.25">
      <c r="L10384" s="145" t="str">
        <f>IF(A10384="","",IFERROR(VLOOKUP(B10384,IPQlickTabla!$B:$J,9,FALSE),IF(B10384="80 - Produccion-Mezcla Grasa","80",IF(B10384="51 - Purga-Purga de sebo","51",IF(B10384="502 - Fermentacion PCL","502",IF(B10384="510 - Fermentacion","510","512"))))))</f>
        <v/>
      </c>
      <c r="M10384" s="107" t="str">
        <f t="shared" si="162"/>
        <v/>
      </c>
    </row>
    <row r="10385" spans="12:13" hidden="1" x14ac:dyDescent="0.25">
      <c r="L10385" s="145" t="str">
        <f>IF(A10385="","",IFERROR(VLOOKUP(B10385,IPQlickTabla!$B:$J,9,FALSE),IF(B10385="80 - Produccion-Mezcla Grasa","80",IF(B10385="51 - Purga-Purga de sebo","51",IF(B10385="502 - Fermentacion PCL","502",IF(B10385="510 - Fermentacion","510","512"))))))</f>
        <v/>
      </c>
      <c r="M10385" s="107" t="str">
        <f t="shared" si="162"/>
        <v/>
      </c>
    </row>
    <row r="10386" spans="12:13" hidden="1" x14ac:dyDescent="0.25">
      <c r="L10386" s="145" t="str">
        <f>IF(A10386="","",IFERROR(VLOOKUP(B10386,IPQlickTabla!$B:$J,9,FALSE),IF(B10386="80 - Produccion-Mezcla Grasa","80",IF(B10386="51 - Purga-Purga de sebo","51",IF(B10386="502 - Fermentacion PCL","502",IF(B10386="510 - Fermentacion","510","512"))))))</f>
        <v/>
      </c>
      <c r="M10386" s="107" t="str">
        <f t="shared" si="162"/>
        <v/>
      </c>
    </row>
    <row r="10387" spans="12:13" hidden="1" x14ac:dyDescent="0.25">
      <c r="L10387" s="145" t="str">
        <f>IF(A10387="","",IFERROR(VLOOKUP(B10387,IPQlickTabla!$B:$J,9,FALSE),IF(B10387="80 - Produccion-Mezcla Grasa","80",IF(B10387="51 - Purga-Purga de sebo","51",IF(B10387="502 - Fermentacion PCL","502",IF(B10387="510 - Fermentacion","510","512"))))))</f>
        <v/>
      </c>
      <c r="M10387" s="107" t="str">
        <f t="shared" si="162"/>
        <v/>
      </c>
    </row>
    <row r="10388" spans="12:13" hidden="1" x14ac:dyDescent="0.25">
      <c r="L10388" s="145" t="str">
        <f>IF(A10388="","",IFERROR(VLOOKUP(B10388,IPQlickTabla!$B:$J,9,FALSE),IF(B10388="80 - Produccion-Mezcla Grasa","80",IF(B10388="51 - Purga-Purga de sebo","51",IF(B10388="502 - Fermentacion PCL","502",IF(B10388="510 - Fermentacion","510","512"))))))</f>
        <v/>
      </c>
      <c r="M10388" s="107" t="str">
        <f t="shared" si="162"/>
        <v/>
      </c>
    </row>
    <row r="10389" spans="12:13" hidden="1" x14ac:dyDescent="0.25">
      <c r="L10389" s="145" t="str">
        <f>IF(A10389="","",IFERROR(VLOOKUP(B10389,IPQlickTabla!$B:$J,9,FALSE),IF(B10389="80 - Produccion-Mezcla Grasa","80",IF(B10389="51 - Purga-Purga de sebo","51",IF(B10389="502 - Fermentacion PCL","502",IF(B10389="510 - Fermentacion","510","512"))))))</f>
        <v/>
      </c>
      <c r="M10389" s="107" t="str">
        <f t="shared" si="162"/>
        <v/>
      </c>
    </row>
    <row r="10390" spans="12:13" hidden="1" x14ac:dyDescent="0.25">
      <c r="L10390" s="145" t="str">
        <f>IF(A10390="","",IFERROR(VLOOKUP(B10390,IPQlickTabla!$B:$J,9,FALSE),IF(B10390="80 - Produccion-Mezcla Grasa","80",IF(B10390="51 - Purga-Purga de sebo","51",IF(B10390="502 - Fermentacion PCL","502",IF(B10390="510 - Fermentacion","510","512"))))))</f>
        <v/>
      </c>
      <c r="M10390" s="107" t="str">
        <f t="shared" si="162"/>
        <v/>
      </c>
    </row>
    <row r="10391" spans="12:13" hidden="1" x14ac:dyDescent="0.25">
      <c r="L10391" s="145" t="str">
        <f>IF(A10391="","",IFERROR(VLOOKUP(B10391,IPQlickTabla!$B:$J,9,FALSE),IF(B10391="80 - Produccion-Mezcla Grasa","80",IF(B10391="51 - Purga-Purga de sebo","51",IF(B10391="502 - Fermentacion PCL","502",IF(B10391="510 - Fermentacion","510","512"))))))</f>
        <v/>
      </c>
      <c r="M10391" s="107" t="str">
        <f t="shared" si="162"/>
        <v/>
      </c>
    </row>
    <row r="10392" spans="12:13" hidden="1" x14ac:dyDescent="0.25">
      <c r="L10392" s="145" t="str">
        <f>IF(A10392="","",IFERROR(VLOOKUP(B10392,IPQlickTabla!$B:$J,9,FALSE),IF(B10392="80 - Produccion-Mezcla Grasa","80",IF(B10392="51 - Purga-Purga de sebo","51",IF(B10392="502 - Fermentacion PCL","502",IF(B10392="510 - Fermentacion","510","512"))))))</f>
        <v/>
      </c>
      <c r="M10392" s="107" t="str">
        <f t="shared" si="162"/>
        <v/>
      </c>
    </row>
    <row r="10393" spans="12:13" hidden="1" x14ac:dyDescent="0.25">
      <c r="L10393" s="145" t="str">
        <f>IF(A10393="","",IFERROR(VLOOKUP(B10393,IPQlickTabla!$B:$J,9,FALSE),IF(B10393="80 - Produccion-Mezcla Grasa","80",IF(B10393="51 - Purga-Purga de sebo","51",IF(B10393="502 - Fermentacion PCL","502",IF(B10393="510 - Fermentacion","510","512"))))))</f>
        <v/>
      </c>
      <c r="M10393" s="107" t="str">
        <f t="shared" si="162"/>
        <v/>
      </c>
    </row>
    <row r="10394" spans="12:13" hidden="1" x14ac:dyDescent="0.25">
      <c r="L10394" s="145" t="str">
        <f>IF(A10394="","",IFERROR(VLOOKUP(B10394,IPQlickTabla!$B:$J,9,FALSE),IF(B10394="80 - Produccion-Mezcla Grasa","80",IF(B10394="51 - Purga-Purga de sebo","51",IF(B10394="502 - Fermentacion PCL","502",IF(B10394="510 - Fermentacion","510","512"))))))</f>
        <v/>
      </c>
      <c r="M10394" s="107" t="str">
        <f t="shared" si="162"/>
        <v/>
      </c>
    </row>
    <row r="10395" spans="12:13" hidden="1" x14ac:dyDescent="0.25">
      <c r="L10395" s="145" t="str">
        <f>IF(A10395="","",IFERROR(VLOOKUP(B10395,IPQlickTabla!$B:$J,9,FALSE),IF(B10395="80 - Produccion-Mezcla Grasa","80",IF(B10395="51 - Purga-Purga de sebo","51",IF(B10395="502 - Fermentacion PCL","502",IF(B10395="510 - Fermentacion","510","512"))))))</f>
        <v/>
      </c>
      <c r="M10395" s="107" t="str">
        <f t="shared" si="162"/>
        <v/>
      </c>
    </row>
    <row r="10396" spans="12:13" hidden="1" x14ac:dyDescent="0.25">
      <c r="L10396" s="145" t="str">
        <f>IF(A10396="","",IFERROR(VLOOKUP(B10396,IPQlickTabla!$B:$J,9,FALSE),IF(B10396="80 - Produccion-Mezcla Grasa","80",IF(B10396="51 - Purga-Purga de sebo","51",IF(B10396="502 - Fermentacion PCL","502",IF(B10396="510 - Fermentacion","510","512"))))))</f>
        <v/>
      </c>
      <c r="M10396" s="107" t="str">
        <f t="shared" si="162"/>
        <v/>
      </c>
    </row>
    <row r="10397" spans="12:13" hidden="1" x14ac:dyDescent="0.25">
      <c r="L10397" s="145" t="str">
        <f>IF(A10397="","",IFERROR(VLOOKUP(B10397,IPQlickTabla!$B:$J,9,FALSE),IF(B10397="80 - Produccion-Mezcla Grasa","80",IF(B10397="51 - Purga-Purga de sebo","51",IF(B10397="502 - Fermentacion PCL","502",IF(B10397="510 - Fermentacion","510","512"))))))</f>
        <v/>
      </c>
      <c r="M10397" s="107" t="str">
        <f t="shared" si="162"/>
        <v/>
      </c>
    </row>
    <row r="10398" spans="12:13" hidden="1" x14ac:dyDescent="0.25">
      <c r="L10398" s="145" t="str">
        <f>IF(A10398="","",IFERROR(VLOOKUP(B10398,IPQlickTabla!$B:$J,9,FALSE),IF(B10398="80 - Produccion-Mezcla Grasa","80",IF(B10398="51 - Purga-Purga de sebo","51",IF(B10398="502 - Fermentacion PCL","502",IF(B10398="510 - Fermentacion","510","512"))))))</f>
        <v/>
      </c>
      <c r="M10398" s="107" t="str">
        <f t="shared" si="162"/>
        <v/>
      </c>
    </row>
    <row r="10399" spans="12:13" hidden="1" x14ac:dyDescent="0.25">
      <c r="L10399" s="145" t="str">
        <f>IF(A10399="","",IFERROR(VLOOKUP(B10399,IPQlickTabla!$B:$J,9,FALSE),IF(B10399="80 - Produccion-Mezcla Grasa","80",IF(B10399="51 - Purga-Purga de sebo","51",IF(B10399="502 - Fermentacion PCL","502",IF(B10399="510 - Fermentacion","510","512"))))))</f>
        <v/>
      </c>
      <c r="M10399" s="107" t="str">
        <f t="shared" si="162"/>
        <v/>
      </c>
    </row>
    <row r="10400" spans="12:13" hidden="1" x14ac:dyDescent="0.25">
      <c r="L10400" s="145" t="str">
        <f>IF(A10400="","",IFERROR(VLOOKUP(B10400,IPQlickTabla!$B:$J,9,FALSE),IF(B10400="80 - Produccion-Mezcla Grasa","80",IF(B10400="51 - Purga-Purga de sebo","51",IF(B10400="502 - Fermentacion PCL","502",IF(B10400="510 - Fermentacion","510","512"))))))</f>
        <v/>
      </c>
      <c r="M10400" s="107" t="str">
        <f t="shared" si="162"/>
        <v/>
      </c>
    </row>
    <row r="10401" spans="12:13" hidden="1" x14ac:dyDescent="0.25">
      <c r="L10401" s="145" t="str">
        <f>IF(A10401="","",IFERROR(VLOOKUP(B10401,IPQlickTabla!$B:$J,9,FALSE),IF(B10401="80 - Produccion-Mezcla Grasa","80",IF(B10401="51 - Purga-Purga de sebo","51",IF(B10401="502 - Fermentacion PCL","502",IF(B10401="510 - Fermentacion","510","512"))))))</f>
        <v/>
      </c>
      <c r="M10401" s="107" t="str">
        <f t="shared" si="162"/>
        <v/>
      </c>
    </row>
    <row r="10402" spans="12:13" hidden="1" x14ac:dyDescent="0.25">
      <c r="L10402" s="145" t="str">
        <f>IF(A10402="","",IFERROR(VLOOKUP(B10402,IPQlickTabla!$B:$J,9,FALSE),IF(B10402="80 - Produccion-Mezcla Grasa","80",IF(B10402="51 - Purga-Purga de sebo","51",IF(B10402="502 - Fermentacion PCL","502",IF(B10402="510 - Fermentacion","510","512"))))))</f>
        <v/>
      </c>
      <c r="M10402" s="107" t="str">
        <f t="shared" si="162"/>
        <v/>
      </c>
    </row>
    <row r="10403" spans="12:13" hidden="1" x14ac:dyDescent="0.25">
      <c r="L10403" s="145" t="str">
        <f>IF(A10403="","",IFERROR(VLOOKUP(B10403,IPQlickTabla!$B:$J,9,FALSE),IF(B10403="80 - Produccion-Mezcla Grasa","80",IF(B10403="51 - Purga-Purga de sebo","51",IF(B10403="502 - Fermentacion PCL","502",IF(B10403="510 - Fermentacion","510","512"))))))</f>
        <v/>
      </c>
      <c r="M10403" s="107" t="str">
        <f t="shared" si="162"/>
        <v/>
      </c>
    </row>
    <row r="10404" spans="12:13" hidden="1" x14ac:dyDescent="0.25">
      <c r="L10404" s="145" t="str">
        <f>IF(A10404="","",IFERROR(VLOOKUP(B10404,IPQlickTabla!$B:$J,9,FALSE),IF(B10404="80 - Produccion-Mezcla Grasa","80",IF(B10404="51 - Purga-Purga de sebo","51",IF(B10404="502 - Fermentacion PCL","502",IF(B10404="510 - Fermentacion","510","512"))))))</f>
        <v/>
      </c>
      <c r="M10404" s="107" t="str">
        <f t="shared" si="162"/>
        <v/>
      </c>
    </row>
    <row r="10405" spans="12:13" hidden="1" x14ac:dyDescent="0.25">
      <c r="L10405" s="145" t="str">
        <f>IF(A10405="","",IFERROR(VLOOKUP(B10405,IPQlickTabla!$B:$J,9,FALSE),IF(B10405="80 - Produccion-Mezcla Grasa","80",IF(B10405="51 - Purga-Purga de sebo","51",IF(B10405="502 - Fermentacion PCL","502",IF(B10405="510 - Fermentacion","510","512"))))))</f>
        <v/>
      </c>
      <c r="M10405" s="107" t="str">
        <f t="shared" si="162"/>
        <v/>
      </c>
    </row>
    <row r="10406" spans="12:13" hidden="1" x14ac:dyDescent="0.25">
      <c r="L10406" s="145" t="str">
        <f>IF(A10406="","",IFERROR(VLOOKUP(B10406,IPQlickTabla!$B:$J,9,FALSE),IF(B10406="80 - Produccion-Mezcla Grasa","80",IF(B10406="51 - Purga-Purga de sebo","51",IF(B10406="502 - Fermentacion PCL","502",IF(B10406="510 - Fermentacion","510","512"))))))</f>
        <v/>
      </c>
      <c r="M10406" s="107" t="str">
        <f t="shared" si="162"/>
        <v/>
      </c>
    </row>
    <row r="10407" spans="12:13" hidden="1" x14ac:dyDescent="0.25">
      <c r="L10407" s="145" t="str">
        <f>IF(A10407="","",IFERROR(VLOOKUP(B10407,IPQlickTabla!$B:$J,9,FALSE),IF(B10407="80 - Produccion-Mezcla Grasa","80",IF(B10407="51 - Purga-Purga de sebo","51",IF(B10407="502 - Fermentacion PCL","502",IF(B10407="510 - Fermentacion","510","512"))))))</f>
        <v/>
      </c>
      <c r="M10407" s="107" t="str">
        <f t="shared" si="162"/>
        <v/>
      </c>
    </row>
    <row r="10408" spans="12:13" hidden="1" x14ac:dyDescent="0.25">
      <c r="L10408" s="145" t="str">
        <f>IF(A10408="","",IFERROR(VLOOKUP(B10408,IPQlickTabla!$B:$J,9,FALSE),IF(B10408="80 - Produccion-Mezcla Grasa","80",IF(B10408="51 - Purga-Purga de sebo","51",IF(B10408="502 - Fermentacion PCL","502",IF(B10408="510 - Fermentacion","510","512"))))))</f>
        <v/>
      </c>
      <c r="M10408" s="107" t="str">
        <f t="shared" si="162"/>
        <v/>
      </c>
    </row>
    <row r="10409" spans="12:13" hidden="1" x14ac:dyDescent="0.25">
      <c r="L10409" s="145" t="str">
        <f>IF(A10409="","",IFERROR(VLOOKUP(B10409,IPQlickTabla!$B:$J,9,FALSE),IF(B10409="80 - Produccion-Mezcla Grasa","80",IF(B10409="51 - Purga-Purga de sebo","51",IF(B10409="502 - Fermentacion PCL","502",IF(B10409="510 - Fermentacion","510","512"))))))</f>
        <v/>
      </c>
      <c r="M10409" s="107" t="str">
        <f t="shared" si="162"/>
        <v/>
      </c>
    </row>
    <row r="10410" spans="12:13" hidden="1" x14ac:dyDescent="0.25">
      <c r="L10410" s="145" t="str">
        <f>IF(A10410="","",IFERROR(VLOOKUP(B10410,IPQlickTabla!$B:$J,9,FALSE),IF(B10410="80 - Produccion-Mezcla Grasa","80",IF(B10410="51 - Purga-Purga de sebo","51",IF(B10410="502 - Fermentacion PCL","502",IF(B10410="510 - Fermentacion","510","512"))))))</f>
        <v/>
      </c>
      <c r="M10410" s="107" t="str">
        <f t="shared" si="162"/>
        <v/>
      </c>
    </row>
    <row r="10411" spans="12:13" hidden="1" x14ac:dyDescent="0.25">
      <c r="L10411" s="145" t="str">
        <f>IF(A10411="","",IFERROR(VLOOKUP(B10411,IPQlickTabla!$B:$J,9,FALSE),IF(B10411="80 - Produccion-Mezcla Grasa","80",IF(B10411="51 - Purga-Purga de sebo","51",IF(B10411="502 - Fermentacion PCL","502",IF(B10411="510 - Fermentacion","510","512"))))))</f>
        <v/>
      </c>
      <c r="M10411" s="107" t="str">
        <f t="shared" si="162"/>
        <v/>
      </c>
    </row>
    <row r="10412" spans="12:13" hidden="1" x14ac:dyDescent="0.25">
      <c r="L10412" s="145" t="str">
        <f>IF(A10412="","",IFERROR(VLOOKUP(B10412,IPQlickTabla!$B:$J,9,FALSE),IF(B10412="80 - Produccion-Mezcla Grasa","80",IF(B10412="51 - Purga-Purga de sebo","51",IF(B10412="502 - Fermentacion PCL","502",IF(B10412="510 - Fermentacion","510","512"))))))</f>
        <v/>
      </c>
      <c r="M10412" s="107" t="str">
        <f t="shared" si="162"/>
        <v/>
      </c>
    </row>
    <row r="10413" spans="12:13" hidden="1" x14ac:dyDescent="0.25">
      <c r="L10413" s="145" t="str">
        <f>IF(A10413="","",IFERROR(VLOOKUP(B10413,IPQlickTabla!$B:$J,9,FALSE),IF(B10413="80 - Produccion-Mezcla Grasa","80",IF(B10413="51 - Purga-Purga de sebo","51",IF(B10413="502 - Fermentacion PCL","502",IF(B10413="510 - Fermentacion","510","512"))))))</f>
        <v/>
      </c>
      <c r="M10413" s="107" t="str">
        <f t="shared" si="162"/>
        <v/>
      </c>
    </row>
    <row r="10414" spans="12:13" hidden="1" x14ac:dyDescent="0.25">
      <c r="L10414" s="145" t="str">
        <f>IF(A10414="","",IFERROR(VLOOKUP(B10414,IPQlickTabla!$B:$J,9,FALSE),IF(B10414="80 - Produccion-Mezcla Grasa","80",IF(B10414="51 - Purga-Purga de sebo","51",IF(B10414="502 - Fermentacion PCL","502",IF(B10414="510 - Fermentacion","510","512"))))))</f>
        <v/>
      </c>
      <c r="M10414" s="107" t="str">
        <f t="shared" si="162"/>
        <v/>
      </c>
    </row>
    <row r="10415" spans="12:13" hidden="1" x14ac:dyDescent="0.25">
      <c r="L10415" s="145" t="str">
        <f>IF(A10415="","",IFERROR(VLOOKUP(B10415,IPQlickTabla!$B:$J,9,FALSE),IF(B10415="80 - Produccion-Mezcla Grasa","80",IF(B10415="51 - Purga-Purga de sebo","51",IF(B10415="502 - Fermentacion PCL","502",IF(B10415="510 - Fermentacion","510","512"))))))</f>
        <v/>
      </c>
      <c r="M10415" s="107" t="str">
        <f t="shared" si="162"/>
        <v/>
      </c>
    </row>
    <row r="10416" spans="12:13" hidden="1" x14ac:dyDescent="0.25">
      <c r="L10416" s="145" t="str">
        <f>IF(A10416="","",IFERROR(VLOOKUP(B10416,IPQlickTabla!$B:$J,9,FALSE),IF(B10416="80 - Produccion-Mezcla Grasa","80",IF(B10416="51 - Purga-Purga de sebo","51",IF(B10416="502 - Fermentacion PCL","502",IF(B10416="510 - Fermentacion","510","512"))))))</f>
        <v/>
      </c>
      <c r="M10416" s="107" t="str">
        <f t="shared" si="162"/>
        <v/>
      </c>
    </row>
    <row r="10417" spans="12:13" hidden="1" x14ac:dyDescent="0.25">
      <c r="L10417" s="145" t="str">
        <f>IF(A10417="","",IFERROR(VLOOKUP(B10417,IPQlickTabla!$B:$J,9,FALSE),IF(B10417="80 - Produccion-Mezcla Grasa","80",IF(B10417="51 - Purga-Purga de sebo","51",IF(B10417="502 - Fermentacion PCL","502",IF(B10417="510 - Fermentacion","510","512"))))))</f>
        <v/>
      </c>
      <c r="M10417" s="107" t="str">
        <f t="shared" si="162"/>
        <v/>
      </c>
    </row>
    <row r="10418" spans="12:13" hidden="1" x14ac:dyDescent="0.25">
      <c r="L10418" s="145" t="str">
        <f>IF(A10418="","",IFERROR(VLOOKUP(B10418,IPQlickTabla!$B:$J,9,FALSE),IF(B10418="80 - Produccion-Mezcla Grasa","80",IF(B10418="51 - Purga-Purga de sebo","51",IF(B10418="502 - Fermentacion PCL","502",IF(B10418="510 - Fermentacion","510","512"))))))</f>
        <v/>
      </c>
      <c r="M10418" s="107" t="str">
        <f t="shared" si="162"/>
        <v/>
      </c>
    </row>
    <row r="10419" spans="12:13" hidden="1" x14ac:dyDescent="0.25">
      <c r="L10419" s="145" t="str">
        <f>IF(A10419="","",IFERROR(VLOOKUP(B10419,IPQlickTabla!$B:$J,9,FALSE),IF(B10419="80 - Produccion-Mezcla Grasa","80",IF(B10419="51 - Purga-Purga de sebo","51",IF(B10419="502 - Fermentacion PCL","502",IF(B10419="510 - Fermentacion","510","512"))))))</f>
        <v/>
      </c>
      <c r="M10419" s="107" t="str">
        <f t="shared" si="162"/>
        <v/>
      </c>
    </row>
    <row r="10420" spans="12:13" hidden="1" x14ac:dyDescent="0.25">
      <c r="L10420" s="145" t="str">
        <f>IF(A10420="","",IFERROR(VLOOKUP(B10420,IPQlickTabla!$B:$J,9,FALSE),IF(B10420="80 - Produccion-Mezcla Grasa","80",IF(B10420="51 - Purga-Purga de sebo","51",IF(B10420="502 - Fermentacion PCL","502",IF(B10420="510 - Fermentacion","510","512"))))))</f>
        <v/>
      </c>
      <c r="M10420" s="107" t="str">
        <f t="shared" si="162"/>
        <v/>
      </c>
    </row>
    <row r="10421" spans="12:13" hidden="1" x14ac:dyDescent="0.25">
      <c r="L10421" s="145" t="str">
        <f>IF(A10421="","",IFERROR(VLOOKUP(B10421,IPQlickTabla!$B:$J,9,FALSE),IF(B10421="80 - Produccion-Mezcla Grasa","80",IF(B10421="51 - Purga-Purga de sebo","51",IF(B10421="502 - Fermentacion PCL","502",IF(B10421="510 - Fermentacion","510","512"))))))</f>
        <v/>
      </c>
      <c r="M10421" s="107" t="str">
        <f t="shared" si="162"/>
        <v/>
      </c>
    </row>
    <row r="10422" spans="12:13" hidden="1" x14ac:dyDescent="0.25">
      <c r="L10422" s="145" t="str">
        <f>IF(A10422="","",IFERROR(VLOOKUP(B10422,IPQlickTabla!$B:$J,9,FALSE),IF(B10422="80 - Produccion-Mezcla Grasa","80",IF(B10422="51 - Purga-Purga de sebo","51",IF(B10422="502 - Fermentacion PCL","502",IF(B10422="510 - Fermentacion","510","512"))))))</f>
        <v/>
      </c>
      <c r="M10422" s="107" t="str">
        <f t="shared" si="162"/>
        <v/>
      </c>
    </row>
    <row r="10423" spans="12:13" hidden="1" x14ac:dyDescent="0.25">
      <c r="L10423" s="145" t="str">
        <f>IF(A10423="","",IFERROR(VLOOKUP(B10423,IPQlickTabla!$B:$J,9,FALSE),IF(B10423="80 - Produccion-Mezcla Grasa","80",IF(B10423="51 - Purga-Purga de sebo","51",IF(B10423="502 - Fermentacion PCL","502",IF(B10423="510 - Fermentacion","510","512"))))))</f>
        <v/>
      </c>
      <c r="M10423" s="107" t="str">
        <f t="shared" si="162"/>
        <v/>
      </c>
    </row>
    <row r="10424" spans="12:13" hidden="1" x14ac:dyDescent="0.25">
      <c r="L10424" s="145" t="str">
        <f>IF(A10424="","",IFERROR(VLOOKUP(B10424,IPQlickTabla!$B:$J,9,FALSE),IF(B10424="80 - Produccion-Mezcla Grasa","80",IF(B10424="51 - Purga-Purga de sebo","51",IF(B10424="502 - Fermentacion PCL","502",IF(B10424="510 - Fermentacion","510","512"))))))</f>
        <v/>
      </c>
      <c r="M10424" s="107" t="str">
        <f t="shared" si="162"/>
        <v/>
      </c>
    </row>
    <row r="10425" spans="12:13" hidden="1" x14ac:dyDescent="0.25">
      <c r="L10425" s="145" t="str">
        <f>IF(A10425="","",IFERROR(VLOOKUP(B10425,IPQlickTabla!$B:$J,9,FALSE),IF(B10425="80 - Produccion-Mezcla Grasa","80",IF(B10425="51 - Purga-Purga de sebo","51",IF(B10425="502 - Fermentacion PCL","502",IF(B10425="510 - Fermentacion","510","512"))))))</f>
        <v/>
      </c>
      <c r="M10425" s="107" t="str">
        <f t="shared" si="162"/>
        <v/>
      </c>
    </row>
    <row r="10426" spans="12:13" hidden="1" x14ac:dyDescent="0.25">
      <c r="L10426" s="145" t="str">
        <f>IF(A10426="","",IFERROR(VLOOKUP(B10426,IPQlickTabla!$B:$J,9,FALSE),IF(B10426="80 - Produccion-Mezcla Grasa","80",IF(B10426="51 - Purga-Purga de sebo","51",IF(B10426="502 - Fermentacion PCL","502",IF(B10426="510 - Fermentacion","510","512"))))))</f>
        <v/>
      </c>
      <c r="M10426" s="107" t="str">
        <f t="shared" si="162"/>
        <v/>
      </c>
    </row>
    <row r="10427" spans="12:13" hidden="1" x14ac:dyDescent="0.25">
      <c r="L10427" s="145" t="str">
        <f>IF(A10427="","",IFERROR(VLOOKUP(B10427,IPQlickTabla!$B:$J,9,FALSE),IF(B10427="80 - Produccion-Mezcla Grasa","80",IF(B10427="51 - Purga-Purga de sebo","51",IF(B10427="502 - Fermentacion PCL","502",IF(B10427="510 - Fermentacion","510","512"))))))</f>
        <v/>
      </c>
      <c r="M10427" s="107" t="str">
        <f t="shared" si="162"/>
        <v/>
      </c>
    </row>
    <row r="10428" spans="12:13" hidden="1" x14ac:dyDescent="0.25">
      <c r="L10428" s="145" t="str">
        <f>IF(A10428="","",IFERROR(VLOOKUP(B10428,IPQlickTabla!$B:$J,9,FALSE),IF(B10428="80 - Produccion-Mezcla Grasa","80",IF(B10428="51 - Purga-Purga de sebo","51",IF(B10428="502 - Fermentacion PCL","502",IF(B10428="510 - Fermentacion","510","512"))))))</f>
        <v/>
      </c>
      <c r="M10428" s="107" t="str">
        <f t="shared" si="162"/>
        <v/>
      </c>
    </row>
    <row r="10429" spans="12:13" hidden="1" x14ac:dyDescent="0.25">
      <c r="L10429" s="145" t="str">
        <f>IF(A10429="","",IFERROR(VLOOKUP(B10429,IPQlickTabla!$B:$J,9,FALSE),IF(B10429="80 - Produccion-Mezcla Grasa","80",IF(B10429="51 - Purga-Purga de sebo","51",IF(B10429="502 - Fermentacion PCL","502",IF(B10429="510 - Fermentacion","510","512"))))))</f>
        <v/>
      </c>
      <c r="M10429" s="107" t="str">
        <f t="shared" si="162"/>
        <v/>
      </c>
    </row>
    <row r="10430" spans="12:13" hidden="1" x14ac:dyDescent="0.25">
      <c r="L10430" s="145" t="str">
        <f>IF(A10430="","",IFERROR(VLOOKUP(B10430,IPQlickTabla!$B:$J,9,FALSE),IF(B10430="80 - Produccion-Mezcla Grasa","80",IF(B10430="51 - Purga-Purga de sebo","51",IF(B10430="502 - Fermentacion PCL","502",IF(B10430="510 - Fermentacion","510","512"))))))</f>
        <v/>
      </c>
      <c r="M10430" s="107" t="str">
        <f t="shared" si="162"/>
        <v/>
      </c>
    </row>
    <row r="10431" spans="12:13" hidden="1" x14ac:dyDescent="0.25">
      <c r="L10431" s="145" t="str">
        <f>IF(A10431="","",IFERROR(VLOOKUP(B10431,IPQlickTabla!$B:$J,9,FALSE),IF(B10431="80 - Produccion-Mezcla Grasa","80",IF(B10431="51 - Purga-Purga de sebo","51",IF(B10431="502 - Fermentacion PCL","502",IF(B10431="510 - Fermentacion","510","512"))))))</f>
        <v/>
      </c>
      <c r="M10431" s="107" t="str">
        <f t="shared" si="162"/>
        <v/>
      </c>
    </row>
    <row r="10432" spans="12:13" hidden="1" x14ac:dyDescent="0.25">
      <c r="L10432" s="145" t="str">
        <f>IF(A10432="","",IFERROR(VLOOKUP(B10432,IPQlickTabla!$B:$J,9,FALSE),IF(B10432="80 - Produccion-Mezcla Grasa","80",IF(B10432="51 - Purga-Purga de sebo","51",IF(B10432="502 - Fermentacion PCL","502",IF(B10432="510 - Fermentacion","510","512"))))))</f>
        <v/>
      </c>
      <c r="M10432" s="107" t="str">
        <f t="shared" si="162"/>
        <v/>
      </c>
    </row>
    <row r="10433" spans="12:13" hidden="1" x14ac:dyDescent="0.25">
      <c r="L10433" s="145" t="str">
        <f>IF(A10433="","",IFERROR(VLOOKUP(B10433,IPQlickTabla!$B:$J,9,FALSE),IF(B10433="80 - Produccion-Mezcla Grasa","80",IF(B10433="51 - Purga-Purga de sebo","51",IF(B10433="502 - Fermentacion PCL","502",IF(B10433="510 - Fermentacion","510","512"))))))</f>
        <v/>
      </c>
      <c r="M10433" s="107" t="str">
        <f t="shared" si="162"/>
        <v/>
      </c>
    </row>
    <row r="10434" spans="12:13" hidden="1" x14ac:dyDescent="0.25">
      <c r="L10434" s="145" t="str">
        <f>IF(A10434="","",IFERROR(VLOOKUP(B10434,IPQlickTabla!$B:$J,9,FALSE),IF(B10434="80 - Produccion-Mezcla Grasa","80",IF(B10434="51 - Purga-Purga de sebo","51",IF(B10434="502 - Fermentacion PCL","502",IF(B10434="510 - Fermentacion","510","512"))))))</f>
        <v/>
      </c>
      <c r="M10434" s="107" t="str">
        <f t="shared" si="162"/>
        <v/>
      </c>
    </row>
    <row r="10435" spans="12:13" hidden="1" x14ac:dyDescent="0.25">
      <c r="L10435" s="145" t="str">
        <f>IF(A10435="","",IFERROR(VLOOKUP(B10435,IPQlickTabla!$B:$J,9,FALSE),IF(B10435="80 - Produccion-Mezcla Grasa","80",IF(B10435="51 - Purga-Purga de sebo","51",IF(B10435="502 - Fermentacion PCL","502",IF(B10435="510 - Fermentacion","510","512"))))))</f>
        <v/>
      </c>
      <c r="M10435" s="107" t="str">
        <f t="shared" ref="M10435:M10498" si="163">+IF(OR(L10435=73,L10435=74,L10435=75),75,IF(L10435="80",80,IF(L10435="51",51,IF(L10435="502",502,IF(L10435="510",510,IF(L10435="512",512,L10435))))))</f>
        <v/>
      </c>
    </row>
    <row r="10436" spans="12:13" hidden="1" x14ac:dyDescent="0.25">
      <c r="L10436" s="145" t="str">
        <f>IF(A10436="","",IFERROR(VLOOKUP(B10436,IPQlickTabla!$B:$J,9,FALSE),IF(B10436="80 - Produccion-Mezcla Grasa","80",IF(B10436="51 - Purga-Purga de sebo","51",IF(B10436="502 - Fermentacion PCL","502",IF(B10436="510 - Fermentacion","510","512"))))))</f>
        <v/>
      </c>
      <c r="M10436" s="107" t="str">
        <f t="shared" si="163"/>
        <v/>
      </c>
    </row>
    <row r="10437" spans="12:13" hidden="1" x14ac:dyDescent="0.25">
      <c r="L10437" s="145" t="str">
        <f>IF(A10437="","",IFERROR(VLOOKUP(B10437,IPQlickTabla!$B:$J,9,FALSE),IF(B10437="80 - Produccion-Mezcla Grasa","80",IF(B10437="51 - Purga-Purga de sebo","51",IF(B10437="502 - Fermentacion PCL","502",IF(B10437="510 - Fermentacion","510","512"))))))</f>
        <v/>
      </c>
      <c r="M10437" s="107" t="str">
        <f t="shared" si="163"/>
        <v/>
      </c>
    </row>
    <row r="10438" spans="12:13" hidden="1" x14ac:dyDescent="0.25">
      <c r="L10438" s="145" t="str">
        <f>IF(A10438="","",IFERROR(VLOOKUP(B10438,IPQlickTabla!$B:$J,9,FALSE),IF(B10438="80 - Produccion-Mezcla Grasa","80",IF(B10438="51 - Purga-Purga de sebo","51",IF(B10438="502 - Fermentacion PCL","502",IF(B10438="510 - Fermentacion","510","512"))))))</f>
        <v/>
      </c>
      <c r="M10438" s="107" t="str">
        <f t="shared" si="163"/>
        <v/>
      </c>
    </row>
    <row r="10439" spans="12:13" hidden="1" x14ac:dyDescent="0.25">
      <c r="L10439" s="145" t="str">
        <f>IF(A10439="","",IFERROR(VLOOKUP(B10439,IPQlickTabla!$B:$J,9,FALSE),IF(B10439="80 - Produccion-Mezcla Grasa","80",IF(B10439="51 - Purga-Purga de sebo","51",IF(B10439="502 - Fermentacion PCL","502",IF(B10439="510 - Fermentacion","510","512"))))))</f>
        <v/>
      </c>
      <c r="M10439" s="107" t="str">
        <f t="shared" si="163"/>
        <v/>
      </c>
    </row>
    <row r="10440" spans="12:13" hidden="1" x14ac:dyDescent="0.25">
      <c r="L10440" s="145" t="str">
        <f>IF(A10440="","",IFERROR(VLOOKUP(B10440,IPQlickTabla!$B:$J,9,FALSE),IF(B10440="80 - Produccion-Mezcla Grasa","80",IF(B10440="51 - Purga-Purga de sebo","51",IF(B10440="502 - Fermentacion PCL","502",IF(B10440="510 - Fermentacion","510","512"))))))</f>
        <v/>
      </c>
      <c r="M10440" s="107" t="str">
        <f t="shared" si="163"/>
        <v/>
      </c>
    </row>
    <row r="10441" spans="12:13" hidden="1" x14ac:dyDescent="0.25">
      <c r="L10441" s="145" t="str">
        <f>IF(A10441="","",IFERROR(VLOOKUP(B10441,IPQlickTabla!$B:$J,9,FALSE),IF(B10441="80 - Produccion-Mezcla Grasa","80",IF(B10441="51 - Purga-Purga de sebo","51",IF(B10441="502 - Fermentacion PCL","502",IF(B10441="510 - Fermentacion","510","512"))))))</f>
        <v/>
      </c>
      <c r="M10441" s="107" t="str">
        <f t="shared" si="163"/>
        <v/>
      </c>
    </row>
    <row r="10442" spans="12:13" hidden="1" x14ac:dyDescent="0.25">
      <c r="L10442" s="145" t="str">
        <f>IF(A10442="","",IFERROR(VLOOKUP(B10442,IPQlickTabla!$B:$J,9,FALSE),IF(B10442="80 - Produccion-Mezcla Grasa","80",IF(B10442="51 - Purga-Purga de sebo","51",IF(B10442="502 - Fermentacion PCL","502",IF(B10442="510 - Fermentacion","510","512"))))))</f>
        <v/>
      </c>
      <c r="M10442" s="107" t="str">
        <f t="shared" si="163"/>
        <v/>
      </c>
    </row>
    <row r="10443" spans="12:13" hidden="1" x14ac:dyDescent="0.25">
      <c r="L10443" s="145" t="str">
        <f>IF(A10443="","",IFERROR(VLOOKUP(B10443,IPQlickTabla!$B:$J,9,FALSE),IF(B10443="80 - Produccion-Mezcla Grasa","80",IF(B10443="51 - Purga-Purga de sebo","51",IF(B10443="502 - Fermentacion PCL","502",IF(B10443="510 - Fermentacion","510","512"))))))</f>
        <v/>
      </c>
      <c r="M10443" s="107" t="str">
        <f t="shared" si="163"/>
        <v/>
      </c>
    </row>
    <row r="10444" spans="12:13" hidden="1" x14ac:dyDescent="0.25">
      <c r="L10444" s="145" t="str">
        <f>IF(A10444="","",IFERROR(VLOOKUP(B10444,IPQlickTabla!$B:$J,9,FALSE),IF(B10444="80 - Produccion-Mezcla Grasa","80",IF(B10444="51 - Purga-Purga de sebo","51",IF(B10444="502 - Fermentacion PCL","502",IF(B10444="510 - Fermentacion","510","512"))))))</f>
        <v/>
      </c>
      <c r="M10444" s="107" t="str">
        <f t="shared" si="163"/>
        <v/>
      </c>
    </row>
    <row r="10445" spans="12:13" hidden="1" x14ac:dyDescent="0.25">
      <c r="L10445" s="145" t="str">
        <f>IF(A10445="","",IFERROR(VLOOKUP(B10445,IPQlickTabla!$B:$J,9,FALSE),IF(B10445="80 - Produccion-Mezcla Grasa","80",IF(B10445="51 - Purga-Purga de sebo","51",IF(B10445="502 - Fermentacion PCL","502",IF(B10445="510 - Fermentacion","510","512"))))))</f>
        <v/>
      </c>
      <c r="M10445" s="107" t="str">
        <f t="shared" si="163"/>
        <v/>
      </c>
    </row>
    <row r="10446" spans="12:13" hidden="1" x14ac:dyDescent="0.25">
      <c r="L10446" s="145" t="str">
        <f>IF(A10446="","",IFERROR(VLOOKUP(B10446,IPQlickTabla!$B:$J,9,FALSE),IF(B10446="80 - Produccion-Mezcla Grasa","80",IF(B10446="51 - Purga-Purga de sebo","51",IF(B10446="502 - Fermentacion PCL","502",IF(B10446="510 - Fermentacion","510","512"))))))</f>
        <v/>
      </c>
      <c r="M10446" s="107" t="str">
        <f t="shared" si="163"/>
        <v/>
      </c>
    </row>
    <row r="10447" spans="12:13" hidden="1" x14ac:dyDescent="0.25">
      <c r="L10447" s="145" t="str">
        <f>IF(A10447="","",IFERROR(VLOOKUP(B10447,IPQlickTabla!$B:$J,9,FALSE),IF(B10447="80 - Produccion-Mezcla Grasa","80",IF(B10447="51 - Purga-Purga de sebo","51",IF(B10447="502 - Fermentacion PCL","502",IF(B10447="510 - Fermentacion","510","512"))))))</f>
        <v/>
      </c>
      <c r="M10447" s="107" t="str">
        <f t="shared" si="163"/>
        <v/>
      </c>
    </row>
    <row r="10448" spans="12:13" hidden="1" x14ac:dyDescent="0.25">
      <c r="L10448" s="145" t="str">
        <f>IF(A10448="","",IFERROR(VLOOKUP(B10448,IPQlickTabla!$B:$J,9,FALSE),IF(B10448="80 - Produccion-Mezcla Grasa","80",IF(B10448="51 - Purga-Purga de sebo","51",IF(B10448="502 - Fermentacion PCL","502",IF(B10448="510 - Fermentacion","510","512"))))))</f>
        <v/>
      </c>
      <c r="M10448" s="107" t="str">
        <f t="shared" si="163"/>
        <v/>
      </c>
    </row>
    <row r="10449" spans="12:13" hidden="1" x14ac:dyDescent="0.25">
      <c r="L10449" s="145" t="str">
        <f>IF(A10449="","",IFERROR(VLOOKUP(B10449,IPQlickTabla!$B:$J,9,FALSE),IF(B10449="80 - Produccion-Mezcla Grasa","80",IF(B10449="51 - Purga-Purga de sebo","51",IF(B10449="502 - Fermentacion PCL","502",IF(B10449="510 - Fermentacion","510","512"))))))</f>
        <v/>
      </c>
      <c r="M10449" s="107" t="str">
        <f t="shared" si="163"/>
        <v/>
      </c>
    </row>
    <row r="10450" spans="12:13" hidden="1" x14ac:dyDescent="0.25">
      <c r="L10450" s="145" t="str">
        <f>IF(A10450="","",IFERROR(VLOOKUP(B10450,IPQlickTabla!$B:$J,9,FALSE),IF(B10450="80 - Produccion-Mezcla Grasa","80",IF(B10450="51 - Purga-Purga de sebo","51",IF(B10450="502 - Fermentacion PCL","502",IF(B10450="510 - Fermentacion","510","512"))))))</f>
        <v/>
      </c>
      <c r="M10450" s="107" t="str">
        <f t="shared" si="163"/>
        <v/>
      </c>
    </row>
    <row r="10451" spans="12:13" hidden="1" x14ac:dyDescent="0.25">
      <c r="L10451" s="145" t="str">
        <f>IF(A10451="","",IFERROR(VLOOKUP(B10451,IPQlickTabla!$B:$J,9,FALSE),IF(B10451="80 - Produccion-Mezcla Grasa","80",IF(B10451="51 - Purga-Purga de sebo","51",IF(B10451="502 - Fermentacion PCL","502",IF(B10451="510 - Fermentacion","510","512"))))))</f>
        <v/>
      </c>
      <c r="M10451" s="107" t="str">
        <f t="shared" si="163"/>
        <v/>
      </c>
    </row>
    <row r="10452" spans="12:13" hidden="1" x14ac:dyDescent="0.25">
      <c r="L10452" s="145" t="str">
        <f>IF(A10452="","",IFERROR(VLOOKUP(B10452,IPQlickTabla!$B:$J,9,FALSE),IF(B10452="80 - Produccion-Mezcla Grasa","80",IF(B10452="51 - Purga-Purga de sebo","51",IF(B10452="502 - Fermentacion PCL","502",IF(B10452="510 - Fermentacion","510","512"))))))</f>
        <v/>
      </c>
      <c r="M10452" s="107" t="str">
        <f t="shared" si="163"/>
        <v/>
      </c>
    </row>
    <row r="10453" spans="12:13" hidden="1" x14ac:dyDescent="0.25">
      <c r="L10453" s="145" t="str">
        <f>IF(A10453="","",IFERROR(VLOOKUP(B10453,IPQlickTabla!$B:$J,9,FALSE),IF(B10453="80 - Produccion-Mezcla Grasa","80",IF(B10453="51 - Purga-Purga de sebo","51",IF(B10453="502 - Fermentacion PCL","502",IF(B10453="510 - Fermentacion","510","512"))))))</f>
        <v/>
      </c>
      <c r="M10453" s="107" t="str">
        <f t="shared" si="163"/>
        <v/>
      </c>
    </row>
    <row r="10454" spans="12:13" hidden="1" x14ac:dyDescent="0.25">
      <c r="L10454" s="145" t="str">
        <f>IF(A10454="","",IFERROR(VLOOKUP(B10454,IPQlickTabla!$B:$J,9,FALSE),IF(B10454="80 - Produccion-Mezcla Grasa","80",IF(B10454="51 - Purga-Purga de sebo","51",IF(B10454="502 - Fermentacion PCL","502",IF(B10454="510 - Fermentacion","510","512"))))))</f>
        <v/>
      </c>
      <c r="M10454" s="107" t="str">
        <f t="shared" si="163"/>
        <v/>
      </c>
    </row>
    <row r="10455" spans="12:13" hidden="1" x14ac:dyDescent="0.25">
      <c r="L10455" s="145" t="str">
        <f>IF(A10455="","",IFERROR(VLOOKUP(B10455,IPQlickTabla!$B:$J,9,FALSE),IF(B10455="80 - Produccion-Mezcla Grasa","80",IF(B10455="51 - Purga-Purga de sebo","51",IF(B10455="502 - Fermentacion PCL","502",IF(B10455="510 - Fermentacion","510","512"))))))</f>
        <v/>
      </c>
      <c r="M10455" s="107" t="str">
        <f t="shared" si="163"/>
        <v/>
      </c>
    </row>
    <row r="10456" spans="12:13" hidden="1" x14ac:dyDescent="0.25">
      <c r="L10456" s="145" t="str">
        <f>IF(A10456="","",IFERROR(VLOOKUP(B10456,IPQlickTabla!$B:$J,9,FALSE),IF(B10456="80 - Produccion-Mezcla Grasa","80",IF(B10456="51 - Purga-Purga de sebo","51",IF(B10456="502 - Fermentacion PCL","502",IF(B10456="510 - Fermentacion","510","512"))))))</f>
        <v/>
      </c>
      <c r="M10456" s="107" t="str">
        <f t="shared" si="163"/>
        <v/>
      </c>
    </row>
    <row r="10457" spans="12:13" hidden="1" x14ac:dyDescent="0.25">
      <c r="L10457" s="145" t="str">
        <f>IF(A10457="","",IFERROR(VLOOKUP(B10457,IPQlickTabla!$B:$J,9,FALSE),IF(B10457="80 - Produccion-Mezcla Grasa","80",IF(B10457="51 - Purga-Purga de sebo","51",IF(B10457="502 - Fermentacion PCL","502",IF(B10457="510 - Fermentacion","510","512"))))))</f>
        <v/>
      </c>
      <c r="M10457" s="107" t="str">
        <f t="shared" si="163"/>
        <v/>
      </c>
    </row>
    <row r="10458" spans="12:13" hidden="1" x14ac:dyDescent="0.25">
      <c r="L10458" s="145" t="str">
        <f>IF(A10458="","",IFERROR(VLOOKUP(B10458,IPQlickTabla!$B:$J,9,FALSE),IF(B10458="80 - Produccion-Mezcla Grasa","80",IF(B10458="51 - Purga-Purga de sebo","51",IF(B10458="502 - Fermentacion PCL","502",IF(B10458="510 - Fermentacion","510","512"))))))</f>
        <v/>
      </c>
      <c r="M10458" s="107" t="str">
        <f t="shared" si="163"/>
        <v/>
      </c>
    </row>
    <row r="10459" spans="12:13" hidden="1" x14ac:dyDescent="0.25">
      <c r="L10459" s="145" t="str">
        <f>IF(A10459="","",IFERROR(VLOOKUP(B10459,IPQlickTabla!$B:$J,9,FALSE),IF(B10459="80 - Produccion-Mezcla Grasa","80",IF(B10459="51 - Purga-Purga de sebo","51",IF(B10459="502 - Fermentacion PCL","502",IF(B10459="510 - Fermentacion","510","512"))))))</f>
        <v/>
      </c>
      <c r="M10459" s="107" t="str">
        <f t="shared" si="163"/>
        <v/>
      </c>
    </row>
    <row r="10460" spans="12:13" hidden="1" x14ac:dyDescent="0.25">
      <c r="L10460" s="145" t="str">
        <f>IF(A10460="","",IFERROR(VLOOKUP(B10460,IPQlickTabla!$B:$J,9,FALSE),IF(B10460="80 - Produccion-Mezcla Grasa","80",IF(B10460="51 - Purga-Purga de sebo","51",IF(B10460="502 - Fermentacion PCL","502",IF(B10460="510 - Fermentacion","510","512"))))))</f>
        <v/>
      </c>
      <c r="M10460" s="107" t="str">
        <f t="shared" si="163"/>
        <v/>
      </c>
    </row>
    <row r="10461" spans="12:13" hidden="1" x14ac:dyDescent="0.25">
      <c r="L10461" s="145" t="str">
        <f>IF(A10461="","",IFERROR(VLOOKUP(B10461,IPQlickTabla!$B:$J,9,FALSE),IF(B10461="80 - Produccion-Mezcla Grasa","80",IF(B10461="51 - Purga-Purga de sebo","51",IF(B10461="502 - Fermentacion PCL","502",IF(B10461="510 - Fermentacion","510","512"))))))</f>
        <v/>
      </c>
      <c r="M10461" s="107" t="str">
        <f t="shared" si="163"/>
        <v/>
      </c>
    </row>
    <row r="10462" spans="12:13" hidden="1" x14ac:dyDescent="0.25">
      <c r="L10462" s="145" t="str">
        <f>IF(A10462="","",IFERROR(VLOOKUP(B10462,IPQlickTabla!$B:$J,9,FALSE),IF(B10462="80 - Produccion-Mezcla Grasa","80",IF(B10462="51 - Purga-Purga de sebo","51",IF(B10462="502 - Fermentacion PCL","502",IF(B10462="510 - Fermentacion","510","512"))))))</f>
        <v/>
      </c>
      <c r="M10462" s="107" t="str">
        <f t="shared" si="163"/>
        <v/>
      </c>
    </row>
    <row r="10463" spans="12:13" hidden="1" x14ac:dyDescent="0.25">
      <c r="L10463" s="145" t="str">
        <f>IF(A10463="","",IFERROR(VLOOKUP(B10463,IPQlickTabla!$B:$J,9,FALSE),IF(B10463="80 - Produccion-Mezcla Grasa","80",IF(B10463="51 - Purga-Purga de sebo","51",IF(B10463="502 - Fermentacion PCL","502",IF(B10463="510 - Fermentacion","510","512"))))))</f>
        <v/>
      </c>
      <c r="M10463" s="107" t="str">
        <f t="shared" si="163"/>
        <v/>
      </c>
    </row>
    <row r="10464" spans="12:13" hidden="1" x14ac:dyDescent="0.25">
      <c r="L10464" s="145" t="str">
        <f>IF(A10464="","",IFERROR(VLOOKUP(B10464,IPQlickTabla!$B:$J,9,FALSE),IF(B10464="80 - Produccion-Mezcla Grasa","80",IF(B10464="51 - Purga-Purga de sebo","51",IF(B10464="502 - Fermentacion PCL","502",IF(B10464="510 - Fermentacion","510","512"))))))</f>
        <v/>
      </c>
      <c r="M10464" s="107" t="str">
        <f t="shared" si="163"/>
        <v/>
      </c>
    </row>
    <row r="10465" spans="12:13" hidden="1" x14ac:dyDescent="0.25">
      <c r="L10465" s="145" t="str">
        <f>IF(A10465="","",IFERROR(VLOOKUP(B10465,IPQlickTabla!$B:$J,9,FALSE),IF(B10465="80 - Produccion-Mezcla Grasa","80",IF(B10465="51 - Purga-Purga de sebo","51",IF(B10465="502 - Fermentacion PCL","502",IF(B10465="510 - Fermentacion","510","512"))))))</f>
        <v/>
      </c>
      <c r="M10465" s="107" t="str">
        <f t="shared" si="163"/>
        <v/>
      </c>
    </row>
    <row r="10466" spans="12:13" hidden="1" x14ac:dyDescent="0.25">
      <c r="L10466" s="145" t="str">
        <f>IF(A10466="","",IFERROR(VLOOKUP(B10466,IPQlickTabla!$B:$J,9,FALSE),IF(B10466="80 - Produccion-Mezcla Grasa","80",IF(B10466="51 - Purga-Purga de sebo","51",IF(B10466="502 - Fermentacion PCL","502",IF(B10466="510 - Fermentacion","510","512"))))))</f>
        <v/>
      </c>
      <c r="M10466" s="107" t="str">
        <f t="shared" si="163"/>
        <v/>
      </c>
    </row>
    <row r="10467" spans="12:13" hidden="1" x14ac:dyDescent="0.25">
      <c r="L10467" s="145" t="str">
        <f>IF(A10467="","",IFERROR(VLOOKUP(B10467,IPQlickTabla!$B:$J,9,FALSE),IF(B10467="80 - Produccion-Mezcla Grasa","80",IF(B10467="51 - Purga-Purga de sebo","51",IF(B10467="502 - Fermentacion PCL","502",IF(B10467="510 - Fermentacion","510","512"))))))</f>
        <v/>
      </c>
      <c r="M10467" s="107" t="str">
        <f t="shared" si="163"/>
        <v/>
      </c>
    </row>
    <row r="10468" spans="12:13" hidden="1" x14ac:dyDescent="0.25">
      <c r="L10468" s="145" t="str">
        <f>IF(A10468="","",IFERROR(VLOOKUP(B10468,IPQlickTabla!$B:$J,9,FALSE),IF(B10468="80 - Produccion-Mezcla Grasa","80",IF(B10468="51 - Purga-Purga de sebo","51",IF(B10468="502 - Fermentacion PCL","502",IF(B10468="510 - Fermentacion","510","512"))))))</f>
        <v/>
      </c>
      <c r="M10468" s="107" t="str">
        <f t="shared" si="163"/>
        <v/>
      </c>
    </row>
    <row r="10469" spans="12:13" hidden="1" x14ac:dyDescent="0.25">
      <c r="L10469" s="145" t="str">
        <f>IF(A10469="","",IFERROR(VLOOKUP(B10469,IPQlickTabla!$B:$J,9,FALSE),IF(B10469="80 - Produccion-Mezcla Grasa","80",IF(B10469="51 - Purga-Purga de sebo","51",IF(B10469="502 - Fermentacion PCL","502",IF(B10469="510 - Fermentacion","510","512"))))))</f>
        <v/>
      </c>
      <c r="M10469" s="107" t="str">
        <f t="shared" si="163"/>
        <v/>
      </c>
    </row>
    <row r="10470" spans="12:13" hidden="1" x14ac:dyDescent="0.25">
      <c r="L10470" s="145" t="str">
        <f>IF(A10470="","",IFERROR(VLOOKUP(B10470,IPQlickTabla!$B:$J,9,FALSE),IF(B10470="80 - Produccion-Mezcla Grasa","80",IF(B10470="51 - Purga-Purga de sebo","51",IF(B10470="502 - Fermentacion PCL","502",IF(B10470="510 - Fermentacion","510","512"))))))</f>
        <v/>
      </c>
      <c r="M10470" s="107" t="str">
        <f t="shared" si="163"/>
        <v/>
      </c>
    </row>
    <row r="10471" spans="12:13" hidden="1" x14ac:dyDescent="0.25">
      <c r="L10471" s="145" t="str">
        <f>IF(A10471="","",IFERROR(VLOOKUP(B10471,IPQlickTabla!$B:$J,9,FALSE),IF(B10471="80 - Produccion-Mezcla Grasa","80",IF(B10471="51 - Purga-Purga de sebo","51",IF(B10471="502 - Fermentacion PCL","502",IF(B10471="510 - Fermentacion","510","512"))))))</f>
        <v/>
      </c>
      <c r="M10471" s="107" t="str">
        <f t="shared" si="163"/>
        <v/>
      </c>
    </row>
    <row r="10472" spans="12:13" hidden="1" x14ac:dyDescent="0.25">
      <c r="L10472" s="145" t="str">
        <f>IF(A10472="","",IFERROR(VLOOKUP(B10472,IPQlickTabla!$B:$J,9,FALSE),IF(B10472="80 - Produccion-Mezcla Grasa","80",IF(B10472="51 - Purga-Purga de sebo","51",IF(B10472="502 - Fermentacion PCL","502",IF(B10472="510 - Fermentacion","510","512"))))))</f>
        <v/>
      </c>
      <c r="M10472" s="107" t="str">
        <f t="shared" si="163"/>
        <v/>
      </c>
    </row>
    <row r="10473" spans="12:13" hidden="1" x14ac:dyDescent="0.25">
      <c r="L10473" s="145" t="str">
        <f>IF(A10473="","",IFERROR(VLOOKUP(B10473,IPQlickTabla!$B:$J,9,FALSE),IF(B10473="80 - Produccion-Mezcla Grasa","80",IF(B10473="51 - Purga-Purga de sebo","51",IF(B10473="502 - Fermentacion PCL","502",IF(B10473="510 - Fermentacion","510","512"))))))</f>
        <v/>
      </c>
      <c r="M10473" s="107" t="str">
        <f t="shared" si="163"/>
        <v/>
      </c>
    </row>
    <row r="10474" spans="12:13" hidden="1" x14ac:dyDescent="0.25">
      <c r="L10474" s="145" t="str">
        <f>IF(A10474="","",IFERROR(VLOOKUP(B10474,IPQlickTabla!$B:$J,9,FALSE),IF(B10474="80 - Produccion-Mezcla Grasa","80",IF(B10474="51 - Purga-Purga de sebo","51",IF(B10474="502 - Fermentacion PCL","502",IF(B10474="510 - Fermentacion","510","512"))))))</f>
        <v/>
      </c>
      <c r="M10474" s="107" t="str">
        <f t="shared" si="163"/>
        <v/>
      </c>
    </row>
    <row r="10475" spans="12:13" hidden="1" x14ac:dyDescent="0.25">
      <c r="L10475" s="145" t="str">
        <f>IF(A10475="","",IFERROR(VLOOKUP(B10475,IPQlickTabla!$B:$J,9,FALSE),IF(B10475="80 - Produccion-Mezcla Grasa","80",IF(B10475="51 - Purga-Purga de sebo","51",IF(B10475="502 - Fermentacion PCL","502",IF(B10475="510 - Fermentacion","510","512"))))))</f>
        <v/>
      </c>
      <c r="M10475" s="107" t="str">
        <f t="shared" si="163"/>
        <v/>
      </c>
    </row>
    <row r="10476" spans="12:13" hidden="1" x14ac:dyDescent="0.25">
      <c r="L10476" s="145" t="str">
        <f>IF(A10476="","",IFERROR(VLOOKUP(B10476,IPQlickTabla!$B:$J,9,FALSE),IF(B10476="80 - Produccion-Mezcla Grasa","80",IF(B10476="51 - Purga-Purga de sebo","51",IF(B10476="502 - Fermentacion PCL","502",IF(B10476="510 - Fermentacion","510","512"))))))</f>
        <v/>
      </c>
      <c r="M10476" s="107" t="str">
        <f t="shared" si="163"/>
        <v/>
      </c>
    </row>
    <row r="10477" spans="12:13" hidden="1" x14ac:dyDescent="0.25">
      <c r="L10477" s="145" t="str">
        <f>IF(A10477="","",IFERROR(VLOOKUP(B10477,IPQlickTabla!$B:$J,9,FALSE),IF(B10477="80 - Produccion-Mezcla Grasa","80",IF(B10477="51 - Purga-Purga de sebo","51",IF(B10477="502 - Fermentacion PCL","502",IF(B10477="510 - Fermentacion","510","512"))))))</f>
        <v/>
      </c>
      <c r="M10477" s="107" t="str">
        <f t="shared" si="163"/>
        <v/>
      </c>
    </row>
    <row r="10478" spans="12:13" hidden="1" x14ac:dyDescent="0.25">
      <c r="L10478" s="145" t="str">
        <f>IF(A10478="","",IFERROR(VLOOKUP(B10478,IPQlickTabla!$B:$J,9,FALSE),IF(B10478="80 - Produccion-Mezcla Grasa","80",IF(B10478="51 - Purga-Purga de sebo","51",IF(B10478="502 - Fermentacion PCL","502",IF(B10478="510 - Fermentacion","510","512"))))))</f>
        <v/>
      </c>
      <c r="M10478" s="107" t="str">
        <f t="shared" si="163"/>
        <v/>
      </c>
    </row>
    <row r="10479" spans="12:13" hidden="1" x14ac:dyDescent="0.25">
      <c r="L10479" s="145" t="str">
        <f>IF(A10479="","",IFERROR(VLOOKUP(B10479,IPQlickTabla!$B:$J,9,FALSE),IF(B10479="80 - Produccion-Mezcla Grasa","80",IF(B10479="51 - Purga-Purga de sebo","51",IF(B10479="502 - Fermentacion PCL","502",IF(B10479="510 - Fermentacion","510","512"))))))</f>
        <v/>
      </c>
      <c r="M10479" s="107" t="str">
        <f t="shared" si="163"/>
        <v/>
      </c>
    </row>
    <row r="10480" spans="12:13" hidden="1" x14ac:dyDescent="0.25">
      <c r="L10480" s="145" t="str">
        <f>IF(A10480="","",IFERROR(VLOOKUP(B10480,IPQlickTabla!$B:$J,9,FALSE),IF(B10480="80 - Produccion-Mezcla Grasa","80",IF(B10480="51 - Purga-Purga de sebo","51",IF(B10480="502 - Fermentacion PCL","502",IF(B10480="510 - Fermentacion","510","512"))))))</f>
        <v/>
      </c>
      <c r="M10480" s="107" t="str">
        <f t="shared" si="163"/>
        <v/>
      </c>
    </row>
    <row r="10481" spans="12:13" hidden="1" x14ac:dyDescent="0.25">
      <c r="L10481" s="145" t="str">
        <f>IF(A10481="","",IFERROR(VLOOKUP(B10481,IPQlickTabla!$B:$J,9,FALSE),IF(B10481="80 - Produccion-Mezcla Grasa","80",IF(B10481="51 - Purga-Purga de sebo","51",IF(B10481="502 - Fermentacion PCL","502",IF(B10481="510 - Fermentacion","510","512"))))))</f>
        <v/>
      </c>
      <c r="M10481" s="107" t="str">
        <f t="shared" si="163"/>
        <v/>
      </c>
    </row>
    <row r="10482" spans="12:13" hidden="1" x14ac:dyDescent="0.25">
      <c r="L10482" s="145" t="str">
        <f>IF(A10482="","",IFERROR(VLOOKUP(B10482,IPQlickTabla!$B:$J,9,FALSE),IF(B10482="80 - Produccion-Mezcla Grasa","80",IF(B10482="51 - Purga-Purga de sebo","51",IF(B10482="502 - Fermentacion PCL","502",IF(B10482="510 - Fermentacion","510","512"))))))</f>
        <v/>
      </c>
      <c r="M10482" s="107" t="str">
        <f t="shared" si="163"/>
        <v/>
      </c>
    </row>
    <row r="10483" spans="12:13" hidden="1" x14ac:dyDescent="0.25">
      <c r="L10483" s="145" t="str">
        <f>IF(A10483="","",IFERROR(VLOOKUP(B10483,IPQlickTabla!$B:$J,9,FALSE),IF(B10483="80 - Produccion-Mezcla Grasa","80",IF(B10483="51 - Purga-Purga de sebo","51",IF(B10483="502 - Fermentacion PCL","502",IF(B10483="510 - Fermentacion","510","512"))))))</f>
        <v/>
      </c>
      <c r="M10483" s="107" t="str">
        <f t="shared" si="163"/>
        <v/>
      </c>
    </row>
    <row r="10484" spans="12:13" hidden="1" x14ac:dyDescent="0.25">
      <c r="L10484" s="145" t="str">
        <f>IF(A10484="","",IFERROR(VLOOKUP(B10484,IPQlickTabla!$B:$J,9,FALSE),IF(B10484="80 - Produccion-Mezcla Grasa","80",IF(B10484="51 - Purga-Purga de sebo","51",IF(B10484="502 - Fermentacion PCL","502",IF(B10484="510 - Fermentacion","510","512"))))))</f>
        <v/>
      </c>
      <c r="M10484" s="107" t="str">
        <f t="shared" si="163"/>
        <v/>
      </c>
    </row>
    <row r="10485" spans="12:13" hidden="1" x14ac:dyDescent="0.25">
      <c r="L10485" s="145" t="str">
        <f>IF(A10485="","",IFERROR(VLOOKUP(B10485,IPQlickTabla!$B:$J,9,FALSE),IF(B10485="80 - Produccion-Mezcla Grasa","80",IF(B10485="51 - Purga-Purga de sebo","51",IF(B10485="502 - Fermentacion PCL","502",IF(B10485="510 - Fermentacion","510","512"))))))</f>
        <v/>
      </c>
      <c r="M10485" s="107" t="str">
        <f t="shared" si="163"/>
        <v/>
      </c>
    </row>
    <row r="10486" spans="12:13" hidden="1" x14ac:dyDescent="0.25">
      <c r="L10486" s="145" t="str">
        <f>IF(A10486="","",IFERROR(VLOOKUP(B10486,IPQlickTabla!$B:$J,9,FALSE),IF(B10486="80 - Produccion-Mezcla Grasa","80",IF(B10486="51 - Purga-Purga de sebo","51",IF(B10486="502 - Fermentacion PCL","502",IF(B10486="510 - Fermentacion","510","512"))))))</f>
        <v/>
      </c>
      <c r="M10486" s="107" t="str">
        <f t="shared" si="163"/>
        <v/>
      </c>
    </row>
    <row r="10487" spans="12:13" hidden="1" x14ac:dyDescent="0.25">
      <c r="L10487" s="145" t="str">
        <f>IF(A10487="","",IFERROR(VLOOKUP(B10487,IPQlickTabla!$B:$J,9,FALSE),IF(B10487="80 - Produccion-Mezcla Grasa","80",IF(B10487="51 - Purga-Purga de sebo","51",IF(B10487="502 - Fermentacion PCL","502",IF(B10487="510 - Fermentacion","510","512"))))))</f>
        <v/>
      </c>
      <c r="M10487" s="107" t="str">
        <f t="shared" si="163"/>
        <v/>
      </c>
    </row>
    <row r="10488" spans="12:13" hidden="1" x14ac:dyDescent="0.25">
      <c r="L10488" s="145" t="str">
        <f>IF(A10488="","",IFERROR(VLOOKUP(B10488,IPQlickTabla!$B:$J,9,FALSE),IF(B10488="80 - Produccion-Mezcla Grasa","80",IF(B10488="51 - Purga-Purga de sebo","51",IF(B10488="502 - Fermentacion PCL","502",IF(B10488="510 - Fermentacion","510","512"))))))</f>
        <v/>
      </c>
      <c r="M10488" s="107" t="str">
        <f t="shared" si="163"/>
        <v/>
      </c>
    </row>
    <row r="10489" spans="12:13" hidden="1" x14ac:dyDescent="0.25">
      <c r="L10489" s="145" t="str">
        <f>IF(A10489="","",IFERROR(VLOOKUP(B10489,IPQlickTabla!$B:$J,9,FALSE),IF(B10489="80 - Produccion-Mezcla Grasa","80",IF(B10489="51 - Purga-Purga de sebo","51",IF(B10489="502 - Fermentacion PCL","502",IF(B10489="510 - Fermentacion","510","512"))))))</f>
        <v/>
      </c>
      <c r="M10489" s="107" t="str">
        <f t="shared" si="163"/>
        <v/>
      </c>
    </row>
    <row r="10490" spans="12:13" hidden="1" x14ac:dyDescent="0.25">
      <c r="L10490" s="145" t="str">
        <f>IF(A10490="","",IFERROR(VLOOKUP(B10490,IPQlickTabla!$B:$J,9,FALSE),IF(B10490="80 - Produccion-Mezcla Grasa","80",IF(B10490="51 - Purga-Purga de sebo","51",IF(B10490="502 - Fermentacion PCL","502",IF(B10490="510 - Fermentacion","510","512"))))))</f>
        <v/>
      </c>
      <c r="M10490" s="107" t="str">
        <f t="shared" si="163"/>
        <v/>
      </c>
    </row>
    <row r="10491" spans="12:13" hidden="1" x14ac:dyDescent="0.25">
      <c r="L10491" s="145" t="str">
        <f>IF(A10491="","",IFERROR(VLOOKUP(B10491,IPQlickTabla!$B:$J,9,FALSE),IF(B10491="80 - Produccion-Mezcla Grasa","80",IF(B10491="51 - Purga-Purga de sebo","51",IF(B10491="502 - Fermentacion PCL","502",IF(B10491="510 - Fermentacion","510","512"))))))</f>
        <v/>
      </c>
      <c r="M10491" s="107" t="str">
        <f t="shared" si="163"/>
        <v/>
      </c>
    </row>
    <row r="10492" spans="12:13" hidden="1" x14ac:dyDescent="0.25">
      <c r="L10492" s="145" t="str">
        <f>IF(A10492="","",IFERROR(VLOOKUP(B10492,IPQlickTabla!$B:$J,9,FALSE),IF(B10492="80 - Produccion-Mezcla Grasa","80",IF(B10492="51 - Purga-Purga de sebo","51",IF(B10492="502 - Fermentacion PCL","502",IF(B10492="510 - Fermentacion","510","512"))))))</f>
        <v/>
      </c>
      <c r="M10492" s="107" t="str">
        <f t="shared" si="163"/>
        <v/>
      </c>
    </row>
    <row r="10493" spans="12:13" hidden="1" x14ac:dyDescent="0.25">
      <c r="L10493" s="145" t="str">
        <f>IF(A10493="","",IFERROR(VLOOKUP(B10493,IPQlickTabla!$B:$J,9,FALSE),IF(B10493="80 - Produccion-Mezcla Grasa","80",IF(B10493="51 - Purga-Purga de sebo","51",IF(B10493="502 - Fermentacion PCL","502",IF(B10493="510 - Fermentacion","510","512"))))))</f>
        <v/>
      </c>
      <c r="M10493" s="107" t="str">
        <f t="shared" si="163"/>
        <v/>
      </c>
    </row>
    <row r="10494" spans="12:13" hidden="1" x14ac:dyDescent="0.25">
      <c r="L10494" s="145" t="str">
        <f>IF(A10494="","",IFERROR(VLOOKUP(B10494,IPQlickTabla!$B:$J,9,FALSE),IF(B10494="80 - Produccion-Mezcla Grasa","80",IF(B10494="51 - Purga-Purga de sebo","51",IF(B10494="502 - Fermentacion PCL","502",IF(B10494="510 - Fermentacion","510","512"))))))</f>
        <v/>
      </c>
      <c r="M10494" s="107" t="str">
        <f t="shared" si="163"/>
        <v/>
      </c>
    </row>
    <row r="10495" spans="12:13" hidden="1" x14ac:dyDescent="0.25">
      <c r="L10495" s="145" t="str">
        <f>IF(A10495="","",IFERROR(VLOOKUP(B10495,IPQlickTabla!$B:$J,9,FALSE),IF(B10495="80 - Produccion-Mezcla Grasa","80",IF(B10495="51 - Purga-Purga de sebo","51",IF(B10495="502 - Fermentacion PCL","502",IF(B10495="510 - Fermentacion","510","512"))))))</f>
        <v/>
      </c>
      <c r="M10495" s="107" t="str">
        <f t="shared" si="163"/>
        <v/>
      </c>
    </row>
    <row r="10496" spans="12:13" hidden="1" x14ac:dyDescent="0.25">
      <c r="L10496" s="145" t="str">
        <f>IF(A10496="","",IFERROR(VLOOKUP(B10496,IPQlickTabla!$B:$J,9,FALSE),IF(B10496="80 - Produccion-Mezcla Grasa","80",IF(B10496="51 - Purga-Purga de sebo","51",IF(B10496="502 - Fermentacion PCL","502",IF(B10496="510 - Fermentacion","510","512"))))))</f>
        <v/>
      </c>
      <c r="M10496" s="107" t="str">
        <f t="shared" si="163"/>
        <v/>
      </c>
    </row>
    <row r="10497" spans="12:13" hidden="1" x14ac:dyDescent="0.25">
      <c r="L10497" s="145" t="str">
        <f>IF(A10497="","",IFERROR(VLOOKUP(B10497,IPQlickTabla!$B:$J,9,FALSE),IF(B10497="80 - Produccion-Mezcla Grasa","80",IF(B10497="51 - Purga-Purga de sebo","51",IF(B10497="502 - Fermentacion PCL","502",IF(B10497="510 - Fermentacion","510","512"))))))</f>
        <v/>
      </c>
      <c r="M10497" s="107" t="str">
        <f t="shared" si="163"/>
        <v/>
      </c>
    </row>
    <row r="10498" spans="12:13" hidden="1" x14ac:dyDescent="0.25">
      <c r="L10498" s="145" t="str">
        <f>IF(A10498="","",IFERROR(VLOOKUP(B10498,IPQlickTabla!$B:$J,9,FALSE),IF(B10498="80 - Produccion-Mezcla Grasa","80",IF(B10498="51 - Purga-Purga de sebo","51",IF(B10498="502 - Fermentacion PCL","502",IF(B10498="510 - Fermentacion","510","512"))))))</f>
        <v/>
      </c>
      <c r="M10498" s="107" t="str">
        <f t="shared" si="163"/>
        <v/>
      </c>
    </row>
    <row r="10499" spans="12:13" hidden="1" x14ac:dyDescent="0.25">
      <c r="L10499" s="145" t="str">
        <f>IF(A10499="","",IFERROR(VLOOKUP(B10499,IPQlickTabla!$B:$J,9,FALSE),IF(B10499="80 - Produccion-Mezcla Grasa","80",IF(B10499="51 - Purga-Purga de sebo","51",IF(B10499="502 - Fermentacion PCL","502",IF(B10499="510 - Fermentacion","510","512"))))))</f>
        <v/>
      </c>
      <c r="M10499" s="107" t="str">
        <f t="shared" ref="M10499:M10562" si="164">+IF(OR(L10499=73,L10499=74,L10499=75),75,IF(L10499="80",80,IF(L10499="51",51,IF(L10499="502",502,IF(L10499="510",510,IF(L10499="512",512,L10499))))))</f>
        <v/>
      </c>
    </row>
    <row r="10500" spans="12:13" hidden="1" x14ac:dyDescent="0.25">
      <c r="L10500" s="145" t="str">
        <f>IF(A10500="","",IFERROR(VLOOKUP(B10500,IPQlickTabla!$B:$J,9,FALSE),IF(B10500="80 - Produccion-Mezcla Grasa","80",IF(B10500="51 - Purga-Purga de sebo","51",IF(B10500="502 - Fermentacion PCL","502",IF(B10500="510 - Fermentacion","510","512"))))))</f>
        <v/>
      </c>
      <c r="M10500" s="107" t="str">
        <f t="shared" si="164"/>
        <v/>
      </c>
    </row>
    <row r="10501" spans="12:13" hidden="1" x14ac:dyDescent="0.25">
      <c r="L10501" s="145" t="str">
        <f>IF(A10501="","",IFERROR(VLOOKUP(B10501,IPQlickTabla!$B:$J,9,FALSE),IF(B10501="80 - Produccion-Mezcla Grasa","80",IF(B10501="51 - Purga-Purga de sebo","51",IF(B10501="502 - Fermentacion PCL","502",IF(B10501="510 - Fermentacion","510","512"))))))</f>
        <v/>
      </c>
      <c r="M10501" s="107" t="str">
        <f t="shared" si="164"/>
        <v/>
      </c>
    </row>
    <row r="10502" spans="12:13" hidden="1" x14ac:dyDescent="0.25">
      <c r="L10502" s="145" t="str">
        <f>IF(A10502="","",IFERROR(VLOOKUP(B10502,IPQlickTabla!$B:$J,9,FALSE),IF(B10502="80 - Produccion-Mezcla Grasa","80",IF(B10502="51 - Purga-Purga de sebo","51",IF(B10502="502 - Fermentacion PCL","502",IF(B10502="510 - Fermentacion","510","512"))))))</f>
        <v/>
      </c>
      <c r="M10502" s="107" t="str">
        <f t="shared" si="164"/>
        <v/>
      </c>
    </row>
    <row r="10503" spans="12:13" hidden="1" x14ac:dyDescent="0.25">
      <c r="L10503" s="145" t="str">
        <f>IF(A10503="","",IFERROR(VLOOKUP(B10503,IPQlickTabla!$B:$J,9,FALSE),IF(B10503="80 - Produccion-Mezcla Grasa","80",IF(B10503="51 - Purga-Purga de sebo","51",IF(B10503="502 - Fermentacion PCL","502",IF(B10503="510 - Fermentacion","510","512"))))))</f>
        <v/>
      </c>
      <c r="M10503" s="107" t="str">
        <f t="shared" si="164"/>
        <v/>
      </c>
    </row>
    <row r="10504" spans="12:13" hidden="1" x14ac:dyDescent="0.25">
      <c r="L10504" s="145" t="str">
        <f>IF(A10504="","",IFERROR(VLOOKUP(B10504,IPQlickTabla!$B:$J,9,FALSE),IF(B10504="80 - Produccion-Mezcla Grasa","80",IF(B10504="51 - Purga-Purga de sebo","51",IF(B10504="502 - Fermentacion PCL","502",IF(B10504="510 - Fermentacion","510","512"))))))</f>
        <v/>
      </c>
      <c r="M10504" s="107" t="str">
        <f t="shared" si="164"/>
        <v/>
      </c>
    </row>
    <row r="10505" spans="12:13" hidden="1" x14ac:dyDescent="0.25">
      <c r="L10505" s="145" t="str">
        <f>IF(A10505="","",IFERROR(VLOOKUP(B10505,IPQlickTabla!$B:$J,9,FALSE),IF(B10505="80 - Produccion-Mezcla Grasa","80",IF(B10505="51 - Purga-Purga de sebo","51",IF(B10505="502 - Fermentacion PCL","502",IF(B10505="510 - Fermentacion","510","512"))))))</f>
        <v/>
      </c>
      <c r="M10505" s="107" t="str">
        <f t="shared" si="164"/>
        <v/>
      </c>
    </row>
    <row r="10506" spans="12:13" hidden="1" x14ac:dyDescent="0.25">
      <c r="L10506" s="145" t="str">
        <f>IF(A10506="","",IFERROR(VLOOKUP(B10506,IPQlickTabla!$B:$J,9,FALSE),IF(B10506="80 - Produccion-Mezcla Grasa","80",IF(B10506="51 - Purga-Purga de sebo","51",IF(B10506="502 - Fermentacion PCL","502",IF(B10506="510 - Fermentacion","510","512"))))))</f>
        <v/>
      </c>
      <c r="M10506" s="107" t="str">
        <f t="shared" si="164"/>
        <v/>
      </c>
    </row>
    <row r="10507" spans="12:13" hidden="1" x14ac:dyDescent="0.25">
      <c r="L10507" s="145" t="str">
        <f>IF(A10507="","",IFERROR(VLOOKUP(B10507,IPQlickTabla!$B:$J,9,FALSE),IF(B10507="80 - Produccion-Mezcla Grasa","80",IF(B10507="51 - Purga-Purga de sebo","51",IF(B10507="502 - Fermentacion PCL","502",IF(B10507="510 - Fermentacion","510","512"))))))</f>
        <v/>
      </c>
      <c r="M10507" s="107" t="str">
        <f t="shared" si="164"/>
        <v/>
      </c>
    </row>
    <row r="10508" spans="12:13" hidden="1" x14ac:dyDescent="0.25">
      <c r="L10508" s="145" t="str">
        <f>IF(A10508="","",IFERROR(VLOOKUP(B10508,IPQlickTabla!$B:$J,9,FALSE),IF(B10508="80 - Produccion-Mezcla Grasa","80",IF(B10508="51 - Purga-Purga de sebo","51",IF(B10508="502 - Fermentacion PCL","502",IF(B10508="510 - Fermentacion","510","512"))))))</f>
        <v/>
      </c>
      <c r="M10508" s="107" t="str">
        <f t="shared" si="164"/>
        <v/>
      </c>
    </row>
    <row r="10509" spans="12:13" hidden="1" x14ac:dyDescent="0.25">
      <c r="L10509" s="145" t="str">
        <f>IF(A10509="","",IFERROR(VLOOKUP(B10509,IPQlickTabla!$B:$J,9,FALSE),IF(B10509="80 - Produccion-Mezcla Grasa","80",IF(B10509="51 - Purga-Purga de sebo","51",IF(B10509="502 - Fermentacion PCL","502",IF(B10509="510 - Fermentacion","510","512"))))))</f>
        <v/>
      </c>
      <c r="M10509" s="107" t="str">
        <f t="shared" si="164"/>
        <v/>
      </c>
    </row>
    <row r="10510" spans="12:13" hidden="1" x14ac:dyDescent="0.25">
      <c r="L10510" s="145" t="str">
        <f>IF(A10510="","",IFERROR(VLOOKUP(B10510,IPQlickTabla!$B:$J,9,FALSE),IF(B10510="80 - Produccion-Mezcla Grasa","80",IF(B10510="51 - Purga-Purga de sebo","51",IF(B10510="502 - Fermentacion PCL","502",IF(B10510="510 - Fermentacion","510","512"))))))</f>
        <v/>
      </c>
      <c r="M10510" s="107" t="str">
        <f t="shared" si="164"/>
        <v/>
      </c>
    </row>
    <row r="10511" spans="12:13" hidden="1" x14ac:dyDescent="0.25">
      <c r="L10511" s="145" t="str">
        <f>IF(A10511="","",IFERROR(VLOOKUP(B10511,IPQlickTabla!$B:$J,9,FALSE),IF(B10511="80 - Produccion-Mezcla Grasa","80",IF(B10511="51 - Purga-Purga de sebo","51",IF(B10511="502 - Fermentacion PCL","502",IF(B10511="510 - Fermentacion","510","512"))))))</f>
        <v/>
      </c>
      <c r="M10511" s="107" t="str">
        <f t="shared" si="164"/>
        <v/>
      </c>
    </row>
    <row r="10512" spans="12:13" hidden="1" x14ac:dyDescent="0.25">
      <c r="L10512" s="145" t="str">
        <f>IF(A10512="","",IFERROR(VLOOKUP(B10512,IPQlickTabla!$B:$J,9,FALSE),IF(B10512="80 - Produccion-Mezcla Grasa","80",IF(B10512="51 - Purga-Purga de sebo","51",IF(B10512="502 - Fermentacion PCL","502",IF(B10512="510 - Fermentacion","510","512"))))))</f>
        <v/>
      </c>
      <c r="M10512" s="107" t="str">
        <f t="shared" si="164"/>
        <v/>
      </c>
    </row>
    <row r="10513" spans="12:13" hidden="1" x14ac:dyDescent="0.25">
      <c r="L10513" s="145" t="str">
        <f>IF(A10513="","",IFERROR(VLOOKUP(B10513,IPQlickTabla!$B:$J,9,FALSE),IF(B10513="80 - Produccion-Mezcla Grasa","80",IF(B10513="51 - Purga-Purga de sebo","51",IF(B10513="502 - Fermentacion PCL","502",IF(B10513="510 - Fermentacion","510","512"))))))</f>
        <v/>
      </c>
      <c r="M10513" s="107" t="str">
        <f t="shared" si="164"/>
        <v/>
      </c>
    </row>
    <row r="10514" spans="12:13" hidden="1" x14ac:dyDescent="0.25">
      <c r="L10514" s="145" t="str">
        <f>IF(A10514="","",IFERROR(VLOOKUP(B10514,IPQlickTabla!$B:$J,9,FALSE),IF(B10514="80 - Produccion-Mezcla Grasa","80",IF(B10514="51 - Purga-Purga de sebo","51",IF(B10514="502 - Fermentacion PCL","502",IF(B10514="510 - Fermentacion","510","512"))))))</f>
        <v/>
      </c>
      <c r="M10514" s="107" t="str">
        <f t="shared" si="164"/>
        <v/>
      </c>
    </row>
    <row r="10515" spans="12:13" hidden="1" x14ac:dyDescent="0.25">
      <c r="L10515" s="145" t="str">
        <f>IF(A10515="","",IFERROR(VLOOKUP(B10515,IPQlickTabla!$B:$J,9,FALSE),IF(B10515="80 - Produccion-Mezcla Grasa","80",IF(B10515="51 - Purga-Purga de sebo","51",IF(B10515="502 - Fermentacion PCL","502",IF(B10515="510 - Fermentacion","510","512"))))))</f>
        <v/>
      </c>
      <c r="M10515" s="107" t="str">
        <f t="shared" si="164"/>
        <v/>
      </c>
    </row>
    <row r="10516" spans="12:13" hidden="1" x14ac:dyDescent="0.25">
      <c r="L10516" s="145" t="str">
        <f>IF(A10516="","",IFERROR(VLOOKUP(B10516,IPQlickTabla!$B:$J,9,FALSE),IF(B10516="80 - Produccion-Mezcla Grasa","80",IF(B10516="51 - Purga-Purga de sebo","51",IF(B10516="502 - Fermentacion PCL","502",IF(B10516="510 - Fermentacion","510","512"))))))</f>
        <v/>
      </c>
      <c r="M10516" s="107" t="str">
        <f t="shared" si="164"/>
        <v/>
      </c>
    </row>
    <row r="10517" spans="12:13" hidden="1" x14ac:dyDescent="0.25">
      <c r="L10517" s="145" t="str">
        <f>IF(A10517="","",IFERROR(VLOOKUP(B10517,IPQlickTabla!$B:$J,9,FALSE),IF(B10517="80 - Produccion-Mezcla Grasa","80",IF(B10517="51 - Purga-Purga de sebo","51",IF(B10517="502 - Fermentacion PCL","502",IF(B10517="510 - Fermentacion","510","512"))))))</f>
        <v/>
      </c>
      <c r="M10517" s="107" t="str">
        <f t="shared" si="164"/>
        <v/>
      </c>
    </row>
    <row r="10518" spans="12:13" hidden="1" x14ac:dyDescent="0.25">
      <c r="L10518" s="145" t="str">
        <f>IF(A10518="","",IFERROR(VLOOKUP(B10518,IPQlickTabla!$B:$J,9,FALSE),IF(B10518="80 - Produccion-Mezcla Grasa","80",IF(B10518="51 - Purga-Purga de sebo","51",IF(B10518="502 - Fermentacion PCL","502",IF(B10518="510 - Fermentacion","510","512"))))))</f>
        <v/>
      </c>
      <c r="M10518" s="107" t="str">
        <f t="shared" si="164"/>
        <v/>
      </c>
    </row>
    <row r="10519" spans="12:13" hidden="1" x14ac:dyDescent="0.25">
      <c r="L10519" s="145" t="str">
        <f>IF(A10519="","",IFERROR(VLOOKUP(B10519,IPQlickTabla!$B:$J,9,FALSE),IF(B10519="80 - Produccion-Mezcla Grasa","80",IF(B10519="51 - Purga-Purga de sebo","51",IF(B10519="502 - Fermentacion PCL","502",IF(B10519="510 - Fermentacion","510","512"))))))</f>
        <v/>
      </c>
      <c r="M10519" s="107" t="str">
        <f t="shared" si="164"/>
        <v/>
      </c>
    </row>
    <row r="10520" spans="12:13" hidden="1" x14ac:dyDescent="0.25">
      <c r="L10520" s="145" t="str">
        <f>IF(A10520="","",IFERROR(VLOOKUP(B10520,IPQlickTabla!$B:$J,9,FALSE),IF(B10520="80 - Produccion-Mezcla Grasa","80",IF(B10520="51 - Purga-Purga de sebo","51",IF(B10520="502 - Fermentacion PCL","502",IF(B10520="510 - Fermentacion","510","512"))))))</f>
        <v/>
      </c>
      <c r="M10520" s="107" t="str">
        <f t="shared" si="164"/>
        <v/>
      </c>
    </row>
    <row r="10521" spans="12:13" hidden="1" x14ac:dyDescent="0.25">
      <c r="L10521" s="145" t="str">
        <f>IF(A10521="","",IFERROR(VLOOKUP(B10521,IPQlickTabla!$B:$J,9,FALSE),IF(B10521="80 - Produccion-Mezcla Grasa","80",IF(B10521="51 - Purga-Purga de sebo","51",IF(B10521="502 - Fermentacion PCL","502",IF(B10521="510 - Fermentacion","510","512"))))))</f>
        <v/>
      </c>
      <c r="M10521" s="107" t="str">
        <f t="shared" si="164"/>
        <v/>
      </c>
    </row>
    <row r="10522" spans="12:13" hidden="1" x14ac:dyDescent="0.25">
      <c r="L10522" s="145" t="str">
        <f>IF(A10522="","",IFERROR(VLOOKUP(B10522,IPQlickTabla!$B:$J,9,FALSE),IF(B10522="80 - Produccion-Mezcla Grasa","80",IF(B10522="51 - Purga-Purga de sebo","51",IF(B10522="502 - Fermentacion PCL","502",IF(B10522="510 - Fermentacion","510","512"))))))</f>
        <v/>
      </c>
      <c r="M10522" s="107" t="str">
        <f t="shared" si="164"/>
        <v/>
      </c>
    </row>
    <row r="10523" spans="12:13" hidden="1" x14ac:dyDescent="0.25">
      <c r="L10523" s="145" t="str">
        <f>IF(A10523="","",IFERROR(VLOOKUP(B10523,IPQlickTabla!$B:$J,9,FALSE),IF(B10523="80 - Produccion-Mezcla Grasa","80",IF(B10523="51 - Purga-Purga de sebo","51",IF(B10523="502 - Fermentacion PCL","502",IF(B10523="510 - Fermentacion","510","512"))))))</f>
        <v/>
      </c>
      <c r="M10523" s="107" t="str">
        <f t="shared" si="164"/>
        <v/>
      </c>
    </row>
    <row r="10524" spans="12:13" hidden="1" x14ac:dyDescent="0.25">
      <c r="L10524" s="145" t="str">
        <f>IF(A10524="","",IFERROR(VLOOKUP(B10524,IPQlickTabla!$B:$J,9,FALSE),IF(B10524="80 - Produccion-Mezcla Grasa","80",IF(B10524="51 - Purga-Purga de sebo","51",IF(B10524="502 - Fermentacion PCL","502",IF(B10524="510 - Fermentacion","510","512"))))))</f>
        <v/>
      </c>
      <c r="M10524" s="107" t="str">
        <f t="shared" si="164"/>
        <v/>
      </c>
    </row>
    <row r="10525" spans="12:13" hidden="1" x14ac:dyDescent="0.25">
      <c r="L10525" s="145" t="str">
        <f>IF(A10525="","",IFERROR(VLOOKUP(B10525,IPQlickTabla!$B:$J,9,FALSE),IF(B10525="80 - Produccion-Mezcla Grasa","80",IF(B10525="51 - Purga-Purga de sebo","51",IF(B10525="502 - Fermentacion PCL","502",IF(B10525="510 - Fermentacion","510","512"))))))</f>
        <v/>
      </c>
      <c r="M10525" s="107" t="str">
        <f t="shared" si="164"/>
        <v/>
      </c>
    </row>
    <row r="10526" spans="12:13" hidden="1" x14ac:dyDescent="0.25">
      <c r="L10526" s="145" t="str">
        <f>IF(A10526="","",IFERROR(VLOOKUP(B10526,IPQlickTabla!$B:$J,9,FALSE),IF(B10526="80 - Produccion-Mezcla Grasa","80",IF(B10526="51 - Purga-Purga de sebo","51",IF(B10526="502 - Fermentacion PCL","502",IF(B10526="510 - Fermentacion","510","512"))))))</f>
        <v/>
      </c>
      <c r="M10526" s="107" t="str">
        <f t="shared" si="164"/>
        <v/>
      </c>
    </row>
    <row r="10527" spans="12:13" hidden="1" x14ac:dyDescent="0.25">
      <c r="L10527" s="145" t="str">
        <f>IF(A10527="","",IFERROR(VLOOKUP(B10527,IPQlickTabla!$B:$J,9,FALSE),IF(B10527="80 - Produccion-Mezcla Grasa","80",IF(B10527="51 - Purga-Purga de sebo","51",IF(B10527="502 - Fermentacion PCL","502",IF(B10527="510 - Fermentacion","510","512"))))))</f>
        <v/>
      </c>
      <c r="M10527" s="107" t="str">
        <f t="shared" si="164"/>
        <v/>
      </c>
    </row>
    <row r="10528" spans="12:13" hidden="1" x14ac:dyDescent="0.25">
      <c r="L10528" s="145" t="str">
        <f>IF(A10528="","",IFERROR(VLOOKUP(B10528,IPQlickTabla!$B:$J,9,FALSE),IF(B10528="80 - Produccion-Mezcla Grasa","80",IF(B10528="51 - Purga-Purga de sebo","51",IF(B10528="502 - Fermentacion PCL","502",IF(B10528="510 - Fermentacion","510","512"))))))</f>
        <v/>
      </c>
      <c r="M10528" s="107" t="str">
        <f t="shared" si="164"/>
        <v/>
      </c>
    </row>
    <row r="10529" spans="12:13" hidden="1" x14ac:dyDescent="0.25">
      <c r="L10529" s="145" t="str">
        <f>IF(A10529="","",IFERROR(VLOOKUP(B10529,IPQlickTabla!$B:$J,9,FALSE),IF(B10529="80 - Produccion-Mezcla Grasa","80",IF(B10529="51 - Purga-Purga de sebo","51",IF(B10529="502 - Fermentacion PCL","502",IF(B10529="510 - Fermentacion","510","512"))))))</f>
        <v/>
      </c>
      <c r="M10529" s="107" t="str">
        <f t="shared" si="164"/>
        <v/>
      </c>
    </row>
    <row r="10530" spans="12:13" hidden="1" x14ac:dyDescent="0.25">
      <c r="L10530" s="145" t="str">
        <f>IF(A10530="","",IFERROR(VLOOKUP(B10530,IPQlickTabla!$B:$J,9,FALSE),IF(B10530="80 - Produccion-Mezcla Grasa","80",IF(B10530="51 - Purga-Purga de sebo","51",IF(B10530="502 - Fermentacion PCL","502",IF(B10530="510 - Fermentacion","510","512"))))))</f>
        <v/>
      </c>
      <c r="M10530" s="107" t="str">
        <f t="shared" si="164"/>
        <v/>
      </c>
    </row>
    <row r="10531" spans="12:13" hidden="1" x14ac:dyDescent="0.25">
      <c r="L10531" s="145" t="str">
        <f>IF(A10531="","",IFERROR(VLOOKUP(B10531,IPQlickTabla!$B:$J,9,FALSE),IF(B10531="80 - Produccion-Mezcla Grasa","80",IF(B10531="51 - Purga-Purga de sebo","51",IF(B10531="502 - Fermentacion PCL","502",IF(B10531="510 - Fermentacion","510","512"))))))</f>
        <v/>
      </c>
      <c r="M10531" s="107" t="str">
        <f t="shared" si="164"/>
        <v/>
      </c>
    </row>
    <row r="10532" spans="12:13" hidden="1" x14ac:dyDescent="0.25">
      <c r="L10532" s="145" t="str">
        <f>IF(A10532="","",IFERROR(VLOOKUP(B10532,IPQlickTabla!$B:$J,9,FALSE),IF(B10532="80 - Produccion-Mezcla Grasa","80",IF(B10532="51 - Purga-Purga de sebo","51",IF(B10532="502 - Fermentacion PCL","502",IF(B10532="510 - Fermentacion","510","512"))))))</f>
        <v/>
      </c>
      <c r="M10532" s="107" t="str">
        <f t="shared" si="164"/>
        <v/>
      </c>
    </row>
    <row r="10533" spans="12:13" hidden="1" x14ac:dyDescent="0.25">
      <c r="L10533" s="145" t="str">
        <f>IF(A10533="","",IFERROR(VLOOKUP(B10533,IPQlickTabla!$B:$J,9,FALSE),IF(B10533="80 - Produccion-Mezcla Grasa","80",IF(B10533="51 - Purga-Purga de sebo","51",IF(B10533="502 - Fermentacion PCL","502",IF(B10533="510 - Fermentacion","510","512"))))))</f>
        <v/>
      </c>
      <c r="M10533" s="107" t="str">
        <f t="shared" si="164"/>
        <v/>
      </c>
    </row>
    <row r="10534" spans="12:13" hidden="1" x14ac:dyDescent="0.25">
      <c r="L10534" s="145" t="str">
        <f>IF(A10534="","",IFERROR(VLOOKUP(B10534,IPQlickTabla!$B:$J,9,FALSE),IF(B10534="80 - Produccion-Mezcla Grasa","80",IF(B10534="51 - Purga-Purga de sebo","51",IF(B10534="502 - Fermentacion PCL","502",IF(B10534="510 - Fermentacion","510","512"))))))</f>
        <v/>
      </c>
      <c r="M10534" s="107" t="str">
        <f t="shared" si="164"/>
        <v/>
      </c>
    </row>
    <row r="10535" spans="12:13" hidden="1" x14ac:dyDescent="0.25">
      <c r="L10535" s="145" t="str">
        <f>IF(A10535="","",IFERROR(VLOOKUP(B10535,IPQlickTabla!$B:$J,9,FALSE),IF(B10535="80 - Produccion-Mezcla Grasa","80",IF(B10535="51 - Purga-Purga de sebo","51",IF(B10535="502 - Fermentacion PCL","502",IF(B10535="510 - Fermentacion","510","512"))))))</f>
        <v/>
      </c>
      <c r="M10535" s="107" t="str">
        <f t="shared" si="164"/>
        <v/>
      </c>
    </row>
    <row r="10536" spans="12:13" hidden="1" x14ac:dyDescent="0.25">
      <c r="L10536" s="145" t="str">
        <f>IF(A10536="","",IFERROR(VLOOKUP(B10536,IPQlickTabla!$B:$J,9,FALSE),IF(B10536="80 - Produccion-Mezcla Grasa","80",IF(B10536="51 - Purga-Purga de sebo","51",IF(B10536="502 - Fermentacion PCL","502",IF(B10536="510 - Fermentacion","510","512"))))))</f>
        <v/>
      </c>
      <c r="M10536" s="107" t="str">
        <f t="shared" si="164"/>
        <v/>
      </c>
    </row>
    <row r="10537" spans="12:13" hidden="1" x14ac:dyDescent="0.25">
      <c r="L10537" s="145" t="str">
        <f>IF(A10537="","",IFERROR(VLOOKUP(B10537,IPQlickTabla!$B:$J,9,FALSE),IF(B10537="80 - Produccion-Mezcla Grasa","80",IF(B10537="51 - Purga-Purga de sebo","51",IF(B10537="502 - Fermentacion PCL","502",IF(B10537="510 - Fermentacion","510","512"))))))</f>
        <v/>
      </c>
      <c r="M10537" s="107" t="str">
        <f t="shared" si="164"/>
        <v/>
      </c>
    </row>
    <row r="10538" spans="12:13" hidden="1" x14ac:dyDescent="0.25">
      <c r="L10538" s="145" t="str">
        <f>IF(A10538="","",IFERROR(VLOOKUP(B10538,IPQlickTabla!$B:$J,9,FALSE),IF(B10538="80 - Produccion-Mezcla Grasa","80",IF(B10538="51 - Purga-Purga de sebo","51",IF(B10538="502 - Fermentacion PCL","502",IF(B10538="510 - Fermentacion","510","512"))))))</f>
        <v/>
      </c>
      <c r="M10538" s="107" t="str">
        <f t="shared" si="164"/>
        <v/>
      </c>
    </row>
    <row r="10539" spans="12:13" hidden="1" x14ac:dyDescent="0.25">
      <c r="L10539" s="145" t="str">
        <f>IF(A10539="","",IFERROR(VLOOKUP(B10539,IPQlickTabla!$B:$J,9,FALSE),IF(B10539="80 - Produccion-Mezcla Grasa","80",IF(B10539="51 - Purga-Purga de sebo","51",IF(B10539="502 - Fermentacion PCL","502",IF(B10539="510 - Fermentacion","510","512"))))))</f>
        <v/>
      </c>
      <c r="M10539" s="107" t="str">
        <f t="shared" si="164"/>
        <v/>
      </c>
    </row>
    <row r="10540" spans="12:13" hidden="1" x14ac:dyDescent="0.25">
      <c r="L10540" s="145" t="str">
        <f>IF(A10540="","",IFERROR(VLOOKUP(B10540,IPQlickTabla!$B:$J,9,FALSE),IF(B10540="80 - Produccion-Mezcla Grasa","80",IF(B10540="51 - Purga-Purga de sebo","51",IF(B10540="502 - Fermentacion PCL","502",IF(B10540="510 - Fermentacion","510","512"))))))</f>
        <v/>
      </c>
      <c r="M10540" s="107" t="str">
        <f t="shared" si="164"/>
        <v/>
      </c>
    </row>
    <row r="10541" spans="12:13" hidden="1" x14ac:dyDescent="0.25">
      <c r="L10541" s="145" t="str">
        <f>IF(A10541="","",IFERROR(VLOOKUP(B10541,IPQlickTabla!$B:$J,9,FALSE),IF(B10541="80 - Produccion-Mezcla Grasa","80",IF(B10541="51 - Purga-Purga de sebo","51",IF(B10541="502 - Fermentacion PCL","502",IF(B10541="510 - Fermentacion","510","512"))))))</f>
        <v/>
      </c>
      <c r="M10541" s="107" t="str">
        <f t="shared" si="164"/>
        <v/>
      </c>
    </row>
    <row r="10542" spans="12:13" hidden="1" x14ac:dyDescent="0.25">
      <c r="L10542" s="145" t="str">
        <f>IF(A10542="","",IFERROR(VLOOKUP(B10542,IPQlickTabla!$B:$J,9,FALSE),IF(B10542="80 - Produccion-Mezcla Grasa","80",IF(B10542="51 - Purga-Purga de sebo","51",IF(B10542="502 - Fermentacion PCL","502",IF(B10542="510 - Fermentacion","510","512"))))))</f>
        <v/>
      </c>
      <c r="M10542" s="107" t="str">
        <f t="shared" si="164"/>
        <v/>
      </c>
    </row>
    <row r="10543" spans="12:13" hidden="1" x14ac:dyDescent="0.25">
      <c r="L10543" s="145" t="str">
        <f>IF(A10543="","",IFERROR(VLOOKUP(B10543,IPQlickTabla!$B:$J,9,FALSE),IF(B10543="80 - Produccion-Mezcla Grasa","80",IF(B10543="51 - Purga-Purga de sebo","51",IF(B10543="502 - Fermentacion PCL","502",IF(B10543="510 - Fermentacion","510","512"))))))</f>
        <v/>
      </c>
      <c r="M10543" s="107" t="str">
        <f t="shared" si="164"/>
        <v/>
      </c>
    </row>
    <row r="10544" spans="12:13" hidden="1" x14ac:dyDescent="0.25">
      <c r="L10544" s="145" t="str">
        <f>IF(A10544="","",IFERROR(VLOOKUP(B10544,IPQlickTabla!$B:$J,9,FALSE),IF(B10544="80 - Produccion-Mezcla Grasa","80",IF(B10544="51 - Purga-Purga de sebo","51",IF(B10544="502 - Fermentacion PCL","502",IF(B10544="510 - Fermentacion","510","512"))))))</f>
        <v/>
      </c>
      <c r="M10544" s="107" t="str">
        <f t="shared" si="164"/>
        <v/>
      </c>
    </row>
    <row r="10545" spans="12:13" hidden="1" x14ac:dyDescent="0.25">
      <c r="L10545" s="145" t="str">
        <f>IF(A10545="","",IFERROR(VLOOKUP(B10545,IPQlickTabla!$B:$J,9,FALSE),IF(B10545="80 - Produccion-Mezcla Grasa","80",IF(B10545="51 - Purga-Purga de sebo","51",IF(B10545="502 - Fermentacion PCL","502",IF(B10545="510 - Fermentacion","510","512"))))))</f>
        <v/>
      </c>
      <c r="M10545" s="107" t="str">
        <f t="shared" si="164"/>
        <v/>
      </c>
    </row>
    <row r="10546" spans="12:13" hidden="1" x14ac:dyDescent="0.25">
      <c r="L10546" s="145" t="str">
        <f>IF(A10546="","",IFERROR(VLOOKUP(B10546,IPQlickTabla!$B:$J,9,FALSE),IF(B10546="80 - Produccion-Mezcla Grasa","80",IF(B10546="51 - Purga-Purga de sebo","51",IF(B10546="502 - Fermentacion PCL","502",IF(B10546="510 - Fermentacion","510","512"))))))</f>
        <v/>
      </c>
      <c r="M10546" s="107" t="str">
        <f t="shared" si="164"/>
        <v/>
      </c>
    </row>
    <row r="10547" spans="12:13" hidden="1" x14ac:dyDescent="0.25">
      <c r="L10547" s="145" t="str">
        <f>IF(A10547="","",IFERROR(VLOOKUP(B10547,IPQlickTabla!$B:$J,9,FALSE),IF(B10547="80 - Produccion-Mezcla Grasa","80",IF(B10547="51 - Purga-Purga de sebo","51",IF(B10547="502 - Fermentacion PCL","502",IF(B10547="510 - Fermentacion","510","512"))))))</f>
        <v/>
      </c>
      <c r="M10547" s="107" t="str">
        <f t="shared" si="164"/>
        <v/>
      </c>
    </row>
    <row r="10548" spans="12:13" hidden="1" x14ac:dyDescent="0.25">
      <c r="L10548" s="145" t="str">
        <f>IF(A10548="","",IFERROR(VLOOKUP(B10548,IPQlickTabla!$B:$J,9,FALSE),IF(B10548="80 - Produccion-Mezcla Grasa","80",IF(B10548="51 - Purga-Purga de sebo","51",IF(B10548="502 - Fermentacion PCL","502",IF(B10548="510 - Fermentacion","510","512"))))))</f>
        <v/>
      </c>
      <c r="M10548" s="107" t="str">
        <f t="shared" si="164"/>
        <v/>
      </c>
    </row>
    <row r="10549" spans="12:13" hidden="1" x14ac:dyDescent="0.25">
      <c r="L10549" s="145" t="str">
        <f>IF(A10549="","",IFERROR(VLOOKUP(B10549,IPQlickTabla!$B:$J,9,FALSE),IF(B10549="80 - Produccion-Mezcla Grasa","80",IF(B10549="51 - Purga-Purga de sebo","51",IF(B10549="502 - Fermentacion PCL","502",IF(B10549="510 - Fermentacion","510","512"))))))</f>
        <v/>
      </c>
      <c r="M10549" s="107" t="str">
        <f t="shared" si="164"/>
        <v/>
      </c>
    </row>
    <row r="10550" spans="12:13" hidden="1" x14ac:dyDescent="0.25">
      <c r="L10550" s="145" t="str">
        <f>IF(A10550="","",IFERROR(VLOOKUP(B10550,IPQlickTabla!$B:$J,9,FALSE),IF(B10550="80 - Produccion-Mezcla Grasa","80",IF(B10550="51 - Purga-Purga de sebo","51",IF(B10550="502 - Fermentacion PCL","502",IF(B10550="510 - Fermentacion","510","512"))))))</f>
        <v/>
      </c>
      <c r="M10550" s="107" t="str">
        <f t="shared" si="164"/>
        <v/>
      </c>
    </row>
    <row r="10551" spans="12:13" hidden="1" x14ac:dyDescent="0.25">
      <c r="L10551" s="145" t="str">
        <f>IF(A10551="","",IFERROR(VLOOKUP(B10551,IPQlickTabla!$B:$J,9,FALSE),IF(B10551="80 - Produccion-Mezcla Grasa","80",IF(B10551="51 - Purga-Purga de sebo","51",IF(B10551="502 - Fermentacion PCL","502",IF(B10551="510 - Fermentacion","510","512"))))))</f>
        <v/>
      </c>
      <c r="M10551" s="107" t="str">
        <f t="shared" si="164"/>
        <v/>
      </c>
    </row>
    <row r="10552" spans="12:13" hidden="1" x14ac:dyDescent="0.25">
      <c r="L10552" s="145" t="str">
        <f>IF(A10552="","",IFERROR(VLOOKUP(B10552,IPQlickTabla!$B:$J,9,FALSE),IF(B10552="80 - Produccion-Mezcla Grasa","80",IF(B10552="51 - Purga-Purga de sebo","51",IF(B10552="502 - Fermentacion PCL","502",IF(B10552="510 - Fermentacion","510","512"))))))</f>
        <v/>
      </c>
      <c r="M10552" s="107" t="str">
        <f t="shared" si="164"/>
        <v/>
      </c>
    </row>
    <row r="10553" spans="12:13" hidden="1" x14ac:dyDescent="0.25">
      <c r="L10553" s="145" t="str">
        <f>IF(A10553="","",IFERROR(VLOOKUP(B10553,IPQlickTabla!$B:$J,9,FALSE),IF(B10553="80 - Produccion-Mezcla Grasa","80",IF(B10553="51 - Purga-Purga de sebo","51",IF(B10553="502 - Fermentacion PCL","502",IF(B10553="510 - Fermentacion","510","512"))))))</f>
        <v/>
      </c>
      <c r="M10553" s="107" t="str">
        <f t="shared" si="164"/>
        <v/>
      </c>
    </row>
    <row r="10554" spans="12:13" hidden="1" x14ac:dyDescent="0.25">
      <c r="L10554" s="145" t="str">
        <f>IF(A10554="","",IFERROR(VLOOKUP(B10554,IPQlickTabla!$B:$J,9,FALSE),IF(B10554="80 - Produccion-Mezcla Grasa","80",IF(B10554="51 - Purga-Purga de sebo","51",IF(B10554="502 - Fermentacion PCL","502",IF(B10554="510 - Fermentacion","510","512"))))))</f>
        <v/>
      </c>
      <c r="M10554" s="107" t="str">
        <f t="shared" si="164"/>
        <v/>
      </c>
    </row>
    <row r="10555" spans="12:13" hidden="1" x14ac:dyDescent="0.25">
      <c r="L10555" s="145" t="str">
        <f>IF(A10555="","",IFERROR(VLOOKUP(B10555,IPQlickTabla!$B:$J,9,FALSE),IF(B10555="80 - Produccion-Mezcla Grasa","80",IF(B10555="51 - Purga-Purga de sebo","51",IF(B10555="502 - Fermentacion PCL","502",IF(B10555="510 - Fermentacion","510","512"))))))</f>
        <v/>
      </c>
      <c r="M10555" s="107" t="str">
        <f t="shared" si="164"/>
        <v/>
      </c>
    </row>
    <row r="10556" spans="12:13" hidden="1" x14ac:dyDescent="0.25">
      <c r="L10556" s="145" t="str">
        <f>IF(A10556="","",IFERROR(VLOOKUP(B10556,IPQlickTabla!$B:$J,9,FALSE),IF(B10556="80 - Produccion-Mezcla Grasa","80",IF(B10556="51 - Purga-Purga de sebo","51",IF(B10556="502 - Fermentacion PCL","502",IF(B10556="510 - Fermentacion","510","512"))))))</f>
        <v/>
      </c>
      <c r="M10556" s="107" t="str">
        <f t="shared" si="164"/>
        <v/>
      </c>
    </row>
    <row r="10557" spans="12:13" hidden="1" x14ac:dyDescent="0.25">
      <c r="L10557" s="145" t="str">
        <f>IF(A10557="","",IFERROR(VLOOKUP(B10557,IPQlickTabla!$B:$J,9,FALSE),IF(B10557="80 - Produccion-Mezcla Grasa","80",IF(B10557="51 - Purga-Purga de sebo","51",IF(B10557="502 - Fermentacion PCL","502",IF(B10557="510 - Fermentacion","510","512"))))))</f>
        <v/>
      </c>
      <c r="M10557" s="107" t="str">
        <f t="shared" si="164"/>
        <v/>
      </c>
    </row>
    <row r="10558" spans="12:13" hidden="1" x14ac:dyDescent="0.25">
      <c r="L10558" s="145" t="str">
        <f>IF(A10558="","",IFERROR(VLOOKUP(B10558,IPQlickTabla!$B:$J,9,FALSE),IF(B10558="80 - Produccion-Mezcla Grasa","80",IF(B10558="51 - Purga-Purga de sebo","51",IF(B10558="502 - Fermentacion PCL","502",IF(B10558="510 - Fermentacion","510","512"))))))</f>
        <v/>
      </c>
      <c r="M10558" s="107" t="str">
        <f t="shared" si="164"/>
        <v/>
      </c>
    </row>
    <row r="10559" spans="12:13" hidden="1" x14ac:dyDescent="0.25">
      <c r="L10559" s="145" t="str">
        <f>IF(A10559="","",IFERROR(VLOOKUP(B10559,IPQlickTabla!$B:$J,9,FALSE),IF(B10559="80 - Produccion-Mezcla Grasa","80",IF(B10559="51 - Purga-Purga de sebo","51",IF(B10559="502 - Fermentacion PCL","502",IF(B10559="510 - Fermentacion","510","512"))))))</f>
        <v/>
      </c>
      <c r="M10559" s="107" t="str">
        <f t="shared" si="164"/>
        <v/>
      </c>
    </row>
    <row r="10560" spans="12:13" hidden="1" x14ac:dyDescent="0.25">
      <c r="L10560" s="145" t="str">
        <f>IF(A10560="","",IFERROR(VLOOKUP(B10560,IPQlickTabla!$B:$J,9,FALSE),IF(B10560="80 - Produccion-Mezcla Grasa","80",IF(B10560="51 - Purga-Purga de sebo","51",IF(B10560="502 - Fermentacion PCL","502",IF(B10560="510 - Fermentacion","510","512"))))))</f>
        <v/>
      </c>
      <c r="M10560" s="107" t="str">
        <f t="shared" si="164"/>
        <v/>
      </c>
    </row>
    <row r="10561" spans="12:13" hidden="1" x14ac:dyDescent="0.25">
      <c r="L10561" s="145" t="str">
        <f>IF(A10561="","",IFERROR(VLOOKUP(B10561,IPQlickTabla!$B:$J,9,FALSE),IF(B10561="80 - Produccion-Mezcla Grasa","80",IF(B10561="51 - Purga-Purga de sebo","51",IF(B10561="502 - Fermentacion PCL","502",IF(B10561="510 - Fermentacion","510","512"))))))</f>
        <v/>
      </c>
      <c r="M10561" s="107" t="str">
        <f t="shared" si="164"/>
        <v/>
      </c>
    </row>
    <row r="10562" spans="12:13" hidden="1" x14ac:dyDescent="0.25">
      <c r="L10562" s="145" t="str">
        <f>IF(A10562="","",IFERROR(VLOOKUP(B10562,IPQlickTabla!$B:$J,9,FALSE),IF(B10562="80 - Produccion-Mezcla Grasa","80",IF(B10562="51 - Purga-Purga de sebo","51",IF(B10562="502 - Fermentacion PCL","502",IF(B10562="510 - Fermentacion","510","512"))))))</f>
        <v/>
      </c>
      <c r="M10562" s="107" t="str">
        <f t="shared" si="164"/>
        <v/>
      </c>
    </row>
    <row r="10563" spans="12:13" hidden="1" x14ac:dyDescent="0.25">
      <c r="L10563" s="145" t="str">
        <f>IF(A10563="","",IFERROR(VLOOKUP(B10563,IPQlickTabla!$B:$J,9,FALSE),IF(B10563="80 - Produccion-Mezcla Grasa","80",IF(B10563="51 - Purga-Purga de sebo","51",IF(B10563="502 - Fermentacion PCL","502",IF(B10563="510 - Fermentacion","510","512"))))))</f>
        <v/>
      </c>
      <c r="M10563" s="107" t="str">
        <f t="shared" ref="M10563:M10601" si="165">+IF(OR(L10563=73,L10563=74,L10563=75),75,IF(L10563="80",80,IF(L10563="51",51,IF(L10563="502",502,IF(L10563="510",510,IF(L10563="512",512,L10563))))))</f>
        <v/>
      </c>
    </row>
    <row r="10564" spans="12:13" hidden="1" x14ac:dyDescent="0.25">
      <c r="L10564" s="145" t="str">
        <f>IF(A10564="","",IFERROR(VLOOKUP(B10564,IPQlickTabla!$B:$J,9,FALSE),IF(B10564="80 - Produccion-Mezcla Grasa","80",IF(B10564="51 - Purga-Purga de sebo","51",IF(B10564="502 - Fermentacion PCL","502",IF(B10564="510 - Fermentacion","510","512"))))))</f>
        <v/>
      </c>
      <c r="M10564" s="107" t="str">
        <f t="shared" si="165"/>
        <v/>
      </c>
    </row>
    <row r="10565" spans="12:13" hidden="1" x14ac:dyDescent="0.25">
      <c r="L10565" s="145" t="str">
        <f>IF(A10565="","",IFERROR(VLOOKUP(B10565,IPQlickTabla!$B:$J,9,FALSE),IF(B10565="80 - Produccion-Mezcla Grasa","80",IF(B10565="51 - Purga-Purga de sebo","51",IF(B10565="502 - Fermentacion PCL","502",IF(B10565="510 - Fermentacion","510","512"))))))</f>
        <v/>
      </c>
      <c r="M10565" s="107" t="str">
        <f t="shared" si="165"/>
        <v/>
      </c>
    </row>
    <row r="10566" spans="12:13" hidden="1" x14ac:dyDescent="0.25">
      <c r="L10566" s="145" t="str">
        <f>IF(A10566="","",IFERROR(VLOOKUP(B10566,IPQlickTabla!$B:$J,9,FALSE),IF(B10566="80 - Produccion-Mezcla Grasa","80",IF(B10566="51 - Purga-Purga de sebo","51",IF(B10566="502 - Fermentacion PCL","502",IF(B10566="510 - Fermentacion","510","512"))))))</f>
        <v/>
      </c>
      <c r="M10566" s="107" t="str">
        <f t="shared" si="165"/>
        <v/>
      </c>
    </row>
    <row r="10567" spans="12:13" hidden="1" x14ac:dyDescent="0.25">
      <c r="L10567" s="145" t="str">
        <f>IF(A10567="","",IFERROR(VLOOKUP(B10567,IPQlickTabla!$B:$J,9,FALSE),IF(B10567="80 - Produccion-Mezcla Grasa","80",IF(B10567="51 - Purga-Purga de sebo","51",IF(B10567="502 - Fermentacion PCL","502",IF(B10567="510 - Fermentacion","510","512"))))))</f>
        <v/>
      </c>
      <c r="M10567" s="107" t="str">
        <f t="shared" si="165"/>
        <v/>
      </c>
    </row>
    <row r="10568" spans="12:13" hidden="1" x14ac:dyDescent="0.25">
      <c r="L10568" s="145" t="str">
        <f>IF(A10568="","",IFERROR(VLOOKUP(B10568,IPQlickTabla!$B:$J,9,FALSE),IF(B10568="80 - Produccion-Mezcla Grasa","80",IF(B10568="51 - Purga-Purga de sebo","51",IF(B10568="502 - Fermentacion PCL","502",IF(B10568="510 - Fermentacion","510","512"))))))</f>
        <v/>
      </c>
      <c r="M10568" s="107" t="str">
        <f t="shared" si="165"/>
        <v/>
      </c>
    </row>
    <row r="10569" spans="12:13" hidden="1" x14ac:dyDescent="0.25">
      <c r="L10569" s="145" t="str">
        <f>IF(A10569="","",IFERROR(VLOOKUP(B10569,IPQlickTabla!$B:$J,9,FALSE),IF(B10569="80 - Produccion-Mezcla Grasa","80",IF(B10569="51 - Purga-Purga de sebo","51",IF(B10569="502 - Fermentacion PCL","502",IF(B10569="510 - Fermentacion","510","512"))))))</f>
        <v/>
      </c>
      <c r="M10569" s="107" t="str">
        <f t="shared" si="165"/>
        <v/>
      </c>
    </row>
    <row r="10570" spans="12:13" hidden="1" x14ac:dyDescent="0.25">
      <c r="L10570" s="145" t="str">
        <f>IF(A10570="","",IFERROR(VLOOKUP(B10570,IPQlickTabla!$B:$J,9,FALSE),IF(B10570="80 - Produccion-Mezcla Grasa","80",IF(B10570="51 - Purga-Purga de sebo","51",IF(B10570="502 - Fermentacion PCL","502",IF(B10570="510 - Fermentacion","510","512"))))))</f>
        <v/>
      </c>
      <c r="M10570" s="107" t="str">
        <f t="shared" si="165"/>
        <v/>
      </c>
    </row>
    <row r="10571" spans="12:13" hidden="1" x14ac:dyDescent="0.25">
      <c r="L10571" s="145" t="str">
        <f>IF(A10571="","",IFERROR(VLOOKUP(B10571,IPQlickTabla!$B:$J,9,FALSE),IF(B10571="80 - Produccion-Mezcla Grasa","80",IF(B10571="51 - Purga-Purga de sebo","51",IF(B10571="502 - Fermentacion PCL","502",IF(B10571="510 - Fermentacion","510","512"))))))</f>
        <v/>
      </c>
      <c r="M10571" s="107" t="str">
        <f t="shared" si="165"/>
        <v/>
      </c>
    </row>
    <row r="10572" spans="12:13" hidden="1" x14ac:dyDescent="0.25">
      <c r="L10572" s="145" t="str">
        <f>IF(A10572="","",IFERROR(VLOOKUP(B10572,IPQlickTabla!$B:$J,9,FALSE),IF(B10572="80 - Produccion-Mezcla Grasa","80",IF(B10572="51 - Purga-Purga de sebo","51",IF(B10572="502 - Fermentacion PCL","502",IF(B10572="510 - Fermentacion","510","512"))))))</f>
        <v/>
      </c>
      <c r="M10572" s="107" t="str">
        <f t="shared" si="165"/>
        <v/>
      </c>
    </row>
    <row r="10573" spans="12:13" hidden="1" x14ac:dyDescent="0.25">
      <c r="L10573" s="145" t="str">
        <f>IF(A10573="","",IFERROR(VLOOKUP(B10573,IPQlickTabla!$B:$J,9,FALSE),IF(B10573="80 - Produccion-Mezcla Grasa","80",IF(B10573="51 - Purga-Purga de sebo","51",IF(B10573="502 - Fermentacion PCL","502",IF(B10573="510 - Fermentacion","510","512"))))))</f>
        <v/>
      </c>
      <c r="M10573" s="107" t="str">
        <f t="shared" si="165"/>
        <v/>
      </c>
    </row>
    <row r="10574" spans="12:13" hidden="1" x14ac:dyDescent="0.25">
      <c r="L10574" s="145" t="str">
        <f>IF(A10574="","",IFERROR(VLOOKUP(B10574,IPQlickTabla!$B:$J,9,FALSE),IF(B10574="80 - Produccion-Mezcla Grasa","80",IF(B10574="51 - Purga-Purga de sebo","51",IF(B10574="502 - Fermentacion PCL","502",IF(B10574="510 - Fermentacion","510","512"))))))</f>
        <v/>
      </c>
      <c r="M10574" s="107" t="str">
        <f t="shared" si="165"/>
        <v/>
      </c>
    </row>
    <row r="10575" spans="12:13" hidden="1" x14ac:dyDescent="0.25">
      <c r="L10575" s="145" t="str">
        <f>IF(A10575="","",IFERROR(VLOOKUP(B10575,IPQlickTabla!$B:$J,9,FALSE),IF(B10575="80 - Produccion-Mezcla Grasa","80",IF(B10575="51 - Purga-Purga de sebo","51",IF(B10575="502 - Fermentacion PCL","502",IF(B10575="510 - Fermentacion","510","512"))))))</f>
        <v/>
      </c>
      <c r="M10575" s="107" t="str">
        <f t="shared" si="165"/>
        <v/>
      </c>
    </row>
    <row r="10576" spans="12:13" hidden="1" x14ac:dyDescent="0.25">
      <c r="L10576" s="145" t="str">
        <f>IF(A10576="","",IFERROR(VLOOKUP(B10576,IPQlickTabla!$B:$J,9,FALSE),IF(B10576="80 - Produccion-Mezcla Grasa","80",IF(B10576="51 - Purga-Purga de sebo","51",IF(B10576="502 - Fermentacion PCL","502",IF(B10576="510 - Fermentacion","510","512"))))))</f>
        <v/>
      </c>
      <c r="M10576" s="107" t="str">
        <f t="shared" si="165"/>
        <v/>
      </c>
    </row>
    <row r="10577" spans="12:13" hidden="1" x14ac:dyDescent="0.25">
      <c r="L10577" s="145" t="str">
        <f>IF(A10577="","",IFERROR(VLOOKUP(B10577,IPQlickTabla!$B:$J,9,FALSE),IF(B10577="80 - Produccion-Mezcla Grasa","80",IF(B10577="51 - Purga-Purga de sebo","51",IF(B10577="502 - Fermentacion PCL","502",IF(B10577="510 - Fermentacion","510","512"))))))</f>
        <v/>
      </c>
      <c r="M10577" s="107" t="str">
        <f t="shared" si="165"/>
        <v/>
      </c>
    </row>
    <row r="10578" spans="12:13" hidden="1" x14ac:dyDescent="0.25">
      <c r="L10578" s="145" t="str">
        <f>IF(A10578="","",IFERROR(VLOOKUP(B10578,IPQlickTabla!$B:$J,9,FALSE),IF(B10578="80 - Produccion-Mezcla Grasa","80",IF(B10578="51 - Purga-Purga de sebo","51",IF(B10578="502 - Fermentacion PCL","502",IF(B10578="510 - Fermentacion","510","512"))))))</f>
        <v/>
      </c>
      <c r="M10578" s="107" t="str">
        <f t="shared" si="165"/>
        <v/>
      </c>
    </row>
    <row r="10579" spans="12:13" hidden="1" x14ac:dyDescent="0.25">
      <c r="L10579" s="145" t="str">
        <f>IF(A10579="","",IFERROR(VLOOKUP(B10579,IPQlickTabla!$B:$J,9,FALSE),IF(B10579="80 - Produccion-Mezcla Grasa","80",IF(B10579="51 - Purga-Purga de sebo","51",IF(B10579="502 - Fermentacion PCL","502",IF(B10579="510 - Fermentacion","510","512"))))))</f>
        <v/>
      </c>
      <c r="M10579" s="107" t="str">
        <f t="shared" si="165"/>
        <v/>
      </c>
    </row>
    <row r="10580" spans="12:13" hidden="1" x14ac:dyDescent="0.25">
      <c r="L10580" s="145" t="str">
        <f>IF(A10580="","",IFERROR(VLOOKUP(B10580,IPQlickTabla!$B:$J,9,FALSE),IF(B10580="80 - Produccion-Mezcla Grasa","80",IF(B10580="51 - Purga-Purga de sebo","51",IF(B10580="502 - Fermentacion PCL","502",IF(B10580="510 - Fermentacion","510","512"))))))</f>
        <v/>
      </c>
      <c r="M10580" s="107" t="str">
        <f t="shared" si="165"/>
        <v/>
      </c>
    </row>
    <row r="10581" spans="12:13" hidden="1" x14ac:dyDescent="0.25">
      <c r="L10581" s="145" t="str">
        <f>IF(A10581="","",IFERROR(VLOOKUP(B10581,IPQlickTabla!$B:$J,9,FALSE),IF(B10581="80 - Produccion-Mezcla Grasa","80",IF(B10581="51 - Purga-Purga de sebo","51",IF(B10581="502 - Fermentacion PCL","502",IF(B10581="510 - Fermentacion","510","512"))))))</f>
        <v/>
      </c>
      <c r="M10581" s="107" t="str">
        <f t="shared" si="165"/>
        <v/>
      </c>
    </row>
    <row r="10582" spans="12:13" hidden="1" x14ac:dyDescent="0.25">
      <c r="L10582" s="145" t="str">
        <f>IF(A10582="","",IFERROR(VLOOKUP(B10582,IPQlickTabla!$B:$J,9,FALSE),IF(B10582="80 - Produccion-Mezcla Grasa","80",IF(B10582="51 - Purga-Purga de sebo","51",IF(B10582="502 - Fermentacion PCL","502",IF(B10582="510 - Fermentacion","510","512"))))))</f>
        <v/>
      </c>
      <c r="M10582" s="107" t="str">
        <f t="shared" si="165"/>
        <v/>
      </c>
    </row>
    <row r="10583" spans="12:13" hidden="1" x14ac:dyDescent="0.25">
      <c r="L10583" s="145" t="str">
        <f>IF(A10583="","",IFERROR(VLOOKUP(B10583,IPQlickTabla!$B:$J,9,FALSE),IF(B10583="80 - Produccion-Mezcla Grasa","80",IF(B10583="51 - Purga-Purga de sebo","51",IF(B10583="502 - Fermentacion PCL","502",IF(B10583="510 - Fermentacion","510","512"))))))</f>
        <v/>
      </c>
      <c r="M10583" s="107" t="str">
        <f t="shared" si="165"/>
        <v/>
      </c>
    </row>
    <row r="10584" spans="12:13" hidden="1" x14ac:dyDescent="0.25">
      <c r="L10584" s="145" t="str">
        <f>IF(A10584="","",IFERROR(VLOOKUP(B10584,IPQlickTabla!$B:$J,9,FALSE),IF(B10584="80 - Produccion-Mezcla Grasa","80",IF(B10584="51 - Purga-Purga de sebo","51",IF(B10584="502 - Fermentacion PCL","502",IF(B10584="510 - Fermentacion","510","512"))))))</f>
        <v/>
      </c>
      <c r="M10584" s="107" t="str">
        <f t="shared" si="165"/>
        <v/>
      </c>
    </row>
    <row r="10585" spans="12:13" hidden="1" x14ac:dyDescent="0.25">
      <c r="L10585" s="145" t="str">
        <f>IF(A10585="","",IFERROR(VLOOKUP(B10585,IPQlickTabla!$B:$J,9,FALSE),IF(B10585="80 - Produccion-Mezcla Grasa","80",IF(B10585="51 - Purga-Purga de sebo","51",IF(B10585="502 - Fermentacion PCL","502",IF(B10585="510 - Fermentacion","510","512"))))))</f>
        <v/>
      </c>
      <c r="M10585" s="107" t="str">
        <f t="shared" si="165"/>
        <v/>
      </c>
    </row>
    <row r="10586" spans="12:13" hidden="1" x14ac:dyDescent="0.25">
      <c r="L10586" s="145" t="str">
        <f>IF(A10586="","",IFERROR(VLOOKUP(B10586,IPQlickTabla!$B:$J,9,FALSE),IF(B10586="80 - Produccion-Mezcla Grasa","80",IF(B10586="51 - Purga-Purga de sebo","51",IF(B10586="502 - Fermentacion PCL","502",IF(B10586="510 - Fermentacion","510","512"))))))</f>
        <v/>
      </c>
      <c r="M10586" s="107" t="str">
        <f t="shared" si="165"/>
        <v/>
      </c>
    </row>
    <row r="10587" spans="12:13" hidden="1" x14ac:dyDescent="0.25">
      <c r="L10587" s="145" t="str">
        <f>IF(A10587="","",IFERROR(VLOOKUP(B10587,IPQlickTabla!$B:$J,9,FALSE),IF(B10587="80 - Produccion-Mezcla Grasa","80",IF(B10587="51 - Purga-Purga de sebo","51",IF(B10587="502 - Fermentacion PCL","502",IF(B10587="510 - Fermentacion","510","512"))))))</f>
        <v/>
      </c>
      <c r="M10587" s="107" t="str">
        <f t="shared" si="165"/>
        <v/>
      </c>
    </row>
    <row r="10588" spans="12:13" hidden="1" x14ac:dyDescent="0.25">
      <c r="L10588" s="145" t="str">
        <f>IF(A10588="","",IFERROR(VLOOKUP(B10588,IPQlickTabla!$B:$J,9,FALSE),IF(B10588="80 - Produccion-Mezcla Grasa","80",IF(B10588="51 - Purga-Purga de sebo","51",IF(B10588="502 - Fermentacion PCL","502",IF(B10588="510 - Fermentacion","510","512"))))))</f>
        <v/>
      </c>
      <c r="M10588" s="107" t="str">
        <f t="shared" si="165"/>
        <v/>
      </c>
    </row>
    <row r="10589" spans="12:13" hidden="1" x14ac:dyDescent="0.25">
      <c r="L10589" s="145" t="str">
        <f>IF(A10589="","",IFERROR(VLOOKUP(B10589,IPQlickTabla!$B:$J,9,FALSE),IF(B10589="80 - Produccion-Mezcla Grasa","80",IF(B10589="51 - Purga-Purga de sebo","51",IF(B10589="502 - Fermentacion PCL","502",IF(B10589="510 - Fermentacion","510","512"))))))</f>
        <v/>
      </c>
      <c r="M10589" s="107" t="str">
        <f t="shared" si="165"/>
        <v/>
      </c>
    </row>
    <row r="10590" spans="12:13" hidden="1" x14ac:dyDescent="0.25">
      <c r="L10590" s="145" t="str">
        <f>IF(A10590="","",IFERROR(VLOOKUP(B10590,IPQlickTabla!$B:$J,9,FALSE),IF(B10590="80 - Produccion-Mezcla Grasa","80",IF(B10590="51 - Purga-Purga de sebo","51",IF(B10590="502 - Fermentacion PCL","502",IF(B10590="510 - Fermentacion","510","512"))))))</f>
        <v/>
      </c>
      <c r="M10590" s="107" t="str">
        <f t="shared" si="165"/>
        <v/>
      </c>
    </row>
    <row r="10591" spans="12:13" hidden="1" x14ac:dyDescent="0.25">
      <c r="L10591" s="145" t="str">
        <f>IF(A10591="","",IFERROR(VLOOKUP(B10591,IPQlickTabla!$B:$J,9,FALSE),IF(B10591="80 - Produccion-Mezcla Grasa","80",IF(B10591="51 - Purga-Purga de sebo","51",IF(B10591="502 - Fermentacion PCL","502",IF(B10591="510 - Fermentacion","510","512"))))))</f>
        <v/>
      </c>
      <c r="M10591" s="107" t="str">
        <f t="shared" si="165"/>
        <v/>
      </c>
    </row>
    <row r="10592" spans="12:13" hidden="1" x14ac:dyDescent="0.25">
      <c r="L10592" s="145" t="str">
        <f>IF(A10592="","",IFERROR(VLOOKUP(B10592,IPQlickTabla!$B:$J,9,FALSE),IF(B10592="80 - Produccion-Mezcla Grasa","80",IF(B10592="51 - Purga-Purga de sebo","51",IF(B10592="502 - Fermentacion PCL","502",IF(B10592="510 - Fermentacion","510","512"))))))</f>
        <v/>
      </c>
      <c r="M10592" s="107" t="str">
        <f t="shared" si="165"/>
        <v/>
      </c>
    </row>
    <row r="10593" spans="12:13" hidden="1" x14ac:dyDescent="0.25">
      <c r="L10593" s="145" t="str">
        <f>IF(A10593="","",IFERROR(VLOOKUP(B10593,IPQlickTabla!$B:$J,9,FALSE),IF(B10593="80 - Produccion-Mezcla Grasa","80",IF(B10593="51 - Purga-Purga de sebo","51",IF(B10593="502 - Fermentacion PCL","502",IF(B10593="510 - Fermentacion","510","512"))))))</f>
        <v/>
      </c>
      <c r="M10593" s="107" t="str">
        <f t="shared" si="165"/>
        <v/>
      </c>
    </row>
    <row r="10594" spans="12:13" hidden="1" x14ac:dyDescent="0.25">
      <c r="L10594" s="145" t="str">
        <f>IF(A10594="","",IFERROR(VLOOKUP(B10594,IPQlickTabla!$B:$J,9,FALSE),IF(B10594="80 - Produccion-Mezcla Grasa","80",IF(B10594="51 - Purga-Purga de sebo","51",IF(B10594="502 - Fermentacion PCL","502",IF(B10594="510 - Fermentacion","510","512"))))))</f>
        <v/>
      </c>
      <c r="M10594" s="107" t="str">
        <f t="shared" si="165"/>
        <v/>
      </c>
    </row>
    <row r="10595" spans="12:13" hidden="1" x14ac:dyDescent="0.25">
      <c r="L10595" s="145" t="str">
        <f>IF(A10595="","",IFERROR(VLOOKUP(B10595,IPQlickTabla!$B:$J,9,FALSE),IF(B10595="80 - Produccion-Mezcla Grasa","80",IF(B10595="51 - Purga-Purga de sebo","51",IF(B10595="502 - Fermentacion PCL","502",IF(B10595="510 - Fermentacion","510","512"))))))</f>
        <v/>
      </c>
      <c r="M10595" s="107" t="str">
        <f t="shared" si="165"/>
        <v/>
      </c>
    </row>
    <row r="10596" spans="12:13" hidden="1" x14ac:dyDescent="0.25">
      <c r="L10596" s="145" t="str">
        <f>IF(A10596="","",IFERROR(VLOOKUP(B10596,IPQlickTabla!$B:$J,9,FALSE),IF(B10596="80 - Produccion-Mezcla Grasa","80",IF(B10596="51 - Purga-Purga de sebo","51",IF(B10596="502 - Fermentacion PCL","502",IF(B10596="510 - Fermentacion","510","512"))))))</f>
        <v/>
      </c>
      <c r="M10596" s="107" t="str">
        <f t="shared" si="165"/>
        <v/>
      </c>
    </row>
    <row r="10597" spans="12:13" hidden="1" x14ac:dyDescent="0.25">
      <c r="L10597" s="145" t="str">
        <f>IF(A10597="","",IFERROR(VLOOKUP(B10597,IPQlickTabla!$B:$J,9,FALSE),IF(B10597="80 - Produccion-Mezcla Grasa","80",IF(B10597="51 - Purga-Purga de sebo","51",IF(B10597="502 - Fermentacion PCL","502",IF(B10597="510 - Fermentacion","510","512"))))))</f>
        <v/>
      </c>
      <c r="M10597" s="107" t="str">
        <f t="shared" si="165"/>
        <v/>
      </c>
    </row>
    <row r="10598" spans="12:13" hidden="1" x14ac:dyDescent="0.25">
      <c r="L10598" s="145" t="str">
        <f>IF(A10598="","",IFERROR(VLOOKUP(B10598,IPQlickTabla!$B:$J,9,FALSE),IF(B10598="80 - Produccion-Mezcla Grasa","80",IF(B10598="51 - Purga-Purga de sebo","51",IF(B10598="502 - Fermentacion PCL","502",IF(B10598="510 - Fermentacion","510","512"))))))</f>
        <v/>
      </c>
      <c r="M10598" s="107" t="str">
        <f t="shared" si="165"/>
        <v/>
      </c>
    </row>
    <row r="10599" spans="12:13" hidden="1" x14ac:dyDescent="0.25">
      <c r="L10599" s="145" t="str">
        <f>IF(A10599="","",IFERROR(VLOOKUP(B10599,IPQlickTabla!$B:$J,9,FALSE),IF(B10599="80 - Produccion-Mezcla Grasa","80",IF(B10599="51 - Purga-Purga de sebo","51",IF(B10599="502 - Fermentacion PCL","502",IF(B10599="510 - Fermentacion","510","512"))))))</f>
        <v/>
      </c>
      <c r="M10599" s="107" t="str">
        <f t="shared" si="165"/>
        <v/>
      </c>
    </row>
    <row r="10600" spans="12:13" hidden="1" x14ac:dyDescent="0.25">
      <c r="L10600" s="145" t="str">
        <f>IF(A10600="","",IFERROR(VLOOKUP(B10600,IPQlickTabla!$B:$J,9,FALSE),IF(B10600="80 - Produccion-Mezcla Grasa","80",IF(B10600="51 - Purga-Purga de sebo","51",IF(B10600="502 - Fermentacion PCL","502",IF(B10600="510 - Fermentacion","510","512"))))))</f>
        <v/>
      </c>
      <c r="M10600" s="107" t="str">
        <f t="shared" si="165"/>
        <v/>
      </c>
    </row>
    <row r="10601" spans="12:13" hidden="1" x14ac:dyDescent="0.25">
      <c r="L10601" s="145" t="str">
        <f>IF(A10601="","",IFERROR(VLOOKUP(B10601,IPQlickTabla!$B:$J,9,FALSE),IF(B10601="80 - Produccion-Mezcla Grasa","80",IF(B10601="51 - Purga-Purga de sebo","51",IF(B10601="502 - Fermentacion PCL","502",IF(B10601="510 - Fermentacion","510","512"))))))</f>
        <v/>
      </c>
      <c r="M10601" s="107" t="str">
        <f t="shared" si="165"/>
        <v/>
      </c>
    </row>
  </sheetData>
  <autoFilter ref="A1:M10601">
    <filterColumn colId="1">
      <filters>
        <filter val="55 - Blanqueo Continuo"/>
      </filters>
    </filterColumn>
    <filterColumn colId="10">
      <filters>
        <filter val="0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 tint="0.59999389629810485"/>
  </sheetPr>
  <dimension ref="A1:D18"/>
  <sheetViews>
    <sheetView workbookViewId="0">
      <selection activeCell="I18" sqref="I18"/>
    </sheetView>
  </sheetViews>
  <sheetFormatPr baseColWidth="10" defaultColWidth="9.140625" defaultRowHeight="15" x14ac:dyDescent="0.25"/>
  <cols>
    <col min="1" max="2" width="15.7109375" style="144" customWidth="1"/>
    <col min="3" max="4" width="15.7109375" style="113" customWidth="1"/>
    <col min="5" max="16384" width="9.140625" style="145"/>
  </cols>
  <sheetData>
    <row r="1" spans="1:4" x14ac:dyDescent="0.25">
      <c r="A1" s="144" t="s">
        <v>0</v>
      </c>
      <c r="B1" s="144" t="s">
        <v>1</v>
      </c>
      <c r="C1" s="113" t="s">
        <v>333</v>
      </c>
      <c r="D1" s="113" t="s">
        <v>334</v>
      </c>
    </row>
    <row r="2" spans="1:4" x14ac:dyDescent="0.25">
      <c r="A2" s="144" t="s">
        <v>2</v>
      </c>
      <c r="B2" s="144" t="s">
        <v>3</v>
      </c>
      <c r="C2" s="113">
        <v>0.98893805309734517</v>
      </c>
      <c r="D2" s="113">
        <v>6.0999999999999999E-2</v>
      </c>
    </row>
    <row r="3" spans="1:4" x14ac:dyDescent="0.25">
      <c r="A3" s="144" t="s">
        <v>218</v>
      </c>
      <c r="B3" s="144" t="s">
        <v>18</v>
      </c>
      <c r="C3" s="113">
        <v>0.62095579683002089</v>
      </c>
      <c r="D3" s="113">
        <v>4.9799999999999997E-2</v>
      </c>
    </row>
    <row r="4" spans="1:4" x14ac:dyDescent="0.25">
      <c r="A4" s="144" t="s">
        <v>2</v>
      </c>
      <c r="B4" s="144" t="s">
        <v>33</v>
      </c>
      <c r="C4" s="113">
        <v>0.9429429429429429</v>
      </c>
      <c r="D4" s="113">
        <v>6.0999999999999999E-2</v>
      </c>
    </row>
    <row r="5" spans="1:4" x14ac:dyDescent="0.25">
      <c r="A5" s="144" t="s">
        <v>2</v>
      </c>
      <c r="B5" s="144" t="s">
        <v>34</v>
      </c>
      <c r="C5" s="113">
        <v>0.9611542730299667</v>
      </c>
      <c r="D5" s="113">
        <v>6.0999999999999999E-2</v>
      </c>
    </row>
    <row r="6" spans="1:4" x14ac:dyDescent="0.25">
      <c r="A6" s="144" t="s">
        <v>2</v>
      </c>
      <c r="B6" s="144" t="s">
        <v>5</v>
      </c>
      <c r="C6" s="113">
        <v>0.66176418679624904</v>
      </c>
      <c r="D6" s="113">
        <v>6.0999999999999999E-2</v>
      </c>
    </row>
    <row r="7" spans="1:4" x14ac:dyDescent="0.25">
      <c r="A7" s="144" t="s">
        <v>219</v>
      </c>
      <c r="B7" s="144" t="s">
        <v>8</v>
      </c>
      <c r="C7" s="113">
        <v>0.74886112719017395</v>
      </c>
      <c r="D7" s="113">
        <v>3.5000000000000003E-2</v>
      </c>
    </row>
    <row r="8" spans="1:4" x14ac:dyDescent="0.25">
      <c r="A8" s="144" t="s">
        <v>218</v>
      </c>
      <c r="B8" s="144" t="s">
        <v>19</v>
      </c>
      <c r="C8" s="113">
        <v>0.86106486966885387</v>
      </c>
      <c r="D8" s="113">
        <v>7.9899999999999999E-2</v>
      </c>
    </row>
    <row r="9" spans="1:4" x14ac:dyDescent="0.25">
      <c r="A9" s="144" t="s">
        <v>218</v>
      </c>
      <c r="B9" s="144" t="s">
        <v>20</v>
      </c>
      <c r="C9" s="113">
        <v>0.98499277279922237</v>
      </c>
      <c r="D9" s="113">
        <v>0.08</v>
      </c>
    </row>
    <row r="10" spans="1:4" x14ac:dyDescent="0.25">
      <c r="A10" s="144" t="s">
        <v>11</v>
      </c>
      <c r="B10" s="144" t="s">
        <v>12</v>
      </c>
      <c r="C10" s="113">
        <v>0.95688502673796805</v>
      </c>
      <c r="D10" s="113">
        <v>2.1999999999999999E-2</v>
      </c>
    </row>
    <row r="11" spans="1:4" x14ac:dyDescent="0.25">
      <c r="A11" s="144" t="s">
        <v>219</v>
      </c>
      <c r="B11" s="144" t="s">
        <v>9</v>
      </c>
      <c r="C11" s="113">
        <v>0.87289234760051881</v>
      </c>
      <c r="D11" s="113">
        <v>1.54E-2</v>
      </c>
    </row>
    <row r="12" spans="1:4" x14ac:dyDescent="0.25">
      <c r="A12" s="144" t="s">
        <v>11</v>
      </c>
      <c r="B12" s="144" t="s">
        <v>13</v>
      </c>
      <c r="C12" s="113">
        <v>0.91666666666666663</v>
      </c>
      <c r="D12" s="113">
        <v>2.1999999999999999E-2</v>
      </c>
    </row>
    <row r="13" spans="1:4" x14ac:dyDescent="0.25">
      <c r="A13" s="144" t="s">
        <v>11</v>
      </c>
      <c r="B13" s="144" t="s">
        <v>14</v>
      </c>
      <c r="C13" s="113">
        <v>1</v>
      </c>
      <c r="D13" s="113">
        <v>2.8000000000000001E-2</v>
      </c>
    </row>
    <row r="14" spans="1:4" x14ac:dyDescent="0.25">
      <c r="A14" s="144" t="s">
        <v>11</v>
      </c>
      <c r="B14" s="144" t="s">
        <v>16</v>
      </c>
      <c r="C14" s="113">
        <v>0.90109890109890112</v>
      </c>
      <c r="D14" s="113">
        <v>1.7000000000000001E-2</v>
      </c>
    </row>
    <row r="15" spans="1:4" x14ac:dyDescent="0.25">
      <c r="A15" s="144" t="s">
        <v>218</v>
      </c>
      <c r="B15" s="144" t="s">
        <v>21</v>
      </c>
      <c r="C15" s="113">
        <v>0.95819478656830648</v>
      </c>
      <c r="D15" s="113">
        <v>0.06</v>
      </c>
    </row>
    <row r="16" spans="1:4" x14ac:dyDescent="0.25">
      <c r="A16" s="144" t="s">
        <v>218</v>
      </c>
      <c r="B16" s="144" t="s">
        <v>22</v>
      </c>
      <c r="C16" s="113">
        <v>0.85940730530668508</v>
      </c>
      <c r="D16" s="113">
        <v>6.5000000000000002E-2</v>
      </c>
    </row>
    <row r="17" spans="1:4" x14ac:dyDescent="0.25">
      <c r="A17" s="144" t="s">
        <v>218</v>
      </c>
      <c r="B17" s="144" t="s">
        <v>23</v>
      </c>
      <c r="C17" s="113">
        <v>1</v>
      </c>
      <c r="D17" s="113">
        <v>6.5000000000000002E-2</v>
      </c>
    </row>
    <row r="18" spans="1:4" x14ac:dyDescent="0.25">
      <c r="A18" s="144" t="s">
        <v>218</v>
      </c>
      <c r="B18" s="144" t="s">
        <v>24</v>
      </c>
      <c r="C18" s="113">
        <v>0.64006842225756899</v>
      </c>
      <c r="D18" s="113">
        <v>0.02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filterMode="1">
    <tabColor theme="9" tint="0.59999389629810485"/>
  </sheetPr>
  <dimension ref="A1:J6257"/>
  <sheetViews>
    <sheetView workbookViewId="0">
      <selection activeCell="F2" sqref="F2"/>
    </sheetView>
  </sheetViews>
  <sheetFormatPr baseColWidth="10" defaultColWidth="8.85546875" defaultRowHeight="15" x14ac:dyDescent="0.25"/>
  <cols>
    <col min="1" max="1" width="15.7109375" style="76" customWidth="1"/>
    <col min="2" max="2" width="15.7109375" style="144" customWidth="1"/>
    <col min="3" max="3" width="15.7109375" style="140" customWidth="1"/>
    <col min="4" max="4" width="15.7109375" style="76" customWidth="1"/>
    <col min="5" max="5" width="15.7109375" style="145" customWidth="1"/>
    <col min="6" max="8" width="15.7109375" style="144" customWidth="1"/>
    <col min="9" max="9" width="15.7109375" style="145" customWidth="1"/>
    <col min="10" max="16384" width="8.85546875" style="71"/>
  </cols>
  <sheetData>
    <row r="1" spans="1:10" x14ac:dyDescent="0.25">
      <c r="A1" s="76" t="s">
        <v>335</v>
      </c>
      <c r="B1" s="144" t="s">
        <v>336</v>
      </c>
      <c r="C1" s="140" t="s">
        <v>336</v>
      </c>
      <c r="D1" s="76" t="s">
        <v>346</v>
      </c>
      <c r="E1" s="145" t="s">
        <v>347</v>
      </c>
      <c r="F1" s="144" t="s">
        <v>348</v>
      </c>
      <c r="G1" s="144" t="s">
        <v>349</v>
      </c>
      <c r="H1" s="144" t="s">
        <v>350</v>
      </c>
      <c r="I1" s="145" t="s">
        <v>351</v>
      </c>
      <c r="J1" s="76" t="s">
        <v>201</v>
      </c>
    </row>
    <row r="2" spans="1:10" hidden="1" x14ac:dyDescent="0.25">
      <c r="A2" s="76">
        <v>667200</v>
      </c>
      <c r="B2" s="144" t="s">
        <v>188</v>
      </c>
      <c r="C2" s="140">
        <v>55</v>
      </c>
      <c r="D2" s="76">
        <v>30201</v>
      </c>
      <c r="E2" s="145" t="s">
        <v>113</v>
      </c>
      <c r="F2" s="145">
        <v>8500</v>
      </c>
      <c r="G2" s="145">
        <v>9500</v>
      </c>
      <c r="H2" s="145">
        <v>8000</v>
      </c>
      <c r="I2" s="145" t="s">
        <v>345</v>
      </c>
      <c r="J2" s="71">
        <f t="shared" ref="J2:J65" si="0">IF(A2="","",IF(OR(C2=73,C2=74,C2=75),75,IF(OR(C2=31,C2=32,C2=33),33,IF(OR(C2=301,C2=302,C2=303,C2=304,C2=305),301,C2))))</f>
        <v>55</v>
      </c>
    </row>
    <row r="3" spans="1:10" hidden="1" x14ac:dyDescent="0.25">
      <c r="A3" s="76">
        <v>667200</v>
      </c>
      <c r="B3" s="144" t="s">
        <v>188</v>
      </c>
      <c r="C3" s="140">
        <v>55</v>
      </c>
      <c r="D3" s="76">
        <v>30205</v>
      </c>
      <c r="E3" s="145" t="s">
        <v>114</v>
      </c>
      <c r="F3" s="145">
        <v>0.5</v>
      </c>
      <c r="G3" s="145">
        <v>0.6</v>
      </c>
      <c r="H3" s="145">
        <v>0.5</v>
      </c>
      <c r="I3" s="145" t="s">
        <v>344</v>
      </c>
      <c r="J3" s="107">
        <f t="shared" si="0"/>
        <v>55</v>
      </c>
    </row>
    <row r="4" spans="1:10" x14ac:dyDescent="0.25">
      <c r="A4" s="76">
        <v>667200</v>
      </c>
      <c r="B4" s="144" t="s">
        <v>188</v>
      </c>
      <c r="C4" s="140">
        <v>55</v>
      </c>
      <c r="D4" s="76">
        <v>30206</v>
      </c>
      <c r="E4" s="145" t="s">
        <v>115</v>
      </c>
      <c r="F4" s="145">
        <v>0.5</v>
      </c>
      <c r="G4" s="145">
        <v>2</v>
      </c>
      <c r="H4" s="145">
        <v>4</v>
      </c>
      <c r="I4" s="145" t="s">
        <v>345</v>
      </c>
      <c r="J4" s="107">
        <f t="shared" si="0"/>
        <v>55</v>
      </c>
    </row>
    <row r="5" spans="1:10" hidden="1" x14ac:dyDescent="0.25">
      <c r="A5" s="76">
        <v>667200</v>
      </c>
      <c r="B5" s="144" t="s">
        <v>188</v>
      </c>
      <c r="C5" s="140">
        <v>55</v>
      </c>
      <c r="D5" s="76">
        <v>30202</v>
      </c>
      <c r="E5" s="145" t="s">
        <v>116</v>
      </c>
      <c r="F5" s="145">
        <v>50</v>
      </c>
      <c r="G5" s="145">
        <v>300</v>
      </c>
      <c r="H5" s="145">
        <v>420</v>
      </c>
      <c r="I5" s="145" t="s">
        <v>345</v>
      </c>
      <c r="J5" s="107">
        <f t="shared" si="0"/>
        <v>55</v>
      </c>
    </row>
    <row r="6" spans="1:10" hidden="1" x14ac:dyDescent="0.25">
      <c r="A6" s="76">
        <v>667200</v>
      </c>
      <c r="B6" s="144" t="s">
        <v>188</v>
      </c>
      <c r="C6" s="140">
        <v>55</v>
      </c>
      <c r="D6" s="76">
        <v>30203</v>
      </c>
      <c r="E6" s="145" t="s">
        <v>117</v>
      </c>
      <c r="F6" s="145">
        <v>105</v>
      </c>
      <c r="G6" s="145">
        <v>110</v>
      </c>
      <c r="H6" s="145">
        <v>105.8</v>
      </c>
      <c r="I6" s="145" t="s">
        <v>344</v>
      </c>
      <c r="J6" s="107">
        <f t="shared" si="0"/>
        <v>55</v>
      </c>
    </row>
    <row r="7" spans="1:10" hidden="1" x14ac:dyDescent="0.25">
      <c r="A7" s="76">
        <v>667200</v>
      </c>
      <c r="B7" s="144" t="s">
        <v>188</v>
      </c>
      <c r="C7" s="140">
        <v>55</v>
      </c>
      <c r="D7" s="76">
        <v>30204</v>
      </c>
      <c r="E7" s="145" t="s">
        <v>118</v>
      </c>
      <c r="F7" s="145">
        <v>120</v>
      </c>
      <c r="G7" s="145">
        <v>125</v>
      </c>
      <c r="H7" s="145">
        <v>124.9</v>
      </c>
      <c r="I7" s="145" t="s">
        <v>344</v>
      </c>
      <c r="J7" s="107">
        <f t="shared" si="0"/>
        <v>55</v>
      </c>
    </row>
    <row r="8" spans="1:10" hidden="1" x14ac:dyDescent="0.25">
      <c r="A8" s="76">
        <v>667198</v>
      </c>
      <c r="B8" s="144" t="s">
        <v>239</v>
      </c>
      <c r="C8" s="140">
        <v>5</v>
      </c>
      <c r="D8" s="76">
        <v>7</v>
      </c>
      <c r="E8" s="145" t="s">
        <v>264</v>
      </c>
      <c r="F8" s="145">
        <v>20</v>
      </c>
      <c r="G8" s="145">
        <v>26</v>
      </c>
      <c r="H8" s="145">
        <v>22</v>
      </c>
      <c r="I8" s="145" t="s">
        <v>344</v>
      </c>
      <c r="J8" s="107">
        <f t="shared" si="0"/>
        <v>5</v>
      </c>
    </row>
    <row r="9" spans="1:10" hidden="1" x14ac:dyDescent="0.25">
      <c r="A9" s="76">
        <v>667198</v>
      </c>
      <c r="B9" s="144" t="s">
        <v>239</v>
      </c>
      <c r="C9" s="140">
        <v>5</v>
      </c>
      <c r="D9" s="76">
        <v>64</v>
      </c>
      <c r="E9" s="145" t="s">
        <v>271</v>
      </c>
      <c r="F9" s="145">
        <v>60</v>
      </c>
      <c r="G9" s="145">
        <v>100</v>
      </c>
      <c r="H9" s="145">
        <v>100</v>
      </c>
      <c r="I9" s="145" t="s">
        <v>344</v>
      </c>
      <c r="J9" s="107">
        <f t="shared" si="0"/>
        <v>5</v>
      </c>
    </row>
    <row r="10" spans="1:10" hidden="1" x14ac:dyDescent="0.25">
      <c r="A10" s="76">
        <v>667197</v>
      </c>
      <c r="B10" s="144" t="s">
        <v>329</v>
      </c>
      <c r="C10" s="140">
        <v>95</v>
      </c>
      <c r="D10" s="76">
        <v>40301</v>
      </c>
      <c r="E10" s="145" t="s">
        <v>357</v>
      </c>
      <c r="F10" s="145">
        <v>8000</v>
      </c>
      <c r="G10" s="145">
        <v>8500</v>
      </c>
      <c r="H10" s="145">
        <v>7800</v>
      </c>
      <c r="I10" s="145" t="s">
        <v>345</v>
      </c>
      <c r="J10" s="107">
        <f t="shared" si="0"/>
        <v>95</v>
      </c>
    </row>
    <row r="11" spans="1:10" hidden="1" x14ac:dyDescent="0.25">
      <c r="A11" s="76">
        <v>667197</v>
      </c>
      <c r="B11" s="144" t="s">
        <v>329</v>
      </c>
      <c r="C11" s="140">
        <v>95</v>
      </c>
      <c r="D11" s="76">
        <v>40304</v>
      </c>
      <c r="E11" s="145" t="s">
        <v>328</v>
      </c>
      <c r="F11" s="145">
        <v>0</v>
      </c>
      <c r="G11" s="145">
        <v>200</v>
      </c>
      <c r="H11" s="145">
        <v>235</v>
      </c>
      <c r="I11" s="145" t="s">
        <v>345</v>
      </c>
      <c r="J11" s="107">
        <f t="shared" si="0"/>
        <v>95</v>
      </c>
    </row>
    <row r="12" spans="1:10" hidden="1" x14ac:dyDescent="0.25">
      <c r="A12" s="76">
        <v>667197</v>
      </c>
      <c r="B12" s="144" t="s">
        <v>329</v>
      </c>
      <c r="C12" s="140">
        <v>95</v>
      </c>
      <c r="D12" s="76">
        <v>40302</v>
      </c>
      <c r="E12" s="145" t="s">
        <v>358</v>
      </c>
      <c r="F12" s="145">
        <v>90</v>
      </c>
      <c r="G12" s="145">
        <v>95</v>
      </c>
      <c r="H12" s="145">
        <v>92</v>
      </c>
      <c r="I12" s="145" t="s">
        <v>344</v>
      </c>
      <c r="J12" s="107">
        <f t="shared" si="0"/>
        <v>95</v>
      </c>
    </row>
    <row r="13" spans="1:10" hidden="1" x14ac:dyDescent="0.25">
      <c r="A13" s="76">
        <v>667197</v>
      </c>
      <c r="B13" s="144" t="s">
        <v>329</v>
      </c>
      <c r="C13" s="140">
        <v>95</v>
      </c>
      <c r="D13" s="76">
        <v>40303</v>
      </c>
      <c r="E13" s="145" t="s">
        <v>359</v>
      </c>
      <c r="F13" s="145">
        <v>110</v>
      </c>
      <c r="G13" s="145">
        <v>115</v>
      </c>
      <c r="H13" s="145">
        <v>105</v>
      </c>
      <c r="I13" s="145" t="s">
        <v>345</v>
      </c>
      <c r="J13" s="107">
        <f t="shared" si="0"/>
        <v>95</v>
      </c>
    </row>
    <row r="14" spans="1:10" hidden="1" x14ac:dyDescent="0.25">
      <c r="A14" s="76">
        <v>667196</v>
      </c>
      <c r="B14" s="144" t="s">
        <v>355</v>
      </c>
      <c r="C14" s="140">
        <v>6</v>
      </c>
      <c r="D14" s="76">
        <v>3</v>
      </c>
      <c r="E14" s="145" t="s">
        <v>262</v>
      </c>
      <c r="F14" s="145">
        <v>3600</v>
      </c>
      <c r="G14" s="145">
        <v>4200</v>
      </c>
      <c r="H14" s="145">
        <v>4000</v>
      </c>
      <c r="I14" s="145" t="s">
        <v>344</v>
      </c>
      <c r="J14" s="107">
        <f t="shared" si="0"/>
        <v>6</v>
      </c>
    </row>
    <row r="15" spans="1:10" hidden="1" x14ac:dyDescent="0.25">
      <c r="A15" s="76">
        <v>667196</v>
      </c>
      <c r="B15" s="144" t="s">
        <v>355</v>
      </c>
      <c r="C15" s="140">
        <v>6</v>
      </c>
      <c r="D15" s="76">
        <v>59</v>
      </c>
      <c r="E15" s="145" t="s">
        <v>263</v>
      </c>
      <c r="F15" s="145">
        <v>23</v>
      </c>
      <c r="G15" s="145">
        <v>24</v>
      </c>
      <c r="H15" s="145">
        <v>24</v>
      </c>
      <c r="I15" s="145" t="s">
        <v>344</v>
      </c>
      <c r="J15" s="107">
        <f t="shared" si="0"/>
        <v>6</v>
      </c>
    </row>
    <row r="16" spans="1:10" hidden="1" x14ac:dyDescent="0.25">
      <c r="A16" s="76">
        <v>667196</v>
      </c>
      <c r="B16" s="144" t="s">
        <v>355</v>
      </c>
      <c r="C16" s="140">
        <v>6</v>
      </c>
      <c r="D16" s="76">
        <v>58</v>
      </c>
      <c r="E16" s="145" t="s">
        <v>303</v>
      </c>
      <c r="F16" s="145">
        <v>20</v>
      </c>
      <c r="G16" s="145">
        <v>50</v>
      </c>
      <c r="H16" s="145">
        <v>20</v>
      </c>
      <c r="I16" s="145" t="s">
        <v>344</v>
      </c>
      <c r="J16" s="107">
        <f t="shared" si="0"/>
        <v>6</v>
      </c>
    </row>
    <row r="17" spans="1:10" hidden="1" x14ac:dyDescent="0.25">
      <c r="A17" s="76">
        <v>667196</v>
      </c>
      <c r="B17" s="144" t="s">
        <v>355</v>
      </c>
      <c r="C17" s="140">
        <v>6</v>
      </c>
      <c r="D17" s="76">
        <v>57</v>
      </c>
      <c r="E17" s="145" t="s">
        <v>360</v>
      </c>
      <c r="F17" s="145">
        <v>0</v>
      </c>
      <c r="G17" s="145">
        <v>0</v>
      </c>
      <c r="H17" s="145">
        <v>0</v>
      </c>
      <c r="I17" s="145" t="s">
        <v>344</v>
      </c>
      <c r="J17" s="107">
        <f t="shared" si="0"/>
        <v>6</v>
      </c>
    </row>
    <row r="18" spans="1:10" hidden="1" x14ac:dyDescent="0.25">
      <c r="A18" s="76">
        <v>667196</v>
      </c>
      <c r="B18" s="144" t="s">
        <v>355</v>
      </c>
      <c r="C18" s="140">
        <v>6</v>
      </c>
      <c r="D18" s="76">
        <v>21</v>
      </c>
      <c r="E18" s="145" t="s">
        <v>265</v>
      </c>
      <c r="F18" s="145">
        <v>26</v>
      </c>
      <c r="G18" s="145">
        <v>31</v>
      </c>
      <c r="H18" s="145">
        <v>27</v>
      </c>
      <c r="I18" s="145" t="s">
        <v>344</v>
      </c>
      <c r="J18" s="107">
        <f t="shared" si="0"/>
        <v>6</v>
      </c>
    </row>
    <row r="19" spans="1:10" hidden="1" x14ac:dyDescent="0.25">
      <c r="A19" s="76">
        <v>667195</v>
      </c>
      <c r="B19" s="144" t="s">
        <v>298</v>
      </c>
      <c r="C19" s="140">
        <v>14</v>
      </c>
      <c r="D19" s="76">
        <v>3</v>
      </c>
      <c r="E19" s="145" t="s">
        <v>262</v>
      </c>
      <c r="F19" s="145">
        <v>5000</v>
      </c>
      <c r="G19" s="145">
        <v>5400</v>
      </c>
      <c r="H19" s="145">
        <v>5400</v>
      </c>
      <c r="I19" s="145" t="s">
        <v>344</v>
      </c>
      <c r="J19" s="107">
        <f t="shared" si="0"/>
        <v>14</v>
      </c>
    </row>
    <row r="20" spans="1:10" hidden="1" x14ac:dyDescent="0.25">
      <c r="A20" s="76">
        <v>667195</v>
      </c>
      <c r="B20" s="144" t="s">
        <v>298</v>
      </c>
      <c r="C20" s="140">
        <v>14</v>
      </c>
      <c r="D20" s="76">
        <v>59</v>
      </c>
      <c r="E20" s="145" t="s">
        <v>263</v>
      </c>
      <c r="F20" s="145">
        <v>16</v>
      </c>
      <c r="G20" s="145">
        <v>17</v>
      </c>
      <c r="H20" s="145">
        <v>17</v>
      </c>
      <c r="I20" s="145" t="s">
        <v>344</v>
      </c>
      <c r="J20" s="107">
        <f t="shared" si="0"/>
        <v>14</v>
      </c>
    </row>
    <row r="21" spans="1:10" hidden="1" x14ac:dyDescent="0.25">
      <c r="A21" s="76">
        <v>667195</v>
      </c>
      <c r="B21" s="144" t="s">
        <v>298</v>
      </c>
      <c r="C21" s="140">
        <v>14</v>
      </c>
      <c r="D21" s="76">
        <v>78</v>
      </c>
      <c r="E21" s="145" t="s">
        <v>270</v>
      </c>
      <c r="F21" s="145">
        <v>15</v>
      </c>
      <c r="G21" s="145">
        <v>18</v>
      </c>
      <c r="H21" s="145">
        <v>18</v>
      </c>
      <c r="I21" s="145" t="s">
        <v>344</v>
      </c>
      <c r="J21" s="107">
        <f t="shared" si="0"/>
        <v>14</v>
      </c>
    </row>
    <row r="22" spans="1:10" hidden="1" x14ac:dyDescent="0.25">
      <c r="A22" s="76">
        <v>667195</v>
      </c>
      <c r="B22" s="144" t="s">
        <v>298</v>
      </c>
      <c r="C22" s="140">
        <v>14</v>
      </c>
      <c r="D22" s="76">
        <v>13</v>
      </c>
      <c r="E22" s="145" t="s">
        <v>299</v>
      </c>
      <c r="F22" s="145">
        <v>50</v>
      </c>
      <c r="G22" s="145">
        <v>50</v>
      </c>
      <c r="H22" s="145">
        <v>50</v>
      </c>
      <c r="I22" s="145" t="s">
        <v>344</v>
      </c>
      <c r="J22" s="107">
        <f t="shared" si="0"/>
        <v>14</v>
      </c>
    </row>
    <row r="23" spans="1:10" hidden="1" x14ac:dyDescent="0.25">
      <c r="A23" s="76">
        <v>667192</v>
      </c>
      <c r="B23" s="144" t="s">
        <v>196</v>
      </c>
      <c r="C23" s="140">
        <v>86</v>
      </c>
      <c r="D23" s="76">
        <v>60303</v>
      </c>
      <c r="E23" s="145" t="s">
        <v>240</v>
      </c>
      <c r="F23" s="145">
        <v>0</v>
      </c>
      <c r="G23" s="145">
        <v>110</v>
      </c>
      <c r="H23" s="145">
        <v>45.1</v>
      </c>
      <c r="I23" s="145" t="s">
        <v>344</v>
      </c>
      <c r="J23" s="107">
        <f t="shared" si="0"/>
        <v>86</v>
      </c>
    </row>
    <row r="24" spans="1:10" hidden="1" x14ac:dyDescent="0.25">
      <c r="A24" s="76">
        <v>667192</v>
      </c>
      <c r="B24" s="144" t="s">
        <v>196</v>
      </c>
      <c r="C24" s="140">
        <v>86</v>
      </c>
      <c r="D24" s="76">
        <v>60302</v>
      </c>
      <c r="E24" s="145" t="s">
        <v>241</v>
      </c>
      <c r="F24" s="145">
        <v>0</v>
      </c>
      <c r="G24" s="145">
        <v>60</v>
      </c>
      <c r="H24" s="145">
        <v>3.9</v>
      </c>
      <c r="I24" s="145" t="s">
        <v>344</v>
      </c>
      <c r="J24" s="107">
        <f t="shared" si="0"/>
        <v>86</v>
      </c>
    </row>
    <row r="25" spans="1:10" hidden="1" x14ac:dyDescent="0.25">
      <c r="A25" s="76">
        <v>667192</v>
      </c>
      <c r="B25" s="144" t="s">
        <v>196</v>
      </c>
      <c r="C25" s="140">
        <v>86</v>
      </c>
      <c r="D25" s="76">
        <v>60301</v>
      </c>
      <c r="E25" s="145" t="s">
        <v>242</v>
      </c>
      <c r="F25" s="145">
        <v>105</v>
      </c>
      <c r="G25" s="145">
        <v>120</v>
      </c>
      <c r="H25" s="145">
        <v>109.5</v>
      </c>
      <c r="I25" s="145" t="s">
        <v>344</v>
      </c>
      <c r="J25" s="107">
        <f t="shared" si="0"/>
        <v>86</v>
      </c>
    </row>
    <row r="26" spans="1:10" hidden="1" x14ac:dyDescent="0.25">
      <c r="A26" s="76">
        <v>667189</v>
      </c>
      <c r="B26" s="144" t="s">
        <v>194</v>
      </c>
      <c r="C26" s="140">
        <v>301</v>
      </c>
      <c r="D26" s="76">
        <v>60402</v>
      </c>
      <c r="E26" s="145" t="s">
        <v>179</v>
      </c>
      <c r="F26" s="145">
        <v>2</v>
      </c>
      <c r="G26" s="145">
        <v>8</v>
      </c>
      <c r="H26" s="145">
        <v>6</v>
      </c>
      <c r="I26" s="145" t="s">
        <v>344</v>
      </c>
      <c r="J26" s="107">
        <f t="shared" si="0"/>
        <v>301</v>
      </c>
    </row>
    <row r="27" spans="1:10" hidden="1" x14ac:dyDescent="0.25">
      <c r="A27" s="76">
        <v>667189</v>
      </c>
      <c r="B27" s="144" t="s">
        <v>194</v>
      </c>
      <c r="C27" s="140">
        <v>301</v>
      </c>
      <c r="D27" s="76">
        <v>60404</v>
      </c>
      <c r="E27" s="145" t="s">
        <v>211</v>
      </c>
      <c r="F27" s="145">
        <v>0.5</v>
      </c>
      <c r="G27" s="145">
        <v>6.5</v>
      </c>
      <c r="H27" s="145">
        <v>6.5</v>
      </c>
      <c r="I27" s="145" t="s">
        <v>344</v>
      </c>
      <c r="J27" s="107">
        <f t="shared" si="0"/>
        <v>301</v>
      </c>
    </row>
    <row r="28" spans="1:10" hidden="1" x14ac:dyDescent="0.25">
      <c r="A28" s="76">
        <v>667189</v>
      </c>
      <c r="B28" s="144" t="s">
        <v>194</v>
      </c>
      <c r="C28" s="140">
        <v>301</v>
      </c>
      <c r="D28" s="76">
        <v>60401</v>
      </c>
      <c r="E28" s="145" t="s">
        <v>180</v>
      </c>
      <c r="F28" s="145">
        <v>35</v>
      </c>
      <c r="G28" s="145">
        <v>36.5</v>
      </c>
      <c r="H28" s="145">
        <v>35.700000000000003</v>
      </c>
      <c r="I28" s="145" t="s">
        <v>344</v>
      </c>
      <c r="J28" s="107">
        <f t="shared" si="0"/>
        <v>301</v>
      </c>
    </row>
    <row r="29" spans="1:10" hidden="1" x14ac:dyDescent="0.25">
      <c r="A29" s="76">
        <v>667189</v>
      </c>
      <c r="B29" s="144" t="s">
        <v>194</v>
      </c>
      <c r="C29" s="140">
        <v>301</v>
      </c>
      <c r="D29" s="76">
        <v>60403</v>
      </c>
      <c r="E29" s="145" t="s">
        <v>212</v>
      </c>
      <c r="F29" s="145">
        <v>150</v>
      </c>
      <c r="G29" s="145">
        <v>300</v>
      </c>
      <c r="H29" s="145">
        <v>240</v>
      </c>
      <c r="I29" s="145" t="s">
        <v>344</v>
      </c>
      <c r="J29" s="107">
        <f t="shared" si="0"/>
        <v>301</v>
      </c>
    </row>
    <row r="30" spans="1:10" hidden="1" x14ac:dyDescent="0.25">
      <c r="A30" s="76">
        <v>667187</v>
      </c>
      <c r="B30" s="144" t="s">
        <v>189</v>
      </c>
      <c r="C30" s="140">
        <v>90</v>
      </c>
      <c r="D30" s="76">
        <v>60201</v>
      </c>
      <c r="E30" s="145" t="s">
        <v>130</v>
      </c>
      <c r="F30" s="145">
        <v>4000</v>
      </c>
      <c r="G30" s="145">
        <v>11500</v>
      </c>
      <c r="H30" s="145">
        <v>4000</v>
      </c>
      <c r="I30" s="145" t="s">
        <v>344</v>
      </c>
      <c r="J30" s="107">
        <f t="shared" si="0"/>
        <v>90</v>
      </c>
    </row>
    <row r="31" spans="1:10" hidden="1" x14ac:dyDescent="0.25">
      <c r="A31" s="76">
        <v>667187</v>
      </c>
      <c r="B31" s="144" t="s">
        <v>189</v>
      </c>
      <c r="C31" s="140">
        <v>90</v>
      </c>
      <c r="D31" s="76">
        <v>60204</v>
      </c>
      <c r="E31" s="145" t="s">
        <v>131</v>
      </c>
      <c r="F31" s="145">
        <v>0</v>
      </c>
      <c r="G31" s="145">
        <v>1</v>
      </c>
      <c r="H31" s="145">
        <v>1</v>
      </c>
      <c r="I31" s="145" t="s">
        <v>344</v>
      </c>
      <c r="J31" s="107">
        <f t="shared" si="0"/>
        <v>90</v>
      </c>
    </row>
    <row r="32" spans="1:10" hidden="1" x14ac:dyDescent="0.25">
      <c r="A32" s="76">
        <v>667187</v>
      </c>
      <c r="B32" s="144" t="s">
        <v>189</v>
      </c>
      <c r="C32" s="140">
        <v>90</v>
      </c>
      <c r="D32" s="76">
        <v>60202</v>
      </c>
      <c r="E32" s="145" t="s">
        <v>132</v>
      </c>
      <c r="F32" s="145">
        <v>160</v>
      </c>
      <c r="G32" s="145">
        <v>180</v>
      </c>
      <c r="H32" s="145">
        <v>168</v>
      </c>
      <c r="I32" s="145" t="s">
        <v>344</v>
      </c>
      <c r="J32" s="107">
        <f t="shared" si="0"/>
        <v>90</v>
      </c>
    </row>
    <row r="33" spans="1:10" hidden="1" x14ac:dyDescent="0.25">
      <c r="A33" s="76">
        <v>667187</v>
      </c>
      <c r="B33" s="144" t="s">
        <v>189</v>
      </c>
      <c r="C33" s="140">
        <v>90</v>
      </c>
      <c r="D33" s="76">
        <v>60203</v>
      </c>
      <c r="E33" s="145" t="s">
        <v>133</v>
      </c>
      <c r="F33" s="145">
        <v>80</v>
      </c>
      <c r="G33" s="145">
        <v>120</v>
      </c>
      <c r="H33" s="145">
        <v>118</v>
      </c>
      <c r="I33" s="145" t="s">
        <v>344</v>
      </c>
      <c r="J33" s="107">
        <f t="shared" si="0"/>
        <v>90</v>
      </c>
    </row>
    <row r="34" spans="1:10" hidden="1" x14ac:dyDescent="0.25">
      <c r="A34" s="76">
        <v>667185</v>
      </c>
      <c r="B34" s="144" t="s">
        <v>298</v>
      </c>
      <c r="C34" s="140">
        <v>14</v>
      </c>
      <c r="D34" s="76">
        <v>3</v>
      </c>
      <c r="E34" s="145" t="s">
        <v>262</v>
      </c>
      <c r="F34" s="145">
        <v>5000</v>
      </c>
      <c r="G34" s="145">
        <v>5400</v>
      </c>
      <c r="H34" s="145">
        <v>5400</v>
      </c>
      <c r="I34" s="145" t="s">
        <v>344</v>
      </c>
      <c r="J34" s="107">
        <f t="shared" si="0"/>
        <v>14</v>
      </c>
    </row>
    <row r="35" spans="1:10" hidden="1" x14ac:dyDescent="0.25">
      <c r="A35" s="76">
        <v>667185</v>
      </c>
      <c r="B35" s="144" t="s">
        <v>298</v>
      </c>
      <c r="C35" s="140">
        <v>14</v>
      </c>
      <c r="D35" s="76">
        <v>59</v>
      </c>
      <c r="E35" s="145" t="s">
        <v>263</v>
      </c>
      <c r="F35" s="145">
        <v>16</v>
      </c>
      <c r="G35" s="145">
        <v>17</v>
      </c>
      <c r="H35" s="145">
        <v>17</v>
      </c>
      <c r="I35" s="145" t="s">
        <v>344</v>
      </c>
      <c r="J35" s="107">
        <f t="shared" si="0"/>
        <v>14</v>
      </c>
    </row>
    <row r="36" spans="1:10" hidden="1" x14ac:dyDescent="0.25">
      <c r="A36" s="76">
        <v>667185</v>
      </c>
      <c r="B36" s="144" t="s">
        <v>298</v>
      </c>
      <c r="C36" s="140">
        <v>14</v>
      </c>
      <c r="D36" s="76">
        <v>78</v>
      </c>
      <c r="E36" s="145" t="s">
        <v>270</v>
      </c>
      <c r="F36" s="145">
        <v>15</v>
      </c>
      <c r="G36" s="145">
        <v>18</v>
      </c>
      <c r="H36" s="145">
        <v>18</v>
      </c>
      <c r="I36" s="145" t="s">
        <v>344</v>
      </c>
      <c r="J36" s="107">
        <f t="shared" si="0"/>
        <v>14</v>
      </c>
    </row>
    <row r="37" spans="1:10" hidden="1" x14ac:dyDescent="0.25">
      <c r="A37" s="76">
        <v>667185</v>
      </c>
      <c r="B37" s="144" t="s">
        <v>298</v>
      </c>
      <c r="C37" s="140">
        <v>14</v>
      </c>
      <c r="D37" s="76">
        <v>13</v>
      </c>
      <c r="E37" s="145" t="s">
        <v>299</v>
      </c>
      <c r="F37" s="145">
        <v>50</v>
      </c>
      <c r="G37" s="145">
        <v>50</v>
      </c>
      <c r="H37" s="145">
        <v>50</v>
      </c>
      <c r="I37" s="145" t="s">
        <v>344</v>
      </c>
      <c r="J37" s="107">
        <f t="shared" si="0"/>
        <v>14</v>
      </c>
    </row>
    <row r="38" spans="1:10" hidden="1" x14ac:dyDescent="0.25">
      <c r="A38" s="76">
        <v>667184</v>
      </c>
      <c r="B38" s="144" t="s">
        <v>355</v>
      </c>
      <c r="C38" s="140">
        <v>6</v>
      </c>
      <c r="D38" s="76">
        <v>3</v>
      </c>
      <c r="E38" s="145" t="s">
        <v>262</v>
      </c>
      <c r="F38" s="145">
        <v>3600</v>
      </c>
      <c r="G38" s="145">
        <v>4200</v>
      </c>
      <c r="H38" s="145">
        <v>4000</v>
      </c>
      <c r="I38" s="145" t="s">
        <v>344</v>
      </c>
      <c r="J38" s="107">
        <f t="shared" si="0"/>
        <v>6</v>
      </c>
    </row>
    <row r="39" spans="1:10" hidden="1" x14ac:dyDescent="0.25">
      <c r="A39" s="76">
        <v>667184</v>
      </c>
      <c r="B39" s="144" t="s">
        <v>355</v>
      </c>
      <c r="C39" s="140">
        <v>6</v>
      </c>
      <c r="D39" s="76">
        <v>59</v>
      </c>
      <c r="E39" s="145" t="s">
        <v>263</v>
      </c>
      <c r="F39" s="145">
        <v>23</v>
      </c>
      <c r="G39" s="145">
        <v>24</v>
      </c>
      <c r="H39" s="145">
        <v>23</v>
      </c>
      <c r="I39" s="145" t="s">
        <v>344</v>
      </c>
      <c r="J39" s="107">
        <f t="shared" si="0"/>
        <v>6</v>
      </c>
    </row>
    <row r="40" spans="1:10" hidden="1" x14ac:dyDescent="0.25">
      <c r="A40" s="76">
        <v>667184</v>
      </c>
      <c r="B40" s="144" t="s">
        <v>355</v>
      </c>
      <c r="C40" s="140">
        <v>6</v>
      </c>
      <c r="D40" s="76">
        <v>58</v>
      </c>
      <c r="E40" s="145" t="s">
        <v>303</v>
      </c>
      <c r="F40" s="145">
        <v>20</v>
      </c>
      <c r="G40" s="145">
        <v>50</v>
      </c>
      <c r="H40" s="145">
        <v>20</v>
      </c>
      <c r="I40" s="145" t="s">
        <v>344</v>
      </c>
      <c r="J40" s="107">
        <f t="shared" si="0"/>
        <v>6</v>
      </c>
    </row>
    <row r="41" spans="1:10" hidden="1" x14ac:dyDescent="0.25">
      <c r="A41" s="76">
        <v>667184</v>
      </c>
      <c r="B41" s="144" t="s">
        <v>355</v>
      </c>
      <c r="C41" s="140">
        <v>6</v>
      </c>
      <c r="D41" s="76">
        <v>57</v>
      </c>
      <c r="E41" s="145" t="s">
        <v>360</v>
      </c>
      <c r="F41" s="145">
        <v>0</v>
      </c>
      <c r="G41" s="145">
        <v>0</v>
      </c>
      <c r="H41" s="145">
        <v>0</v>
      </c>
      <c r="I41" s="145" t="s">
        <v>344</v>
      </c>
      <c r="J41" s="107">
        <f t="shared" si="0"/>
        <v>6</v>
      </c>
    </row>
    <row r="42" spans="1:10" hidden="1" x14ac:dyDescent="0.25">
      <c r="A42" s="76">
        <v>667184</v>
      </c>
      <c r="B42" s="144" t="s">
        <v>355</v>
      </c>
      <c r="C42" s="140">
        <v>6</v>
      </c>
      <c r="D42" s="76">
        <v>21</v>
      </c>
      <c r="E42" s="145" t="s">
        <v>265</v>
      </c>
      <c r="F42" s="145">
        <v>26</v>
      </c>
      <c r="G42" s="145">
        <v>31</v>
      </c>
      <c r="H42" s="145">
        <v>28</v>
      </c>
      <c r="I42" s="145" t="s">
        <v>344</v>
      </c>
      <c r="J42" s="107">
        <f t="shared" si="0"/>
        <v>6</v>
      </c>
    </row>
    <row r="43" spans="1:10" hidden="1" x14ac:dyDescent="0.25">
      <c r="A43" s="76">
        <v>667183</v>
      </c>
      <c r="B43" s="144" t="s">
        <v>298</v>
      </c>
      <c r="C43" s="140">
        <v>14</v>
      </c>
      <c r="D43" s="76">
        <v>3</v>
      </c>
      <c r="E43" s="145" t="s">
        <v>262</v>
      </c>
      <c r="F43" s="145">
        <v>5000</v>
      </c>
      <c r="G43" s="145">
        <v>5400</v>
      </c>
      <c r="H43" s="145">
        <v>5400</v>
      </c>
      <c r="I43" s="145" t="s">
        <v>344</v>
      </c>
      <c r="J43" s="107">
        <f t="shared" si="0"/>
        <v>14</v>
      </c>
    </row>
    <row r="44" spans="1:10" hidden="1" x14ac:dyDescent="0.25">
      <c r="A44" s="76">
        <v>667183</v>
      </c>
      <c r="B44" s="144" t="s">
        <v>298</v>
      </c>
      <c r="C44" s="140">
        <v>14</v>
      </c>
      <c r="D44" s="76">
        <v>59</v>
      </c>
      <c r="E44" s="145" t="s">
        <v>263</v>
      </c>
      <c r="F44" s="145">
        <v>16</v>
      </c>
      <c r="G44" s="145">
        <v>17</v>
      </c>
      <c r="H44" s="145">
        <v>17</v>
      </c>
      <c r="I44" s="145" t="s">
        <v>344</v>
      </c>
      <c r="J44" s="107">
        <f t="shared" si="0"/>
        <v>14</v>
      </c>
    </row>
    <row r="45" spans="1:10" hidden="1" x14ac:dyDescent="0.25">
      <c r="A45" s="76">
        <v>667183</v>
      </c>
      <c r="B45" s="144" t="s">
        <v>298</v>
      </c>
      <c r="C45" s="140">
        <v>14</v>
      </c>
      <c r="D45" s="76">
        <v>78</v>
      </c>
      <c r="E45" s="145" t="s">
        <v>270</v>
      </c>
      <c r="F45" s="145">
        <v>15</v>
      </c>
      <c r="G45" s="145">
        <v>18</v>
      </c>
      <c r="H45" s="145">
        <v>18</v>
      </c>
      <c r="I45" s="145" t="s">
        <v>344</v>
      </c>
      <c r="J45" s="107">
        <f t="shared" si="0"/>
        <v>14</v>
      </c>
    </row>
    <row r="46" spans="1:10" hidden="1" x14ac:dyDescent="0.25">
      <c r="A46" s="76">
        <v>667183</v>
      </c>
      <c r="B46" s="144" t="s">
        <v>298</v>
      </c>
      <c r="C46" s="140">
        <v>14</v>
      </c>
      <c r="D46" s="76">
        <v>13</v>
      </c>
      <c r="E46" s="145" t="s">
        <v>299</v>
      </c>
      <c r="F46" s="145">
        <v>50</v>
      </c>
      <c r="G46" s="145">
        <v>50</v>
      </c>
      <c r="H46" s="145">
        <v>50</v>
      </c>
      <c r="I46" s="145" t="s">
        <v>344</v>
      </c>
      <c r="J46" s="107">
        <f t="shared" si="0"/>
        <v>14</v>
      </c>
    </row>
    <row r="47" spans="1:10" hidden="1" x14ac:dyDescent="0.25">
      <c r="A47" s="76">
        <v>667182</v>
      </c>
      <c r="B47" s="144" t="s">
        <v>239</v>
      </c>
      <c r="C47" s="140">
        <v>5</v>
      </c>
      <c r="D47" s="76">
        <v>7</v>
      </c>
      <c r="E47" s="145" t="s">
        <v>264</v>
      </c>
      <c r="F47" s="145">
        <v>20</v>
      </c>
      <c r="G47" s="145">
        <v>26</v>
      </c>
      <c r="H47" s="145">
        <v>22</v>
      </c>
      <c r="I47" s="145" t="s">
        <v>344</v>
      </c>
      <c r="J47" s="107">
        <f t="shared" si="0"/>
        <v>5</v>
      </c>
    </row>
    <row r="48" spans="1:10" hidden="1" x14ac:dyDescent="0.25">
      <c r="A48" s="76">
        <v>667182</v>
      </c>
      <c r="B48" s="144" t="s">
        <v>239</v>
      </c>
      <c r="C48" s="140">
        <v>5</v>
      </c>
      <c r="D48" s="76">
        <v>64</v>
      </c>
      <c r="E48" s="145" t="s">
        <v>271</v>
      </c>
      <c r="F48" s="145">
        <v>60</v>
      </c>
      <c r="G48" s="145">
        <v>100</v>
      </c>
      <c r="H48" s="145">
        <v>100</v>
      </c>
      <c r="I48" s="145" t="s">
        <v>344</v>
      </c>
      <c r="J48" s="107">
        <f t="shared" si="0"/>
        <v>5</v>
      </c>
    </row>
    <row r="49" spans="1:10" hidden="1" x14ac:dyDescent="0.25">
      <c r="A49" s="76">
        <v>667178</v>
      </c>
      <c r="B49" s="144" t="s">
        <v>355</v>
      </c>
      <c r="C49" s="140">
        <v>6</v>
      </c>
      <c r="D49" s="76">
        <v>3</v>
      </c>
      <c r="E49" s="145" t="s">
        <v>262</v>
      </c>
      <c r="F49" s="145">
        <v>3600</v>
      </c>
      <c r="G49" s="145">
        <v>4200</v>
      </c>
      <c r="H49" s="145">
        <v>4200</v>
      </c>
      <c r="I49" s="145" t="s">
        <v>344</v>
      </c>
      <c r="J49" s="107">
        <f t="shared" si="0"/>
        <v>6</v>
      </c>
    </row>
    <row r="50" spans="1:10" hidden="1" x14ac:dyDescent="0.25">
      <c r="A50" s="76">
        <v>667178</v>
      </c>
      <c r="B50" s="144" t="s">
        <v>355</v>
      </c>
      <c r="C50" s="140">
        <v>6</v>
      </c>
      <c r="D50" s="76">
        <v>59</v>
      </c>
      <c r="E50" s="145" t="s">
        <v>263</v>
      </c>
      <c r="F50" s="145">
        <v>23</v>
      </c>
      <c r="G50" s="145">
        <v>24</v>
      </c>
      <c r="H50" s="145">
        <v>23</v>
      </c>
      <c r="I50" s="145" t="s">
        <v>344</v>
      </c>
      <c r="J50" s="107">
        <f t="shared" si="0"/>
        <v>6</v>
      </c>
    </row>
    <row r="51" spans="1:10" hidden="1" x14ac:dyDescent="0.25">
      <c r="A51" s="76">
        <v>667178</v>
      </c>
      <c r="B51" s="144" t="s">
        <v>355</v>
      </c>
      <c r="C51" s="140">
        <v>6</v>
      </c>
      <c r="D51" s="76">
        <v>58</v>
      </c>
      <c r="E51" s="145" t="s">
        <v>303</v>
      </c>
      <c r="F51" s="145">
        <v>20</v>
      </c>
      <c r="G51" s="145">
        <v>50</v>
      </c>
      <c r="H51" s="145">
        <v>20</v>
      </c>
      <c r="I51" s="145" t="s">
        <v>344</v>
      </c>
      <c r="J51" s="107">
        <f t="shared" si="0"/>
        <v>6</v>
      </c>
    </row>
    <row r="52" spans="1:10" hidden="1" x14ac:dyDescent="0.25">
      <c r="A52" s="76">
        <v>667178</v>
      </c>
      <c r="B52" s="144" t="s">
        <v>355</v>
      </c>
      <c r="C52" s="140">
        <v>6</v>
      </c>
      <c r="D52" s="76">
        <v>57</v>
      </c>
      <c r="E52" s="145" t="s">
        <v>360</v>
      </c>
      <c r="F52" s="145">
        <v>0</v>
      </c>
      <c r="G52" s="145">
        <v>0</v>
      </c>
      <c r="H52" s="145">
        <v>0</v>
      </c>
      <c r="I52" s="145" t="s">
        <v>344</v>
      </c>
      <c r="J52" s="107">
        <f t="shared" si="0"/>
        <v>6</v>
      </c>
    </row>
    <row r="53" spans="1:10" hidden="1" x14ac:dyDescent="0.25">
      <c r="A53" s="76">
        <v>667178</v>
      </c>
      <c r="B53" s="144" t="s">
        <v>355</v>
      </c>
      <c r="C53" s="140">
        <v>6</v>
      </c>
      <c r="D53" s="76">
        <v>21</v>
      </c>
      <c r="E53" s="145" t="s">
        <v>265</v>
      </c>
      <c r="F53" s="145">
        <v>26</v>
      </c>
      <c r="G53" s="145">
        <v>31</v>
      </c>
      <c r="H53" s="145">
        <v>28</v>
      </c>
      <c r="I53" s="145" t="s">
        <v>344</v>
      </c>
      <c r="J53" s="107">
        <f t="shared" si="0"/>
        <v>6</v>
      </c>
    </row>
    <row r="54" spans="1:10" hidden="1" x14ac:dyDescent="0.25">
      <c r="A54" s="76">
        <v>667176</v>
      </c>
      <c r="B54" s="144" t="s">
        <v>225</v>
      </c>
      <c r="C54" s="140">
        <v>76</v>
      </c>
      <c r="D54" s="76">
        <v>40402</v>
      </c>
      <c r="E54" s="145" t="s">
        <v>220</v>
      </c>
      <c r="F54" s="145">
        <v>6000</v>
      </c>
      <c r="G54" s="145">
        <v>9500</v>
      </c>
      <c r="H54" s="145">
        <v>8300</v>
      </c>
      <c r="I54" s="145" t="s">
        <v>344</v>
      </c>
      <c r="J54" s="107">
        <f t="shared" si="0"/>
        <v>76</v>
      </c>
    </row>
    <row r="55" spans="1:10" hidden="1" x14ac:dyDescent="0.25">
      <c r="A55" s="76">
        <v>667176</v>
      </c>
      <c r="B55" s="144" t="s">
        <v>225</v>
      </c>
      <c r="C55" s="140">
        <v>76</v>
      </c>
      <c r="D55" s="76">
        <v>40406</v>
      </c>
      <c r="E55" s="145" t="s">
        <v>221</v>
      </c>
      <c r="F55" s="145">
        <v>600</v>
      </c>
      <c r="G55" s="145">
        <v>800</v>
      </c>
      <c r="H55" s="145">
        <v>600</v>
      </c>
      <c r="I55" s="145" t="s">
        <v>344</v>
      </c>
      <c r="J55" s="107">
        <f t="shared" si="0"/>
        <v>76</v>
      </c>
    </row>
    <row r="56" spans="1:10" hidden="1" x14ac:dyDescent="0.25">
      <c r="A56" s="76">
        <v>667176</v>
      </c>
      <c r="B56" s="144" t="s">
        <v>225</v>
      </c>
      <c r="C56" s="140">
        <v>76</v>
      </c>
      <c r="D56" s="76">
        <v>40405</v>
      </c>
      <c r="E56" s="145" t="s">
        <v>222</v>
      </c>
      <c r="F56" s="145">
        <v>19</v>
      </c>
      <c r="G56" s="145">
        <v>20</v>
      </c>
      <c r="H56" s="145">
        <v>19</v>
      </c>
      <c r="I56" s="145" t="s">
        <v>344</v>
      </c>
      <c r="J56" s="107">
        <f t="shared" si="0"/>
        <v>76</v>
      </c>
    </row>
    <row r="57" spans="1:10" hidden="1" x14ac:dyDescent="0.25">
      <c r="A57" s="76">
        <v>667176</v>
      </c>
      <c r="B57" s="144" t="s">
        <v>225</v>
      </c>
      <c r="C57" s="140">
        <v>76</v>
      </c>
      <c r="D57" s="76">
        <v>40401</v>
      </c>
      <c r="E57" s="145" t="s">
        <v>128</v>
      </c>
      <c r="F57" s="145">
        <v>0</v>
      </c>
      <c r="G57" s="145">
        <v>5</v>
      </c>
      <c r="H57" s="145">
        <v>1.8</v>
      </c>
      <c r="I57" s="145" t="s">
        <v>344</v>
      </c>
      <c r="J57" s="107">
        <f t="shared" si="0"/>
        <v>76</v>
      </c>
    </row>
    <row r="58" spans="1:10" hidden="1" x14ac:dyDescent="0.25">
      <c r="A58" s="76">
        <v>667176</v>
      </c>
      <c r="B58" s="144" t="s">
        <v>225</v>
      </c>
      <c r="C58" s="140">
        <v>76</v>
      </c>
      <c r="D58" s="76">
        <v>40404</v>
      </c>
      <c r="E58" s="145" t="s">
        <v>129</v>
      </c>
      <c r="F58" s="145">
        <v>1.5</v>
      </c>
      <c r="G58" s="145">
        <v>2</v>
      </c>
      <c r="H58" s="145">
        <v>1.5</v>
      </c>
      <c r="I58" s="145" t="s">
        <v>344</v>
      </c>
      <c r="J58" s="107">
        <f t="shared" si="0"/>
        <v>76</v>
      </c>
    </row>
    <row r="59" spans="1:10" hidden="1" x14ac:dyDescent="0.25">
      <c r="A59" s="76">
        <v>667176</v>
      </c>
      <c r="B59" s="144" t="s">
        <v>225</v>
      </c>
      <c r="C59" s="140">
        <v>76</v>
      </c>
      <c r="D59" s="76">
        <v>40403</v>
      </c>
      <c r="E59" s="145" t="s">
        <v>223</v>
      </c>
      <c r="F59" s="145">
        <v>245</v>
      </c>
      <c r="G59" s="145">
        <v>255</v>
      </c>
      <c r="H59" s="145">
        <v>252</v>
      </c>
      <c r="I59" s="145" t="s">
        <v>344</v>
      </c>
      <c r="J59" s="107">
        <f t="shared" si="0"/>
        <v>76</v>
      </c>
    </row>
    <row r="60" spans="1:10" hidden="1" x14ac:dyDescent="0.25">
      <c r="A60" s="76">
        <v>667176</v>
      </c>
      <c r="B60" s="144" t="s">
        <v>225</v>
      </c>
      <c r="C60" s="140">
        <v>76</v>
      </c>
      <c r="D60" s="76">
        <v>40407</v>
      </c>
      <c r="E60" s="145" t="s">
        <v>224</v>
      </c>
      <c r="F60" s="145">
        <v>52</v>
      </c>
      <c r="G60" s="145">
        <v>60</v>
      </c>
      <c r="H60" s="145">
        <v>64.5</v>
      </c>
      <c r="I60" s="145" t="s">
        <v>345</v>
      </c>
      <c r="J60" s="107">
        <f t="shared" si="0"/>
        <v>76</v>
      </c>
    </row>
    <row r="61" spans="1:10" hidden="1" x14ac:dyDescent="0.25">
      <c r="A61" s="76">
        <v>667175</v>
      </c>
      <c r="B61" s="144" t="s">
        <v>298</v>
      </c>
      <c r="C61" s="140">
        <v>14</v>
      </c>
      <c r="D61" s="76">
        <v>3</v>
      </c>
      <c r="E61" s="145" t="s">
        <v>262</v>
      </c>
      <c r="F61" s="145">
        <v>5000</v>
      </c>
      <c r="G61" s="145">
        <v>5400</v>
      </c>
      <c r="H61" s="145">
        <v>5400</v>
      </c>
      <c r="I61" s="145" t="s">
        <v>344</v>
      </c>
      <c r="J61" s="107">
        <f t="shared" si="0"/>
        <v>14</v>
      </c>
    </row>
    <row r="62" spans="1:10" hidden="1" x14ac:dyDescent="0.25">
      <c r="A62" s="76">
        <v>667175</v>
      </c>
      <c r="B62" s="144" t="s">
        <v>298</v>
      </c>
      <c r="C62" s="140">
        <v>14</v>
      </c>
      <c r="D62" s="76">
        <v>59</v>
      </c>
      <c r="E62" s="145" t="s">
        <v>263</v>
      </c>
      <c r="F62" s="145">
        <v>16</v>
      </c>
      <c r="G62" s="145">
        <v>17</v>
      </c>
      <c r="H62" s="145">
        <v>17</v>
      </c>
      <c r="I62" s="145" t="s">
        <v>344</v>
      </c>
      <c r="J62" s="107">
        <f t="shared" si="0"/>
        <v>14</v>
      </c>
    </row>
    <row r="63" spans="1:10" hidden="1" x14ac:dyDescent="0.25">
      <c r="A63" s="76">
        <v>667175</v>
      </c>
      <c r="B63" s="144" t="s">
        <v>298</v>
      </c>
      <c r="C63" s="140">
        <v>14</v>
      </c>
      <c r="D63" s="76">
        <v>78</v>
      </c>
      <c r="E63" s="145" t="s">
        <v>270</v>
      </c>
      <c r="F63" s="145">
        <v>15</v>
      </c>
      <c r="G63" s="145">
        <v>18</v>
      </c>
      <c r="H63" s="145">
        <v>18</v>
      </c>
      <c r="I63" s="145" t="s">
        <v>344</v>
      </c>
      <c r="J63" s="107">
        <f t="shared" si="0"/>
        <v>14</v>
      </c>
    </row>
    <row r="64" spans="1:10" hidden="1" x14ac:dyDescent="0.25">
      <c r="A64" s="76">
        <v>667175</v>
      </c>
      <c r="B64" s="144" t="s">
        <v>298</v>
      </c>
      <c r="C64" s="140">
        <v>14</v>
      </c>
      <c r="D64" s="76">
        <v>13</v>
      </c>
      <c r="E64" s="145" t="s">
        <v>299</v>
      </c>
      <c r="F64" s="145">
        <v>50</v>
      </c>
      <c r="G64" s="145">
        <v>50</v>
      </c>
      <c r="H64" s="145">
        <v>50</v>
      </c>
      <c r="I64" s="145" t="s">
        <v>344</v>
      </c>
      <c r="J64" s="107">
        <f t="shared" si="0"/>
        <v>14</v>
      </c>
    </row>
    <row r="65" spans="1:10" hidden="1" x14ac:dyDescent="0.25">
      <c r="A65" s="76">
        <v>667174</v>
      </c>
      <c r="B65" s="144" t="s">
        <v>187</v>
      </c>
      <c r="C65" s="140">
        <v>75</v>
      </c>
      <c r="D65" s="76">
        <v>30406</v>
      </c>
      <c r="E65" s="145" t="s">
        <v>119</v>
      </c>
      <c r="F65" s="145">
        <v>2400</v>
      </c>
      <c r="G65" s="145">
        <v>2550</v>
      </c>
      <c r="H65" s="145">
        <v>2325</v>
      </c>
      <c r="I65" s="145" t="s">
        <v>345</v>
      </c>
      <c r="J65" s="107">
        <f t="shared" si="0"/>
        <v>75</v>
      </c>
    </row>
    <row r="66" spans="1:10" hidden="1" x14ac:dyDescent="0.25">
      <c r="A66" s="76">
        <v>667174</v>
      </c>
      <c r="B66" s="144" t="s">
        <v>187</v>
      </c>
      <c r="C66" s="140">
        <v>75</v>
      </c>
      <c r="D66" s="76">
        <v>30408</v>
      </c>
      <c r="E66" s="145" t="s">
        <v>120</v>
      </c>
      <c r="F66" s="145">
        <v>20</v>
      </c>
      <c r="G66" s="145">
        <v>25</v>
      </c>
      <c r="H66" s="145">
        <v>25</v>
      </c>
      <c r="I66" s="145" t="s">
        <v>344</v>
      </c>
      <c r="J66" s="107">
        <f t="shared" ref="J66:J129" si="1">IF(A66="","",IF(OR(C66=73,C66=74,C66=75),75,IF(OR(C66=31,C66=32,C66=33),33,IF(OR(C66=301,C66=302,C66=303,C66=304,C66=305),301,C66))))</f>
        <v>75</v>
      </c>
    </row>
    <row r="67" spans="1:10" hidden="1" x14ac:dyDescent="0.25">
      <c r="A67" s="76">
        <v>667174</v>
      </c>
      <c r="B67" s="144" t="s">
        <v>187</v>
      </c>
      <c r="C67" s="140">
        <v>75</v>
      </c>
      <c r="D67" s="76">
        <v>30409</v>
      </c>
      <c r="E67" s="145" t="s">
        <v>121</v>
      </c>
      <c r="F67" s="145">
        <v>0.1</v>
      </c>
      <c r="G67" s="145">
        <v>0.2</v>
      </c>
      <c r="H67" s="145">
        <v>0.2</v>
      </c>
      <c r="I67" s="145" t="s">
        <v>344</v>
      </c>
      <c r="J67" s="107">
        <f t="shared" si="1"/>
        <v>75</v>
      </c>
    </row>
    <row r="68" spans="1:10" hidden="1" x14ac:dyDescent="0.25">
      <c r="A68" s="76">
        <v>667174</v>
      </c>
      <c r="B68" s="144" t="s">
        <v>187</v>
      </c>
      <c r="C68" s="140">
        <v>75</v>
      </c>
      <c r="D68" s="76">
        <v>30401</v>
      </c>
      <c r="E68" s="145" t="s">
        <v>122</v>
      </c>
      <c r="F68" s="145">
        <v>2</v>
      </c>
      <c r="G68" s="145">
        <v>6</v>
      </c>
      <c r="H68" s="145">
        <v>6.7</v>
      </c>
      <c r="I68" s="145" t="s">
        <v>345</v>
      </c>
      <c r="J68" s="107">
        <f t="shared" si="1"/>
        <v>75</v>
      </c>
    </row>
    <row r="69" spans="1:10" hidden="1" x14ac:dyDescent="0.25">
      <c r="A69" s="76">
        <v>667174</v>
      </c>
      <c r="B69" s="144" t="s">
        <v>187</v>
      </c>
      <c r="C69" s="140">
        <v>75</v>
      </c>
      <c r="D69" s="76">
        <v>30407</v>
      </c>
      <c r="E69" s="145" t="s">
        <v>123</v>
      </c>
      <c r="F69" s="145">
        <v>1.3</v>
      </c>
      <c r="G69" s="145">
        <v>1.8</v>
      </c>
      <c r="H69" s="145">
        <v>1.4</v>
      </c>
      <c r="I69" s="145" t="s">
        <v>344</v>
      </c>
      <c r="J69" s="107">
        <f t="shared" si="1"/>
        <v>75</v>
      </c>
    </row>
    <row r="70" spans="1:10" hidden="1" x14ac:dyDescent="0.25">
      <c r="A70" s="76">
        <v>667174</v>
      </c>
      <c r="B70" s="144" t="s">
        <v>187</v>
      </c>
      <c r="C70" s="140">
        <v>75</v>
      </c>
      <c r="D70" s="76">
        <v>30405</v>
      </c>
      <c r="E70" s="145" t="s">
        <v>124</v>
      </c>
      <c r="F70" s="145">
        <v>52</v>
      </c>
      <c r="G70" s="145">
        <v>55</v>
      </c>
      <c r="H70" s="145">
        <v>54.6</v>
      </c>
      <c r="I70" s="145" t="s">
        <v>344</v>
      </c>
      <c r="J70" s="107">
        <f t="shared" si="1"/>
        <v>75</v>
      </c>
    </row>
    <row r="71" spans="1:10" hidden="1" x14ac:dyDescent="0.25">
      <c r="A71" s="76">
        <v>667174</v>
      </c>
      <c r="B71" s="144" t="s">
        <v>187</v>
      </c>
      <c r="C71" s="140">
        <v>75</v>
      </c>
      <c r="D71" s="76">
        <v>30403</v>
      </c>
      <c r="E71" s="145" t="s">
        <v>125</v>
      </c>
      <c r="F71" s="145">
        <v>85</v>
      </c>
      <c r="G71" s="145">
        <v>100</v>
      </c>
      <c r="H71" s="145">
        <v>98.4</v>
      </c>
      <c r="I71" s="145" t="s">
        <v>344</v>
      </c>
      <c r="J71" s="107">
        <f t="shared" si="1"/>
        <v>75</v>
      </c>
    </row>
    <row r="72" spans="1:10" hidden="1" x14ac:dyDescent="0.25">
      <c r="A72" s="76">
        <v>667174</v>
      </c>
      <c r="B72" s="144" t="s">
        <v>187</v>
      </c>
      <c r="C72" s="140">
        <v>75</v>
      </c>
      <c r="D72" s="76">
        <v>30402</v>
      </c>
      <c r="E72" s="145" t="s">
        <v>126</v>
      </c>
      <c r="F72" s="145">
        <v>180</v>
      </c>
      <c r="G72" s="145">
        <v>200</v>
      </c>
      <c r="H72" s="145">
        <v>181.7</v>
      </c>
      <c r="I72" s="145" t="s">
        <v>344</v>
      </c>
      <c r="J72" s="107">
        <f t="shared" si="1"/>
        <v>75</v>
      </c>
    </row>
    <row r="73" spans="1:10" hidden="1" x14ac:dyDescent="0.25">
      <c r="A73" s="76">
        <v>667174</v>
      </c>
      <c r="B73" s="144" t="s">
        <v>187</v>
      </c>
      <c r="C73" s="140">
        <v>75</v>
      </c>
      <c r="D73" s="76">
        <v>30404</v>
      </c>
      <c r="E73" s="145" t="s">
        <v>127</v>
      </c>
      <c r="F73" s="145">
        <v>16</v>
      </c>
      <c r="G73" s="145">
        <v>20</v>
      </c>
      <c r="H73" s="145">
        <v>20</v>
      </c>
      <c r="I73" s="145" t="s">
        <v>344</v>
      </c>
      <c r="J73" s="107">
        <f t="shared" si="1"/>
        <v>75</v>
      </c>
    </row>
    <row r="74" spans="1:10" hidden="1" x14ac:dyDescent="0.25">
      <c r="A74" s="76">
        <v>667167</v>
      </c>
      <c r="B74" s="144" t="s">
        <v>298</v>
      </c>
      <c r="C74" s="140">
        <v>14</v>
      </c>
      <c r="D74" s="76">
        <v>3</v>
      </c>
      <c r="E74" s="145" t="s">
        <v>262</v>
      </c>
      <c r="F74" s="145">
        <v>5000</v>
      </c>
      <c r="G74" s="145">
        <v>5400</v>
      </c>
      <c r="H74" s="145">
        <v>5400</v>
      </c>
      <c r="I74" s="145" t="s">
        <v>344</v>
      </c>
      <c r="J74" s="107">
        <f t="shared" si="1"/>
        <v>14</v>
      </c>
    </row>
    <row r="75" spans="1:10" hidden="1" x14ac:dyDescent="0.25">
      <c r="A75" s="76">
        <v>667167</v>
      </c>
      <c r="B75" s="144" t="s">
        <v>298</v>
      </c>
      <c r="C75" s="140">
        <v>14</v>
      </c>
      <c r="D75" s="76">
        <v>59</v>
      </c>
      <c r="E75" s="145" t="s">
        <v>263</v>
      </c>
      <c r="F75" s="145">
        <v>16</v>
      </c>
      <c r="G75" s="145">
        <v>17</v>
      </c>
      <c r="H75" s="145">
        <v>17</v>
      </c>
      <c r="I75" s="145" t="s">
        <v>344</v>
      </c>
      <c r="J75" s="107">
        <f t="shared" si="1"/>
        <v>14</v>
      </c>
    </row>
    <row r="76" spans="1:10" hidden="1" x14ac:dyDescent="0.25">
      <c r="A76" s="76">
        <v>667167</v>
      </c>
      <c r="B76" s="144" t="s">
        <v>298</v>
      </c>
      <c r="C76" s="140">
        <v>14</v>
      </c>
      <c r="D76" s="76">
        <v>78</v>
      </c>
      <c r="E76" s="145" t="s">
        <v>270</v>
      </c>
      <c r="F76" s="145">
        <v>15</v>
      </c>
      <c r="G76" s="145">
        <v>18</v>
      </c>
      <c r="H76" s="145">
        <v>18</v>
      </c>
      <c r="I76" s="145" t="s">
        <v>344</v>
      </c>
      <c r="J76" s="107">
        <f t="shared" si="1"/>
        <v>14</v>
      </c>
    </row>
    <row r="77" spans="1:10" hidden="1" x14ac:dyDescent="0.25">
      <c r="A77" s="76">
        <v>667167</v>
      </c>
      <c r="B77" s="144" t="s">
        <v>298</v>
      </c>
      <c r="C77" s="140">
        <v>14</v>
      </c>
      <c r="D77" s="76">
        <v>13</v>
      </c>
      <c r="E77" s="145" t="s">
        <v>299</v>
      </c>
      <c r="F77" s="145">
        <v>50</v>
      </c>
      <c r="G77" s="145">
        <v>50</v>
      </c>
      <c r="H77" s="145">
        <v>50</v>
      </c>
      <c r="I77" s="145" t="s">
        <v>344</v>
      </c>
      <c r="J77" s="107">
        <f t="shared" si="1"/>
        <v>14</v>
      </c>
    </row>
    <row r="78" spans="1:10" hidden="1" x14ac:dyDescent="0.25">
      <c r="A78" s="76">
        <v>667166</v>
      </c>
      <c r="B78" s="144" t="s">
        <v>355</v>
      </c>
      <c r="C78" s="140">
        <v>6</v>
      </c>
      <c r="D78" s="76">
        <v>3</v>
      </c>
      <c r="E78" s="145" t="s">
        <v>262</v>
      </c>
      <c r="F78" s="145">
        <v>3600</v>
      </c>
      <c r="G78" s="145">
        <v>4200</v>
      </c>
      <c r="H78" s="145">
        <v>4200</v>
      </c>
      <c r="I78" s="145" t="s">
        <v>344</v>
      </c>
      <c r="J78" s="107">
        <f t="shared" si="1"/>
        <v>6</v>
      </c>
    </row>
    <row r="79" spans="1:10" hidden="1" x14ac:dyDescent="0.25">
      <c r="A79" s="76">
        <v>667166</v>
      </c>
      <c r="B79" s="144" t="s">
        <v>355</v>
      </c>
      <c r="C79" s="140">
        <v>6</v>
      </c>
      <c r="D79" s="76">
        <v>59</v>
      </c>
      <c r="E79" s="145" t="s">
        <v>263</v>
      </c>
      <c r="F79" s="145">
        <v>23</v>
      </c>
      <c r="G79" s="145">
        <v>24</v>
      </c>
      <c r="H79" s="145">
        <v>23</v>
      </c>
      <c r="I79" s="145" t="s">
        <v>344</v>
      </c>
      <c r="J79" s="107">
        <f t="shared" si="1"/>
        <v>6</v>
      </c>
    </row>
    <row r="80" spans="1:10" hidden="1" x14ac:dyDescent="0.25">
      <c r="A80" s="76">
        <v>667166</v>
      </c>
      <c r="B80" s="144" t="s">
        <v>355</v>
      </c>
      <c r="C80" s="140">
        <v>6</v>
      </c>
      <c r="D80" s="76">
        <v>58</v>
      </c>
      <c r="E80" s="145" t="s">
        <v>303</v>
      </c>
      <c r="F80" s="145">
        <v>20</v>
      </c>
      <c r="G80" s="145">
        <v>50</v>
      </c>
      <c r="H80" s="145">
        <v>20</v>
      </c>
      <c r="I80" s="145" t="s">
        <v>344</v>
      </c>
      <c r="J80" s="107">
        <f t="shared" si="1"/>
        <v>6</v>
      </c>
    </row>
    <row r="81" spans="1:10" hidden="1" x14ac:dyDescent="0.25">
      <c r="A81" s="76">
        <v>667166</v>
      </c>
      <c r="B81" s="144" t="s">
        <v>355</v>
      </c>
      <c r="C81" s="140">
        <v>6</v>
      </c>
      <c r="D81" s="76">
        <v>57</v>
      </c>
      <c r="E81" s="145" t="s">
        <v>360</v>
      </c>
      <c r="F81" s="145">
        <v>0</v>
      </c>
      <c r="G81" s="145">
        <v>0</v>
      </c>
      <c r="H81" s="145">
        <v>0</v>
      </c>
      <c r="I81" s="145" t="s">
        <v>344</v>
      </c>
      <c r="J81" s="107">
        <f t="shared" si="1"/>
        <v>6</v>
      </c>
    </row>
    <row r="82" spans="1:10" hidden="1" x14ac:dyDescent="0.25">
      <c r="A82" s="76">
        <v>667166</v>
      </c>
      <c r="B82" s="144" t="s">
        <v>355</v>
      </c>
      <c r="C82" s="140">
        <v>6</v>
      </c>
      <c r="D82" s="76">
        <v>21</v>
      </c>
      <c r="E82" s="145" t="s">
        <v>265</v>
      </c>
      <c r="F82" s="145">
        <v>26</v>
      </c>
      <c r="G82" s="145">
        <v>31</v>
      </c>
      <c r="H82" s="145">
        <v>28</v>
      </c>
      <c r="I82" s="145" t="s">
        <v>344</v>
      </c>
      <c r="J82" s="107">
        <f t="shared" si="1"/>
        <v>6</v>
      </c>
    </row>
    <row r="83" spans="1:10" hidden="1" x14ac:dyDescent="0.25">
      <c r="A83" s="76">
        <v>667165</v>
      </c>
      <c r="B83" s="144" t="s">
        <v>239</v>
      </c>
      <c r="C83" s="140">
        <v>5</v>
      </c>
      <c r="D83" s="76">
        <v>7</v>
      </c>
      <c r="E83" s="145" t="s">
        <v>264</v>
      </c>
      <c r="F83" s="145">
        <v>20</v>
      </c>
      <c r="G83" s="145">
        <v>26</v>
      </c>
      <c r="H83" s="145">
        <v>21</v>
      </c>
      <c r="I83" s="145" t="s">
        <v>344</v>
      </c>
      <c r="J83" s="107">
        <f t="shared" si="1"/>
        <v>5</v>
      </c>
    </row>
    <row r="84" spans="1:10" hidden="1" x14ac:dyDescent="0.25">
      <c r="A84" s="76">
        <v>667165</v>
      </c>
      <c r="B84" s="144" t="s">
        <v>239</v>
      </c>
      <c r="C84" s="140">
        <v>5</v>
      </c>
      <c r="D84" s="76">
        <v>64</v>
      </c>
      <c r="E84" s="145" t="s">
        <v>271</v>
      </c>
      <c r="F84" s="145">
        <v>60</v>
      </c>
      <c r="G84" s="145">
        <v>100</v>
      </c>
      <c r="H84" s="145">
        <v>100</v>
      </c>
      <c r="I84" s="145" t="s">
        <v>344</v>
      </c>
      <c r="J84" s="107">
        <f t="shared" si="1"/>
        <v>5</v>
      </c>
    </row>
    <row r="85" spans="1:10" hidden="1" x14ac:dyDescent="0.25">
      <c r="A85" s="76">
        <v>667163</v>
      </c>
      <c r="B85" s="144" t="s">
        <v>189</v>
      </c>
      <c r="C85" s="140">
        <v>90</v>
      </c>
      <c r="D85" s="76">
        <v>60201</v>
      </c>
      <c r="E85" s="145" t="s">
        <v>130</v>
      </c>
      <c r="F85" s="145">
        <v>4000</v>
      </c>
      <c r="G85" s="145">
        <v>11500</v>
      </c>
      <c r="H85" s="145">
        <v>4000</v>
      </c>
      <c r="I85" s="145" t="s">
        <v>344</v>
      </c>
      <c r="J85" s="107">
        <f t="shared" si="1"/>
        <v>90</v>
      </c>
    </row>
    <row r="86" spans="1:10" hidden="1" x14ac:dyDescent="0.25">
      <c r="A86" s="76">
        <v>667163</v>
      </c>
      <c r="B86" s="144" t="s">
        <v>189</v>
      </c>
      <c r="C86" s="140">
        <v>90</v>
      </c>
      <c r="D86" s="76">
        <v>60204</v>
      </c>
      <c r="E86" s="145" t="s">
        <v>131</v>
      </c>
      <c r="F86" s="145">
        <v>0</v>
      </c>
      <c r="G86" s="145">
        <v>1</v>
      </c>
      <c r="H86" s="145">
        <v>1</v>
      </c>
      <c r="I86" s="145" t="s">
        <v>344</v>
      </c>
      <c r="J86" s="107">
        <f t="shared" si="1"/>
        <v>90</v>
      </c>
    </row>
    <row r="87" spans="1:10" hidden="1" x14ac:dyDescent="0.25">
      <c r="A87" s="76">
        <v>667163</v>
      </c>
      <c r="B87" s="144" t="s">
        <v>189</v>
      </c>
      <c r="C87" s="140">
        <v>90</v>
      </c>
      <c r="D87" s="76">
        <v>60202</v>
      </c>
      <c r="E87" s="145" t="s">
        <v>132</v>
      </c>
      <c r="F87" s="145">
        <v>160</v>
      </c>
      <c r="G87" s="145">
        <v>180</v>
      </c>
      <c r="H87" s="145">
        <v>172</v>
      </c>
      <c r="I87" s="145" t="s">
        <v>344</v>
      </c>
      <c r="J87" s="107">
        <f t="shared" si="1"/>
        <v>90</v>
      </c>
    </row>
    <row r="88" spans="1:10" hidden="1" x14ac:dyDescent="0.25">
      <c r="A88" s="76">
        <v>667163</v>
      </c>
      <c r="B88" s="144" t="s">
        <v>189</v>
      </c>
      <c r="C88" s="140">
        <v>90</v>
      </c>
      <c r="D88" s="76">
        <v>60203</v>
      </c>
      <c r="E88" s="145" t="s">
        <v>133</v>
      </c>
      <c r="F88" s="145">
        <v>80</v>
      </c>
      <c r="G88" s="145">
        <v>120</v>
      </c>
      <c r="H88" s="145">
        <v>115</v>
      </c>
      <c r="I88" s="145" t="s">
        <v>344</v>
      </c>
      <c r="J88" s="107">
        <f t="shared" si="1"/>
        <v>90</v>
      </c>
    </row>
    <row r="89" spans="1:10" hidden="1" x14ac:dyDescent="0.25">
      <c r="A89" s="76">
        <v>667161</v>
      </c>
      <c r="B89" s="144" t="s">
        <v>298</v>
      </c>
      <c r="C89" s="140">
        <v>14</v>
      </c>
      <c r="D89" s="76">
        <v>3</v>
      </c>
      <c r="E89" s="145" t="s">
        <v>262</v>
      </c>
      <c r="F89" s="145">
        <v>5000</v>
      </c>
      <c r="G89" s="145">
        <v>5400</v>
      </c>
      <c r="H89" s="145">
        <v>5400</v>
      </c>
      <c r="I89" s="145" t="s">
        <v>344</v>
      </c>
      <c r="J89" s="107">
        <f t="shared" si="1"/>
        <v>14</v>
      </c>
    </row>
    <row r="90" spans="1:10" hidden="1" x14ac:dyDescent="0.25">
      <c r="A90" s="76">
        <v>667161</v>
      </c>
      <c r="B90" s="144" t="s">
        <v>298</v>
      </c>
      <c r="C90" s="140">
        <v>14</v>
      </c>
      <c r="D90" s="76">
        <v>59</v>
      </c>
      <c r="E90" s="145" t="s">
        <v>263</v>
      </c>
      <c r="F90" s="145">
        <v>16</v>
      </c>
      <c r="G90" s="145">
        <v>17</v>
      </c>
      <c r="H90" s="145">
        <v>17</v>
      </c>
      <c r="I90" s="145" t="s">
        <v>344</v>
      </c>
      <c r="J90" s="107">
        <f t="shared" si="1"/>
        <v>14</v>
      </c>
    </row>
    <row r="91" spans="1:10" hidden="1" x14ac:dyDescent="0.25">
      <c r="A91" s="76">
        <v>667161</v>
      </c>
      <c r="B91" s="144" t="s">
        <v>298</v>
      </c>
      <c r="C91" s="140">
        <v>14</v>
      </c>
      <c r="D91" s="76">
        <v>78</v>
      </c>
      <c r="E91" s="145" t="s">
        <v>270</v>
      </c>
      <c r="F91" s="145">
        <v>15</v>
      </c>
      <c r="G91" s="145">
        <v>18</v>
      </c>
      <c r="H91" s="145">
        <v>18</v>
      </c>
      <c r="I91" s="145" t="s">
        <v>344</v>
      </c>
      <c r="J91" s="107">
        <f t="shared" si="1"/>
        <v>14</v>
      </c>
    </row>
    <row r="92" spans="1:10" hidden="1" x14ac:dyDescent="0.25">
      <c r="A92" s="76">
        <v>667161</v>
      </c>
      <c r="B92" s="144" t="s">
        <v>298</v>
      </c>
      <c r="C92" s="140">
        <v>14</v>
      </c>
      <c r="D92" s="76">
        <v>13</v>
      </c>
      <c r="E92" s="145" t="s">
        <v>299</v>
      </c>
      <c r="F92" s="145">
        <v>50</v>
      </c>
      <c r="G92" s="145">
        <v>50</v>
      </c>
      <c r="H92" s="145">
        <v>50</v>
      </c>
      <c r="I92" s="145" t="s">
        <v>344</v>
      </c>
      <c r="J92" s="107">
        <f t="shared" si="1"/>
        <v>14</v>
      </c>
    </row>
    <row r="93" spans="1:10" hidden="1" x14ac:dyDescent="0.25">
      <c r="A93" s="76">
        <v>667159</v>
      </c>
      <c r="B93" s="144" t="s">
        <v>196</v>
      </c>
      <c r="C93" s="140">
        <v>86</v>
      </c>
      <c r="D93" s="76">
        <v>60303</v>
      </c>
      <c r="E93" s="145" t="s">
        <v>240</v>
      </c>
      <c r="F93" s="145">
        <v>0</v>
      </c>
      <c r="G93" s="145">
        <v>110</v>
      </c>
      <c r="H93" s="145">
        <v>51</v>
      </c>
      <c r="I93" s="145" t="s">
        <v>344</v>
      </c>
      <c r="J93" s="107">
        <f t="shared" si="1"/>
        <v>86</v>
      </c>
    </row>
    <row r="94" spans="1:10" hidden="1" x14ac:dyDescent="0.25">
      <c r="A94" s="76">
        <v>667159</v>
      </c>
      <c r="B94" s="144" t="s">
        <v>196</v>
      </c>
      <c r="C94" s="140">
        <v>86</v>
      </c>
      <c r="D94" s="76">
        <v>60302</v>
      </c>
      <c r="E94" s="145" t="s">
        <v>241</v>
      </c>
      <c r="F94" s="145">
        <v>0</v>
      </c>
      <c r="G94" s="145">
        <v>60</v>
      </c>
      <c r="H94" s="145">
        <v>6.7</v>
      </c>
      <c r="I94" s="145" t="s">
        <v>344</v>
      </c>
      <c r="J94" s="107">
        <f t="shared" si="1"/>
        <v>86</v>
      </c>
    </row>
    <row r="95" spans="1:10" hidden="1" x14ac:dyDescent="0.25">
      <c r="A95" s="76">
        <v>667159</v>
      </c>
      <c r="B95" s="144" t="s">
        <v>196</v>
      </c>
      <c r="C95" s="140">
        <v>86</v>
      </c>
      <c r="D95" s="76">
        <v>60301</v>
      </c>
      <c r="E95" s="145" t="s">
        <v>242</v>
      </c>
      <c r="F95" s="145">
        <v>105</v>
      </c>
      <c r="G95" s="145">
        <v>120</v>
      </c>
      <c r="H95" s="145">
        <v>113.1</v>
      </c>
      <c r="I95" s="145" t="s">
        <v>344</v>
      </c>
      <c r="J95" s="107">
        <f t="shared" si="1"/>
        <v>86</v>
      </c>
    </row>
    <row r="96" spans="1:10" hidden="1" x14ac:dyDescent="0.25">
      <c r="A96" s="76">
        <v>667154</v>
      </c>
      <c r="B96" s="144" t="s">
        <v>298</v>
      </c>
      <c r="C96" s="140">
        <v>14</v>
      </c>
      <c r="D96" s="76">
        <v>3</v>
      </c>
      <c r="E96" s="145" t="s">
        <v>262</v>
      </c>
      <c r="F96" s="145">
        <v>5000</v>
      </c>
      <c r="G96" s="145">
        <v>5400</v>
      </c>
      <c r="H96" s="145">
        <v>5400</v>
      </c>
      <c r="I96" s="145" t="s">
        <v>344</v>
      </c>
      <c r="J96" s="107">
        <f t="shared" si="1"/>
        <v>14</v>
      </c>
    </row>
    <row r="97" spans="1:10" hidden="1" x14ac:dyDescent="0.25">
      <c r="A97" s="76">
        <v>667154</v>
      </c>
      <c r="B97" s="144" t="s">
        <v>298</v>
      </c>
      <c r="C97" s="140">
        <v>14</v>
      </c>
      <c r="D97" s="76">
        <v>59</v>
      </c>
      <c r="E97" s="145" t="s">
        <v>263</v>
      </c>
      <c r="F97" s="145">
        <v>16</v>
      </c>
      <c r="G97" s="145">
        <v>17</v>
      </c>
      <c r="H97" s="145">
        <v>17</v>
      </c>
      <c r="I97" s="145" t="s">
        <v>344</v>
      </c>
      <c r="J97" s="107">
        <f t="shared" si="1"/>
        <v>14</v>
      </c>
    </row>
    <row r="98" spans="1:10" hidden="1" x14ac:dyDescent="0.25">
      <c r="A98" s="76">
        <v>667154</v>
      </c>
      <c r="B98" s="144" t="s">
        <v>298</v>
      </c>
      <c r="C98" s="140">
        <v>14</v>
      </c>
      <c r="D98" s="76">
        <v>78</v>
      </c>
      <c r="E98" s="145" t="s">
        <v>270</v>
      </c>
      <c r="F98" s="145">
        <v>15</v>
      </c>
      <c r="G98" s="145">
        <v>18</v>
      </c>
      <c r="H98" s="145">
        <v>17</v>
      </c>
      <c r="I98" s="145" t="s">
        <v>344</v>
      </c>
      <c r="J98" s="107">
        <f t="shared" si="1"/>
        <v>14</v>
      </c>
    </row>
    <row r="99" spans="1:10" hidden="1" x14ac:dyDescent="0.25">
      <c r="A99" s="76">
        <v>667154</v>
      </c>
      <c r="B99" s="144" t="s">
        <v>298</v>
      </c>
      <c r="C99" s="140">
        <v>14</v>
      </c>
      <c r="D99" s="76">
        <v>13</v>
      </c>
      <c r="E99" s="145" t="s">
        <v>299</v>
      </c>
      <c r="F99" s="145">
        <v>50</v>
      </c>
      <c r="G99" s="145">
        <v>50</v>
      </c>
      <c r="H99" s="145">
        <v>50</v>
      </c>
      <c r="I99" s="145" t="s">
        <v>344</v>
      </c>
      <c r="J99" s="107">
        <f t="shared" si="1"/>
        <v>14</v>
      </c>
    </row>
    <row r="100" spans="1:10" hidden="1" x14ac:dyDescent="0.25">
      <c r="A100" s="76">
        <v>667151</v>
      </c>
      <c r="B100" s="144" t="s">
        <v>355</v>
      </c>
      <c r="C100" s="140">
        <v>6</v>
      </c>
      <c r="D100" s="76">
        <v>3</v>
      </c>
      <c r="E100" s="145" t="s">
        <v>262</v>
      </c>
      <c r="F100" s="145">
        <v>3600</v>
      </c>
      <c r="G100" s="145">
        <v>4200</v>
      </c>
      <c r="H100" s="145">
        <v>4200</v>
      </c>
      <c r="I100" s="145" t="s">
        <v>344</v>
      </c>
      <c r="J100" s="107">
        <f t="shared" si="1"/>
        <v>6</v>
      </c>
    </row>
    <row r="101" spans="1:10" hidden="1" x14ac:dyDescent="0.25">
      <c r="A101" s="76">
        <v>667151</v>
      </c>
      <c r="B101" s="144" t="s">
        <v>355</v>
      </c>
      <c r="C101" s="140">
        <v>6</v>
      </c>
      <c r="D101" s="76">
        <v>59</v>
      </c>
      <c r="E101" s="145" t="s">
        <v>263</v>
      </c>
      <c r="F101" s="145">
        <v>23</v>
      </c>
      <c r="G101" s="145">
        <v>24</v>
      </c>
      <c r="H101" s="145">
        <v>23</v>
      </c>
      <c r="I101" s="145" t="s">
        <v>344</v>
      </c>
      <c r="J101" s="107">
        <f t="shared" si="1"/>
        <v>6</v>
      </c>
    </row>
    <row r="102" spans="1:10" hidden="1" x14ac:dyDescent="0.25">
      <c r="A102" s="76">
        <v>667151</v>
      </c>
      <c r="B102" s="144" t="s">
        <v>355</v>
      </c>
      <c r="C102" s="140">
        <v>6</v>
      </c>
      <c r="D102" s="76">
        <v>58</v>
      </c>
      <c r="E102" s="145" t="s">
        <v>303</v>
      </c>
      <c r="F102" s="145">
        <v>20</v>
      </c>
      <c r="G102" s="145">
        <v>50</v>
      </c>
      <c r="H102" s="145">
        <v>20</v>
      </c>
      <c r="I102" s="145" t="s">
        <v>344</v>
      </c>
      <c r="J102" s="107">
        <f t="shared" si="1"/>
        <v>6</v>
      </c>
    </row>
    <row r="103" spans="1:10" hidden="1" x14ac:dyDescent="0.25">
      <c r="A103" s="76">
        <v>667151</v>
      </c>
      <c r="B103" s="144" t="s">
        <v>355</v>
      </c>
      <c r="C103" s="140">
        <v>6</v>
      </c>
      <c r="D103" s="76">
        <v>57</v>
      </c>
      <c r="E103" s="145" t="s">
        <v>360</v>
      </c>
      <c r="F103" s="145">
        <v>0</v>
      </c>
      <c r="G103" s="145">
        <v>0</v>
      </c>
      <c r="H103" s="145">
        <v>0</v>
      </c>
      <c r="I103" s="145" t="s">
        <v>344</v>
      </c>
      <c r="J103" s="107">
        <f t="shared" si="1"/>
        <v>6</v>
      </c>
    </row>
    <row r="104" spans="1:10" hidden="1" x14ac:dyDescent="0.25">
      <c r="A104" s="76">
        <v>667151</v>
      </c>
      <c r="B104" s="144" t="s">
        <v>355</v>
      </c>
      <c r="C104" s="140">
        <v>6</v>
      </c>
      <c r="D104" s="76">
        <v>21</v>
      </c>
      <c r="E104" s="145" t="s">
        <v>265</v>
      </c>
      <c r="F104" s="145">
        <v>26</v>
      </c>
      <c r="G104" s="145">
        <v>31</v>
      </c>
      <c r="H104" s="145">
        <v>28</v>
      </c>
      <c r="I104" s="145" t="s">
        <v>344</v>
      </c>
      <c r="J104" s="107">
        <f t="shared" si="1"/>
        <v>6</v>
      </c>
    </row>
    <row r="105" spans="1:10" hidden="1" x14ac:dyDescent="0.25">
      <c r="A105" s="76">
        <v>667148</v>
      </c>
      <c r="B105" s="144" t="s">
        <v>298</v>
      </c>
      <c r="C105" s="140">
        <v>14</v>
      </c>
      <c r="D105" s="76">
        <v>3</v>
      </c>
      <c r="E105" s="145" t="s">
        <v>262</v>
      </c>
      <c r="F105" s="145">
        <v>5000</v>
      </c>
      <c r="G105" s="145">
        <v>5400</v>
      </c>
      <c r="H105" s="145">
        <v>5400</v>
      </c>
      <c r="I105" s="145" t="s">
        <v>344</v>
      </c>
      <c r="J105" s="107">
        <f t="shared" si="1"/>
        <v>14</v>
      </c>
    </row>
    <row r="106" spans="1:10" hidden="1" x14ac:dyDescent="0.25">
      <c r="A106" s="76">
        <v>667148</v>
      </c>
      <c r="B106" s="144" t="s">
        <v>298</v>
      </c>
      <c r="C106" s="140">
        <v>14</v>
      </c>
      <c r="D106" s="76">
        <v>59</v>
      </c>
      <c r="E106" s="145" t="s">
        <v>263</v>
      </c>
      <c r="F106" s="145">
        <v>16</v>
      </c>
      <c r="G106" s="145">
        <v>17</v>
      </c>
      <c r="H106" s="145">
        <v>17</v>
      </c>
      <c r="I106" s="145" t="s">
        <v>344</v>
      </c>
      <c r="J106" s="107">
        <f t="shared" si="1"/>
        <v>14</v>
      </c>
    </row>
    <row r="107" spans="1:10" hidden="1" x14ac:dyDescent="0.25">
      <c r="A107" s="76">
        <v>667148</v>
      </c>
      <c r="B107" s="144" t="s">
        <v>298</v>
      </c>
      <c r="C107" s="140">
        <v>14</v>
      </c>
      <c r="D107" s="76">
        <v>78</v>
      </c>
      <c r="E107" s="145" t="s">
        <v>270</v>
      </c>
      <c r="F107" s="145">
        <v>15</v>
      </c>
      <c r="G107" s="145">
        <v>18</v>
      </c>
      <c r="H107" s="145">
        <v>17</v>
      </c>
      <c r="I107" s="145" t="s">
        <v>344</v>
      </c>
      <c r="J107" s="107">
        <f t="shared" si="1"/>
        <v>14</v>
      </c>
    </row>
    <row r="108" spans="1:10" hidden="1" x14ac:dyDescent="0.25">
      <c r="A108" s="76">
        <v>667148</v>
      </c>
      <c r="B108" s="144" t="s">
        <v>298</v>
      </c>
      <c r="C108" s="140">
        <v>14</v>
      </c>
      <c r="D108" s="76">
        <v>13</v>
      </c>
      <c r="E108" s="145" t="s">
        <v>299</v>
      </c>
      <c r="F108" s="145">
        <v>50</v>
      </c>
      <c r="G108" s="145">
        <v>50</v>
      </c>
      <c r="H108" s="145">
        <v>50</v>
      </c>
      <c r="I108" s="145" t="s">
        <v>344</v>
      </c>
      <c r="J108" s="107">
        <f t="shared" si="1"/>
        <v>14</v>
      </c>
    </row>
    <row r="109" spans="1:10" hidden="1" x14ac:dyDescent="0.25">
      <c r="A109" s="76">
        <v>667145</v>
      </c>
      <c r="B109" s="144" t="s">
        <v>199</v>
      </c>
      <c r="C109" s="140">
        <v>302</v>
      </c>
      <c r="D109" s="76">
        <v>60402</v>
      </c>
      <c r="E109" s="145" t="s">
        <v>179</v>
      </c>
      <c r="F109" s="145">
        <v>2</v>
      </c>
      <c r="G109" s="145">
        <v>8</v>
      </c>
      <c r="H109" s="145">
        <v>6</v>
      </c>
      <c r="I109" s="145" t="s">
        <v>344</v>
      </c>
      <c r="J109" s="107">
        <f t="shared" si="1"/>
        <v>301</v>
      </c>
    </row>
    <row r="110" spans="1:10" hidden="1" x14ac:dyDescent="0.25">
      <c r="A110" s="76">
        <v>667145</v>
      </c>
      <c r="B110" s="144" t="s">
        <v>199</v>
      </c>
      <c r="C110" s="140">
        <v>302</v>
      </c>
      <c r="D110" s="76">
        <v>60404</v>
      </c>
      <c r="E110" s="145" t="s">
        <v>211</v>
      </c>
      <c r="F110" s="145">
        <v>0.5</v>
      </c>
      <c r="G110" s="145">
        <v>6.5</v>
      </c>
      <c r="H110" s="145">
        <v>6.5</v>
      </c>
      <c r="I110" s="145" t="s">
        <v>344</v>
      </c>
      <c r="J110" s="107">
        <f t="shared" si="1"/>
        <v>301</v>
      </c>
    </row>
    <row r="111" spans="1:10" hidden="1" x14ac:dyDescent="0.25">
      <c r="A111" s="76">
        <v>667145</v>
      </c>
      <c r="B111" s="144" t="s">
        <v>199</v>
      </c>
      <c r="C111" s="140">
        <v>302</v>
      </c>
      <c r="D111" s="76">
        <v>60401</v>
      </c>
      <c r="E111" s="145" t="s">
        <v>180</v>
      </c>
      <c r="F111" s="145">
        <v>35</v>
      </c>
      <c r="G111" s="145">
        <v>36.5</v>
      </c>
      <c r="H111" s="145">
        <v>35.5</v>
      </c>
      <c r="I111" s="145" t="s">
        <v>344</v>
      </c>
      <c r="J111" s="107">
        <f t="shared" si="1"/>
        <v>301</v>
      </c>
    </row>
    <row r="112" spans="1:10" hidden="1" x14ac:dyDescent="0.25">
      <c r="A112" s="76">
        <v>667145</v>
      </c>
      <c r="B112" s="144" t="s">
        <v>199</v>
      </c>
      <c r="C112" s="140">
        <v>302</v>
      </c>
      <c r="D112" s="76">
        <v>60403</v>
      </c>
      <c r="E112" s="145" t="s">
        <v>212</v>
      </c>
      <c r="F112" s="145">
        <v>150</v>
      </c>
      <c r="G112" s="145">
        <v>300</v>
      </c>
      <c r="H112" s="145">
        <v>240</v>
      </c>
      <c r="I112" s="145" t="s">
        <v>344</v>
      </c>
      <c r="J112" s="107">
        <f t="shared" si="1"/>
        <v>301</v>
      </c>
    </row>
    <row r="113" spans="1:10" hidden="1" x14ac:dyDescent="0.25">
      <c r="A113" s="76">
        <v>667140</v>
      </c>
      <c r="B113" s="144" t="s">
        <v>239</v>
      </c>
      <c r="C113" s="140">
        <v>5</v>
      </c>
      <c r="D113" s="76">
        <v>7</v>
      </c>
      <c r="E113" s="145" t="s">
        <v>264</v>
      </c>
      <c r="F113" s="145">
        <v>20</v>
      </c>
      <c r="G113" s="145">
        <v>26</v>
      </c>
      <c r="H113" s="145">
        <v>22</v>
      </c>
      <c r="I113" s="145" t="s">
        <v>344</v>
      </c>
      <c r="J113" s="107">
        <f t="shared" si="1"/>
        <v>5</v>
      </c>
    </row>
    <row r="114" spans="1:10" hidden="1" x14ac:dyDescent="0.25">
      <c r="A114" s="76">
        <v>667140</v>
      </c>
      <c r="B114" s="144" t="s">
        <v>239</v>
      </c>
      <c r="C114" s="140">
        <v>5</v>
      </c>
      <c r="D114" s="76">
        <v>64</v>
      </c>
      <c r="E114" s="145" t="s">
        <v>271</v>
      </c>
      <c r="F114" s="145">
        <v>60</v>
      </c>
      <c r="G114" s="145">
        <v>100</v>
      </c>
      <c r="H114" s="145">
        <v>100</v>
      </c>
      <c r="I114" s="145" t="s">
        <v>344</v>
      </c>
      <c r="J114" s="107">
        <f t="shared" si="1"/>
        <v>5</v>
      </c>
    </row>
    <row r="115" spans="1:10" hidden="1" x14ac:dyDescent="0.25">
      <c r="A115" s="76">
        <v>667139</v>
      </c>
      <c r="B115" s="144" t="s">
        <v>298</v>
      </c>
      <c r="C115" s="140">
        <v>14</v>
      </c>
      <c r="D115" s="76">
        <v>3</v>
      </c>
      <c r="E115" s="145" t="s">
        <v>262</v>
      </c>
      <c r="F115" s="145">
        <v>5000</v>
      </c>
      <c r="G115" s="145">
        <v>5400</v>
      </c>
      <c r="H115" s="145">
        <v>5400</v>
      </c>
      <c r="I115" s="145" t="s">
        <v>344</v>
      </c>
      <c r="J115" s="107">
        <f t="shared" si="1"/>
        <v>14</v>
      </c>
    </row>
    <row r="116" spans="1:10" hidden="1" x14ac:dyDescent="0.25">
      <c r="A116" s="76">
        <v>667139</v>
      </c>
      <c r="B116" s="144" t="s">
        <v>298</v>
      </c>
      <c r="C116" s="140">
        <v>14</v>
      </c>
      <c r="D116" s="76">
        <v>59</v>
      </c>
      <c r="E116" s="145" t="s">
        <v>263</v>
      </c>
      <c r="F116" s="145">
        <v>16</v>
      </c>
      <c r="G116" s="145">
        <v>17</v>
      </c>
      <c r="H116" s="145">
        <v>17</v>
      </c>
      <c r="I116" s="145" t="s">
        <v>344</v>
      </c>
      <c r="J116" s="107">
        <f t="shared" si="1"/>
        <v>14</v>
      </c>
    </row>
    <row r="117" spans="1:10" hidden="1" x14ac:dyDescent="0.25">
      <c r="A117" s="76">
        <v>667139</v>
      </c>
      <c r="B117" s="144" t="s">
        <v>298</v>
      </c>
      <c r="C117" s="140">
        <v>14</v>
      </c>
      <c r="D117" s="76">
        <v>78</v>
      </c>
      <c r="E117" s="145" t="s">
        <v>270</v>
      </c>
      <c r="F117" s="145">
        <v>15</v>
      </c>
      <c r="G117" s="145">
        <v>18</v>
      </c>
      <c r="H117" s="145">
        <v>17</v>
      </c>
      <c r="I117" s="145" t="s">
        <v>344</v>
      </c>
      <c r="J117" s="107">
        <f t="shared" si="1"/>
        <v>14</v>
      </c>
    </row>
    <row r="118" spans="1:10" hidden="1" x14ac:dyDescent="0.25">
      <c r="A118" s="76">
        <v>667139</v>
      </c>
      <c r="B118" s="144" t="s">
        <v>298</v>
      </c>
      <c r="C118" s="140">
        <v>14</v>
      </c>
      <c r="D118" s="76">
        <v>13</v>
      </c>
      <c r="E118" s="145" t="s">
        <v>299</v>
      </c>
      <c r="F118" s="145">
        <v>50</v>
      </c>
      <c r="G118" s="145">
        <v>50</v>
      </c>
      <c r="H118" s="145">
        <v>50</v>
      </c>
      <c r="I118" s="145" t="s">
        <v>344</v>
      </c>
      <c r="J118" s="107">
        <f t="shared" si="1"/>
        <v>14</v>
      </c>
    </row>
    <row r="119" spans="1:10" hidden="1" x14ac:dyDescent="0.25">
      <c r="A119" s="76">
        <v>667138</v>
      </c>
      <c r="B119" s="144" t="s">
        <v>225</v>
      </c>
      <c r="C119" s="140">
        <v>76</v>
      </c>
      <c r="D119" s="76">
        <v>40402</v>
      </c>
      <c r="E119" s="145" t="s">
        <v>220</v>
      </c>
      <c r="F119" s="145">
        <v>6000</v>
      </c>
      <c r="G119" s="145">
        <v>9500</v>
      </c>
      <c r="H119" s="145">
        <v>8300</v>
      </c>
      <c r="I119" s="145" t="s">
        <v>344</v>
      </c>
      <c r="J119" s="107">
        <f t="shared" si="1"/>
        <v>76</v>
      </c>
    </row>
    <row r="120" spans="1:10" hidden="1" x14ac:dyDescent="0.25">
      <c r="A120" s="76">
        <v>667138</v>
      </c>
      <c r="B120" s="144" t="s">
        <v>225</v>
      </c>
      <c r="C120" s="140">
        <v>76</v>
      </c>
      <c r="D120" s="76">
        <v>40406</v>
      </c>
      <c r="E120" s="145" t="s">
        <v>221</v>
      </c>
      <c r="F120" s="145">
        <v>600</v>
      </c>
      <c r="G120" s="145">
        <v>800</v>
      </c>
      <c r="H120" s="145">
        <v>600</v>
      </c>
      <c r="I120" s="145" t="s">
        <v>344</v>
      </c>
      <c r="J120" s="107">
        <f t="shared" si="1"/>
        <v>76</v>
      </c>
    </row>
    <row r="121" spans="1:10" hidden="1" x14ac:dyDescent="0.25">
      <c r="A121" s="76">
        <v>667138</v>
      </c>
      <c r="B121" s="144" t="s">
        <v>225</v>
      </c>
      <c r="C121" s="140">
        <v>76</v>
      </c>
      <c r="D121" s="76">
        <v>40405</v>
      </c>
      <c r="E121" s="145" t="s">
        <v>222</v>
      </c>
      <c r="F121" s="145">
        <v>19</v>
      </c>
      <c r="G121" s="145">
        <v>20</v>
      </c>
      <c r="H121" s="145">
        <v>19</v>
      </c>
      <c r="I121" s="145" t="s">
        <v>344</v>
      </c>
      <c r="J121" s="107">
        <f t="shared" si="1"/>
        <v>76</v>
      </c>
    </row>
    <row r="122" spans="1:10" hidden="1" x14ac:dyDescent="0.25">
      <c r="A122" s="76">
        <v>667138</v>
      </c>
      <c r="B122" s="144" t="s">
        <v>225</v>
      </c>
      <c r="C122" s="140">
        <v>76</v>
      </c>
      <c r="D122" s="76">
        <v>40401</v>
      </c>
      <c r="E122" s="145" t="s">
        <v>128</v>
      </c>
      <c r="F122" s="145">
        <v>0</v>
      </c>
      <c r="G122" s="145">
        <v>5</v>
      </c>
      <c r="H122" s="145">
        <v>1.9</v>
      </c>
      <c r="I122" s="145" t="s">
        <v>344</v>
      </c>
      <c r="J122" s="107">
        <f t="shared" si="1"/>
        <v>76</v>
      </c>
    </row>
    <row r="123" spans="1:10" hidden="1" x14ac:dyDescent="0.25">
      <c r="A123" s="76">
        <v>667138</v>
      </c>
      <c r="B123" s="144" t="s">
        <v>225</v>
      </c>
      <c r="C123" s="140">
        <v>76</v>
      </c>
      <c r="D123" s="76">
        <v>40404</v>
      </c>
      <c r="E123" s="145" t="s">
        <v>129</v>
      </c>
      <c r="F123" s="145">
        <v>1.5</v>
      </c>
      <c r="G123" s="145">
        <v>2</v>
      </c>
      <c r="H123" s="145">
        <v>1.5</v>
      </c>
      <c r="I123" s="145" t="s">
        <v>344</v>
      </c>
      <c r="J123" s="107">
        <f t="shared" si="1"/>
        <v>76</v>
      </c>
    </row>
    <row r="124" spans="1:10" hidden="1" x14ac:dyDescent="0.25">
      <c r="A124" s="76">
        <v>667138</v>
      </c>
      <c r="B124" s="144" t="s">
        <v>225</v>
      </c>
      <c r="C124" s="140">
        <v>76</v>
      </c>
      <c r="D124" s="76">
        <v>40403</v>
      </c>
      <c r="E124" s="145" t="s">
        <v>223</v>
      </c>
      <c r="F124" s="145">
        <v>245</v>
      </c>
      <c r="G124" s="145">
        <v>255</v>
      </c>
      <c r="H124" s="145">
        <v>252</v>
      </c>
      <c r="I124" s="145" t="s">
        <v>344</v>
      </c>
      <c r="J124" s="107">
        <f t="shared" si="1"/>
        <v>76</v>
      </c>
    </row>
    <row r="125" spans="1:10" hidden="1" x14ac:dyDescent="0.25">
      <c r="A125" s="76">
        <v>667138</v>
      </c>
      <c r="B125" s="144" t="s">
        <v>225</v>
      </c>
      <c r="C125" s="140">
        <v>76</v>
      </c>
      <c r="D125" s="76">
        <v>40407</v>
      </c>
      <c r="E125" s="145" t="s">
        <v>224</v>
      </c>
      <c r="F125" s="145">
        <v>52</v>
      </c>
      <c r="G125" s="145">
        <v>60</v>
      </c>
      <c r="H125" s="145">
        <v>60</v>
      </c>
      <c r="I125" s="145" t="s">
        <v>344</v>
      </c>
      <c r="J125" s="107">
        <f t="shared" si="1"/>
        <v>76</v>
      </c>
    </row>
    <row r="126" spans="1:10" hidden="1" x14ac:dyDescent="0.25">
      <c r="A126" s="76">
        <v>667137</v>
      </c>
      <c r="B126" s="144" t="s">
        <v>355</v>
      </c>
      <c r="C126" s="140">
        <v>6</v>
      </c>
      <c r="D126" s="76">
        <v>3</v>
      </c>
      <c r="E126" s="145" t="s">
        <v>262</v>
      </c>
      <c r="F126" s="145">
        <v>3600</v>
      </c>
      <c r="G126" s="145">
        <v>4200</v>
      </c>
      <c r="H126" s="145">
        <v>4200</v>
      </c>
      <c r="I126" s="145" t="s">
        <v>344</v>
      </c>
      <c r="J126" s="107">
        <f t="shared" si="1"/>
        <v>6</v>
      </c>
    </row>
    <row r="127" spans="1:10" hidden="1" x14ac:dyDescent="0.25">
      <c r="A127" s="76">
        <v>667137</v>
      </c>
      <c r="B127" s="144" t="s">
        <v>355</v>
      </c>
      <c r="C127" s="140">
        <v>6</v>
      </c>
      <c r="D127" s="76">
        <v>59</v>
      </c>
      <c r="E127" s="145" t="s">
        <v>263</v>
      </c>
      <c r="F127" s="145">
        <v>23</v>
      </c>
      <c r="G127" s="145">
        <v>24</v>
      </c>
      <c r="H127" s="145">
        <v>23</v>
      </c>
      <c r="I127" s="145" t="s">
        <v>344</v>
      </c>
      <c r="J127" s="107">
        <f t="shared" si="1"/>
        <v>6</v>
      </c>
    </row>
    <row r="128" spans="1:10" hidden="1" x14ac:dyDescent="0.25">
      <c r="A128" s="76">
        <v>667137</v>
      </c>
      <c r="B128" s="144" t="s">
        <v>355</v>
      </c>
      <c r="C128" s="140">
        <v>6</v>
      </c>
      <c r="D128" s="76">
        <v>58</v>
      </c>
      <c r="E128" s="145" t="s">
        <v>303</v>
      </c>
      <c r="F128" s="145">
        <v>20</v>
      </c>
      <c r="G128" s="145">
        <v>50</v>
      </c>
      <c r="H128" s="145">
        <v>20</v>
      </c>
      <c r="I128" s="145" t="s">
        <v>344</v>
      </c>
      <c r="J128" s="107">
        <f t="shared" si="1"/>
        <v>6</v>
      </c>
    </row>
    <row r="129" spans="1:10" hidden="1" x14ac:dyDescent="0.25">
      <c r="A129" s="76">
        <v>667137</v>
      </c>
      <c r="B129" s="144" t="s">
        <v>355</v>
      </c>
      <c r="C129" s="140">
        <v>6</v>
      </c>
      <c r="D129" s="76">
        <v>57</v>
      </c>
      <c r="E129" s="145" t="s">
        <v>360</v>
      </c>
      <c r="F129" s="145">
        <v>0</v>
      </c>
      <c r="G129" s="145">
        <v>0</v>
      </c>
      <c r="H129" s="145">
        <v>0</v>
      </c>
      <c r="I129" s="145" t="s">
        <v>344</v>
      </c>
      <c r="J129" s="107">
        <f t="shared" si="1"/>
        <v>6</v>
      </c>
    </row>
    <row r="130" spans="1:10" hidden="1" x14ac:dyDescent="0.25">
      <c r="A130" s="76">
        <v>667137</v>
      </c>
      <c r="B130" s="144" t="s">
        <v>355</v>
      </c>
      <c r="C130" s="140">
        <v>6</v>
      </c>
      <c r="D130" s="76">
        <v>21</v>
      </c>
      <c r="E130" s="145" t="s">
        <v>265</v>
      </c>
      <c r="F130" s="145">
        <v>26</v>
      </c>
      <c r="G130" s="145">
        <v>31</v>
      </c>
      <c r="H130" s="145">
        <v>28</v>
      </c>
      <c r="I130" s="145" t="s">
        <v>344</v>
      </c>
      <c r="J130" s="107">
        <f t="shared" ref="J130:J193" si="2">IF(A130="","",IF(OR(C130=73,C130=74,C130=75),75,IF(OR(C130=31,C130=32,C130=33),33,IF(OR(C130=301,C130=302,C130=303,C130=304,C130=305),301,C130))))</f>
        <v>6</v>
      </c>
    </row>
    <row r="131" spans="1:10" hidden="1" x14ac:dyDescent="0.25">
      <c r="A131" s="76">
        <v>667136</v>
      </c>
      <c r="B131" s="144" t="s">
        <v>298</v>
      </c>
      <c r="C131" s="140">
        <v>14</v>
      </c>
      <c r="D131" s="76">
        <v>3</v>
      </c>
      <c r="E131" s="145" t="s">
        <v>262</v>
      </c>
      <c r="F131" s="145">
        <v>5000</v>
      </c>
      <c r="G131" s="145">
        <v>5400</v>
      </c>
      <c r="H131" s="145">
        <v>5400</v>
      </c>
      <c r="I131" s="145" t="s">
        <v>344</v>
      </c>
      <c r="J131" s="107">
        <f t="shared" si="2"/>
        <v>14</v>
      </c>
    </row>
    <row r="132" spans="1:10" hidden="1" x14ac:dyDescent="0.25">
      <c r="A132" s="76">
        <v>667136</v>
      </c>
      <c r="B132" s="144" t="s">
        <v>298</v>
      </c>
      <c r="C132" s="140">
        <v>14</v>
      </c>
      <c r="D132" s="76">
        <v>59</v>
      </c>
      <c r="E132" s="145" t="s">
        <v>263</v>
      </c>
      <c r="F132" s="145">
        <v>16</v>
      </c>
      <c r="G132" s="145">
        <v>17</v>
      </c>
      <c r="H132" s="145">
        <v>17</v>
      </c>
      <c r="I132" s="145" t="s">
        <v>344</v>
      </c>
      <c r="J132" s="107">
        <f t="shared" si="2"/>
        <v>14</v>
      </c>
    </row>
    <row r="133" spans="1:10" hidden="1" x14ac:dyDescent="0.25">
      <c r="A133" s="76">
        <v>667136</v>
      </c>
      <c r="B133" s="144" t="s">
        <v>298</v>
      </c>
      <c r="C133" s="140">
        <v>14</v>
      </c>
      <c r="D133" s="76">
        <v>78</v>
      </c>
      <c r="E133" s="145" t="s">
        <v>270</v>
      </c>
      <c r="F133" s="145">
        <v>15</v>
      </c>
      <c r="G133" s="145">
        <v>18</v>
      </c>
      <c r="H133" s="145">
        <v>17</v>
      </c>
      <c r="I133" s="145" t="s">
        <v>344</v>
      </c>
      <c r="J133" s="107">
        <f t="shared" si="2"/>
        <v>14</v>
      </c>
    </row>
    <row r="134" spans="1:10" hidden="1" x14ac:dyDescent="0.25">
      <c r="A134" s="76">
        <v>667136</v>
      </c>
      <c r="B134" s="144" t="s">
        <v>298</v>
      </c>
      <c r="C134" s="140">
        <v>14</v>
      </c>
      <c r="D134" s="76">
        <v>13</v>
      </c>
      <c r="E134" s="145" t="s">
        <v>299</v>
      </c>
      <c r="F134" s="145">
        <v>50</v>
      </c>
      <c r="G134" s="145">
        <v>50</v>
      </c>
      <c r="H134" s="145">
        <v>50</v>
      </c>
      <c r="I134" s="145" t="s">
        <v>344</v>
      </c>
      <c r="J134" s="107">
        <f t="shared" si="2"/>
        <v>14</v>
      </c>
    </row>
    <row r="135" spans="1:10" hidden="1" x14ac:dyDescent="0.25">
      <c r="A135" s="76">
        <v>667134</v>
      </c>
      <c r="B135" s="144" t="s">
        <v>188</v>
      </c>
      <c r="C135" s="140">
        <v>55</v>
      </c>
      <c r="D135" s="76">
        <v>30201</v>
      </c>
      <c r="E135" s="145" t="s">
        <v>113</v>
      </c>
      <c r="F135" s="145">
        <v>8500</v>
      </c>
      <c r="G135" s="145">
        <v>9500</v>
      </c>
      <c r="H135" s="145">
        <v>9500</v>
      </c>
      <c r="I135" s="145" t="s">
        <v>344</v>
      </c>
      <c r="J135" s="107">
        <f t="shared" si="2"/>
        <v>55</v>
      </c>
    </row>
    <row r="136" spans="1:10" hidden="1" x14ac:dyDescent="0.25">
      <c r="A136" s="76">
        <v>667134</v>
      </c>
      <c r="B136" s="144" t="s">
        <v>188</v>
      </c>
      <c r="C136" s="140">
        <v>55</v>
      </c>
      <c r="D136" s="76">
        <v>30205</v>
      </c>
      <c r="E136" s="145" t="s">
        <v>114</v>
      </c>
      <c r="F136" s="145">
        <v>0.5</v>
      </c>
      <c r="G136" s="145">
        <v>0.6</v>
      </c>
      <c r="H136" s="145">
        <v>0.5</v>
      </c>
      <c r="I136" s="145" t="s">
        <v>344</v>
      </c>
      <c r="J136" s="107">
        <f t="shared" si="2"/>
        <v>55</v>
      </c>
    </row>
    <row r="137" spans="1:10" x14ac:dyDescent="0.25">
      <c r="A137" s="76">
        <v>667134</v>
      </c>
      <c r="B137" s="144" t="s">
        <v>188</v>
      </c>
      <c r="C137" s="140">
        <v>55</v>
      </c>
      <c r="D137" s="76">
        <v>30206</v>
      </c>
      <c r="E137" s="145" t="s">
        <v>115</v>
      </c>
      <c r="F137" s="145">
        <v>0.5</v>
      </c>
      <c r="G137" s="145">
        <v>2</v>
      </c>
      <c r="H137" s="145">
        <v>3.3</v>
      </c>
      <c r="I137" s="145" t="s">
        <v>345</v>
      </c>
      <c r="J137" s="107">
        <f t="shared" si="2"/>
        <v>55</v>
      </c>
    </row>
    <row r="138" spans="1:10" hidden="1" x14ac:dyDescent="0.25">
      <c r="A138" s="76">
        <v>667134</v>
      </c>
      <c r="B138" s="144" t="s">
        <v>188</v>
      </c>
      <c r="C138" s="140">
        <v>55</v>
      </c>
      <c r="D138" s="76">
        <v>30202</v>
      </c>
      <c r="E138" s="145" t="s">
        <v>116</v>
      </c>
      <c r="F138" s="145">
        <v>50</v>
      </c>
      <c r="G138" s="145">
        <v>300</v>
      </c>
      <c r="H138" s="145">
        <v>356</v>
      </c>
      <c r="I138" s="145" t="s">
        <v>345</v>
      </c>
      <c r="J138" s="107">
        <f t="shared" si="2"/>
        <v>55</v>
      </c>
    </row>
    <row r="139" spans="1:10" hidden="1" x14ac:dyDescent="0.25">
      <c r="A139" s="76">
        <v>667134</v>
      </c>
      <c r="B139" s="144" t="s">
        <v>188</v>
      </c>
      <c r="C139" s="140">
        <v>55</v>
      </c>
      <c r="D139" s="76">
        <v>30203</v>
      </c>
      <c r="E139" s="145" t="s">
        <v>117</v>
      </c>
      <c r="F139" s="145">
        <v>105</v>
      </c>
      <c r="G139" s="145">
        <v>110</v>
      </c>
      <c r="H139" s="145">
        <v>104.6</v>
      </c>
      <c r="I139" s="145" t="s">
        <v>345</v>
      </c>
      <c r="J139" s="107">
        <f t="shared" si="2"/>
        <v>55</v>
      </c>
    </row>
    <row r="140" spans="1:10" hidden="1" x14ac:dyDescent="0.25">
      <c r="A140" s="76">
        <v>667134</v>
      </c>
      <c r="B140" s="144" t="s">
        <v>188</v>
      </c>
      <c r="C140" s="140">
        <v>55</v>
      </c>
      <c r="D140" s="76">
        <v>30204</v>
      </c>
      <c r="E140" s="145" t="s">
        <v>118</v>
      </c>
      <c r="F140" s="145">
        <v>120</v>
      </c>
      <c r="G140" s="145">
        <v>125</v>
      </c>
      <c r="H140" s="145">
        <v>124.7</v>
      </c>
      <c r="I140" s="145" t="s">
        <v>344</v>
      </c>
      <c r="J140" s="107">
        <f t="shared" si="2"/>
        <v>55</v>
      </c>
    </row>
    <row r="141" spans="1:10" hidden="1" x14ac:dyDescent="0.25">
      <c r="A141" s="76">
        <v>667133</v>
      </c>
      <c r="B141" s="144" t="s">
        <v>187</v>
      </c>
      <c r="C141" s="140">
        <v>75</v>
      </c>
      <c r="D141" s="76">
        <v>30406</v>
      </c>
      <c r="E141" s="145" t="s">
        <v>119</v>
      </c>
      <c r="F141" s="145">
        <v>2400</v>
      </c>
      <c r="G141" s="145">
        <v>2550</v>
      </c>
      <c r="H141" s="145">
        <v>2351</v>
      </c>
      <c r="I141" s="145" t="s">
        <v>345</v>
      </c>
      <c r="J141" s="107">
        <f t="shared" si="2"/>
        <v>75</v>
      </c>
    </row>
    <row r="142" spans="1:10" hidden="1" x14ac:dyDescent="0.25">
      <c r="A142" s="76">
        <v>667133</v>
      </c>
      <c r="B142" s="144" t="s">
        <v>187</v>
      </c>
      <c r="C142" s="140">
        <v>75</v>
      </c>
      <c r="D142" s="76">
        <v>30408</v>
      </c>
      <c r="E142" s="145" t="s">
        <v>120</v>
      </c>
      <c r="F142" s="145">
        <v>20</v>
      </c>
      <c r="G142" s="145">
        <v>25</v>
      </c>
      <c r="H142" s="145">
        <v>25</v>
      </c>
      <c r="I142" s="145" t="s">
        <v>344</v>
      </c>
      <c r="J142" s="107">
        <f t="shared" si="2"/>
        <v>75</v>
      </c>
    </row>
    <row r="143" spans="1:10" hidden="1" x14ac:dyDescent="0.25">
      <c r="A143" s="76">
        <v>667133</v>
      </c>
      <c r="B143" s="144" t="s">
        <v>187</v>
      </c>
      <c r="C143" s="140">
        <v>75</v>
      </c>
      <c r="D143" s="76">
        <v>30409</v>
      </c>
      <c r="E143" s="145" t="s">
        <v>121</v>
      </c>
      <c r="F143" s="145">
        <v>0.1</v>
      </c>
      <c r="G143" s="145">
        <v>0.2</v>
      </c>
      <c r="H143" s="145">
        <v>0.2</v>
      </c>
      <c r="I143" s="145" t="s">
        <v>344</v>
      </c>
      <c r="J143" s="107">
        <f t="shared" si="2"/>
        <v>75</v>
      </c>
    </row>
    <row r="144" spans="1:10" hidden="1" x14ac:dyDescent="0.25">
      <c r="A144" s="76">
        <v>667133</v>
      </c>
      <c r="B144" s="144" t="s">
        <v>187</v>
      </c>
      <c r="C144" s="140">
        <v>75</v>
      </c>
      <c r="D144" s="76">
        <v>30401</v>
      </c>
      <c r="E144" s="145" t="s">
        <v>122</v>
      </c>
      <c r="F144" s="145">
        <v>2</v>
      </c>
      <c r="G144" s="145">
        <v>6</v>
      </c>
      <c r="H144" s="145">
        <v>5.3</v>
      </c>
      <c r="I144" s="145" t="s">
        <v>344</v>
      </c>
      <c r="J144" s="107">
        <f t="shared" si="2"/>
        <v>75</v>
      </c>
    </row>
    <row r="145" spans="1:10" hidden="1" x14ac:dyDescent="0.25">
      <c r="A145" s="76">
        <v>667133</v>
      </c>
      <c r="B145" s="144" t="s">
        <v>187</v>
      </c>
      <c r="C145" s="140">
        <v>75</v>
      </c>
      <c r="D145" s="76">
        <v>30407</v>
      </c>
      <c r="E145" s="145" t="s">
        <v>123</v>
      </c>
      <c r="F145" s="145">
        <v>1.6</v>
      </c>
      <c r="G145" s="145">
        <v>1.8</v>
      </c>
      <c r="H145" s="145">
        <v>1.4</v>
      </c>
      <c r="I145" s="145" t="s">
        <v>345</v>
      </c>
      <c r="J145" s="107">
        <f t="shared" si="2"/>
        <v>75</v>
      </c>
    </row>
    <row r="146" spans="1:10" hidden="1" x14ac:dyDescent="0.25">
      <c r="A146" s="76">
        <v>667133</v>
      </c>
      <c r="B146" s="144" t="s">
        <v>187</v>
      </c>
      <c r="C146" s="140">
        <v>75</v>
      </c>
      <c r="D146" s="76">
        <v>30405</v>
      </c>
      <c r="E146" s="145" t="s">
        <v>124</v>
      </c>
      <c r="F146" s="145">
        <v>55</v>
      </c>
      <c r="G146" s="145">
        <v>58</v>
      </c>
      <c r="H146" s="145">
        <v>57.2</v>
      </c>
      <c r="I146" s="145" t="s">
        <v>344</v>
      </c>
      <c r="J146" s="107">
        <f t="shared" si="2"/>
        <v>75</v>
      </c>
    </row>
    <row r="147" spans="1:10" hidden="1" x14ac:dyDescent="0.25">
      <c r="A147" s="76">
        <v>667133</v>
      </c>
      <c r="B147" s="144" t="s">
        <v>187</v>
      </c>
      <c r="C147" s="140">
        <v>75</v>
      </c>
      <c r="D147" s="76">
        <v>30403</v>
      </c>
      <c r="E147" s="145" t="s">
        <v>125</v>
      </c>
      <c r="F147" s="145">
        <v>85</v>
      </c>
      <c r="G147" s="145">
        <v>100</v>
      </c>
      <c r="H147" s="145">
        <v>92.6</v>
      </c>
      <c r="I147" s="145" t="s">
        <v>344</v>
      </c>
      <c r="J147" s="107">
        <f t="shared" si="2"/>
        <v>75</v>
      </c>
    </row>
    <row r="148" spans="1:10" hidden="1" x14ac:dyDescent="0.25">
      <c r="A148" s="76">
        <v>667133</v>
      </c>
      <c r="B148" s="144" t="s">
        <v>187</v>
      </c>
      <c r="C148" s="140">
        <v>75</v>
      </c>
      <c r="D148" s="76">
        <v>30402</v>
      </c>
      <c r="E148" s="145" t="s">
        <v>126</v>
      </c>
      <c r="F148" s="145">
        <v>180</v>
      </c>
      <c r="G148" s="145">
        <v>200</v>
      </c>
      <c r="H148" s="145">
        <v>176.6</v>
      </c>
      <c r="I148" s="145" t="s">
        <v>345</v>
      </c>
      <c r="J148" s="107">
        <f t="shared" si="2"/>
        <v>75</v>
      </c>
    </row>
    <row r="149" spans="1:10" hidden="1" x14ac:dyDescent="0.25">
      <c r="A149" s="76">
        <v>667133</v>
      </c>
      <c r="B149" s="144" t="s">
        <v>187</v>
      </c>
      <c r="C149" s="140">
        <v>75</v>
      </c>
      <c r="D149" s="76">
        <v>30404</v>
      </c>
      <c r="E149" s="145" t="s">
        <v>127</v>
      </c>
      <c r="F149" s="145">
        <v>16</v>
      </c>
      <c r="G149" s="145">
        <v>20</v>
      </c>
      <c r="H149" s="145">
        <v>20</v>
      </c>
      <c r="I149" s="145" t="s">
        <v>344</v>
      </c>
      <c r="J149" s="107">
        <f t="shared" si="2"/>
        <v>75</v>
      </c>
    </row>
    <row r="150" spans="1:10" hidden="1" x14ac:dyDescent="0.25">
      <c r="A150" s="76">
        <v>667132</v>
      </c>
      <c r="B150" s="144" t="s">
        <v>361</v>
      </c>
      <c r="C150" s="140">
        <v>1</v>
      </c>
      <c r="D150" s="76">
        <v>3</v>
      </c>
      <c r="E150" s="145" t="s">
        <v>262</v>
      </c>
      <c r="F150" s="145">
        <v>4300</v>
      </c>
      <c r="G150" s="145">
        <v>4700</v>
      </c>
      <c r="H150" s="145">
        <v>4300</v>
      </c>
      <c r="I150" s="145" t="s">
        <v>344</v>
      </c>
      <c r="J150" s="107">
        <f t="shared" si="2"/>
        <v>1</v>
      </c>
    </row>
    <row r="151" spans="1:10" hidden="1" x14ac:dyDescent="0.25">
      <c r="A151" s="76">
        <v>667132</v>
      </c>
      <c r="B151" s="144" t="s">
        <v>361</v>
      </c>
      <c r="C151" s="140">
        <v>1</v>
      </c>
      <c r="D151" s="76">
        <v>59</v>
      </c>
      <c r="E151" s="145" t="s">
        <v>263</v>
      </c>
      <c r="F151" s="145">
        <v>54</v>
      </c>
      <c r="G151" s="145">
        <v>66</v>
      </c>
      <c r="H151" s="145">
        <v>32</v>
      </c>
      <c r="I151" s="145" t="s">
        <v>345</v>
      </c>
      <c r="J151" s="107">
        <f t="shared" si="2"/>
        <v>1</v>
      </c>
    </row>
    <row r="152" spans="1:10" hidden="1" x14ac:dyDescent="0.25">
      <c r="A152" s="76">
        <v>667132</v>
      </c>
      <c r="B152" s="144" t="s">
        <v>361</v>
      </c>
      <c r="C152" s="140">
        <v>1</v>
      </c>
      <c r="D152" s="76">
        <v>12</v>
      </c>
      <c r="E152" s="145" t="s">
        <v>364</v>
      </c>
      <c r="F152" s="145">
        <v>100</v>
      </c>
      <c r="G152" s="145">
        <v>100</v>
      </c>
      <c r="H152" s="145">
        <v>100</v>
      </c>
      <c r="I152" s="145" t="s">
        <v>344</v>
      </c>
      <c r="J152" s="107">
        <f t="shared" si="2"/>
        <v>1</v>
      </c>
    </row>
    <row r="153" spans="1:10" hidden="1" x14ac:dyDescent="0.25">
      <c r="A153" s="76">
        <v>667132</v>
      </c>
      <c r="B153" s="144" t="s">
        <v>361</v>
      </c>
      <c r="C153" s="140">
        <v>1</v>
      </c>
      <c r="D153" s="76">
        <v>7</v>
      </c>
      <c r="E153" s="145" t="s">
        <v>264</v>
      </c>
      <c r="F153" s="145">
        <v>27</v>
      </c>
      <c r="G153" s="145">
        <v>32</v>
      </c>
      <c r="H153" s="145">
        <v>32</v>
      </c>
      <c r="I153" s="145" t="s">
        <v>344</v>
      </c>
      <c r="J153" s="107">
        <f t="shared" si="2"/>
        <v>1</v>
      </c>
    </row>
    <row r="154" spans="1:10" hidden="1" x14ac:dyDescent="0.25">
      <c r="A154" s="76">
        <v>667131</v>
      </c>
      <c r="B154" s="144" t="s">
        <v>298</v>
      </c>
      <c r="C154" s="140">
        <v>14</v>
      </c>
      <c r="D154" s="76">
        <v>3</v>
      </c>
      <c r="E154" s="145" t="s">
        <v>262</v>
      </c>
      <c r="F154" s="145">
        <v>5000</v>
      </c>
      <c r="G154" s="145">
        <v>5400</v>
      </c>
      <c r="H154" s="145">
        <v>5400</v>
      </c>
      <c r="I154" s="145" t="s">
        <v>344</v>
      </c>
      <c r="J154" s="107">
        <f t="shared" si="2"/>
        <v>14</v>
      </c>
    </row>
    <row r="155" spans="1:10" hidden="1" x14ac:dyDescent="0.25">
      <c r="A155" s="76">
        <v>667131</v>
      </c>
      <c r="B155" s="144" t="s">
        <v>298</v>
      </c>
      <c r="C155" s="140">
        <v>14</v>
      </c>
      <c r="D155" s="76">
        <v>59</v>
      </c>
      <c r="E155" s="145" t="s">
        <v>263</v>
      </c>
      <c r="F155" s="145">
        <v>16</v>
      </c>
      <c r="G155" s="145">
        <v>17</v>
      </c>
      <c r="H155" s="145">
        <v>17</v>
      </c>
      <c r="I155" s="145" t="s">
        <v>344</v>
      </c>
      <c r="J155" s="107">
        <f t="shared" si="2"/>
        <v>14</v>
      </c>
    </row>
    <row r="156" spans="1:10" hidden="1" x14ac:dyDescent="0.25">
      <c r="A156" s="76">
        <v>667131</v>
      </c>
      <c r="B156" s="144" t="s">
        <v>298</v>
      </c>
      <c r="C156" s="140">
        <v>14</v>
      </c>
      <c r="D156" s="76">
        <v>78</v>
      </c>
      <c r="E156" s="145" t="s">
        <v>270</v>
      </c>
      <c r="F156" s="145">
        <v>15</v>
      </c>
      <c r="G156" s="145">
        <v>18</v>
      </c>
      <c r="H156" s="145">
        <v>16</v>
      </c>
      <c r="I156" s="145" t="s">
        <v>344</v>
      </c>
      <c r="J156" s="107">
        <f t="shared" si="2"/>
        <v>14</v>
      </c>
    </row>
    <row r="157" spans="1:10" hidden="1" x14ac:dyDescent="0.25">
      <c r="A157" s="76">
        <v>667131</v>
      </c>
      <c r="B157" s="144" t="s">
        <v>298</v>
      </c>
      <c r="C157" s="140">
        <v>14</v>
      </c>
      <c r="D157" s="76">
        <v>13</v>
      </c>
      <c r="E157" s="145" t="s">
        <v>299</v>
      </c>
      <c r="F157" s="145">
        <v>50</v>
      </c>
      <c r="G157" s="145">
        <v>50</v>
      </c>
      <c r="H157" s="145">
        <v>50</v>
      </c>
      <c r="I157" s="145" t="s">
        <v>344</v>
      </c>
      <c r="J157" s="107">
        <f t="shared" si="2"/>
        <v>14</v>
      </c>
    </row>
    <row r="158" spans="1:10" hidden="1" x14ac:dyDescent="0.25">
      <c r="A158" s="76">
        <v>667128</v>
      </c>
      <c r="B158" s="144" t="s">
        <v>239</v>
      </c>
      <c r="C158" s="140">
        <v>5</v>
      </c>
      <c r="D158" s="76">
        <v>3</v>
      </c>
      <c r="E158" s="145" t="s">
        <v>262</v>
      </c>
      <c r="F158" s="145">
        <v>4000</v>
      </c>
      <c r="G158" s="145">
        <v>5400</v>
      </c>
      <c r="H158" s="145">
        <v>4800</v>
      </c>
      <c r="I158" s="145" t="s">
        <v>344</v>
      </c>
      <c r="J158" s="107">
        <f t="shared" si="2"/>
        <v>5</v>
      </c>
    </row>
    <row r="159" spans="1:10" hidden="1" x14ac:dyDescent="0.25">
      <c r="A159" s="76">
        <v>667128</v>
      </c>
      <c r="B159" s="144" t="s">
        <v>239</v>
      </c>
      <c r="C159" s="140">
        <v>5</v>
      </c>
      <c r="D159" s="76">
        <v>7</v>
      </c>
      <c r="E159" s="145" t="s">
        <v>264</v>
      </c>
      <c r="F159" s="145">
        <v>21</v>
      </c>
      <c r="G159" s="145">
        <v>25</v>
      </c>
      <c r="H159" s="145">
        <v>22</v>
      </c>
      <c r="I159" s="145" t="s">
        <v>344</v>
      </c>
      <c r="J159" s="107">
        <f t="shared" si="2"/>
        <v>5</v>
      </c>
    </row>
    <row r="160" spans="1:10" hidden="1" x14ac:dyDescent="0.25">
      <c r="A160" s="76">
        <v>667126</v>
      </c>
      <c r="B160" s="144" t="s">
        <v>355</v>
      </c>
      <c r="C160" s="140">
        <v>6</v>
      </c>
      <c r="D160" s="76">
        <v>3</v>
      </c>
      <c r="E160" s="145" t="s">
        <v>262</v>
      </c>
      <c r="F160" s="145">
        <v>3600</v>
      </c>
      <c r="G160" s="145">
        <v>4200</v>
      </c>
      <c r="H160" s="145">
        <v>4100</v>
      </c>
      <c r="I160" s="145" t="s">
        <v>344</v>
      </c>
      <c r="J160" s="107">
        <f t="shared" si="2"/>
        <v>6</v>
      </c>
    </row>
    <row r="161" spans="1:10" hidden="1" x14ac:dyDescent="0.25">
      <c r="A161" s="76">
        <v>667126</v>
      </c>
      <c r="B161" s="144" t="s">
        <v>355</v>
      </c>
      <c r="C161" s="140">
        <v>6</v>
      </c>
      <c r="D161" s="76">
        <v>59</v>
      </c>
      <c r="E161" s="145" t="s">
        <v>263</v>
      </c>
      <c r="F161" s="145">
        <v>23</v>
      </c>
      <c r="G161" s="145">
        <v>24</v>
      </c>
      <c r="H161" s="145">
        <v>23</v>
      </c>
      <c r="I161" s="145" t="s">
        <v>344</v>
      </c>
      <c r="J161" s="107">
        <f t="shared" si="2"/>
        <v>6</v>
      </c>
    </row>
    <row r="162" spans="1:10" hidden="1" x14ac:dyDescent="0.25">
      <c r="A162" s="76">
        <v>667126</v>
      </c>
      <c r="B162" s="144" t="s">
        <v>355</v>
      </c>
      <c r="C162" s="140">
        <v>6</v>
      </c>
      <c r="D162" s="76">
        <v>58</v>
      </c>
      <c r="E162" s="145" t="s">
        <v>303</v>
      </c>
      <c r="F162" s="145">
        <v>20</v>
      </c>
      <c r="G162" s="145">
        <v>50</v>
      </c>
      <c r="H162" s="145">
        <v>20</v>
      </c>
      <c r="I162" s="145" t="s">
        <v>344</v>
      </c>
      <c r="J162" s="107">
        <f t="shared" si="2"/>
        <v>6</v>
      </c>
    </row>
    <row r="163" spans="1:10" hidden="1" x14ac:dyDescent="0.25">
      <c r="A163" s="76">
        <v>667126</v>
      </c>
      <c r="B163" s="144" t="s">
        <v>355</v>
      </c>
      <c r="C163" s="140">
        <v>6</v>
      </c>
      <c r="D163" s="76">
        <v>57</v>
      </c>
      <c r="E163" s="145" t="s">
        <v>360</v>
      </c>
      <c r="F163" s="145">
        <v>0</v>
      </c>
      <c r="G163" s="145">
        <v>0</v>
      </c>
      <c r="H163" s="145">
        <v>0</v>
      </c>
      <c r="I163" s="145" t="s">
        <v>344</v>
      </c>
      <c r="J163" s="107">
        <f t="shared" si="2"/>
        <v>6</v>
      </c>
    </row>
    <row r="164" spans="1:10" hidden="1" x14ac:dyDescent="0.25">
      <c r="A164" s="76">
        <v>667126</v>
      </c>
      <c r="B164" s="144" t="s">
        <v>355</v>
      </c>
      <c r="C164" s="140">
        <v>6</v>
      </c>
      <c r="D164" s="76">
        <v>21</v>
      </c>
      <c r="E164" s="145" t="s">
        <v>265</v>
      </c>
      <c r="F164" s="145">
        <v>26</v>
      </c>
      <c r="G164" s="145">
        <v>31</v>
      </c>
      <c r="H164" s="145">
        <v>28</v>
      </c>
      <c r="I164" s="145" t="s">
        <v>344</v>
      </c>
      <c r="J164" s="107">
        <f t="shared" si="2"/>
        <v>6</v>
      </c>
    </row>
    <row r="165" spans="1:10" hidden="1" x14ac:dyDescent="0.25">
      <c r="A165" s="76">
        <v>667121</v>
      </c>
      <c r="B165" s="144" t="s">
        <v>194</v>
      </c>
      <c r="C165" s="140">
        <v>301</v>
      </c>
      <c r="D165" s="76">
        <v>60402</v>
      </c>
      <c r="E165" s="145" t="s">
        <v>179</v>
      </c>
      <c r="F165" s="145">
        <v>2</v>
      </c>
      <c r="G165" s="145">
        <v>8</v>
      </c>
      <c r="H165" s="145">
        <v>6</v>
      </c>
      <c r="I165" s="145" t="s">
        <v>344</v>
      </c>
      <c r="J165" s="107">
        <f t="shared" si="2"/>
        <v>301</v>
      </c>
    </row>
    <row r="166" spans="1:10" hidden="1" x14ac:dyDescent="0.25">
      <c r="A166" s="76">
        <v>667121</v>
      </c>
      <c r="B166" s="144" t="s">
        <v>194</v>
      </c>
      <c r="C166" s="140">
        <v>301</v>
      </c>
      <c r="D166" s="76">
        <v>60404</v>
      </c>
      <c r="E166" s="145" t="s">
        <v>211</v>
      </c>
      <c r="F166" s="145">
        <v>0.5</v>
      </c>
      <c r="G166" s="145">
        <v>6.5</v>
      </c>
      <c r="H166" s="145">
        <v>6.5</v>
      </c>
      <c r="I166" s="145" t="s">
        <v>344</v>
      </c>
      <c r="J166" s="107">
        <f t="shared" si="2"/>
        <v>301</v>
      </c>
    </row>
    <row r="167" spans="1:10" hidden="1" x14ac:dyDescent="0.25">
      <c r="A167" s="76">
        <v>667121</v>
      </c>
      <c r="B167" s="144" t="s">
        <v>194</v>
      </c>
      <c r="C167" s="140">
        <v>301</v>
      </c>
      <c r="D167" s="76">
        <v>60401</v>
      </c>
      <c r="E167" s="145" t="s">
        <v>180</v>
      </c>
      <c r="F167" s="145">
        <v>35</v>
      </c>
      <c r="G167" s="145">
        <v>36.5</v>
      </c>
      <c r="H167" s="145">
        <v>35.299999999999997</v>
      </c>
      <c r="I167" s="145" t="s">
        <v>344</v>
      </c>
      <c r="J167" s="107">
        <f t="shared" si="2"/>
        <v>301</v>
      </c>
    </row>
    <row r="168" spans="1:10" hidden="1" x14ac:dyDescent="0.25">
      <c r="A168" s="76">
        <v>667121</v>
      </c>
      <c r="B168" s="144" t="s">
        <v>194</v>
      </c>
      <c r="C168" s="140">
        <v>301</v>
      </c>
      <c r="D168" s="76">
        <v>60403</v>
      </c>
      <c r="E168" s="145" t="s">
        <v>212</v>
      </c>
      <c r="F168" s="145">
        <v>150</v>
      </c>
      <c r="G168" s="145">
        <v>300</v>
      </c>
      <c r="H168" s="145">
        <v>240</v>
      </c>
      <c r="I168" s="145" t="s">
        <v>344</v>
      </c>
      <c r="J168" s="107">
        <f t="shared" si="2"/>
        <v>301</v>
      </c>
    </row>
    <row r="169" spans="1:10" hidden="1" x14ac:dyDescent="0.25">
      <c r="A169" s="76">
        <v>667120</v>
      </c>
      <c r="B169" s="144" t="s">
        <v>298</v>
      </c>
      <c r="C169" s="140">
        <v>14</v>
      </c>
      <c r="D169" s="76">
        <v>3</v>
      </c>
      <c r="E169" s="145" t="s">
        <v>262</v>
      </c>
      <c r="F169" s="145">
        <v>5000</v>
      </c>
      <c r="G169" s="145">
        <v>5400</v>
      </c>
      <c r="H169" s="145">
        <v>5400</v>
      </c>
      <c r="I169" s="145" t="s">
        <v>344</v>
      </c>
      <c r="J169" s="107">
        <f t="shared" si="2"/>
        <v>14</v>
      </c>
    </row>
    <row r="170" spans="1:10" hidden="1" x14ac:dyDescent="0.25">
      <c r="A170" s="76">
        <v>667120</v>
      </c>
      <c r="B170" s="144" t="s">
        <v>298</v>
      </c>
      <c r="C170" s="140">
        <v>14</v>
      </c>
      <c r="D170" s="76">
        <v>59</v>
      </c>
      <c r="E170" s="145" t="s">
        <v>263</v>
      </c>
      <c r="F170" s="145">
        <v>16</v>
      </c>
      <c r="G170" s="145">
        <v>17</v>
      </c>
      <c r="H170" s="145">
        <v>17</v>
      </c>
      <c r="I170" s="145" t="s">
        <v>344</v>
      </c>
      <c r="J170" s="107">
        <f t="shared" si="2"/>
        <v>14</v>
      </c>
    </row>
    <row r="171" spans="1:10" hidden="1" x14ac:dyDescent="0.25">
      <c r="A171" s="76">
        <v>667120</v>
      </c>
      <c r="B171" s="144" t="s">
        <v>298</v>
      </c>
      <c r="C171" s="140">
        <v>14</v>
      </c>
      <c r="D171" s="76">
        <v>78</v>
      </c>
      <c r="E171" s="145" t="s">
        <v>270</v>
      </c>
      <c r="F171" s="145">
        <v>15</v>
      </c>
      <c r="G171" s="145">
        <v>18</v>
      </c>
      <c r="H171" s="145">
        <v>16</v>
      </c>
      <c r="I171" s="145" t="s">
        <v>344</v>
      </c>
      <c r="J171" s="107">
        <f t="shared" si="2"/>
        <v>14</v>
      </c>
    </row>
    <row r="172" spans="1:10" hidden="1" x14ac:dyDescent="0.25">
      <c r="A172" s="76">
        <v>667120</v>
      </c>
      <c r="B172" s="144" t="s">
        <v>298</v>
      </c>
      <c r="C172" s="140">
        <v>14</v>
      </c>
      <c r="D172" s="76">
        <v>13</v>
      </c>
      <c r="E172" s="145" t="s">
        <v>299</v>
      </c>
      <c r="F172" s="145">
        <v>50</v>
      </c>
      <c r="G172" s="145">
        <v>50</v>
      </c>
      <c r="H172" s="145">
        <v>50</v>
      </c>
      <c r="I172" s="145" t="s">
        <v>344</v>
      </c>
      <c r="J172" s="107">
        <f t="shared" si="2"/>
        <v>14</v>
      </c>
    </row>
    <row r="173" spans="1:10" hidden="1" x14ac:dyDescent="0.25">
      <c r="A173" s="76">
        <v>667118</v>
      </c>
      <c r="B173" s="144" t="s">
        <v>188</v>
      </c>
      <c r="C173" s="140">
        <v>55</v>
      </c>
      <c r="D173" s="76">
        <v>30201</v>
      </c>
      <c r="E173" s="145" t="s">
        <v>113</v>
      </c>
      <c r="F173" s="145">
        <v>8500</v>
      </c>
      <c r="G173" s="145">
        <v>9500</v>
      </c>
      <c r="H173" s="145">
        <v>9200</v>
      </c>
      <c r="I173" s="145" t="s">
        <v>344</v>
      </c>
      <c r="J173" s="107">
        <f t="shared" si="2"/>
        <v>55</v>
      </c>
    </row>
    <row r="174" spans="1:10" hidden="1" x14ac:dyDescent="0.25">
      <c r="A174" s="76">
        <v>667118</v>
      </c>
      <c r="B174" s="144" t="s">
        <v>188</v>
      </c>
      <c r="C174" s="140">
        <v>55</v>
      </c>
      <c r="D174" s="76">
        <v>30205</v>
      </c>
      <c r="E174" s="145" t="s">
        <v>114</v>
      </c>
      <c r="F174" s="145">
        <v>0.5</v>
      </c>
      <c r="G174" s="145">
        <v>0.6</v>
      </c>
      <c r="H174" s="145">
        <v>0.6</v>
      </c>
      <c r="I174" s="145" t="s">
        <v>344</v>
      </c>
      <c r="J174" s="107">
        <f t="shared" si="2"/>
        <v>55</v>
      </c>
    </row>
    <row r="175" spans="1:10" x14ac:dyDescent="0.25">
      <c r="A175" s="76">
        <v>667118</v>
      </c>
      <c r="B175" s="144" t="s">
        <v>188</v>
      </c>
      <c r="C175" s="140">
        <v>55</v>
      </c>
      <c r="D175" s="76">
        <v>30206</v>
      </c>
      <c r="E175" s="145" t="s">
        <v>115</v>
      </c>
      <c r="F175" s="145">
        <v>0.5</v>
      </c>
      <c r="G175" s="145">
        <v>2</v>
      </c>
      <c r="H175" s="145">
        <v>3</v>
      </c>
      <c r="I175" s="145" t="s">
        <v>345</v>
      </c>
      <c r="J175" s="107">
        <f t="shared" si="2"/>
        <v>55</v>
      </c>
    </row>
    <row r="176" spans="1:10" hidden="1" x14ac:dyDescent="0.25">
      <c r="A176" s="76">
        <v>667118</v>
      </c>
      <c r="B176" s="144" t="s">
        <v>188</v>
      </c>
      <c r="C176" s="140">
        <v>55</v>
      </c>
      <c r="D176" s="76">
        <v>30202</v>
      </c>
      <c r="E176" s="145" t="s">
        <v>116</v>
      </c>
      <c r="F176" s="145">
        <v>50</v>
      </c>
      <c r="G176" s="145">
        <v>300</v>
      </c>
      <c r="H176" s="145">
        <v>444</v>
      </c>
      <c r="I176" s="145" t="s">
        <v>345</v>
      </c>
      <c r="J176" s="107">
        <f t="shared" si="2"/>
        <v>55</v>
      </c>
    </row>
    <row r="177" spans="1:10" hidden="1" x14ac:dyDescent="0.25">
      <c r="A177" s="76">
        <v>667118</v>
      </c>
      <c r="B177" s="144" t="s">
        <v>188</v>
      </c>
      <c r="C177" s="140">
        <v>55</v>
      </c>
      <c r="D177" s="76">
        <v>30203</v>
      </c>
      <c r="E177" s="145" t="s">
        <v>117</v>
      </c>
      <c r="F177" s="145">
        <v>105</v>
      </c>
      <c r="G177" s="145">
        <v>110</v>
      </c>
      <c r="H177" s="145">
        <v>110</v>
      </c>
      <c r="I177" s="145" t="s">
        <v>344</v>
      </c>
      <c r="J177" s="107">
        <f t="shared" si="2"/>
        <v>55</v>
      </c>
    </row>
    <row r="178" spans="1:10" hidden="1" x14ac:dyDescent="0.25">
      <c r="A178" s="76">
        <v>667118</v>
      </c>
      <c r="B178" s="144" t="s">
        <v>188</v>
      </c>
      <c r="C178" s="140">
        <v>55</v>
      </c>
      <c r="D178" s="76">
        <v>30204</v>
      </c>
      <c r="E178" s="145" t="s">
        <v>118</v>
      </c>
      <c r="F178" s="145">
        <v>120</v>
      </c>
      <c r="G178" s="145">
        <v>125</v>
      </c>
      <c r="H178" s="145">
        <v>125</v>
      </c>
      <c r="I178" s="145" t="s">
        <v>344</v>
      </c>
      <c r="J178" s="107">
        <f t="shared" si="2"/>
        <v>55</v>
      </c>
    </row>
    <row r="179" spans="1:10" hidden="1" x14ac:dyDescent="0.25">
      <c r="A179" s="76">
        <v>667116</v>
      </c>
      <c r="B179" s="144" t="s">
        <v>189</v>
      </c>
      <c r="C179" s="140">
        <v>90</v>
      </c>
      <c r="D179" s="76">
        <v>60201</v>
      </c>
      <c r="E179" s="145" t="s">
        <v>130</v>
      </c>
      <c r="F179" s="145">
        <v>6000</v>
      </c>
      <c r="G179" s="145">
        <v>11500</v>
      </c>
      <c r="H179" s="145">
        <v>4000</v>
      </c>
      <c r="I179" s="145" t="s">
        <v>345</v>
      </c>
      <c r="J179" s="107">
        <f t="shared" si="2"/>
        <v>90</v>
      </c>
    </row>
    <row r="180" spans="1:10" hidden="1" x14ac:dyDescent="0.25">
      <c r="A180" s="76">
        <v>667116</v>
      </c>
      <c r="B180" s="144" t="s">
        <v>189</v>
      </c>
      <c r="C180" s="140">
        <v>90</v>
      </c>
      <c r="D180" s="76">
        <v>60204</v>
      </c>
      <c r="E180" s="145" t="s">
        <v>131</v>
      </c>
      <c r="F180" s="145">
        <v>0</v>
      </c>
      <c r="G180" s="145">
        <v>1</v>
      </c>
      <c r="H180" s="145">
        <v>1</v>
      </c>
      <c r="I180" s="145" t="s">
        <v>344</v>
      </c>
      <c r="J180" s="107">
        <f t="shared" si="2"/>
        <v>90</v>
      </c>
    </row>
    <row r="181" spans="1:10" hidden="1" x14ac:dyDescent="0.25">
      <c r="A181" s="76">
        <v>667116</v>
      </c>
      <c r="B181" s="144" t="s">
        <v>189</v>
      </c>
      <c r="C181" s="140">
        <v>90</v>
      </c>
      <c r="D181" s="76">
        <v>60202</v>
      </c>
      <c r="E181" s="145" t="s">
        <v>132</v>
      </c>
      <c r="F181" s="145">
        <v>160</v>
      </c>
      <c r="G181" s="145">
        <v>165</v>
      </c>
      <c r="H181" s="145">
        <v>155</v>
      </c>
      <c r="I181" s="145" t="s">
        <v>345</v>
      </c>
      <c r="J181" s="107">
        <f t="shared" si="2"/>
        <v>90</v>
      </c>
    </row>
    <row r="182" spans="1:10" hidden="1" x14ac:dyDescent="0.25">
      <c r="A182" s="76">
        <v>667116</v>
      </c>
      <c r="B182" s="144" t="s">
        <v>189</v>
      </c>
      <c r="C182" s="140">
        <v>90</v>
      </c>
      <c r="D182" s="76">
        <v>60203</v>
      </c>
      <c r="E182" s="145" t="s">
        <v>133</v>
      </c>
      <c r="F182" s="145">
        <v>80</v>
      </c>
      <c r="G182" s="145">
        <v>120</v>
      </c>
      <c r="H182" s="145">
        <v>110</v>
      </c>
      <c r="I182" s="145" t="s">
        <v>344</v>
      </c>
      <c r="J182" s="107">
        <f t="shared" si="2"/>
        <v>90</v>
      </c>
    </row>
    <row r="183" spans="1:10" hidden="1" x14ac:dyDescent="0.25">
      <c r="A183" s="76">
        <v>667114</v>
      </c>
      <c r="B183" s="144" t="s">
        <v>329</v>
      </c>
      <c r="C183" s="140">
        <v>95</v>
      </c>
      <c r="D183" s="76">
        <v>40301</v>
      </c>
      <c r="E183" s="145" t="s">
        <v>357</v>
      </c>
      <c r="F183" s="145">
        <v>8000</v>
      </c>
      <c r="G183" s="145">
        <v>8500</v>
      </c>
      <c r="H183" s="145">
        <v>8000</v>
      </c>
      <c r="I183" s="145" t="s">
        <v>344</v>
      </c>
      <c r="J183" s="107">
        <f t="shared" si="2"/>
        <v>95</v>
      </c>
    </row>
    <row r="184" spans="1:10" hidden="1" x14ac:dyDescent="0.25">
      <c r="A184" s="76">
        <v>667114</v>
      </c>
      <c r="B184" s="144" t="s">
        <v>329</v>
      </c>
      <c r="C184" s="140">
        <v>95</v>
      </c>
      <c r="D184" s="76">
        <v>40304</v>
      </c>
      <c r="E184" s="145" t="s">
        <v>328</v>
      </c>
      <c r="F184" s="145">
        <v>0</v>
      </c>
      <c r="G184" s="145">
        <v>200</v>
      </c>
      <c r="H184" s="145">
        <v>230</v>
      </c>
      <c r="I184" s="145" t="s">
        <v>345</v>
      </c>
      <c r="J184" s="107">
        <f t="shared" si="2"/>
        <v>95</v>
      </c>
    </row>
    <row r="185" spans="1:10" hidden="1" x14ac:dyDescent="0.25">
      <c r="A185" s="76">
        <v>667114</v>
      </c>
      <c r="B185" s="144" t="s">
        <v>329</v>
      </c>
      <c r="C185" s="140">
        <v>95</v>
      </c>
      <c r="D185" s="76">
        <v>40302</v>
      </c>
      <c r="E185" s="145" t="s">
        <v>358</v>
      </c>
      <c r="F185" s="145">
        <v>90</v>
      </c>
      <c r="G185" s="145">
        <v>95</v>
      </c>
      <c r="H185" s="145">
        <v>90</v>
      </c>
      <c r="I185" s="145" t="s">
        <v>344</v>
      </c>
      <c r="J185" s="107">
        <f t="shared" si="2"/>
        <v>95</v>
      </c>
    </row>
    <row r="186" spans="1:10" hidden="1" x14ac:dyDescent="0.25">
      <c r="A186" s="76">
        <v>667114</v>
      </c>
      <c r="B186" s="144" t="s">
        <v>329</v>
      </c>
      <c r="C186" s="140">
        <v>95</v>
      </c>
      <c r="D186" s="76">
        <v>40303</v>
      </c>
      <c r="E186" s="145" t="s">
        <v>359</v>
      </c>
      <c r="F186" s="145">
        <v>110</v>
      </c>
      <c r="G186" s="145">
        <v>115</v>
      </c>
      <c r="H186" s="145">
        <v>120</v>
      </c>
      <c r="I186" s="145" t="s">
        <v>345</v>
      </c>
      <c r="J186" s="107">
        <f t="shared" si="2"/>
        <v>95</v>
      </c>
    </row>
    <row r="187" spans="1:10" hidden="1" x14ac:dyDescent="0.25">
      <c r="A187" s="76">
        <v>667113</v>
      </c>
      <c r="B187" s="144" t="s">
        <v>329</v>
      </c>
      <c r="C187" s="140">
        <v>95</v>
      </c>
      <c r="D187" s="76">
        <v>40301</v>
      </c>
      <c r="E187" s="145" t="s">
        <v>357</v>
      </c>
      <c r="F187" s="145">
        <v>8000</v>
      </c>
      <c r="G187" s="145">
        <v>8500</v>
      </c>
      <c r="H187" s="145">
        <v>8000</v>
      </c>
      <c r="I187" s="145" t="s">
        <v>344</v>
      </c>
      <c r="J187" s="107">
        <f t="shared" si="2"/>
        <v>95</v>
      </c>
    </row>
    <row r="188" spans="1:10" hidden="1" x14ac:dyDescent="0.25">
      <c r="A188" s="76">
        <v>667113</v>
      </c>
      <c r="B188" s="144" t="s">
        <v>329</v>
      </c>
      <c r="C188" s="140">
        <v>95</v>
      </c>
      <c r="D188" s="76">
        <v>40304</v>
      </c>
      <c r="E188" s="145" t="s">
        <v>328</v>
      </c>
      <c r="F188" s="145">
        <v>0</v>
      </c>
      <c r="G188" s="145">
        <v>200</v>
      </c>
      <c r="H188" s="145">
        <v>230</v>
      </c>
      <c r="I188" s="145" t="s">
        <v>345</v>
      </c>
      <c r="J188" s="107">
        <f t="shared" si="2"/>
        <v>95</v>
      </c>
    </row>
    <row r="189" spans="1:10" hidden="1" x14ac:dyDescent="0.25">
      <c r="A189" s="76">
        <v>667113</v>
      </c>
      <c r="B189" s="144" t="s">
        <v>329</v>
      </c>
      <c r="C189" s="140">
        <v>95</v>
      </c>
      <c r="D189" s="76">
        <v>40302</v>
      </c>
      <c r="E189" s="145" t="s">
        <v>358</v>
      </c>
      <c r="F189" s="145">
        <v>90</v>
      </c>
      <c r="G189" s="145">
        <v>95</v>
      </c>
      <c r="H189" s="145">
        <v>91</v>
      </c>
      <c r="I189" s="145" t="s">
        <v>344</v>
      </c>
      <c r="J189" s="107">
        <f t="shared" si="2"/>
        <v>95</v>
      </c>
    </row>
    <row r="190" spans="1:10" hidden="1" x14ac:dyDescent="0.25">
      <c r="A190" s="76">
        <v>667113</v>
      </c>
      <c r="B190" s="144" t="s">
        <v>329</v>
      </c>
      <c r="C190" s="140">
        <v>95</v>
      </c>
      <c r="D190" s="76">
        <v>40303</v>
      </c>
      <c r="E190" s="145" t="s">
        <v>359</v>
      </c>
      <c r="F190" s="145">
        <v>110</v>
      </c>
      <c r="G190" s="145">
        <v>115</v>
      </c>
      <c r="H190" s="145">
        <v>119</v>
      </c>
      <c r="I190" s="145" t="s">
        <v>345</v>
      </c>
      <c r="J190" s="107">
        <f t="shared" si="2"/>
        <v>95</v>
      </c>
    </row>
    <row r="191" spans="1:10" hidden="1" x14ac:dyDescent="0.25">
      <c r="A191" s="76">
        <v>667112</v>
      </c>
      <c r="B191" s="144" t="s">
        <v>330</v>
      </c>
      <c r="C191" s="140">
        <v>94</v>
      </c>
      <c r="D191" s="76">
        <v>40201</v>
      </c>
      <c r="E191" s="145" t="s">
        <v>322</v>
      </c>
      <c r="F191" s="145">
        <v>8000</v>
      </c>
      <c r="G191" s="145">
        <v>9200</v>
      </c>
      <c r="H191" s="145">
        <v>7800</v>
      </c>
      <c r="I191" s="145" t="s">
        <v>345</v>
      </c>
      <c r="J191" s="107">
        <f t="shared" si="2"/>
        <v>94</v>
      </c>
    </row>
    <row r="192" spans="1:10" hidden="1" x14ac:dyDescent="0.25">
      <c r="A192" s="76">
        <v>667112</v>
      </c>
      <c r="B192" s="144" t="s">
        <v>330</v>
      </c>
      <c r="C192" s="140">
        <v>94</v>
      </c>
      <c r="D192" s="76">
        <v>40202</v>
      </c>
      <c r="E192" s="145" t="s">
        <v>323</v>
      </c>
      <c r="F192" s="145">
        <v>1</v>
      </c>
      <c r="G192" s="145">
        <v>2</v>
      </c>
      <c r="H192" s="145">
        <v>1.4</v>
      </c>
      <c r="I192" s="145" t="s">
        <v>344</v>
      </c>
      <c r="J192" s="107">
        <f t="shared" si="2"/>
        <v>94</v>
      </c>
    </row>
    <row r="193" spans="1:10" hidden="1" x14ac:dyDescent="0.25">
      <c r="A193" s="76">
        <v>667112</v>
      </c>
      <c r="B193" s="144" t="s">
        <v>330</v>
      </c>
      <c r="C193" s="140">
        <v>94</v>
      </c>
      <c r="D193" s="76">
        <v>40204</v>
      </c>
      <c r="E193" s="145" t="s">
        <v>324</v>
      </c>
      <c r="F193" s="145">
        <v>50</v>
      </c>
      <c r="G193" s="145">
        <v>150</v>
      </c>
      <c r="H193" s="145">
        <v>65</v>
      </c>
      <c r="I193" s="145" t="s">
        <v>344</v>
      </c>
      <c r="J193" s="107">
        <f t="shared" si="2"/>
        <v>94</v>
      </c>
    </row>
    <row r="194" spans="1:10" hidden="1" x14ac:dyDescent="0.25">
      <c r="A194" s="76">
        <v>667112</v>
      </c>
      <c r="B194" s="144" t="s">
        <v>330</v>
      </c>
      <c r="C194" s="140">
        <v>94</v>
      </c>
      <c r="D194" s="76">
        <v>40203</v>
      </c>
      <c r="E194" s="145" t="s">
        <v>325</v>
      </c>
      <c r="F194" s="145">
        <v>5</v>
      </c>
      <c r="G194" s="145">
        <v>25</v>
      </c>
      <c r="H194" s="145">
        <v>8</v>
      </c>
      <c r="I194" s="145" t="s">
        <v>344</v>
      </c>
      <c r="J194" s="107">
        <f t="shared" ref="J194:J257" si="3">IF(A194="","",IF(OR(C194=73,C194=74,C194=75),75,IF(OR(C194=31,C194=32,C194=33),33,IF(OR(C194=301,C194=302,C194=303,C194=304,C194=305),301,C194))))</f>
        <v>94</v>
      </c>
    </row>
    <row r="195" spans="1:10" hidden="1" x14ac:dyDescent="0.25">
      <c r="A195" s="76">
        <v>667112</v>
      </c>
      <c r="B195" s="144" t="s">
        <v>330</v>
      </c>
      <c r="C195" s="140">
        <v>94</v>
      </c>
      <c r="D195" s="76">
        <v>40206</v>
      </c>
      <c r="E195" s="145" t="s">
        <v>326</v>
      </c>
      <c r="F195" s="145">
        <v>8</v>
      </c>
      <c r="G195" s="145">
        <v>15</v>
      </c>
      <c r="H195" s="145">
        <v>8</v>
      </c>
      <c r="I195" s="145" t="s">
        <v>344</v>
      </c>
      <c r="J195" s="107">
        <f t="shared" si="3"/>
        <v>94</v>
      </c>
    </row>
    <row r="196" spans="1:10" hidden="1" x14ac:dyDescent="0.25">
      <c r="A196" s="76">
        <v>667112</v>
      </c>
      <c r="B196" s="144" t="s">
        <v>330</v>
      </c>
      <c r="C196" s="140">
        <v>94</v>
      </c>
      <c r="D196" s="76">
        <v>40205</v>
      </c>
      <c r="E196" s="145" t="s">
        <v>327</v>
      </c>
      <c r="F196" s="145">
        <v>78</v>
      </c>
      <c r="G196" s="145">
        <v>82</v>
      </c>
      <c r="H196" s="145">
        <v>80</v>
      </c>
      <c r="I196" s="145" t="s">
        <v>344</v>
      </c>
      <c r="J196" s="107">
        <f t="shared" si="3"/>
        <v>94</v>
      </c>
    </row>
    <row r="197" spans="1:10" hidden="1" x14ac:dyDescent="0.25">
      <c r="A197" s="76">
        <v>667111</v>
      </c>
      <c r="B197" s="144" t="s">
        <v>330</v>
      </c>
      <c r="C197" s="140">
        <v>94</v>
      </c>
      <c r="D197" s="76">
        <v>40201</v>
      </c>
      <c r="E197" s="145" t="s">
        <v>322</v>
      </c>
      <c r="F197" s="145">
        <v>8000</v>
      </c>
      <c r="G197" s="145">
        <v>9200</v>
      </c>
      <c r="H197" s="145">
        <v>7500</v>
      </c>
      <c r="I197" s="145" t="s">
        <v>345</v>
      </c>
      <c r="J197" s="107">
        <f t="shared" si="3"/>
        <v>94</v>
      </c>
    </row>
    <row r="198" spans="1:10" hidden="1" x14ac:dyDescent="0.25">
      <c r="A198" s="76">
        <v>667111</v>
      </c>
      <c r="B198" s="144" t="s">
        <v>330</v>
      </c>
      <c r="C198" s="140">
        <v>94</v>
      </c>
      <c r="D198" s="76">
        <v>40202</v>
      </c>
      <c r="E198" s="145" t="s">
        <v>323</v>
      </c>
      <c r="F198" s="145">
        <v>1</v>
      </c>
      <c r="G198" s="145">
        <v>2</v>
      </c>
      <c r="H198" s="145">
        <v>1.4</v>
      </c>
      <c r="I198" s="145" t="s">
        <v>344</v>
      </c>
      <c r="J198" s="107">
        <f t="shared" si="3"/>
        <v>94</v>
      </c>
    </row>
    <row r="199" spans="1:10" hidden="1" x14ac:dyDescent="0.25">
      <c r="A199" s="76">
        <v>667111</v>
      </c>
      <c r="B199" s="144" t="s">
        <v>330</v>
      </c>
      <c r="C199" s="140">
        <v>94</v>
      </c>
      <c r="D199" s="76">
        <v>40204</v>
      </c>
      <c r="E199" s="145" t="s">
        <v>324</v>
      </c>
      <c r="F199" s="145">
        <v>50</v>
      </c>
      <c r="G199" s="145">
        <v>150</v>
      </c>
      <c r="H199" s="145">
        <v>75</v>
      </c>
      <c r="I199" s="145" t="s">
        <v>344</v>
      </c>
      <c r="J199" s="107">
        <f t="shared" si="3"/>
        <v>94</v>
      </c>
    </row>
    <row r="200" spans="1:10" hidden="1" x14ac:dyDescent="0.25">
      <c r="A200" s="76">
        <v>667111</v>
      </c>
      <c r="B200" s="144" t="s">
        <v>330</v>
      </c>
      <c r="C200" s="140">
        <v>94</v>
      </c>
      <c r="D200" s="76">
        <v>40203</v>
      </c>
      <c r="E200" s="145" t="s">
        <v>325</v>
      </c>
      <c r="F200" s="145">
        <v>5</v>
      </c>
      <c r="G200" s="145">
        <v>25</v>
      </c>
      <c r="H200" s="145">
        <v>8</v>
      </c>
      <c r="I200" s="145" t="s">
        <v>344</v>
      </c>
      <c r="J200" s="107">
        <f t="shared" si="3"/>
        <v>94</v>
      </c>
    </row>
    <row r="201" spans="1:10" hidden="1" x14ac:dyDescent="0.25">
      <c r="A201" s="76">
        <v>667111</v>
      </c>
      <c r="B201" s="144" t="s">
        <v>330</v>
      </c>
      <c r="C201" s="140">
        <v>94</v>
      </c>
      <c r="D201" s="76">
        <v>40206</v>
      </c>
      <c r="E201" s="145" t="s">
        <v>326</v>
      </c>
      <c r="F201" s="145">
        <v>8</v>
      </c>
      <c r="G201" s="145">
        <v>15</v>
      </c>
      <c r="H201" s="145">
        <v>8</v>
      </c>
      <c r="I201" s="145" t="s">
        <v>344</v>
      </c>
      <c r="J201" s="107">
        <f t="shared" si="3"/>
        <v>94</v>
      </c>
    </row>
    <row r="202" spans="1:10" hidden="1" x14ac:dyDescent="0.25">
      <c r="A202" s="76">
        <v>667111</v>
      </c>
      <c r="B202" s="144" t="s">
        <v>330</v>
      </c>
      <c r="C202" s="140">
        <v>94</v>
      </c>
      <c r="D202" s="76">
        <v>40205</v>
      </c>
      <c r="E202" s="145" t="s">
        <v>327</v>
      </c>
      <c r="F202" s="145">
        <v>78</v>
      </c>
      <c r="G202" s="145">
        <v>82</v>
      </c>
      <c r="H202" s="145">
        <v>80</v>
      </c>
      <c r="I202" s="145" t="s">
        <v>344</v>
      </c>
      <c r="J202" s="107">
        <f t="shared" si="3"/>
        <v>94</v>
      </c>
    </row>
    <row r="203" spans="1:10" hidden="1" x14ac:dyDescent="0.25">
      <c r="A203" s="76">
        <v>667107</v>
      </c>
      <c r="B203" s="144" t="s">
        <v>239</v>
      </c>
      <c r="C203" s="140">
        <v>5</v>
      </c>
      <c r="D203" s="76">
        <v>3</v>
      </c>
      <c r="E203" s="145" t="s">
        <v>262</v>
      </c>
      <c r="F203" s="145">
        <v>4000</v>
      </c>
      <c r="G203" s="145">
        <v>5400</v>
      </c>
      <c r="H203" s="145">
        <v>4800</v>
      </c>
      <c r="I203" s="145" t="s">
        <v>344</v>
      </c>
      <c r="J203" s="107">
        <f t="shared" si="3"/>
        <v>5</v>
      </c>
    </row>
    <row r="204" spans="1:10" hidden="1" x14ac:dyDescent="0.25">
      <c r="A204" s="76">
        <v>667107</v>
      </c>
      <c r="B204" s="144" t="s">
        <v>239</v>
      </c>
      <c r="C204" s="140">
        <v>5</v>
      </c>
      <c r="D204" s="76">
        <v>7</v>
      </c>
      <c r="E204" s="145" t="s">
        <v>264</v>
      </c>
      <c r="F204" s="145">
        <v>21</v>
      </c>
      <c r="G204" s="145">
        <v>25</v>
      </c>
      <c r="H204" s="145">
        <v>23</v>
      </c>
      <c r="I204" s="145" t="s">
        <v>344</v>
      </c>
      <c r="J204" s="107">
        <f t="shared" si="3"/>
        <v>5</v>
      </c>
    </row>
    <row r="205" spans="1:10" hidden="1" x14ac:dyDescent="0.25">
      <c r="A205" s="76">
        <v>667105</v>
      </c>
      <c r="B205" s="144" t="s">
        <v>193</v>
      </c>
      <c r="C205" s="140">
        <v>73</v>
      </c>
      <c r="D205" s="76">
        <v>30406</v>
      </c>
      <c r="E205" s="145" t="s">
        <v>119</v>
      </c>
      <c r="F205" s="145">
        <v>2400</v>
      </c>
      <c r="G205" s="145">
        <v>2550</v>
      </c>
      <c r="H205" s="145">
        <v>2500</v>
      </c>
      <c r="I205" s="145" t="s">
        <v>344</v>
      </c>
      <c r="J205" s="107">
        <f t="shared" si="3"/>
        <v>75</v>
      </c>
    </row>
    <row r="206" spans="1:10" hidden="1" x14ac:dyDescent="0.25">
      <c r="A206" s="76">
        <v>667105</v>
      </c>
      <c r="B206" s="144" t="s">
        <v>193</v>
      </c>
      <c r="C206" s="140">
        <v>73</v>
      </c>
      <c r="D206" s="76">
        <v>30408</v>
      </c>
      <c r="E206" s="145" t="s">
        <v>120</v>
      </c>
      <c r="F206" s="145">
        <v>20</v>
      </c>
      <c r="G206" s="145">
        <v>25</v>
      </c>
      <c r="H206" s="145">
        <v>25</v>
      </c>
      <c r="I206" s="145" t="s">
        <v>344</v>
      </c>
      <c r="J206" s="107">
        <f t="shared" si="3"/>
        <v>75</v>
      </c>
    </row>
    <row r="207" spans="1:10" hidden="1" x14ac:dyDescent="0.25">
      <c r="A207" s="76">
        <v>667105</v>
      </c>
      <c r="B207" s="144" t="s">
        <v>193</v>
      </c>
      <c r="C207" s="140">
        <v>73</v>
      </c>
      <c r="D207" s="76">
        <v>30409</v>
      </c>
      <c r="E207" s="145" t="s">
        <v>121</v>
      </c>
      <c r="F207" s="145">
        <v>0.1</v>
      </c>
      <c r="G207" s="145">
        <v>0.2</v>
      </c>
      <c r="H207" s="145">
        <v>0.2</v>
      </c>
      <c r="I207" s="145" t="s">
        <v>344</v>
      </c>
      <c r="J207" s="107">
        <f t="shared" si="3"/>
        <v>75</v>
      </c>
    </row>
    <row r="208" spans="1:10" hidden="1" x14ac:dyDescent="0.25">
      <c r="A208" s="76">
        <v>667105</v>
      </c>
      <c r="B208" s="144" t="s">
        <v>193</v>
      </c>
      <c r="C208" s="140">
        <v>73</v>
      </c>
      <c r="D208" s="76">
        <v>30401</v>
      </c>
      <c r="E208" s="145" t="s">
        <v>122</v>
      </c>
      <c r="F208" s="145">
        <v>2</v>
      </c>
      <c r="G208" s="145">
        <v>6</v>
      </c>
      <c r="H208" s="145">
        <v>4</v>
      </c>
      <c r="I208" s="145" t="s">
        <v>344</v>
      </c>
      <c r="J208" s="107">
        <f t="shared" si="3"/>
        <v>75</v>
      </c>
    </row>
    <row r="209" spans="1:10" hidden="1" x14ac:dyDescent="0.25">
      <c r="A209" s="76">
        <v>667105</v>
      </c>
      <c r="B209" s="144" t="s">
        <v>193</v>
      </c>
      <c r="C209" s="140">
        <v>73</v>
      </c>
      <c r="D209" s="76">
        <v>30407</v>
      </c>
      <c r="E209" s="145" t="s">
        <v>123</v>
      </c>
      <c r="F209" s="145">
        <v>1.3</v>
      </c>
      <c r="G209" s="145">
        <v>1.8</v>
      </c>
      <c r="H209" s="145">
        <v>1.3</v>
      </c>
      <c r="I209" s="145" t="s">
        <v>344</v>
      </c>
      <c r="J209" s="107">
        <f t="shared" si="3"/>
        <v>75</v>
      </c>
    </row>
    <row r="210" spans="1:10" hidden="1" x14ac:dyDescent="0.25">
      <c r="A210" s="76">
        <v>667105</v>
      </c>
      <c r="B210" s="144" t="s">
        <v>193</v>
      </c>
      <c r="C210" s="140">
        <v>73</v>
      </c>
      <c r="D210" s="76">
        <v>30405</v>
      </c>
      <c r="E210" s="145" t="s">
        <v>124</v>
      </c>
      <c r="F210" s="145">
        <v>65</v>
      </c>
      <c r="G210" s="145">
        <v>67</v>
      </c>
      <c r="H210" s="145">
        <v>67</v>
      </c>
      <c r="I210" s="145" t="s">
        <v>344</v>
      </c>
      <c r="J210" s="107">
        <f t="shared" si="3"/>
        <v>75</v>
      </c>
    </row>
    <row r="211" spans="1:10" hidden="1" x14ac:dyDescent="0.25">
      <c r="A211" s="76">
        <v>667105</v>
      </c>
      <c r="B211" s="144" t="s">
        <v>193</v>
      </c>
      <c r="C211" s="140">
        <v>73</v>
      </c>
      <c r="D211" s="76">
        <v>30403</v>
      </c>
      <c r="E211" s="145" t="s">
        <v>125</v>
      </c>
      <c r="F211" s="145">
        <v>85</v>
      </c>
      <c r="G211" s="145">
        <v>100</v>
      </c>
      <c r="H211" s="145">
        <v>96</v>
      </c>
      <c r="I211" s="145" t="s">
        <v>344</v>
      </c>
      <c r="J211" s="107">
        <f t="shared" si="3"/>
        <v>75</v>
      </c>
    </row>
    <row r="212" spans="1:10" hidden="1" x14ac:dyDescent="0.25">
      <c r="A212" s="76">
        <v>667105</v>
      </c>
      <c r="B212" s="144" t="s">
        <v>193</v>
      </c>
      <c r="C212" s="140">
        <v>73</v>
      </c>
      <c r="D212" s="76">
        <v>30402</v>
      </c>
      <c r="E212" s="145" t="s">
        <v>126</v>
      </c>
      <c r="F212" s="145">
        <v>180</v>
      </c>
      <c r="G212" s="145">
        <v>200</v>
      </c>
      <c r="H212" s="145">
        <v>180</v>
      </c>
      <c r="I212" s="145" t="s">
        <v>344</v>
      </c>
      <c r="J212" s="107">
        <f t="shared" si="3"/>
        <v>75</v>
      </c>
    </row>
    <row r="213" spans="1:10" hidden="1" x14ac:dyDescent="0.25">
      <c r="A213" s="76">
        <v>667105</v>
      </c>
      <c r="B213" s="144" t="s">
        <v>193</v>
      </c>
      <c r="C213" s="140">
        <v>73</v>
      </c>
      <c r="D213" s="76">
        <v>30404</v>
      </c>
      <c r="E213" s="145" t="s">
        <v>127</v>
      </c>
      <c r="F213" s="145">
        <v>16</v>
      </c>
      <c r="G213" s="145">
        <v>20</v>
      </c>
      <c r="H213" s="145">
        <v>20</v>
      </c>
      <c r="I213" s="145" t="s">
        <v>344</v>
      </c>
      <c r="J213" s="107">
        <f t="shared" si="3"/>
        <v>75</v>
      </c>
    </row>
    <row r="214" spans="1:10" hidden="1" x14ac:dyDescent="0.25">
      <c r="A214" s="76">
        <v>667104</v>
      </c>
      <c r="B214" s="144" t="s">
        <v>298</v>
      </c>
      <c r="C214" s="140">
        <v>14</v>
      </c>
      <c r="D214" s="76">
        <v>3</v>
      </c>
      <c r="E214" s="145" t="s">
        <v>262</v>
      </c>
      <c r="F214" s="145">
        <v>5000</v>
      </c>
      <c r="G214" s="145">
        <v>5400</v>
      </c>
      <c r="H214" s="145">
        <v>5400</v>
      </c>
      <c r="I214" s="145" t="s">
        <v>344</v>
      </c>
      <c r="J214" s="107">
        <f t="shared" si="3"/>
        <v>14</v>
      </c>
    </row>
    <row r="215" spans="1:10" hidden="1" x14ac:dyDescent="0.25">
      <c r="A215" s="76">
        <v>667104</v>
      </c>
      <c r="B215" s="144" t="s">
        <v>298</v>
      </c>
      <c r="C215" s="140">
        <v>14</v>
      </c>
      <c r="D215" s="76">
        <v>59</v>
      </c>
      <c r="E215" s="145" t="s">
        <v>263</v>
      </c>
      <c r="F215" s="145">
        <v>16</v>
      </c>
      <c r="G215" s="145">
        <v>17</v>
      </c>
      <c r="H215" s="145">
        <v>17</v>
      </c>
      <c r="I215" s="145" t="s">
        <v>344</v>
      </c>
      <c r="J215" s="107">
        <f t="shared" si="3"/>
        <v>14</v>
      </c>
    </row>
    <row r="216" spans="1:10" hidden="1" x14ac:dyDescent="0.25">
      <c r="A216" s="76">
        <v>667104</v>
      </c>
      <c r="B216" s="144" t="s">
        <v>298</v>
      </c>
      <c r="C216" s="140">
        <v>14</v>
      </c>
      <c r="D216" s="76">
        <v>78</v>
      </c>
      <c r="E216" s="145" t="s">
        <v>270</v>
      </c>
      <c r="F216" s="145">
        <v>15</v>
      </c>
      <c r="G216" s="145">
        <v>18</v>
      </c>
      <c r="H216" s="145">
        <v>16</v>
      </c>
      <c r="I216" s="145" t="s">
        <v>344</v>
      </c>
      <c r="J216" s="107">
        <f t="shared" si="3"/>
        <v>14</v>
      </c>
    </row>
    <row r="217" spans="1:10" hidden="1" x14ac:dyDescent="0.25">
      <c r="A217" s="76">
        <v>667104</v>
      </c>
      <c r="B217" s="144" t="s">
        <v>298</v>
      </c>
      <c r="C217" s="140">
        <v>14</v>
      </c>
      <c r="D217" s="76">
        <v>13</v>
      </c>
      <c r="E217" s="145" t="s">
        <v>299</v>
      </c>
      <c r="F217" s="145">
        <v>50</v>
      </c>
      <c r="G217" s="145">
        <v>50</v>
      </c>
      <c r="H217" s="145">
        <v>50</v>
      </c>
      <c r="I217" s="145" t="s">
        <v>344</v>
      </c>
      <c r="J217" s="107">
        <f t="shared" si="3"/>
        <v>14</v>
      </c>
    </row>
    <row r="218" spans="1:10" hidden="1" x14ac:dyDescent="0.25">
      <c r="A218" s="76">
        <v>667103</v>
      </c>
      <c r="B218" s="144" t="s">
        <v>298</v>
      </c>
      <c r="C218" s="140">
        <v>14</v>
      </c>
      <c r="D218" s="76">
        <v>3</v>
      </c>
      <c r="E218" s="145" t="s">
        <v>262</v>
      </c>
      <c r="F218" s="145">
        <v>5000</v>
      </c>
      <c r="G218" s="145">
        <v>5400</v>
      </c>
      <c r="H218" s="145">
        <v>5400</v>
      </c>
      <c r="I218" s="145" t="s">
        <v>344</v>
      </c>
      <c r="J218" s="107">
        <f t="shared" si="3"/>
        <v>14</v>
      </c>
    </row>
    <row r="219" spans="1:10" hidden="1" x14ac:dyDescent="0.25">
      <c r="A219" s="76">
        <v>667103</v>
      </c>
      <c r="B219" s="144" t="s">
        <v>298</v>
      </c>
      <c r="C219" s="140">
        <v>14</v>
      </c>
      <c r="D219" s="76">
        <v>59</v>
      </c>
      <c r="E219" s="145" t="s">
        <v>263</v>
      </c>
      <c r="F219" s="145">
        <v>16</v>
      </c>
      <c r="G219" s="145">
        <v>17</v>
      </c>
      <c r="H219" s="145">
        <v>17</v>
      </c>
      <c r="I219" s="145" t="s">
        <v>344</v>
      </c>
      <c r="J219" s="107">
        <f t="shared" si="3"/>
        <v>14</v>
      </c>
    </row>
    <row r="220" spans="1:10" hidden="1" x14ac:dyDescent="0.25">
      <c r="A220" s="76">
        <v>667103</v>
      </c>
      <c r="B220" s="144" t="s">
        <v>298</v>
      </c>
      <c r="C220" s="140">
        <v>14</v>
      </c>
      <c r="D220" s="76">
        <v>78</v>
      </c>
      <c r="E220" s="145" t="s">
        <v>270</v>
      </c>
      <c r="F220" s="145">
        <v>15</v>
      </c>
      <c r="G220" s="145">
        <v>18</v>
      </c>
      <c r="H220" s="145">
        <v>17</v>
      </c>
      <c r="I220" s="145" t="s">
        <v>344</v>
      </c>
      <c r="J220" s="107">
        <f t="shared" si="3"/>
        <v>14</v>
      </c>
    </row>
    <row r="221" spans="1:10" hidden="1" x14ac:dyDescent="0.25">
      <c r="A221" s="76">
        <v>667103</v>
      </c>
      <c r="B221" s="144" t="s">
        <v>298</v>
      </c>
      <c r="C221" s="140">
        <v>14</v>
      </c>
      <c r="D221" s="76">
        <v>13</v>
      </c>
      <c r="E221" s="145" t="s">
        <v>299</v>
      </c>
      <c r="F221" s="145">
        <v>50</v>
      </c>
      <c r="G221" s="145">
        <v>50</v>
      </c>
      <c r="H221" s="145">
        <v>50</v>
      </c>
      <c r="I221" s="145" t="s">
        <v>344</v>
      </c>
      <c r="J221" s="107">
        <f t="shared" si="3"/>
        <v>14</v>
      </c>
    </row>
    <row r="222" spans="1:10" hidden="1" x14ac:dyDescent="0.25">
      <c r="A222" s="76">
        <v>667098</v>
      </c>
      <c r="B222" s="144" t="s">
        <v>298</v>
      </c>
      <c r="C222" s="140">
        <v>14</v>
      </c>
      <c r="D222" s="76">
        <v>3</v>
      </c>
      <c r="E222" s="145" t="s">
        <v>262</v>
      </c>
      <c r="F222" s="145">
        <v>5000</v>
      </c>
      <c r="G222" s="145">
        <v>5400</v>
      </c>
      <c r="H222" s="145">
        <v>5400</v>
      </c>
      <c r="I222" s="145" t="s">
        <v>344</v>
      </c>
      <c r="J222" s="107">
        <f t="shared" si="3"/>
        <v>14</v>
      </c>
    </row>
    <row r="223" spans="1:10" hidden="1" x14ac:dyDescent="0.25">
      <c r="A223" s="76">
        <v>667098</v>
      </c>
      <c r="B223" s="144" t="s">
        <v>298</v>
      </c>
      <c r="C223" s="140">
        <v>14</v>
      </c>
      <c r="D223" s="76">
        <v>59</v>
      </c>
      <c r="E223" s="145" t="s">
        <v>263</v>
      </c>
      <c r="F223" s="145">
        <v>16</v>
      </c>
      <c r="G223" s="145">
        <v>17</v>
      </c>
      <c r="H223" s="145">
        <v>17</v>
      </c>
      <c r="I223" s="145" t="s">
        <v>344</v>
      </c>
      <c r="J223" s="107">
        <f t="shared" si="3"/>
        <v>14</v>
      </c>
    </row>
    <row r="224" spans="1:10" hidden="1" x14ac:dyDescent="0.25">
      <c r="A224" s="76">
        <v>667098</v>
      </c>
      <c r="B224" s="144" t="s">
        <v>298</v>
      </c>
      <c r="C224" s="140">
        <v>14</v>
      </c>
      <c r="D224" s="76">
        <v>78</v>
      </c>
      <c r="E224" s="145" t="s">
        <v>270</v>
      </c>
      <c r="F224" s="145">
        <v>15</v>
      </c>
      <c r="G224" s="145">
        <v>18</v>
      </c>
      <c r="H224" s="145">
        <v>18</v>
      </c>
      <c r="I224" s="145" t="s">
        <v>344</v>
      </c>
      <c r="J224" s="107">
        <f t="shared" si="3"/>
        <v>14</v>
      </c>
    </row>
    <row r="225" spans="1:10" hidden="1" x14ac:dyDescent="0.25">
      <c r="A225" s="76">
        <v>667098</v>
      </c>
      <c r="B225" s="144" t="s">
        <v>298</v>
      </c>
      <c r="C225" s="140">
        <v>14</v>
      </c>
      <c r="D225" s="76">
        <v>13</v>
      </c>
      <c r="E225" s="145" t="s">
        <v>299</v>
      </c>
      <c r="F225" s="145">
        <v>50</v>
      </c>
      <c r="G225" s="145">
        <v>50</v>
      </c>
      <c r="H225" s="145">
        <v>50</v>
      </c>
      <c r="I225" s="145" t="s">
        <v>344</v>
      </c>
      <c r="J225" s="107">
        <f t="shared" si="3"/>
        <v>14</v>
      </c>
    </row>
    <row r="226" spans="1:10" hidden="1" x14ac:dyDescent="0.25">
      <c r="A226" s="76">
        <v>667097</v>
      </c>
      <c r="B226" s="144" t="s">
        <v>239</v>
      </c>
      <c r="C226" s="140">
        <v>5</v>
      </c>
      <c r="D226" s="76">
        <v>3</v>
      </c>
      <c r="E226" s="145" t="s">
        <v>262</v>
      </c>
      <c r="F226" s="145">
        <v>4000</v>
      </c>
      <c r="G226" s="145">
        <v>5400</v>
      </c>
      <c r="H226" s="145">
        <v>4800</v>
      </c>
      <c r="I226" s="145" t="s">
        <v>344</v>
      </c>
      <c r="J226" s="107">
        <f t="shared" si="3"/>
        <v>5</v>
      </c>
    </row>
    <row r="227" spans="1:10" hidden="1" x14ac:dyDescent="0.25">
      <c r="A227" s="76">
        <v>667097</v>
      </c>
      <c r="B227" s="144" t="s">
        <v>239</v>
      </c>
      <c r="C227" s="140">
        <v>5</v>
      </c>
      <c r="D227" s="76">
        <v>7</v>
      </c>
      <c r="E227" s="145" t="s">
        <v>264</v>
      </c>
      <c r="F227" s="145">
        <v>21</v>
      </c>
      <c r="G227" s="145">
        <v>25</v>
      </c>
      <c r="H227" s="145">
        <v>25</v>
      </c>
      <c r="I227" s="145" t="s">
        <v>344</v>
      </c>
      <c r="J227" s="107">
        <f t="shared" si="3"/>
        <v>5</v>
      </c>
    </row>
    <row r="228" spans="1:10" hidden="1" x14ac:dyDescent="0.25">
      <c r="A228" s="76">
        <v>667096</v>
      </c>
      <c r="B228" s="144" t="s">
        <v>298</v>
      </c>
      <c r="C228" s="140">
        <v>14</v>
      </c>
      <c r="D228" s="76">
        <v>3</v>
      </c>
      <c r="E228" s="145" t="s">
        <v>262</v>
      </c>
      <c r="F228" s="145">
        <v>5000</v>
      </c>
      <c r="G228" s="145">
        <v>5400</v>
      </c>
      <c r="H228" s="145">
        <v>5400</v>
      </c>
      <c r="I228" s="145" t="s">
        <v>344</v>
      </c>
      <c r="J228" s="107">
        <f t="shared" si="3"/>
        <v>14</v>
      </c>
    </row>
    <row r="229" spans="1:10" hidden="1" x14ac:dyDescent="0.25">
      <c r="A229" s="76">
        <v>667096</v>
      </c>
      <c r="B229" s="144" t="s">
        <v>298</v>
      </c>
      <c r="C229" s="140">
        <v>14</v>
      </c>
      <c r="D229" s="76">
        <v>59</v>
      </c>
      <c r="E229" s="145" t="s">
        <v>263</v>
      </c>
      <c r="F229" s="145">
        <v>16</v>
      </c>
      <c r="G229" s="145">
        <v>17</v>
      </c>
      <c r="H229" s="145">
        <v>17</v>
      </c>
      <c r="I229" s="145" t="s">
        <v>344</v>
      </c>
      <c r="J229" s="107">
        <f t="shared" si="3"/>
        <v>14</v>
      </c>
    </row>
    <row r="230" spans="1:10" hidden="1" x14ac:dyDescent="0.25">
      <c r="A230" s="76">
        <v>667096</v>
      </c>
      <c r="B230" s="144" t="s">
        <v>298</v>
      </c>
      <c r="C230" s="140">
        <v>14</v>
      </c>
      <c r="D230" s="76">
        <v>78</v>
      </c>
      <c r="E230" s="145" t="s">
        <v>270</v>
      </c>
      <c r="F230" s="145">
        <v>15</v>
      </c>
      <c r="G230" s="145">
        <v>18</v>
      </c>
      <c r="H230" s="145">
        <v>18</v>
      </c>
      <c r="I230" s="145" t="s">
        <v>344</v>
      </c>
      <c r="J230" s="107">
        <f t="shared" si="3"/>
        <v>14</v>
      </c>
    </row>
    <row r="231" spans="1:10" hidden="1" x14ac:dyDescent="0.25">
      <c r="A231" s="76">
        <v>667096</v>
      </c>
      <c r="B231" s="144" t="s">
        <v>298</v>
      </c>
      <c r="C231" s="140">
        <v>14</v>
      </c>
      <c r="D231" s="76">
        <v>13</v>
      </c>
      <c r="E231" s="145" t="s">
        <v>299</v>
      </c>
      <c r="F231" s="145">
        <v>50</v>
      </c>
      <c r="G231" s="145">
        <v>50</v>
      </c>
      <c r="H231" s="145">
        <v>50</v>
      </c>
      <c r="I231" s="145" t="s">
        <v>344</v>
      </c>
      <c r="J231" s="107">
        <f t="shared" si="3"/>
        <v>14</v>
      </c>
    </row>
    <row r="232" spans="1:10" hidden="1" x14ac:dyDescent="0.25">
      <c r="A232" s="76">
        <v>667094</v>
      </c>
      <c r="B232" s="144" t="s">
        <v>298</v>
      </c>
      <c r="C232" s="140">
        <v>14</v>
      </c>
      <c r="D232" s="76">
        <v>3</v>
      </c>
      <c r="E232" s="145" t="s">
        <v>262</v>
      </c>
      <c r="F232" s="145">
        <v>5000</v>
      </c>
      <c r="G232" s="145">
        <v>5400</v>
      </c>
      <c r="H232" s="145">
        <v>5400</v>
      </c>
      <c r="I232" s="145" t="s">
        <v>344</v>
      </c>
      <c r="J232" s="107">
        <f t="shared" si="3"/>
        <v>14</v>
      </c>
    </row>
    <row r="233" spans="1:10" hidden="1" x14ac:dyDescent="0.25">
      <c r="A233" s="76">
        <v>667094</v>
      </c>
      <c r="B233" s="144" t="s">
        <v>298</v>
      </c>
      <c r="C233" s="140">
        <v>14</v>
      </c>
      <c r="D233" s="76">
        <v>59</v>
      </c>
      <c r="E233" s="145" t="s">
        <v>263</v>
      </c>
      <c r="F233" s="145">
        <v>16</v>
      </c>
      <c r="G233" s="145">
        <v>17</v>
      </c>
      <c r="H233" s="145">
        <v>17</v>
      </c>
      <c r="I233" s="145" t="s">
        <v>344</v>
      </c>
      <c r="J233" s="107">
        <f t="shared" si="3"/>
        <v>14</v>
      </c>
    </row>
    <row r="234" spans="1:10" hidden="1" x14ac:dyDescent="0.25">
      <c r="A234" s="76">
        <v>667094</v>
      </c>
      <c r="B234" s="144" t="s">
        <v>298</v>
      </c>
      <c r="C234" s="140">
        <v>14</v>
      </c>
      <c r="D234" s="76">
        <v>78</v>
      </c>
      <c r="E234" s="145" t="s">
        <v>270</v>
      </c>
      <c r="F234" s="145">
        <v>15</v>
      </c>
      <c r="G234" s="145">
        <v>18</v>
      </c>
      <c r="H234" s="145">
        <v>18</v>
      </c>
      <c r="I234" s="145" t="s">
        <v>344</v>
      </c>
      <c r="J234" s="107">
        <f t="shared" si="3"/>
        <v>14</v>
      </c>
    </row>
    <row r="235" spans="1:10" hidden="1" x14ac:dyDescent="0.25">
      <c r="A235" s="76">
        <v>667094</v>
      </c>
      <c r="B235" s="144" t="s">
        <v>298</v>
      </c>
      <c r="C235" s="140">
        <v>14</v>
      </c>
      <c r="D235" s="76">
        <v>13</v>
      </c>
      <c r="E235" s="145" t="s">
        <v>299</v>
      </c>
      <c r="F235" s="145">
        <v>50</v>
      </c>
      <c r="G235" s="145">
        <v>50</v>
      </c>
      <c r="H235" s="145">
        <v>50</v>
      </c>
      <c r="I235" s="145" t="s">
        <v>344</v>
      </c>
      <c r="J235" s="107">
        <f t="shared" si="3"/>
        <v>14</v>
      </c>
    </row>
    <row r="236" spans="1:10" hidden="1" x14ac:dyDescent="0.25">
      <c r="A236" s="76">
        <v>667093</v>
      </c>
      <c r="B236" s="144" t="s">
        <v>189</v>
      </c>
      <c r="C236" s="140">
        <v>90</v>
      </c>
      <c r="D236" s="76">
        <v>60201</v>
      </c>
      <c r="E236" s="145" t="s">
        <v>130</v>
      </c>
      <c r="F236" s="145">
        <v>6000</v>
      </c>
      <c r="G236" s="145">
        <v>11500</v>
      </c>
      <c r="H236" s="145">
        <v>4000</v>
      </c>
      <c r="I236" s="145" t="s">
        <v>345</v>
      </c>
      <c r="J236" s="107">
        <f t="shared" si="3"/>
        <v>90</v>
      </c>
    </row>
    <row r="237" spans="1:10" hidden="1" x14ac:dyDescent="0.25">
      <c r="A237" s="76">
        <v>667093</v>
      </c>
      <c r="B237" s="144" t="s">
        <v>189</v>
      </c>
      <c r="C237" s="140">
        <v>90</v>
      </c>
      <c r="D237" s="76">
        <v>60204</v>
      </c>
      <c r="E237" s="145" t="s">
        <v>131</v>
      </c>
      <c r="F237" s="145">
        <v>0</v>
      </c>
      <c r="G237" s="145">
        <v>1</v>
      </c>
      <c r="H237" s="145">
        <v>1</v>
      </c>
      <c r="I237" s="145" t="s">
        <v>344</v>
      </c>
      <c r="J237" s="107">
        <f t="shared" si="3"/>
        <v>90</v>
      </c>
    </row>
    <row r="238" spans="1:10" hidden="1" x14ac:dyDescent="0.25">
      <c r="A238" s="76">
        <v>667093</v>
      </c>
      <c r="B238" s="144" t="s">
        <v>189</v>
      </c>
      <c r="C238" s="140">
        <v>90</v>
      </c>
      <c r="D238" s="76">
        <v>60202</v>
      </c>
      <c r="E238" s="145" t="s">
        <v>132</v>
      </c>
      <c r="F238" s="145">
        <v>160</v>
      </c>
      <c r="G238" s="145">
        <v>165</v>
      </c>
      <c r="H238" s="145">
        <v>155</v>
      </c>
      <c r="I238" s="145" t="s">
        <v>345</v>
      </c>
      <c r="J238" s="107">
        <f t="shared" si="3"/>
        <v>90</v>
      </c>
    </row>
    <row r="239" spans="1:10" hidden="1" x14ac:dyDescent="0.25">
      <c r="A239" s="76">
        <v>667093</v>
      </c>
      <c r="B239" s="144" t="s">
        <v>189</v>
      </c>
      <c r="C239" s="140">
        <v>90</v>
      </c>
      <c r="D239" s="76">
        <v>60203</v>
      </c>
      <c r="E239" s="145" t="s">
        <v>133</v>
      </c>
      <c r="F239" s="145">
        <v>80</v>
      </c>
      <c r="G239" s="145">
        <v>120</v>
      </c>
      <c r="H239" s="145">
        <v>110</v>
      </c>
      <c r="I239" s="145" t="s">
        <v>344</v>
      </c>
      <c r="J239" s="107">
        <f t="shared" si="3"/>
        <v>90</v>
      </c>
    </row>
    <row r="240" spans="1:10" hidden="1" x14ac:dyDescent="0.25">
      <c r="A240" s="76">
        <v>667090</v>
      </c>
      <c r="B240" s="144" t="s">
        <v>225</v>
      </c>
      <c r="C240" s="140">
        <v>76</v>
      </c>
      <c r="D240" s="76">
        <v>40402</v>
      </c>
      <c r="E240" s="145" t="s">
        <v>220</v>
      </c>
      <c r="F240" s="145">
        <v>6000</v>
      </c>
      <c r="G240" s="145">
        <v>9500</v>
      </c>
      <c r="H240" s="145">
        <v>8300</v>
      </c>
      <c r="I240" s="145" t="s">
        <v>344</v>
      </c>
      <c r="J240" s="107">
        <f t="shared" si="3"/>
        <v>76</v>
      </c>
    </row>
    <row r="241" spans="1:10" hidden="1" x14ac:dyDescent="0.25">
      <c r="A241" s="76">
        <v>667090</v>
      </c>
      <c r="B241" s="144" t="s">
        <v>225</v>
      </c>
      <c r="C241" s="140">
        <v>76</v>
      </c>
      <c r="D241" s="76">
        <v>40406</v>
      </c>
      <c r="E241" s="145" t="s">
        <v>221</v>
      </c>
      <c r="F241" s="145">
        <v>600</v>
      </c>
      <c r="G241" s="145">
        <v>800</v>
      </c>
      <c r="H241" s="145">
        <v>700</v>
      </c>
      <c r="I241" s="145" t="s">
        <v>344</v>
      </c>
      <c r="J241" s="107">
        <f t="shared" si="3"/>
        <v>76</v>
      </c>
    </row>
    <row r="242" spans="1:10" hidden="1" x14ac:dyDescent="0.25">
      <c r="A242" s="76">
        <v>667090</v>
      </c>
      <c r="B242" s="144" t="s">
        <v>225</v>
      </c>
      <c r="C242" s="140">
        <v>76</v>
      </c>
      <c r="D242" s="76">
        <v>40405</v>
      </c>
      <c r="E242" s="145" t="s">
        <v>222</v>
      </c>
      <c r="F242" s="145">
        <v>19</v>
      </c>
      <c r="G242" s="145">
        <v>20</v>
      </c>
      <c r="H242" s="145">
        <v>20</v>
      </c>
      <c r="I242" s="145" t="s">
        <v>344</v>
      </c>
      <c r="J242" s="107">
        <f t="shared" si="3"/>
        <v>76</v>
      </c>
    </row>
    <row r="243" spans="1:10" hidden="1" x14ac:dyDescent="0.25">
      <c r="A243" s="76">
        <v>667090</v>
      </c>
      <c r="B243" s="144" t="s">
        <v>225</v>
      </c>
      <c r="C243" s="140">
        <v>76</v>
      </c>
      <c r="D243" s="76">
        <v>40401</v>
      </c>
      <c r="E243" s="145" t="s">
        <v>128</v>
      </c>
      <c r="F243" s="145">
        <v>0</v>
      </c>
      <c r="G243" s="145">
        <v>5</v>
      </c>
      <c r="H243" s="145">
        <v>1.3</v>
      </c>
      <c r="I243" s="145" t="s">
        <v>344</v>
      </c>
      <c r="J243" s="107">
        <f t="shared" si="3"/>
        <v>76</v>
      </c>
    </row>
    <row r="244" spans="1:10" hidden="1" x14ac:dyDescent="0.25">
      <c r="A244" s="76">
        <v>667090</v>
      </c>
      <c r="B244" s="144" t="s">
        <v>225</v>
      </c>
      <c r="C244" s="140">
        <v>76</v>
      </c>
      <c r="D244" s="76">
        <v>40404</v>
      </c>
      <c r="E244" s="145" t="s">
        <v>129</v>
      </c>
      <c r="F244" s="145">
        <v>1.5</v>
      </c>
      <c r="G244" s="145">
        <v>2</v>
      </c>
      <c r="H244" s="145">
        <v>1.5</v>
      </c>
      <c r="I244" s="145" t="s">
        <v>344</v>
      </c>
      <c r="J244" s="107">
        <f t="shared" si="3"/>
        <v>76</v>
      </c>
    </row>
    <row r="245" spans="1:10" hidden="1" x14ac:dyDescent="0.25">
      <c r="A245" s="76">
        <v>667090</v>
      </c>
      <c r="B245" s="144" t="s">
        <v>225</v>
      </c>
      <c r="C245" s="140">
        <v>76</v>
      </c>
      <c r="D245" s="76">
        <v>40403</v>
      </c>
      <c r="E245" s="145" t="s">
        <v>223</v>
      </c>
      <c r="F245" s="145">
        <v>245</v>
      </c>
      <c r="G245" s="145">
        <v>255</v>
      </c>
      <c r="H245" s="145">
        <v>249</v>
      </c>
      <c r="I245" s="145" t="s">
        <v>344</v>
      </c>
      <c r="J245" s="107">
        <f t="shared" si="3"/>
        <v>76</v>
      </c>
    </row>
    <row r="246" spans="1:10" hidden="1" x14ac:dyDescent="0.25">
      <c r="A246" s="76">
        <v>667090</v>
      </c>
      <c r="B246" s="144" t="s">
        <v>225</v>
      </c>
      <c r="C246" s="140">
        <v>76</v>
      </c>
      <c r="D246" s="76">
        <v>40407</v>
      </c>
      <c r="E246" s="145" t="s">
        <v>224</v>
      </c>
      <c r="F246" s="145">
        <v>52</v>
      </c>
      <c r="G246" s="145">
        <v>60</v>
      </c>
      <c r="H246" s="145">
        <v>60</v>
      </c>
      <c r="I246" s="145" t="s">
        <v>344</v>
      </c>
      <c r="J246" s="107">
        <f t="shared" si="3"/>
        <v>76</v>
      </c>
    </row>
    <row r="247" spans="1:10" hidden="1" x14ac:dyDescent="0.25">
      <c r="A247" s="76">
        <v>667088</v>
      </c>
      <c r="B247" s="144" t="s">
        <v>195</v>
      </c>
      <c r="C247" s="140">
        <v>303</v>
      </c>
      <c r="D247" s="76">
        <v>60402</v>
      </c>
      <c r="E247" s="145" t="s">
        <v>179</v>
      </c>
      <c r="F247" s="145">
        <v>2</v>
      </c>
      <c r="G247" s="145">
        <v>8</v>
      </c>
      <c r="H247" s="145">
        <v>6</v>
      </c>
      <c r="I247" s="145" t="s">
        <v>344</v>
      </c>
      <c r="J247" s="107">
        <f t="shared" si="3"/>
        <v>301</v>
      </c>
    </row>
    <row r="248" spans="1:10" hidden="1" x14ac:dyDescent="0.25">
      <c r="A248" s="76">
        <v>667088</v>
      </c>
      <c r="B248" s="144" t="s">
        <v>195</v>
      </c>
      <c r="C248" s="140">
        <v>303</v>
      </c>
      <c r="D248" s="76">
        <v>60404</v>
      </c>
      <c r="E248" s="145" t="s">
        <v>211</v>
      </c>
      <c r="F248" s="145">
        <v>0.5</v>
      </c>
      <c r="G248" s="145">
        <v>6.5</v>
      </c>
      <c r="H248" s="145">
        <v>6.5</v>
      </c>
      <c r="I248" s="145" t="s">
        <v>344</v>
      </c>
      <c r="J248" s="107">
        <f t="shared" si="3"/>
        <v>301</v>
      </c>
    </row>
    <row r="249" spans="1:10" hidden="1" x14ac:dyDescent="0.25">
      <c r="A249" s="76">
        <v>667088</v>
      </c>
      <c r="B249" s="144" t="s">
        <v>195</v>
      </c>
      <c r="C249" s="140">
        <v>303</v>
      </c>
      <c r="D249" s="76">
        <v>60401</v>
      </c>
      <c r="E249" s="145" t="s">
        <v>180</v>
      </c>
      <c r="F249" s="145">
        <v>35</v>
      </c>
      <c r="G249" s="145">
        <v>36.5</v>
      </c>
      <c r="H249" s="145">
        <v>34.299999999999997</v>
      </c>
      <c r="I249" s="145" t="s">
        <v>345</v>
      </c>
      <c r="J249" s="107">
        <f t="shared" si="3"/>
        <v>301</v>
      </c>
    </row>
    <row r="250" spans="1:10" hidden="1" x14ac:dyDescent="0.25">
      <c r="A250" s="76">
        <v>667088</v>
      </c>
      <c r="B250" s="144" t="s">
        <v>195</v>
      </c>
      <c r="C250" s="140">
        <v>303</v>
      </c>
      <c r="D250" s="76">
        <v>60403</v>
      </c>
      <c r="E250" s="145" t="s">
        <v>212</v>
      </c>
      <c r="F250" s="145">
        <v>150</v>
      </c>
      <c r="G250" s="145">
        <v>300</v>
      </c>
      <c r="H250" s="145">
        <v>240</v>
      </c>
      <c r="I250" s="145" t="s">
        <v>344</v>
      </c>
      <c r="J250" s="107">
        <f t="shared" si="3"/>
        <v>301</v>
      </c>
    </row>
    <row r="251" spans="1:10" hidden="1" x14ac:dyDescent="0.25">
      <c r="A251" s="76">
        <v>667081</v>
      </c>
      <c r="B251" s="144" t="s">
        <v>239</v>
      </c>
      <c r="C251" s="140">
        <v>5</v>
      </c>
      <c r="D251" s="76">
        <v>3</v>
      </c>
      <c r="E251" s="145" t="s">
        <v>262</v>
      </c>
      <c r="F251" s="145">
        <v>4000</v>
      </c>
      <c r="G251" s="145">
        <v>5400</v>
      </c>
      <c r="H251" s="145">
        <v>4800</v>
      </c>
      <c r="I251" s="145" t="s">
        <v>344</v>
      </c>
      <c r="J251" s="107">
        <f t="shared" si="3"/>
        <v>5</v>
      </c>
    </row>
    <row r="252" spans="1:10" hidden="1" x14ac:dyDescent="0.25">
      <c r="A252" s="76">
        <v>667081</v>
      </c>
      <c r="B252" s="144" t="s">
        <v>239</v>
      </c>
      <c r="C252" s="140">
        <v>5</v>
      </c>
      <c r="D252" s="76">
        <v>7</v>
      </c>
      <c r="E252" s="145" t="s">
        <v>264</v>
      </c>
      <c r="F252" s="145">
        <v>21</v>
      </c>
      <c r="G252" s="145">
        <v>25</v>
      </c>
      <c r="H252" s="145">
        <v>22</v>
      </c>
      <c r="I252" s="145" t="s">
        <v>344</v>
      </c>
      <c r="J252" s="107">
        <f t="shared" si="3"/>
        <v>5</v>
      </c>
    </row>
    <row r="253" spans="1:10" hidden="1" x14ac:dyDescent="0.25">
      <c r="A253" s="76">
        <v>667075</v>
      </c>
      <c r="B253" s="144" t="s">
        <v>225</v>
      </c>
      <c r="C253" s="140">
        <v>76</v>
      </c>
      <c r="D253" s="76">
        <v>40402</v>
      </c>
      <c r="E253" s="145" t="s">
        <v>220</v>
      </c>
      <c r="F253" s="145">
        <v>6000</v>
      </c>
      <c r="G253" s="145">
        <v>9500</v>
      </c>
      <c r="H253" s="145">
        <v>8000</v>
      </c>
      <c r="I253" s="145" t="s">
        <v>344</v>
      </c>
      <c r="J253" s="107">
        <f t="shared" si="3"/>
        <v>76</v>
      </c>
    </row>
    <row r="254" spans="1:10" hidden="1" x14ac:dyDescent="0.25">
      <c r="A254" s="76">
        <v>667075</v>
      </c>
      <c r="B254" s="144" t="s">
        <v>225</v>
      </c>
      <c r="C254" s="140">
        <v>76</v>
      </c>
      <c r="D254" s="76">
        <v>40406</v>
      </c>
      <c r="E254" s="145" t="s">
        <v>221</v>
      </c>
      <c r="F254" s="145">
        <v>600</v>
      </c>
      <c r="G254" s="145">
        <v>800</v>
      </c>
      <c r="H254" s="145">
        <v>700</v>
      </c>
      <c r="I254" s="145" t="s">
        <v>344</v>
      </c>
      <c r="J254" s="107">
        <f t="shared" si="3"/>
        <v>76</v>
      </c>
    </row>
    <row r="255" spans="1:10" hidden="1" x14ac:dyDescent="0.25">
      <c r="A255" s="76">
        <v>667075</v>
      </c>
      <c r="B255" s="144" t="s">
        <v>225</v>
      </c>
      <c r="C255" s="140">
        <v>76</v>
      </c>
      <c r="D255" s="76">
        <v>40405</v>
      </c>
      <c r="E255" s="145" t="s">
        <v>222</v>
      </c>
      <c r="F255" s="145">
        <v>19</v>
      </c>
      <c r="G255" s="145">
        <v>20</v>
      </c>
      <c r="H255" s="145">
        <v>20</v>
      </c>
      <c r="I255" s="145" t="s">
        <v>344</v>
      </c>
      <c r="J255" s="107">
        <f t="shared" si="3"/>
        <v>76</v>
      </c>
    </row>
    <row r="256" spans="1:10" hidden="1" x14ac:dyDescent="0.25">
      <c r="A256" s="76">
        <v>667075</v>
      </c>
      <c r="B256" s="144" t="s">
        <v>225</v>
      </c>
      <c r="C256" s="140">
        <v>76</v>
      </c>
      <c r="D256" s="76">
        <v>40401</v>
      </c>
      <c r="E256" s="145" t="s">
        <v>128</v>
      </c>
      <c r="F256" s="145">
        <v>0</v>
      </c>
      <c r="G256" s="145">
        <v>5</v>
      </c>
      <c r="H256" s="145">
        <v>1.5</v>
      </c>
      <c r="I256" s="145" t="s">
        <v>344</v>
      </c>
      <c r="J256" s="107">
        <f t="shared" si="3"/>
        <v>76</v>
      </c>
    </row>
    <row r="257" spans="1:10" hidden="1" x14ac:dyDescent="0.25">
      <c r="A257" s="76">
        <v>667075</v>
      </c>
      <c r="B257" s="144" t="s">
        <v>225</v>
      </c>
      <c r="C257" s="140">
        <v>76</v>
      </c>
      <c r="D257" s="76">
        <v>40404</v>
      </c>
      <c r="E257" s="145" t="s">
        <v>129</v>
      </c>
      <c r="F257" s="145">
        <v>1.5</v>
      </c>
      <c r="G257" s="145">
        <v>2</v>
      </c>
      <c r="H257" s="145">
        <v>1.5</v>
      </c>
      <c r="I257" s="145" t="s">
        <v>344</v>
      </c>
      <c r="J257" s="107">
        <f t="shared" si="3"/>
        <v>76</v>
      </c>
    </row>
    <row r="258" spans="1:10" hidden="1" x14ac:dyDescent="0.25">
      <c r="A258" s="76">
        <v>667075</v>
      </c>
      <c r="B258" s="144" t="s">
        <v>225</v>
      </c>
      <c r="C258" s="140">
        <v>76</v>
      </c>
      <c r="D258" s="76">
        <v>40403</v>
      </c>
      <c r="E258" s="145" t="s">
        <v>223</v>
      </c>
      <c r="F258" s="145">
        <v>245</v>
      </c>
      <c r="G258" s="145">
        <v>255</v>
      </c>
      <c r="H258" s="145">
        <v>250</v>
      </c>
      <c r="I258" s="145" t="s">
        <v>344</v>
      </c>
      <c r="J258" s="107">
        <f t="shared" ref="J258:J321" si="4">IF(A258="","",IF(OR(C258=73,C258=74,C258=75),75,IF(OR(C258=31,C258=32,C258=33),33,IF(OR(C258=301,C258=302,C258=303,C258=304,C258=305),301,C258))))</f>
        <v>76</v>
      </c>
    </row>
    <row r="259" spans="1:10" hidden="1" x14ac:dyDescent="0.25">
      <c r="A259" s="76">
        <v>667075</v>
      </c>
      <c r="B259" s="144" t="s">
        <v>225</v>
      </c>
      <c r="C259" s="140">
        <v>76</v>
      </c>
      <c r="D259" s="76">
        <v>40407</v>
      </c>
      <c r="E259" s="145" t="s">
        <v>224</v>
      </c>
      <c r="F259" s="145">
        <v>52</v>
      </c>
      <c r="G259" s="145">
        <v>60</v>
      </c>
      <c r="H259" s="145">
        <v>60</v>
      </c>
      <c r="I259" s="145" t="s">
        <v>344</v>
      </c>
      <c r="J259" s="107">
        <f t="shared" si="4"/>
        <v>76</v>
      </c>
    </row>
    <row r="260" spans="1:10" hidden="1" x14ac:dyDescent="0.25">
      <c r="A260" s="76">
        <v>667074</v>
      </c>
      <c r="B260" s="144" t="s">
        <v>298</v>
      </c>
      <c r="C260" s="140">
        <v>14</v>
      </c>
      <c r="D260" s="76">
        <v>3</v>
      </c>
      <c r="E260" s="145" t="s">
        <v>262</v>
      </c>
      <c r="F260" s="145">
        <v>5800</v>
      </c>
      <c r="G260" s="145">
        <v>6300</v>
      </c>
      <c r="H260" s="145">
        <v>6300</v>
      </c>
      <c r="I260" s="145" t="s">
        <v>344</v>
      </c>
      <c r="J260" s="107">
        <f t="shared" si="4"/>
        <v>14</v>
      </c>
    </row>
    <row r="261" spans="1:10" hidden="1" x14ac:dyDescent="0.25">
      <c r="A261" s="76">
        <v>667074</v>
      </c>
      <c r="B261" s="144" t="s">
        <v>298</v>
      </c>
      <c r="C261" s="140">
        <v>14</v>
      </c>
      <c r="D261" s="76">
        <v>59</v>
      </c>
      <c r="E261" s="145" t="s">
        <v>263</v>
      </c>
      <c r="F261" s="145">
        <v>16</v>
      </c>
      <c r="G261" s="145">
        <v>17</v>
      </c>
      <c r="H261" s="145">
        <v>17</v>
      </c>
      <c r="I261" s="145" t="s">
        <v>344</v>
      </c>
      <c r="J261" s="107">
        <f t="shared" si="4"/>
        <v>14</v>
      </c>
    </row>
    <row r="262" spans="1:10" hidden="1" x14ac:dyDescent="0.25">
      <c r="A262" s="76">
        <v>667074</v>
      </c>
      <c r="B262" s="144" t="s">
        <v>298</v>
      </c>
      <c r="C262" s="140">
        <v>14</v>
      </c>
      <c r="D262" s="76">
        <v>78</v>
      </c>
      <c r="E262" s="145" t="s">
        <v>270</v>
      </c>
      <c r="F262" s="145">
        <v>16</v>
      </c>
      <c r="G262" s="145">
        <v>22</v>
      </c>
      <c r="H262" s="145">
        <v>23</v>
      </c>
      <c r="I262" s="145" t="s">
        <v>345</v>
      </c>
      <c r="J262" s="107">
        <f t="shared" si="4"/>
        <v>14</v>
      </c>
    </row>
    <row r="263" spans="1:10" hidden="1" x14ac:dyDescent="0.25">
      <c r="A263" s="76">
        <v>667074</v>
      </c>
      <c r="B263" s="144" t="s">
        <v>298</v>
      </c>
      <c r="C263" s="140">
        <v>14</v>
      </c>
      <c r="D263" s="76">
        <v>13</v>
      </c>
      <c r="E263" s="145" t="s">
        <v>299</v>
      </c>
      <c r="F263" s="145">
        <v>50</v>
      </c>
      <c r="G263" s="145">
        <v>50</v>
      </c>
      <c r="H263" s="145">
        <v>50</v>
      </c>
      <c r="I263" s="145" t="s">
        <v>344</v>
      </c>
      <c r="J263" s="107">
        <f t="shared" si="4"/>
        <v>14</v>
      </c>
    </row>
    <row r="264" spans="1:10" hidden="1" x14ac:dyDescent="0.25">
      <c r="A264" s="76">
        <v>667073</v>
      </c>
      <c r="B264" s="144" t="s">
        <v>329</v>
      </c>
      <c r="C264" s="140">
        <v>95</v>
      </c>
      <c r="D264" s="76">
        <v>40301</v>
      </c>
      <c r="E264" s="145" t="s">
        <v>357</v>
      </c>
      <c r="F264" s="145">
        <v>8000</v>
      </c>
      <c r="G264" s="145">
        <v>8500</v>
      </c>
      <c r="H264" s="145">
        <v>7500</v>
      </c>
      <c r="I264" s="145" t="s">
        <v>345</v>
      </c>
      <c r="J264" s="107">
        <f t="shared" si="4"/>
        <v>95</v>
      </c>
    </row>
    <row r="265" spans="1:10" hidden="1" x14ac:dyDescent="0.25">
      <c r="A265" s="76">
        <v>667073</v>
      </c>
      <c r="B265" s="144" t="s">
        <v>329</v>
      </c>
      <c r="C265" s="140">
        <v>95</v>
      </c>
      <c r="D265" s="76">
        <v>40304</v>
      </c>
      <c r="E265" s="145" t="s">
        <v>328</v>
      </c>
      <c r="F265" s="145">
        <v>0</v>
      </c>
      <c r="G265" s="145">
        <v>200</v>
      </c>
      <c r="H265" s="145">
        <v>238</v>
      </c>
      <c r="I265" s="145" t="s">
        <v>345</v>
      </c>
      <c r="J265" s="107">
        <f t="shared" si="4"/>
        <v>95</v>
      </c>
    </row>
    <row r="266" spans="1:10" hidden="1" x14ac:dyDescent="0.25">
      <c r="A266" s="76">
        <v>667073</v>
      </c>
      <c r="B266" s="144" t="s">
        <v>329</v>
      </c>
      <c r="C266" s="140">
        <v>95</v>
      </c>
      <c r="D266" s="76">
        <v>40302</v>
      </c>
      <c r="E266" s="145" t="s">
        <v>358</v>
      </c>
      <c r="F266" s="145">
        <v>90</v>
      </c>
      <c r="G266" s="145">
        <v>95</v>
      </c>
      <c r="H266" s="145">
        <v>95</v>
      </c>
      <c r="I266" s="145" t="s">
        <v>344</v>
      </c>
      <c r="J266" s="107">
        <f t="shared" si="4"/>
        <v>95</v>
      </c>
    </row>
    <row r="267" spans="1:10" hidden="1" x14ac:dyDescent="0.25">
      <c r="A267" s="76">
        <v>667073</v>
      </c>
      <c r="B267" s="144" t="s">
        <v>329</v>
      </c>
      <c r="C267" s="140">
        <v>95</v>
      </c>
      <c r="D267" s="76">
        <v>40303</v>
      </c>
      <c r="E267" s="145" t="s">
        <v>359</v>
      </c>
      <c r="F267" s="145">
        <v>110</v>
      </c>
      <c r="G267" s="145">
        <v>115</v>
      </c>
      <c r="H267" s="145">
        <v>115</v>
      </c>
      <c r="I267" s="145" t="s">
        <v>344</v>
      </c>
      <c r="J267" s="107">
        <f t="shared" si="4"/>
        <v>95</v>
      </c>
    </row>
    <row r="268" spans="1:10" hidden="1" x14ac:dyDescent="0.25">
      <c r="A268" s="76">
        <v>667072</v>
      </c>
      <c r="B268" s="144" t="s">
        <v>330</v>
      </c>
      <c r="C268" s="140">
        <v>94</v>
      </c>
      <c r="D268" s="76">
        <v>40201</v>
      </c>
      <c r="E268" s="145" t="s">
        <v>322</v>
      </c>
      <c r="F268" s="145">
        <v>8000</v>
      </c>
      <c r="G268" s="145">
        <v>9200</v>
      </c>
      <c r="H268" s="145">
        <v>7500</v>
      </c>
      <c r="I268" s="145" t="s">
        <v>345</v>
      </c>
      <c r="J268" s="107">
        <f t="shared" si="4"/>
        <v>94</v>
      </c>
    </row>
    <row r="269" spans="1:10" hidden="1" x14ac:dyDescent="0.25">
      <c r="A269" s="76">
        <v>667072</v>
      </c>
      <c r="B269" s="144" t="s">
        <v>330</v>
      </c>
      <c r="C269" s="140">
        <v>94</v>
      </c>
      <c r="D269" s="76">
        <v>40202</v>
      </c>
      <c r="E269" s="145" t="s">
        <v>323</v>
      </c>
      <c r="F269" s="145">
        <v>1</v>
      </c>
      <c r="G269" s="145">
        <v>2</v>
      </c>
      <c r="H269" s="145">
        <v>1.4</v>
      </c>
      <c r="I269" s="145" t="s">
        <v>344</v>
      </c>
      <c r="J269" s="107">
        <f t="shared" si="4"/>
        <v>94</v>
      </c>
    </row>
    <row r="270" spans="1:10" hidden="1" x14ac:dyDescent="0.25">
      <c r="A270" s="76">
        <v>667072</v>
      </c>
      <c r="B270" s="144" t="s">
        <v>330</v>
      </c>
      <c r="C270" s="140">
        <v>94</v>
      </c>
      <c r="D270" s="76">
        <v>40204</v>
      </c>
      <c r="E270" s="145" t="s">
        <v>324</v>
      </c>
      <c r="F270" s="145">
        <v>50</v>
      </c>
      <c r="G270" s="145">
        <v>150</v>
      </c>
      <c r="H270" s="145">
        <v>65</v>
      </c>
      <c r="I270" s="145" t="s">
        <v>344</v>
      </c>
      <c r="J270" s="107">
        <f t="shared" si="4"/>
        <v>94</v>
      </c>
    </row>
    <row r="271" spans="1:10" hidden="1" x14ac:dyDescent="0.25">
      <c r="A271" s="76">
        <v>667072</v>
      </c>
      <c r="B271" s="144" t="s">
        <v>330</v>
      </c>
      <c r="C271" s="140">
        <v>94</v>
      </c>
      <c r="D271" s="76">
        <v>40203</v>
      </c>
      <c r="E271" s="145" t="s">
        <v>325</v>
      </c>
      <c r="F271" s="145">
        <v>5</v>
      </c>
      <c r="G271" s="145">
        <v>25</v>
      </c>
      <c r="H271" s="145">
        <v>8</v>
      </c>
      <c r="I271" s="145" t="s">
        <v>344</v>
      </c>
      <c r="J271" s="107">
        <f t="shared" si="4"/>
        <v>94</v>
      </c>
    </row>
    <row r="272" spans="1:10" hidden="1" x14ac:dyDescent="0.25">
      <c r="A272" s="76">
        <v>667072</v>
      </c>
      <c r="B272" s="144" t="s">
        <v>330</v>
      </c>
      <c r="C272" s="140">
        <v>94</v>
      </c>
      <c r="D272" s="76">
        <v>40206</v>
      </c>
      <c r="E272" s="145" t="s">
        <v>326</v>
      </c>
      <c r="F272" s="145">
        <v>8</v>
      </c>
      <c r="G272" s="145">
        <v>15</v>
      </c>
      <c r="H272" s="145">
        <v>8</v>
      </c>
      <c r="I272" s="145" t="s">
        <v>344</v>
      </c>
      <c r="J272" s="107">
        <f t="shared" si="4"/>
        <v>94</v>
      </c>
    </row>
    <row r="273" spans="1:10" hidden="1" x14ac:dyDescent="0.25">
      <c r="A273" s="76">
        <v>667072</v>
      </c>
      <c r="B273" s="144" t="s">
        <v>330</v>
      </c>
      <c r="C273" s="140">
        <v>94</v>
      </c>
      <c r="D273" s="76">
        <v>40205</v>
      </c>
      <c r="E273" s="145" t="s">
        <v>327</v>
      </c>
      <c r="F273" s="145">
        <v>78</v>
      </c>
      <c r="G273" s="145">
        <v>82</v>
      </c>
      <c r="H273" s="145">
        <v>78</v>
      </c>
      <c r="I273" s="145" t="s">
        <v>344</v>
      </c>
      <c r="J273" s="107">
        <f t="shared" si="4"/>
        <v>94</v>
      </c>
    </row>
    <row r="274" spans="1:10" hidden="1" x14ac:dyDescent="0.25">
      <c r="A274" s="76">
        <v>667067</v>
      </c>
      <c r="B274" s="144" t="s">
        <v>298</v>
      </c>
      <c r="C274" s="140">
        <v>14</v>
      </c>
      <c r="D274" s="76">
        <v>3</v>
      </c>
      <c r="E274" s="145" t="s">
        <v>262</v>
      </c>
      <c r="F274" s="145">
        <v>5800</v>
      </c>
      <c r="G274" s="145">
        <v>6300</v>
      </c>
      <c r="H274" s="145">
        <v>6300</v>
      </c>
      <c r="I274" s="145" t="s">
        <v>344</v>
      </c>
      <c r="J274" s="107">
        <f t="shared" si="4"/>
        <v>14</v>
      </c>
    </row>
    <row r="275" spans="1:10" hidden="1" x14ac:dyDescent="0.25">
      <c r="A275" s="76">
        <v>667067</v>
      </c>
      <c r="B275" s="144" t="s">
        <v>298</v>
      </c>
      <c r="C275" s="140">
        <v>14</v>
      </c>
      <c r="D275" s="76">
        <v>59</v>
      </c>
      <c r="E275" s="145" t="s">
        <v>263</v>
      </c>
      <c r="F275" s="145">
        <v>16</v>
      </c>
      <c r="G275" s="145">
        <v>17</v>
      </c>
      <c r="H275" s="145">
        <v>17</v>
      </c>
      <c r="I275" s="145" t="s">
        <v>344</v>
      </c>
      <c r="J275" s="107">
        <f t="shared" si="4"/>
        <v>14</v>
      </c>
    </row>
    <row r="276" spans="1:10" hidden="1" x14ac:dyDescent="0.25">
      <c r="A276" s="76">
        <v>667067</v>
      </c>
      <c r="B276" s="144" t="s">
        <v>298</v>
      </c>
      <c r="C276" s="140">
        <v>14</v>
      </c>
      <c r="D276" s="76">
        <v>78</v>
      </c>
      <c r="E276" s="145" t="s">
        <v>270</v>
      </c>
      <c r="F276" s="145">
        <v>16</v>
      </c>
      <c r="G276" s="145">
        <v>22</v>
      </c>
      <c r="H276" s="145">
        <v>23</v>
      </c>
      <c r="I276" s="145" t="s">
        <v>345</v>
      </c>
      <c r="J276" s="107">
        <f t="shared" si="4"/>
        <v>14</v>
      </c>
    </row>
    <row r="277" spans="1:10" hidden="1" x14ac:dyDescent="0.25">
      <c r="A277" s="76">
        <v>667067</v>
      </c>
      <c r="B277" s="144" t="s">
        <v>298</v>
      </c>
      <c r="C277" s="140">
        <v>14</v>
      </c>
      <c r="D277" s="76">
        <v>13</v>
      </c>
      <c r="E277" s="145" t="s">
        <v>299</v>
      </c>
      <c r="F277" s="145">
        <v>50</v>
      </c>
      <c r="G277" s="145">
        <v>50</v>
      </c>
      <c r="H277" s="145">
        <v>50</v>
      </c>
      <c r="I277" s="145" t="s">
        <v>344</v>
      </c>
      <c r="J277" s="107">
        <f t="shared" si="4"/>
        <v>14</v>
      </c>
    </row>
    <row r="278" spans="1:10" hidden="1" x14ac:dyDescent="0.25">
      <c r="A278" s="76">
        <v>667062</v>
      </c>
      <c r="B278" s="144" t="s">
        <v>239</v>
      </c>
      <c r="C278" s="140">
        <v>5</v>
      </c>
      <c r="D278" s="76">
        <v>3</v>
      </c>
      <c r="E278" s="145" t="s">
        <v>262</v>
      </c>
      <c r="F278" s="145">
        <v>4000</v>
      </c>
      <c r="G278" s="145">
        <v>5400</v>
      </c>
      <c r="H278" s="145">
        <v>4800</v>
      </c>
      <c r="I278" s="145" t="s">
        <v>344</v>
      </c>
      <c r="J278" s="107">
        <f t="shared" si="4"/>
        <v>5</v>
      </c>
    </row>
    <row r="279" spans="1:10" hidden="1" x14ac:dyDescent="0.25">
      <c r="A279" s="76">
        <v>667062</v>
      </c>
      <c r="B279" s="144" t="s">
        <v>239</v>
      </c>
      <c r="C279" s="140">
        <v>5</v>
      </c>
      <c r="D279" s="76">
        <v>7</v>
      </c>
      <c r="E279" s="145" t="s">
        <v>264</v>
      </c>
      <c r="F279" s="145">
        <v>21</v>
      </c>
      <c r="G279" s="145">
        <v>25</v>
      </c>
      <c r="H279" s="145">
        <v>23</v>
      </c>
      <c r="I279" s="145" t="s">
        <v>344</v>
      </c>
      <c r="J279" s="107">
        <f t="shared" si="4"/>
        <v>5</v>
      </c>
    </row>
    <row r="280" spans="1:10" hidden="1" x14ac:dyDescent="0.25">
      <c r="A280" s="76">
        <v>667057</v>
      </c>
      <c r="B280" s="144" t="s">
        <v>189</v>
      </c>
      <c r="C280" s="140">
        <v>90</v>
      </c>
      <c r="D280" s="76">
        <v>60201</v>
      </c>
      <c r="E280" s="145" t="s">
        <v>130</v>
      </c>
      <c r="F280" s="145">
        <v>4000</v>
      </c>
      <c r="G280" s="145">
        <v>11500</v>
      </c>
      <c r="H280" s="145">
        <v>4000</v>
      </c>
      <c r="I280" s="145" t="s">
        <v>344</v>
      </c>
      <c r="J280" s="107">
        <f t="shared" si="4"/>
        <v>90</v>
      </c>
    </row>
    <row r="281" spans="1:10" hidden="1" x14ac:dyDescent="0.25">
      <c r="A281" s="76">
        <v>667057</v>
      </c>
      <c r="B281" s="144" t="s">
        <v>189</v>
      </c>
      <c r="C281" s="140">
        <v>90</v>
      </c>
      <c r="D281" s="76">
        <v>60204</v>
      </c>
      <c r="E281" s="145" t="s">
        <v>131</v>
      </c>
      <c r="F281" s="145">
        <v>0</v>
      </c>
      <c r="G281" s="145">
        <v>1</v>
      </c>
      <c r="H281" s="145">
        <v>1</v>
      </c>
      <c r="I281" s="145" t="s">
        <v>344</v>
      </c>
      <c r="J281" s="107">
        <f t="shared" si="4"/>
        <v>90</v>
      </c>
    </row>
    <row r="282" spans="1:10" hidden="1" x14ac:dyDescent="0.25">
      <c r="A282" s="76">
        <v>667057</v>
      </c>
      <c r="B282" s="144" t="s">
        <v>189</v>
      </c>
      <c r="C282" s="140">
        <v>90</v>
      </c>
      <c r="D282" s="76">
        <v>60202</v>
      </c>
      <c r="E282" s="145" t="s">
        <v>132</v>
      </c>
      <c r="F282" s="145">
        <v>160</v>
      </c>
      <c r="G282" s="145">
        <v>180</v>
      </c>
      <c r="H282" s="145">
        <v>154</v>
      </c>
      <c r="I282" s="145" t="s">
        <v>345</v>
      </c>
      <c r="J282" s="107">
        <f t="shared" si="4"/>
        <v>90</v>
      </c>
    </row>
    <row r="283" spans="1:10" hidden="1" x14ac:dyDescent="0.25">
      <c r="A283" s="76">
        <v>667057</v>
      </c>
      <c r="B283" s="144" t="s">
        <v>189</v>
      </c>
      <c r="C283" s="140">
        <v>90</v>
      </c>
      <c r="D283" s="76">
        <v>60203</v>
      </c>
      <c r="E283" s="145" t="s">
        <v>133</v>
      </c>
      <c r="F283" s="145">
        <v>80</v>
      </c>
      <c r="G283" s="145">
        <v>120</v>
      </c>
      <c r="H283" s="145">
        <v>91</v>
      </c>
      <c r="I283" s="145" t="s">
        <v>344</v>
      </c>
      <c r="J283" s="107">
        <f t="shared" si="4"/>
        <v>90</v>
      </c>
    </row>
    <row r="284" spans="1:10" hidden="1" x14ac:dyDescent="0.25">
      <c r="A284" s="76">
        <v>667056</v>
      </c>
      <c r="B284" s="144" t="s">
        <v>187</v>
      </c>
      <c r="C284" s="140">
        <v>75</v>
      </c>
      <c r="D284" s="76">
        <v>30406</v>
      </c>
      <c r="E284" s="145" t="s">
        <v>119</v>
      </c>
      <c r="F284" s="145">
        <v>2400</v>
      </c>
      <c r="G284" s="145">
        <v>2550</v>
      </c>
      <c r="H284" s="145">
        <v>2200</v>
      </c>
      <c r="I284" s="145" t="s">
        <v>345</v>
      </c>
      <c r="J284" s="107">
        <f t="shared" si="4"/>
        <v>75</v>
      </c>
    </row>
    <row r="285" spans="1:10" hidden="1" x14ac:dyDescent="0.25">
      <c r="A285" s="76">
        <v>667056</v>
      </c>
      <c r="B285" s="144" t="s">
        <v>187</v>
      </c>
      <c r="C285" s="140">
        <v>75</v>
      </c>
      <c r="D285" s="76">
        <v>30408</v>
      </c>
      <c r="E285" s="145" t="s">
        <v>120</v>
      </c>
      <c r="F285" s="145">
        <v>20</v>
      </c>
      <c r="G285" s="145">
        <v>25</v>
      </c>
      <c r="H285" s="145">
        <v>25</v>
      </c>
      <c r="I285" s="145" t="s">
        <v>344</v>
      </c>
      <c r="J285" s="107">
        <f t="shared" si="4"/>
        <v>75</v>
      </c>
    </row>
    <row r="286" spans="1:10" hidden="1" x14ac:dyDescent="0.25">
      <c r="A286" s="76">
        <v>667056</v>
      </c>
      <c r="B286" s="144" t="s">
        <v>187</v>
      </c>
      <c r="C286" s="140">
        <v>75</v>
      </c>
      <c r="D286" s="76">
        <v>30409</v>
      </c>
      <c r="E286" s="145" t="s">
        <v>121</v>
      </c>
      <c r="F286" s="145">
        <v>0.1</v>
      </c>
      <c r="G286" s="145">
        <v>0.2</v>
      </c>
      <c r="H286" s="145">
        <v>0.2</v>
      </c>
      <c r="I286" s="145" t="s">
        <v>344</v>
      </c>
      <c r="J286" s="107">
        <f t="shared" si="4"/>
        <v>75</v>
      </c>
    </row>
    <row r="287" spans="1:10" hidden="1" x14ac:dyDescent="0.25">
      <c r="A287" s="76">
        <v>667056</v>
      </c>
      <c r="B287" s="144" t="s">
        <v>187</v>
      </c>
      <c r="C287" s="140">
        <v>75</v>
      </c>
      <c r="D287" s="76">
        <v>30401</v>
      </c>
      <c r="E287" s="145" t="s">
        <v>122</v>
      </c>
      <c r="F287" s="145">
        <v>2</v>
      </c>
      <c r="G287" s="145">
        <v>6</v>
      </c>
      <c r="H287" s="145">
        <v>5.6</v>
      </c>
      <c r="I287" s="145" t="s">
        <v>344</v>
      </c>
      <c r="J287" s="107">
        <f t="shared" si="4"/>
        <v>75</v>
      </c>
    </row>
    <row r="288" spans="1:10" hidden="1" x14ac:dyDescent="0.25">
      <c r="A288" s="76">
        <v>667056</v>
      </c>
      <c r="B288" s="144" t="s">
        <v>187</v>
      </c>
      <c r="C288" s="140">
        <v>75</v>
      </c>
      <c r="D288" s="76">
        <v>30407</v>
      </c>
      <c r="E288" s="145" t="s">
        <v>123</v>
      </c>
      <c r="F288" s="145">
        <v>1.3</v>
      </c>
      <c r="G288" s="145">
        <v>1.8</v>
      </c>
      <c r="H288" s="145">
        <v>1.4</v>
      </c>
      <c r="I288" s="145" t="s">
        <v>344</v>
      </c>
      <c r="J288" s="107">
        <f t="shared" si="4"/>
        <v>75</v>
      </c>
    </row>
    <row r="289" spans="1:10" hidden="1" x14ac:dyDescent="0.25">
      <c r="A289" s="76">
        <v>667056</v>
      </c>
      <c r="B289" s="144" t="s">
        <v>187</v>
      </c>
      <c r="C289" s="140">
        <v>75</v>
      </c>
      <c r="D289" s="76">
        <v>30405</v>
      </c>
      <c r="E289" s="145" t="s">
        <v>124</v>
      </c>
      <c r="F289" s="145">
        <v>52</v>
      </c>
      <c r="G289" s="145">
        <v>55</v>
      </c>
      <c r="H289" s="145">
        <v>56.2</v>
      </c>
      <c r="I289" s="145" t="s">
        <v>345</v>
      </c>
      <c r="J289" s="107">
        <f t="shared" si="4"/>
        <v>75</v>
      </c>
    </row>
    <row r="290" spans="1:10" hidden="1" x14ac:dyDescent="0.25">
      <c r="A290" s="76">
        <v>667056</v>
      </c>
      <c r="B290" s="144" t="s">
        <v>187</v>
      </c>
      <c r="C290" s="140">
        <v>75</v>
      </c>
      <c r="D290" s="76">
        <v>30403</v>
      </c>
      <c r="E290" s="145" t="s">
        <v>125</v>
      </c>
      <c r="F290" s="145">
        <v>85</v>
      </c>
      <c r="G290" s="145">
        <v>100</v>
      </c>
      <c r="H290" s="145">
        <v>90</v>
      </c>
      <c r="I290" s="145" t="s">
        <v>344</v>
      </c>
      <c r="J290" s="107">
        <f t="shared" si="4"/>
        <v>75</v>
      </c>
    </row>
    <row r="291" spans="1:10" hidden="1" x14ac:dyDescent="0.25">
      <c r="A291" s="76">
        <v>667056</v>
      </c>
      <c r="B291" s="144" t="s">
        <v>187</v>
      </c>
      <c r="C291" s="140">
        <v>75</v>
      </c>
      <c r="D291" s="76">
        <v>30402</v>
      </c>
      <c r="E291" s="145" t="s">
        <v>126</v>
      </c>
      <c r="F291" s="145">
        <v>180</v>
      </c>
      <c r="G291" s="145">
        <v>200</v>
      </c>
      <c r="H291" s="145">
        <v>170</v>
      </c>
      <c r="I291" s="145" t="s">
        <v>345</v>
      </c>
      <c r="J291" s="107">
        <f t="shared" si="4"/>
        <v>75</v>
      </c>
    </row>
    <row r="292" spans="1:10" hidden="1" x14ac:dyDescent="0.25">
      <c r="A292" s="76">
        <v>667056</v>
      </c>
      <c r="B292" s="144" t="s">
        <v>187</v>
      </c>
      <c r="C292" s="140">
        <v>75</v>
      </c>
      <c r="D292" s="76">
        <v>30404</v>
      </c>
      <c r="E292" s="145" t="s">
        <v>127</v>
      </c>
      <c r="F292" s="145">
        <v>16</v>
      </c>
      <c r="G292" s="145">
        <v>20</v>
      </c>
      <c r="H292" s="145">
        <v>20</v>
      </c>
      <c r="I292" s="145" t="s">
        <v>344</v>
      </c>
      <c r="J292" s="107">
        <f t="shared" si="4"/>
        <v>75</v>
      </c>
    </row>
    <row r="293" spans="1:10" hidden="1" x14ac:dyDescent="0.25">
      <c r="A293" s="76">
        <v>667055</v>
      </c>
      <c r="B293" s="144" t="s">
        <v>298</v>
      </c>
      <c r="C293" s="140">
        <v>14</v>
      </c>
      <c r="D293" s="76">
        <v>3</v>
      </c>
      <c r="E293" s="145" t="s">
        <v>262</v>
      </c>
      <c r="F293" s="145">
        <v>5800</v>
      </c>
      <c r="G293" s="145">
        <v>6300</v>
      </c>
      <c r="H293" s="145">
        <v>6300</v>
      </c>
      <c r="I293" s="145" t="s">
        <v>344</v>
      </c>
      <c r="J293" s="107">
        <f t="shared" si="4"/>
        <v>14</v>
      </c>
    </row>
    <row r="294" spans="1:10" hidden="1" x14ac:dyDescent="0.25">
      <c r="A294" s="76">
        <v>667055</v>
      </c>
      <c r="B294" s="144" t="s">
        <v>298</v>
      </c>
      <c r="C294" s="140">
        <v>14</v>
      </c>
      <c r="D294" s="76">
        <v>59</v>
      </c>
      <c r="E294" s="145" t="s">
        <v>263</v>
      </c>
      <c r="F294" s="145">
        <v>16</v>
      </c>
      <c r="G294" s="145">
        <v>17</v>
      </c>
      <c r="H294" s="145">
        <v>17</v>
      </c>
      <c r="I294" s="145" t="s">
        <v>344</v>
      </c>
      <c r="J294" s="107">
        <f t="shared" si="4"/>
        <v>14</v>
      </c>
    </row>
    <row r="295" spans="1:10" hidden="1" x14ac:dyDescent="0.25">
      <c r="A295" s="76">
        <v>667055</v>
      </c>
      <c r="B295" s="144" t="s">
        <v>298</v>
      </c>
      <c r="C295" s="140">
        <v>14</v>
      </c>
      <c r="D295" s="76">
        <v>78</v>
      </c>
      <c r="E295" s="145" t="s">
        <v>270</v>
      </c>
      <c r="F295" s="145">
        <v>16</v>
      </c>
      <c r="G295" s="145">
        <v>22</v>
      </c>
      <c r="H295" s="145">
        <v>23</v>
      </c>
      <c r="I295" s="145" t="s">
        <v>345</v>
      </c>
      <c r="J295" s="107">
        <f t="shared" si="4"/>
        <v>14</v>
      </c>
    </row>
    <row r="296" spans="1:10" hidden="1" x14ac:dyDescent="0.25">
      <c r="A296" s="76">
        <v>667055</v>
      </c>
      <c r="B296" s="144" t="s">
        <v>298</v>
      </c>
      <c r="C296" s="140">
        <v>14</v>
      </c>
      <c r="D296" s="76">
        <v>13</v>
      </c>
      <c r="E296" s="145" t="s">
        <v>299</v>
      </c>
      <c r="F296" s="145">
        <v>50</v>
      </c>
      <c r="G296" s="145">
        <v>50</v>
      </c>
      <c r="H296" s="145">
        <v>50</v>
      </c>
      <c r="I296" s="145" t="s">
        <v>344</v>
      </c>
      <c r="J296" s="107">
        <f t="shared" si="4"/>
        <v>14</v>
      </c>
    </row>
    <row r="297" spans="1:10" hidden="1" x14ac:dyDescent="0.25">
      <c r="A297" s="76">
        <v>667054</v>
      </c>
      <c r="B297" s="144" t="s">
        <v>298</v>
      </c>
      <c r="C297" s="140">
        <v>14</v>
      </c>
      <c r="D297" s="76">
        <v>3</v>
      </c>
      <c r="E297" s="145" t="s">
        <v>262</v>
      </c>
      <c r="F297" s="145">
        <v>5800</v>
      </c>
      <c r="G297" s="145">
        <v>6300</v>
      </c>
      <c r="H297" s="145">
        <v>6300</v>
      </c>
      <c r="I297" s="145" t="s">
        <v>344</v>
      </c>
      <c r="J297" s="107">
        <f t="shared" si="4"/>
        <v>14</v>
      </c>
    </row>
    <row r="298" spans="1:10" hidden="1" x14ac:dyDescent="0.25">
      <c r="A298" s="76">
        <v>667054</v>
      </c>
      <c r="B298" s="144" t="s">
        <v>298</v>
      </c>
      <c r="C298" s="140">
        <v>14</v>
      </c>
      <c r="D298" s="76">
        <v>59</v>
      </c>
      <c r="E298" s="145" t="s">
        <v>263</v>
      </c>
      <c r="F298" s="145">
        <v>16</v>
      </c>
      <c r="G298" s="145">
        <v>17</v>
      </c>
      <c r="H298" s="145">
        <v>17</v>
      </c>
      <c r="I298" s="145" t="s">
        <v>344</v>
      </c>
      <c r="J298" s="107">
        <f t="shared" si="4"/>
        <v>14</v>
      </c>
    </row>
    <row r="299" spans="1:10" hidden="1" x14ac:dyDescent="0.25">
      <c r="A299" s="76">
        <v>667054</v>
      </c>
      <c r="B299" s="144" t="s">
        <v>298</v>
      </c>
      <c r="C299" s="140">
        <v>14</v>
      </c>
      <c r="D299" s="76">
        <v>78</v>
      </c>
      <c r="E299" s="145" t="s">
        <v>270</v>
      </c>
      <c r="F299" s="145">
        <v>16</v>
      </c>
      <c r="G299" s="145">
        <v>22</v>
      </c>
      <c r="H299" s="145">
        <v>21</v>
      </c>
      <c r="I299" s="145" t="s">
        <v>344</v>
      </c>
      <c r="J299" s="107">
        <f t="shared" si="4"/>
        <v>14</v>
      </c>
    </row>
    <row r="300" spans="1:10" hidden="1" x14ac:dyDescent="0.25">
      <c r="A300" s="76">
        <v>667054</v>
      </c>
      <c r="B300" s="144" t="s">
        <v>298</v>
      </c>
      <c r="C300" s="140">
        <v>14</v>
      </c>
      <c r="D300" s="76">
        <v>13</v>
      </c>
      <c r="E300" s="145" t="s">
        <v>299</v>
      </c>
      <c r="F300" s="145">
        <v>50</v>
      </c>
      <c r="G300" s="145">
        <v>50</v>
      </c>
      <c r="H300" s="145">
        <v>50</v>
      </c>
      <c r="I300" s="145" t="s">
        <v>344</v>
      </c>
      <c r="J300" s="107">
        <f t="shared" si="4"/>
        <v>14</v>
      </c>
    </row>
    <row r="301" spans="1:10" hidden="1" x14ac:dyDescent="0.25">
      <c r="A301" s="76">
        <v>667052</v>
      </c>
      <c r="B301" s="144" t="s">
        <v>298</v>
      </c>
      <c r="C301" s="140">
        <v>14</v>
      </c>
      <c r="D301" s="76">
        <v>3</v>
      </c>
      <c r="E301" s="145" t="s">
        <v>262</v>
      </c>
      <c r="F301" s="145">
        <v>5800</v>
      </c>
      <c r="G301" s="145">
        <v>6300</v>
      </c>
      <c r="H301" s="145">
        <v>6300</v>
      </c>
      <c r="I301" s="145" t="s">
        <v>344</v>
      </c>
      <c r="J301" s="107">
        <f t="shared" si="4"/>
        <v>14</v>
      </c>
    </row>
    <row r="302" spans="1:10" hidden="1" x14ac:dyDescent="0.25">
      <c r="A302" s="76">
        <v>667052</v>
      </c>
      <c r="B302" s="144" t="s">
        <v>298</v>
      </c>
      <c r="C302" s="140">
        <v>14</v>
      </c>
      <c r="D302" s="76">
        <v>59</v>
      </c>
      <c r="E302" s="145" t="s">
        <v>263</v>
      </c>
      <c r="F302" s="145">
        <v>16</v>
      </c>
      <c r="G302" s="145">
        <v>17</v>
      </c>
      <c r="H302" s="145">
        <v>17</v>
      </c>
      <c r="I302" s="145" t="s">
        <v>344</v>
      </c>
      <c r="J302" s="107">
        <f t="shared" si="4"/>
        <v>14</v>
      </c>
    </row>
    <row r="303" spans="1:10" hidden="1" x14ac:dyDescent="0.25">
      <c r="A303" s="76">
        <v>667052</v>
      </c>
      <c r="B303" s="144" t="s">
        <v>298</v>
      </c>
      <c r="C303" s="140">
        <v>14</v>
      </c>
      <c r="D303" s="76">
        <v>78</v>
      </c>
      <c r="E303" s="145" t="s">
        <v>270</v>
      </c>
      <c r="F303" s="145">
        <v>16</v>
      </c>
      <c r="G303" s="145">
        <v>22</v>
      </c>
      <c r="H303" s="145">
        <v>21</v>
      </c>
      <c r="I303" s="145" t="s">
        <v>344</v>
      </c>
      <c r="J303" s="107">
        <f t="shared" si="4"/>
        <v>14</v>
      </c>
    </row>
    <row r="304" spans="1:10" hidden="1" x14ac:dyDescent="0.25">
      <c r="A304" s="76">
        <v>667052</v>
      </c>
      <c r="B304" s="144" t="s">
        <v>298</v>
      </c>
      <c r="C304" s="140">
        <v>14</v>
      </c>
      <c r="D304" s="76">
        <v>13</v>
      </c>
      <c r="E304" s="145" t="s">
        <v>299</v>
      </c>
      <c r="F304" s="145">
        <v>50</v>
      </c>
      <c r="G304" s="145">
        <v>50</v>
      </c>
      <c r="H304" s="145">
        <v>50</v>
      </c>
      <c r="I304" s="145" t="s">
        <v>344</v>
      </c>
      <c r="J304" s="107">
        <f t="shared" si="4"/>
        <v>14</v>
      </c>
    </row>
    <row r="305" spans="1:10" hidden="1" x14ac:dyDescent="0.25">
      <c r="A305" s="76">
        <v>667050</v>
      </c>
      <c r="B305" s="144" t="s">
        <v>239</v>
      </c>
      <c r="C305" s="140">
        <v>5</v>
      </c>
      <c r="D305" s="76">
        <v>3</v>
      </c>
      <c r="E305" s="145" t="s">
        <v>262</v>
      </c>
      <c r="F305" s="145">
        <v>4000</v>
      </c>
      <c r="G305" s="145">
        <v>5400</v>
      </c>
      <c r="H305" s="145">
        <v>4800</v>
      </c>
      <c r="I305" s="145" t="s">
        <v>344</v>
      </c>
      <c r="J305" s="107">
        <f t="shared" si="4"/>
        <v>5</v>
      </c>
    </row>
    <row r="306" spans="1:10" hidden="1" x14ac:dyDescent="0.25">
      <c r="A306" s="76">
        <v>667050</v>
      </c>
      <c r="B306" s="144" t="s">
        <v>239</v>
      </c>
      <c r="C306" s="140">
        <v>5</v>
      </c>
      <c r="D306" s="76">
        <v>7</v>
      </c>
      <c r="E306" s="145" t="s">
        <v>264</v>
      </c>
      <c r="F306" s="145">
        <v>21</v>
      </c>
      <c r="G306" s="145">
        <v>25</v>
      </c>
      <c r="H306" s="145">
        <v>22</v>
      </c>
      <c r="I306" s="145" t="s">
        <v>344</v>
      </c>
      <c r="J306" s="107">
        <f t="shared" si="4"/>
        <v>5</v>
      </c>
    </row>
    <row r="307" spans="1:10" hidden="1" x14ac:dyDescent="0.25">
      <c r="A307" s="76">
        <v>667046</v>
      </c>
      <c r="B307" s="144" t="s">
        <v>194</v>
      </c>
      <c r="C307" s="140">
        <v>301</v>
      </c>
      <c r="D307" s="76">
        <v>60402</v>
      </c>
      <c r="E307" s="145" t="s">
        <v>179</v>
      </c>
      <c r="F307" s="145">
        <v>2</v>
      </c>
      <c r="G307" s="145">
        <v>8</v>
      </c>
      <c r="H307" s="145">
        <v>6</v>
      </c>
      <c r="I307" s="145" t="s">
        <v>344</v>
      </c>
      <c r="J307" s="107">
        <f t="shared" si="4"/>
        <v>301</v>
      </c>
    </row>
    <row r="308" spans="1:10" hidden="1" x14ac:dyDescent="0.25">
      <c r="A308" s="76">
        <v>667046</v>
      </c>
      <c r="B308" s="144" t="s">
        <v>194</v>
      </c>
      <c r="C308" s="140">
        <v>301</v>
      </c>
      <c r="D308" s="76">
        <v>60404</v>
      </c>
      <c r="E308" s="145" t="s">
        <v>211</v>
      </c>
      <c r="F308" s="145">
        <v>0.5</v>
      </c>
      <c r="G308" s="145">
        <v>6.5</v>
      </c>
      <c r="H308" s="145">
        <v>6.5</v>
      </c>
      <c r="I308" s="145" t="s">
        <v>344</v>
      </c>
      <c r="J308" s="107">
        <f t="shared" si="4"/>
        <v>301</v>
      </c>
    </row>
    <row r="309" spans="1:10" hidden="1" x14ac:dyDescent="0.25">
      <c r="A309" s="76">
        <v>667046</v>
      </c>
      <c r="B309" s="144" t="s">
        <v>194</v>
      </c>
      <c r="C309" s="140">
        <v>301</v>
      </c>
      <c r="D309" s="76">
        <v>60401</v>
      </c>
      <c r="E309" s="145" t="s">
        <v>180</v>
      </c>
      <c r="F309" s="145">
        <v>35</v>
      </c>
      <c r="G309" s="145">
        <v>36.5</v>
      </c>
      <c r="H309" s="145">
        <v>35</v>
      </c>
      <c r="I309" s="145" t="s">
        <v>344</v>
      </c>
      <c r="J309" s="107">
        <f t="shared" si="4"/>
        <v>301</v>
      </c>
    </row>
    <row r="310" spans="1:10" hidden="1" x14ac:dyDescent="0.25">
      <c r="A310" s="76">
        <v>667046</v>
      </c>
      <c r="B310" s="144" t="s">
        <v>194</v>
      </c>
      <c r="C310" s="140">
        <v>301</v>
      </c>
      <c r="D310" s="76">
        <v>60403</v>
      </c>
      <c r="E310" s="145" t="s">
        <v>212</v>
      </c>
      <c r="F310" s="145">
        <v>150</v>
      </c>
      <c r="G310" s="145">
        <v>300</v>
      </c>
      <c r="H310" s="145">
        <v>240</v>
      </c>
      <c r="I310" s="145" t="s">
        <v>344</v>
      </c>
      <c r="J310" s="107">
        <f t="shared" si="4"/>
        <v>301</v>
      </c>
    </row>
    <row r="311" spans="1:10" hidden="1" x14ac:dyDescent="0.25">
      <c r="A311" s="76">
        <v>667044</v>
      </c>
      <c r="B311" s="144" t="s">
        <v>225</v>
      </c>
      <c r="C311" s="140">
        <v>76</v>
      </c>
      <c r="D311" s="76">
        <v>40402</v>
      </c>
      <c r="E311" s="145" t="s">
        <v>220</v>
      </c>
      <c r="F311" s="145">
        <v>6000</v>
      </c>
      <c r="G311" s="145">
        <v>9500</v>
      </c>
      <c r="H311" s="145">
        <v>8000</v>
      </c>
      <c r="I311" s="145" t="s">
        <v>344</v>
      </c>
      <c r="J311" s="107">
        <f t="shared" si="4"/>
        <v>76</v>
      </c>
    </row>
    <row r="312" spans="1:10" hidden="1" x14ac:dyDescent="0.25">
      <c r="A312" s="76">
        <v>667044</v>
      </c>
      <c r="B312" s="144" t="s">
        <v>225</v>
      </c>
      <c r="C312" s="140">
        <v>76</v>
      </c>
      <c r="D312" s="76">
        <v>40406</v>
      </c>
      <c r="E312" s="145" t="s">
        <v>221</v>
      </c>
      <c r="F312" s="145">
        <v>600</v>
      </c>
      <c r="G312" s="145">
        <v>800</v>
      </c>
      <c r="H312" s="145">
        <v>600</v>
      </c>
      <c r="I312" s="145" t="s">
        <v>344</v>
      </c>
      <c r="J312" s="107">
        <f t="shared" si="4"/>
        <v>76</v>
      </c>
    </row>
    <row r="313" spans="1:10" hidden="1" x14ac:dyDescent="0.25">
      <c r="A313" s="76">
        <v>667044</v>
      </c>
      <c r="B313" s="144" t="s">
        <v>225</v>
      </c>
      <c r="C313" s="140">
        <v>76</v>
      </c>
      <c r="D313" s="76">
        <v>40405</v>
      </c>
      <c r="E313" s="145" t="s">
        <v>222</v>
      </c>
      <c r="F313" s="145">
        <v>19</v>
      </c>
      <c r="G313" s="145">
        <v>20</v>
      </c>
      <c r="H313" s="145">
        <v>20</v>
      </c>
      <c r="I313" s="145" t="s">
        <v>344</v>
      </c>
      <c r="J313" s="107">
        <f t="shared" si="4"/>
        <v>76</v>
      </c>
    </row>
    <row r="314" spans="1:10" hidden="1" x14ac:dyDescent="0.25">
      <c r="A314" s="76">
        <v>667044</v>
      </c>
      <c r="B314" s="144" t="s">
        <v>225</v>
      </c>
      <c r="C314" s="140">
        <v>76</v>
      </c>
      <c r="D314" s="76">
        <v>40401</v>
      </c>
      <c r="E314" s="145" t="s">
        <v>128</v>
      </c>
      <c r="F314" s="145">
        <v>0</v>
      </c>
      <c r="G314" s="145">
        <v>5</v>
      </c>
      <c r="H314" s="145">
        <v>1.9</v>
      </c>
      <c r="I314" s="145" t="s">
        <v>344</v>
      </c>
      <c r="J314" s="107">
        <f t="shared" si="4"/>
        <v>76</v>
      </c>
    </row>
    <row r="315" spans="1:10" hidden="1" x14ac:dyDescent="0.25">
      <c r="A315" s="76">
        <v>667044</v>
      </c>
      <c r="B315" s="144" t="s">
        <v>225</v>
      </c>
      <c r="C315" s="140">
        <v>76</v>
      </c>
      <c r="D315" s="76">
        <v>40404</v>
      </c>
      <c r="E315" s="145" t="s">
        <v>129</v>
      </c>
      <c r="F315" s="145">
        <v>1.5</v>
      </c>
      <c r="G315" s="145">
        <v>2</v>
      </c>
      <c r="H315" s="145">
        <v>1.5</v>
      </c>
      <c r="I315" s="145" t="s">
        <v>344</v>
      </c>
      <c r="J315" s="107">
        <f t="shared" si="4"/>
        <v>76</v>
      </c>
    </row>
    <row r="316" spans="1:10" hidden="1" x14ac:dyDescent="0.25">
      <c r="A316" s="76">
        <v>667044</v>
      </c>
      <c r="B316" s="144" t="s">
        <v>225</v>
      </c>
      <c r="C316" s="140">
        <v>76</v>
      </c>
      <c r="D316" s="76">
        <v>40403</v>
      </c>
      <c r="E316" s="145" t="s">
        <v>223</v>
      </c>
      <c r="F316" s="145">
        <v>245</v>
      </c>
      <c r="G316" s="145">
        <v>255</v>
      </c>
      <c r="H316" s="145">
        <v>249</v>
      </c>
      <c r="I316" s="145" t="s">
        <v>344</v>
      </c>
      <c r="J316" s="107">
        <f t="shared" si="4"/>
        <v>76</v>
      </c>
    </row>
    <row r="317" spans="1:10" hidden="1" x14ac:dyDescent="0.25">
      <c r="A317" s="76">
        <v>667044</v>
      </c>
      <c r="B317" s="144" t="s">
        <v>225</v>
      </c>
      <c r="C317" s="140">
        <v>76</v>
      </c>
      <c r="D317" s="76">
        <v>40407</v>
      </c>
      <c r="E317" s="145" t="s">
        <v>224</v>
      </c>
      <c r="F317" s="145">
        <v>52</v>
      </c>
      <c r="G317" s="145">
        <v>60</v>
      </c>
      <c r="H317" s="145">
        <v>59</v>
      </c>
      <c r="I317" s="145" t="s">
        <v>344</v>
      </c>
      <c r="J317" s="107">
        <f t="shared" si="4"/>
        <v>76</v>
      </c>
    </row>
    <row r="318" spans="1:10" hidden="1" x14ac:dyDescent="0.25">
      <c r="A318" s="76">
        <v>667042</v>
      </c>
      <c r="B318" s="144" t="s">
        <v>298</v>
      </c>
      <c r="C318" s="140">
        <v>14</v>
      </c>
      <c r="D318" s="76">
        <v>3</v>
      </c>
      <c r="E318" s="145" t="s">
        <v>262</v>
      </c>
      <c r="F318" s="145">
        <v>5800</v>
      </c>
      <c r="G318" s="145">
        <v>6300</v>
      </c>
      <c r="H318" s="145">
        <v>6300</v>
      </c>
      <c r="I318" s="145" t="s">
        <v>344</v>
      </c>
      <c r="J318" s="107">
        <f t="shared" si="4"/>
        <v>14</v>
      </c>
    </row>
    <row r="319" spans="1:10" hidden="1" x14ac:dyDescent="0.25">
      <c r="A319" s="76">
        <v>667042</v>
      </c>
      <c r="B319" s="144" t="s">
        <v>298</v>
      </c>
      <c r="C319" s="140">
        <v>14</v>
      </c>
      <c r="D319" s="76">
        <v>59</v>
      </c>
      <c r="E319" s="145" t="s">
        <v>263</v>
      </c>
      <c r="F319" s="145">
        <v>16</v>
      </c>
      <c r="G319" s="145">
        <v>17</v>
      </c>
      <c r="H319" s="145">
        <v>17</v>
      </c>
      <c r="I319" s="145" t="s">
        <v>344</v>
      </c>
      <c r="J319" s="107">
        <f t="shared" si="4"/>
        <v>14</v>
      </c>
    </row>
    <row r="320" spans="1:10" hidden="1" x14ac:dyDescent="0.25">
      <c r="A320" s="76">
        <v>667042</v>
      </c>
      <c r="B320" s="144" t="s">
        <v>298</v>
      </c>
      <c r="C320" s="140">
        <v>14</v>
      </c>
      <c r="D320" s="76">
        <v>78</v>
      </c>
      <c r="E320" s="145" t="s">
        <v>270</v>
      </c>
      <c r="F320" s="145">
        <v>16</v>
      </c>
      <c r="G320" s="145">
        <v>22</v>
      </c>
      <c r="H320" s="145">
        <v>21</v>
      </c>
      <c r="I320" s="145" t="s">
        <v>344</v>
      </c>
      <c r="J320" s="107">
        <f t="shared" si="4"/>
        <v>14</v>
      </c>
    </row>
    <row r="321" spans="1:10" hidden="1" x14ac:dyDescent="0.25">
      <c r="A321" s="76">
        <v>667042</v>
      </c>
      <c r="B321" s="144" t="s">
        <v>298</v>
      </c>
      <c r="C321" s="140">
        <v>14</v>
      </c>
      <c r="D321" s="76">
        <v>13</v>
      </c>
      <c r="E321" s="145" t="s">
        <v>299</v>
      </c>
      <c r="F321" s="145">
        <v>50</v>
      </c>
      <c r="G321" s="145">
        <v>50</v>
      </c>
      <c r="H321" s="145">
        <v>50</v>
      </c>
      <c r="I321" s="145" t="s">
        <v>344</v>
      </c>
      <c r="J321" s="107">
        <f t="shared" si="4"/>
        <v>14</v>
      </c>
    </row>
    <row r="322" spans="1:10" hidden="1" x14ac:dyDescent="0.25">
      <c r="A322" s="76">
        <v>667041</v>
      </c>
      <c r="B322" s="144" t="s">
        <v>298</v>
      </c>
      <c r="C322" s="140">
        <v>14</v>
      </c>
      <c r="D322" s="76">
        <v>3</v>
      </c>
      <c r="E322" s="145" t="s">
        <v>262</v>
      </c>
      <c r="F322" s="145">
        <v>5800</v>
      </c>
      <c r="G322" s="145">
        <v>6300</v>
      </c>
      <c r="H322" s="145">
        <v>6300</v>
      </c>
      <c r="I322" s="145" t="s">
        <v>344</v>
      </c>
      <c r="J322" s="107">
        <f t="shared" ref="J322:J385" si="5">IF(A322="","",IF(OR(C322=73,C322=74,C322=75),75,IF(OR(C322=31,C322=32,C322=33),33,IF(OR(C322=301,C322=302,C322=303,C322=304,C322=305),301,C322))))</f>
        <v>14</v>
      </c>
    </row>
    <row r="323" spans="1:10" hidden="1" x14ac:dyDescent="0.25">
      <c r="A323" s="76">
        <v>667041</v>
      </c>
      <c r="B323" s="144" t="s">
        <v>298</v>
      </c>
      <c r="C323" s="140">
        <v>14</v>
      </c>
      <c r="D323" s="76">
        <v>59</v>
      </c>
      <c r="E323" s="145" t="s">
        <v>263</v>
      </c>
      <c r="F323" s="145">
        <v>16</v>
      </c>
      <c r="G323" s="145">
        <v>17</v>
      </c>
      <c r="H323" s="145">
        <v>17</v>
      </c>
      <c r="I323" s="145" t="s">
        <v>344</v>
      </c>
      <c r="J323" s="107">
        <f t="shared" si="5"/>
        <v>14</v>
      </c>
    </row>
    <row r="324" spans="1:10" hidden="1" x14ac:dyDescent="0.25">
      <c r="A324" s="76">
        <v>667041</v>
      </c>
      <c r="B324" s="144" t="s">
        <v>298</v>
      </c>
      <c r="C324" s="140">
        <v>14</v>
      </c>
      <c r="D324" s="76">
        <v>78</v>
      </c>
      <c r="E324" s="145" t="s">
        <v>270</v>
      </c>
      <c r="F324" s="145">
        <v>16</v>
      </c>
      <c r="G324" s="145">
        <v>22</v>
      </c>
      <c r="H324" s="145">
        <v>21</v>
      </c>
      <c r="I324" s="145" t="s">
        <v>344</v>
      </c>
      <c r="J324" s="107">
        <f t="shared" si="5"/>
        <v>14</v>
      </c>
    </row>
    <row r="325" spans="1:10" hidden="1" x14ac:dyDescent="0.25">
      <c r="A325" s="76">
        <v>667041</v>
      </c>
      <c r="B325" s="144" t="s">
        <v>298</v>
      </c>
      <c r="C325" s="140">
        <v>14</v>
      </c>
      <c r="D325" s="76">
        <v>13</v>
      </c>
      <c r="E325" s="145" t="s">
        <v>299</v>
      </c>
      <c r="F325" s="145">
        <v>50</v>
      </c>
      <c r="G325" s="145">
        <v>50</v>
      </c>
      <c r="H325" s="145">
        <v>50</v>
      </c>
      <c r="I325" s="145" t="s">
        <v>344</v>
      </c>
      <c r="J325" s="107">
        <f t="shared" si="5"/>
        <v>14</v>
      </c>
    </row>
    <row r="326" spans="1:10" hidden="1" x14ac:dyDescent="0.25">
      <c r="A326" s="76">
        <v>667036</v>
      </c>
      <c r="B326" s="144" t="s">
        <v>239</v>
      </c>
      <c r="C326" s="140">
        <v>5</v>
      </c>
      <c r="D326" s="76">
        <v>3</v>
      </c>
      <c r="E326" s="145" t="s">
        <v>262</v>
      </c>
      <c r="F326" s="145">
        <v>4000</v>
      </c>
      <c r="G326" s="145">
        <v>5400</v>
      </c>
      <c r="H326" s="145">
        <v>4800</v>
      </c>
      <c r="I326" s="145" t="s">
        <v>344</v>
      </c>
      <c r="J326" s="107">
        <f t="shared" si="5"/>
        <v>5</v>
      </c>
    </row>
    <row r="327" spans="1:10" hidden="1" x14ac:dyDescent="0.25">
      <c r="A327" s="76">
        <v>667036</v>
      </c>
      <c r="B327" s="144" t="s">
        <v>239</v>
      </c>
      <c r="C327" s="140">
        <v>5</v>
      </c>
      <c r="D327" s="76">
        <v>7</v>
      </c>
      <c r="E327" s="145" t="s">
        <v>264</v>
      </c>
      <c r="F327" s="145">
        <v>21</v>
      </c>
      <c r="G327" s="145">
        <v>25</v>
      </c>
      <c r="H327" s="145">
        <v>22</v>
      </c>
      <c r="I327" s="145" t="s">
        <v>344</v>
      </c>
      <c r="J327" s="107">
        <f t="shared" si="5"/>
        <v>5</v>
      </c>
    </row>
    <row r="328" spans="1:10" hidden="1" x14ac:dyDescent="0.25">
      <c r="A328" s="76">
        <v>667035</v>
      </c>
      <c r="B328" s="144" t="s">
        <v>298</v>
      </c>
      <c r="C328" s="140">
        <v>14</v>
      </c>
      <c r="D328" s="76">
        <v>3</v>
      </c>
      <c r="E328" s="145" t="s">
        <v>262</v>
      </c>
      <c r="F328" s="145">
        <v>5800</v>
      </c>
      <c r="G328" s="145">
        <v>6300</v>
      </c>
      <c r="H328" s="145">
        <v>6300</v>
      </c>
      <c r="I328" s="145" t="s">
        <v>344</v>
      </c>
      <c r="J328" s="107">
        <f t="shared" si="5"/>
        <v>14</v>
      </c>
    </row>
    <row r="329" spans="1:10" hidden="1" x14ac:dyDescent="0.25">
      <c r="A329" s="76">
        <v>667035</v>
      </c>
      <c r="B329" s="144" t="s">
        <v>298</v>
      </c>
      <c r="C329" s="140">
        <v>14</v>
      </c>
      <c r="D329" s="76">
        <v>59</v>
      </c>
      <c r="E329" s="145" t="s">
        <v>263</v>
      </c>
      <c r="F329" s="145">
        <v>16</v>
      </c>
      <c r="G329" s="145">
        <v>17</v>
      </c>
      <c r="H329" s="145">
        <v>17</v>
      </c>
      <c r="I329" s="145" t="s">
        <v>344</v>
      </c>
      <c r="J329" s="107">
        <f t="shared" si="5"/>
        <v>14</v>
      </c>
    </row>
    <row r="330" spans="1:10" hidden="1" x14ac:dyDescent="0.25">
      <c r="A330" s="76">
        <v>667035</v>
      </c>
      <c r="B330" s="144" t="s">
        <v>298</v>
      </c>
      <c r="C330" s="140">
        <v>14</v>
      </c>
      <c r="D330" s="76">
        <v>78</v>
      </c>
      <c r="E330" s="145" t="s">
        <v>270</v>
      </c>
      <c r="F330" s="145">
        <v>16</v>
      </c>
      <c r="G330" s="145">
        <v>22</v>
      </c>
      <c r="H330" s="145">
        <v>21</v>
      </c>
      <c r="I330" s="145" t="s">
        <v>344</v>
      </c>
      <c r="J330" s="107">
        <f t="shared" si="5"/>
        <v>14</v>
      </c>
    </row>
    <row r="331" spans="1:10" hidden="1" x14ac:dyDescent="0.25">
      <c r="A331" s="76">
        <v>667035</v>
      </c>
      <c r="B331" s="144" t="s">
        <v>298</v>
      </c>
      <c r="C331" s="140">
        <v>14</v>
      </c>
      <c r="D331" s="76">
        <v>13</v>
      </c>
      <c r="E331" s="145" t="s">
        <v>299</v>
      </c>
      <c r="F331" s="145">
        <v>50</v>
      </c>
      <c r="G331" s="145">
        <v>50</v>
      </c>
      <c r="H331" s="145">
        <v>50</v>
      </c>
      <c r="I331" s="145" t="s">
        <v>344</v>
      </c>
      <c r="J331" s="107">
        <f t="shared" si="5"/>
        <v>14</v>
      </c>
    </row>
    <row r="332" spans="1:10" hidden="1" x14ac:dyDescent="0.25">
      <c r="A332" s="76">
        <v>667034</v>
      </c>
      <c r="B332" s="144" t="s">
        <v>298</v>
      </c>
      <c r="C332" s="140">
        <v>14</v>
      </c>
      <c r="D332" s="76">
        <v>3</v>
      </c>
      <c r="E332" s="145" t="s">
        <v>262</v>
      </c>
      <c r="F332" s="145">
        <v>5800</v>
      </c>
      <c r="G332" s="145">
        <v>6300</v>
      </c>
      <c r="H332" s="145">
        <v>6300</v>
      </c>
      <c r="I332" s="145" t="s">
        <v>344</v>
      </c>
      <c r="J332" s="107">
        <f t="shared" si="5"/>
        <v>14</v>
      </c>
    </row>
    <row r="333" spans="1:10" hidden="1" x14ac:dyDescent="0.25">
      <c r="A333" s="76">
        <v>667034</v>
      </c>
      <c r="B333" s="144" t="s">
        <v>298</v>
      </c>
      <c r="C333" s="140">
        <v>14</v>
      </c>
      <c r="D333" s="76">
        <v>59</v>
      </c>
      <c r="E333" s="145" t="s">
        <v>263</v>
      </c>
      <c r="F333" s="145">
        <v>16</v>
      </c>
      <c r="G333" s="145">
        <v>17</v>
      </c>
      <c r="H333" s="145">
        <v>17</v>
      </c>
      <c r="I333" s="145" t="s">
        <v>344</v>
      </c>
      <c r="J333" s="107">
        <f t="shared" si="5"/>
        <v>14</v>
      </c>
    </row>
    <row r="334" spans="1:10" hidden="1" x14ac:dyDescent="0.25">
      <c r="A334" s="76">
        <v>667034</v>
      </c>
      <c r="B334" s="144" t="s">
        <v>298</v>
      </c>
      <c r="C334" s="140">
        <v>14</v>
      </c>
      <c r="D334" s="76">
        <v>78</v>
      </c>
      <c r="E334" s="145" t="s">
        <v>270</v>
      </c>
      <c r="F334" s="145">
        <v>16</v>
      </c>
      <c r="G334" s="145">
        <v>22</v>
      </c>
      <c r="H334" s="145">
        <v>21</v>
      </c>
      <c r="I334" s="145" t="s">
        <v>344</v>
      </c>
      <c r="J334" s="107">
        <f t="shared" si="5"/>
        <v>14</v>
      </c>
    </row>
    <row r="335" spans="1:10" hidden="1" x14ac:dyDescent="0.25">
      <c r="A335" s="76">
        <v>667034</v>
      </c>
      <c r="B335" s="144" t="s">
        <v>298</v>
      </c>
      <c r="C335" s="140">
        <v>14</v>
      </c>
      <c r="D335" s="76">
        <v>13</v>
      </c>
      <c r="E335" s="145" t="s">
        <v>299</v>
      </c>
      <c r="F335" s="145">
        <v>50</v>
      </c>
      <c r="G335" s="145">
        <v>50</v>
      </c>
      <c r="H335" s="145">
        <v>50</v>
      </c>
      <c r="I335" s="145" t="s">
        <v>344</v>
      </c>
      <c r="J335" s="107">
        <f t="shared" si="5"/>
        <v>14</v>
      </c>
    </row>
    <row r="336" spans="1:10" hidden="1" x14ac:dyDescent="0.25">
      <c r="A336" s="76">
        <v>667031</v>
      </c>
      <c r="B336" s="144" t="s">
        <v>298</v>
      </c>
      <c r="C336" s="140">
        <v>14</v>
      </c>
      <c r="D336" s="76">
        <v>3</v>
      </c>
      <c r="E336" s="145" t="s">
        <v>262</v>
      </c>
      <c r="F336" s="145">
        <v>5800</v>
      </c>
      <c r="G336" s="145">
        <v>6300</v>
      </c>
      <c r="H336" s="145">
        <v>6300</v>
      </c>
      <c r="I336" s="145" t="s">
        <v>344</v>
      </c>
      <c r="J336" s="107">
        <f t="shared" si="5"/>
        <v>14</v>
      </c>
    </row>
    <row r="337" spans="1:10" hidden="1" x14ac:dyDescent="0.25">
      <c r="A337" s="76">
        <v>667031</v>
      </c>
      <c r="B337" s="144" t="s">
        <v>298</v>
      </c>
      <c r="C337" s="140">
        <v>14</v>
      </c>
      <c r="D337" s="76">
        <v>59</v>
      </c>
      <c r="E337" s="145" t="s">
        <v>263</v>
      </c>
      <c r="F337" s="145">
        <v>16</v>
      </c>
      <c r="G337" s="145">
        <v>17</v>
      </c>
      <c r="H337" s="145">
        <v>17</v>
      </c>
      <c r="I337" s="145" t="s">
        <v>344</v>
      </c>
      <c r="J337" s="107">
        <f t="shared" si="5"/>
        <v>14</v>
      </c>
    </row>
    <row r="338" spans="1:10" hidden="1" x14ac:dyDescent="0.25">
      <c r="A338" s="76">
        <v>667031</v>
      </c>
      <c r="B338" s="144" t="s">
        <v>298</v>
      </c>
      <c r="C338" s="140">
        <v>14</v>
      </c>
      <c r="D338" s="76">
        <v>78</v>
      </c>
      <c r="E338" s="145" t="s">
        <v>270</v>
      </c>
      <c r="F338" s="145">
        <v>16</v>
      </c>
      <c r="G338" s="145">
        <v>22</v>
      </c>
      <c r="H338" s="145">
        <v>21</v>
      </c>
      <c r="I338" s="145" t="s">
        <v>344</v>
      </c>
      <c r="J338" s="107">
        <f t="shared" si="5"/>
        <v>14</v>
      </c>
    </row>
    <row r="339" spans="1:10" hidden="1" x14ac:dyDescent="0.25">
      <c r="A339" s="76">
        <v>667031</v>
      </c>
      <c r="B339" s="144" t="s">
        <v>298</v>
      </c>
      <c r="C339" s="140">
        <v>14</v>
      </c>
      <c r="D339" s="76">
        <v>13</v>
      </c>
      <c r="E339" s="145" t="s">
        <v>299</v>
      </c>
      <c r="F339" s="145">
        <v>50</v>
      </c>
      <c r="G339" s="145">
        <v>50</v>
      </c>
      <c r="H339" s="145">
        <v>50</v>
      </c>
      <c r="I339" s="145" t="s">
        <v>344</v>
      </c>
      <c r="J339" s="107">
        <f t="shared" si="5"/>
        <v>14</v>
      </c>
    </row>
    <row r="340" spans="1:10" hidden="1" x14ac:dyDescent="0.25">
      <c r="A340" s="76">
        <v>667030</v>
      </c>
      <c r="B340" s="144" t="s">
        <v>298</v>
      </c>
      <c r="C340" s="140">
        <v>14</v>
      </c>
      <c r="D340" s="76">
        <v>3</v>
      </c>
      <c r="E340" s="145" t="s">
        <v>262</v>
      </c>
      <c r="F340" s="145">
        <v>5800</v>
      </c>
      <c r="G340" s="145">
        <v>6300</v>
      </c>
      <c r="H340" s="145">
        <v>6300</v>
      </c>
      <c r="I340" s="145" t="s">
        <v>344</v>
      </c>
      <c r="J340" s="107">
        <f t="shared" si="5"/>
        <v>14</v>
      </c>
    </row>
    <row r="341" spans="1:10" hidden="1" x14ac:dyDescent="0.25">
      <c r="A341" s="76">
        <v>667030</v>
      </c>
      <c r="B341" s="144" t="s">
        <v>298</v>
      </c>
      <c r="C341" s="140">
        <v>14</v>
      </c>
      <c r="D341" s="76">
        <v>59</v>
      </c>
      <c r="E341" s="145" t="s">
        <v>263</v>
      </c>
      <c r="F341" s="145">
        <v>16</v>
      </c>
      <c r="G341" s="145">
        <v>17</v>
      </c>
      <c r="H341" s="145">
        <v>17</v>
      </c>
      <c r="I341" s="145" t="s">
        <v>344</v>
      </c>
      <c r="J341" s="107">
        <f t="shared" si="5"/>
        <v>14</v>
      </c>
    </row>
    <row r="342" spans="1:10" hidden="1" x14ac:dyDescent="0.25">
      <c r="A342" s="76">
        <v>667030</v>
      </c>
      <c r="B342" s="144" t="s">
        <v>298</v>
      </c>
      <c r="C342" s="140">
        <v>14</v>
      </c>
      <c r="D342" s="76">
        <v>78</v>
      </c>
      <c r="E342" s="145" t="s">
        <v>270</v>
      </c>
      <c r="F342" s="145">
        <v>16</v>
      </c>
      <c r="G342" s="145">
        <v>22</v>
      </c>
      <c r="H342" s="145">
        <v>21</v>
      </c>
      <c r="I342" s="145" t="s">
        <v>344</v>
      </c>
      <c r="J342" s="107">
        <f t="shared" si="5"/>
        <v>14</v>
      </c>
    </row>
    <row r="343" spans="1:10" hidden="1" x14ac:dyDescent="0.25">
      <c r="A343" s="76">
        <v>667030</v>
      </c>
      <c r="B343" s="144" t="s">
        <v>298</v>
      </c>
      <c r="C343" s="140">
        <v>14</v>
      </c>
      <c r="D343" s="76">
        <v>13</v>
      </c>
      <c r="E343" s="145" t="s">
        <v>299</v>
      </c>
      <c r="F343" s="145">
        <v>50</v>
      </c>
      <c r="G343" s="145">
        <v>50</v>
      </c>
      <c r="H343" s="145">
        <v>50</v>
      </c>
      <c r="I343" s="145" t="s">
        <v>344</v>
      </c>
      <c r="J343" s="107">
        <f t="shared" si="5"/>
        <v>14</v>
      </c>
    </row>
    <row r="344" spans="1:10" hidden="1" x14ac:dyDescent="0.25">
      <c r="A344" s="76">
        <v>667027</v>
      </c>
      <c r="B344" s="144" t="s">
        <v>239</v>
      </c>
      <c r="C344" s="140">
        <v>5</v>
      </c>
      <c r="D344" s="76">
        <v>3</v>
      </c>
      <c r="E344" s="145" t="s">
        <v>262</v>
      </c>
      <c r="F344" s="145">
        <v>4000</v>
      </c>
      <c r="G344" s="145">
        <v>5400</v>
      </c>
      <c r="H344" s="145">
        <v>4800</v>
      </c>
      <c r="I344" s="145" t="s">
        <v>344</v>
      </c>
      <c r="J344" s="107">
        <f t="shared" si="5"/>
        <v>5</v>
      </c>
    </row>
    <row r="345" spans="1:10" hidden="1" x14ac:dyDescent="0.25">
      <c r="A345" s="76">
        <v>667027</v>
      </c>
      <c r="B345" s="144" t="s">
        <v>239</v>
      </c>
      <c r="C345" s="140">
        <v>5</v>
      </c>
      <c r="D345" s="76">
        <v>7</v>
      </c>
      <c r="E345" s="145" t="s">
        <v>264</v>
      </c>
      <c r="F345" s="145">
        <v>21</v>
      </c>
      <c r="G345" s="145">
        <v>25</v>
      </c>
      <c r="H345" s="145">
        <v>22</v>
      </c>
      <c r="I345" s="145" t="s">
        <v>344</v>
      </c>
      <c r="J345" s="107">
        <f t="shared" si="5"/>
        <v>5</v>
      </c>
    </row>
    <row r="346" spans="1:10" hidden="1" x14ac:dyDescent="0.25">
      <c r="A346" s="76">
        <v>667025</v>
      </c>
      <c r="B346" s="144" t="s">
        <v>189</v>
      </c>
      <c r="C346" s="140">
        <v>90</v>
      </c>
      <c r="D346" s="76">
        <v>60201</v>
      </c>
      <c r="E346" s="145" t="s">
        <v>130</v>
      </c>
      <c r="F346" s="145">
        <v>4000</v>
      </c>
      <c r="G346" s="145">
        <v>11500</v>
      </c>
      <c r="H346" s="145">
        <v>6000</v>
      </c>
      <c r="I346" s="145" t="s">
        <v>344</v>
      </c>
      <c r="J346" s="107">
        <f t="shared" si="5"/>
        <v>90</v>
      </c>
    </row>
    <row r="347" spans="1:10" hidden="1" x14ac:dyDescent="0.25">
      <c r="A347" s="76">
        <v>667025</v>
      </c>
      <c r="B347" s="144" t="s">
        <v>189</v>
      </c>
      <c r="C347" s="140">
        <v>90</v>
      </c>
      <c r="D347" s="76">
        <v>60204</v>
      </c>
      <c r="E347" s="145" t="s">
        <v>131</v>
      </c>
      <c r="F347" s="145">
        <v>0</v>
      </c>
      <c r="G347" s="145">
        <v>1</v>
      </c>
      <c r="H347" s="145">
        <v>1</v>
      </c>
      <c r="I347" s="145" t="s">
        <v>344</v>
      </c>
      <c r="J347" s="107">
        <f t="shared" si="5"/>
        <v>90</v>
      </c>
    </row>
    <row r="348" spans="1:10" hidden="1" x14ac:dyDescent="0.25">
      <c r="A348" s="76">
        <v>667025</v>
      </c>
      <c r="B348" s="144" t="s">
        <v>189</v>
      </c>
      <c r="C348" s="140">
        <v>90</v>
      </c>
      <c r="D348" s="76">
        <v>60202</v>
      </c>
      <c r="E348" s="145" t="s">
        <v>132</v>
      </c>
      <c r="F348" s="145">
        <v>160</v>
      </c>
      <c r="G348" s="145">
        <v>180</v>
      </c>
      <c r="H348" s="145">
        <v>160</v>
      </c>
      <c r="I348" s="145" t="s">
        <v>344</v>
      </c>
      <c r="J348" s="107">
        <f t="shared" si="5"/>
        <v>90</v>
      </c>
    </row>
    <row r="349" spans="1:10" hidden="1" x14ac:dyDescent="0.25">
      <c r="A349" s="76">
        <v>667025</v>
      </c>
      <c r="B349" s="144" t="s">
        <v>189</v>
      </c>
      <c r="C349" s="140">
        <v>90</v>
      </c>
      <c r="D349" s="76">
        <v>60203</v>
      </c>
      <c r="E349" s="145" t="s">
        <v>133</v>
      </c>
      <c r="F349" s="145">
        <v>80</v>
      </c>
      <c r="G349" s="145">
        <v>120</v>
      </c>
      <c r="H349" s="145">
        <v>98</v>
      </c>
      <c r="I349" s="145" t="s">
        <v>344</v>
      </c>
      <c r="J349" s="107">
        <f t="shared" si="5"/>
        <v>90</v>
      </c>
    </row>
    <row r="350" spans="1:10" hidden="1" x14ac:dyDescent="0.25">
      <c r="A350" s="76">
        <v>667023</v>
      </c>
      <c r="B350" s="144" t="s">
        <v>188</v>
      </c>
      <c r="C350" s="140">
        <v>55</v>
      </c>
      <c r="D350" s="76">
        <v>30201</v>
      </c>
      <c r="E350" s="145" t="s">
        <v>113</v>
      </c>
      <c r="F350" s="145">
        <v>8500</v>
      </c>
      <c r="G350" s="145">
        <v>9500</v>
      </c>
      <c r="H350" s="145">
        <v>9200</v>
      </c>
      <c r="I350" s="145" t="s">
        <v>344</v>
      </c>
      <c r="J350" s="107">
        <f t="shared" si="5"/>
        <v>55</v>
      </c>
    </row>
    <row r="351" spans="1:10" hidden="1" x14ac:dyDescent="0.25">
      <c r="A351" s="76">
        <v>667023</v>
      </c>
      <c r="B351" s="144" t="s">
        <v>188</v>
      </c>
      <c r="C351" s="140">
        <v>55</v>
      </c>
      <c r="D351" s="76">
        <v>30205</v>
      </c>
      <c r="E351" s="145" t="s">
        <v>114</v>
      </c>
      <c r="F351" s="145">
        <v>0.5</v>
      </c>
      <c r="G351" s="145">
        <v>0.6</v>
      </c>
      <c r="H351" s="145">
        <v>0.5</v>
      </c>
      <c r="I351" s="145" t="s">
        <v>344</v>
      </c>
      <c r="J351" s="107">
        <f t="shared" si="5"/>
        <v>55</v>
      </c>
    </row>
    <row r="352" spans="1:10" x14ac:dyDescent="0.25">
      <c r="A352" s="76">
        <v>667023</v>
      </c>
      <c r="B352" s="144" t="s">
        <v>188</v>
      </c>
      <c r="C352" s="140">
        <v>55</v>
      </c>
      <c r="D352" s="76">
        <v>30206</v>
      </c>
      <c r="E352" s="145" t="s">
        <v>115</v>
      </c>
      <c r="F352" s="145">
        <v>0.5</v>
      </c>
      <c r="G352" s="145">
        <v>2</v>
      </c>
      <c r="H352" s="145">
        <v>3.6</v>
      </c>
      <c r="I352" s="145" t="s">
        <v>345</v>
      </c>
      <c r="J352" s="107">
        <f t="shared" si="5"/>
        <v>55</v>
      </c>
    </row>
    <row r="353" spans="1:10" hidden="1" x14ac:dyDescent="0.25">
      <c r="A353" s="76">
        <v>667023</v>
      </c>
      <c r="B353" s="144" t="s">
        <v>188</v>
      </c>
      <c r="C353" s="140">
        <v>55</v>
      </c>
      <c r="D353" s="76">
        <v>30202</v>
      </c>
      <c r="E353" s="145" t="s">
        <v>116</v>
      </c>
      <c r="F353" s="145">
        <v>50</v>
      </c>
      <c r="G353" s="145">
        <v>300</v>
      </c>
      <c r="H353" s="145">
        <v>350</v>
      </c>
      <c r="I353" s="145" t="s">
        <v>345</v>
      </c>
      <c r="J353" s="107">
        <f t="shared" si="5"/>
        <v>55</v>
      </c>
    </row>
    <row r="354" spans="1:10" hidden="1" x14ac:dyDescent="0.25">
      <c r="A354" s="76">
        <v>667023</v>
      </c>
      <c r="B354" s="144" t="s">
        <v>188</v>
      </c>
      <c r="C354" s="140">
        <v>55</v>
      </c>
      <c r="D354" s="76">
        <v>30203</v>
      </c>
      <c r="E354" s="145" t="s">
        <v>117</v>
      </c>
      <c r="F354" s="145">
        <v>105</v>
      </c>
      <c r="G354" s="145">
        <v>110</v>
      </c>
      <c r="H354" s="145">
        <v>110</v>
      </c>
      <c r="I354" s="145" t="s">
        <v>344</v>
      </c>
      <c r="J354" s="107">
        <f t="shared" si="5"/>
        <v>55</v>
      </c>
    </row>
    <row r="355" spans="1:10" hidden="1" x14ac:dyDescent="0.25">
      <c r="A355" s="76">
        <v>667023</v>
      </c>
      <c r="B355" s="144" t="s">
        <v>188</v>
      </c>
      <c r="C355" s="140">
        <v>55</v>
      </c>
      <c r="D355" s="76">
        <v>30204</v>
      </c>
      <c r="E355" s="145" t="s">
        <v>118</v>
      </c>
      <c r="F355" s="145">
        <v>120</v>
      </c>
      <c r="G355" s="145">
        <v>125</v>
      </c>
      <c r="H355" s="145">
        <v>125</v>
      </c>
      <c r="I355" s="145" t="s">
        <v>344</v>
      </c>
      <c r="J355" s="107">
        <f t="shared" si="5"/>
        <v>55</v>
      </c>
    </row>
    <row r="356" spans="1:10" hidden="1" x14ac:dyDescent="0.25">
      <c r="A356" s="76">
        <v>667021</v>
      </c>
      <c r="B356" s="144" t="s">
        <v>329</v>
      </c>
      <c r="C356" s="140">
        <v>95</v>
      </c>
      <c r="D356" s="76">
        <v>40301</v>
      </c>
      <c r="E356" s="145" t="s">
        <v>357</v>
      </c>
      <c r="F356" s="145">
        <v>8000</v>
      </c>
      <c r="G356" s="145">
        <v>8500</v>
      </c>
      <c r="H356" s="145">
        <v>7500</v>
      </c>
      <c r="I356" s="145" t="s">
        <v>345</v>
      </c>
      <c r="J356" s="107">
        <f t="shared" si="5"/>
        <v>95</v>
      </c>
    </row>
    <row r="357" spans="1:10" hidden="1" x14ac:dyDescent="0.25">
      <c r="A357" s="76">
        <v>667021</v>
      </c>
      <c r="B357" s="144" t="s">
        <v>329</v>
      </c>
      <c r="C357" s="140">
        <v>95</v>
      </c>
      <c r="D357" s="76">
        <v>40304</v>
      </c>
      <c r="E357" s="145" t="s">
        <v>328</v>
      </c>
      <c r="F357" s="145">
        <v>0</v>
      </c>
      <c r="G357" s="145">
        <v>200</v>
      </c>
      <c r="H357" s="145">
        <v>233</v>
      </c>
      <c r="I357" s="145" t="s">
        <v>345</v>
      </c>
      <c r="J357" s="107">
        <f t="shared" si="5"/>
        <v>95</v>
      </c>
    </row>
    <row r="358" spans="1:10" hidden="1" x14ac:dyDescent="0.25">
      <c r="A358" s="76">
        <v>667021</v>
      </c>
      <c r="B358" s="144" t="s">
        <v>329</v>
      </c>
      <c r="C358" s="140">
        <v>95</v>
      </c>
      <c r="D358" s="76">
        <v>40302</v>
      </c>
      <c r="E358" s="145" t="s">
        <v>358</v>
      </c>
      <c r="F358" s="145">
        <v>90</v>
      </c>
      <c r="G358" s="145">
        <v>95</v>
      </c>
      <c r="H358" s="145">
        <v>93</v>
      </c>
      <c r="I358" s="145" t="s">
        <v>344</v>
      </c>
      <c r="J358" s="107">
        <f t="shared" si="5"/>
        <v>95</v>
      </c>
    </row>
    <row r="359" spans="1:10" hidden="1" x14ac:dyDescent="0.25">
      <c r="A359" s="76">
        <v>667021</v>
      </c>
      <c r="B359" s="144" t="s">
        <v>329</v>
      </c>
      <c r="C359" s="140">
        <v>95</v>
      </c>
      <c r="D359" s="76">
        <v>40303</v>
      </c>
      <c r="E359" s="145" t="s">
        <v>359</v>
      </c>
      <c r="F359" s="145">
        <v>110</v>
      </c>
      <c r="G359" s="145">
        <v>115</v>
      </c>
      <c r="H359" s="145">
        <v>110</v>
      </c>
      <c r="I359" s="145" t="s">
        <v>344</v>
      </c>
      <c r="J359" s="107">
        <f t="shared" si="5"/>
        <v>95</v>
      </c>
    </row>
    <row r="360" spans="1:10" hidden="1" x14ac:dyDescent="0.25">
      <c r="A360" s="76">
        <v>667020</v>
      </c>
      <c r="B360" s="144" t="s">
        <v>330</v>
      </c>
      <c r="C360" s="140">
        <v>94</v>
      </c>
      <c r="D360" s="76">
        <v>40201</v>
      </c>
      <c r="E360" s="145" t="s">
        <v>322</v>
      </c>
      <c r="F360" s="145">
        <v>8000</v>
      </c>
      <c r="G360" s="145">
        <v>9200</v>
      </c>
      <c r="H360" s="145">
        <v>7500</v>
      </c>
      <c r="I360" s="145" t="s">
        <v>345</v>
      </c>
      <c r="J360" s="107">
        <f t="shared" si="5"/>
        <v>94</v>
      </c>
    </row>
    <row r="361" spans="1:10" hidden="1" x14ac:dyDescent="0.25">
      <c r="A361" s="76">
        <v>667020</v>
      </c>
      <c r="B361" s="144" t="s">
        <v>330</v>
      </c>
      <c r="C361" s="140">
        <v>94</v>
      </c>
      <c r="D361" s="76">
        <v>40202</v>
      </c>
      <c r="E361" s="145" t="s">
        <v>323</v>
      </c>
      <c r="F361" s="145">
        <v>1</v>
      </c>
      <c r="G361" s="145">
        <v>2</v>
      </c>
      <c r="H361" s="145">
        <v>1.4</v>
      </c>
      <c r="I361" s="145" t="s">
        <v>344</v>
      </c>
      <c r="J361" s="107">
        <f t="shared" si="5"/>
        <v>94</v>
      </c>
    </row>
    <row r="362" spans="1:10" hidden="1" x14ac:dyDescent="0.25">
      <c r="A362" s="76">
        <v>667020</v>
      </c>
      <c r="B362" s="144" t="s">
        <v>330</v>
      </c>
      <c r="C362" s="140">
        <v>94</v>
      </c>
      <c r="D362" s="76">
        <v>40204</v>
      </c>
      <c r="E362" s="145" t="s">
        <v>324</v>
      </c>
      <c r="F362" s="145">
        <v>50</v>
      </c>
      <c r="G362" s="145">
        <v>150</v>
      </c>
      <c r="H362" s="145">
        <v>65</v>
      </c>
      <c r="I362" s="145" t="s">
        <v>344</v>
      </c>
      <c r="J362" s="107">
        <f t="shared" si="5"/>
        <v>94</v>
      </c>
    </row>
    <row r="363" spans="1:10" hidden="1" x14ac:dyDescent="0.25">
      <c r="A363" s="76">
        <v>667020</v>
      </c>
      <c r="B363" s="144" t="s">
        <v>330</v>
      </c>
      <c r="C363" s="140">
        <v>94</v>
      </c>
      <c r="D363" s="76">
        <v>40203</v>
      </c>
      <c r="E363" s="145" t="s">
        <v>325</v>
      </c>
      <c r="F363" s="145">
        <v>5</v>
      </c>
      <c r="G363" s="145">
        <v>25</v>
      </c>
      <c r="H363" s="145">
        <v>8</v>
      </c>
      <c r="I363" s="145" t="s">
        <v>344</v>
      </c>
      <c r="J363" s="107">
        <f t="shared" si="5"/>
        <v>94</v>
      </c>
    </row>
    <row r="364" spans="1:10" hidden="1" x14ac:dyDescent="0.25">
      <c r="A364" s="76">
        <v>667020</v>
      </c>
      <c r="B364" s="144" t="s">
        <v>330</v>
      </c>
      <c r="C364" s="140">
        <v>94</v>
      </c>
      <c r="D364" s="76">
        <v>40206</v>
      </c>
      <c r="E364" s="145" t="s">
        <v>326</v>
      </c>
      <c r="F364" s="145">
        <v>8</v>
      </c>
      <c r="G364" s="145">
        <v>15</v>
      </c>
      <c r="H364" s="145">
        <v>8</v>
      </c>
      <c r="I364" s="145" t="s">
        <v>344</v>
      </c>
      <c r="J364" s="107">
        <f t="shared" si="5"/>
        <v>94</v>
      </c>
    </row>
    <row r="365" spans="1:10" hidden="1" x14ac:dyDescent="0.25">
      <c r="A365" s="76">
        <v>667020</v>
      </c>
      <c r="B365" s="144" t="s">
        <v>330</v>
      </c>
      <c r="C365" s="140">
        <v>94</v>
      </c>
      <c r="D365" s="76">
        <v>40205</v>
      </c>
      <c r="E365" s="145" t="s">
        <v>327</v>
      </c>
      <c r="F365" s="145">
        <v>78</v>
      </c>
      <c r="G365" s="145">
        <v>82</v>
      </c>
      <c r="H365" s="145">
        <v>78</v>
      </c>
      <c r="I365" s="145" t="s">
        <v>344</v>
      </c>
      <c r="J365" s="107">
        <f t="shared" si="5"/>
        <v>94</v>
      </c>
    </row>
    <row r="366" spans="1:10" hidden="1" x14ac:dyDescent="0.25">
      <c r="A366" s="76">
        <v>667017</v>
      </c>
      <c r="B366" s="144" t="s">
        <v>225</v>
      </c>
      <c r="C366" s="140">
        <v>76</v>
      </c>
      <c r="D366" s="76">
        <v>40402</v>
      </c>
      <c r="E366" s="145" t="s">
        <v>220</v>
      </c>
      <c r="F366" s="145">
        <v>6000</v>
      </c>
      <c r="G366" s="145">
        <v>9500</v>
      </c>
      <c r="H366" s="145">
        <v>8000</v>
      </c>
      <c r="I366" s="145" t="s">
        <v>344</v>
      </c>
      <c r="J366" s="107">
        <f t="shared" si="5"/>
        <v>76</v>
      </c>
    </row>
    <row r="367" spans="1:10" hidden="1" x14ac:dyDescent="0.25">
      <c r="A367" s="76">
        <v>667017</v>
      </c>
      <c r="B367" s="144" t="s">
        <v>225</v>
      </c>
      <c r="C367" s="140">
        <v>76</v>
      </c>
      <c r="D367" s="76">
        <v>40406</v>
      </c>
      <c r="E367" s="145" t="s">
        <v>221</v>
      </c>
      <c r="F367" s="145">
        <v>600</v>
      </c>
      <c r="G367" s="145">
        <v>800</v>
      </c>
      <c r="H367" s="145">
        <v>600</v>
      </c>
      <c r="I367" s="145" t="s">
        <v>344</v>
      </c>
      <c r="J367" s="107">
        <f t="shared" si="5"/>
        <v>76</v>
      </c>
    </row>
    <row r="368" spans="1:10" hidden="1" x14ac:dyDescent="0.25">
      <c r="A368" s="76">
        <v>667017</v>
      </c>
      <c r="B368" s="144" t="s">
        <v>225</v>
      </c>
      <c r="C368" s="140">
        <v>76</v>
      </c>
      <c r="D368" s="76">
        <v>40405</v>
      </c>
      <c r="E368" s="145" t="s">
        <v>222</v>
      </c>
      <c r="F368" s="145">
        <v>19</v>
      </c>
      <c r="G368" s="145">
        <v>20</v>
      </c>
      <c r="H368" s="145">
        <v>20</v>
      </c>
      <c r="I368" s="145" t="s">
        <v>344</v>
      </c>
      <c r="J368" s="107">
        <f t="shared" si="5"/>
        <v>76</v>
      </c>
    </row>
    <row r="369" spans="1:10" hidden="1" x14ac:dyDescent="0.25">
      <c r="A369" s="76">
        <v>667017</v>
      </c>
      <c r="B369" s="144" t="s">
        <v>225</v>
      </c>
      <c r="C369" s="140">
        <v>76</v>
      </c>
      <c r="D369" s="76">
        <v>40401</v>
      </c>
      <c r="E369" s="145" t="s">
        <v>128</v>
      </c>
      <c r="F369" s="145">
        <v>0</v>
      </c>
      <c r="G369" s="145">
        <v>5</v>
      </c>
      <c r="H369" s="145">
        <v>2.2999999999999998</v>
      </c>
      <c r="I369" s="145" t="s">
        <v>344</v>
      </c>
      <c r="J369" s="107">
        <f t="shared" si="5"/>
        <v>76</v>
      </c>
    </row>
    <row r="370" spans="1:10" hidden="1" x14ac:dyDescent="0.25">
      <c r="A370" s="76">
        <v>667017</v>
      </c>
      <c r="B370" s="144" t="s">
        <v>225</v>
      </c>
      <c r="C370" s="140">
        <v>76</v>
      </c>
      <c r="D370" s="76">
        <v>40404</v>
      </c>
      <c r="E370" s="145" t="s">
        <v>129</v>
      </c>
      <c r="F370" s="145">
        <v>1.5</v>
      </c>
      <c r="G370" s="145">
        <v>2</v>
      </c>
      <c r="H370" s="145">
        <v>1.5</v>
      </c>
      <c r="I370" s="145" t="s">
        <v>344</v>
      </c>
      <c r="J370" s="107">
        <f t="shared" si="5"/>
        <v>76</v>
      </c>
    </row>
    <row r="371" spans="1:10" hidden="1" x14ac:dyDescent="0.25">
      <c r="A371" s="76">
        <v>667017</v>
      </c>
      <c r="B371" s="144" t="s">
        <v>225</v>
      </c>
      <c r="C371" s="140">
        <v>76</v>
      </c>
      <c r="D371" s="76">
        <v>40403</v>
      </c>
      <c r="E371" s="145" t="s">
        <v>223</v>
      </c>
      <c r="F371" s="145">
        <v>245</v>
      </c>
      <c r="G371" s="145">
        <v>255</v>
      </c>
      <c r="H371" s="145">
        <v>250</v>
      </c>
      <c r="I371" s="145" t="s">
        <v>344</v>
      </c>
      <c r="J371" s="107">
        <f t="shared" si="5"/>
        <v>76</v>
      </c>
    </row>
    <row r="372" spans="1:10" hidden="1" x14ac:dyDescent="0.25">
      <c r="A372" s="76">
        <v>667017</v>
      </c>
      <c r="B372" s="144" t="s">
        <v>225</v>
      </c>
      <c r="C372" s="140">
        <v>76</v>
      </c>
      <c r="D372" s="76">
        <v>40407</v>
      </c>
      <c r="E372" s="145" t="s">
        <v>224</v>
      </c>
      <c r="F372" s="145">
        <v>52</v>
      </c>
      <c r="G372" s="145">
        <v>60</v>
      </c>
      <c r="H372" s="145">
        <v>59</v>
      </c>
      <c r="I372" s="145" t="s">
        <v>344</v>
      </c>
      <c r="J372" s="107">
        <f t="shared" si="5"/>
        <v>76</v>
      </c>
    </row>
    <row r="373" spans="1:10" hidden="1" x14ac:dyDescent="0.25">
      <c r="A373" s="76">
        <v>667015</v>
      </c>
      <c r="B373" s="144" t="s">
        <v>196</v>
      </c>
      <c r="C373" s="140">
        <v>86</v>
      </c>
      <c r="D373" s="76">
        <v>60303</v>
      </c>
      <c r="E373" s="145" t="s">
        <v>240</v>
      </c>
      <c r="F373" s="145">
        <v>0</v>
      </c>
      <c r="G373" s="145">
        <v>110</v>
      </c>
      <c r="H373" s="145">
        <v>66</v>
      </c>
      <c r="I373" s="145" t="s">
        <v>344</v>
      </c>
      <c r="J373" s="107">
        <f t="shared" si="5"/>
        <v>86</v>
      </c>
    </row>
    <row r="374" spans="1:10" hidden="1" x14ac:dyDescent="0.25">
      <c r="A374" s="76">
        <v>667015</v>
      </c>
      <c r="B374" s="144" t="s">
        <v>196</v>
      </c>
      <c r="C374" s="140">
        <v>86</v>
      </c>
      <c r="D374" s="76">
        <v>60302</v>
      </c>
      <c r="E374" s="145" t="s">
        <v>241</v>
      </c>
      <c r="F374" s="145">
        <v>0</v>
      </c>
      <c r="G374" s="145">
        <v>60</v>
      </c>
      <c r="H374" s="145">
        <v>10</v>
      </c>
      <c r="I374" s="145" t="s">
        <v>344</v>
      </c>
      <c r="J374" s="107">
        <f t="shared" si="5"/>
        <v>86</v>
      </c>
    </row>
    <row r="375" spans="1:10" hidden="1" x14ac:dyDescent="0.25">
      <c r="A375" s="76">
        <v>667015</v>
      </c>
      <c r="B375" s="144" t="s">
        <v>196</v>
      </c>
      <c r="C375" s="140">
        <v>86</v>
      </c>
      <c r="D375" s="76">
        <v>60301</v>
      </c>
      <c r="E375" s="145" t="s">
        <v>242</v>
      </c>
      <c r="F375" s="145">
        <v>105</v>
      </c>
      <c r="G375" s="145">
        <v>120</v>
      </c>
      <c r="H375" s="145">
        <v>112</v>
      </c>
      <c r="I375" s="145" t="s">
        <v>344</v>
      </c>
      <c r="J375" s="107">
        <f t="shared" si="5"/>
        <v>86</v>
      </c>
    </row>
    <row r="376" spans="1:10" hidden="1" x14ac:dyDescent="0.25">
      <c r="A376" s="76">
        <v>667456</v>
      </c>
      <c r="B376" s="144" t="s">
        <v>298</v>
      </c>
      <c r="C376" s="140">
        <v>14</v>
      </c>
      <c r="D376" s="76">
        <v>3</v>
      </c>
      <c r="E376" s="145" t="s">
        <v>262</v>
      </c>
      <c r="F376" s="145">
        <v>5800</v>
      </c>
      <c r="G376" s="145">
        <v>6300</v>
      </c>
      <c r="H376" s="145">
        <v>6300</v>
      </c>
      <c r="I376" s="145" t="s">
        <v>344</v>
      </c>
      <c r="J376" s="107">
        <f t="shared" si="5"/>
        <v>14</v>
      </c>
    </row>
    <row r="377" spans="1:10" hidden="1" x14ac:dyDescent="0.25">
      <c r="A377" s="76">
        <v>667456</v>
      </c>
      <c r="B377" s="144" t="s">
        <v>298</v>
      </c>
      <c r="C377" s="140">
        <v>14</v>
      </c>
      <c r="D377" s="76">
        <v>59</v>
      </c>
      <c r="E377" s="145" t="s">
        <v>263</v>
      </c>
      <c r="F377" s="145">
        <v>16</v>
      </c>
      <c r="G377" s="145">
        <v>17</v>
      </c>
      <c r="H377" s="145">
        <v>17</v>
      </c>
      <c r="I377" s="145" t="s">
        <v>344</v>
      </c>
      <c r="J377" s="107">
        <f t="shared" si="5"/>
        <v>14</v>
      </c>
    </row>
    <row r="378" spans="1:10" hidden="1" x14ac:dyDescent="0.25">
      <c r="A378" s="76">
        <v>667456</v>
      </c>
      <c r="B378" s="144" t="s">
        <v>298</v>
      </c>
      <c r="C378" s="140">
        <v>14</v>
      </c>
      <c r="D378" s="76">
        <v>78</v>
      </c>
      <c r="E378" s="145" t="s">
        <v>270</v>
      </c>
      <c r="F378" s="145">
        <v>16</v>
      </c>
      <c r="G378" s="145">
        <v>22</v>
      </c>
      <c r="H378" s="145">
        <v>22</v>
      </c>
      <c r="I378" s="145" t="s">
        <v>344</v>
      </c>
      <c r="J378" s="107">
        <f t="shared" si="5"/>
        <v>14</v>
      </c>
    </row>
    <row r="379" spans="1:10" hidden="1" x14ac:dyDescent="0.25">
      <c r="A379" s="76">
        <v>667456</v>
      </c>
      <c r="B379" s="144" t="s">
        <v>298</v>
      </c>
      <c r="C379" s="140">
        <v>14</v>
      </c>
      <c r="D379" s="76">
        <v>13</v>
      </c>
      <c r="E379" s="145" t="s">
        <v>299</v>
      </c>
      <c r="F379" s="145">
        <v>50</v>
      </c>
      <c r="G379" s="145">
        <v>50</v>
      </c>
      <c r="H379" s="145">
        <v>50</v>
      </c>
      <c r="I379" s="145" t="s">
        <v>344</v>
      </c>
      <c r="J379" s="107">
        <f t="shared" si="5"/>
        <v>14</v>
      </c>
    </row>
    <row r="380" spans="1:10" hidden="1" x14ac:dyDescent="0.25">
      <c r="A380" s="76">
        <v>667455</v>
      </c>
      <c r="B380" s="144" t="s">
        <v>298</v>
      </c>
      <c r="C380" s="140">
        <v>14</v>
      </c>
      <c r="D380" s="76">
        <v>3</v>
      </c>
      <c r="E380" s="145" t="s">
        <v>262</v>
      </c>
      <c r="F380" s="145">
        <v>5800</v>
      </c>
      <c r="G380" s="145">
        <v>6300</v>
      </c>
      <c r="H380" s="145">
        <v>6300</v>
      </c>
      <c r="I380" s="145" t="s">
        <v>344</v>
      </c>
      <c r="J380" s="107">
        <f t="shared" si="5"/>
        <v>14</v>
      </c>
    </row>
    <row r="381" spans="1:10" hidden="1" x14ac:dyDescent="0.25">
      <c r="A381" s="76">
        <v>667455</v>
      </c>
      <c r="B381" s="144" t="s">
        <v>298</v>
      </c>
      <c r="C381" s="140">
        <v>14</v>
      </c>
      <c r="D381" s="76">
        <v>59</v>
      </c>
      <c r="E381" s="145" t="s">
        <v>263</v>
      </c>
      <c r="F381" s="145">
        <v>16</v>
      </c>
      <c r="G381" s="145">
        <v>17</v>
      </c>
      <c r="H381" s="145">
        <v>17</v>
      </c>
      <c r="I381" s="145" t="s">
        <v>344</v>
      </c>
      <c r="J381" s="107">
        <f t="shared" si="5"/>
        <v>14</v>
      </c>
    </row>
    <row r="382" spans="1:10" hidden="1" x14ac:dyDescent="0.25">
      <c r="A382" s="76">
        <v>667455</v>
      </c>
      <c r="B382" s="144" t="s">
        <v>298</v>
      </c>
      <c r="C382" s="140">
        <v>14</v>
      </c>
      <c r="D382" s="76">
        <v>78</v>
      </c>
      <c r="E382" s="145" t="s">
        <v>270</v>
      </c>
      <c r="F382" s="145">
        <v>16</v>
      </c>
      <c r="G382" s="145">
        <v>22</v>
      </c>
      <c r="H382" s="145">
        <v>22</v>
      </c>
      <c r="I382" s="145" t="s">
        <v>344</v>
      </c>
      <c r="J382" s="107">
        <f t="shared" si="5"/>
        <v>14</v>
      </c>
    </row>
    <row r="383" spans="1:10" hidden="1" x14ac:dyDescent="0.25">
      <c r="A383" s="76">
        <v>667455</v>
      </c>
      <c r="B383" s="144" t="s">
        <v>298</v>
      </c>
      <c r="C383" s="140">
        <v>14</v>
      </c>
      <c r="D383" s="76">
        <v>13</v>
      </c>
      <c r="E383" s="145" t="s">
        <v>299</v>
      </c>
      <c r="F383" s="145">
        <v>50</v>
      </c>
      <c r="G383" s="145">
        <v>50</v>
      </c>
      <c r="H383" s="145">
        <v>50</v>
      </c>
      <c r="I383" s="145" t="s">
        <v>344</v>
      </c>
      <c r="J383" s="107">
        <f t="shared" si="5"/>
        <v>14</v>
      </c>
    </row>
    <row r="384" spans="1:10" hidden="1" x14ac:dyDescent="0.25">
      <c r="A384" s="76">
        <v>667449</v>
      </c>
      <c r="B384" s="144" t="s">
        <v>188</v>
      </c>
      <c r="C384" s="140">
        <v>55</v>
      </c>
      <c r="D384" s="76">
        <v>30201</v>
      </c>
      <c r="E384" s="145" t="s">
        <v>113</v>
      </c>
      <c r="F384" s="145">
        <v>8500</v>
      </c>
      <c r="G384" s="145">
        <v>9500</v>
      </c>
      <c r="H384" s="145">
        <v>9300</v>
      </c>
      <c r="I384" s="145" t="s">
        <v>344</v>
      </c>
      <c r="J384" s="107">
        <f t="shared" si="5"/>
        <v>55</v>
      </c>
    </row>
    <row r="385" spans="1:10" hidden="1" x14ac:dyDescent="0.25">
      <c r="A385" s="76">
        <v>667449</v>
      </c>
      <c r="B385" s="144" t="s">
        <v>188</v>
      </c>
      <c r="C385" s="140">
        <v>55</v>
      </c>
      <c r="D385" s="76">
        <v>30205</v>
      </c>
      <c r="E385" s="145" t="s">
        <v>114</v>
      </c>
      <c r="F385" s="145">
        <v>0.5</v>
      </c>
      <c r="G385" s="145">
        <v>0.6</v>
      </c>
      <c r="H385" s="145">
        <v>0.5</v>
      </c>
      <c r="I385" s="145" t="s">
        <v>344</v>
      </c>
      <c r="J385" s="107">
        <f t="shared" si="5"/>
        <v>55</v>
      </c>
    </row>
    <row r="386" spans="1:10" x14ac:dyDescent="0.25">
      <c r="A386" s="76">
        <v>667449</v>
      </c>
      <c r="B386" s="144" t="s">
        <v>188</v>
      </c>
      <c r="C386" s="140">
        <v>55</v>
      </c>
      <c r="D386" s="76">
        <v>30206</v>
      </c>
      <c r="E386" s="145" t="s">
        <v>115</v>
      </c>
      <c r="F386" s="145">
        <v>0.5</v>
      </c>
      <c r="G386" s="145">
        <v>2</v>
      </c>
      <c r="H386" s="145">
        <v>3</v>
      </c>
      <c r="I386" s="145" t="s">
        <v>345</v>
      </c>
      <c r="J386" s="107">
        <f t="shared" ref="J386:J449" si="6">IF(A386="","",IF(OR(C386=73,C386=74,C386=75),75,IF(OR(C386=31,C386=32,C386=33),33,IF(OR(C386=301,C386=302,C386=303,C386=304,C386=305),301,C386))))</f>
        <v>55</v>
      </c>
    </row>
    <row r="387" spans="1:10" hidden="1" x14ac:dyDescent="0.25">
      <c r="A387" s="76">
        <v>667449</v>
      </c>
      <c r="B387" s="144" t="s">
        <v>188</v>
      </c>
      <c r="C387" s="140">
        <v>55</v>
      </c>
      <c r="D387" s="76">
        <v>30202</v>
      </c>
      <c r="E387" s="145" t="s">
        <v>116</v>
      </c>
      <c r="F387" s="145">
        <v>50</v>
      </c>
      <c r="G387" s="145">
        <v>300</v>
      </c>
      <c r="H387" s="145">
        <v>394</v>
      </c>
      <c r="I387" s="145" t="s">
        <v>345</v>
      </c>
      <c r="J387" s="107">
        <f t="shared" si="6"/>
        <v>55</v>
      </c>
    </row>
    <row r="388" spans="1:10" hidden="1" x14ac:dyDescent="0.25">
      <c r="A388" s="76">
        <v>667449</v>
      </c>
      <c r="B388" s="144" t="s">
        <v>188</v>
      </c>
      <c r="C388" s="140">
        <v>55</v>
      </c>
      <c r="D388" s="76">
        <v>30203</v>
      </c>
      <c r="E388" s="145" t="s">
        <v>117</v>
      </c>
      <c r="F388" s="145">
        <v>105</v>
      </c>
      <c r="G388" s="145">
        <v>110</v>
      </c>
      <c r="H388" s="145">
        <v>107</v>
      </c>
      <c r="I388" s="145" t="s">
        <v>344</v>
      </c>
      <c r="J388" s="107">
        <f t="shared" si="6"/>
        <v>55</v>
      </c>
    </row>
    <row r="389" spans="1:10" hidden="1" x14ac:dyDescent="0.25">
      <c r="A389" s="76">
        <v>667449</v>
      </c>
      <c r="B389" s="144" t="s">
        <v>188</v>
      </c>
      <c r="C389" s="140">
        <v>55</v>
      </c>
      <c r="D389" s="76">
        <v>30204</v>
      </c>
      <c r="E389" s="145" t="s">
        <v>118</v>
      </c>
      <c r="F389" s="145">
        <v>120</v>
      </c>
      <c r="G389" s="145">
        <v>125</v>
      </c>
      <c r="H389" s="145">
        <v>125.3</v>
      </c>
      <c r="I389" s="145" t="s">
        <v>345</v>
      </c>
      <c r="J389" s="107">
        <f t="shared" si="6"/>
        <v>55</v>
      </c>
    </row>
    <row r="390" spans="1:10" hidden="1" x14ac:dyDescent="0.25">
      <c r="A390" s="76">
        <v>667448</v>
      </c>
      <c r="B390" s="144" t="s">
        <v>199</v>
      </c>
      <c r="C390" s="140">
        <v>302</v>
      </c>
      <c r="D390" s="76">
        <v>60402</v>
      </c>
      <c r="E390" s="145" t="s">
        <v>179</v>
      </c>
      <c r="F390" s="145">
        <v>2</v>
      </c>
      <c r="G390" s="145">
        <v>8</v>
      </c>
      <c r="H390" s="145">
        <v>6</v>
      </c>
      <c r="I390" s="145" t="s">
        <v>344</v>
      </c>
      <c r="J390" s="107">
        <f t="shared" si="6"/>
        <v>301</v>
      </c>
    </row>
    <row r="391" spans="1:10" hidden="1" x14ac:dyDescent="0.25">
      <c r="A391" s="76">
        <v>667448</v>
      </c>
      <c r="B391" s="144" t="s">
        <v>199</v>
      </c>
      <c r="C391" s="140">
        <v>302</v>
      </c>
      <c r="D391" s="76">
        <v>60404</v>
      </c>
      <c r="E391" s="145" t="s">
        <v>211</v>
      </c>
      <c r="F391" s="145">
        <v>0.5</v>
      </c>
      <c r="G391" s="145">
        <v>6.5</v>
      </c>
      <c r="H391" s="145">
        <v>6.5</v>
      </c>
      <c r="I391" s="145" t="s">
        <v>344</v>
      </c>
      <c r="J391" s="107">
        <f t="shared" si="6"/>
        <v>301</v>
      </c>
    </row>
    <row r="392" spans="1:10" hidden="1" x14ac:dyDescent="0.25">
      <c r="A392" s="76">
        <v>667448</v>
      </c>
      <c r="B392" s="144" t="s">
        <v>199</v>
      </c>
      <c r="C392" s="140">
        <v>302</v>
      </c>
      <c r="D392" s="76">
        <v>60401</v>
      </c>
      <c r="E392" s="145" t="s">
        <v>180</v>
      </c>
      <c r="F392" s="145">
        <v>35</v>
      </c>
      <c r="G392" s="145">
        <v>36.5</v>
      </c>
      <c r="H392" s="145">
        <v>35.5</v>
      </c>
      <c r="I392" s="145" t="s">
        <v>344</v>
      </c>
      <c r="J392" s="107">
        <f t="shared" si="6"/>
        <v>301</v>
      </c>
    </row>
    <row r="393" spans="1:10" hidden="1" x14ac:dyDescent="0.25">
      <c r="A393" s="76">
        <v>667448</v>
      </c>
      <c r="B393" s="144" t="s">
        <v>199</v>
      </c>
      <c r="C393" s="140">
        <v>302</v>
      </c>
      <c r="D393" s="76">
        <v>60403</v>
      </c>
      <c r="E393" s="145" t="s">
        <v>212</v>
      </c>
      <c r="F393" s="145">
        <v>150</v>
      </c>
      <c r="G393" s="145">
        <v>300</v>
      </c>
      <c r="H393" s="145">
        <v>240</v>
      </c>
      <c r="I393" s="145" t="s">
        <v>344</v>
      </c>
      <c r="J393" s="107">
        <f t="shared" si="6"/>
        <v>301</v>
      </c>
    </row>
    <row r="394" spans="1:10" hidden="1" x14ac:dyDescent="0.25">
      <c r="A394" s="76">
        <v>667447</v>
      </c>
      <c r="B394" s="144" t="s">
        <v>298</v>
      </c>
      <c r="C394" s="140">
        <v>14</v>
      </c>
      <c r="D394" s="76">
        <v>3</v>
      </c>
      <c r="E394" s="145" t="s">
        <v>262</v>
      </c>
      <c r="F394" s="145">
        <v>5800</v>
      </c>
      <c r="G394" s="145">
        <v>6300</v>
      </c>
      <c r="H394" s="145">
        <v>6300</v>
      </c>
      <c r="I394" s="145" t="s">
        <v>344</v>
      </c>
      <c r="J394" s="107">
        <f t="shared" si="6"/>
        <v>14</v>
      </c>
    </row>
    <row r="395" spans="1:10" hidden="1" x14ac:dyDescent="0.25">
      <c r="A395" s="76">
        <v>667447</v>
      </c>
      <c r="B395" s="144" t="s">
        <v>298</v>
      </c>
      <c r="C395" s="140">
        <v>14</v>
      </c>
      <c r="D395" s="76">
        <v>59</v>
      </c>
      <c r="E395" s="145" t="s">
        <v>263</v>
      </c>
      <c r="F395" s="145">
        <v>16</v>
      </c>
      <c r="G395" s="145">
        <v>17</v>
      </c>
      <c r="H395" s="145">
        <v>17</v>
      </c>
      <c r="I395" s="145" t="s">
        <v>344</v>
      </c>
      <c r="J395" s="107">
        <f t="shared" si="6"/>
        <v>14</v>
      </c>
    </row>
    <row r="396" spans="1:10" hidden="1" x14ac:dyDescent="0.25">
      <c r="A396" s="76">
        <v>667447</v>
      </c>
      <c r="B396" s="144" t="s">
        <v>298</v>
      </c>
      <c r="C396" s="140">
        <v>14</v>
      </c>
      <c r="D396" s="76">
        <v>78</v>
      </c>
      <c r="E396" s="145" t="s">
        <v>270</v>
      </c>
      <c r="F396" s="145">
        <v>16</v>
      </c>
      <c r="G396" s="145">
        <v>22</v>
      </c>
      <c r="H396" s="145">
        <v>22</v>
      </c>
      <c r="I396" s="145" t="s">
        <v>344</v>
      </c>
      <c r="J396" s="107">
        <f t="shared" si="6"/>
        <v>14</v>
      </c>
    </row>
    <row r="397" spans="1:10" hidden="1" x14ac:dyDescent="0.25">
      <c r="A397" s="76">
        <v>667447</v>
      </c>
      <c r="B397" s="144" t="s">
        <v>298</v>
      </c>
      <c r="C397" s="140">
        <v>14</v>
      </c>
      <c r="D397" s="76">
        <v>13</v>
      </c>
      <c r="E397" s="145" t="s">
        <v>299</v>
      </c>
      <c r="F397" s="145">
        <v>50</v>
      </c>
      <c r="G397" s="145">
        <v>50</v>
      </c>
      <c r="H397" s="145">
        <v>50</v>
      </c>
      <c r="I397" s="145" t="s">
        <v>344</v>
      </c>
      <c r="J397" s="107">
        <f t="shared" si="6"/>
        <v>14</v>
      </c>
    </row>
    <row r="398" spans="1:10" hidden="1" x14ac:dyDescent="0.25">
      <c r="A398" s="76">
        <v>667446</v>
      </c>
      <c r="B398" s="144" t="s">
        <v>239</v>
      </c>
      <c r="C398" s="140">
        <v>5</v>
      </c>
      <c r="D398" s="76">
        <v>7</v>
      </c>
      <c r="E398" s="145" t="s">
        <v>264</v>
      </c>
      <c r="F398" s="145">
        <v>20</v>
      </c>
      <c r="G398" s="145">
        <v>26</v>
      </c>
      <c r="H398" s="145">
        <v>22</v>
      </c>
      <c r="I398" s="145" t="s">
        <v>344</v>
      </c>
      <c r="J398" s="107">
        <f t="shared" si="6"/>
        <v>5</v>
      </c>
    </row>
    <row r="399" spans="1:10" hidden="1" x14ac:dyDescent="0.25">
      <c r="A399" s="76">
        <v>667446</v>
      </c>
      <c r="B399" s="144" t="s">
        <v>239</v>
      </c>
      <c r="C399" s="140">
        <v>5</v>
      </c>
      <c r="D399" s="76">
        <v>64</v>
      </c>
      <c r="E399" s="145" t="s">
        <v>271</v>
      </c>
      <c r="F399" s="145">
        <v>100</v>
      </c>
      <c r="G399" s="145">
        <v>100</v>
      </c>
      <c r="H399" s="145">
        <v>100</v>
      </c>
      <c r="I399" s="145" t="s">
        <v>344</v>
      </c>
      <c r="J399" s="107">
        <f t="shared" si="6"/>
        <v>5</v>
      </c>
    </row>
    <row r="400" spans="1:10" hidden="1" x14ac:dyDescent="0.25">
      <c r="A400" s="76">
        <v>667443</v>
      </c>
      <c r="B400" s="144" t="s">
        <v>355</v>
      </c>
      <c r="C400" s="140">
        <v>6</v>
      </c>
      <c r="D400" s="76">
        <v>3</v>
      </c>
      <c r="E400" s="145" t="s">
        <v>262</v>
      </c>
      <c r="F400" s="145">
        <v>3600</v>
      </c>
      <c r="G400" s="145">
        <v>4200</v>
      </c>
      <c r="H400" s="145">
        <v>4200</v>
      </c>
      <c r="I400" s="145" t="s">
        <v>344</v>
      </c>
      <c r="J400" s="107">
        <f t="shared" si="6"/>
        <v>6</v>
      </c>
    </row>
    <row r="401" spans="1:10" hidden="1" x14ac:dyDescent="0.25">
      <c r="A401" s="76">
        <v>667443</v>
      </c>
      <c r="B401" s="144" t="s">
        <v>355</v>
      </c>
      <c r="C401" s="140">
        <v>6</v>
      </c>
      <c r="D401" s="76">
        <v>59</v>
      </c>
      <c r="E401" s="145" t="s">
        <v>263</v>
      </c>
      <c r="F401" s="145">
        <v>23</v>
      </c>
      <c r="G401" s="145">
        <v>24</v>
      </c>
      <c r="H401" s="145">
        <v>24</v>
      </c>
      <c r="I401" s="145" t="s">
        <v>344</v>
      </c>
      <c r="J401" s="107">
        <f t="shared" si="6"/>
        <v>6</v>
      </c>
    </row>
    <row r="402" spans="1:10" hidden="1" x14ac:dyDescent="0.25">
      <c r="A402" s="76">
        <v>667443</v>
      </c>
      <c r="B402" s="144" t="s">
        <v>355</v>
      </c>
      <c r="C402" s="140">
        <v>6</v>
      </c>
      <c r="D402" s="76">
        <v>58</v>
      </c>
      <c r="E402" s="145" t="s">
        <v>303</v>
      </c>
      <c r="F402" s="145">
        <v>20</v>
      </c>
      <c r="G402" s="145">
        <v>50</v>
      </c>
      <c r="H402" s="145">
        <v>20</v>
      </c>
      <c r="I402" s="145" t="s">
        <v>344</v>
      </c>
      <c r="J402" s="107">
        <f t="shared" si="6"/>
        <v>6</v>
      </c>
    </row>
    <row r="403" spans="1:10" hidden="1" x14ac:dyDescent="0.25">
      <c r="A403" s="76">
        <v>667443</v>
      </c>
      <c r="B403" s="144" t="s">
        <v>355</v>
      </c>
      <c r="C403" s="140">
        <v>6</v>
      </c>
      <c r="D403" s="76">
        <v>57</v>
      </c>
      <c r="E403" s="145" t="s">
        <v>360</v>
      </c>
      <c r="F403" s="145">
        <v>0</v>
      </c>
      <c r="G403" s="145">
        <v>0</v>
      </c>
      <c r="H403" s="145">
        <v>0</v>
      </c>
      <c r="I403" s="145" t="s">
        <v>344</v>
      </c>
      <c r="J403" s="107">
        <f t="shared" si="6"/>
        <v>6</v>
      </c>
    </row>
    <row r="404" spans="1:10" hidden="1" x14ac:dyDescent="0.25">
      <c r="A404" s="76">
        <v>667443</v>
      </c>
      <c r="B404" s="144" t="s">
        <v>355</v>
      </c>
      <c r="C404" s="140">
        <v>6</v>
      </c>
      <c r="D404" s="76">
        <v>21</v>
      </c>
      <c r="E404" s="145" t="s">
        <v>265</v>
      </c>
      <c r="F404" s="145">
        <v>26</v>
      </c>
      <c r="G404" s="145">
        <v>31</v>
      </c>
      <c r="H404" s="145">
        <v>27</v>
      </c>
      <c r="I404" s="145" t="s">
        <v>344</v>
      </c>
      <c r="J404" s="107">
        <f t="shared" si="6"/>
        <v>6</v>
      </c>
    </row>
    <row r="405" spans="1:10" hidden="1" x14ac:dyDescent="0.25">
      <c r="A405" s="76">
        <v>667441</v>
      </c>
      <c r="B405" s="144" t="s">
        <v>298</v>
      </c>
      <c r="C405" s="140">
        <v>14</v>
      </c>
      <c r="D405" s="76">
        <v>3</v>
      </c>
      <c r="E405" s="145" t="s">
        <v>262</v>
      </c>
      <c r="F405" s="145">
        <v>5800</v>
      </c>
      <c r="G405" s="145">
        <v>6300</v>
      </c>
      <c r="H405" s="145">
        <v>6300</v>
      </c>
      <c r="I405" s="145" t="s">
        <v>344</v>
      </c>
      <c r="J405" s="107">
        <f t="shared" si="6"/>
        <v>14</v>
      </c>
    </row>
    <row r="406" spans="1:10" hidden="1" x14ac:dyDescent="0.25">
      <c r="A406" s="76">
        <v>667441</v>
      </c>
      <c r="B406" s="144" t="s">
        <v>298</v>
      </c>
      <c r="C406" s="140">
        <v>14</v>
      </c>
      <c r="D406" s="76">
        <v>59</v>
      </c>
      <c r="E406" s="145" t="s">
        <v>263</v>
      </c>
      <c r="F406" s="145">
        <v>16</v>
      </c>
      <c r="G406" s="145">
        <v>17</v>
      </c>
      <c r="H406" s="145">
        <v>17</v>
      </c>
      <c r="I406" s="145" t="s">
        <v>344</v>
      </c>
      <c r="J406" s="107">
        <f t="shared" si="6"/>
        <v>14</v>
      </c>
    </row>
    <row r="407" spans="1:10" hidden="1" x14ac:dyDescent="0.25">
      <c r="A407" s="76">
        <v>667441</v>
      </c>
      <c r="B407" s="144" t="s">
        <v>298</v>
      </c>
      <c r="C407" s="140">
        <v>14</v>
      </c>
      <c r="D407" s="76">
        <v>78</v>
      </c>
      <c r="E407" s="145" t="s">
        <v>270</v>
      </c>
      <c r="F407" s="145">
        <v>16</v>
      </c>
      <c r="G407" s="145">
        <v>22</v>
      </c>
      <c r="H407" s="145">
        <v>22</v>
      </c>
      <c r="I407" s="145" t="s">
        <v>344</v>
      </c>
      <c r="J407" s="107">
        <f t="shared" si="6"/>
        <v>14</v>
      </c>
    </row>
    <row r="408" spans="1:10" hidden="1" x14ac:dyDescent="0.25">
      <c r="A408" s="76">
        <v>667441</v>
      </c>
      <c r="B408" s="144" t="s">
        <v>298</v>
      </c>
      <c r="C408" s="140">
        <v>14</v>
      </c>
      <c r="D408" s="76">
        <v>13</v>
      </c>
      <c r="E408" s="145" t="s">
        <v>299</v>
      </c>
      <c r="F408" s="145">
        <v>50</v>
      </c>
      <c r="G408" s="145">
        <v>50</v>
      </c>
      <c r="H408" s="145">
        <v>50</v>
      </c>
      <c r="I408" s="145" t="s">
        <v>344</v>
      </c>
      <c r="J408" s="107">
        <f t="shared" si="6"/>
        <v>14</v>
      </c>
    </row>
    <row r="409" spans="1:10" hidden="1" x14ac:dyDescent="0.25">
      <c r="A409" s="76">
        <v>667439</v>
      </c>
      <c r="B409" s="144" t="s">
        <v>196</v>
      </c>
      <c r="C409" s="140">
        <v>86</v>
      </c>
      <c r="D409" s="76">
        <v>60303</v>
      </c>
      <c r="E409" s="145" t="s">
        <v>240</v>
      </c>
      <c r="F409" s="145">
        <v>0</v>
      </c>
      <c r="G409" s="145">
        <v>110</v>
      </c>
      <c r="H409" s="145">
        <v>47.2</v>
      </c>
      <c r="I409" s="145" t="s">
        <v>344</v>
      </c>
      <c r="J409" s="107">
        <f t="shared" si="6"/>
        <v>86</v>
      </c>
    </row>
    <row r="410" spans="1:10" hidden="1" x14ac:dyDescent="0.25">
      <c r="A410" s="76">
        <v>667439</v>
      </c>
      <c r="B410" s="144" t="s">
        <v>196</v>
      </c>
      <c r="C410" s="140">
        <v>86</v>
      </c>
      <c r="D410" s="76">
        <v>60302</v>
      </c>
      <c r="E410" s="145" t="s">
        <v>241</v>
      </c>
      <c r="F410" s="145">
        <v>0</v>
      </c>
      <c r="G410" s="145">
        <v>60</v>
      </c>
      <c r="H410" s="145">
        <v>9.4</v>
      </c>
      <c r="I410" s="145" t="s">
        <v>344</v>
      </c>
      <c r="J410" s="107">
        <f t="shared" si="6"/>
        <v>86</v>
      </c>
    </row>
    <row r="411" spans="1:10" hidden="1" x14ac:dyDescent="0.25">
      <c r="A411" s="76">
        <v>667439</v>
      </c>
      <c r="B411" s="144" t="s">
        <v>196</v>
      </c>
      <c r="C411" s="140">
        <v>86</v>
      </c>
      <c r="D411" s="76">
        <v>60301</v>
      </c>
      <c r="E411" s="145" t="s">
        <v>242</v>
      </c>
      <c r="F411" s="145">
        <v>105</v>
      </c>
      <c r="G411" s="145">
        <v>120</v>
      </c>
      <c r="H411" s="145">
        <v>111.4</v>
      </c>
      <c r="I411" s="145" t="s">
        <v>344</v>
      </c>
      <c r="J411" s="107">
        <f t="shared" si="6"/>
        <v>86</v>
      </c>
    </row>
    <row r="412" spans="1:10" hidden="1" x14ac:dyDescent="0.25">
      <c r="A412" s="76">
        <v>667434</v>
      </c>
      <c r="B412" s="144" t="s">
        <v>191</v>
      </c>
      <c r="C412" s="140">
        <v>540</v>
      </c>
      <c r="D412" s="76">
        <v>670001</v>
      </c>
      <c r="E412" s="145" t="s">
        <v>243</v>
      </c>
      <c r="F412" s="145">
        <v>500</v>
      </c>
      <c r="G412" s="145">
        <v>1200</v>
      </c>
      <c r="H412" s="145">
        <v>1200</v>
      </c>
      <c r="I412" s="145" t="s">
        <v>344</v>
      </c>
      <c r="J412" s="107">
        <f t="shared" si="6"/>
        <v>540</v>
      </c>
    </row>
    <row r="413" spans="1:10" hidden="1" x14ac:dyDescent="0.25">
      <c r="A413" s="76">
        <v>667434</v>
      </c>
      <c r="B413" s="144" t="s">
        <v>191</v>
      </c>
      <c r="C413" s="140">
        <v>540</v>
      </c>
      <c r="D413" s="76">
        <v>670002</v>
      </c>
      <c r="E413" s="145" t="s">
        <v>244</v>
      </c>
      <c r="F413" s="145">
        <v>0</v>
      </c>
      <c r="G413" s="145">
        <v>1000</v>
      </c>
      <c r="H413" s="145">
        <v>0</v>
      </c>
      <c r="I413" s="145" t="s">
        <v>344</v>
      </c>
      <c r="J413" s="107">
        <f t="shared" si="6"/>
        <v>540</v>
      </c>
    </row>
    <row r="414" spans="1:10" hidden="1" x14ac:dyDescent="0.25">
      <c r="A414" s="76">
        <v>667434</v>
      </c>
      <c r="B414" s="144" t="s">
        <v>191</v>
      </c>
      <c r="C414" s="140">
        <v>540</v>
      </c>
      <c r="D414" s="76">
        <v>670003</v>
      </c>
      <c r="E414" s="145" t="s">
        <v>245</v>
      </c>
      <c r="F414" s="145">
        <v>0</v>
      </c>
      <c r="G414" s="145">
        <v>1200</v>
      </c>
      <c r="H414" s="145">
        <v>0</v>
      </c>
      <c r="I414" s="145" t="s">
        <v>344</v>
      </c>
      <c r="J414" s="107">
        <f t="shared" si="6"/>
        <v>540</v>
      </c>
    </row>
    <row r="415" spans="1:10" hidden="1" x14ac:dyDescent="0.25">
      <c r="A415" s="76">
        <v>667434</v>
      </c>
      <c r="B415" s="144" t="s">
        <v>191</v>
      </c>
      <c r="C415" s="140">
        <v>540</v>
      </c>
      <c r="D415" s="76">
        <v>670005</v>
      </c>
      <c r="E415" s="145" t="s">
        <v>246</v>
      </c>
      <c r="F415" s="145">
        <v>2500</v>
      </c>
      <c r="G415" s="145">
        <v>4800</v>
      </c>
      <c r="H415" s="145">
        <v>3896</v>
      </c>
      <c r="I415" s="145" t="s">
        <v>344</v>
      </c>
      <c r="J415" s="107">
        <f t="shared" si="6"/>
        <v>540</v>
      </c>
    </row>
    <row r="416" spans="1:10" hidden="1" x14ac:dyDescent="0.25">
      <c r="A416" s="76">
        <v>667434</v>
      </c>
      <c r="B416" s="144" t="s">
        <v>191</v>
      </c>
      <c r="C416" s="140">
        <v>540</v>
      </c>
      <c r="D416" s="76">
        <v>670006</v>
      </c>
      <c r="E416" s="145" t="s">
        <v>247</v>
      </c>
      <c r="F416" s="145">
        <v>10.5</v>
      </c>
      <c r="G416" s="145">
        <v>17.5</v>
      </c>
      <c r="H416" s="145">
        <v>17.5</v>
      </c>
      <c r="I416" s="145" t="s">
        <v>344</v>
      </c>
      <c r="J416" s="107">
        <f t="shared" si="6"/>
        <v>540</v>
      </c>
    </row>
    <row r="417" spans="1:10" hidden="1" x14ac:dyDescent="0.25">
      <c r="A417" s="76">
        <v>667434</v>
      </c>
      <c r="B417" s="144" t="s">
        <v>191</v>
      </c>
      <c r="C417" s="140">
        <v>540</v>
      </c>
      <c r="D417" s="76">
        <v>670010</v>
      </c>
      <c r="E417" s="145" t="s">
        <v>248</v>
      </c>
      <c r="F417" s="145">
        <v>0.1</v>
      </c>
      <c r="G417" s="145">
        <v>19</v>
      </c>
      <c r="H417" s="145">
        <v>11.9</v>
      </c>
      <c r="I417" s="145" t="s">
        <v>344</v>
      </c>
      <c r="J417" s="107">
        <f t="shared" si="6"/>
        <v>540</v>
      </c>
    </row>
    <row r="418" spans="1:10" hidden="1" x14ac:dyDescent="0.25">
      <c r="A418" s="76">
        <v>667434</v>
      </c>
      <c r="B418" s="144" t="s">
        <v>191</v>
      </c>
      <c r="C418" s="140">
        <v>540</v>
      </c>
      <c r="D418" s="76">
        <v>670011</v>
      </c>
      <c r="E418" s="145" t="s">
        <v>249</v>
      </c>
      <c r="F418" s="145">
        <v>3</v>
      </c>
      <c r="G418" s="145">
        <v>4</v>
      </c>
      <c r="H418" s="145">
        <v>4</v>
      </c>
      <c r="I418" s="145" t="s">
        <v>344</v>
      </c>
      <c r="J418" s="107">
        <f t="shared" si="6"/>
        <v>540</v>
      </c>
    </row>
    <row r="419" spans="1:10" hidden="1" x14ac:dyDescent="0.25">
      <c r="A419" s="76">
        <v>667434</v>
      </c>
      <c r="B419" s="144" t="s">
        <v>191</v>
      </c>
      <c r="C419" s="140">
        <v>540</v>
      </c>
      <c r="D419" s="76">
        <v>670007</v>
      </c>
      <c r="E419" s="145" t="s">
        <v>250</v>
      </c>
      <c r="F419" s="145">
        <v>580</v>
      </c>
      <c r="G419" s="145">
        <v>650</v>
      </c>
      <c r="H419" s="145">
        <v>650</v>
      </c>
      <c r="I419" s="145" t="s">
        <v>344</v>
      </c>
      <c r="J419" s="107">
        <f t="shared" si="6"/>
        <v>540</v>
      </c>
    </row>
    <row r="420" spans="1:10" hidden="1" x14ac:dyDescent="0.25">
      <c r="A420" s="76">
        <v>667434</v>
      </c>
      <c r="B420" s="144" t="s">
        <v>191</v>
      </c>
      <c r="C420" s="140">
        <v>540</v>
      </c>
      <c r="D420" s="76">
        <v>670004</v>
      </c>
      <c r="E420" s="145" t="s">
        <v>251</v>
      </c>
      <c r="F420" s="145">
        <v>3</v>
      </c>
      <c r="G420" s="145">
        <v>6</v>
      </c>
      <c r="H420" s="145">
        <v>4.5</v>
      </c>
      <c r="I420" s="145" t="s">
        <v>344</v>
      </c>
      <c r="J420" s="107">
        <f t="shared" si="6"/>
        <v>540</v>
      </c>
    </row>
    <row r="421" spans="1:10" hidden="1" x14ac:dyDescent="0.25">
      <c r="A421" s="76">
        <v>667434</v>
      </c>
      <c r="B421" s="144" t="s">
        <v>191</v>
      </c>
      <c r="C421" s="140">
        <v>540</v>
      </c>
      <c r="D421" s="76">
        <v>670009</v>
      </c>
      <c r="E421" s="145" t="s">
        <v>252</v>
      </c>
      <c r="F421" s="145">
        <v>0.45</v>
      </c>
      <c r="G421" s="145">
        <v>2.5</v>
      </c>
      <c r="H421" s="145">
        <v>1.05</v>
      </c>
      <c r="I421" s="145" t="s">
        <v>344</v>
      </c>
      <c r="J421" s="107">
        <f t="shared" si="6"/>
        <v>540</v>
      </c>
    </row>
    <row r="422" spans="1:10" hidden="1" x14ac:dyDescent="0.25">
      <c r="A422" s="76">
        <v>667434</v>
      </c>
      <c r="B422" s="144" t="s">
        <v>191</v>
      </c>
      <c r="C422" s="140">
        <v>540</v>
      </c>
      <c r="D422" s="76">
        <v>670008</v>
      </c>
      <c r="E422" s="145" t="s">
        <v>253</v>
      </c>
      <c r="F422" s="145">
        <v>9</v>
      </c>
      <c r="G422" s="145">
        <v>13</v>
      </c>
      <c r="H422" s="145">
        <v>12</v>
      </c>
      <c r="I422" s="145" t="s">
        <v>344</v>
      </c>
      <c r="J422" s="107">
        <f t="shared" si="6"/>
        <v>540</v>
      </c>
    </row>
    <row r="423" spans="1:10" hidden="1" x14ac:dyDescent="0.25">
      <c r="A423" s="76">
        <v>667434</v>
      </c>
      <c r="B423" s="144" t="s">
        <v>191</v>
      </c>
      <c r="C423" s="140">
        <v>540</v>
      </c>
      <c r="D423" s="76">
        <v>680011</v>
      </c>
      <c r="E423" s="145" t="s">
        <v>254</v>
      </c>
      <c r="F423" s="145">
        <v>3</v>
      </c>
      <c r="G423" s="145">
        <v>4</v>
      </c>
      <c r="H423" s="145">
        <v>4</v>
      </c>
      <c r="I423" s="145" t="s">
        <v>344</v>
      </c>
      <c r="J423" s="107">
        <f t="shared" si="6"/>
        <v>540</v>
      </c>
    </row>
    <row r="424" spans="1:10" hidden="1" x14ac:dyDescent="0.25">
      <c r="A424" s="76">
        <v>667434</v>
      </c>
      <c r="B424" s="144" t="s">
        <v>191</v>
      </c>
      <c r="C424" s="140">
        <v>540</v>
      </c>
      <c r="D424" s="76">
        <v>680009</v>
      </c>
      <c r="E424" s="145" t="s">
        <v>90</v>
      </c>
      <c r="F424" s="145">
        <v>32</v>
      </c>
      <c r="G424" s="145">
        <v>35</v>
      </c>
      <c r="H424" s="145">
        <v>0</v>
      </c>
      <c r="I424" s="145" t="s">
        <v>345</v>
      </c>
      <c r="J424" s="107">
        <f t="shared" si="6"/>
        <v>540</v>
      </c>
    </row>
    <row r="425" spans="1:10" hidden="1" x14ac:dyDescent="0.25">
      <c r="A425" s="76">
        <v>667434</v>
      </c>
      <c r="B425" s="144" t="s">
        <v>191</v>
      </c>
      <c r="C425" s="140">
        <v>540</v>
      </c>
      <c r="D425" s="76">
        <v>680001</v>
      </c>
      <c r="E425" s="145" t="s">
        <v>255</v>
      </c>
      <c r="F425" s="145">
        <v>40</v>
      </c>
      <c r="G425" s="145">
        <v>75</v>
      </c>
      <c r="H425" s="145">
        <v>46</v>
      </c>
      <c r="I425" s="145" t="s">
        <v>344</v>
      </c>
      <c r="J425" s="107">
        <f t="shared" si="6"/>
        <v>540</v>
      </c>
    </row>
    <row r="426" spans="1:10" hidden="1" x14ac:dyDescent="0.25">
      <c r="A426" s="76">
        <v>667434</v>
      </c>
      <c r="B426" s="144" t="s">
        <v>191</v>
      </c>
      <c r="C426" s="140">
        <v>540</v>
      </c>
      <c r="D426" s="76">
        <v>680003</v>
      </c>
      <c r="E426" s="145" t="s">
        <v>256</v>
      </c>
      <c r="F426" s="145">
        <v>30</v>
      </c>
      <c r="G426" s="145">
        <v>90</v>
      </c>
      <c r="H426" s="145">
        <v>58</v>
      </c>
      <c r="I426" s="145" t="s">
        <v>344</v>
      </c>
      <c r="J426" s="107">
        <f t="shared" si="6"/>
        <v>540</v>
      </c>
    </row>
    <row r="427" spans="1:10" hidden="1" x14ac:dyDescent="0.25">
      <c r="A427" s="76">
        <v>667434</v>
      </c>
      <c r="B427" s="144" t="s">
        <v>191</v>
      </c>
      <c r="C427" s="140">
        <v>540</v>
      </c>
      <c r="D427" s="76">
        <v>680007</v>
      </c>
      <c r="E427" s="145" t="s">
        <v>300</v>
      </c>
      <c r="F427" s="145">
        <v>501</v>
      </c>
      <c r="G427" s="145">
        <v>505</v>
      </c>
      <c r="H427" s="145">
        <v>502</v>
      </c>
      <c r="I427" s="145" t="s">
        <v>344</v>
      </c>
      <c r="J427" s="107">
        <f t="shared" si="6"/>
        <v>540</v>
      </c>
    </row>
    <row r="428" spans="1:10" hidden="1" x14ac:dyDescent="0.25">
      <c r="A428" s="76">
        <v>667434</v>
      </c>
      <c r="B428" s="144" t="s">
        <v>191</v>
      </c>
      <c r="C428" s="140">
        <v>540</v>
      </c>
      <c r="D428" s="76">
        <v>680008</v>
      </c>
      <c r="E428" s="145" t="s">
        <v>257</v>
      </c>
      <c r="F428" s="145">
        <v>106</v>
      </c>
      <c r="G428" s="145">
        <v>118</v>
      </c>
      <c r="H428" s="145">
        <v>113.3</v>
      </c>
      <c r="I428" s="145" t="s">
        <v>344</v>
      </c>
      <c r="J428" s="107">
        <f t="shared" si="6"/>
        <v>540</v>
      </c>
    </row>
    <row r="429" spans="1:10" hidden="1" x14ac:dyDescent="0.25">
      <c r="A429" s="76">
        <v>667434</v>
      </c>
      <c r="B429" s="144" t="s">
        <v>191</v>
      </c>
      <c r="C429" s="140">
        <v>540</v>
      </c>
      <c r="D429" s="76">
        <v>680010</v>
      </c>
      <c r="E429" s="145" t="s">
        <v>91</v>
      </c>
      <c r="F429" s="145">
        <v>3.45</v>
      </c>
      <c r="G429" s="145">
        <v>5</v>
      </c>
      <c r="H429" s="145">
        <v>4.3499999999999996</v>
      </c>
      <c r="I429" s="145" t="s">
        <v>344</v>
      </c>
      <c r="J429" s="107">
        <f t="shared" si="6"/>
        <v>540</v>
      </c>
    </row>
    <row r="430" spans="1:10" hidden="1" x14ac:dyDescent="0.25">
      <c r="A430" s="76">
        <v>667434</v>
      </c>
      <c r="B430" s="144" t="s">
        <v>191</v>
      </c>
      <c r="C430" s="140">
        <v>540</v>
      </c>
      <c r="D430" s="76">
        <v>680006</v>
      </c>
      <c r="E430" s="145" t="s">
        <v>258</v>
      </c>
      <c r="F430" s="145">
        <v>8</v>
      </c>
      <c r="G430" s="145">
        <v>13</v>
      </c>
      <c r="H430" s="145">
        <v>10.199999999999999</v>
      </c>
      <c r="I430" s="145" t="s">
        <v>344</v>
      </c>
      <c r="J430" s="107">
        <f t="shared" si="6"/>
        <v>540</v>
      </c>
    </row>
    <row r="431" spans="1:10" hidden="1" x14ac:dyDescent="0.25">
      <c r="A431" s="76">
        <v>667434</v>
      </c>
      <c r="B431" s="144" t="s">
        <v>191</v>
      </c>
      <c r="C431" s="140">
        <v>540</v>
      </c>
      <c r="D431" s="76">
        <v>680005</v>
      </c>
      <c r="E431" s="145" t="s">
        <v>259</v>
      </c>
      <c r="F431" s="145">
        <v>160</v>
      </c>
      <c r="G431" s="145">
        <v>250</v>
      </c>
      <c r="H431" s="145">
        <v>140</v>
      </c>
      <c r="I431" s="145" t="s">
        <v>345</v>
      </c>
      <c r="J431" s="107">
        <f t="shared" si="6"/>
        <v>540</v>
      </c>
    </row>
    <row r="432" spans="1:10" hidden="1" x14ac:dyDescent="0.25">
      <c r="A432" s="76">
        <v>667434</v>
      </c>
      <c r="B432" s="144" t="s">
        <v>191</v>
      </c>
      <c r="C432" s="140">
        <v>540</v>
      </c>
      <c r="D432" s="76">
        <v>680002</v>
      </c>
      <c r="E432" s="145" t="s">
        <v>260</v>
      </c>
      <c r="F432" s="145">
        <v>35</v>
      </c>
      <c r="G432" s="145">
        <v>142</v>
      </c>
      <c r="H432" s="145">
        <v>70</v>
      </c>
      <c r="I432" s="145" t="s">
        <v>344</v>
      </c>
      <c r="J432" s="107">
        <f t="shared" si="6"/>
        <v>540</v>
      </c>
    </row>
    <row r="433" spans="1:10" hidden="1" x14ac:dyDescent="0.25">
      <c r="A433" s="76">
        <v>667434</v>
      </c>
      <c r="B433" s="144" t="s">
        <v>191</v>
      </c>
      <c r="C433" s="140">
        <v>540</v>
      </c>
      <c r="D433" s="76">
        <v>680012</v>
      </c>
      <c r="E433" s="145" t="s">
        <v>261</v>
      </c>
      <c r="F433" s="145">
        <v>30</v>
      </c>
      <c r="G433" s="145">
        <v>40</v>
      </c>
      <c r="H433" s="145">
        <v>40</v>
      </c>
      <c r="I433" s="145" t="s">
        <v>344</v>
      </c>
      <c r="J433" s="107">
        <f t="shared" si="6"/>
        <v>540</v>
      </c>
    </row>
    <row r="434" spans="1:10" hidden="1" x14ac:dyDescent="0.25">
      <c r="A434" s="76">
        <v>667433</v>
      </c>
      <c r="B434" s="144" t="s">
        <v>190</v>
      </c>
      <c r="C434" s="140">
        <v>530</v>
      </c>
      <c r="D434" s="76">
        <v>610008</v>
      </c>
      <c r="E434" s="145" t="s">
        <v>106</v>
      </c>
      <c r="F434" s="145">
        <v>20</v>
      </c>
      <c r="G434" s="145">
        <v>100</v>
      </c>
      <c r="H434" s="145">
        <v>59</v>
      </c>
      <c r="I434" s="145" t="s">
        <v>344</v>
      </c>
      <c r="J434" s="107">
        <f t="shared" si="6"/>
        <v>530</v>
      </c>
    </row>
    <row r="435" spans="1:10" hidden="1" x14ac:dyDescent="0.25">
      <c r="A435" s="76">
        <v>667433</v>
      </c>
      <c r="B435" s="144" t="s">
        <v>190</v>
      </c>
      <c r="C435" s="140">
        <v>530</v>
      </c>
      <c r="D435" s="76">
        <v>650002</v>
      </c>
      <c r="E435" s="145" t="s">
        <v>107</v>
      </c>
      <c r="F435" s="145">
        <v>0</v>
      </c>
      <c r="G435" s="145">
        <v>100</v>
      </c>
      <c r="H435" s="145">
        <v>103.8</v>
      </c>
      <c r="I435" s="145" t="s">
        <v>345</v>
      </c>
      <c r="J435" s="107">
        <f t="shared" si="6"/>
        <v>530</v>
      </c>
    </row>
    <row r="436" spans="1:10" hidden="1" x14ac:dyDescent="0.25">
      <c r="A436" s="76">
        <v>667433</v>
      </c>
      <c r="B436" s="144" t="s">
        <v>190</v>
      </c>
      <c r="C436" s="140">
        <v>530</v>
      </c>
      <c r="D436" s="76">
        <v>660002</v>
      </c>
      <c r="E436" s="145" t="s">
        <v>108</v>
      </c>
      <c r="F436" s="145">
        <v>0</v>
      </c>
      <c r="G436" s="145">
        <v>5</v>
      </c>
      <c r="H436" s="145">
        <v>4.2</v>
      </c>
      <c r="I436" s="145" t="s">
        <v>344</v>
      </c>
      <c r="J436" s="107">
        <f t="shared" si="6"/>
        <v>530</v>
      </c>
    </row>
    <row r="437" spans="1:10" hidden="1" x14ac:dyDescent="0.25">
      <c r="A437" s="76">
        <v>667433</v>
      </c>
      <c r="B437" s="144" t="s">
        <v>190</v>
      </c>
      <c r="C437" s="140">
        <v>530</v>
      </c>
      <c r="D437" s="76">
        <v>660001</v>
      </c>
      <c r="E437" s="145" t="s">
        <v>109</v>
      </c>
      <c r="F437" s="145">
        <v>10</v>
      </c>
      <c r="G437" s="145">
        <v>14</v>
      </c>
      <c r="H437" s="145">
        <v>10.9</v>
      </c>
      <c r="I437" s="145" t="s">
        <v>344</v>
      </c>
      <c r="J437" s="107">
        <f t="shared" si="6"/>
        <v>530</v>
      </c>
    </row>
    <row r="438" spans="1:10" hidden="1" x14ac:dyDescent="0.25">
      <c r="A438" s="76">
        <v>667433</v>
      </c>
      <c r="B438" s="144" t="s">
        <v>190</v>
      </c>
      <c r="C438" s="140">
        <v>530</v>
      </c>
      <c r="D438" s="76">
        <v>660004</v>
      </c>
      <c r="E438" s="145" t="s">
        <v>110</v>
      </c>
      <c r="F438" s="145">
        <v>20</v>
      </c>
      <c r="G438" s="145">
        <v>60</v>
      </c>
      <c r="H438" s="145">
        <v>49.8</v>
      </c>
      <c r="I438" s="145" t="s">
        <v>344</v>
      </c>
      <c r="J438" s="107">
        <f t="shared" si="6"/>
        <v>530</v>
      </c>
    </row>
    <row r="439" spans="1:10" hidden="1" x14ac:dyDescent="0.25">
      <c r="A439" s="76">
        <v>667433</v>
      </c>
      <c r="B439" s="144" t="s">
        <v>190</v>
      </c>
      <c r="C439" s="140">
        <v>530</v>
      </c>
      <c r="D439" s="76">
        <v>660003</v>
      </c>
      <c r="E439" s="145" t="s">
        <v>111</v>
      </c>
      <c r="F439" s="145">
        <v>2</v>
      </c>
      <c r="G439" s="145">
        <v>10</v>
      </c>
      <c r="H439" s="145">
        <v>5.2</v>
      </c>
      <c r="I439" s="145" t="s">
        <v>344</v>
      </c>
      <c r="J439" s="107">
        <f t="shared" si="6"/>
        <v>530</v>
      </c>
    </row>
    <row r="440" spans="1:10" hidden="1" x14ac:dyDescent="0.25">
      <c r="A440" s="76">
        <v>667433</v>
      </c>
      <c r="B440" s="144" t="s">
        <v>190</v>
      </c>
      <c r="C440" s="140">
        <v>530</v>
      </c>
      <c r="D440" s="76">
        <v>660005</v>
      </c>
      <c r="E440" s="145" t="s">
        <v>112</v>
      </c>
      <c r="F440" s="145">
        <v>25</v>
      </c>
      <c r="G440" s="145">
        <v>60</v>
      </c>
      <c r="H440" s="145">
        <v>30</v>
      </c>
      <c r="I440" s="145" t="s">
        <v>344</v>
      </c>
      <c r="J440" s="107">
        <f t="shared" si="6"/>
        <v>530</v>
      </c>
    </row>
    <row r="441" spans="1:10" hidden="1" x14ac:dyDescent="0.25">
      <c r="A441" s="76">
        <v>667432</v>
      </c>
      <c r="B441" s="144" t="s">
        <v>188</v>
      </c>
      <c r="C441" s="140">
        <v>55</v>
      </c>
      <c r="D441" s="76">
        <v>30201</v>
      </c>
      <c r="E441" s="145" t="s">
        <v>113</v>
      </c>
      <c r="F441" s="145">
        <v>8500</v>
      </c>
      <c r="G441" s="145">
        <v>9500</v>
      </c>
      <c r="H441" s="145">
        <v>9200</v>
      </c>
      <c r="I441" s="145" t="s">
        <v>344</v>
      </c>
      <c r="J441" s="107">
        <f t="shared" si="6"/>
        <v>55</v>
      </c>
    </row>
    <row r="442" spans="1:10" hidden="1" x14ac:dyDescent="0.25">
      <c r="A442" s="76">
        <v>667432</v>
      </c>
      <c r="B442" s="144" t="s">
        <v>188</v>
      </c>
      <c r="C442" s="140">
        <v>55</v>
      </c>
      <c r="D442" s="76">
        <v>30205</v>
      </c>
      <c r="E442" s="145" t="s">
        <v>114</v>
      </c>
      <c r="F442" s="145">
        <v>0.5</v>
      </c>
      <c r="G442" s="145">
        <v>0.6</v>
      </c>
      <c r="H442" s="145">
        <v>0.5</v>
      </c>
      <c r="I442" s="145" t="s">
        <v>344</v>
      </c>
      <c r="J442" s="107">
        <f t="shared" si="6"/>
        <v>55</v>
      </c>
    </row>
    <row r="443" spans="1:10" x14ac:dyDescent="0.25">
      <c r="A443" s="76">
        <v>667432</v>
      </c>
      <c r="B443" s="144" t="s">
        <v>188</v>
      </c>
      <c r="C443" s="140">
        <v>55</v>
      </c>
      <c r="D443" s="76">
        <v>30206</v>
      </c>
      <c r="E443" s="145" t="s">
        <v>115</v>
      </c>
      <c r="F443" s="145">
        <v>0.5</v>
      </c>
      <c r="G443" s="145">
        <v>2</v>
      </c>
      <c r="H443" s="145">
        <v>2.2999999999999998</v>
      </c>
      <c r="I443" s="145" t="s">
        <v>345</v>
      </c>
      <c r="J443" s="107">
        <f t="shared" si="6"/>
        <v>55</v>
      </c>
    </row>
    <row r="444" spans="1:10" hidden="1" x14ac:dyDescent="0.25">
      <c r="A444" s="76">
        <v>667432</v>
      </c>
      <c r="B444" s="144" t="s">
        <v>188</v>
      </c>
      <c r="C444" s="140">
        <v>55</v>
      </c>
      <c r="D444" s="76">
        <v>30202</v>
      </c>
      <c r="E444" s="145" t="s">
        <v>116</v>
      </c>
      <c r="F444" s="145">
        <v>50</v>
      </c>
      <c r="G444" s="145">
        <v>300</v>
      </c>
      <c r="H444" s="145">
        <v>398</v>
      </c>
      <c r="I444" s="145" t="s">
        <v>345</v>
      </c>
      <c r="J444" s="107">
        <f t="shared" si="6"/>
        <v>55</v>
      </c>
    </row>
    <row r="445" spans="1:10" hidden="1" x14ac:dyDescent="0.25">
      <c r="A445" s="76">
        <v>667432</v>
      </c>
      <c r="B445" s="144" t="s">
        <v>188</v>
      </c>
      <c r="C445" s="140">
        <v>55</v>
      </c>
      <c r="D445" s="76">
        <v>30203</v>
      </c>
      <c r="E445" s="145" t="s">
        <v>117</v>
      </c>
      <c r="F445" s="145">
        <v>105</v>
      </c>
      <c r="G445" s="145">
        <v>110</v>
      </c>
      <c r="H445" s="145">
        <v>104.6</v>
      </c>
      <c r="I445" s="145" t="s">
        <v>345</v>
      </c>
      <c r="J445" s="107">
        <f t="shared" si="6"/>
        <v>55</v>
      </c>
    </row>
    <row r="446" spans="1:10" hidden="1" x14ac:dyDescent="0.25">
      <c r="A446" s="76">
        <v>667432</v>
      </c>
      <c r="B446" s="144" t="s">
        <v>188</v>
      </c>
      <c r="C446" s="140">
        <v>55</v>
      </c>
      <c r="D446" s="76">
        <v>30204</v>
      </c>
      <c r="E446" s="145" t="s">
        <v>118</v>
      </c>
      <c r="F446" s="145">
        <v>120</v>
      </c>
      <c r="G446" s="145">
        <v>125</v>
      </c>
      <c r="H446" s="145">
        <v>126.8</v>
      </c>
      <c r="I446" s="145" t="s">
        <v>345</v>
      </c>
      <c r="J446" s="107">
        <f t="shared" si="6"/>
        <v>55</v>
      </c>
    </row>
    <row r="447" spans="1:10" hidden="1" x14ac:dyDescent="0.25">
      <c r="A447" s="76">
        <v>667431</v>
      </c>
      <c r="B447" s="144" t="s">
        <v>355</v>
      </c>
      <c r="C447" s="140">
        <v>6</v>
      </c>
      <c r="D447" s="76">
        <v>3</v>
      </c>
      <c r="E447" s="145" t="s">
        <v>262</v>
      </c>
      <c r="F447" s="145">
        <v>3600</v>
      </c>
      <c r="G447" s="145">
        <v>4200</v>
      </c>
      <c r="H447" s="145">
        <v>4100</v>
      </c>
      <c r="I447" s="145" t="s">
        <v>344</v>
      </c>
      <c r="J447" s="107">
        <f t="shared" si="6"/>
        <v>6</v>
      </c>
    </row>
    <row r="448" spans="1:10" hidden="1" x14ac:dyDescent="0.25">
      <c r="A448" s="76">
        <v>667431</v>
      </c>
      <c r="B448" s="144" t="s">
        <v>355</v>
      </c>
      <c r="C448" s="140">
        <v>6</v>
      </c>
      <c r="D448" s="76">
        <v>59</v>
      </c>
      <c r="E448" s="145" t="s">
        <v>263</v>
      </c>
      <c r="F448" s="145">
        <v>23</v>
      </c>
      <c r="G448" s="145">
        <v>24</v>
      </c>
      <c r="H448" s="145">
        <v>23</v>
      </c>
      <c r="I448" s="145" t="s">
        <v>344</v>
      </c>
      <c r="J448" s="107">
        <f t="shared" si="6"/>
        <v>6</v>
      </c>
    </row>
    <row r="449" spans="1:10" hidden="1" x14ac:dyDescent="0.25">
      <c r="A449" s="76">
        <v>667431</v>
      </c>
      <c r="B449" s="144" t="s">
        <v>355</v>
      </c>
      <c r="C449" s="140">
        <v>6</v>
      </c>
      <c r="D449" s="76">
        <v>58</v>
      </c>
      <c r="E449" s="145" t="s">
        <v>303</v>
      </c>
      <c r="F449" s="145">
        <v>20</v>
      </c>
      <c r="G449" s="145">
        <v>50</v>
      </c>
      <c r="H449" s="145">
        <v>20</v>
      </c>
      <c r="I449" s="145" t="s">
        <v>344</v>
      </c>
      <c r="J449" s="107">
        <f t="shared" si="6"/>
        <v>6</v>
      </c>
    </row>
    <row r="450" spans="1:10" hidden="1" x14ac:dyDescent="0.25">
      <c r="A450" s="76">
        <v>667431</v>
      </c>
      <c r="B450" s="144" t="s">
        <v>355</v>
      </c>
      <c r="C450" s="140">
        <v>6</v>
      </c>
      <c r="D450" s="76">
        <v>57</v>
      </c>
      <c r="E450" s="145" t="s">
        <v>360</v>
      </c>
      <c r="F450" s="145">
        <v>0</v>
      </c>
      <c r="G450" s="145">
        <v>0</v>
      </c>
      <c r="H450" s="145">
        <v>0</v>
      </c>
      <c r="I450" s="145" t="s">
        <v>344</v>
      </c>
      <c r="J450" s="107">
        <f t="shared" ref="J450:J513" si="7">IF(A450="","",IF(OR(C450=73,C450=74,C450=75),75,IF(OR(C450=31,C450=32,C450=33),33,IF(OR(C450=301,C450=302,C450=303,C450=304,C450=305),301,C450))))</f>
        <v>6</v>
      </c>
    </row>
    <row r="451" spans="1:10" hidden="1" x14ac:dyDescent="0.25">
      <c r="A451" s="76">
        <v>667431</v>
      </c>
      <c r="B451" s="144" t="s">
        <v>355</v>
      </c>
      <c r="C451" s="140">
        <v>6</v>
      </c>
      <c r="D451" s="76">
        <v>21</v>
      </c>
      <c r="E451" s="145" t="s">
        <v>265</v>
      </c>
      <c r="F451" s="145">
        <v>26</v>
      </c>
      <c r="G451" s="145">
        <v>31</v>
      </c>
      <c r="H451" s="145">
        <v>29</v>
      </c>
      <c r="I451" s="145" t="s">
        <v>344</v>
      </c>
      <c r="J451" s="107">
        <f t="shared" si="7"/>
        <v>6</v>
      </c>
    </row>
    <row r="452" spans="1:10" hidden="1" x14ac:dyDescent="0.25">
      <c r="A452" s="76">
        <v>667430</v>
      </c>
      <c r="B452" s="144" t="s">
        <v>298</v>
      </c>
      <c r="C452" s="140">
        <v>14</v>
      </c>
      <c r="D452" s="76">
        <v>3</v>
      </c>
      <c r="E452" s="145" t="s">
        <v>262</v>
      </c>
      <c r="F452" s="145">
        <v>5800</v>
      </c>
      <c r="G452" s="145">
        <v>6300</v>
      </c>
      <c r="H452" s="145">
        <v>6300</v>
      </c>
      <c r="I452" s="145" t="s">
        <v>344</v>
      </c>
      <c r="J452" s="107">
        <f t="shared" si="7"/>
        <v>14</v>
      </c>
    </row>
    <row r="453" spans="1:10" hidden="1" x14ac:dyDescent="0.25">
      <c r="A453" s="76">
        <v>667430</v>
      </c>
      <c r="B453" s="144" t="s">
        <v>298</v>
      </c>
      <c r="C453" s="140">
        <v>14</v>
      </c>
      <c r="D453" s="76">
        <v>59</v>
      </c>
      <c r="E453" s="145" t="s">
        <v>263</v>
      </c>
      <c r="F453" s="145">
        <v>16</v>
      </c>
      <c r="G453" s="145">
        <v>17</v>
      </c>
      <c r="H453" s="145">
        <v>17</v>
      </c>
      <c r="I453" s="145" t="s">
        <v>344</v>
      </c>
      <c r="J453" s="107">
        <f t="shared" si="7"/>
        <v>14</v>
      </c>
    </row>
    <row r="454" spans="1:10" hidden="1" x14ac:dyDescent="0.25">
      <c r="A454" s="76">
        <v>667430</v>
      </c>
      <c r="B454" s="144" t="s">
        <v>298</v>
      </c>
      <c r="C454" s="140">
        <v>14</v>
      </c>
      <c r="D454" s="76">
        <v>78</v>
      </c>
      <c r="E454" s="145" t="s">
        <v>270</v>
      </c>
      <c r="F454" s="145">
        <v>16</v>
      </c>
      <c r="G454" s="145">
        <v>22</v>
      </c>
      <c r="H454" s="145">
        <v>22</v>
      </c>
      <c r="I454" s="145" t="s">
        <v>344</v>
      </c>
      <c r="J454" s="107">
        <f t="shared" si="7"/>
        <v>14</v>
      </c>
    </row>
    <row r="455" spans="1:10" hidden="1" x14ac:dyDescent="0.25">
      <c r="A455" s="76">
        <v>667430</v>
      </c>
      <c r="B455" s="144" t="s">
        <v>298</v>
      </c>
      <c r="C455" s="140">
        <v>14</v>
      </c>
      <c r="D455" s="76">
        <v>13</v>
      </c>
      <c r="E455" s="145" t="s">
        <v>299</v>
      </c>
      <c r="F455" s="145">
        <v>50</v>
      </c>
      <c r="G455" s="145">
        <v>50</v>
      </c>
      <c r="H455" s="145">
        <v>50</v>
      </c>
      <c r="I455" s="145" t="s">
        <v>344</v>
      </c>
      <c r="J455" s="107">
        <f t="shared" si="7"/>
        <v>14</v>
      </c>
    </row>
    <row r="456" spans="1:10" hidden="1" x14ac:dyDescent="0.25">
      <c r="A456" s="76">
        <v>667429</v>
      </c>
      <c r="B456" s="144" t="s">
        <v>354</v>
      </c>
      <c r="C456" s="140">
        <v>32</v>
      </c>
      <c r="D456" s="76">
        <v>10110</v>
      </c>
      <c r="E456" s="145" t="s">
        <v>233</v>
      </c>
      <c r="F456" s="145">
        <v>6</v>
      </c>
      <c r="G456" s="145">
        <v>10</v>
      </c>
      <c r="H456" s="145">
        <v>0</v>
      </c>
      <c r="I456" s="145" t="s">
        <v>345</v>
      </c>
      <c r="J456" s="107">
        <f t="shared" si="7"/>
        <v>33</v>
      </c>
    </row>
    <row r="457" spans="1:10" hidden="1" x14ac:dyDescent="0.25">
      <c r="A457" s="76">
        <v>667429</v>
      </c>
      <c r="B457" s="144" t="s">
        <v>354</v>
      </c>
      <c r="C457" s="140">
        <v>32</v>
      </c>
      <c r="D457" s="76">
        <v>10101</v>
      </c>
      <c r="E457" s="145" t="s">
        <v>234</v>
      </c>
      <c r="F457" s="145">
        <v>95</v>
      </c>
      <c r="G457" s="145">
        <v>115</v>
      </c>
      <c r="H457" s="145">
        <v>100</v>
      </c>
      <c r="I457" s="145" t="s">
        <v>344</v>
      </c>
      <c r="J457" s="107">
        <f t="shared" si="7"/>
        <v>33</v>
      </c>
    </row>
    <row r="458" spans="1:10" hidden="1" x14ac:dyDescent="0.25">
      <c r="A458" s="76">
        <v>667429</v>
      </c>
      <c r="B458" s="144" t="s">
        <v>354</v>
      </c>
      <c r="C458" s="140">
        <v>32</v>
      </c>
      <c r="D458" s="76">
        <v>10102</v>
      </c>
      <c r="E458" s="145" t="s">
        <v>235</v>
      </c>
      <c r="F458" s="145">
        <v>140</v>
      </c>
      <c r="G458" s="145">
        <v>150</v>
      </c>
      <c r="H458" s="145">
        <v>145</v>
      </c>
      <c r="I458" s="145" t="s">
        <v>344</v>
      </c>
      <c r="J458" s="107">
        <f t="shared" si="7"/>
        <v>33</v>
      </c>
    </row>
    <row r="459" spans="1:10" hidden="1" x14ac:dyDescent="0.25">
      <c r="A459" s="76">
        <v>667428</v>
      </c>
      <c r="B459" s="144" t="s">
        <v>320</v>
      </c>
      <c r="C459" s="140">
        <v>31</v>
      </c>
      <c r="D459" s="76">
        <v>10103</v>
      </c>
      <c r="E459" s="145" t="s">
        <v>232</v>
      </c>
      <c r="F459" s="145">
        <v>4400</v>
      </c>
      <c r="G459" s="145">
        <v>9500</v>
      </c>
      <c r="H459" s="145">
        <v>9360</v>
      </c>
      <c r="I459" s="145" t="s">
        <v>344</v>
      </c>
      <c r="J459" s="107">
        <f t="shared" si="7"/>
        <v>33</v>
      </c>
    </row>
    <row r="460" spans="1:10" hidden="1" x14ac:dyDescent="0.25">
      <c r="A460" s="76">
        <v>667428</v>
      </c>
      <c r="B460" s="144" t="s">
        <v>320</v>
      </c>
      <c r="C460" s="140">
        <v>31</v>
      </c>
      <c r="D460" s="76">
        <v>10110</v>
      </c>
      <c r="E460" s="145" t="s">
        <v>233</v>
      </c>
      <c r="F460" s="145">
        <v>6</v>
      </c>
      <c r="G460" s="145">
        <v>10</v>
      </c>
      <c r="H460" s="145">
        <v>0</v>
      </c>
      <c r="I460" s="145" t="s">
        <v>345</v>
      </c>
      <c r="J460" s="107">
        <f t="shared" si="7"/>
        <v>33</v>
      </c>
    </row>
    <row r="461" spans="1:10" hidden="1" x14ac:dyDescent="0.25">
      <c r="A461" s="76">
        <v>667428</v>
      </c>
      <c r="B461" s="144" t="s">
        <v>320</v>
      </c>
      <c r="C461" s="140">
        <v>31</v>
      </c>
      <c r="D461" s="76">
        <v>10101</v>
      </c>
      <c r="E461" s="145" t="s">
        <v>234</v>
      </c>
      <c r="F461" s="145">
        <v>95</v>
      </c>
      <c r="G461" s="145">
        <v>115</v>
      </c>
      <c r="H461" s="145">
        <v>104</v>
      </c>
      <c r="I461" s="145" t="s">
        <v>344</v>
      </c>
      <c r="J461" s="107">
        <f t="shared" si="7"/>
        <v>33</v>
      </c>
    </row>
    <row r="462" spans="1:10" hidden="1" x14ac:dyDescent="0.25">
      <c r="A462" s="76">
        <v>667428</v>
      </c>
      <c r="B462" s="144" t="s">
        <v>320</v>
      </c>
      <c r="C462" s="140">
        <v>31</v>
      </c>
      <c r="D462" s="76">
        <v>10102</v>
      </c>
      <c r="E462" s="145" t="s">
        <v>235</v>
      </c>
      <c r="F462" s="145">
        <v>140</v>
      </c>
      <c r="G462" s="145">
        <v>150</v>
      </c>
      <c r="H462" s="145">
        <v>148</v>
      </c>
      <c r="I462" s="145" t="s">
        <v>344</v>
      </c>
      <c r="J462" s="107">
        <f t="shared" si="7"/>
        <v>33</v>
      </c>
    </row>
    <row r="463" spans="1:10" hidden="1" x14ac:dyDescent="0.25">
      <c r="A463" s="76">
        <v>667421</v>
      </c>
      <c r="B463" s="144" t="s">
        <v>298</v>
      </c>
      <c r="C463" s="140">
        <v>14</v>
      </c>
      <c r="D463" s="76">
        <v>3</v>
      </c>
      <c r="E463" s="145" t="s">
        <v>262</v>
      </c>
      <c r="F463" s="145">
        <v>5800</v>
      </c>
      <c r="G463" s="145">
        <v>6300</v>
      </c>
      <c r="H463" s="145">
        <v>6300</v>
      </c>
      <c r="I463" s="145" t="s">
        <v>344</v>
      </c>
      <c r="J463" s="107">
        <f t="shared" si="7"/>
        <v>14</v>
      </c>
    </row>
    <row r="464" spans="1:10" hidden="1" x14ac:dyDescent="0.25">
      <c r="A464" s="76">
        <v>667421</v>
      </c>
      <c r="B464" s="144" t="s">
        <v>298</v>
      </c>
      <c r="C464" s="140">
        <v>14</v>
      </c>
      <c r="D464" s="76">
        <v>59</v>
      </c>
      <c r="E464" s="145" t="s">
        <v>263</v>
      </c>
      <c r="F464" s="145">
        <v>16</v>
      </c>
      <c r="G464" s="145">
        <v>17</v>
      </c>
      <c r="H464" s="145">
        <v>16</v>
      </c>
      <c r="I464" s="145" t="s">
        <v>344</v>
      </c>
      <c r="J464" s="107">
        <f t="shared" si="7"/>
        <v>14</v>
      </c>
    </row>
    <row r="465" spans="1:10" hidden="1" x14ac:dyDescent="0.25">
      <c r="A465" s="76">
        <v>667421</v>
      </c>
      <c r="B465" s="144" t="s">
        <v>298</v>
      </c>
      <c r="C465" s="140">
        <v>14</v>
      </c>
      <c r="D465" s="76">
        <v>78</v>
      </c>
      <c r="E465" s="145" t="s">
        <v>270</v>
      </c>
      <c r="F465" s="145">
        <v>16</v>
      </c>
      <c r="G465" s="145">
        <v>22</v>
      </c>
      <c r="H465" s="145">
        <v>22</v>
      </c>
      <c r="I465" s="145" t="s">
        <v>344</v>
      </c>
      <c r="J465" s="107">
        <f t="shared" si="7"/>
        <v>14</v>
      </c>
    </row>
    <row r="466" spans="1:10" hidden="1" x14ac:dyDescent="0.25">
      <c r="A466" s="76">
        <v>667421</v>
      </c>
      <c r="B466" s="144" t="s">
        <v>298</v>
      </c>
      <c r="C466" s="140">
        <v>14</v>
      </c>
      <c r="D466" s="76">
        <v>13</v>
      </c>
      <c r="E466" s="145" t="s">
        <v>299</v>
      </c>
      <c r="F466" s="145">
        <v>50</v>
      </c>
      <c r="G466" s="145">
        <v>50</v>
      </c>
      <c r="H466" s="145">
        <v>50</v>
      </c>
      <c r="I466" s="145" t="s">
        <v>344</v>
      </c>
      <c r="J466" s="107">
        <f t="shared" si="7"/>
        <v>14</v>
      </c>
    </row>
    <row r="467" spans="1:10" hidden="1" x14ac:dyDescent="0.25">
      <c r="A467" s="76">
        <v>667420</v>
      </c>
      <c r="B467" s="144" t="s">
        <v>355</v>
      </c>
      <c r="C467" s="140">
        <v>6</v>
      </c>
      <c r="D467" s="76">
        <v>3</v>
      </c>
      <c r="E467" s="145" t="s">
        <v>262</v>
      </c>
      <c r="F467" s="145">
        <v>3600</v>
      </c>
      <c r="G467" s="145">
        <v>4200</v>
      </c>
      <c r="H467" s="145">
        <v>4200</v>
      </c>
      <c r="I467" s="145" t="s">
        <v>344</v>
      </c>
      <c r="J467" s="107">
        <f t="shared" si="7"/>
        <v>6</v>
      </c>
    </row>
    <row r="468" spans="1:10" hidden="1" x14ac:dyDescent="0.25">
      <c r="A468" s="76">
        <v>667420</v>
      </c>
      <c r="B468" s="144" t="s">
        <v>355</v>
      </c>
      <c r="C468" s="140">
        <v>6</v>
      </c>
      <c r="D468" s="76">
        <v>59</v>
      </c>
      <c r="E468" s="145" t="s">
        <v>263</v>
      </c>
      <c r="F468" s="145">
        <v>23</v>
      </c>
      <c r="G468" s="145">
        <v>24</v>
      </c>
      <c r="H468" s="145">
        <v>24</v>
      </c>
      <c r="I468" s="145" t="s">
        <v>344</v>
      </c>
      <c r="J468" s="107">
        <f t="shared" si="7"/>
        <v>6</v>
      </c>
    </row>
    <row r="469" spans="1:10" hidden="1" x14ac:dyDescent="0.25">
      <c r="A469" s="76">
        <v>667420</v>
      </c>
      <c r="B469" s="144" t="s">
        <v>355</v>
      </c>
      <c r="C469" s="140">
        <v>6</v>
      </c>
      <c r="D469" s="76">
        <v>58</v>
      </c>
      <c r="E469" s="145" t="s">
        <v>303</v>
      </c>
      <c r="F469" s="145">
        <v>20</v>
      </c>
      <c r="G469" s="145">
        <v>50</v>
      </c>
      <c r="H469" s="145">
        <v>20</v>
      </c>
      <c r="I469" s="145" t="s">
        <v>344</v>
      </c>
      <c r="J469" s="107">
        <f t="shared" si="7"/>
        <v>6</v>
      </c>
    </row>
    <row r="470" spans="1:10" hidden="1" x14ac:dyDescent="0.25">
      <c r="A470" s="76">
        <v>667420</v>
      </c>
      <c r="B470" s="144" t="s">
        <v>355</v>
      </c>
      <c r="C470" s="140">
        <v>6</v>
      </c>
      <c r="D470" s="76">
        <v>57</v>
      </c>
      <c r="E470" s="145" t="s">
        <v>360</v>
      </c>
      <c r="F470" s="145">
        <v>0</v>
      </c>
      <c r="G470" s="145">
        <v>0</v>
      </c>
      <c r="H470" s="145">
        <v>0</v>
      </c>
      <c r="I470" s="145" t="s">
        <v>344</v>
      </c>
      <c r="J470" s="107">
        <f t="shared" si="7"/>
        <v>6</v>
      </c>
    </row>
    <row r="471" spans="1:10" hidden="1" x14ac:dyDescent="0.25">
      <c r="A471" s="76">
        <v>667420</v>
      </c>
      <c r="B471" s="144" t="s">
        <v>355</v>
      </c>
      <c r="C471" s="140">
        <v>6</v>
      </c>
      <c r="D471" s="76">
        <v>21</v>
      </c>
      <c r="E471" s="145" t="s">
        <v>265</v>
      </c>
      <c r="F471" s="145">
        <v>26</v>
      </c>
      <c r="G471" s="145">
        <v>31</v>
      </c>
      <c r="H471" s="145">
        <v>29</v>
      </c>
      <c r="I471" s="145" t="s">
        <v>344</v>
      </c>
      <c r="J471" s="107">
        <f t="shared" si="7"/>
        <v>6</v>
      </c>
    </row>
    <row r="472" spans="1:10" hidden="1" x14ac:dyDescent="0.25">
      <c r="A472" s="76">
        <v>667419</v>
      </c>
      <c r="B472" s="144" t="s">
        <v>361</v>
      </c>
      <c r="C472" s="140">
        <v>1</v>
      </c>
      <c r="D472" s="76">
        <v>3</v>
      </c>
      <c r="E472" s="145" t="s">
        <v>262</v>
      </c>
      <c r="F472" s="145">
        <v>4500</v>
      </c>
      <c r="G472" s="145">
        <v>5500</v>
      </c>
      <c r="H472" s="145">
        <v>4500</v>
      </c>
      <c r="I472" s="145" t="s">
        <v>344</v>
      </c>
      <c r="J472" s="107">
        <f t="shared" si="7"/>
        <v>1</v>
      </c>
    </row>
    <row r="473" spans="1:10" hidden="1" x14ac:dyDescent="0.25">
      <c r="A473" s="76">
        <v>667419</v>
      </c>
      <c r="B473" s="144" t="s">
        <v>361</v>
      </c>
      <c r="C473" s="140">
        <v>1</v>
      </c>
      <c r="D473" s="76">
        <v>59</v>
      </c>
      <c r="E473" s="145" t="s">
        <v>263</v>
      </c>
      <c r="F473" s="145">
        <v>60</v>
      </c>
      <c r="G473" s="145">
        <v>70</v>
      </c>
      <c r="H473" s="145">
        <v>35</v>
      </c>
      <c r="I473" s="145" t="s">
        <v>345</v>
      </c>
      <c r="J473" s="107">
        <f t="shared" si="7"/>
        <v>1</v>
      </c>
    </row>
    <row r="474" spans="1:10" hidden="1" x14ac:dyDescent="0.25">
      <c r="A474" s="76">
        <v>667419</v>
      </c>
      <c r="B474" s="144" t="s">
        <v>361</v>
      </c>
      <c r="C474" s="140">
        <v>1</v>
      </c>
      <c r="D474" s="76">
        <v>12</v>
      </c>
      <c r="E474" s="145" t="s">
        <v>364</v>
      </c>
      <c r="F474" s="145">
        <v>50</v>
      </c>
      <c r="G474" s="145">
        <v>50</v>
      </c>
      <c r="H474" s="145">
        <v>50</v>
      </c>
      <c r="I474" s="145" t="s">
        <v>344</v>
      </c>
      <c r="J474" s="107">
        <f t="shared" si="7"/>
        <v>1</v>
      </c>
    </row>
    <row r="475" spans="1:10" hidden="1" x14ac:dyDescent="0.25">
      <c r="A475" s="76">
        <v>667419</v>
      </c>
      <c r="B475" s="144" t="s">
        <v>361</v>
      </c>
      <c r="C475" s="140">
        <v>1</v>
      </c>
      <c r="D475" s="76">
        <v>7</v>
      </c>
      <c r="E475" s="145" t="s">
        <v>264</v>
      </c>
      <c r="F475" s="145">
        <v>28</v>
      </c>
      <c r="G475" s="145">
        <v>32</v>
      </c>
      <c r="H475" s="145">
        <v>32</v>
      </c>
      <c r="I475" s="145" t="s">
        <v>344</v>
      </c>
      <c r="J475" s="107">
        <f t="shared" si="7"/>
        <v>1</v>
      </c>
    </row>
    <row r="476" spans="1:10" hidden="1" x14ac:dyDescent="0.25">
      <c r="A476" s="76">
        <v>667417</v>
      </c>
      <c r="B476" s="144" t="s">
        <v>196</v>
      </c>
      <c r="C476" s="140">
        <v>86</v>
      </c>
      <c r="D476" s="76">
        <v>60303</v>
      </c>
      <c r="E476" s="145" t="s">
        <v>240</v>
      </c>
      <c r="F476" s="145">
        <v>0</v>
      </c>
      <c r="G476" s="145">
        <v>110</v>
      </c>
      <c r="H476" s="145">
        <v>51.2</v>
      </c>
      <c r="I476" s="145" t="s">
        <v>344</v>
      </c>
      <c r="J476" s="107">
        <f t="shared" si="7"/>
        <v>86</v>
      </c>
    </row>
    <row r="477" spans="1:10" hidden="1" x14ac:dyDescent="0.25">
      <c r="A477" s="76">
        <v>667417</v>
      </c>
      <c r="B477" s="144" t="s">
        <v>196</v>
      </c>
      <c r="C477" s="140">
        <v>86</v>
      </c>
      <c r="D477" s="76">
        <v>60302</v>
      </c>
      <c r="E477" s="145" t="s">
        <v>241</v>
      </c>
      <c r="F477" s="145">
        <v>0</v>
      </c>
      <c r="G477" s="145">
        <v>60</v>
      </c>
      <c r="H477" s="145">
        <v>5.2</v>
      </c>
      <c r="I477" s="145" t="s">
        <v>344</v>
      </c>
      <c r="J477" s="107">
        <f t="shared" si="7"/>
        <v>86</v>
      </c>
    </row>
    <row r="478" spans="1:10" hidden="1" x14ac:dyDescent="0.25">
      <c r="A478" s="76">
        <v>667417</v>
      </c>
      <c r="B478" s="144" t="s">
        <v>196</v>
      </c>
      <c r="C478" s="140">
        <v>86</v>
      </c>
      <c r="D478" s="76">
        <v>60301</v>
      </c>
      <c r="E478" s="145" t="s">
        <v>242</v>
      </c>
      <c r="F478" s="145">
        <v>105</v>
      </c>
      <c r="G478" s="145">
        <v>120</v>
      </c>
      <c r="H478" s="145">
        <v>112.4</v>
      </c>
      <c r="I478" s="145" t="s">
        <v>344</v>
      </c>
      <c r="J478" s="107">
        <f t="shared" si="7"/>
        <v>86</v>
      </c>
    </row>
    <row r="479" spans="1:10" hidden="1" x14ac:dyDescent="0.25">
      <c r="A479" s="76">
        <v>667413</v>
      </c>
      <c r="B479" s="144" t="s">
        <v>239</v>
      </c>
      <c r="C479" s="140">
        <v>5</v>
      </c>
      <c r="D479" s="76">
        <v>7</v>
      </c>
      <c r="E479" s="145" t="s">
        <v>264</v>
      </c>
      <c r="F479" s="145">
        <v>20</v>
      </c>
      <c r="G479" s="145">
        <v>26</v>
      </c>
      <c r="H479" s="145">
        <v>24</v>
      </c>
      <c r="I479" s="145" t="s">
        <v>344</v>
      </c>
      <c r="J479" s="107">
        <f t="shared" si="7"/>
        <v>5</v>
      </c>
    </row>
    <row r="480" spans="1:10" hidden="1" x14ac:dyDescent="0.25">
      <c r="A480" s="76">
        <v>667413</v>
      </c>
      <c r="B480" s="144" t="s">
        <v>239</v>
      </c>
      <c r="C480" s="140">
        <v>5</v>
      </c>
      <c r="D480" s="76">
        <v>64</v>
      </c>
      <c r="E480" s="145" t="s">
        <v>271</v>
      </c>
      <c r="F480" s="145">
        <v>100</v>
      </c>
      <c r="G480" s="145">
        <v>100</v>
      </c>
      <c r="H480" s="145">
        <v>100</v>
      </c>
      <c r="I480" s="145" t="s">
        <v>344</v>
      </c>
      <c r="J480" s="107">
        <f t="shared" si="7"/>
        <v>5</v>
      </c>
    </row>
    <row r="481" spans="1:10" hidden="1" x14ac:dyDescent="0.25">
      <c r="A481" s="76">
        <v>667412</v>
      </c>
      <c r="B481" s="144" t="s">
        <v>298</v>
      </c>
      <c r="C481" s="140">
        <v>14</v>
      </c>
      <c r="D481" s="76">
        <v>3</v>
      </c>
      <c r="E481" s="145" t="s">
        <v>262</v>
      </c>
      <c r="F481" s="145">
        <v>5800</v>
      </c>
      <c r="G481" s="145">
        <v>6300</v>
      </c>
      <c r="H481" s="145">
        <v>6300</v>
      </c>
      <c r="I481" s="145" t="s">
        <v>344</v>
      </c>
      <c r="J481" s="107">
        <f t="shared" si="7"/>
        <v>14</v>
      </c>
    </row>
    <row r="482" spans="1:10" hidden="1" x14ac:dyDescent="0.25">
      <c r="A482" s="76">
        <v>667412</v>
      </c>
      <c r="B482" s="144" t="s">
        <v>298</v>
      </c>
      <c r="C482" s="140">
        <v>14</v>
      </c>
      <c r="D482" s="76">
        <v>59</v>
      </c>
      <c r="E482" s="145" t="s">
        <v>263</v>
      </c>
      <c r="F482" s="145">
        <v>16</v>
      </c>
      <c r="G482" s="145">
        <v>17</v>
      </c>
      <c r="H482" s="145">
        <v>16</v>
      </c>
      <c r="I482" s="145" t="s">
        <v>344</v>
      </c>
      <c r="J482" s="107">
        <f t="shared" si="7"/>
        <v>14</v>
      </c>
    </row>
    <row r="483" spans="1:10" hidden="1" x14ac:dyDescent="0.25">
      <c r="A483" s="76">
        <v>667412</v>
      </c>
      <c r="B483" s="144" t="s">
        <v>298</v>
      </c>
      <c r="C483" s="140">
        <v>14</v>
      </c>
      <c r="D483" s="76">
        <v>78</v>
      </c>
      <c r="E483" s="145" t="s">
        <v>270</v>
      </c>
      <c r="F483" s="145">
        <v>16</v>
      </c>
      <c r="G483" s="145">
        <v>22</v>
      </c>
      <c r="H483" s="145">
        <v>22</v>
      </c>
      <c r="I483" s="145" t="s">
        <v>344</v>
      </c>
      <c r="J483" s="107">
        <f t="shared" si="7"/>
        <v>14</v>
      </c>
    </row>
    <row r="484" spans="1:10" hidden="1" x14ac:dyDescent="0.25">
      <c r="A484" s="76">
        <v>667412</v>
      </c>
      <c r="B484" s="144" t="s">
        <v>298</v>
      </c>
      <c r="C484" s="140">
        <v>14</v>
      </c>
      <c r="D484" s="76">
        <v>13</v>
      </c>
      <c r="E484" s="145" t="s">
        <v>299</v>
      </c>
      <c r="F484" s="145">
        <v>50</v>
      </c>
      <c r="G484" s="145">
        <v>50</v>
      </c>
      <c r="H484" s="145">
        <v>50</v>
      </c>
      <c r="I484" s="145" t="s">
        <v>344</v>
      </c>
      <c r="J484" s="107">
        <f t="shared" si="7"/>
        <v>14</v>
      </c>
    </row>
    <row r="485" spans="1:10" hidden="1" x14ac:dyDescent="0.25">
      <c r="A485" s="76">
        <v>667409</v>
      </c>
      <c r="B485" s="144" t="s">
        <v>225</v>
      </c>
      <c r="C485" s="140">
        <v>76</v>
      </c>
      <c r="D485" s="76">
        <v>40402</v>
      </c>
      <c r="E485" s="145" t="s">
        <v>220</v>
      </c>
      <c r="F485" s="145">
        <v>6000</v>
      </c>
      <c r="G485" s="145">
        <v>9500</v>
      </c>
      <c r="H485" s="145">
        <v>8500</v>
      </c>
      <c r="I485" s="145" t="s">
        <v>344</v>
      </c>
      <c r="J485" s="107">
        <f t="shared" si="7"/>
        <v>76</v>
      </c>
    </row>
    <row r="486" spans="1:10" hidden="1" x14ac:dyDescent="0.25">
      <c r="A486" s="76">
        <v>667409</v>
      </c>
      <c r="B486" s="144" t="s">
        <v>225</v>
      </c>
      <c r="C486" s="140">
        <v>76</v>
      </c>
      <c r="D486" s="76">
        <v>40406</v>
      </c>
      <c r="E486" s="145" t="s">
        <v>221</v>
      </c>
      <c r="F486" s="145">
        <v>600</v>
      </c>
      <c r="G486" s="145">
        <v>800</v>
      </c>
      <c r="H486" s="145">
        <v>600</v>
      </c>
      <c r="I486" s="145" t="s">
        <v>344</v>
      </c>
      <c r="J486" s="107">
        <f t="shared" si="7"/>
        <v>76</v>
      </c>
    </row>
    <row r="487" spans="1:10" hidden="1" x14ac:dyDescent="0.25">
      <c r="A487" s="76">
        <v>667409</v>
      </c>
      <c r="B487" s="144" t="s">
        <v>225</v>
      </c>
      <c r="C487" s="140">
        <v>76</v>
      </c>
      <c r="D487" s="76">
        <v>40405</v>
      </c>
      <c r="E487" s="145" t="s">
        <v>222</v>
      </c>
      <c r="F487" s="145">
        <v>19</v>
      </c>
      <c r="G487" s="145">
        <v>20</v>
      </c>
      <c r="H487" s="145">
        <v>19</v>
      </c>
      <c r="I487" s="145" t="s">
        <v>344</v>
      </c>
      <c r="J487" s="107">
        <f t="shared" si="7"/>
        <v>76</v>
      </c>
    </row>
    <row r="488" spans="1:10" hidden="1" x14ac:dyDescent="0.25">
      <c r="A488" s="76">
        <v>667409</v>
      </c>
      <c r="B488" s="144" t="s">
        <v>225</v>
      </c>
      <c r="C488" s="140">
        <v>76</v>
      </c>
      <c r="D488" s="76">
        <v>40401</v>
      </c>
      <c r="E488" s="145" t="s">
        <v>128</v>
      </c>
      <c r="F488" s="145">
        <v>0</v>
      </c>
      <c r="G488" s="145">
        <v>5</v>
      </c>
      <c r="H488" s="145">
        <v>2</v>
      </c>
      <c r="I488" s="145" t="s">
        <v>344</v>
      </c>
      <c r="J488" s="107">
        <f t="shared" si="7"/>
        <v>76</v>
      </c>
    </row>
    <row r="489" spans="1:10" hidden="1" x14ac:dyDescent="0.25">
      <c r="A489" s="76">
        <v>667409</v>
      </c>
      <c r="B489" s="144" t="s">
        <v>225</v>
      </c>
      <c r="C489" s="140">
        <v>76</v>
      </c>
      <c r="D489" s="76">
        <v>40404</v>
      </c>
      <c r="E489" s="145" t="s">
        <v>129</v>
      </c>
      <c r="F489" s="145">
        <v>1.5</v>
      </c>
      <c r="G489" s="145">
        <v>2</v>
      </c>
      <c r="H489" s="145">
        <v>1.5</v>
      </c>
      <c r="I489" s="145" t="s">
        <v>344</v>
      </c>
      <c r="J489" s="107">
        <f t="shared" si="7"/>
        <v>76</v>
      </c>
    </row>
    <row r="490" spans="1:10" hidden="1" x14ac:dyDescent="0.25">
      <c r="A490" s="76">
        <v>667409</v>
      </c>
      <c r="B490" s="144" t="s">
        <v>225</v>
      </c>
      <c r="C490" s="140">
        <v>76</v>
      </c>
      <c r="D490" s="76">
        <v>40403</v>
      </c>
      <c r="E490" s="145" t="s">
        <v>223</v>
      </c>
      <c r="F490" s="145">
        <v>245</v>
      </c>
      <c r="G490" s="145">
        <v>255</v>
      </c>
      <c r="H490" s="145">
        <v>252</v>
      </c>
      <c r="I490" s="145" t="s">
        <v>344</v>
      </c>
      <c r="J490" s="107">
        <f t="shared" si="7"/>
        <v>76</v>
      </c>
    </row>
    <row r="491" spans="1:10" hidden="1" x14ac:dyDescent="0.25">
      <c r="A491" s="76">
        <v>667409</v>
      </c>
      <c r="B491" s="144" t="s">
        <v>225</v>
      </c>
      <c r="C491" s="140">
        <v>76</v>
      </c>
      <c r="D491" s="76">
        <v>40407</v>
      </c>
      <c r="E491" s="145" t="s">
        <v>224</v>
      </c>
      <c r="F491" s="145">
        <v>52</v>
      </c>
      <c r="G491" s="145">
        <v>60</v>
      </c>
      <c r="H491" s="145">
        <v>57</v>
      </c>
      <c r="I491" s="145" t="s">
        <v>344</v>
      </c>
      <c r="J491" s="107">
        <f t="shared" si="7"/>
        <v>76</v>
      </c>
    </row>
    <row r="492" spans="1:10" hidden="1" x14ac:dyDescent="0.25">
      <c r="A492" s="76">
        <v>667406</v>
      </c>
      <c r="B492" s="144" t="s">
        <v>189</v>
      </c>
      <c r="C492" s="140">
        <v>90</v>
      </c>
      <c r="D492" s="76">
        <v>60201</v>
      </c>
      <c r="E492" s="145" t="s">
        <v>130</v>
      </c>
      <c r="F492" s="145">
        <v>6000</v>
      </c>
      <c r="G492" s="145">
        <v>11500</v>
      </c>
      <c r="H492" s="145">
        <v>3000</v>
      </c>
      <c r="I492" s="145" t="s">
        <v>345</v>
      </c>
      <c r="J492" s="107">
        <f t="shared" si="7"/>
        <v>90</v>
      </c>
    </row>
    <row r="493" spans="1:10" hidden="1" x14ac:dyDescent="0.25">
      <c r="A493" s="76">
        <v>667406</v>
      </c>
      <c r="B493" s="144" t="s">
        <v>189</v>
      </c>
      <c r="C493" s="140">
        <v>90</v>
      </c>
      <c r="D493" s="76">
        <v>60204</v>
      </c>
      <c r="E493" s="145" t="s">
        <v>131</v>
      </c>
      <c r="F493" s="145">
        <v>0</v>
      </c>
      <c r="G493" s="145">
        <v>1</v>
      </c>
      <c r="H493" s="145">
        <v>1</v>
      </c>
      <c r="I493" s="145" t="s">
        <v>344</v>
      </c>
      <c r="J493" s="107">
        <f t="shared" si="7"/>
        <v>90</v>
      </c>
    </row>
    <row r="494" spans="1:10" hidden="1" x14ac:dyDescent="0.25">
      <c r="A494" s="76">
        <v>667406</v>
      </c>
      <c r="B494" s="144" t="s">
        <v>189</v>
      </c>
      <c r="C494" s="140">
        <v>90</v>
      </c>
      <c r="D494" s="76">
        <v>60202</v>
      </c>
      <c r="E494" s="145" t="s">
        <v>132</v>
      </c>
      <c r="F494" s="145">
        <v>160</v>
      </c>
      <c r="G494" s="145">
        <v>180</v>
      </c>
      <c r="H494" s="145">
        <v>165</v>
      </c>
      <c r="I494" s="145" t="s">
        <v>344</v>
      </c>
      <c r="J494" s="107">
        <f t="shared" si="7"/>
        <v>90</v>
      </c>
    </row>
    <row r="495" spans="1:10" hidden="1" x14ac:dyDescent="0.25">
      <c r="A495" s="76">
        <v>667406</v>
      </c>
      <c r="B495" s="144" t="s">
        <v>189</v>
      </c>
      <c r="C495" s="140">
        <v>90</v>
      </c>
      <c r="D495" s="76">
        <v>60203</v>
      </c>
      <c r="E495" s="145" t="s">
        <v>133</v>
      </c>
      <c r="F495" s="145">
        <v>80</v>
      </c>
      <c r="G495" s="145">
        <v>120</v>
      </c>
      <c r="H495" s="145">
        <v>96</v>
      </c>
      <c r="I495" s="145" t="s">
        <v>344</v>
      </c>
      <c r="J495" s="107">
        <f t="shared" si="7"/>
        <v>90</v>
      </c>
    </row>
    <row r="496" spans="1:10" hidden="1" x14ac:dyDescent="0.25">
      <c r="A496" s="76">
        <v>667405</v>
      </c>
      <c r="B496" s="144" t="s">
        <v>355</v>
      </c>
      <c r="C496" s="140">
        <v>6</v>
      </c>
      <c r="D496" s="76">
        <v>3</v>
      </c>
      <c r="E496" s="145" t="s">
        <v>262</v>
      </c>
      <c r="F496" s="145">
        <v>3600</v>
      </c>
      <c r="G496" s="145">
        <v>4200</v>
      </c>
      <c r="H496" s="145">
        <v>4200</v>
      </c>
      <c r="I496" s="145" t="s">
        <v>344</v>
      </c>
      <c r="J496" s="107">
        <f t="shared" si="7"/>
        <v>6</v>
      </c>
    </row>
    <row r="497" spans="1:10" hidden="1" x14ac:dyDescent="0.25">
      <c r="A497" s="76">
        <v>667405</v>
      </c>
      <c r="B497" s="144" t="s">
        <v>355</v>
      </c>
      <c r="C497" s="140">
        <v>6</v>
      </c>
      <c r="D497" s="76">
        <v>59</v>
      </c>
      <c r="E497" s="145" t="s">
        <v>263</v>
      </c>
      <c r="F497" s="145">
        <v>23</v>
      </c>
      <c r="G497" s="145">
        <v>24</v>
      </c>
      <c r="H497" s="145">
        <v>24</v>
      </c>
      <c r="I497" s="145" t="s">
        <v>344</v>
      </c>
      <c r="J497" s="107">
        <f t="shared" si="7"/>
        <v>6</v>
      </c>
    </row>
    <row r="498" spans="1:10" hidden="1" x14ac:dyDescent="0.25">
      <c r="A498" s="76">
        <v>667405</v>
      </c>
      <c r="B498" s="144" t="s">
        <v>355</v>
      </c>
      <c r="C498" s="140">
        <v>6</v>
      </c>
      <c r="D498" s="76">
        <v>58</v>
      </c>
      <c r="E498" s="145" t="s">
        <v>303</v>
      </c>
      <c r="F498" s="145">
        <v>20</v>
      </c>
      <c r="G498" s="145">
        <v>50</v>
      </c>
      <c r="H498" s="145">
        <v>20</v>
      </c>
      <c r="I498" s="145" t="s">
        <v>344</v>
      </c>
      <c r="J498" s="107">
        <f t="shared" si="7"/>
        <v>6</v>
      </c>
    </row>
    <row r="499" spans="1:10" hidden="1" x14ac:dyDescent="0.25">
      <c r="A499" s="76">
        <v>667405</v>
      </c>
      <c r="B499" s="144" t="s">
        <v>355</v>
      </c>
      <c r="C499" s="140">
        <v>6</v>
      </c>
      <c r="D499" s="76">
        <v>57</v>
      </c>
      <c r="E499" s="145" t="s">
        <v>360</v>
      </c>
      <c r="F499" s="145">
        <v>0</v>
      </c>
      <c r="G499" s="145">
        <v>0</v>
      </c>
      <c r="H499" s="145">
        <v>0</v>
      </c>
      <c r="I499" s="145" t="s">
        <v>344</v>
      </c>
      <c r="J499" s="107">
        <f t="shared" si="7"/>
        <v>6</v>
      </c>
    </row>
    <row r="500" spans="1:10" hidden="1" x14ac:dyDescent="0.25">
      <c r="A500" s="76">
        <v>667405</v>
      </c>
      <c r="B500" s="144" t="s">
        <v>355</v>
      </c>
      <c r="C500" s="140">
        <v>6</v>
      </c>
      <c r="D500" s="76">
        <v>21</v>
      </c>
      <c r="E500" s="145" t="s">
        <v>265</v>
      </c>
      <c r="F500" s="145">
        <v>26</v>
      </c>
      <c r="G500" s="145">
        <v>31</v>
      </c>
      <c r="H500" s="145">
        <v>29</v>
      </c>
      <c r="I500" s="145" t="s">
        <v>344</v>
      </c>
      <c r="J500" s="107">
        <f t="shared" si="7"/>
        <v>6</v>
      </c>
    </row>
    <row r="501" spans="1:10" hidden="1" x14ac:dyDescent="0.25">
      <c r="A501" s="76">
        <v>667402</v>
      </c>
      <c r="B501" s="144" t="s">
        <v>197</v>
      </c>
      <c r="C501" s="140">
        <v>305</v>
      </c>
      <c r="D501" s="76">
        <v>60402</v>
      </c>
      <c r="E501" s="145" t="s">
        <v>179</v>
      </c>
      <c r="F501" s="145">
        <v>2</v>
      </c>
      <c r="G501" s="145">
        <v>8</v>
      </c>
      <c r="H501" s="145">
        <v>6</v>
      </c>
      <c r="I501" s="145" t="s">
        <v>344</v>
      </c>
      <c r="J501" s="107">
        <f t="shared" si="7"/>
        <v>301</v>
      </c>
    </row>
    <row r="502" spans="1:10" hidden="1" x14ac:dyDescent="0.25">
      <c r="A502" s="76">
        <v>667402</v>
      </c>
      <c r="B502" s="144" t="s">
        <v>197</v>
      </c>
      <c r="C502" s="140">
        <v>305</v>
      </c>
      <c r="D502" s="76">
        <v>60404</v>
      </c>
      <c r="E502" s="145" t="s">
        <v>211</v>
      </c>
      <c r="F502" s="145">
        <v>0.5</v>
      </c>
      <c r="G502" s="145">
        <v>6.5</v>
      </c>
      <c r="H502" s="145">
        <v>6.5</v>
      </c>
      <c r="I502" s="145" t="s">
        <v>344</v>
      </c>
      <c r="J502" s="107">
        <f t="shared" si="7"/>
        <v>301</v>
      </c>
    </row>
    <row r="503" spans="1:10" hidden="1" x14ac:dyDescent="0.25">
      <c r="A503" s="76">
        <v>667402</v>
      </c>
      <c r="B503" s="144" t="s">
        <v>197</v>
      </c>
      <c r="C503" s="140">
        <v>305</v>
      </c>
      <c r="D503" s="76">
        <v>60401</v>
      </c>
      <c r="E503" s="145" t="s">
        <v>180</v>
      </c>
      <c r="F503" s="145">
        <v>35</v>
      </c>
      <c r="G503" s="145">
        <v>36.5</v>
      </c>
      <c r="H503" s="145">
        <v>35.5</v>
      </c>
      <c r="I503" s="145" t="s">
        <v>344</v>
      </c>
      <c r="J503" s="107">
        <f t="shared" si="7"/>
        <v>301</v>
      </c>
    </row>
    <row r="504" spans="1:10" hidden="1" x14ac:dyDescent="0.25">
      <c r="A504" s="76">
        <v>667402</v>
      </c>
      <c r="B504" s="144" t="s">
        <v>197</v>
      </c>
      <c r="C504" s="140">
        <v>305</v>
      </c>
      <c r="D504" s="76">
        <v>60403</v>
      </c>
      <c r="E504" s="145" t="s">
        <v>212</v>
      </c>
      <c r="F504" s="145">
        <v>150</v>
      </c>
      <c r="G504" s="145">
        <v>300</v>
      </c>
      <c r="H504" s="145">
        <v>240</v>
      </c>
      <c r="I504" s="145" t="s">
        <v>344</v>
      </c>
      <c r="J504" s="107">
        <f t="shared" si="7"/>
        <v>301</v>
      </c>
    </row>
    <row r="505" spans="1:10" hidden="1" x14ac:dyDescent="0.25">
      <c r="A505" s="76">
        <v>667401</v>
      </c>
      <c r="B505" s="144" t="s">
        <v>289</v>
      </c>
      <c r="C505" s="140">
        <v>29</v>
      </c>
      <c r="D505" s="76">
        <v>10204</v>
      </c>
      <c r="E505" s="145" t="s">
        <v>280</v>
      </c>
      <c r="F505" s="145">
        <v>0</v>
      </c>
      <c r="G505" s="145">
        <v>150</v>
      </c>
      <c r="H505" s="145">
        <v>78.900000000000006</v>
      </c>
      <c r="I505" s="145" t="s">
        <v>344</v>
      </c>
      <c r="J505" s="107">
        <f t="shared" si="7"/>
        <v>29</v>
      </c>
    </row>
    <row r="506" spans="1:10" hidden="1" x14ac:dyDescent="0.25">
      <c r="A506" s="76">
        <v>667401</v>
      </c>
      <c r="B506" s="144" t="s">
        <v>289</v>
      </c>
      <c r="C506" s="140">
        <v>29</v>
      </c>
      <c r="D506" s="76">
        <v>10206</v>
      </c>
      <c r="E506" s="145" t="s">
        <v>281</v>
      </c>
      <c r="F506" s="145">
        <v>0</v>
      </c>
      <c r="G506" s="145">
        <v>150</v>
      </c>
      <c r="H506" s="145">
        <v>0</v>
      </c>
      <c r="I506" s="145" t="s">
        <v>344</v>
      </c>
      <c r="J506" s="107">
        <f t="shared" si="7"/>
        <v>29</v>
      </c>
    </row>
    <row r="507" spans="1:10" hidden="1" x14ac:dyDescent="0.25">
      <c r="A507" s="76">
        <v>667401</v>
      </c>
      <c r="B507" s="144" t="s">
        <v>289</v>
      </c>
      <c r="C507" s="140">
        <v>29</v>
      </c>
      <c r="D507" s="76">
        <v>10202</v>
      </c>
      <c r="E507" s="145" t="s">
        <v>282</v>
      </c>
      <c r="F507" s="145">
        <v>0</v>
      </c>
      <c r="G507" s="145">
        <v>7</v>
      </c>
      <c r="H507" s="145">
        <v>1.36</v>
      </c>
      <c r="I507" s="145" t="s">
        <v>344</v>
      </c>
      <c r="J507" s="107">
        <f t="shared" si="7"/>
        <v>29</v>
      </c>
    </row>
    <row r="508" spans="1:10" hidden="1" x14ac:dyDescent="0.25">
      <c r="A508" s="76">
        <v>667401</v>
      </c>
      <c r="B508" s="144" t="s">
        <v>289</v>
      </c>
      <c r="C508" s="140">
        <v>29</v>
      </c>
      <c r="D508" s="76">
        <v>10203</v>
      </c>
      <c r="E508" s="145" t="s">
        <v>283</v>
      </c>
      <c r="F508" s="145">
        <v>5</v>
      </c>
      <c r="G508" s="145">
        <v>8</v>
      </c>
      <c r="H508" s="145">
        <v>2.62</v>
      </c>
      <c r="I508" s="145" t="s">
        <v>345</v>
      </c>
      <c r="J508" s="107">
        <f t="shared" si="7"/>
        <v>29</v>
      </c>
    </row>
    <row r="509" spans="1:10" hidden="1" x14ac:dyDescent="0.25">
      <c r="A509" s="76">
        <v>667401</v>
      </c>
      <c r="B509" s="144" t="s">
        <v>289</v>
      </c>
      <c r="C509" s="140">
        <v>29</v>
      </c>
      <c r="D509" s="76">
        <v>10205</v>
      </c>
      <c r="E509" s="145" t="s">
        <v>284</v>
      </c>
      <c r="F509" s="145">
        <v>0</v>
      </c>
      <c r="G509" s="145">
        <v>100</v>
      </c>
      <c r="H509" s="145">
        <v>80</v>
      </c>
      <c r="I509" s="145" t="s">
        <v>344</v>
      </c>
      <c r="J509" s="107">
        <f t="shared" si="7"/>
        <v>29</v>
      </c>
    </row>
    <row r="510" spans="1:10" hidden="1" x14ac:dyDescent="0.25">
      <c r="A510" s="76">
        <v>667401</v>
      </c>
      <c r="B510" s="144" t="s">
        <v>289</v>
      </c>
      <c r="C510" s="140">
        <v>29</v>
      </c>
      <c r="D510" s="76">
        <v>10207</v>
      </c>
      <c r="E510" s="145" t="s">
        <v>285</v>
      </c>
      <c r="F510" s="145">
        <v>0</v>
      </c>
      <c r="G510" s="145">
        <v>100</v>
      </c>
      <c r="H510" s="145">
        <v>0</v>
      </c>
      <c r="I510" s="145" t="s">
        <v>344</v>
      </c>
      <c r="J510" s="107">
        <f t="shared" si="7"/>
        <v>29</v>
      </c>
    </row>
    <row r="511" spans="1:10" hidden="1" x14ac:dyDescent="0.25">
      <c r="A511" s="76">
        <v>667401</v>
      </c>
      <c r="B511" s="144" t="s">
        <v>289</v>
      </c>
      <c r="C511" s="140">
        <v>29</v>
      </c>
      <c r="D511" s="76">
        <v>10201</v>
      </c>
      <c r="E511" s="145" t="s">
        <v>286</v>
      </c>
      <c r="F511" s="145">
        <v>39</v>
      </c>
      <c r="G511" s="145">
        <v>45</v>
      </c>
      <c r="H511" s="145">
        <v>41.46</v>
      </c>
      <c r="I511" s="145" t="s">
        <v>344</v>
      </c>
      <c r="J511" s="107">
        <f t="shared" si="7"/>
        <v>29</v>
      </c>
    </row>
    <row r="512" spans="1:10" hidden="1" x14ac:dyDescent="0.25">
      <c r="A512" s="76">
        <v>667400</v>
      </c>
      <c r="B512" s="144" t="s">
        <v>298</v>
      </c>
      <c r="C512" s="140">
        <v>14</v>
      </c>
      <c r="D512" s="76">
        <v>3</v>
      </c>
      <c r="E512" s="145" t="s">
        <v>262</v>
      </c>
      <c r="F512" s="145">
        <v>5800</v>
      </c>
      <c r="G512" s="145">
        <v>6300</v>
      </c>
      <c r="H512" s="145">
        <v>6300</v>
      </c>
      <c r="I512" s="145" t="s">
        <v>344</v>
      </c>
      <c r="J512" s="107">
        <f t="shared" si="7"/>
        <v>14</v>
      </c>
    </row>
    <row r="513" spans="1:10" hidden="1" x14ac:dyDescent="0.25">
      <c r="A513" s="76">
        <v>667400</v>
      </c>
      <c r="B513" s="144" t="s">
        <v>298</v>
      </c>
      <c r="C513" s="140">
        <v>14</v>
      </c>
      <c r="D513" s="76">
        <v>59</v>
      </c>
      <c r="E513" s="145" t="s">
        <v>263</v>
      </c>
      <c r="F513" s="145">
        <v>16</v>
      </c>
      <c r="G513" s="145">
        <v>17</v>
      </c>
      <c r="H513" s="145">
        <v>16</v>
      </c>
      <c r="I513" s="145" t="s">
        <v>344</v>
      </c>
      <c r="J513" s="107">
        <f t="shared" si="7"/>
        <v>14</v>
      </c>
    </row>
    <row r="514" spans="1:10" hidden="1" x14ac:dyDescent="0.25">
      <c r="A514" s="76">
        <v>667400</v>
      </c>
      <c r="B514" s="144" t="s">
        <v>298</v>
      </c>
      <c r="C514" s="140">
        <v>14</v>
      </c>
      <c r="D514" s="76">
        <v>78</v>
      </c>
      <c r="E514" s="145" t="s">
        <v>270</v>
      </c>
      <c r="F514" s="145">
        <v>16</v>
      </c>
      <c r="G514" s="145">
        <v>22</v>
      </c>
      <c r="H514" s="145">
        <v>22</v>
      </c>
      <c r="I514" s="145" t="s">
        <v>344</v>
      </c>
      <c r="J514" s="107">
        <f t="shared" ref="J514:J577" si="8">IF(A514="","",IF(OR(C514=73,C514=74,C514=75),75,IF(OR(C514=31,C514=32,C514=33),33,IF(OR(C514=301,C514=302,C514=303,C514=304,C514=305),301,C514))))</f>
        <v>14</v>
      </c>
    </row>
    <row r="515" spans="1:10" hidden="1" x14ac:dyDescent="0.25">
      <c r="A515" s="76">
        <v>667400</v>
      </c>
      <c r="B515" s="144" t="s">
        <v>298</v>
      </c>
      <c r="C515" s="140">
        <v>14</v>
      </c>
      <c r="D515" s="76">
        <v>13</v>
      </c>
      <c r="E515" s="145" t="s">
        <v>299</v>
      </c>
      <c r="F515" s="145">
        <v>50</v>
      </c>
      <c r="G515" s="145">
        <v>50</v>
      </c>
      <c r="H515" s="145">
        <v>50</v>
      </c>
      <c r="I515" s="145" t="s">
        <v>344</v>
      </c>
      <c r="J515" s="107">
        <f t="shared" si="8"/>
        <v>14</v>
      </c>
    </row>
    <row r="516" spans="1:10" hidden="1" x14ac:dyDescent="0.25">
      <c r="A516" s="76">
        <v>667395</v>
      </c>
      <c r="B516" s="144" t="s">
        <v>196</v>
      </c>
      <c r="C516" s="140">
        <v>86</v>
      </c>
      <c r="D516" s="76">
        <v>60303</v>
      </c>
      <c r="E516" s="145" t="s">
        <v>240</v>
      </c>
      <c r="F516" s="145">
        <v>0</v>
      </c>
      <c r="G516" s="145">
        <v>110</v>
      </c>
      <c r="H516" s="145">
        <v>49.3</v>
      </c>
      <c r="I516" s="145" t="s">
        <v>344</v>
      </c>
      <c r="J516" s="107">
        <f t="shared" si="8"/>
        <v>86</v>
      </c>
    </row>
    <row r="517" spans="1:10" hidden="1" x14ac:dyDescent="0.25">
      <c r="A517" s="76">
        <v>667395</v>
      </c>
      <c r="B517" s="144" t="s">
        <v>196</v>
      </c>
      <c r="C517" s="140">
        <v>86</v>
      </c>
      <c r="D517" s="76">
        <v>60302</v>
      </c>
      <c r="E517" s="145" t="s">
        <v>241</v>
      </c>
      <c r="F517" s="145">
        <v>0</v>
      </c>
      <c r="G517" s="145">
        <v>60</v>
      </c>
      <c r="H517" s="145">
        <v>5.4</v>
      </c>
      <c r="I517" s="145" t="s">
        <v>344</v>
      </c>
      <c r="J517" s="107">
        <f t="shared" si="8"/>
        <v>86</v>
      </c>
    </row>
    <row r="518" spans="1:10" hidden="1" x14ac:dyDescent="0.25">
      <c r="A518" s="76">
        <v>667395</v>
      </c>
      <c r="B518" s="144" t="s">
        <v>196</v>
      </c>
      <c r="C518" s="140">
        <v>86</v>
      </c>
      <c r="D518" s="76">
        <v>60301</v>
      </c>
      <c r="E518" s="145" t="s">
        <v>242</v>
      </c>
      <c r="F518" s="145">
        <v>105</v>
      </c>
      <c r="G518" s="145">
        <v>120</v>
      </c>
      <c r="H518" s="145">
        <v>111.3</v>
      </c>
      <c r="I518" s="145" t="s">
        <v>344</v>
      </c>
      <c r="J518" s="107">
        <f t="shared" si="8"/>
        <v>86</v>
      </c>
    </row>
    <row r="519" spans="1:10" hidden="1" x14ac:dyDescent="0.25">
      <c r="A519" s="76">
        <v>667393</v>
      </c>
      <c r="B519" s="144" t="s">
        <v>355</v>
      </c>
      <c r="C519" s="140">
        <v>6</v>
      </c>
      <c r="D519" s="76">
        <v>3</v>
      </c>
      <c r="E519" s="145" t="s">
        <v>262</v>
      </c>
      <c r="F519" s="145">
        <v>3600</v>
      </c>
      <c r="G519" s="145">
        <v>4200</v>
      </c>
      <c r="H519" s="145">
        <v>4200</v>
      </c>
      <c r="I519" s="145" t="s">
        <v>344</v>
      </c>
      <c r="J519" s="107">
        <f t="shared" si="8"/>
        <v>6</v>
      </c>
    </row>
    <row r="520" spans="1:10" hidden="1" x14ac:dyDescent="0.25">
      <c r="A520" s="76">
        <v>667393</v>
      </c>
      <c r="B520" s="144" t="s">
        <v>355</v>
      </c>
      <c r="C520" s="140">
        <v>6</v>
      </c>
      <c r="D520" s="76">
        <v>59</v>
      </c>
      <c r="E520" s="145" t="s">
        <v>263</v>
      </c>
      <c r="F520" s="145">
        <v>23</v>
      </c>
      <c r="G520" s="145">
        <v>24</v>
      </c>
      <c r="H520" s="145">
        <v>23</v>
      </c>
      <c r="I520" s="145" t="s">
        <v>344</v>
      </c>
      <c r="J520" s="107">
        <f t="shared" si="8"/>
        <v>6</v>
      </c>
    </row>
    <row r="521" spans="1:10" hidden="1" x14ac:dyDescent="0.25">
      <c r="A521" s="76">
        <v>667393</v>
      </c>
      <c r="B521" s="144" t="s">
        <v>355</v>
      </c>
      <c r="C521" s="140">
        <v>6</v>
      </c>
      <c r="D521" s="76">
        <v>58</v>
      </c>
      <c r="E521" s="145" t="s">
        <v>303</v>
      </c>
      <c r="F521" s="145">
        <v>20</v>
      </c>
      <c r="G521" s="145">
        <v>50</v>
      </c>
      <c r="H521" s="145">
        <v>20</v>
      </c>
      <c r="I521" s="145" t="s">
        <v>344</v>
      </c>
      <c r="J521" s="107">
        <f t="shared" si="8"/>
        <v>6</v>
      </c>
    </row>
    <row r="522" spans="1:10" hidden="1" x14ac:dyDescent="0.25">
      <c r="A522" s="76">
        <v>667393</v>
      </c>
      <c r="B522" s="144" t="s">
        <v>355</v>
      </c>
      <c r="C522" s="140">
        <v>6</v>
      </c>
      <c r="D522" s="76">
        <v>57</v>
      </c>
      <c r="E522" s="145" t="s">
        <v>360</v>
      </c>
      <c r="F522" s="145">
        <v>0</v>
      </c>
      <c r="G522" s="145">
        <v>0</v>
      </c>
      <c r="H522" s="145">
        <v>0</v>
      </c>
      <c r="I522" s="145" t="s">
        <v>344</v>
      </c>
      <c r="J522" s="107">
        <f t="shared" si="8"/>
        <v>6</v>
      </c>
    </row>
    <row r="523" spans="1:10" hidden="1" x14ac:dyDescent="0.25">
      <c r="A523" s="76">
        <v>667393</v>
      </c>
      <c r="B523" s="144" t="s">
        <v>355</v>
      </c>
      <c r="C523" s="140">
        <v>6</v>
      </c>
      <c r="D523" s="76">
        <v>21</v>
      </c>
      <c r="E523" s="145" t="s">
        <v>265</v>
      </c>
      <c r="F523" s="145">
        <v>26</v>
      </c>
      <c r="G523" s="145">
        <v>31</v>
      </c>
      <c r="H523" s="145">
        <v>29</v>
      </c>
      <c r="I523" s="145" t="s">
        <v>344</v>
      </c>
      <c r="J523" s="107">
        <f t="shared" si="8"/>
        <v>6</v>
      </c>
    </row>
    <row r="524" spans="1:10" hidden="1" x14ac:dyDescent="0.25">
      <c r="A524" s="76">
        <v>667385</v>
      </c>
      <c r="B524" s="144" t="s">
        <v>193</v>
      </c>
      <c r="C524" s="140">
        <v>73</v>
      </c>
      <c r="D524" s="76">
        <v>30406</v>
      </c>
      <c r="E524" s="145" t="s">
        <v>119</v>
      </c>
      <c r="F524" s="145">
        <v>2400</v>
      </c>
      <c r="G524" s="145">
        <v>2550</v>
      </c>
      <c r="H524" s="145">
        <v>2327</v>
      </c>
      <c r="I524" s="145" t="s">
        <v>345</v>
      </c>
      <c r="J524" s="107">
        <f t="shared" si="8"/>
        <v>75</v>
      </c>
    </row>
    <row r="525" spans="1:10" hidden="1" x14ac:dyDescent="0.25">
      <c r="A525" s="76">
        <v>667385</v>
      </c>
      <c r="B525" s="144" t="s">
        <v>193</v>
      </c>
      <c r="C525" s="140">
        <v>73</v>
      </c>
      <c r="D525" s="76">
        <v>30408</v>
      </c>
      <c r="E525" s="145" t="s">
        <v>120</v>
      </c>
      <c r="F525" s="145">
        <v>20</v>
      </c>
      <c r="G525" s="145">
        <v>25</v>
      </c>
      <c r="H525" s="145">
        <v>25</v>
      </c>
      <c r="I525" s="145" t="s">
        <v>344</v>
      </c>
      <c r="J525" s="107">
        <f t="shared" si="8"/>
        <v>75</v>
      </c>
    </row>
    <row r="526" spans="1:10" hidden="1" x14ac:dyDescent="0.25">
      <c r="A526" s="76">
        <v>667385</v>
      </c>
      <c r="B526" s="144" t="s">
        <v>193</v>
      </c>
      <c r="C526" s="140">
        <v>73</v>
      </c>
      <c r="D526" s="76">
        <v>30409</v>
      </c>
      <c r="E526" s="145" t="s">
        <v>121</v>
      </c>
      <c r="F526" s="145">
        <v>0.1</v>
      </c>
      <c r="G526" s="145">
        <v>0.2</v>
      </c>
      <c r="H526" s="145">
        <v>0.15</v>
      </c>
      <c r="I526" s="145" t="s">
        <v>344</v>
      </c>
      <c r="J526" s="107">
        <f t="shared" si="8"/>
        <v>75</v>
      </c>
    </row>
    <row r="527" spans="1:10" hidden="1" x14ac:dyDescent="0.25">
      <c r="A527" s="76">
        <v>667385</v>
      </c>
      <c r="B527" s="144" t="s">
        <v>193</v>
      </c>
      <c r="C527" s="140">
        <v>73</v>
      </c>
      <c r="D527" s="76">
        <v>30401</v>
      </c>
      <c r="E527" s="145" t="s">
        <v>122</v>
      </c>
      <c r="F527" s="145">
        <v>2</v>
      </c>
      <c r="G527" s="145">
        <v>6</v>
      </c>
      <c r="H527" s="145">
        <v>5.4</v>
      </c>
      <c r="I527" s="145" t="s">
        <v>344</v>
      </c>
      <c r="J527" s="107">
        <f t="shared" si="8"/>
        <v>75</v>
      </c>
    </row>
    <row r="528" spans="1:10" hidden="1" x14ac:dyDescent="0.25">
      <c r="A528" s="76">
        <v>667385</v>
      </c>
      <c r="B528" s="144" t="s">
        <v>193</v>
      </c>
      <c r="C528" s="140">
        <v>73</v>
      </c>
      <c r="D528" s="76">
        <v>30407</v>
      </c>
      <c r="E528" s="145" t="s">
        <v>123</v>
      </c>
      <c r="F528" s="145">
        <v>1.3</v>
      </c>
      <c r="G528" s="145">
        <v>1.8</v>
      </c>
      <c r="H528" s="145">
        <v>1.4</v>
      </c>
      <c r="I528" s="145" t="s">
        <v>344</v>
      </c>
      <c r="J528" s="107">
        <f t="shared" si="8"/>
        <v>75</v>
      </c>
    </row>
    <row r="529" spans="1:10" hidden="1" x14ac:dyDescent="0.25">
      <c r="A529" s="76">
        <v>667385</v>
      </c>
      <c r="B529" s="144" t="s">
        <v>193</v>
      </c>
      <c r="C529" s="140">
        <v>73</v>
      </c>
      <c r="D529" s="76">
        <v>30405</v>
      </c>
      <c r="E529" s="145" t="s">
        <v>124</v>
      </c>
      <c r="F529" s="145">
        <v>52</v>
      </c>
      <c r="G529" s="145">
        <v>55</v>
      </c>
      <c r="H529" s="145">
        <v>53.9</v>
      </c>
      <c r="I529" s="145" t="s">
        <v>344</v>
      </c>
      <c r="J529" s="107">
        <f t="shared" si="8"/>
        <v>75</v>
      </c>
    </row>
    <row r="530" spans="1:10" hidden="1" x14ac:dyDescent="0.25">
      <c r="A530" s="76">
        <v>667385</v>
      </c>
      <c r="B530" s="144" t="s">
        <v>193</v>
      </c>
      <c r="C530" s="140">
        <v>73</v>
      </c>
      <c r="D530" s="76">
        <v>30403</v>
      </c>
      <c r="E530" s="145" t="s">
        <v>125</v>
      </c>
      <c r="F530" s="145">
        <v>85</v>
      </c>
      <c r="G530" s="145">
        <v>100</v>
      </c>
      <c r="H530" s="145">
        <v>96.7</v>
      </c>
      <c r="I530" s="145" t="s">
        <v>344</v>
      </c>
      <c r="J530" s="107">
        <f t="shared" si="8"/>
        <v>75</v>
      </c>
    </row>
    <row r="531" spans="1:10" hidden="1" x14ac:dyDescent="0.25">
      <c r="A531" s="76">
        <v>667385</v>
      </c>
      <c r="B531" s="144" t="s">
        <v>193</v>
      </c>
      <c r="C531" s="140">
        <v>73</v>
      </c>
      <c r="D531" s="76">
        <v>30402</v>
      </c>
      <c r="E531" s="145" t="s">
        <v>126</v>
      </c>
      <c r="F531" s="145">
        <v>180</v>
      </c>
      <c r="G531" s="145">
        <v>200</v>
      </c>
      <c r="H531" s="145">
        <v>175.6</v>
      </c>
      <c r="I531" s="145" t="s">
        <v>345</v>
      </c>
      <c r="J531" s="107">
        <f t="shared" si="8"/>
        <v>75</v>
      </c>
    </row>
    <row r="532" spans="1:10" hidden="1" x14ac:dyDescent="0.25">
      <c r="A532" s="76">
        <v>667385</v>
      </c>
      <c r="B532" s="144" t="s">
        <v>193</v>
      </c>
      <c r="C532" s="140">
        <v>73</v>
      </c>
      <c r="D532" s="76">
        <v>30404</v>
      </c>
      <c r="E532" s="145" t="s">
        <v>127</v>
      </c>
      <c r="F532" s="145">
        <v>16</v>
      </c>
      <c r="G532" s="145">
        <v>20</v>
      </c>
      <c r="H532" s="145">
        <v>20</v>
      </c>
      <c r="I532" s="145" t="s">
        <v>344</v>
      </c>
      <c r="J532" s="107">
        <f t="shared" si="8"/>
        <v>75</v>
      </c>
    </row>
    <row r="533" spans="1:10" hidden="1" x14ac:dyDescent="0.25">
      <c r="A533" s="76">
        <v>667384</v>
      </c>
      <c r="B533" s="144" t="s">
        <v>191</v>
      </c>
      <c r="C533" s="140">
        <v>540</v>
      </c>
      <c r="D533" s="76">
        <v>670001</v>
      </c>
      <c r="E533" s="145" t="s">
        <v>243</v>
      </c>
      <c r="F533" s="145">
        <v>500</v>
      </c>
      <c r="G533" s="145">
        <v>1200</v>
      </c>
      <c r="H533" s="145">
        <v>1200</v>
      </c>
      <c r="I533" s="145" t="s">
        <v>344</v>
      </c>
      <c r="J533" s="107">
        <f t="shared" si="8"/>
        <v>540</v>
      </c>
    </row>
    <row r="534" spans="1:10" hidden="1" x14ac:dyDescent="0.25">
      <c r="A534" s="76">
        <v>667384</v>
      </c>
      <c r="B534" s="144" t="s">
        <v>191</v>
      </c>
      <c r="C534" s="140">
        <v>540</v>
      </c>
      <c r="D534" s="76">
        <v>670002</v>
      </c>
      <c r="E534" s="145" t="s">
        <v>244</v>
      </c>
      <c r="F534" s="145">
        <v>0</v>
      </c>
      <c r="G534" s="145">
        <v>1000</v>
      </c>
      <c r="H534" s="145">
        <v>0</v>
      </c>
      <c r="I534" s="145" t="s">
        <v>344</v>
      </c>
      <c r="J534" s="107">
        <f t="shared" si="8"/>
        <v>540</v>
      </c>
    </row>
    <row r="535" spans="1:10" hidden="1" x14ac:dyDescent="0.25">
      <c r="A535" s="76">
        <v>667384</v>
      </c>
      <c r="B535" s="144" t="s">
        <v>191</v>
      </c>
      <c r="C535" s="140">
        <v>540</v>
      </c>
      <c r="D535" s="76">
        <v>670003</v>
      </c>
      <c r="E535" s="145" t="s">
        <v>245</v>
      </c>
      <c r="F535" s="145">
        <v>0</v>
      </c>
      <c r="G535" s="145">
        <v>1200</v>
      </c>
      <c r="H535" s="145">
        <v>0</v>
      </c>
      <c r="I535" s="145" t="s">
        <v>344</v>
      </c>
      <c r="J535" s="107">
        <f t="shared" si="8"/>
        <v>540</v>
      </c>
    </row>
    <row r="536" spans="1:10" hidden="1" x14ac:dyDescent="0.25">
      <c r="A536" s="76">
        <v>667384</v>
      </c>
      <c r="B536" s="144" t="s">
        <v>191</v>
      </c>
      <c r="C536" s="140">
        <v>540</v>
      </c>
      <c r="D536" s="76">
        <v>670005</v>
      </c>
      <c r="E536" s="145" t="s">
        <v>246</v>
      </c>
      <c r="F536" s="145">
        <v>2500</v>
      </c>
      <c r="G536" s="145">
        <v>4800</v>
      </c>
      <c r="H536" s="145">
        <v>4130</v>
      </c>
      <c r="I536" s="145" t="s">
        <v>344</v>
      </c>
      <c r="J536" s="107">
        <f t="shared" si="8"/>
        <v>540</v>
      </c>
    </row>
    <row r="537" spans="1:10" hidden="1" x14ac:dyDescent="0.25">
      <c r="A537" s="76">
        <v>667384</v>
      </c>
      <c r="B537" s="144" t="s">
        <v>191</v>
      </c>
      <c r="C537" s="140">
        <v>540</v>
      </c>
      <c r="D537" s="76">
        <v>670006</v>
      </c>
      <c r="E537" s="145" t="s">
        <v>247</v>
      </c>
      <c r="F537" s="145">
        <v>10.5</v>
      </c>
      <c r="G537" s="145">
        <v>17.5</v>
      </c>
      <c r="H537" s="145">
        <v>16</v>
      </c>
      <c r="I537" s="145" t="s">
        <v>344</v>
      </c>
      <c r="J537" s="107">
        <f t="shared" si="8"/>
        <v>540</v>
      </c>
    </row>
    <row r="538" spans="1:10" hidden="1" x14ac:dyDescent="0.25">
      <c r="A538" s="76">
        <v>667384</v>
      </c>
      <c r="B538" s="144" t="s">
        <v>191</v>
      </c>
      <c r="C538" s="140">
        <v>540</v>
      </c>
      <c r="D538" s="76">
        <v>670010</v>
      </c>
      <c r="E538" s="145" t="s">
        <v>248</v>
      </c>
      <c r="F538" s="145">
        <v>0.1</v>
      </c>
      <c r="G538" s="145">
        <v>19</v>
      </c>
      <c r="H538" s="145">
        <v>0.2</v>
      </c>
      <c r="I538" s="145" t="s">
        <v>344</v>
      </c>
      <c r="J538" s="107">
        <f t="shared" si="8"/>
        <v>540</v>
      </c>
    </row>
    <row r="539" spans="1:10" hidden="1" x14ac:dyDescent="0.25">
      <c r="A539" s="76">
        <v>667384</v>
      </c>
      <c r="B539" s="144" t="s">
        <v>191</v>
      </c>
      <c r="C539" s="140">
        <v>540</v>
      </c>
      <c r="D539" s="76">
        <v>670011</v>
      </c>
      <c r="E539" s="145" t="s">
        <v>249</v>
      </c>
      <c r="F539" s="145">
        <v>3</v>
      </c>
      <c r="G539" s="145">
        <v>4</v>
      </c>
      <c r="H539" s="145">
        <v>4</v>
      </c>
      <c r="I539" s="145" t="s">
        <v>344</v>
      </c>
      <c r="J539" s="107">
        <f t="shared" si="8"/>
        <v>540</v>
      </c>
    </row>
    <row r="540" spans="1:10" hidden="1" x14ac:dyDescent="0.25">
      <c r="A540" s="76">
        <v>667384</v>
      </c>
      <c r="B540" s="144" t="s">
        <v>191</v>
      </c>
      <c r="C540" s="140">
        <v>540</v>
      </c>
      <c r="D540" s="76">
        <v>670007</v>
      </c>
      <c r="E540" s="145" t="s">
        <v>250</v>
      </c>
      <c r="F540" s="145">
        <v>580</v>
      </c>
      <c r="G540" s="145">
        <v>650</v>
      </c>
      <c r="H540" s="145">
        <v>600</v>
      </c>
      <c r="I540" s="145" t="s">
        <v>344</v>
      </c>
      <c r="J540" s="107">
        <f t="shared" si="8"/>
        <v>540</v>
      </c>
    </row>
    <row r="541" spans="1:10" hidden="1" x14ac:dyDescent="0.25">
      <c r="A541" s="76">
        <v>667384</v>
      </c>
      <c r="B541" s="144" t="s">
        <v>191</v>
      </c>
      <c r="C541" s="140">
        <v>540</v>
      </c>
      <c r="D541" s="76">
        <v>670004</v>
      </c>
      <c r="E541" s="145" t="s">
        <v>251</v>
      </c>
      <c r="F541" s="145">
        <v>3</v>
      </c>
      <c r="G541" s="145">
        <v>6</v>
      </c>
      <c r="H541" s="145">
        <v>3.9</v>
      </c>
      <c r="I541" s="145" t="s">
        <v>344</v>
      </c>
      <c r="J541" s="107">
        <f t="shared" si="8"/>
        <v>540</v>
      </c>
    </row>
    <row r="542" spans="1:10" hidden="1" x14ac:dyDescent="0.25">
      <c r="A542" s="76">
        <v>667384</v>
      </c>
      <c r="B542" s="144" t="s">
        <v>191</v>
      </c>
      <c r="C542" s="140">
        <v>540</v>
      </c>
      <c r="D542" s="76">
        <v>670009</v>
      </c>
      <c r="E542" s="145" t="s">
        <v>252</v>
      </c>
      <c r="F542" s="145">
        <v>0.45</v>
      </c>
      <c r="G542" s="145">
        <v>2.5</v>
      </c>
      <c r="H542" s="145">
        <v>2.2000000000000002</v>
      </c>
      <c r="I542" s="145" t="s">
        <v>344</v>
      </c>
      <c r="J542" s="107">
        <f t="shared" si="8"/>
        <v>540</v>
      </c>
    </row>
    <row r="543" spans="1:10" hidden="1" x14ac:dyDescent="0.25">
      <c r="A543" s="76">
        <v>667384</v>
      </c>
      <c r="B543" s="144" t="s">
        <v>191</v>
      </c>
      <c r="C543" s="140">
        <v>540</v>
      </c>
      <c r="D543" s="76">
        <v>670008</v>
      </c>
      <c r="E543" s="145" t="s">
        <v>253</v>
      </c>
      <c r="F543" s="145">
        <v>9</v>
      </c>
      <c r="G543" s="145">
        <v>13</v>
      </c>
      <c r="H543" s="145">
        <v>12</v>
      </c>
      <c r="I543" s="145" t="s">
        <v>344</v>
      </c>
      <c r="J543" s="107">
        <f t="shared" si="8"/>
        <v>540</v>
      </c>
    </row>
    <row r="544" spans="1:10" hidden="1" x14ac:dyDescent="0.25">
      <c r="A544" s="76">
        <v>667384</v>
      </c>
      <c r="B544" s="144" t="s">
        <v>191</v>
      </c>
      <c r="C544" s="140">
        <v>540</v>
      </c>
      <c r="D544" s="76">
        <v>680011</v>
      </c>
      <c r="E544" s="145" t="s">
        <v>254</v>
      </c>
      <c r="F544" s="145">
        <v>3</v>
      </c>
      <c r="G544" s="145">
        <v>4</v>
      </c>
      <c r="H544" s="145">
        <v>4</v>
      </c>
      <c r="I544" s="145" t="s">
        <v>344</v>
      </c>
      <c r="J544" s="107">
        <f t="shared" si="8"/>
        <v>540</v>
      </c>
    </row>
    <row r="545" spans="1:10" hidden="1" x14ac:dyDescent="0.25">
      <c r="A545" s="76">
        <v>667384</v>
      </c>
      <c r="B545" s="144" t="s">
        <v>191</v>
      </c>
      <c r="C545" s="140">
        <v>540</v>
      </c>
      <c r="D545" s="76">
        <v>680009</v>
      </c>
      <c r="E545" s="145" t="s">
        <v>90</v>
      </c>
      <c r="F545" s="145">
        <v>32</v>
      </c>
      <c r="G545" s="145">
        <v>35</v>
      </c>
      <c r="H545" s="145">
        <v>33.729999999999997</v>
      </c>
      <c r="I545" s="145" t="s">
        <v>344</v>
      </c>
      <c r="J545" s="107">
        <f t="shared" si="8"/>
        <v>540</v>
      </c>
    </row>
    <row r="546" spans="1:10" hidden="1" x14ac:dyDescent="0.25">
      <c r="A546" s="76">
        <v>667384</v>
      </c>
      <c r="B546" s="144" t="s">
        <v>191</v>
      </c>
      <c r="C546" s="140">
        <v>540</v>
      </c>
      <c r="D546" s="76">
        <v>680001</v>
      </c>
      <c r="E546" s="145" t="s">
        <v>255</v>
      </c>
      <c r="F546" s="145">
        <v>40</v>
      </c>
      <c r="G546" s="145">
        <v>75</v>
      </c>
      <c r="H546" s="145">
        <v>61</v>
      </c>
      <c r="I546" s="145" t="s">
        <v>344</v>
      </c>
      <c r="J546" s="107">
        <f t="shared" si="8"/>
        <v>540</v>
      </c>
    </row>
    <row r="547" spans="1:10" hidden="1" x14ac:dyDescent="0.25">
      <c r="A547" s="76">
        <v>667384</v>
      </c>
      <c r="B547" s="144" t="s">
        <v>191</v>
      </c>
      <c r="C547" s="140">
        <v>540</v>
      </c>
      <c r="D547" s="76">
        <v>680003</v>
      </c>
      <c r="E547" s="145" t="s">
        <v>256</v>
      </c>
      <c r="F547" s="145">
        <v>30</v>
      </c>
      <c r="G547" s="145">
        <v>90</v>
      </c>
      <c r="H547" s="145">
        <v>72</v>
      </c>
      <c r="I547" s="145" t="s">
        <v>344</v>
      </c>
      <c r="J547" s="107">
        <f t="shared" si="8"/>
        <v>540</v>
      </c>
    </row>
    <row r="548" spans="1:10" hidden="1" x14ac:dyDescent="0.25">
      <c r="A548" s="76">
        <v>667384</v>
      </c>
      <c r="B548" s="144" t="s">
        <v>191</v>
      </c>
      <c r="C548" s="140">
        <v>540</v>
      </c>
      <c r="D548" s="76">
        <v>680007</v>
      </c>
      <c r="E548" s="145" t="s">
        <v>300</v>
      </c>
      <c r="F548" s="145">
        <v>501</v>
      </c>
      <c r="G548" s="145">
        <v>505</v>
      </c>
      <c r="H548" s="145">
        <v>505</v>
      </c>
      <c r="I548" s="145" t="s">
        <v>344</v>
      </c>
      <c r="J548" s="107">
        <f t="shared" si="8"/>
        <v>540</v>
      </c>
    </row>
    <row r="549" spans="1:10" hidden="1" x14ac:dyDescent="0.25">
      <c r="A549" s="76">
        <v>667384</v>
      </c>
      <c r="B549" s="144" t="s">
        <v>191</v>
      </c>
      <c r="C549" s="140">
        <v>540</v>
      </c>
      <c r="D549" s="76">
        <v>680008</v>
      </c>
      <c r="E549" s="145" t="s">
        <v>257</v>
      </c>
      <c r="F549" s="145">
        <v>106</v>
      </c>
      <c r="G549" s="145">
        <v>118</v>
      </c>
      <c r="H549" s="145">
        <v>115.4</v>
      </c>
      <c r="I549" s="145" t="s">
        <v>344</v>
      </c>
      <c r="J549" s="107">
        <f t="shared" si="8"/>
        <v>540</v>
      </c>
    </row>
    <row r="550" spans="1:10" hidden="1" x14ac:dyDescent="0.25">
      <c r="A550" s="76">
        <v>667384</v>
      </c>
      <c r="B550" s="144" t="s">
        <v>191</v>
      </c>
      <c r="C550" s="140">
        <v>540</v>
      </c>
      <c r="D550" s="76">
        <v>680010</v>
      </c>
      <c r="E550" s="145" t="s">
        <v>91</v>
      </c>
      <c r="F550" s="145">
        <v>3.45</v>
      </c>
      <c r="G550" s="145">
        <v>5</v>
      </c>
      <c r="H550" s="145">
        <v>4.66</v>
      </c>
      <c r="I550" s="145" t="s">
        <v>344</v>
      </c>
      <c r="J550" s="107">
        <f t="shared" si="8"/>
        <v>540</v>
      </c>
    </row>
    <row r="551" spans="1:10" hidden="1" x14ac:dyDescent="0.25">
      <c r="A551" s="76">
        <v>667384</v>
      </c>
      <c r="B551" s="144" t="s">
        <v>191</v>
      </c>
      <c r="C551" s="140">
        <v>540</v>
      </c>
      <c r="D551" s="76">
        <v>680006</v>
      </c>
      <c r="E551" s="145" t="s">
        <v>258</v>
      </c>
      <c r="F551" s="145">
        <v>8</v>
      </c>
      <c r="G551" s="145">
        <v>13</v>
      </c>
      <c r="H551" s="145">
        <v>9.6999999999999993</v>
      </c>
      <c r="I551" s="145" t="s">
        <v>344</v>
      </c>
      <c r="J551" s="107">
        <f t="shared" si="8"/>
        <v>540</v>
      </c>
    </row>
    <row r="552" spans="1:10" hidden="1" x14ac:dyDescent="0.25">
      <c r="A552" s="76">
        <v>667384</v>
      </c>
      <c r="B552" s="144" t="s">
        <v>191</v>
      </c>
      <c r="C552" s="140">
        <v>540</v>
      </c>
      <c r="D552" s="76">
        <v>680005</v>
      </c>
      <c r="E552" s="145" t="s">
        <v>259</v>
      </c>
      <c r="F552" s="145">
        <v>160</v>
      </c>
      <c r="G552" s="145">
        <v>250</v>
      </c>
      <c r="H552" s="145">
        <v>138</v>
      </c>
      <c r="I552" s="145" t="s">
        <v>345</v>
      </c>
      <c r="J552" s="107">
        <f t="shared" si="8"/>
        <v>540</v>
      </c>
    </row>
    <row r="553" spans="1:10" hidden="1" x14ac:dyDescent="0.25">
      <c r="A553" s="76">
        <v>667384</v>
      </c>
      <c r="B553" s="144" t="s">
        <v>191</v>
      </c>
      <c r="C553" s="140">
        <v>540</v>
      </c>
      <c r="D553" s="76">
        <v>680002</v>
      </c>
      <c r="E553" s="145" t="s">
        <v>260</v>
      </c>
      <c r="F553" s="145">
        <v>35</v>
      </c>
      <c r="G553" s="145">
        <v>142</v>
      </c>
      <c r="H553" s="145">
        <v>50</v>
      </c>
      <c r="I553" s="145" t="s">
        <v>344</v>
      </c>
      <c r="J553" s="107">
        <f t="shared" si="8"/>
        <v>540</v>
      </c>
    </row>
    <row r="554" spans="1:10" hidden="1" x14ac:dyDescent="0.25">
      <c r="A554" s="76">
        <v>667384</v>
      </c>
      <c r="B554" s="144" t="s">
        <v>191</v>
      </c>
      <c r="C554" s="140">
        <v>540</v>
      </c>
      <c r="D554" s="76">
        <v>680012</v>
      </c>
      <c r="E554" s="145" t="s">
        <v>261</v>
      </c>
      <c r="F554" s="145">
        <v>30</v>
      </c>
      <c r="G554" s="145">
        <v>40</v>
      </c>
      <c r="H554" s="145">
        <v>40</v>
      </c>
      <c r="I554" s="145" t="s">
        <v>344</v>
      </c>
      <c r="J554" s="107">
        <f t="shared" si="8"/>
        <v>540</v>
      </c>
    </row>
    <row r="555" spans="1:10" hidden="1" x14ac:dyDescent="0.25">
      <c r="A555" s="76">
        <v>667383</v>
      </c>
      <c r="B555" s="144" t="s">
        <v>190</v>
      </c>
      <c r="C555" s="140">
        <v>530</v>
      </c>
      <c r="D555" s="76">
        <v>610008</v>
      </c>
      <c r="E555" s="145" t="s">
        <v>106</v>
      </c>
      <c r="F555" s="145">
        <v>20</v>
      </c>
      <c r="G555" s="145">
        <v>100</v>
      </c>
      <c r="H555" s="145">
        <v>82</v>
      </c>
      <c r="I555" s="145" t="s">
        <v>344</v>
      </c>
      <c r="J555" s="107">
        <f t="shared" si="8"/>
        <v>530</v>
      </c>
    </row>
    <row r="556" spans="1:10" hidden="1" x14ac:dyDescent="0.25">
      <c r="A556" s="76">
        <v>667383</v>
      </c>
      <c r="B556" s="144" t="s">
        <v>190</v>
      </c>
      <c r="C556" s="140">
        <v>530</v>
      </c>
      <c r="D556" s="76">
        <v>650002</v>
      </c>
      <c r="E556" s="145" t="s">
        <v>107</v>
      </c>
      <c r="F556" s="145">
        <v>0</v>
      </c>
      <c r="G556" s="145">
        <v>100</v>
      </c>
      <c r="H556" s="145">
        <v>20</v>
      </c>
      <c r="I556" s="145" t="s">
        <v>344</v>
      </c>
      <c r="J556" s="107">
        <f t="shared" si="8"/>
        <v>530</v>
      </c>
    </row>
    <row r="557" spans="1:10" hidden="1" x14ac:dyDescent="0.25">
      <c r="A557" s="76">
        <v>667383</v>
      </c>
      <c r="B557" s="144" t="s">
        <v>190</v>
      </c>
      <c r="C557" s="140">
        <v>530</v>
      </c>
      <c r="D557" s="76">
        <v>660002</v>
      </c>
      <c r="E557" s="145" t="s">
        <v>108</v>
      </c>
      <c r="F557" s="145">
        <v>0</v>
      </c>
      <c r="G557" s="145">
        <v>5</v>
      </c>
      <c r="H557" s="145">
        <v>5.8</v>
      </c>
      <c r="I557" s="145" t="s">
        <v>345</v>
      </c>
      <c r="J557" s="107">
        <f t="shared" si="8"/>
        <v>530</v>
      </c>
    </row>
    <row r="558" spans="1:10" hidden="1" x14ac:dyDescent="0.25">
      <c r="A558" s="76">
        <v>667383</v>
      </c>
      <c r="B558" s="144" t="s">
        <v>190</v>
      </c>
      <c r="C558" s="140">
        <v>530</v>
      </c>
      <c r="D558" s="76">
        <v>660001</v>
      </c>
      <c r="E558" s="145" t="s">
        <v>109</v>
      </c>
      <c r="F558" s="145">
        <v>10</v>
      </c>
      <c r="G558" s="145">
        <v>14</v>
      </c>
      <c r="H558" s="145">
        <v>11.5</v>
      </c>
      <c r="I558" s="145" t="s">
        <v>344</v>
      </c>
      <c r="J558" s="107">
        <f t="shared" si="8"/>
        <v>530</v>
      </c>
    </row>
    <row r="559" spans="1:10" hidden="1" x14ac:dyDescent="0.25">
      <c r="A559" s="76">
        <v>667383</v>
      </c>
      <c r="B559" s="144" t="s">
        <v>190</v>
      </c>
      <c r="C559" s="140">
        <v>530</v>
      </c>
      <c r="D559" s="76">
        <v>660004</v>
      </c>
      <c r="E559" s="145" t="s">
        <v>110</v>
      </c>
      <c r="F559" s="145">
        <v>20</v>
      </c>
      <c r="G559" s="145">
        <v>60</v>
      </c>
      <c r="H559" s="145">
        <v>49</v>
      </c>
      <c r="I559" s="145" t="s">
        <v>344</v>
      </c>
      <c r="J559" s="107">
        <f t="shared" si="8"/>
        <v>530</v>
      </c>
    </row>
    <row r="560" spans="1:10" hidden="1" x14ac:dyDescent="0.25">
      <c r="A560" s="76">
        <v>667383</v>
      </c>
      <c r="B560" s="144" t="s">
        <v>190</v>
      </c>
      <c r="C560" s="140">
        <v>530</v>
      </c>
      <c r="D560" s="76">
        <v>660003</v>
      </c>
      <c r="E560" s="145" t="s">
        <v>111</v>
      </c>
      <c r="F560" s="145">
        <v>2</v>
      </c>
      <c r="G560" s="145">
        <v>10</v>
      </c>
      <c r="H560" s="145">
        <v>3.6</v>
      </c>
      <c r="I560" s="145" t="s">
        <v>344</v>
      </c>
      <c r="J560" s="107">
        <f t="shared" si="8"/>
        <v>530</v>
      </c>
    </row>
    <row r="561" spans="1:10" hidden="1" x14ac:dyDescent="0.25">
      <c r="A561" s="76">
        <v>667383</v>
      </c>
      <c r="B561" s="144" t="s">
        <v>190</v>
      </c>
      <c r="C561" s="140">
        <v>530</v>
      </c>
      <c r="D561" s="76">
        <v>660005</v>
      </c>
      <c r="E561" s="145" t="s">
        <v>112</v>
      </c>
      <c r="F561" s="145">
        <v>25</v>
      </c>
      <c r="G561" s="145">
        <v>60</v>
      </c>
      <c r="H561" s="145">
        <v>60</v>
      </c>
      <c r="I561" s="145" t="s">
        <v>344</v>
      </c>
      <c r="J561" s="107">
        <f t="shared" si="8"/>
        <v>530</v>
      </c>
    </row>
    <row r="562" spans="1:10" hidden="1" x14ac:dyDescent="0.25">
      <c r="A562" s="76">
        <v>667382</v>
      </c>
      <c r="B562" s="144" t="s">
        <v>355</v>
      </c>
      <c r="C562" s="140">
        <v>6</v>
      </c>
      <c r="D562" s="76">
        <v>3</v>
      </c>
      <c r="E562" s="145" t="s">
        <v>262</v>
      </c>
      <c r="F562" s="145">
        <v>3600</v>
      </c>
      <c r="G562" s="145">
        <v>4200</v>
      </c>
      <c r="H562" s="145">
        <v>4200</v>
      </c>
      <c r="I562" s="145" t="s">
        <v>344</v>
      </c>
      <c r="J562" s="107">
        <f t="shared" si="8"/>
        <v>6</v>
      </c>
    </row>
    <row r="563" spans="1:10" hidden="1" x14ac:dyDescent="0.25">
      <c r="A563" s="76">
        <v>667382</v>
      </c>
      <c r="B563" s="144" t="s">
        <v>355</v>
      </c>
      <c r="C563" s="140">
        <v>6</v>
      </c>
      <c r="D563" s="76">
        <v>59</v>
      </c>
      <c r="E563" s="145" t="s">
        <v>263</v>
      </c>
      <c r="F563" s="145">
        <v>23</v>
      </c>
      <c r="G563" s="145">
        <v>24</v>
      </c>
      <c r="H563" s="145">
        <v>22</v>
      </c>
      <c r="I563" s="145" t="s">
        <v>345</v>
      </c>
      <c r="J563" s="107">
        <f t="shared" si="8"/>
        <v>6</v>
      </c>
    </row>
    <row r="564" spans="1:10" hidden="1" x14ac:dyDescent="0.25">
      <c r="A564" s="76">
        <v>667382</v>
      </c>
      <c r="B564" s="144" t="s">
        <v>355</v>
      </c>
      <c r="C564" s="140">
        <v>6</v>
      </c>
      <c r="D564" s="76">
        <v>58</v>
      </c>
      <c r="E564" s="145" t="s">
        <v>303</v>
      </c>
      <c r="F564" s="145">
        <v>20</v>
      </c>
      <c r="G564" s="145">
        <v>50</v>
      </c>
      <c r="H564" s="145">
        <v>20</v>
      </c>
      <c r="I564" s="145" t="s">
        <v>344</v>
      </c>
      <c r="J564" s="107">
        <f t="shared" si="8"/>
        <v>6</v>
      </c>
    </row>
    <row r="565" spans="1:10" hidden="1" x14ac:dyDescent="0.25">
      <c r="A565" s="76">
        <v>667382</v>
      </c>
      <c r="B565" s="144" t="s">
        <v>355</v>
      </c>
      <c r="C565" s="140">
        <v>6</v>
      </c>
      <c r="D565" s="76">
        <v>57</v>
      </c>
      <c r="E565" s="145" t="s">
        <v>360</v>
      </c>
      <c r="F565" s="145">
        <v>0</v>
      </c>
      <c r="G565" s="145">
        <v>0</v>
      </c>
      <c r="H565" s="145">
        <v>0</v>
      </c>
      <c r="I565" s="145" t="s">
        <v>344</v>
      </c>
      <c r="J565" s="107">
        <f t="shared" si="8"/>
        <v>6</v>
      </c>
    </row>
    <row r="566" spans="1:10" hidden="1" x14ac:dyDescent="0.25">
      <c r="A566" s="76">
        <v>667382</v>
      </c>
      <c r="B566" s="144" t="s">
        <v>355</v>
      </c>
      <c r="C566" s="140">
        <v>6</v>
      </c>
      <c r="D566" s="76">
        <v>21</v>
      </c>
      <c r="E566" s="145" t="s">
        <v>265</v>
      </c>
      <c r="F566" s="145">
        <v>26</v>
      </c>
      <c r="G566" s="145">
        <v>31</v>
      </c>
      <c r="H566" s="145">
        <v>28</v>
      </c>
      <c r="I566" s="145" t="s">
        <v>344</v>
      </c>
      <c r="J566" s="107">
        <f t="shared" si="8"/>
        <v>6</v>
      </c>
    </row>
    <row r="567" spans="1:10" hidden="1" x14ac:dyDescent="0.25">
      <c r="A567" s="76">
        <v>667381</v>
      </c>
      <c r="B567" s="144" t="s">
        <v>225</v>
      </c>
      <c r="C567" s="140">
        <v>76</v>
      </c>
      <c r="D567" s="76">
        <v>40402</v>
      </c>
      <c r="E567" s="145" t="s">
        <v>220</v>
      </c>
      <c r="F567" s="145">
        <v>6000</v>
      </c>
      <c r="G567" s="145">
        <v>9500</v>
      </c>
      <c r="H567" s="145">
        <v>8500</v>
      </c>
      <c r="I567" s="145" t="s">
        <v>344</v>
      </c>
      <c r="J567" s="107">
        <f t="shared" si="8"/>
        <v>76</v>
      </c>
    </row>
    <row r="568" spans="1:10" hidden="1" x14ac:dyDescent="0.25">
      <c r="A568" s="76">
        <v>667381</v>
      </c>
      <c r="B568" s="144" t="s">
        <v>225</v>
      </c>
      <c r="C568" s="140">
        <v>76</v>
      </c>
      <c r="D568" s="76">
        <v>40406</v>
      </c>
      <c r="E568" s="145" t="s">
        <v>221</v>
      </c>
      <c r="F568" s="145">
        <v>600</v>
      </c>
      <c r="G568" s="145">
        <v>800</v>
      </c>
      <c r="H568" s="145">
        <v>600</v>
      </c>
      <c r="I568" s="145" t="s">
        <v>344</v>
      </c>
      <c r="J568" s="107">
        <f t="shared" si="8"/>
        <v>76</v>
      </c>
    </row>
    <row r="569" spans="1:10" hidden="1" x14ac:dyDescent="0.25">
      <c r="A569" s="76">
        <v>667381</v>
      </c>
      <c r="B569" s="144" t="s">
        <v>225</v>
      </c>
      <c r="C569" s="140">
        <v>76</v>
      </c>
      <c r="D569" s="76">
        <v>40405</v>
      </c>
      <c r="E569" s="145" t="s">
        <v>222</v>
      </c>
      <c r="F569" s="145">
        <v>19</v>
      </c>
      <c r="G569" s="145">
        <v>20</v>
      </c>
      <c r="H569" s="145">
        <v>19</v>
      </c>
      <c r="I569" s="145" t="s">
        <v>344</v>
      </c>
      <c r="J569" s="107">
        <f t="shared" si="8"/>
        <v>76</v>
      </c>
    </row>
    <row r="570" spans="1:10" hidden="1" x14ac:dyDescent="0.25">
      <c r="A570" s="76">
        <v>667381</v>
      </c>
      <c r="B570" s="144" t="s">
        <v>225</v>
      </c>
      <c r="C570" s="140">
        <v>76</v>
      </c>
      <c r="D570" s="76">
        <v>40401</v>
      </c>
      <c r="E570" s="145" t="s">
        <v>128</v>
      </c>
      <c r="F570" s="145">
        <v>0</v>
      </c>
      <c r="G570" s="145">
        <v>5</v>
      </c>
      <c r="H570" s="145">
        <v>1.5</v>
      </c>
      <c r="I570" s="145" t="s">
        <v>344</v>
      </c>
      <c r="J570" s="107">
        <f t="shared" si="8"/>
        <v>76</v>
      </c>
    </row>
    <row r="571" spans="1:10" hidden="1" x14ac:dyDescent="0.25">
      <c r="A571" s="76">
        <v>667381</v>
      </c>
      <c r="B571" s="144" t="s">
        <v>225</v>
      </c>
      <c r="C571" s="140">
        <v>76</v>
      </c>
      <c r="D571" s="76">
        <v>40404</v>
      </c>
      <c r="E571" s="145" t="s">
        <v>129</v>
      </c>
      <c r="F571" s="145">
        <v>1.5</v>
      </c>
      <c r="G571" s="145">
        <v>2</v>
      </c>
      <c r="H571" s="145">
        <v>1.5</v>
      </c>
      <c r="I571" s="145" t="s">
        <v>344</v>
      </c>
      <c r="J571" s="107">
        <f t="shared" si="8"/>
        <v>76</v>
      </c>
    </row>
    <row r="572" spans="1:10" hidden="1" x14ac:dyDescent="0.25">
      <c r="A572" s="76">
        <v>667381</v>
      </c>
      <c r="B572" s="144" t="s">
        <v>225</v>
      </c>
      <c r="C572" s="140">
        <v>76</v>
      </c>
      <c r="D572" s="76">
        <v>40403</v>
      </c>
      <c r="E572" s="145" t="s">
        <v>223</v>
      </c>
      <c r="F572" s="145">
        <v>245</v>
      </c>
      <c r="G572" s="145">
        <v>255</v>
      </c>
      <c r="H572" s="145">
        <v>251</v>
      </c>
      <c r="I572" s="145" t="s">
        <v>344</v>
      </c>
      <c r="J572" s="107">
        <f t="shared" si="8"/>
        <v>76</v>
      </c>
    </row>
    <row r="573" spans="1:10" hidden="1" x14ac:dyDescent="0.25">
      <c r="A573" s="76">
        <v>667381</v>
      </c>
      <c r="B573" s="144" t="s">
        <v>225</v>
      </c>
      <c r="C573" s="140">
        <v>76</v>
      </c>
      <c r="D573" s="76">
        <v>40407</v>
      </c>
      <c r="E573" s="145" t="s">
        <v>224</v>
      </c>
      <c r="F573" s="145">
        <v>52</v>
      </c>
      <c r="G573" s="145">
        <v>60</v>
      </c>
      <c r="H573" s="145">
        <v>57</v>
      </c>
      <c r="I573" s="145" t="s">
        <v>344</v>
      </c>
      <c r="J573" s="107">
        <f t="shared" si="8"/>
        <v>76</v>
      </c>
    </row>
    <row r="574" spans="1:10" hidden="1" x14ac:dyDescent="0.25">
      <c r="A574" s="76">
        <v>667375</v>
      </c>
      <c r="B574" s="144" t="s">
        <v>195</v>
      </c>
      <c r="C574" s="140">
        <v>303</v>
      </c>
      <c r="D574" s="76">
        <v>60402</v>
      </c>
      <c r="E574" s="145" t="s">
        <v>179</v>
      </c>
      <c r="F574" s="145">
        <v>2</v>
      </c>
      <c r="G574" s="145">
        <v>8</v>
      </c>
      <c r="H574" s="145">
        <v>6</v>
      </c>
      <c r="I574" s="145" t="s">
        <v>344</v>
      </c>
      <c r="J574" s="107">
        <f t="shared" si="8"/>
        <v>301</v>
      </c>
    </row>
    <row r="575" spans="1:10" hidden="1" x14ac:dyDescent="0.25">
      <c r="A575" s="76">
        <v>667375</v>
      </c>
      <c r="B575" s="144" t="s">
        <v>195</v>
      </c>
      <c r="C575" s="140">
        <v>303</v>
      </c>
      <c r="D575" s="76">
        <v>60404</v>
      </c>
      <c r="E575" s="145" t="s">
        <v>211</v>
      </c>
      <c r="F575" s="145">
        <v>0.5</v>
      </c>
      <c r="G575" s="145">
        <v>6.5</v>
      </c>
      <c r="H575" s="145">
        <v>6.5</v>
      </c>
      <c r="I575" s="145" t="s">
        <v>344</v>
      </c>
      <c r="J575" s="107">
        <f t="shared" si="8"/>
        <v>301</v>
      </c>
    </row>
    <row r="576" spans="1:10" hidden="1" x14ac:dyDescent="0.25">
      <c r="A576" s="76">
        <v>667375</v>
      </c>
      <c r="B576" s="144" t="s">
        <v>195</v>
      </c>
      <c r="C576" s="140">
        <v>303</v>
      </c>
      <c r="D576" s="76">
        <v>60401</v>
      </c>
      <c r="E576" s="145" t="s">
        <v>180</v>
      </c>
      <c r="F576" s="145">
        <v>35</v>
      </c>
      <c r="G576" s="145">
        <v>36.5</v>
      </c>
      <c r="H576" s="145">
        <v>34.299999999999997</v>
      </c>
      <c r="I576" s="145" t="s">
        <v>345</v>
      </c>
      <c r="J576" s="107">
        <f t="shared" si="8"/>
        <v>301</v>
      </c>
    </row>
    <row r="577" spans="1:10" hidden="1" x14ac:dyDescent="0.25">
      <c r="A577" s="76">
        <v>667375</v>
      </c>
      <c r="B577" s="144" t="s">
        <v>195</v>
      </c>
      <c r="C577" s="140">
        <v>303</v>
      </c>
      <c r="D577" s="76">
        <v>60403</v>
      </c>
      <c r="E577" s="145" t="s">
        <v>212</v>
      </c>
      <c r="F577" s="145">
        <v>150</v>
      </c>
      <c r="G577" s="145">
        <v>300</v>
      </c>
      <c r="H577" s="145">
        <v>240</v>
      </c>
      <c r="I577" s="145" t="s">
        <v>344</v>
      </c>
      <c r="J577" s="107">
        <f t="shared" si="8"/>
        <v>301</v>
      </c>
    </row>
    <row r="578" spans="1:10" hidden="1" x14ac:dyDescent="0.25">
      <c r="A578" s="76">
        <v>667372</v>
      </c>
      <c r="B578" s="144" t="s">
        <v>188</v>
      </c>
      <c r="C578" s="140">
        <v>55</v>
      </c>
      <c r="D578" s="76">
        <v>30201</v>
      </c>
      <c r="E578" s="145" t="s">
        <v>113</v>
      </c>
      <c r="F578" s="145">
        <v>8500</v>
      </c>
      <c r="G578" s="145">
        <v>9500</v>
      </c>
      <c r="H578" s="145">
        <v>9000</v>
      </c>
      <c r="I578" s="145" t="s">
        <v>344</v>
      </c>
      <c r="J578" s="107">
        <f t="shared" ref="J578:J641" si="9">IF(A578="","",IF(OR(C578=73,C578=74,C578=75),75,IF(OR(C578=31,C578=32,C578=33),33,IF(OR(C578=301,C578=302,C578=303,C578=304,C578=305),301,C578))))</f>
        <v>55</v>
      </c>
    </row>
    <row r="579" spans="1:10" hidden="1" x14ac:dyDescent="0.25">
      <c r="A579" s="76">
        <v>667372</v>
      </c>
      <c r="B579" s="144" t="s">
        <v>188</v>
      </c>
      <c r="C579" s="140">
        <v>55</v>
      </c>
      <c r="D579" s="76">
        <v>30205</v>
      </c>
      <c r="E579" s="145" t="s">
        <v>114</v>
      </c>
      <c r="F579" s="145">
        <v>0.5</v>
      </c>
      <c r="G579" s="145">
        <v>0.6</v>
      </c>
      <c r="H579" s="145">
        <v>0.6</v>
      </c>
      <c r="I579" s="145" t="s">
        <v>344</v>
      </c>
      <c r="J579" s="107">
        <f t="shared" si="9"/>
        <v>55</v>
      </c>
    </row>
    <row r="580" spans="1:10" x14ac:dyDescent="0.25">
      <c r="A580" s="76">
        <v>667372</v>
      </c>
      <c r="B580" s="144" t="s">
        <v>188</v>
      </c>
      <c r="C580" s="140">
        <v>55</v>
      </c>
      <c r="D580" s="76">
        <v>30206</v>
      </c>
      <c r="E580" s="145" t="s">
        <v>115</v>
      </c>
      <c r="F580" s="145">
        <v>0.5</v>
      </c>
      <c r="G580" s="145">
        <v>2</v>
      </c>
      <c r="H580" s="145">
        <v>3.3</v>
      </c>
      <c r="I580" s="145" t="s">
        <v>345</v>
      </c>
      <c r="J580" s="107">
        <f t="shared" si="9"/>
        <v>55</v>
      </c>
    </row>
    <row r="581" spans="1:10" hidden="1" x14ac:dyDescent="0.25">
      <c r="A581" s="76">
        <v>667372</v>
      </c>
      <c r="B581" s="144" t="s">
        <v>188</v>
      </c>
      <c r="C581" s="140">
        <v>55</v>
      </c>
      <c r="D581" s="76">
        <v>30202</v>
      </c>
      <c r="E581" s="145" t="s">
        <v>116</v>
      </c>
      <c r="F581" s="145">
        <v>50</v>
      </c>
      <c r="G581" s="145">
        <v>300</v>
      </c>
      <c r="H581" s="145">
        <v>341</v>
      </c>
      <c r="I581" s="145" t="s">
        <v>345</v>
      </c>
      <c r="J581" s="107">
        <f t="shared" si="9"/>
        <v>55</v>
      </c>
    </row>
    <row r="582" spans="1:10" hidden="1" x14ac:dyDescent="0.25">
      <c r="A582" s="76">
        <v>667372</v>
      </c>
      <c r="B582" s="144" t="s">
        <v>188</v>
      </c>
      <c r="C582" s="140">
        <v>55</v>
      </c>
      <c r="D582" s="76">
        <v>30203</v>
      </c>
      <c r="E582" s="145" t="s">
        <v>117</v>
      </c>
      <c r="F582" s="145">
        <v>105</v>
      </c>
      <c r="G582" s="145">
        <v>110</v>
      </c>
      <c r="H582" s="145">
        <v>105</v>
      </c>
      <c r="I582" s="145" t="s">
        <v>344</v>
      </c>
      <c r="J582" s="107">
        <f t="shared" si="9"/>
        <v>55</v>
      </c>
    </row>
    <row r="583" spans="1:10" hidden="1" x14ac:dyDescent="0.25">
      <c r="A583" s="76">
        <v>667372</v>
      </c>
      <c r="B583" s="144" t="s">
        <v>188</v>
      </c>
      <c r="C583" s="140">
        <v>55</v>
      </c>
      <c r="D583" s="76">
        <v>30204</v>
      </c>
      <c r="E583" s="145" t="s">
        <v>118</v>
      </c>
      <c r="F583" s="145">
        <v>120</v>
      </c>
      <c r="G583" s="145">
        <v>125</v>
      </c>
      <c r="H583" s="145">
        <v>125</v>
      </c>
      <c r="I583" s="145" t="s">
        <v>344</v>
      </c>
      <c r="J583" s="107">
        <f t="shared" si="9"/>
        <v>55</v>
      </c>
    </row>
    <row r="584" spans="1:10" hidden="1" x14ac:dyDescent="0.25">
      <c r="A584" s="76">
        <v>667370</v>
      </c>
      <c r="B584" s="144" t="s">
        <v>355</v>
      </c>
      <c r="C584" s="140">
        <v>6</v>
      </c>
      <c r="D584" s="76">
        <v>3</v>
      </c>
      <c r="E584" s="145" t="s">
        <v>262</v>
      </c>
      <c r="F584" s="145">
        <v>3600</v>
      </c>
      <c r="G584" s="145">
        <v>4200</v>
      </c>
      <c r="H584" s="145">
        <v>4200</v>
      </c>
      <c r="I584" s="145" t="s">
        <v>344</v>
      </c>
      <c r="J584" s="107">
        <f t="shared" si="9"/>
        <v>6</v>
      </c>
    </row>
    <row r="585" spans="1:10" hidden="1" x14ac:dyDescent="0.25">
      <c r="A585" s="76">
        <v>667370</v>
      </c>
      <c r="B585" s="144" t="s">
        <v>355</v>
      </c>
      <c r="C585" s="140">
        <v>6</v>
      </c>
      <c r="D585" s="76">
        <v>59</v>
      </c>
      <c r="E585" s="145" t="s">
        <v>263</v>
      </c>
      <c r="F585" s="145">
        <v>23</v>
      </c>
      <c r="G585" s="145">
        <v>24</v>
      </c>
      <c r="H585" s="145">
        <v>17</v>
      </c>
      <c r="I585" s="145" t="s">
        <v>345</v>
      </c>
      <c r="J585" s="107">
        <f t="shared" si="9"/>
        <v>6</v>
      </c>
    </row>
    <row r="586" spans="1:10" hidden="1" x14ac:dyDescent="0.25">
      <c r="A586" s="76">
        <v>667370</v>
      </c>
      <c r="B586" s="144" t="s">
        <v>355</v>
      </c>
      <c r="C586" s="140">
        <v>6</v>
      </c>
      <c r="D586" s="76">
        <v>58</v>
      </c>
      <c r="E586" s="145" t="s">
        <v>303</v>
      </c>
      <c r="F586" s="145">
        <v>20</v>
      </c>
      <c r="G586" s="145">
        <v>50</v>
      </c>
      <c r="H586" s="145">
        <v>20</v>
      </c>
      <c r="I586" s="145" t="s">
        <v>344</v>
      </c>
      <c r="J586" s="107">
        <f t="shared" si="9"/>
        <v>6</v>
      </c>
    </row>
    <row r="587" spans="1:10" hidden="1" x14ac:dyDescent="0.25">
      <c r="A587" s="76">
        <v>667370</v>
      </c>
      <c r="B587" s="144" t="s">
        <v>355</v>
      </c>
      <c r="C587" s="140">
        <v>6</v>
      </c>
      <c r="D587" s="76">
        <v>57</v>
      </c>
      <c r="E587" s="145" t="s">
        <v>360</v>
      </c>
      <c r="F587" s="145">
        <v>0</v>
      </c>
      <c r="G587" s="145">
        <v>0</v>
      </c>
      <c r="H587" s="145">
        <v>0</v>
      </c>
      <c r="I587" s="145" t="s">
        <v>344</v>
      </c>
      <c r="J587" s="107">
        <f t="shared" si="9"/>
        <v>6</v>
      </c>
    </row>
    <row r="588" spans="1:10" hidden="1" x14ac:dyDescent="0.25">
      <c r="A588" s="76">
        <v>667370</v>
      </c>
      <c r="B588" s="144" t="s">
        <v>355</v>
      </c>
      <c r="C588" s="140">
        <v>6</v>
      </c>
      <c r="D588" s="76">
        <v>21</v>
      </c>
      <c r="E588" s="145" t="s">
        <v>265</v>
      </c>
      <c r="F588" s="145">
        <v>26</v>
      </c>
      <c r="G588" s="145">
        <v>31</v>
      </c>
      <c r="H588" s="145">
        <v>28</v>
      </c>
      <c r="I588" s="145" t="s">
        <v>344</v>
      </c>
      <c r="J588" s="107">
        <f t="shared" si="9"/>
        <v>6</v>
      </c>
    </row>
    <row r="589" spans="1:10" hidden="1" x14ac:dyDescent="0.25">
      <c r="A589" s="76">
        <v>667368</v>
      </c>
      <c r="B589" s="144" t="s">
        <v>189</v>
      </c>
      <c r="C589" s="140">
        <v>90</v>
      </c>
      <c r="D589" s="76">
        <v>60201</v>
      </c>
      <c r="E589" s="145" t="s">
        <v>130</v>
      </c>
      <c r="F589" s="145">
        <v>6000</v>
      </c>
      <c r="G589" s="145">
        <v>11500</v>
      </c>
      <c r="H589" s="145">
        <v>3000</v>
      </c>
      <c r="I589" s="145" t="s">
        <v>345</v>
      </c>
      <c r="J589" s="107">
        <f t="shared" si="9"/>
        <v>90</v>
      </c>
    </row>
    <row r="590" spans="1:10" hidden="1" x14ac:dyDescent="0.25">
      <c r="A590" s="76">
        <v>667368</v>
      </c>
      <c r="B590" s="144" t="s">
        <v>189</v>
      </c>
      <c r="C590" s="140">
        <v>90</v>
      </c>
      <c r="D590" s="76">
        <v>60204</v>
      </c>
      <c r="E590" s="145" t="s">
        <v>131</v>
      </c>
      <c r="F590" s="145">
        <v>0</v>
      </c>
      <c r="G590" s="145">
        <v>1</v>
      </c>
      <c r="H590" s="145">
        <v>1</v>
      </c>
      <c r="I590" s="145" t="s">
        <v>344</v>
      </c>
      <c r="J590" s="107">
        <f t="shared" si="9"/>
        <v>90</v>
      </c>
    </row>
    <row r="591" spans="1:10" hidden="1" x14ac:dyDescent="0.25">
      <c r="A591" s="76">
        <v>667368</v>
      </c>
      <c r="B591" s="144" t="s">
        <v>189</v>
      </c>
      <c r="C591" s="140">
        <v>90</v>
      </c>
      <c r="D591" s="76">
        <v>60202</v>
      </c>
      <c r="E591" s="145" t="s">
        <v>132</v>
      </c>
      <c r="F591" s="145">
        <v>160</v>
      </c>
      <c r="G591" s="145">
        <v>180</v>
      </c>
      <c r="H591" s="145">
        <v>165</v>
      </c>
      <c r="I591" s="145" t="s">
        <v>344</v>
      </c>
      <c r="J591" s="107">
        <f t="shared" si="9"/>
        <v>90</v>
      </c>
    </row>
    <row r="592" spans="1:10" hidden="1" x14ac:dyDescent="0.25">
      <c r="A592" s="76">
        <v>667368</v>
      </c>
      <c r="B592" s="144" t="s">
        <v>189</v>
      </c>
      <c r="C592" s="140">
        <v>90</v>
      </c>
      <c r="D592" s="76">
        <v>60203</v>
      </c>
      <c r="E592" s="145" t="s">
        <v>133</v>
      </c>
      <c r="F592" s="145">
        <v>80</v>
      </c>
      <c r="G592" s="145">
        <v>120</v>
      </c>
      <c r="H592" s="145">
        <v>113</v>
      </c>
      <c r="I592" s="145" t="s">
        <v>344</v>
      </c>
      <c r="J592" s="107">
        <f t="shared" si="9"/>
        <v>90</v>
      </c>
    </row>
    <row r="593" spans="1:10" hidden="1" x14ac:dyDescent="0.25">
      <c r="A593" s="76">
        <v>667366</v>
      </c>
      <c r="B593" s="144" t="s">
        <v>196</v>
      </c>
      <c r="C593" s="140">
        <v>86</v>
      </c>
      <c r="D593" s="76">
        <v>60303</v>
      </c>
      <c r="E593" s="145" t="s">
        <v>240</v>
      </c>
      <c r="F593" s="145">
        <v>0</v>
      </c>
      <c r="G593" s="145">
        <v>110</v>
      </c>
      <c r="H593" s="145">
        <v>48</v>
      </c>
      <c r="I593" s="145" t="s">
        <v>344</v>
      </c>
      <c r="J593" s="107">
        <f t="shared" si="9"/>
        <v>86</v>
      </c>
    </row>
    <row r="594" spans="1:10" hidden="1" x14ac:dyDescent="0.25">
      <c r="A594" s="76">
        <v>667366</v>
      </c>
      <c r="B594" s="144" t="s">
        <v>196</v>
      </c>
      <c r="C594" s="140">
        <v>86</v>
      </c>
      <c r="D594" s="76">
        <v>60302</v>
      </c>
      <c r="E594" s="145" t="s">
        <v>241</v>
      </c>
      <c r="F594" s="145">
        <v>0</v>
      </c>
      <c r="G594" s="145">
        <v>60</v>
      </c>
      <c r="H594" s="145">
        <v>5.4</v>
      </c>
      <c r="I594" s="145" t="s">
        <v>344</v>
      </c>
      <c r="J594" s="107">
        <f t="shared" si="9"/>
        <v>86</v>
      </c>
    </row>
    <row r="595" spans="1:10" hidden="1" x14ac:dyDescent="0.25">
      <c r="A595" s="76">
        <v>667366</v>
      </c>
      <c r="B595" s="144" t="s">
        <v>196</v>
      </c>
      <c r="C595" s="140">
        <v>86</v>
      </c>
      <c r="D595" s="76">
        <v>60301</v>
      </c>
      <c r="E595" s="145" t="s">
        <v>242</v>
      </c>
      <c r="F595" s="145">
        <v>105</v>
      </c>
      <c r="G595" s="145">
        <v>120</v>
      </c>
      <c r="H595" s="145">
        <v>112.1</v>
      </c>
      <c r="I595" s="145" t="s">
        <v>344</v>
      </c>
      <c r="J595" s="107">
        <f t="shared" si="9"/>
        <v>86</v>
      </c>
    </row>
    <row r="596" spans="1:10" hidden="1" x14ac:dyDescent="0.25">
      <c r="A596" s="76">
        <v>667364</v>
      </c>
      <c r="B596" s="144" t="s">
        <v>239</v>
      </c>
      <c r="C596" s="140">
        <v>5</v>
      </c>
      <c r="D596" s="76">
        <v>3</v>
      </c>
      <c r="E596" s="145" t="s">
        <v>262</v>
      </c>
      <c r="F596" s="145">
        <v>4000</v>
      </c>
      <c r="G596" s="145">
        <v>5400</v>
      </c>
      <c r="H596" s="145">
        <v>4800</v>
      </c>
      <c r="I596" s="145" t="s">
        <v>344</v>
      </c>
      <c r="J596" s="107">
        <f t="shared" si="9"/>
        <v>5</v>
      </c>
    </row>
    <row r="597" spans="1:10" hidden="1" x14ac:dyDescent="0.25">
      <c r="A597" s="76">
        <v>667364</v>
      </c>
      <c r="B597" s="144" t="s">
        <v>239</v>
      </c>
      <c r="C597" s="140">
        <v>5</v>
      </c>
      <c r="D597" s="76">
        <v>7</v>
      </c>
      <c r="E597" s="145" t="s">
        <v>264</v>
      </c>
      <c r="F597" s="145">
        <v>21</v>
      </c>
      <c r="G597" s="145">
        <v>25</v>
      </c>
      <c r="H597" s="145">
        <v>23</v>
      </c>
      <c r="I597" s="145" t="s">
        <v>344</v>
      </c>
      <c r="J597" s="107">
        <f t="shared" si="9"/>
        <v>5</v>
      </c>
    </row>
    <row r="598" spans="1:10" hidden="1" x14ac:dyDescent="0.25">
      <c r="A598" s="76">
        <v>667357</v>
      </c>
      <c r="B598" s="144" t="s">
        <v>239</v>
      </c>
      <c r="C598" s="140">
        <v>5</v>
      </c>
      <c r="D598" s="76">
        <v>3</v>
      </c>
      <c r="E598" s="145" t="s">
        <v>262</v>
      </c>
      <c r="F598" s="145">
        <v>4000</v>
      </c>
      <c r="G598" s="145">
        <v>5400</v>
      </c>
      <c r="H598" s="145">
        <v>4800</v>
      </c>
      <c r="I598" s="145" t="s">
        <v>344</v>
      </c>
      <c r="J598" s="107">
        <f t="shared" si="9"/>
        <v>5</v>
      </c>
    </row>
    <row r="599" spans="1:10" hidden="1" x14ac:dyDescent="0.25">
      <c r="A599" s="76">
        <v>667357</v>
      </c>
      <c r="B599" s="144" t="s">
        <v>239</v>
      </c>
      <c r="C599" s="140">
        <v>5</v>
      </c>
      <c r="D599" s="76">
        <v>7</v>
      </c>
      <c r="E599" s="145" t="s">
        <v>264</v>
      </c>
      <c r="F599" s="145">
        <v>21</v>
      </c>
      <c r="G599" s="145">
        <v>25</v>
      </c>
      <c r="H599" s="145">
        <v>23</v>
      </c>
      <c r="I599" s="145" t="s">
        <v>344</v>
      </c>
      <c r="J599" s="107">
        <f t="shared" si="9"/>
        <v>5</v>
      </c>
    </row>
    <row r="600" spans="1:10" hidden="1" x14ac:dyDescent="0.25">
      <c r="A600" s="76">
        <v>667355</v>
      </c>
      <c r="B600" s="144" t="s">
        <v>196</v>
      </c>
      <c r="C600" s="140">
        <v>86</v>
      </c>
      <c r="D600" s="76">
        <v>60303</v>
      </c>
      <c r="E600" s="145" t="s">
        <v>240</v>
      </c>
      <c r="F600" s="145">
        <v>0</v>
      </c>
      <c r="G600" s="145">
        <v>110</v>
      </c>
      <c r="H600" s="145">
        <v>48.7</v>
      </c>
      <c r="I600" s="145" t="s">
        <v>344</v>
      </c>
      <c r="J600" s="107">
        <f t="shared" si="9"/>
        <v>86</v>
      </c>
    </row>
    <row r="601" spans="1:10" hidden="1" x14ac:dyDescent="0.25">
      <c r="A601" s="76">
        <v>667355</v>
      </c>
      <c r="B601" s="144" t="s">
        <v>196</v>
      </c>
      <c r="C601" s="140">
        <v>86</v>
      </c>
      <c r="D601" s="76">
        <v>60302</v>
      </c>
      <c r="E601" s="145" t="s">
        <v>241</v>
      </c>
      <c r="F601" s="145">
        <v>0</v>
      </c>
      <c r="G601" s="145">
        <v>60</v>
      </c>
      <c r="H601" s="145">
        <v>5.5</v>
      </c>
      <c r="I601" s="145" t="s">
        <v>344</v>
      </c>
      <c r="J601" s="107">
        <f t="shared" si="9"/>
        <v>86</v>
      </c>
    </row>
    <row r="602" spans="1:10" hidden="1" x14ac:dyDescent="0.25">
      <c r="A602" s="76">
        <v>667355</v>
      </c>
      <c r="B602" s="144" t="s">
        <v>196</v>
      </c>
      <c r="C602" s="140">
        <v>86</v>
      </c>
      <c r="D602" s="76">
        <v>60301</v>
      </c>
      <c r="E602" s="145" t="s">
        <v>242</v>
      </c>
      <c r="F602" s="145">
        <v>105</v>
      </c>
      <c r="G602" s="145">
        <v>120</v>
      </c>
      <c r="H602" s="145">
        <v>112</v>
      </c>
      <c r="I602" s="145" t="s">
        <v>344</v>
      </c>
      <c r="J602" s="107">
        <f t="shared" si="9"/>
        <v>86</v>
      </c>
    </row>
    <row r="603" spans="1:10" hidden="1" x14ac:dyDescent="0.25">
      <c r="A603" s="76">
        <v>667350</v>
      </c>
      <c r="B603" s="144" t="s">
        <v>355</v>
      </c>
      <c r="C603" s="140">
        <v>6</v>
      </c>
      <c r="D603" s="76">
        <v>3</v>
      </c>
      <c r="E603" s="145" t="s">
        <v>262</v>
      </c>
      <c r="F603" s="145">
        <v>3600</v>
      </c>
      <c r="G603" s="145">
        <v>4200</v>
      </c>
      <c r="H603" s="145">
        <v>4200</v>
      </c>
      <c r="I603" s="145" t="s">
        <v>344</v>
      </c>
      <c r="J603" s="107">
        <f t="shared" si="9"/>
        <v>6</v>
      </c>
    </row>
    <row r="604" spans="1:10" hidden="1" x14ac:dyDescent="0.25">
      <c r="A604" s="76">
        <v>667350</v>
      </c>
      <c r="B604" s="144" t="s">
        <v>355</v>
      </c>
      <c r="C604" s="140">
        <v>6</v>
      </c>
      <c r="D604" s="76">
        <v>59</v>
      </c>
      <c r="E604" s="145" t="s">
        <v>263</v>
      </c>
      <c r="F604" s="145">
        <v>23</v>
      </c>
      <c r="G604" s="145">
        <v>24</v>
      </c>
      <c r="H604" s="145">
        <v>24</v>
      </c>
      <c r="I604" s="145" t="s">
        <v>344</v>
      </c>
      <c r="J604" s="107">
        <f t="shared" si="9"/>
        <v>6</v>
      </c>
    </row>
    <row r="605" spans="1:10" hidden="1" x14ac:dyDescent="0.25">
      <c r="A605" s="76">
        <v>667350</v>
      </c>
      <c r="B605" s="144" t="s">
        <v>355</v>
      </c>
      <c r="C605" s="140">
        <v>6</v>
      </c>
      <c r="D605" s="76">
        <v>58</v>
      </c>
      <c r="E605" s="145" t="s">
        <v>303</v>
      </c>
      <c r="F605" s="145">
        <v>20</v>
      </c>
      <c r="G605" s="145">
        <v>50</v>
      </c>
      <c r="H605" s="145">
        <v>20</v>
      </c>
      <c r="I605" s="145" t="s">
        <v>344</v>
      </c>
      <c r="J605" s="107">
        <f t="shared" si="9"/>
        <v>6</v>
      </c>
    </row>
    <row r="606" spans="1:10" hidden="1" x14ac:dyDescent="0.25">
      <c r="A606" s="76">
        <v>667350</v>
      </c>
      <c r="B606" s="144" t="s">
        <v>355</v>
      </c>
      <c r="C606" s="140">
        <v>6</v>
      </c>
      <c r="D606" s="76">
        <v>57</v>
      </c>
      <c r="E606" s="145" t="s">
        <v>360</v>
      </c>
      <c r="F606" s="145">
        <v>0</v>
      </c>
      <c r="G606" s="145">
        <v>0</v>
      </c>
      <c r="H606" s="145">
        <v>0</v>
      </c>
      <c r="I606" s="145" t="s">
        <v>344</v>
      </c>
      <c r="J606" s="107">
        <f t="shared" si="9"/>
        <v>6</v>
      </c>
    </row>
    <row r="607" spans="1:10" hidden="1" x14ac:dyDescent="0.25">
      <c r="A607" s="76">
        <v>667350</v>
      </c>
      <c r="B607" s="144" t="s">
        <v>355</v>
      </c>
      <c r="C607" s="140">
        <v>6</v>
      </c>
      <c r="D607" s="76">
        <v>21</v>
      </c>
      <c r="E607" s="145" t="s">
        <v>265</v>
      </c>
      <c r="F607" s="145">
        <v>26</v>
      </c>
      <c r="G607" s="145">
        <v>31</v>
      </c>
      <c r="H607" s="145">
        <v>27</v>
      </c>
      <c r="I607" s="145" t="s">
        <v>344</v>
      </c>
      <c r="J607" s="107">
        <f t="shared" si="9"/>
        <v>6</v>
      </c>
    </row>
    <row r="608" spans="1:10" hidden="1" x14ac:dyDescent="0.25">
      <c r="A608" s="76">
        <v>667347</v>
      </c>
      <c r="B608" s="144" t="s">
        <v>225</v>
      </c>
      <c r="C608" s="140">
        <v>76</v>
      </c>
      <c r="D608" s="76">
        <v>40402</v>
      </c>
      <c r="E608" s="145" t="s">
        <v>220</v>
      </c>
      <c r="F608" s="145">
        <v>6000</v>
      </c>
      <c r="G608" s="145">
        <v>9500</v>
      </c>
      <c r="H608" s="145">
        <v>8500</v>
      </c>
      <c r="I608" s="145" t="s">
        <v>344</v>
      </c>
      <c r="J608" s="107">
        <f t="shared" si="9"/>
        <v>76</v>
      </c>
    </row>
    <row r="609" spans="1:10" hidden="1" x14ac:dyDescent="0.25">
      <c r="A609" s="76">
        <v>667347</v>
      </c>
      <c r="B609" s="144" t="s">
        <v>225</v>
      </c>
      <c r="C609" s="140">
        <v>76</v>
      </c>
      <c r="D609" s="76">
        <v>40406</v>
      </c>
      <c r="E609" s="145" t="s">
        <v>221</v>
      </c>
      <c r="F609" s="145">
        <v>600</v>
      </c>
      <c r="G609" s="145">
        <v>800</v>
      </c>
      <c r="H609" s="145">
        <v>700</v>
      </c>
      <c r="I609" s="145" t="s">
        <v>344</v>
      </c>
      <c r="J609" s="107">
        <f t="shared" si="9"/>
        <v>76</v>
      </c>
    </row>
    <row r="610" spans="1:10" hidden="1" x14ac:dyDescent="0.25">
      <c r="A610" s="76">
        <v>667347</v>
      </c>
      <c r="B610" s="144" t="s">
        <v>225</v>
      </c>
      <c r="C610" s="140">
        <v>76</v>
      </c>
      <c r="D610" s="76">
        <v>40405</v>
      </c>
      <c r="E610" s="145" t="s">
        <v>222</v>
      </c>
      <c r="F610" s="145">
        <v>19</v>
      </c>
      <c r="G610" s="145">
        <v>20</v>
      </c>
      <c r="H610" s="145">
        <v>20</v>
      </c>
      <c r="I610" s="145" t="s">
        <v>344</v>
      </c>
      <c r="J610" s="107">
        <f t="shared" si="9"/>
        <v>76</v>
      </c>
    </row>
    <row r="611" spans="1:10" hidden="1" x14ac:dyDescent="0.25">
      <c r="A611" s="76">
        <v>667347</v>
      </c>
      <c r="B611" s="144" t="s">
        <v>225</v>
      </c>
      <c r="C611" s="140">
        <v>76</v>
      </c>
      <c r="D611" s="76">
        <v>40401</v>
      </c>
      <c r="E611" s="145" t="s">
        <v>128</v>
      </c>
      <c r="F611" s="145">
        <v>0</v>
      </c>
      <c r="G611" s="145">
        <v>5</v>
      </c>
      <c r="H611" s="145">
        <v>1.6</v>
      </c>
      <c r="I611" s="145" t="s">
        <v>344</v>
      </c>
      <c r="J611" s="107">
        <f t="shared" si="9"/>
        <v>76</v>
      </c>
    </row>
    <row r="612" spans="1:10" hidden="1" x14ac:dyDescent="0.25">
      <c r="A612" s="76">
        <v>667347</v>
      </c>
      <c r="B612" s="144" t="s">
        <v>225</v>
      </c>
      <c r="C612" s="140">
        <v>76</v>
      </c>
      <c r="D612" s="76">
        <v>40404</v>
      </c>
      <c r="E612" s="145" t="s">
        <v>129</v>
      </c>
      <c r="F612" s="145">
        <v>1.5</v>
      </c>
      <c r="G612" s="145">
        <v>2</v>
      </c>
      <c r="H612" s="145">
        <v>1.5</v>
      </c>
      <c r="I612" s="145" t="s">
        <v>344</v>
      </c>
      <c r="J612" s="107">
        <f t="shared" si="9"/>
        <v>76</v>
      </c>
    </row>
    <row r="613" spans="1:10" hidden="1" x14ac:dyDescent="0.25">
      <c r="A613" s="76">
        <v>667347</v>
      </c>
      <c r="B613" s="144" t="s">
        <v>225</v>
      </c>
      <c r="C613" s="140">
        <v>76</v>
      </c>
      <c r="D613" s="76">
        <v>40403</v>
      </c>
      <c r="E613" s="145" t="s">
        <v>223</v>
      </c>
      <c r="F613" s="145">
        <v>245</v>
      </c>
      <c r="G613" s="145">
        <v>255</v>
      </c>
      <c r="H613" s="145">
        <v>251</v>
      </c>
      <c r="I613" s="145" t="s">
        <v>344</v>
      </c>
      <c r="J613" s="107">
        <f t="shared" si="9"/>
        <v>76</v>
      </c>
    </row>
    <row r="614" spans="1:10" hidden="1" x14ac:dyDescent="0.25">
      <c r="A614" s="76">
        <v>667347</v>
      </c>
      <c r="B614" s="144" t="s">
        <v>225</v>
      </c>
      <c r="C614" s="140">
        <v>76</v>
      </c>
      <c r="D614" s="76">
        <v>40407</v>
      </c>
      <c r="E614" s="145" t="s">
        <v>224</v>
      </c>
      <c r="F614" s="145">
        <v>52</v>
      </c>
      <c r="G614" s="145">
        <v>60</v>
      </c>
      <c r="H614" s="145">
        <v>57</v>
      </c>
      <c r="I614" s="145" t="s">
        <v>344</v>
      </c>
      <c r="J614" s="107">
        <f t="shared" si="9"/>
        <v>76</v>
      </c>
    </row>
    <row r="615" spans="1:10" hidden="1" x14ac:dyDescent="0.25">
      <c r="A615" s="76">
        <v>667346</v>
      </c>
      <c r="B615" s="144" t="s">
        <v>193</v>
      </c>
      <c r="C615" s="140">
        <v>73</v>
      </c>
      <c r="D615" s="76">
        <v>30406</v>
      </c>
      <c r="E615" s="145" t="s">
        <v>119</v>
      </c>
      <c r="F615" s="145">
        <v>2400</v>
      </c>
      <c r="G615" s="145">
        <v>2550</v>
      </c>
      <c r="H615" s="145">
        <v>2500</v>
      </c>
      <c r="I615" s="145" t="s">
        <v>344</v>
      </c>
      <c r="J615" s="107">
        <f t="shared" si="9"/>
        <v>75</v>
      </c>
    </row>
    <row r="616" spans="1:10" hidden="1" x14ac:dyDescent="0.25">
      <c r="A616" s="76">
        <v>667346</v>
      </c>
      <c r="B616" s="144" t="s">
        <v>193</v>
      </c>
      <c r="C616" s="140">
        <v>73</v>
      </c>
      <c r="D616" s="76">
        <v>30408</v>
      </c>
      <c r="E616" s="145" t="s">
        <v>120</v>
      </c>
      <c r="F616" s="145">
        <v>20</v>
      </c>
      <c r="G616" s="145">
        <v>25</v>
      </c>
      <c r="H616" s="145">
        <v>25</v>
      </c>
      <c r="I616" s="145" t="s">
        <v>344</v>
      </c>
      <c r="J616" s="107">
        <f t="shared" si="9"/>
        <v>75</v>
      </c>
    </row>
    <row r="617" spans="1:10" hidden="1" x14ac:dyDescent="0.25">
      <c r="A617" s="76">
        <v>667346</v>
      </c>
      <c r="B617" s="144" t="s">
        <v>193</v>
      </c>
      <c r="C617" s="140">
        <v>73</v>
      </c>
      <c r="D617" s="76">
        <v>30409</v>
      </c>
      <c r="E617" s="145" t="s">
        <v>121</v>
      </c>
      <c r="F617" s="145">
        <v>0.1</v>
      </c>
      <c r="G617" s="145">
        <v>0.2</v>
      </c>
      <c r="H617" s="145">
        <v>0.2</v>
      </c>
      <c r="I617" s="145" t="s">
        <v>344</v>
      </c>
      <c r="J617" s="107">
        <f t="shared" si="9"/>
        <v>75</v>
      </c>
    </row>
    <row r="618" spans="1:10" hidden="1" x14ac:dyDescent="0.25">
      <c r="A618" s="76">
        <v>667346</v>
      </c>
      <c r="B618" s="144" t="s">
        <v>193</v>
      </c>
      <c r="C618" s="140">
        <v>73</v>
      </c>
      <c r="D618" s="76">
        <v>30401</v>
      </c>
      <c r="E618" s="145" t="s">
        <v>122</v>
      </c>
      <c r="F618" s="145">
        <v>2</v>
      </c>
      <c r="G618" s="145">
        <v>6</v>
      </c>
      <c r="H618" s="145">
        <v>6</v>
      </c>
      <c r="I618" s="145" t="s">
        <v>344</v>
      </c>
      <c r="J618" s="107">
        <f t="shared" si="9"/>
        <v>75</v>
      </c>
    </row>
    <row r="619" spans="1:10" hidden="1" x14ac:dyDescent="0.25">
      <c r="A619" s="76">
        <v>667346</v>
      </c>
      <c r="B619" s="144" t="s">
        <v>193</v>
      </c>
      <c r="C619" s="140">
        <v>73</v>
      </c>
      <c r="D619" s="76">
        <v>30407</v>
      </c>
      <c r="E619" s="145" t="s">
        <v>123</v>
      </c>
      <c r="F619" s="145">
        <v>1.3</v>
      </c>
      <c r="G619" s="145">
        <v>1.8</v>
      </c>
      <c r="H619" s="145">
        <v>1.3</v>
      </c>
      <c r="I619" s="145" t="s">
        <v>344</v>
      </c>
      <c r="J619" s="107">
        <f t="shared" si="9"/>
        <v>75</v>
      </c>
    </row>
    <row r="620" spans="1:10" hidden="1" x14ac:dyDescent="0.25">
      <c r="A620" s="76">
        <v>667346</v>
      </c>
      <c r="B620" s="144" t="s">
        <v>193</v>
      </c>
      <c r="C620" s="140">
        <v>73</v>
      </c>
      <c r="D620" s="76">
        <v>30405</v>
      </c>
      <c r="E620" s="145" t="s">
        <v>124</v>
      </c>
      <c r="F620" s="145">
        <v>52</v>
      </c>
      <c r="G620" s="145">
        <v>55</v>
      </c>
      <c r="H620" s="145">
        <v>55</v>
      </c>
      <c r="I620" s="145" t="s">
        <v>344</v>
      </c>
      <c r="J620" s="107">
        <f t="shared" si="9"/>
        <v>75</v>
      </c>
    </row>
    <row r="621" spans="1:10" hidden="1" x14ac:dyDescent="0.25">
      <c r="A621" s="76">
        <v>667346</v>
      </c>
      <c r="B621" s="144" t="s">
        <v>193</v>
      </c>
      <c r="C621" s="140">
        <v>73</v>
      </c>
      <c r="D621" s="76">
        <v>30403</v>
      </c>
      <c r="E621" s="145" t="s">
        <v>125</v>
      </c>
      <c r="F621" s="145">
        <v>85</v>
      </c>
      <c r="G621" s="145">
        <v>100</v>
      </c>
      <c r="H621" s="145">
        <v>88.9</v>
      </c>
      <c r="I621" s="145" t="s">
        <v>344</v>
      </c>
      <c r="J621" s="107">
        <f t="shared" si="9"/>
        <v>75</v>
      </c>
    </row>
    <row r="622" spans="1:10" hidden="1" x14ac:dyDescent="0.25">
      <c r="A622" s="76">
        <v>667346</v>
      </c>
      <c r="B622" s="144" t="s">
        <v>193</v>
      </c>
      <c r="C622" s="140">
        <v>73</v>
      </c>
      <c r="D622" s="76">
        <v>30402</v>
      </c>
      <c r="E622" s="145" t="s">
        <v>126</v>
      </c>
      <c r="F622" s="145">
        <v>180</v>
      </c>
      <c r="G622" s="145">
        <v>200</v>
      </c>
      <c r="H622" s="145">
        <v>180</v>
      </c>
      <c r="I622" s="145" t="s">
        <v>344</v>
      </c>
      <c r="J622" s="107">
        <f t="shared" si="9"/>
        <v>75</v>
      </c>
    </row>
    <row r="623" spans="1:10" hidden="1" x14ac:dyDescent="0.25">
      <c r="A623" s="76">
        <v>667346</v>
      </c>
      <c r="B623" s="144" t="s">
        <v>193</v>
      </c>
      <c r="C623" s="140">
        <v>73</v>
      </c>
      <c r="D623" s="76">
        <v>30404</v>
      </c>
      <c r="E623" s="145" t="s">
        <v>127</v>
      </c>
      <c r="F623" s="145">
        <v>16</v>
      </c>
      <c r="G623" s="145">
        <v>20</v>
      </c>
      <c r="H623" s="145">
        <v>20</v>
      </c>
      <c r="I623" s="145" t="s">
        <v>344</v>
      </c>
      <c r="J623" s="107">
        <f t="shared" si="9"/>
        <v>75</v>
      </c>
    </row>
    <row r="624" spans="1:10" hidden="1" x14ac:dyDescent="0.25">
      <c r="A624" s="76">
        <v>667345</v>
      </c>
      <c r="B624" s="144" t="s">
        <v>192</v>
      </c>
      <c r="C624" s="140">
        <v>552</v>
      </c>
      <c r="D624" s="76">
        <v>600002</v>
      </c>
      <c r="E624" s="145" t="s">
        <v>92</v>
      </c>
      <c r="F624" s="145">
        <v>0</v>
      </c>
      <c r="G624" s="145">
        <v>80</v>
      </c>
      <c r="H624" s="145">
        <v>4.3</v>
      </c>
      <c r="I624" s="145" t="s">
        <v>344</v>
      </c>
      <c r="J624" s="107">
        <f t="shared" si="9"/>
        <v>552</v>
      </c>
    </row>
    <row r="625" spans="1:10" hidden="1" x14ac:dyDescent="0.25">
      <c r="A625" s="76">
        <v>667345</v>
      </c>
      <c r="B625" s="144" t="s">
        <v>192</v>
      </c>
      <c r="C625" s="140">
        <v>552</v>
      </c>
      <c r="D625" s="76">
        <v>600001</v>
      </c>
      <c r="E625" s="145" t="s">
        <v>93</v>
      </c>
      <c r="F625" s="145">
        <v>3.5</v>
      </c>
      <c r="G625" s="145">
        <v>5.2</v>
      </c>
      <c r="H625" s="145">
        <v>4.3</v>
      </c>
      <c r="I625" s="145" t="s">
        <v>344</v>
      </c>
      <c r="J625" s="107">
        <f t="shared" si="9"/>
        <v>552</v>
      </c>
    </row>
    <row r="626" spans="1:10" hidden="1" x14ac:dyDescent="0.25">
      <c r="A626" s="76">
        <v>667345</v>
      </c>
      <c r="B626" s="144" t="s">
        <v>192</v>
      </c>
      <c r="C626" s="140">
        <v>552</v>
      </c>
      <c r="D626" s="76">
        <v>600004</v>
      </c>
      <c r="E626" s="145" t="s">
        <v>94</v>
      </c>
      <c r="F626" s="145">
        <v>1000</v>
      </c>
      <c r="G626" s="145">
        <v>1800</v>
      </c>
      <c r="H626" s="145">
        <v>1193</v>
      </c>
      <c r="I626" s="145" t="s">
        <v>344</v>
      </c>
      <c r="J626" s="107">
        <f t="shared" si="9"/>
        <v>552</v>
      </c>
    </row>
    <row r="627" spans="1:10" hidden="1" x14ac:dyDescent="0.25">
      <c r="A627" s="76">
        <v>667345</v>
      </c>
      <c r="B627" s="144" t="s">
        <v>192</v>
      </c>
      <c r="C627" s="140">
        <v>552</v>
      </c>
      <c r="D627" s="76">
        <v>600008</v>
      </c>
      <c r="E627" s="145" t="s">
        <v>95</v>
      </c>
      <c r="F627" s="145">
        <v>1140</v>
      </c>
      <c r="G627" s="145">
        <v>1200</v>
      </c>
      <c r="H627" s="145">
        <v>1173</v>
      </c>
      <c r="I627" s="145" t="s">
        <v>344</v>
      </c>
      <c r="J627" s="107">
        <f t="shared" si="9"/>
        <v>552</v>
      </c>
    </row>
    <row r="628" spans="1:10" hidden="1" x14ac:dyDescent="0.25">
      <c r="A628" s="76">
        <v>667345</v>
      </c>
      <c r="B628" s="144" t="s">
        <v>192</v>
      </c>
      <c r="C628" s="140">
        <v>552</v>
      </c>
      <c r="D628" s="76">
        <v>600007</v>
      </c>
      <c r="E628" s="145" t="s">
        <v>96</v>
      </c>
      <c r="F628" s="145">
        <v>2</v>
      </c>
      <c r="G628" s="145">
        <v>4</v>
      </c>
      <c r="H628" s="145">
        <v>2.99</v>
      </c>
      <c r="I628" s="145" t="s">
        <v>344</v>
      </c>
      <c r="J628" s="107">
        <f t="shared" si="9"/>
        <v>552</v>
      </c>
    </row>
    <row r="629" spans="1:10" hidden="1" x14ac:dyDescent="0.25">
      <c r="A629" s="76">
        <v>667345</v>
      </c>
      <c r="B629" s="144" t="s">
        <v>192</v>
      </c>
      <c r="C629" s="140">
        <v>552</v>
      </c>
      <c r="D629" s="76">
        <v>600005</v>
      </c>
      <c r="E629" s="145" t="s">
        <v>97</v>
      </c>
      <c r="F629" s="145">
        <v>25</v>
      </c>
      <c r="G629" s="145">
        <v>27</v>
      </c>
      <c r="H629" s="145">
        <v>26</v>
      </c>
      <c r="I629" s="145" t="s">
        <v>344</v>
      </c>
      <c r="J629" s="107">
        <f t="shared" si="9"/>
        <v>552</v>
      </c>
    </row>
    <row r="630" spans="1:10" hidden="1" x14ac:dyDescent="0.25">
      <c r="A630" s="76">
        <v>667345</v>
      </c>
      <c r="B630" s="144" t="s">
        <v>192</v>
      </c>
      <c r="C630" s="140">
        <v>552</v>
      </c>
      <c r="D630" s="76">
        <v>600006</v>
      </c>
      <c r="E630" s="145" t="s">
        <v>98</v>
      </c>
      <c r="F630" s="145">
        <v>134</v>
      </c>
      <c r="G630" s="145">
        <v>140</v>
      </c>
      <c r="H630" s="145">
        <v>130.6</v>
      </c>
      <c r="I630" s="145" t="s">
        <v>345</v>
      </c>
      <c r="J630" s="107">
        <f t="shared" si="9"/>
        <v>552</v>
      </c>
    </row>
    <row r="631" spans="1:10" hidden="1" x14ac:dyDescent="0.25">
      <c r="A631" s="76">
        <v>667345</v>
      </c>
      <c r="B631" s="144" t="s">
        <v>192</v>
      </c>
      <c r="C631" s="140">
        <v>552</v>
      </c>
      <c r="D631" s="76">
        <v>600009</v>
      </c>
      <c r="E631" s="145" t="s">
        <v>99</v>
      </c>
      <c r="F631" s="145">
        <v>65</v>
      </c>
      <c r="G631" s="145">
        <v>78</v>
      </c>
      <c r="H631" s="145">
        <v>69.7</v>
      </c>
      <c r="I631" s="145" t="s">
        <v>344</v>
      </c>
      <c r="J631" s="107">
        <f t="shared" si="9"/>
        <v>552</v>
      </c>
    </row>
    <row r="632" spans="1:10" hidden="1" x14ac:dyDescent="0.25">
      <c r="A632" s="76">
        <v>667345</v>
      </c>
      <c r="B632" s="144" t="s">
        <v>192</v>
      </c>
      <c r="C632" s="140">
        <v>552</v>
      </c>
      <c r="D632" s="76">
        <v>600003</v>
      </c>
      <c r="E632" s="145" t="s">
        <v>100</v>
      </c>
      <c r="F632" s="145">
        <v>10</v>
      </c>
      <c r="G632" s="145">
        <v>30</v>
      </c>
      <c r="H632" s="145">
        <v>10</v>
      </c>
      <c r="I632" s="145" t="s">
        <v>344</v>
      </c>
      <c r="J632" s="107">
        <f t="shared" si="9"/>
        <v>552</v>
      </c>
    </row>
    <row r="633" spans="1:10" hidden="1" x14ac:dyDescent="0.25">
      <c r="A633" s="76">
        <v>667345</v>
      </c>
      <c r="B633" s="144" t="s">
        <v>192</v>
      </c>
      <c r="C633" s="140">
        <v>552</v>
      </c>
      <c r="D633" s="76">
        <v>690002</v>
      </c>
      <c r="E633" s="145" t="s">
        <v>101</v>
      </c>
      <c r="F633" s="145">
        <v>0</v>
      </c>
      <c r="G633" s="145">
        <v>4.5</v>
      </c>
      <c r="H633" s="145">
        <v>3.1</v>
      </c>
      <c r="I633" s="145" t="s">
        <v>344</v>
      </c>
      <c r="J633" s="107">
        <f t="shared" si="9"/>
        <v>552</v>
      </c>
    </row>
    <row r="634" spans="1:10" hidden="1" x14ac:dyDescent="0.25">
      <c r="A634" s="76">
        <v>667345</v>
      </c>
      <c r="B634" s="144" t="s">
        <v>192</v>
      </c>
      <c r="C634" s="140">
        <v>552</v>
      </c>
      <c r="D634" s="76">
        <v>690001</v>
      </c>
      <c r="E634" s="145" t="s">
        <v>102</v>
      </c>
      <c r="F634" s="145">
        <v>80</v>
      </c>
      <c r="G634" s="145">
        <v>98</v>
      </c>
      <c r="H634" s="145">
        <v>96.2</v>
      </c>
      <c r="I634" s="145" t="s">
        <v>344</v>
      </c>
      <c r="J634" s="107">
        <f t="shared" si="9"/>
        <v>552</v>
      </c>
    </row>
    <row r="635" spans="1:10" hidden="1" x14ac:dyDescent="0.25">
      <c r="A635" s="76">
        <v>667345</v>
      </c>
      <c r="B635" s="144" t="s">
        <v>192</v>
      </c>
      <c r="C635" s="140">
        <v>552</v>
      </c>
      <c r="D635" s="76">
        <v>690004</v>
      </c>
      <c r="E635" s="145" t="s">
        <v>103</v>
      </c>
      <c r="F635" s="145">
        <v>25</v>
      </c>
      <c r="G635" s="145">
        <v>30</v>
      </c>
      <c r="H635" s="145">
        <v>26</v>
      </c>
      <c r="I635" s="145" t="s">
        <v>344</v>
      </c>
      <c r="J635" s="107">
        <f t="shared" si="9"/>
        <v>552</v>
      </c>
    </row>
    <row r="636" spans="1:10" hidden="1" x14ac:dyDescent="0.25">
      <c r="A636" s="76">
        <v>667343</v>
      </c>
      <c r="B636" s="144" t="s">
        <v>239</v>
      </c>
      <c r="C636" s="140">
        <v>5</v>
      </c>
      <c r="D636" s="76">
        <v>3</v>
      </c>
      <c r="E636" s="145" t="s">
        <v>262</v>
      </c>
      <c r="F636" s="145">
        <v>4000</v>
      </c>
      <c r="G636" s="145">
        <v>5400</v>
      </c>
      <c r="H636" s="145">
        <v>4800</v>
      </c>
      <c r="I636" s="145" t="s">
        <v>344</v>
      </c>
      <c r="J636" s="107">
        <f t="shared" si="9"/>
        <v>5</v>
      </c>
    </row>
    <row r="637" spans="1:10" hidden="1" x14ac:dyDescent="0.25">
      <c r="A637" s="76">
        <v>667343</v>
      </c>
      <c r="B637" s="144" t="s">
        <v>239</v>
      </c>
      <c r="C637" s="140">
        <v>5</v>
      </c>
      <c r="D637" s="76">
        <v>7</v>
      </c>
      <c r="E637" s="145" t="s">
        <v>264</v>
      </c>
      <c r="F637" s="145">
        <v>21</v>
      </c>
      <c r="G637" s="145">
        <v>25</v>
      </c>
      <c r="H637" s="145">
        <v>25</v>
      </c>
      <c r="I637" s="145" t="s">
        <v>344</v>
      </c>
      <c r="J637" s="107">
        <f t="shared" si="9"/>
        <v>5</v>
      </c>
    </row>
    <row r="638" spans="1:10" hidden="1" x14ac:dyDescent="0.25">
      <c r="A638" s="76">
        <v>667342</v>
      </c>
      <c r="B638" s="144" t="s">
        <v>355</v>
      </c>
      <c r="C638" s="140">
        <v>6</v>
      </c>
      <c r="D638" s="76">
        <v>3</v>
      </c>
      <c r="E638" s="145" t="s">
        <v>262</v>
      </c>
      <c r="F638" s="145">
        <v>3600</v>
      </c>
      <c r="G638" s="145">
        <v>4200</v>
      </c>
      <c r="H638" s="145">
        <v>4200</v>
      </c>
      <c r="I638" s="145" t="s">
        <v>344</v>
      </c>
      <c r="J638" s="107">
        <f t="shared" si="9"/>
        <v>6</v>
      </c>
    </row>
    <row r="639" spans="1:10" hidden="1" x14ac:dyDescent="0.25">
      <c r="A639" s="76">
        <v>667342</v>
      </c>
      <c r="B639" s="144" t="s">
        <v>355</v>
      </c>
      <c r="C639" s="140">
        <v>6</v>
      </c>
      <c r="D639" s="76">
        <v>59</v>
      </c>
      <c r="E639" s="145" t="s">
        <v>263</v>
      </c>
      <c r="F639" s="145">
        <v>23</v>
      </c>
      <c r="G639" s="145">
        <v>24</v>
      </c>
      <c r="H639" s="145">
        <v>24</v>
      </c>
      <c r="I639" s="145" t="s">
        <v>344</v>
      </c>
      <c r="J639" s="107">
        <f t="shared" si="9"/>
        <v>6</v>
      </c>
    </row>
    <row r="640" spans="1:10" hidden="1" x14ac:dyDescent="0.25">
      <c r="A640" s="76">
        <v>667342</v>
      </c>
      <c r="B640" s="144" t="s">
        <v>355</v>
      </c>
      <c r="C640" s="140">
        <v>6</v>
      </c>
      <c r="D640" s="76">
        <v>58</v>
      </c>
      <c r="E640" s="145" t="s">
        <v>303</v>
      </c>
      <c r="F640" s="145">
        <v>20</v>
      </c>
      <c r="G640" s="145">
        <v>50</v>
      </c>
      <c r="H640" s="145">
        <v>20</v>
      </c>
      <c r="I640" s="145" t="s">
        <v>344</v>
      </c>
      <c r="J640" s="107">
        <f t="shared" si="9"/>
        <v>6</v>
      </c>
    </row>
    <row r="641" spans="1:10" hidden="1" x14ac:dyDescent="0.25">
      <c r="A641" s="76">
        <v>667342</v>
      </c>
      <c r="B641" s="144" t="s">
        <v>355</v>
      </c>
      <c r="C641" s="140">
        <v>6</v>
      </c>
      <c r="D641" s="76">
        <v>57</v>
      </c>
      <c r="E641" s="145" t="s">
        <v>360</v>
      </c>
      <c r="F641" s="145">
        <v>0</v>
      </c>
      <c r="G641" s="145">
        <v>0</v>
      </c>
      <c r="H641" s="145">
        <v>0</v>
      </c>
      <c r="I641" s="145" t="s">
        <v>344</v>
      </c>
      <c r="J641" s="107">
        <f t="shared" si="9"/>
        <v>6</v>
      </c>
    </row>
    <row r="642" spans="1:10" hidden="1" x14ac:dyDescent="0.25">
      <c r="A642" s="76">
        <v>667342</v>
      </c>
      <c r="B642" s="144" t="s">
        <v>355</v>
      </c>
      <c r="C642" s="140">
        <v>6</v>
      </c>
      <c r="D642" s="76">
        <v>21</v>
      </c>
      <c r="E642" s="145" t="s">
        <v>265</v>
      </c>
      <c r="F642" s="145">
        <v>26</v>
      </c>
      <c r="G642" s="145">
        <v>31</v>
      </c>
      <c r="H642" s="145">
        <v>28</v>
      </c>
      <c r="I642" s="145" t="s">
        <v>344</v>
      </c>
      <c r="J642" s="107">
        <f t="shared" ref="J642:J705" si="10">IF(A642="","",IF(OR(C642=73,C642=74,C642=75),75,IF(OR(C642=31,C642=32,C642=33),33,IF(OR(C642=301,C642=302,C642=303,C642=304,C642=305),301,C642))))</f>
        <v>6</v>
      </c>
    </row>
    <row r="643" spans="1:10" hidden="1" x14ac:dyDescent="0.25">
      <c r="A643" s="76">
        <v>667339</v>
      </c>
      <c r="B643" s="144" t="s">
        <v>188</v>
      </c>
      <c r="C643" s="140">
        <v>55</v>
      </c>
      <c r="D643" s="76">
        <v>30201</v>
      </c>
      <c r="E643" s="145" t="s">
        <v>113</v>
      </c>
      <c r="F643" s="145">
        <v>8500</v>
      </c>
      <c r="G643" s="145">
        <v>9500</v>
      </c>
      <c r="H643" s="145">
        <v>9300</v>
      </c>
      <c r="I643" s="145" t="s">
        <v>344</v>
      </c>
      <c r="J643" s="107">
        <f t="shared" si="10"/>
        <v>55</v>
      </c>
    </row>
    <row r="644" spans="1:10" hidden="1" x14ac:dyDescent="0.25">
      <c r="A644" s="76">
        <v>667339</v>
      </c>
      <c r="B644" s="144" t="s">
        <v>188</v>
      </c>
      <c r="C644" s="140">
        <v>55</v>
      </c>
      <c r="D644" s="76">
        <v>30205</v>
      </c>
      <c r="E644" s="145" t="s">
        <v>114</v>
      </c>
      <c r="F644" s="145">
        <v>0.5</v>
      </c>
      <c r="G644" s="145">
        <v>0.6</v>
      </c>
      <c r="H644" s="145">
        <v>0.6</v>
      </c>
      <c r="I644" s="145" t="s">
        <v>344</v>
      </c>
      <c r="J644" s="107">
        <f t="shared" si="10"/>
        <v>55</v>
      </c>
    </row>
    <row r="645" spans="1:10" x14ac:dyDescent="0.25">
      <c r="A645" s="76">
        <v>667339</v>
      </c>
      <c r="B645" s="144" t="s">
        <v>188</v>
      </c>
      <c r="C645" s="140">
        <v>55</v>
      </c>
      <c r="D645" s="76">
        <v>30206</v>
      </c>
      <c r="E645" s="145" t="s">
        <v>115</v>
      </c>
      <c r="F645" s="145">
        <v>0.5</v>
      </c>
      <c r="G645" s="145">
        <v>2</v>
      </c>
      <c r="H645" s="145">
        <v>3.3</v>
      </c>
      <c r="I645" s="145" t="s">
        <v>345</v>
      </c>
      <c r="J645" s="107">
        <f t="shared" si="10"/>
        <v>55</v>
      </c>
    </row>
    <row r="646" spans="1:10" hidden="1" x14ac:dyDescent="0.25">
      <c r="A646" s="76">
        <v>667339</v>
      </c>
      <c r="B646" s="144" t="s">
        <v>188</v>
      </c>
      <c r="C646" s="140">
        <v>55</v>
      </c>
      <c r="D646" s="76">
        <v>30202</v>
      </c>
      <c r="E646" s="145" t="s">
        <v>116</v>
      </c>
      <c r="F646" s="145">
        <v>50</v>
      </c>
      <c r="G646" s="145">
        <v>300</v>
      </c>
      <c r="H646" s="145">
        <v>412</v>
      </c>
      <c r="I646" s="145" t="s">
        <v>345</v>
      </c>
      <c r="J646" s="107">
        <f t="shared" si="10"/>
        <v>55</v>
      </c>
    </row>
    <row r="647" spans="1:10" hidden="1" x14ac:dyDescent="0.25">
      <c r="A647" s="76">
        <v>667339</v>
      </c>
      <c r="B647" s="144" t="s">
        <v>188</v>
      </c>
      <c r="C647" s="140">
        <v>55</v>
      </c>
      <c r="D647" s="76">
        <v>30203</v>
      </c>
      <c r="E647" s="145" t="s">
        <v>117</v>
      </c>
      <c r="F647" s="145">
        <v>105</v>
      </c>
      <c r="G647" s="145">
        <v>110</v>
      </c>
      <c r="H647" s="145">
        <v>105</v>
      </c>
      <c r="I647" s="145" t="s">
        <v>344</v>
      </c>
      <c r="J647" s="107">
        <f t="shared" si="10"/>
        <v>55</v>
      </c>
    </row>
    <row r="648" spans="1:10" hidden="1" x14ac:dyDescent="0.25">
      <c r="A648" s="76">
        <v>667339</v>
      </c>
      <c r="B648" s="144" t="s">
        <v>188</v>
      </c>
      <c r="C648" s="140">
        <v>55</v>
      </c>
      <c r="D648" s="76">
        <v>30204</v>
      </c>
      <c r="E648" s="145" t="s">
        <v>118</v>
      </c>
      <c r="F648" s="145">
        <v>120</v>
      </c>
      <c r="G648" s="145">
        <v>125</v>
      </c>
      <c r="H648" s="145">
        <v>125</v>
      </c>
      <c r="I648" s="145" t="s">
        <v>344</v>
      </c>
      <c r="J648" s="107">
        <f t="shared" si="10"/>
        <v>55</v>
      </c>
    </row>
    <row r="649" spans="1:10" hidden="1" x14ac:dyDescent="0.25">
      <c r="A649" s="76">
        <v>667338</v>
      </c>
      <c r="B649" s="144" t="s">
        <v>362</v>
      </c>
      <c r="C649" s="140">
        <v>74</v>
      </c>
      <c r="D649" s="76">
        <v>30406</v>
      </c>
      <c r="E649" s="145" t="s">
        <v>119</v>
      </c>
      <c r="F649" s="145">
        <v>2400</v>
      </c>
      <c r="G649" s="145">
        <v>2550</v>
      </c>
      <c r="H649" s="145">
        <v>2500</v>
      </c>
      <c r="I649" s="145" t="s">
        <v>344</v>
      </c>
      <c r="J649" s="107">
        <f t="shared" si="10"/>
        <v>75</v>
      </c>
    </row>
    <row r="650" spans="1:10" hidden="1" x14ac:dyDescent="0.25">
      <c r="A650" s="76">
        <v>667338</v>
      </c>
      <c r="B650" s="144" t="s">
        <v>362</v>
      </c>
      <c r="C650" s="140">
        <v>74</v>
      </c>
      <c r="D650" s="76">
        <v>30408</v>
      </c>
      <c r="E650" s="145" t="s">
        <v>120</v>
      </c>
      <c r="F650" s="145">
        <v>20</v>
      </c>
      <c r="G650" s="145">
        <v>25</v>
      </c>
      <c r="H650" s="145">
        <v>25</v>
      </c>
      <c r="I650" s="145" t="s">
        <v>344</v>
      </c>
      <c r="J650" s="107">
        <f t="shared" si="10"/>
        <v>75</v>
      </c>
    </row>
    <row r="651" spans="1:10" hidden="1" x14ac:dyDescent="0.25">
      <c r="A651" s="76">
        <v>667338</v>
      </c>
      <c r="B651" s="144" t="s">
        <v>362</v>
      </c>
      <c r="C651" s="140">
        <v>74</v>
      </c>
      <c r="D651" s="76">
        <v>30409</v>
      </c>
      <c r="E651" s="145" t="s">
        <v>121</v>
      </c>
      <c r="F651" s="145">
        <v>0.1</v>
      </c>
      <c r="G651" s="145">
        <v>0.2</v>
      </c>
      <c r="H651" s="145">
        <v>0.2</v>
      </c>
      <c r="I651" s="145" t="s">
        <v>344</v>
      </c>
      <c r="J651" s="107">
        <f t="shared" si="10"/>
        <v>75</v>
      </c>
    </row>
    <row r="652" spans="1:10" hidden="1" x14ac:dyDescent="0.25">
      <c r="A652" s="76">
        <v>667338</v>
      </c>
      <c r="B652" s="144" t="s">
        <v>362</v>
      </c>
      <c r="C652" s="140">
        <v>74</v>
      </c>
      <c r="D652" s="76">
        <v>30401</v>
      </c>
      <c r="E652" s="145" t="s">
        <v>122</v>
      </c>
      <c r="F652" s="145">
        <v>2</v>
      </c>
      <c r="G652" s="145">
        <v>6</v>
      </c>
      <c r="H652" s="145">
        <v>3</v>
      </c>
      <c r="I652" s="145" t="s">
        <v>344</v>
      </c>
      <c r="J652" s="107">
        <f t="shared" si="10"/>
        <v>75</v>
      </c>
    </row>
    <row r="653" spans="1:10" hidden="1" x14ac:dyDescent="0.25">
      <c r="A653" s="76">
        <v>667338</v>
      </c>
      <c r="B653" s="144" t="s">
        <v>362</v>
      </c>
      <c r="C653" s="140">
        <v>74</v>
      </c>
      <c r="D653" s="76">
        <v>30407</v>
      </c>
      <c r="E653" s="145" t="s">
        <v>123</v>
      </c>
      <c r="F653" s="145">
        <v>1.3</v>
      </c>
      <c r="G653" s="145">
        <v>1.8</v>
      </c>
      <c r="H653" s="145">
        <v>1.6</v>
      </c>
      <c r="I653" s="145" t="s">
        <v>344</v>
      </c>
      <c r="J653" s="107">
        <f t="shared" si="10"/>
        <v>75</v>
      </c>
    </row>
    <row r="654" spans="1:10" hidden="1" x14ac:dyDescent="0.25">
      <c r="A654" s="76">
        <v>667338</v>
      </c>
      <c r="B654" s="144" t="s">
        <v>362</v>
      </c>
      <c r="C654" s="140">
        <v>74</v>
      </c>
      <c r="D654" s="76">
        <v>30405</v>
      </c>
      <c r="E654" s="145" t="s">
        <v>124</v>
      </c>
      <c r="F654" s="145">
        <v>52</v>
      </c>
      <c r="G654" s="145">
        <v>55</v>
      </c>
      <c r="H654" s="145">
        <v>55</v>
      </c>
      <c r="I654" s="145" t="s">
        <v>344</v>
      </c>
      <c r="J654" s="107">
        <f t="shared" si="10"/>
        <v>75</v>
      </c>
    </row>
    <row r="655" spans="1:10" hidden="1" x14ac:dyDescent="0.25">
      <c r="A655" s="76">
        <v>667338</v>
      </c>
      <c r="B655" s="144" t="s">
        <v>362</v>
      </c>
      <c r="C655" s="140">
        <v>74</v>
      </c>
      <c r="D655" s="76">
        <v>30403</v>
      </c>
      <c r="E655" s="145" t="s">
        <v>125</v>
      </c>
      <c r="F655" s="145">
        <v>85</v>
      </c>
      <c r="G655" s="145">
        <v>100</v>
      </c>
      <c r="H655" s="145">
        <v>92.2</v>
      </c>
      <c r="I655" s="145" t="s">
        <v>344</v>
      </c>
      <c r="J655" s="107">
        <f t="shared" si="10"/>
        <v>75</v>
      </c>
    </row>
    <row r="656" spans="1:10" hidden="1" x14ac:dyDescent="0.25">
      <c r="A656" s="76">
        <v>667338</v>
      </c>
      <c r="B656" s="144" t="s">
        <v>362</v>
      </c>
      <c r="C656" s="140">
        <v>74</v>
      </c>
      <c r="D656" s="76">
        <v>30402</v>
      </c>
      <c r="E656" s="145" t="s">
        <v>126</v>
      </c>
      <c r="F656" s="145">
        <v>180</v>
      </c>
      <c r="G656" s="145">
        <v>200</v>
      </c>
      <c r="H656" s="145">
        <v>180</v>
      </c>
      <c r="I656" s="145" t="s">
        <v>344</v>
      </c>
      <c r="J656" s="107">
        <f t="shared" si="10"/>
        <v>75</v>
      </c>
    </row>
    <row r="657" spans="1:10" hidden="1" x14ac:dyDescent="0.25">
      <c r="A657" s="76">
        <v>667338</v>
      </c>
      <c r="B657" s="144" t="s">
        <v>362</v>
      </c>
      <c r="C657" s="140">
        <v>74</v>
      </c>
      <c r="D657" s="76">
        <v>30404</v>
      </c>
      <c r="E657" s="145" t="s">
        <v>127</v>
      </c>
      <c r="F657" s="145">
        <v>16</v>
      </c>
      <c r="G657" s="145">
        <v>20</v>
      </c>
      <c r="H657" s="145">
        <v>20</v>
      </c>
      <c r="I657" s="145" t="s">
        <v>344</v>
      </c>
      <c r="J657" s="107">
        <f t="shared" si="10"/>
        <v>75</v>
      </c>
    </row>
    <row r="658" spans="1:10" hidden="1" x14ac:dyDescent="0.25">
      <c r="A658" s="76">
        <v>667335</v>
      </c>
      <c r="B658" s="144" t="s">
        <v>198</v>
      </c>
      <c r="C658" s="140">
        <v>304</v>
      </c>
      <c r="D658" s="76">
        <v>60402</v>
      </c>
      <c r="E658" s="145" t="s">
        <v>179</v>
      </c>
      <c r="F658" s="145">
        <v>2</v>
      </c>
      <c r="G658" s="145">
        <v>8</v>
      </c>
      <c r="H658" s="145">
        <v>6</v>
      </c>
      <c r="I658" s="145" t="s">
        <v>344</v>
      </c>
      <c r="J658" s="107">
        <f t="shared" si="10"/>
        <v>301</v>
      </c>
    </row>
    <row r="659" spans="1:10" hidden="1" x14ac:dyDescent="0.25">
      <c r="A659" s="76">
        <v>667335</v>
      </c>
      <c r="B659" s="144" t="s">
        <v>198</v>
      </c>
      <c r="C659" s="140">
        <v>304</v>
      </c>
      <c r="D659" s="76">
        <v>60404</v>
      </c>
      <c r="E659" s="145" t="s">
        <v>211</v>
      </c>
      <c r="F659" s="145">
        <v>0.5</v>
      </c>
      <c r="G659" s="145">
        <v>6.5</v>
      </c>
      <c r="H659" s="145">
        <v>6.5</v>
      </c>
      <c r="I659" s="145" t="s">
        <v>344</v>
      </c>
      <c r="J659" s="107">
        <f t="shared" si="10"/>
        <v>301</v>
      </c>
    </row>
    <row r="660" spans="1:10" hidden="1" x14ac:dyDescent="0.25">
      <c r="A660" s="76">
        <v>667335</v>
      </c>
      <c r="B660" s="144" t="s">
        <v>198</v>
      </c>
      <c r="C660" s="140">
        <v>304</v>
      </c>
      <c r="D660" s="76">
        <v>60401</v>
      </c>
      <c r="E660" s="145" t="s">
        <v>180</v>
      </c>
      <c r="F660" s="145">
        <v>35</v>
      </c>
      <c r="G660" s="145">
        <v>36.5</v>
      </c>
      <c r="H660" s="145">
        <v>35.4</v>
      </c>
      <c r="I660" s="145" t="s">
        <v>344</v>
      </c>
      <c r="J660" s="107">
        <f t="shared" si="10"/>
        <v>301</v>
      </c>
    </row>
    <row r="661" spans="1:10" hidden="1" x14ac:dyDescent="0.25">
      <c r="A661" s="76">
        <v>667335</v>
      </c>
      <c r="B661" s="144" t="s">
        <v>198</v>
      </c>
      <c r="C661" s="140">
        <v>304</v>
      </c>
      <c r="D661" s="76">
        <v>60403</v>
      </c>
      <c r="E661" s="145" t="s">
        <v>212</v>
      </c>
      <c r="F661" s="145">
        <v>150</v>
      </c>
      <c r="G661" s="145">
        <v>300</v>
      </c>
      <c r="H661" s="145">
        <v>240</v>
      </c>
      <c r="I661" s="145" t="s">
        <v>344</v>
      </c>
      <c r="J661" s="107">
        <f t="shared" si="10"/>
        <v>301</v>
      </c>
    </row>
    <row r="662" spans="1:10" hidden="1" x14ac:dyDescent="0.25">
      <c r="A662" s="76">
        <v>667333</v>
      </c>
      <c r="B662" s="144" t="s">
        <v>189</v>
      </c>
      <c r="C662" s="140">
        <v>90</v>
      </c>
      <c r="D662" s="76">
        <v>60201</v>
      </c>
      <c r="E662" s="145" t="s">
        <v>130</v>
      </c>
      <c r="F662" s="145">
        <v>6000</v>
      </c>
      <c r="G662" s="145">
        <v>11500</v>
      </c>
      <c r="H662" s="145">
        <v>5000</v>
      </c>
      <c r="I662" s="145" t="s">
        <v>345</v>
      </c>
      <c r="J662" s="107">
        <f t="shared" si="10"/>
        <v>90</v>
      </c>
    </row>
    <row r="663" spans="1:10" hidden="1" x14ac:dyDescent="0.25">
      <c r="A663" s="76">
        <v>667333</v>
      </c>
      <c r="B663" s="144" t="s">
        <v>189</v>
      </c>
      <c r="C663" s="140">
        <v>90</v>
      </c>
      <c r="D663" s="76">
        <v>60204</v>
      </c>
      <c r="E663" s="145" t="s">
        <v>131</v>
      </c>
      <c r="F663" s="145">
        <v>0</v>
      </c>
      <c r="G663" s="145">
        <v>1</v>
      </c>
      <c r="H663" s="145">
        <v>1</v>
      </c>
      <c r="I663" s="145" t="s">
        <v>344</v>
      </c>
      <c r="J663" s="107">
        <f t="shared" si="10"/>
        <v>90</v>
      </c>
    </row>
    <row r="664" spans="1:10" hidden="1" x14ac:dyDescent="0.25">
      <c r="A664" s="76">
        <v>667333</v>
      </c>
      <c r="B664" s="144" t="s">
        <v>189</v>
      </c>
      <c r="C664" s="140">
        <v>90</v>
      </c>
      <c r="D664" s="76">
        <v>60202</v>
      </c>
      <c r="E664" s="145" t="s">
        <v>132</v>
      </c>
      <c r="F664" s="145">
        <v>160</v>
      </c>
      <c r="G664" s="145">
        <v>165</v>
      </c>
      <c r="H664" s="145">
        <v>155</v>
      </c>
      <c r="I664" s="145" t="s">
        <v>345</v>
      </c>
      <c r="J664" s="107">
        <f t="shared" si="10"/>
        <v>90</v>
      </c>
    </row>
    <row r="665" spans="1:10" hidden="1" x14ac:dyDescent="0.25">
      <c r="A665" s="76">
        <v>667333</v>
      </c>
      <c r="B665" s="144" t="s">
        <v>189</v>
      </c>
      <c r="C665" s="140">
        <v>90</v>
      </c>
      <c r="D665" s="76">
        <v>60203</v>
      </c>
      <c r="E665" s="145" t="s">
        <v>133</v>
      </c>
      <c r="F665" s="145">
        <v>80</v>
      </c>
      <c r="G665" s="145">
        <v>120</v>
      </c>
      <c r="H665" s="145">
        <v>120</v>
      </c>
      <c r="I665" s="145" t="s">
        <v>344</v>
      </c>
      <c r="J665" s="107">
        <f t="shared" si="10"/>
        <v>90</v>
      </c>
    </row>
    <row r="666" spans="1:10" hidden="1" x14ac:dyDescent="0.25">
      <c r="A666" s="76">
        <v>667329</v>
      </c>
      <c r="B666" s="144" t="s">
        <v>196</v>
      </c>
      <c r="C666" s="140">
        <v>86</v>
      </c>
      <c r="D666" s="76">
        <v>60303</v>
      </c>
      <c r="E666" s="145" t="s">
        <v>240</v>
      </c>
      <c r="F666" s="145">
        <v>0</v>
      </c>
      <c r="G666" s="145">
        <v>110</v>
      </c>
      <c r="H666" s="145">
        <v>53</v>
      </c>
      <c r="I666" s="145" t="s">
        <v>344</v>
      </c>
      <c r="J666" s="107">
        <f t="shared" si="10"/>
        <v>86</v>
      </c>
    </row>
    <row r="667" spans="1:10" hidden="1" x14ac:dyDescent="0.25">
      <c r="A667" s="76">
        <v>667329</v>
      </c>
      <c r="B667" s="144" t="s">
        <v>196</v>
      </c>
      <c r="C667" s="140">
        <v>86</v>
      </c>
      <c r="D667" s="76">
        <v>60302</v>
      </c>
      <c r="E667" s="145" t="s">
        <v>241</v>
      </c>
      <c r="F667" s="145">
        <v>0</v>
      </c>
      <c r="G667" s="145">
        <v>60</v>
      </c>
      <c r="H667" s="145">
        <v>11</v>
      </c>
      <c r="I667" s="145" t="s">
        <v>344</v>
      </c>
      <c r="J667" s="107">
        <f t="shared" si="10"/>
        <v>86</v>
      </c>
    </row>
    <row r="668" spans="1:10" hidden="1" x14ac:dyDescent="0.25">
      <c r="A668" s="76">
        <v>667329</v>
      </c>
      <c r="B668" s="144" t="s">
        <v>196</v>
      </c>
      <c r="C668" s="140">
        <v>86</v>
      </c>
      <c r="D668" s="76">
        <v>60301</v>
      </c>
      <c r="E668" s="145" t="s">
        <v>242</v>
      </c>
      <c r="F668" s="145">
        <v>105</v>
      </c>
      <c r="G668" s="145">
        <v>120</v>
      </c>
      <c r="H668" s="145">
        <v>113</v>
      </c>
      <c r="I668" s="145" t="s">
        <v>344</v>
      </c>
      <c r="J668" s="107">
        <f t="shared" si="10"/>
        <v>86</v>
      </c>
    </row>
    <row r="669" spans="1:10" hidden="1" x14ac:dyDescent="0.25">
      <c r="A669" s="76">
        <v>667327</v>
      </c>
      <c r="B669" s="144" t="s">
        <v>355</v>
      </c>
      <c r="C669" s="140">
        <v>6</v>
      </c>
      <c r="D669" s="76">
        <v>3</v>
      </c>
      <c r="E669" s="145" t="s">
        <v>262</v>
      </c>
      <c r="F669" s="145">
        <v>3600</v>
      </c>
      <c r="G669" s="145">
        <v>4200</v>
      </c>
      <c r="H669" s="145">
        <v>4200</v>
      </c>
      <c r="I669" s="145" t="s">
        <v>344</v>
      </c>
      <c r="J669" s="107">
        <f t="shared" si="10"/>
        <v>6</v>
      </c>
    </row>
    <row r="670" spans="1:10" hidden="1" x14ac:dyDescent="0.25">
      <c r="A670" s="76">
        <v>667327</v>
      </c>
      <c r="B670" s="144" t="s">
        <v>355</v>
      </c>
      <c r="C670" s="140">
        <v>6</v>
      </c>
      <c r="D670" s="76">
        <v>59</v>
      </c>
      <c r="E670" s="145" t="s">
        <v>263</v>
      </c>
      <c r="F670" s="145">
        <v>23</v>
      </c>
      <c r="G670" s="145">
        <v>24</v>
      </c>
      <c r="H670" s="145">
        <v>24</v>
      </c>
      <c r="I670" s="145" t="s">
        <v>344</v>
      </c>
      <c r="J670" s="107">
        <f t="shared" si="10"/>
        <v>6</v>
      </c>
    </row>
    <row r="671" spans="1:10" hidden="1" x14ac:dyDescent="0.25">
      <c r="A671" s="76">
        <v>667327</v>
      </c>
      <c r="B671" s="144" t="s">
        <v>355</v>
      </c>
      <c r="C671" s="140">
        <v>6</v>
      </c>
      <c r="D671" s="76">
        <v>58</v>
      </c>
      <c r="E671" s="145" t="s">
        <v>303</v>
      </c>
      <c r="F671" s="145">
        <v>20</v>
      </c>
      <c r="G671" s="145">
        <v>50</v>
      </c>
      <c r="H671" s="145">
        <v>20</v>
      </c>
      <c r="I671" s="145" t="s">
        <v>344</v>
      </c>
      <c r="J671" s="107">
        <f t="shared" si="10"/>
        <v>6</v>
      </c>
    </row>
    <row r="672" spans="1:10" hidden="1" x14ac:dyDescent="0.25">
      <c r="A672" s="76">
        <v>667327</v>
      </c>
      <c r="B672" s="144" t="s">
        <v>355</v>
      </c>
      <c r="C672" s="140">
        <v>6</v>
      </c>
      <c r="D672" s="76">
        <v>57</v>
      </c>
      <c r="E672" s="145" t="s">
        <v>360</v>
      </c>
      <c r="F672" s="145">
        <v>0</v>
      </c>
      <c r="G672" s="145">
        <v>0</v>
      </c>
      <c r="H672" s="145">
        <v>0</v>
      </c>
      <c r="I672" s="145" t="s">
        <v>344</v>
      </c>
      <c r="J672" s="107">
        <f t="shared" si="10"/>
        <v>6</v>
      </c>
    </row>
    <row r="673" spans="1:10" hidden="1" x14ac:dyDescent="0.25">
      <c r="A673" s="76">
        <v>667327</v>
      </c>
      <c r="B673" s="144" t="s">
        <v>355</v>
      </c>
      <c r="C673" s="140">
        <v>6</v>
      </c>
      <c r="D673" s="76">
        <v>21</v>
      </c>
      <c r="E673" s="145" t="s">
        <v>265</v>
      </c>
      <c r="F673" s="145">
        <v>26</v>
      </c>
      <c r="G673" s="145">
        <v>31</v>
      </c>
      <c r="H673" s="145">
        <v>28</v>
      </c>
      <c r="I673" s="145" t="s">
        <v>344</v>
      </c>
      <c r="J673" s="107">
        <f t="shared" si="10"/>
        <v>6</v>
      </c>
    </row>
    <row r="674" spans="1:10" hidden="1" x14ac:dyDescent="0.25">
      <c r="A674" s="76">
        <v>667325</v>
      </c>
      <c r="B674" s="144" t="s">
        <v>191</v>
      </c>
      <c r="C674" s="140">
        <v>540</v>
      </c>
      <c r="D674" s="76">
        <v>670001</v>
      </c>
      <c r="E674" s="145" t="s">
        <v>243</v>
      </c>
      <c r="F674" s="145">
        <v>500</v>
      </c>
      <c r="G674" s="145">
        <v>1200</v>
      </c>
      <c r="H674" s="145">
        <v>1200</v>
      </c>
      <c r="I674" s="145" t="s">
        <v>344</v>
      </c>
      <c r="J674" s="107">
        <f t="shared" si="10"/>
        <v>540</v>
      </c>
    </row>
    <row r="675" spans="1:10" hidden="1" x14ac:dyDescent="0.25">
      <c r="A675" s="76">
        <v>667325</v>
      </c>
      <c r="B675" s="144" t="s">
        <v>191</v>
      </c>
      <c r="C675" s="140">
        <v>540</v>
      </c>
      <c r="D675" s="76">
        <v>670002</v>
      </c>
      <c r="E675" s="145" t="s">
        <v>244</v>
      </c>
      <c r="F675" s="145">
        <v>0</v>
      </c>
      <c r="G675" s="145">
        <v>1000</v>
      </c>
      <c r="H675" s="145">
        <v>0</v>
      </c>
      <c r="I675" s="145" t="s">
        <v>344</v>
      </c>
      <c r="J675" s="107">
        <f t="shared" si="10"/>
        <v>540</v>
      </c>
    </row>
    <row r="676" spans="1:10" hidden="1" x14ac:dyDescent="0.25">
      <c r="A676" s="76">
        <v>667325</v>
      </c>
      <c r="B676" s="144" t="s">
        <v>191</v>
      </c>
      <c r="C676" s="140">
        <v>540</v>
      </c>
      <c r="D676" s="76">
        <v>670003</v>
      </c>
      <c r="E676" s="145" t="s">
        <v>245</v>
      </c>
      <c r="F676" s="145">
        <v>0</v>
      </c>
      <c r="G676" s="145">
        <v>1200</v>
      </c>
      <c r="H676" s="145">
        <v>0</v>
      </c>
      <c r="I676" s="145" t="s">
        <v>344</v>
      </c>
      <c r="J676" s="107">
        <f t="shared" si="10"/>
        <v>540</v>
      </c>
    </row>
    <row r="677" spans="1:10" hidden="1" x14ac:dyDescent="0.25">
      <c r="A677" s="76">
        <v>667325</v>
      </c>
      <c r="B677" s="144" t="s">
        <v>191</v>
      </c>
      <c r="C677" s="140">
        <v>540</v>
      </c>
      <c r="D677" s="76">
        <v>670005</v>
      </c>
      <c r="E677" s="145" t="s">
        <v>246</v>
      </c>
      <c r="F677" s="145">
        <v>2500</v>
      </c>
      <c r="G677" s="145">
        <v>4800</v>
      </c>
      <c r="H677" s="145">
        <v>4424</v>
      </c>
      <c r="I677" s="145" t="s">
        <v>344</v>
      </c>
      <c r="J677" s="107">
        <f t="shared" si="10"/>
        <v>540</v>
      </c>
    </row>
    <row r="678" spans="1:10" hidden="1" x14ac:dyDescent="0.25">
      <c r="A678" s="76">
        <v>667325</v>
      </c>
      <c r="B678" s="144" t="s">
        <v>191</v>
      </c>
      <c r="C678" s="140">
        <v>540</v>
      </c>
      <c r="D678" s="76">
        <v>670006</v>
      </c>
      <c r="E678" s="145" t="s">
        <v>247</v>
      </c>
      <c r="F678" s="145">
        <v>10.5</v>
      </c>
      <c r="G678" s="145">
        <v>17.5</v>
      </c>
      <c r="H678" s="145">
        <v>16.5</v>
      </c>
      <c r="I678" s="145" t="s">
        <v>344</v>
      </c>
      <c r="J678" s="107">
        <f t="shared" si="10"/>
        <v>540</v>
      </c>
    </row>
    <row r="679" spans="1:10" hidden="1" x14ac:dyDescent="0.25">
      <c r="A679" s="76">
        <v>667325</v>
      </c>
      <c r="B679" s="144" t="s">
        <v>191</v>
      </c>
      <c r="C679" s="140">
        <v>540</v>
      </c>
      <c r="D679" s="76">
        <v>670010</v>
      </c>
      <c r="E679" s="145" t="s">
        <v>248</v>
      </c>
      <c r="F679" s="145">
        <v>0.1</v>
      </c>
      <c r="G679" s="145">
        <v>19</v>
      </c>
      <c r="H679" s="145">
        <v>6</v>
      </c>
      <c r="I679" s="145" t="s">
        <v>344</v>
      </c>
      <c r="J679" s="107">
        <f t="shared" si="10"/>
        <v>540</v>
      </c>
    </row>
    <row r="680" spans="1:10" hidden="1" x14ac:dyDescent="0.25">
      <c r="A680" s="76">
        <v>667325</v>
      </c>
      <c r="B680" s="144" t="s">
        <v>191</v>
      </c>
      <c r="C680" s="140">
        <v>540</v>
      </c>
      <c r="D680" s="76">
        <v>670011</v>
      </c>
      <c r="E680" s="145" t="s">
        <v>249</v>
      </c>
      <c r="F680" s="145">
        <v>3</v>
      </c>
      <c r="G680" s="145">
        <v>4</v>
      </c>
      <c r="H680" s="145">
        <v>4</v>
      </c>
      <c r="I680" s="145" t="s">
        <v>344</v>
      </c>
      <c r="J680" s="107">
        <f t="shared" si="10"/>
        <v>540</v>
      </c>
    </row>
    <row r="681" spans="1:10" hidden="1" x14ac:dyDescent="0.25">
      <c r="A681" s="76">
        <v>667325</v>
      </c>
      <c r="B681" s="144" t="s">
        <v>191</v>
      </c>
      <c r="C681" s="140">
        <v>540</v>
      </c>
      <c r="D681" s="76">
        <v>670007</v>
      </c>
      <c r="E681" s="145" t="s">
        <v>250</v>
      </c>
      <c r="F681" s="145">
        <v>580</v>
      </c>
      <c r="G681" s="145">
        <v>650</v>
      </c>
      <c r="H681" s="145">
        <v>630</v>
      </c>
      <c r="I681" s="145" t="s">
        <v>344</v>
      </c>
      <c r="J681" s="107">
        <f t="shared" si="10"/>
        <v>540</v>
      </c>
    </row>
    <row r="682" spans="1:10" hidden="1" x14ac:dyDescent="0.25">
      <c r="A682" s="76">
        <v>667325</v>
      </c>
      <c r="B682" s="144" t="s">
        <v>191</v>
      </c>
      <c r="C682" s="140">
        <v>540</v>
      </c>
      <c r="D682" s="76">
        <v>670004</v>
      </c>
      <c r="E682" s="145" t="s">
        <v>251</v>
      </c>
      <c r="F682" s="145">
        <v>3</v>
      </c>
      <c r="G682" s="145">
        <v>6</v>
      </c>
      <c r="H682" s="145">
        <v>4.7</v>
      </c>
      <c r="I682" s="145" t="s">
        <v>344</v>
      </c>
      <c r="J682" s="107">
        <f t="shared" si="10"/>
        <v>540</v>
      </c>
    </row>
    <row r="683" spans="1:10" hidden="1" x14ac:dyDescent="0.25">
      <c r="A683" s="76">
        <v>667325</v>
      </c>
      <c r="B683" s="144" t="s">
        <v>191</v>
      </c>
      <c r="C683" s="140">
        <v>540</v>
      </c>
      <c r="D683" s="76">
        <v>670009</v>
      </c>
      <c r="E683" s="145" t="s">
        <v>252</v>
      </c>
      <c r="F683" s="145">
        <v>0.45</v>
      </c>
      <c r="G683" s="145">
        <v>2.5</v>
      </c>
      <c r="H683" s="145">
        <v>1.5</v>
      </c>
      <c r="I683" s="145" t="s">
        <v>344</v>
      </c>
      <c r="J683" s="107">
        <f t="shared" si="10"/>
        <v>540</v>
      </c>
    </row>
    <row r="684" spans="1:10" hidden="1" x14ac:dyDescent="0.25">
      <c r="A684" s="76">
        <v>667325</v>
      </c>
      <c r="B684" s="144" t="s">
        <v>191</v>
      </c>
      <c r="C684" s="140">
        <v>540</v>
      </c>
      <c r="D684" s="76">
        <v>670008</v>
      </c>
      <c r="E684" s="145" t="s">
        <v>253</v>
      </c>
      <c r="F684" s="145">
        <v>9</v>
      </c>
      <c r="G684" s="145">
        <v>13</v>
      </c>
      <c r="H684" s="145">
        <v>12</v>
      </c>
      <c r="I684" s="145" t="s">
        <v>344</v>
      </c>
      <c r="J684" s="107">
        <f t="shared" si="10"/>
        <v>540</v>
      </c>
    </row>
    <row r="685" spans="1:10" hidden="1" x14ac:dyDescent="0.25">
      <c r="A685" s="76">
        <v>667325</v>
      </c>
      <c r="B685" s="144" t="s">
        <v>191</v>
      </c>
      <c r="C685" s="140">
        <v>540</v>
      </c>
      <c r="D685" s="76">
        <v>680011</v>
      </c>
      <c r="E685" s="145" t="s">
        <v>254</v>
      </c>
      <c r="F685" s="145">
        <v>3</v>
      </c>
      <c r="G685" s="145">
        <v>4</v>
      </c>
      <c r="H685" s="145">
        <v>4</v>
      </c>
      <c r="I685" s="145" t="s">
        <v>344</v>
      </c>
      <c r="J685" s="107">
        <f t="shared" si="10"/>
        <v>540</v>
      </c>
    </row>
    <row r="686" spans="1:10" hidden="1" x14ac:dyDescent="0.25">
      <c r="A686" s="76">
        <v>667325</v>
      </c>
      <c r="B686" s="144" t="s">
        <v>191</v>
      </c>
      <c r="C686" s="140">
        <v>540</v>
      </c>
      <c r="D686" s="76">
        <v>680009</v>
      </c>
      <c r="E686" s="145" t="s">
        <v>90</v>
      </c>
      <c r="F686" s="145">
        <v>32</v>
      </c>
      <c r="G686" s="145">
        <v>35</v>
      </c>
      <c r="H686" s="145">
        <v>34.450000000000003</v>
      </c>
      <c r="I686" s="145" t="s">
        <v>344</v>
      </c>
      <c r="J686" s="107">
        <f t="shared" si="10"/>
        <v>540</v>
      </c>
    </row>
    <row r="687" spans="1:10" hidden="1" x14ac:dyDescent="0.25">
      <c r="A687" s="76">
        <v>667325</v>
      </c>
      <c r="B687" s="144" t="s">
        <v>191</v>
      </c>
      <c r="C687" s="140">
        <v>540</v>
      </c>
      <c r="D687" s="76">
        <v>680001</v>
      </c>
      <c r="E687" s="145" t="s">
        <v>255</v>
      </c>
      <c r="F687" s="145">
        <v>40</v>
      </c>
      <c r="G687" s="145">
        <v>75</v>
      </c>
      <c r="H687" s="145">
        <v>52</v>
      </c>
      <c r="I687" s="145" t="s">
        <v>344</v>
      </c>
      <c r="J687" s="107">
        <f t="shared" si="10"/>
        <v>540</v>
      </c>
    </row>
    <row r="688" spans="1:10" hidden="1" x14ac:dyDescent="0.25">
      <c r="A688" s="76">
        <v>667325</v>
      </c>
      <c r="B688" s="144" t="s">
        <v>191</v>
      </c>
      <c r="C688" s="140">
        <v>540</v>
      </c>
      <c r="D688" s="76">
        <v>680003</v>
      </c>
      <c r="E688" s="145" t="s">
        <v>256</v>
      </c>
      <c r="F688" s="145">
        <v>30</v>
      </c>
      <c r="G688" s="145">
        <v>90</v>
      </c>
      <c r="H688" s="145">
        <v>70</v>
      </c>
      <c r="I688" s="145" t="s">
        <v>344</v>
      </c>
      <c r="J688" s="107">
        <f t="shared" si="10"/>
        <v>540</v>
      </c>
    </row>
    <row r="689" spans="1:10" hidden="1" x14ac:dyDescent="0.25">
      <c r="A689" s="76">
        <v>667325</v>
      </c>
      <c r="B689" s="144" t="s">
        <v>191</v>
      </c>
      <c r="C689" s="140">
        <v>540</v>
      </c>
      <c r="D689" s="76">
        <v>680007</v>
      </c>
      <c r="E689" s="145" t="s">
        <v>300</v>
      </c>
      <c r="F689" s="145">
        <v>501</v>
      </c>
      <c r="G689" s="145">
        <v>505</v>
      </c>
      <c r="H689" s="145">
        <v>505</v>
      </c>
      <c r="I689" s="145" t="s">
        <v>344</v>
      </c>
      <c r="J689" s="107">
        <f t="shared" si="10"/>
        <v>540</v>
      </c>
    </row>
    <row r="690" spans="1:10" hidden="1" x14ac:dyDescent="0.25">
      <c r="A690" s="76">
        <v>667325</v>
      </c>
      <c r="B690" s="144" t="s">
        <v>191</v>
      </c>
      <c r="C690" s="140">
        <v>540</v>
      </c>
      <c r="D690" s="76">
        <v>680008</v>
      </c>
      <c r="E690" s="145" t="s">
        <v>257</v>
      </c>
      <c r="F690" s="145">
        <v>106</v>
      </c>
      <c r="G690" s="145">
        <v>118</v>
      </c>
      <c r="H690" s="145">
        <v>113.3</v>
      </c>
      <c r="I690" s="145" t="s">
        <v>344</v>
      </c>
      <c r="J690" s="107">
        <f t="shared" si="10"/>
        <v>540</v>
      </c>
    </row>
    <row r="691" spans="1:10" hidden="1" x14ac:dyDescent="0.25">
      <c r="A691" s="76">
        <v>667325</v>
      </c>
      <c r="B691" s="144" t="s">
        <v>191</v>
      </c>
      <c r="C691" s="140">
        <v>540</v>
      </c>
      <c r="D691" s="76">
        <v>680010</v>
      </c>
      <c r="E691" s="145" t="s">
        <v>91</v>
      </c>
      <c r="F691" s="145">
        <v>3.45</v>
      </c>
      <c r="G691" s="145">
        <v>5</v>
      </c>
      <c r="H691" s="145">
        <v>4.32</v>
      </c>
      <c r="I691" s="145" t="s">
        <v>344</v>
      </c>
      <c r="J691" s="107">
        <f t="shared" si="10"/>
        <v>540</v>
      </c>
    </row>
    <row r="692" spans="1:10" hidden="1" x14ac:dyDescent="0.25">
      <c r="A692" s="76">
        <v>667325</v>
      </c>
      <c r="B692" s="144" t="s">
        <v>191</v>
      </c>
      <c r="C692" s="140">
        <v>540</v>
      </c>
      <c r="D692" s="76">
        <v>680006</v>
      </c>
      <c r="E692" s="145" t="s">
        <v>258</v>
      </c>
      <c r="F692" s="145">
        <v>8</v>
      </c>
      <c r="G692" s="145">
        <v>13</v>
      </c>
      <c r="H692" s="145">
        <v>10.7</v>
      </c>
      <c r="I692" s="145" t="s">
        <v>344</v>
      </c>
      <c r="J692" s="107">
        <f t="shared" si="10"/>
        <v>540</v>
      </c>
    </row>
    <row r="693" spans="1:10" hidden="1" x14ac:dyDescent="0.25">
      <c r="A693" s="76">
        <v>667325</v>
      </c>
      <c r="B693" s="144" t="s">
        <v>191</v>
      </c>
      <c r="C693" s="140">
        <v>540</v>
      </c>
      <c r="D693" s="76">
        <v>680005</v>
      </c>
      <c r="E693" s="145" t="s">
        <v>259</v>
      </c>
      <c r="F693" s="145">
        <v>160</v>
      </c>
      <c r="G693" s="145">
        <v>250</v>
      </c>
      <c r="H693" s="145">
        <v>163</v>
      </c>
      <c r="I693" s="145" t="s">
        <v>344</v>
      </c>
      <c r="J693" s="107">
        <f t="shared" si="10"/>
        <v>540</v>
      </c>
    </row>
    <row r="694" spans="1:10" hidden="1" x14ac:dyDescent="0.25">
      <c r="A694" s="76">
        <v>667325</v>
      </c>
      <c r="B694" s="144" t="s">
        <v>191</v>
      </c>
      <c r="C694" s="140">
        <v>540</v>
      </c>
      <c r="D694" s="76">
        <v>680002</v>
      </c>
      <c r="E694" s="145" t="s">
        <v>260</v>
      </c>
      <c r="F694" s="145">
        <v>35</v>
      </c>
      <c r="G694" s="145">
        <v>142</v>
      </c>
      <c r="H694" s="145">
        <v>50</v>
      </c>
      <c r="I694" s="145" t="s">
        <v>344</v>
      </c>
      <c r="J694" s="107">
        <f t="shared" si="10"/>
        <v>540</v>
      </c>
    </row>
    <row r="695" spans="1:10" hidden="1" x14ac:dyDescent="0.25">
      <c r="A695" s="76">
        <v>667325</v>
      </c>
      <c r="B695" s="144" t="s">
        <v>191</v>
      </c>
      <c r="C695" s="140">
        <v>540</v>
      </c>
      <c r="D695" s="76">
        <v>680012</v>
      </c>
      <c r="E695" s="145" t="s">
        <v>261</v>
      </c>
      <c r="F695" s="145">
        <v>30</v>
      </c>
      <c r="G695" s="145">
        <v>40</v>
      </c>
      <c r="H695" s="145">
        <v>40</v>
      </c>
      <c r="I695" s="145" t="s">
        <v>344</v>
      </c>
      <c r="J695" s="107">
        <f t="shared" si="10"/>
        <v>540</v>
      </c>
    </row>
    <row r="696" spans="1:10" hidden="1" x14ac:dyDescent="0.25">
      <c r="A696" s="76">
        <v>667314</v>
      </c>
      <c r="B696" s="144" t="s">
        <v>225</v>
      </c>
      <c r="C696" s="140">
        <v>76</v>
      </c>
      <c r="D696" s="76">
        <v>40402</v>
      </c>
      <c r="E696" s="145" t="s">
        <v>220</v>
      </c>
      <c r="F696" s="145">
        <v>6000</v>
      </c>
      <c r="G696" s="145">
        <v>9500</v>
      </c>
      <c r="H696" s="145">
        <v>8300</v>
      </c>
      <c r="I696" s="145" t="s">
        <v>344</v>
      </c>
      <c r="J696" s="107">
        <f t="shared" si="10"/>
        <v>76</v>
      </c>
    </row>
    <row r="697" spans="1:10" hidden="1" x14ac:dyDescent="0.25">
      <c r="A697" s="76">
        <v>667314</v>
      </c>
      <c r="B697" s="144" t="s">
        <v>225</v>
      </c>
      <c r="C697" s="140">
        <v>76</v>
      </c>
      <c r="D697" s="76">
        <v>40406</v>
      </c>
      <c r="E697" s="145" t="s">
        <v>221</v>
      </c>
      <c r="F697" s="145">
        <v>600</v>
      </c>
      <c r="G697" s="145">
        <v>800</v>
      </c>
      <c r="H697" s="145">
        <v>700</v>
      </c>
      <c r="I697" s="145" t="s">
        <v>344</v>
      </c>
      <c r="J697" s="107">
        <f t="shared" si="10"/>
        <v>76</v>
      </c>
    </row>
    <row r="698" spans="1:10" hidden="1" x14ac:dyDescent="0.25">
      <c r="A698" s="76">
        <v>667314</v>
      </c>
      <c r="B698" s="144" t="s">
        <v>225</v>
      </c>
      <c r="C698" s="140">
        <v>76</v>
      </c>
      <c r="D698" s="76">
        <v>40405</v>
      </c>
      <c r="E698" s="145" t="s">
        <v>222</v>
      </c>
      <c r="F698" s="145">
        <v>19</v>
      </c>
      <c r="G698" s="145">
        <v>20</v>
      </c>
      <c r="H698" s="145">
        <v>20</v>
      </c>
      <c r="I698" s="145" t="s">
        <v>344</v>
      </c>
      <c r="J698" s="107">
        <f t="shared" si="10"/>
        <v>76</v>
      </c>
    </row>
    <row r="699" spans="1:10" hidden="1" x14ac:dyDescent="0.25">
      <c r="A699" s="76">
        <v>667314</v>
      </c>
      <c r="B699" s="144" t="s">
        <v>225</v>
      </c>
      <c r="C699" s="140">
        <v>76</v>
      </c>
      <c r="D699" s="76">
        <v>40401</v>
      </c>
      <c r="E699" s="145" t="s">
        <v>128</v>
      </c>
      <c r="F699" s="145">
        <v>0</v>
      </c>
      <c r="G699" s="145">
        <v>5</v>
      </c>
      <c r="H699" s="145">
        <v>1.5</v>
      </c>
      <c r="I699" s="145" t="s">
        <v>344</v>
      </c>
      <c r="J699" s="107">
        <f t="shared" si="10"/>
        <v>76</v>
      </c>
    </row>
    <row r="700" spans="1:10" hidden="1" x14ac:dyDescent="0.25">
      <c r="A700" s="76">
        <v>667314</v>
      </c>
      <c r="B700" s="144" t="s">
        <v>225</v>
      </c>
      <c r="C700" s="140">
        <v>76</v>
      </c>
      <c r="D700" s="76">
        <v>40404</v>
      </c>
      <c r="E700" s="145" t="s">
        <v>129</v>
      </c>
      <c r="F700" s="145">
        <v>1.5</v>
      </c>
      <c r="G700" s="145">
        <v>2</v>
      </c>
      <c r="H700" s="145">
        <v>1.5</v>
      </c>
      <c r="I700" s="145" t="s">
        <v>344</v>
      </c>
      <c r="J700" s="107">
        <f t="shared" si="10"/>
        <v>76</v>
      </c>
    </row>
    <row r="701" spans="1:10" hidden="1" x14ac:dyDescent="0.25">
      <c r="A701" s="76">
        <v>667314</v>
      </c>
      <c r="B701" s="144" t="s">
        <v>225</v>
      </c>
      <c r="C701" s="140">
        <v>76</v>
      </c>
      <c r="D701" s="76">
        <v>40403</v>
      </c>
      <c r="E701" s="145" t="s">
        <v>223</v>
      </c>
      <c r="F701" s="145">
        <v>245</v>
      </c>
      <c r="G701" s="145">
        <v>255</v>
      </c>
      <c r="H701" s="145">
        <v>252</v>
      </c>
      <c r="I701" s="145" t="s">
        <v>344</v>
      </c>
      <c r="J701" s="107">
        <f t="shared" si="10"/>
        <v>76</v>
      </c>
    </row>
    <row r="702" spans="1:10" hidden="1" x14ac:dyDescent="0.25">
      <c r="A702" s="76">
        <v>667314</v>
      </c>
      <c r="B702" s="144" t="s">
        <v>225</v>
      </c>
      <c r="C702" s="140">
        <v>76</v>
      </c>
      <c r="D702" s="76">
        <v>40407</v>
      </c>
      <c r="E702" s="145" t="s">
        <v>224</v>
      </c>
      <c r="F702" s="145">
        <v>52</v>
      </c>
      <c r="G702" s="145">
        <v>60</v>
      </c>
      <c r="H702" s="145">
        <v>57</v>
      </c>
      <c r="I702" s="145" t="s">
        <v>344</v>
      </c>
      <c r="J702" s="107">
        <f t="shared" si="10"/>
        <v>76</v>
      </c>
    </row>
    <row r="703" spans="1:10" hidden="1" x14ac:dyDescent="0.25">
      <c r="A703" s="76">
        <v>667306</v>
      </c>
      <c r="B703" s="144" t="s">
        <v>239</v>
      </c>
      <c r="C703" s="140">
        <v>5</v>
      </c>
      <c r="D703" s="76">
        <v>3</v>
      </c>
      <c r="E703" s="145" t="s">
        <v>262</v>
      </c>
      <c r="F703" s="145">
        <v>4000</v>
      </c>
      <c r="G703" s="145">
        <v>5400</v>
      </c>
      <c r="H703" s="145">
        <v>4800</v>
      </c>
      <c r="I703" s="145" t="s">
        <v>344</v>
      </c>
      <c r="J703" s="107">
        <f t="shared" si="10"/>
        <v>5</v>
      </c>
    </row>
    <row r="704" spans="1:10" hidden="1" x14ac:dyDescent="0.25">
      <c r="A704" s="76">
        <v>667306</v>
      </c>
      <c r="B704" s="144" t="s">
        <v>239</v>
      </c>
      <c r="C704" s="140">
        <v>5</v>
      </c>
      <c r="D704" s="76">
        <v>7</v>
      </c>
      <c r="E704" s="145" t="s">
        <v>264</v>
      </c>
      <c r="F704" s="145">
        <v>21</v>
      </c>
      <c r="G704" s="145">
        <v>25</v>
      </c>
      <c r="H704" s="145">
        <v>23</v>
      </c>
      <c r="I704" s="145" t="s">
        <v>344</v>
      </c>
      <c r="J704" s="107">
        <f t="shared" si="10"/>
        <v>5</v>
      </c>
    </row>
    <row r="705" spans="1:10" hidden="1" x14ac:dyDescent="0.25">
      <c r="A705" s="76">
        <v>667305</v>
      </c>
      <c r="B705" s="144" t="s">
        <v>298</v>
      </c>
      <c r="C705" s="140">
        <v>14</v>
      </c>
      <c r="D705" s="76">
        <v>3</v>
      </c>
      <c r="E705" s="145" t="s">
        <v>262</v>
      </c>
      <c r="F705" s="145">
        <v>5800</v>
      </c>
      <c r="G705" s="145">
        <v>6300</v>
      </c>
      <c r="H705" s="145">
        <v>6300</v>
      </c>
      <c r="I705" s="145" t="s">
        <v>344</v>
      </c>
      <c r="J705" s="107">
        <f t="shared" si="10"/>
        <v>14</v>
      </c>
    </row>
    <row r="706" spans="1:10" hidden="1" x14ac:dyDescent="0.25">
      <c r="A706" s="76">
        <v>667305</v>
      </c>
      <c r="B706" s="144" t="s">
        <v>298</v>
      </c>
      <c r="C706" s="140">
        <v>14</v>
      </c>
      <c r="D706" s="76">
        <v>59</v>
      </c>
      <c r="E706" s="145" t="s">
        <v>263</v>
      </c>
      <c r="F706" s="145">
        <v>16</v>
      </c>
      <c r="G706" s="145">
        <v>17</v>
      </c>
      <c r="H706" s="145">
        <v>16</v>
      </c>
      <c r="I706" s="145" t="s">
        <v>344</v>
      </c>
      <c r="J706" s="107">
        <f t="shared" ref="J706:J769" si="11">IF(A706="","",IF(OR(C706=73,C706=74,C706=75),75,IF(OR(C706=31,C706=32,C706=33),33,IF(OR(C706=301,C706=302,C706=303,C706=304,C706=305),301,C706))))</f>
        <v>14</v>
      </c>
    </row>
    <row r="707" spans="1:10" hidden="1" x14ac:dyDescent="0.25">
      <c r="A707" s="76">
        <v>667305</v>
      </c>
      <c r="B707" s="144" t="s">
        <v>298</v>
      </c>
      <c r="C707" s="140">
        <v>14</v>
      </c>
      <c r="D707" s="76">
        <v>78</v>
      </c>
      <c r="E707" s="145" t="s">
        <v>270</v>
      </c>
      <c r="F707" s="145">
        <v>16</v>
      </c>
      <c r="G707" s="145">
        <v>22</v>
      </c>
      <c r="H707" s="145">
        <v>22</v>
      </c>
      <c r="I707" s="145" t="s">
        <v>344</v>
      </c>
      <c r="J707" s="107">
        <f t="shared" si="11"/>
        <v>14</v>
      </c>
    </row>
    <row r="708" spans="1:10" hidden="1" x14ac:dyDescent="0.25">
      <c r="A708" s="76">
        <v>667305</v>
      </c>
      <c r="B708" s="144" t="s">
        <v>298</v>
      </c>
      <c r="C708" s="140">
        <v>14</v>
      </c>
      <c r="D708" s="76">
        <v>13</v>
      </c>
      <c r="E708" s="145" t="s">
        <v>299</v>
      </c>
      <c r="F708" s="145">
        <v>50</v>
      </c>
      <c r="G708" s="145">
        <v>50</v>
      </c>
      <c r="H708" s="145">
        <v>50</v>
      </c>
      <c r="I708" s="145" t="s">
        <v>344</v>
      </c>
      <c r="J708" s="107">
        <f t="shared" si="11"/>
        <v>14</v>
      </c>
    </row>
    <row r="709" spans="1:10" hidden="1" x14ac:dyDescent="0.25">
      <c r="A709" s="76">
        <v>667304</v>
      </c>
      <c r="B709" s="144" t="s">
        <v>355</v>
      </c>
      <c r="C709" s="140">
        <v>6</v>
      </c>
      <c r="D709" s="76">
        <v>3</v>
      </c>
      <c r="E709" s="145" t="s">
        <v>262</v>
      </c>
      <c r="F709" s="145">
        <v>3600</v>
      </c>
      <c r="G709" s="145">
        <v>4200</v>
      </c>
      <c r="H709" s="145">
        <v>4200</v>
      </c>
      <c r="I709" s="145" t="s">
        <v>344</v>
      </c>
      <c r="J709" s="107">
        <f t="shared" si="11"/>
        <v>6</v>
      </c>
    </row>
    <row r="710" spans="1:10" hidden="1" x14ac:dyDescent="0.25">
      <c r="A710" s="76">
        <v>667304</v>
      </c>
      <c r="B710" s="144" t="s">
        <v>355</v>
      </c>
      <c r="C710" s="140">
        <v>6</v>
      </c>
      <c r="D710" s="76">
        <v>59</v>
      </c>
      <c r="E710" s="145" t="s">
        <v>263</v>
      </c>
      <c r="F710" s="145">
        <v>23</v>
      </c>
      <c r="G710" s="145">
        <v>24</v>
      </c>
      <c r="H710" s="145">
        <v>24</v>
      </c>
      <c r="I710" s="145" t="s">
        <v>344</v>
      </c>
      <c r="J710" s="107">
        <f t="shared" si="11"/>
        <v>6</v>
      </c>
    </row>
    <row r="711" spans="1:10" hidden="1" x14ac:dyDescent="0.25">
      <c r="A711" s="76">
        <v>667304</v>
      </c>
      <c r="B711" s="144" t="s">
        <v>355</v>
      </c>
      <c r="C711" s="140">
        <v>6</v>
      </c>
      <c r="D711" s="76">
        <v>58</v>
      </c>
      <c r="E711" s="145" t="s">
        <v>303</v>
      </c>
      <c r="F711" s="145">
        <v>20</v>
      </c>
      <c r="G711" s="145">
        <v>50</v>
      </c>
      <c r="H711" s="145">
        <v>20</v>
      </c>
      <c r="I711" s="145" t="s">
        <v>344</v>
      </c>
      <c r="J711" s="107">
        <f t="shared" si="11"/>
        <v>6</v>
      </c>
    </row>
    <row r="712" spans="1:10" hidden="1" x14ac:dyDescent="0.25">
      <c r="A712" s="76">
        <v>667304</v>
      </c>
      <c r="B712" s="144" t="s">
        <v>355</v>
      </c>
      <c r="C712" s="140">
        <v>6</v>
      </c>
      <c r="D712" s="76">
        <v>57</v>
      </c>
      <c r="E712" s="145" t="s">
        <v>360</v>
      </c>
      <c r="F712" s="145">
        <v>0</v>
      </c>
      <c r="G712" s="145">
        <v>0</v>
      </c>
      <c r="H712" s="145">
        <v>0</v>
      </c>
      <c r="I712" s="145" t="s">
        <v>344</v>
      </c>
      <c r="J712" s="107">
        <f t="shared" si="11"/>
        <v>6</v>
      </c>
    </row>
    <row r="713" spans="1:10" hidden="1" x14ac:dyDescent="0.25">
      <c r="A713" s="76">
        <v>667304</v>
      </c>
      <c r="B713" s="144" t="s">
        <v>355</v>
      </c>
      <c r="C713" s="140">
        <v>6</v>
      </c>
      <c r="D713" s="76">
        <v>21</v>
      </c>
      <c r="E713" s="145" t="s">
        <v>265</v>
      </c>
      <c r="F713" s="145">
        <v>26</v>
      </c>
      <c r="G713" s="145">
        <v>31</v>
      </c>
      <c r="H713" s="145">
        <v>26</v>
      </c>
      <c r="I713" s="145" t="s">
        <v>344</v>
      </c>
      <c r="J713" s="107">
        <f t="shared" si="11"/>
        <v>6</v>
      </c>
    </row>
    <row r="714" spans="1:10" hidden="1" x14ac:dyDescent="0.25">
      <c r="A714" s="76">
        <v>667298</v>
      </c>
      <c r="B714" s="144" t="s">
        <v>225</v>
      </c>
      <c r="C714" s="140">
        <v>76</v>
      </c>
      <c r="D714" s="76">
        <v>40402</v>
      </c>
      <c r="E714" s="145" t="s">
        <v>220</v>
      </c>
      <c r="F714" s="145">
        <v>6000</v>
      </c>
      <c r="G714" s="145">
        <v>9500</v>
      </c>
      <c r="H714" s="145">
        <v>8300</v>
      </c>
      <c r="I714" s="145" t="s">
        <v>344</v>
      </c>
      <c r="J714" s="107">
        <f t="shared" si="11"/>
        <v>76</v>
      </c>
    </row>
    <row r="715" spans="1:10" hidden="1" x14ac:dyDescent="0.25">
      <c r="A715" s="76">
        <v>667298</v>
      </c>
      <c r="B715" s="144" t="s">
        <v>225</v>
      </c>
      <c r="C715" s="140">
        <v>76</v>
      </c>
      <c r="D715" s="76">
        <v>40406</v>
      </c>
      <c r="E715" s="145" t="s">
        <v>221</v>
      </c>
      <c r="F715" s="145">
        <v>600</v>
      </c>
      <c r="G715" s="145">
        <v>800</v>
      </c>
      <c r="H715" s="145">
        <v>600</v>
      </c>
      <c r="I715" s="145" t="s">
        <v>344</v>
      </c>
      <c r="J715" s="107">
        <f t="shared" si="11"/>
        <v>76</v>
      </c>
    </row>
    <row r="716" spans="1:10" hidden="1" x14ac:dyDescent="0.25">
      <c r="A716" s="76">
        <v>667298</v>
      </c>
      <c r="B716" s="144" t="s">
        <v>225</v>
      </c>
      <c r="C716" s="140">
        <v>76</v>
      </c>
      <c r="D716" s="76">
        <v>40405</v>
      </c>
      <c r="E716" s="145" t="s">
        <v>222</v>
      </c>
      <c r="F716" s="145">
        <v>19</v>
      </c>
      <c r="G716" s="145">
        <v>20</v>
      </c>
      <c r="H716" s="145">
        <v>20</v>
      </c>
      <c r="I716" s="145" t="s">
        <v>344</v>
      </c>
      <c r="J716" s="107">
        <f t="shared" si="11"/>
        <v>76</v>
      </c>
    </row>
    <row r="717" spans="1:10" hidden="1" x14ac:dyDescent="0.25">
      <c r="A717" s="76">
        <v>667298</v>
      </c>
      <c r="B717" s="144" t="s">
        <v>225</v>
      </c>
      <c r="C717" s="140">
        <v>76</v>
      </c>
      <c r="D717" s="76">
        <v>40401</v>
      </c>
      <c r="E717" s="145" t="s">
        <v>128</v>
      </c>
      <c r="F717" s="145">
        <v>0</v>
      </c>
      <c r="G717" s="145">
        <v>5</v>
      </c>
      <c r="H717" s="145">
        <v>2</v>
      </c>
      <c r="I717" s="145" t="s">
        <v>344</v>
      </c>
      <c r="J717" s="107">
        <f t="shared" si="11"/>
        <v>76</v>
      </c>
    </row>
    <row r="718" spans="1:10" hidden="1" x14ac:dyDescent="0.25">
      <c r="A718" s="76">
        <v>667298</v>
      </c>
      <c r="B718" s="144" t="s">
        <v>225</v>
      </c>
      <c r="C718" s="140">
        <v>76</v>
      </c>
      <c r="D718" s="76">
        <v>40404</v>
      </c>
      <c r="E718" s="145" t="s">
        <v>129</v>
      </c>
      <c r="F718" s="145">
        <v>1.5</v>
      </c>
      <c r="G718" s="145">
        <v>2</v>
      </c>
      <c r="H718" s="145">
        <v>1.5</v>
      </c>
      <c r="I718" s="145" t="s">
        <v>344</v>
      </c>
      <c r="J718" s="107">
        <f t="shared" si="11"/>
        <v>76</v>
      </c>
    </row>
    <row r="719" spans="1:10" hidden="1" x14ac:dyDescent="0.25">
      <c r="A719" s="76">
        <v>667298</v>
      </c>
      <c r="B719" s="144" t="s">
        <v>225</v>
      </c>
      <c r="C719" s="140">
        <v>76</v>
      </c>
      <c r="D719" s="76">
        <v>40403</v>
      </c>
      <c r="E719" s="145" t="s">
        <v>223</v>
      </c>
      <c r="F719" s="145">
        <v>245</v>
      </c>
      <c r="G719" s="145">
        <v>255</v>
      </c>
      <c r="H719" s="145">
        <v>250</v>
      </c>
      <c r="I719" s="145" t="s">
        <v>344</v>
      </c>
      <c r="J719" s="107">
        <f t="shared" si="11"/>
        <v>76</v>
      </c>
    </row>
    <row r="720" spans="1:10" hidden="1" x14ac:dyDescent="0.25">
      <c r="A720" s="76">
        <v>667298</v>
      </c>
      <c r="B720" s="144" t="s">
        <v>225</v>
      </c>
      <c r="C720" s="140">
        <v>76</v>
      </c>
      <c r="D720" s="76">
        <v>40407</v>
      </c>
      <c r="E720" s="145" t="s">
        <v>224</v>
      </c>
      <c r="F720" s="145">
        <v>52</v>
      </c>
      <c r="G720" s="145">
        <v>60</v>
      </c>
      <c r="H720" s="145">
        <v>59</v>
      </c>
      <c r="I720" s="145" t="s">
        <v>344</v>
      </c>
      <c r="J720" s="107">
        <f t="shared" si="11"/>
        <v>76</v>
      </c>
    </row>
    <row r="721" spans="1:10" hidden="1" x14ac:dyDescent="0.25">
      <c r="A721" s="76">
        <v>667292</v>
      </c>
      <c r="B721" s="144" t="s">
        <v>355</v>
      </c>
      <c r="C721" s="140">
        <v>6</v>
      </c>
      <c r="D721" s="76">
        <v>3</v>
      </c>
      <c r="E721" s="145" t="s">
        <v>262</v>
      </c>
      <c r="F721" s="145">
        <v>3600</v>
      </c>
      <c r="G721" s="145">
        <v>4200</v>
      </c>
      <c r="H721" s="145">
        <v>4000</v>
      </c>
      <c r="I721" s="145" t="s">
        <v>344</v>
      </c>
      <c r="J721" s="107">
        <f t="shared" si="11"/>
        <v>6</v>
      </c>
    </row>
    <row r="722" spans="1:10" hidden="1" x14ac:dyDescent="0.25">
      <c r="A722" s="76">
        <v>667292</v>
      </c>
      <c r="B722" s="144" t="s">
        <v>355</v>
      </c>
      <c r="C722" s="140">
        <v>6</v>
      </c>
      <c r="D722" s="76">
        <v>59</v>
      </c>
      <c r="E722" s="145" t="s">
        <v>263</v>
      </c>
      <c r="F722" s="145">
        <v>23</v>
      </c>
      <c r="G722" s="145">
        <v>24</v>
      </c>
      <c r="H722" s="145">
        <v>24</v>
      </c>
      <c r="I722" s="145" t="s">
        <v>344</v>
      </c>
      <c r="J722" s="107">
        <f t="shared" si="11"/>
        <v>6</v>
      </c>
    </row>
    <row r="723" spans="1:10" hidden="1" x14ac:dyDescent="0.25">
      <c r="A723" s="76">
        <v>667292</v>
      </c>
      <c r="B723" s="144" t="s">
        <v>355</v>
      </c>
      <c r="C723" s="140">
        <v>6</v>
      </c>
      <c r="D723" s="76">
        <v>58</v>
      </c>
      <c r="E723" s="145" t="s">
        <v>303</v>
      </c>
      <c r="F723" s="145">
        <v>20</v>
      </c>
      <c r="G723" s="145">
        <v>50</v>
      </c>
      <c r="H723" s="145">
        <v>20</v>
      </c>
      <c r="I723" s="145" t="s">
        <v>344</v>
      </c>
      <c r="J723" s="107">
        <f t="shared" si="11"/>
        <v>6</v>
      </c>
    </row>
    <row r="724" spans="1:10" hidden="1" x14ac:dyDescent="0.25">
      <c r="A724" s="76">
        <v>667292</v>
      </c>
      <c r="B724" s="144" t="s">
        <v>355</v>
      </c>
      <c r="C724" s="140">
        <v>6</v>
      </c>
      <c r="D724" s="76">
        <v>57</v>
      </c>
      <c r="E724" s="145" t="s">
        <v>360</v>
      </c>
      <c r="F724" s="145">
        <v>0</v>
      </c>
      <c r="G724" s="145">
        <v>0</v>
      </c>
      <c r="H724" s="145">
        <v>0</v>
      </c>
      <c r="I724" s="145" t="s">
        <v>344</v>
      </c>
      <c r="J724" s="107">
        <f t="shared" si="11"/>
        <v>6</v>
      </c>
    </row>
    <row r="725" spans="1:10" hidden="1" x14ac:dyDescent="0.25">
      <c r="A725" s="76">
        <v>667292</v>
      </c>
      <c r="B725" s="144" t="s">
        <v>355</v>
      </c>
      <c r="C725" s="140">
        <v>6</v>
      </c>
      <c r="D725" s="76">
        <v>21</v>
      </c>
      <c r="E725" s="145" t="s">
        <v>265</v>
      </c>
      <c r="F725" s="145">
        <v>26</v>
      </c>
      <c r="G725" s="145">
        <v>31</v>
      </c>
      <c r="H725" s="145">
        <v>26</v>
      </c>
      <c r="I725" s="145" t="s">
        <v>344</v>
      </c>
      <c r="J725" s="107">
        <f t="shared" si="11"/>
        <v>6</v>
      </c>
    </row>
    <row r="726" spans="1:10" hidden="1" x14ac:dyDescent="0.25">
      <c r="A726" s="76">
        <v>667291</v>
      </c>
      <c r="B726" s="144" t="s">
        <v>188</v>
      </c>
      <c r="C726" s="140">
        <v>55</v>
      </c>
      <c r="D726" s="76">
        <v>30201</v>
      </c>
      <c r="E726" s="145" t="s">
        <v>113</v>
      </c>
      <c r="F726" s="145">
        <v>8500</v>
      </c>
      <c r="G726" s="145">
        <v>9500</v>
      </c>
      <c r="H726" s="145">
        <v>9300</v>
      </c>
      <c r="I726" s="145" t="s">
        <v>344</v>
      </c>
      <c r="J726" s="107">
        <f t="shared" si="11"/>
        <v>55</v>
      </c>
    </row>
    <row r="727" spans="1:10" hidden="1" x14ac:dyDescent="0.25">
      <c r="A727" s="76">
        <v>667291</v>
      </c>
      <c r="B727" s="144" t="s">
        <v>188</v>
      </c>
      <c r="C727" s="140">
        <v>55</v>
      </c>
      <c r="D727" s="76">
        <v>30205</v>
      </c>
      <c r="E727" s="145" t="s">
        <v>114</v>
      </c>
      <c r="F727" s="145">
        <v>0.5</v>
      </c>
      <c r="G727" s="145">
        <v>0.6</v>
      </c>
      <c r="H727" s="145">
        <v>0.5</v>
      </c>
      <c r="I727" s="145" t="s">
        <v>344</v>
      </c>
      <c r="J727" s="107">
        <f t="shared" si="11"/>
        <v>55</v>
      </c>
    </row>
    <row r="728" spans="1:10" x14ac:dyDescent="0.25">
      <c r="A728" s="76">
        <v>667291</v>
      </c>
      <c r="B728" s="144" t="s">
        <v>188</v>
      </c>
      <c r="C728" s="140">
        <v>55</v>
      </c>
      <c r="D728" s="76">
        <v>30206</v>
      </c>
      <c r="E728" s="145" t="s">
        <v>115</v>
      </c>
      <c r="F728" s="145">
        <v>0.5</v>
      </c>
      <c r="G728" s="145">
        <v>2</v>
      </c>
      <c r="H728" s="145">
        <v>3.2</v>
      </c>
      <c r="I728" s="145" t="s">
        <v>345</v>
      </c>
      <c r="J728" s="107">
        <f t="shared" si="11"/>
        <v>55</v>
      </c>
    </row>
    <row r="729" spans="1:10" hidden="1" x14ac:dyDescent="0.25">
      <c r="A729" s="76">
        <v>667291</v>
      </c>
      <c r="B729" s="144" t="s">
        <v>188</v>
      </c>
      <c r="C729" s="140">
        <v>55</v>
      </c>
      <c r="D729" s="76">
        <v>30202</v>
      </c>
      <c r="E729" s="145" t="s">
        <v>116</v>
      </c>
      <c r="F729" s="145">
        <v>50</v>
      </c>
      <c r="G729" s="145">
        <v>300</v>
      </c>
      <c r="H729" s="145">
        <v>450</v>
      </c>
      <c r="I729" s="145" t="s">
        <v>345</v>
      </c>
      <c r="J729" s="107">
        <f t="shared" si="11"/>
        <v>55</v>
      </c>
    </row>
    <row r="730" spans="1:10" hidden="1" x14ac:dyDescent="0.25">
      <c r="A730" s="76">
        <v>667291</v>
      </c>
      <c r="B730" s="144" t="s">
        <v>188</v>
      </c>
      <c r="C730" s="140">
        <v>55</v>
      </c>
      <c r="D730" s="76">
        <v>30203</v>
      </c>
      <c r="E730" s="145" t="s">
        <v>117</v>
      </c>
      <c r="F730" s="145">
        <v>105</v>
      </c>
      <c r="G730" s="145">
        <v>110</v>
      </c>
      <c r="H730" s="145">
        <v>105</v>
      </c>
      <c r="I730" s="145" t="s">
        <v>344</v>
      </c>
      <c r="J730" s="107">
        <f t="shared" si="11"/>
        <v>55</v>
      </c>
    </row>
    <row r="731" spans="1:10" hidden="1" x14ac:dyDescent="0.25">
      <c r="A731" s="76">
        <v>667291</v>
      </c>
      <c r="B731" s="144" t="s">
        <v>188</v>
      </c>
      <c r="C731" s="140">
        <v>55</v>
      </c>
      <c r="D731" s="76">
        <v>30204</v>
      </c>
      <c r="E731" s="145" t="s">
        <v>118</v>
      </c>
      <c r="F731" s="145">
        <v>120</v>
      </c>
      <c r="G731" s="145">
        <v>125</v>
      </c>
      <c r="H731" s="145">
        <v>120</v>
      </c>
      <c r="I731" s="145" t="s">
        <v>344</v>
      </c>
      <c r="J731" s="107">
        <f t="shared" si="11"/>
        <v>55</v>
      </c>
    </row>
    <row r="732" spans="1:10" hidden="1" x14ac:dyDescent="0.25">
      <c r="A732" s="76">
        <v>667290</v>
      </c>
      <c r="B732" s="144" t="s">
        <v>298</v>
      </c>
      <c r="C732" s="140">
        <v>14</v>
      </c>
      <c r="D732" s="76">
        <v>3</v>
      </c>
      <c r="E732" s="145" t="s">
        <v>262</v>
      </c>
      <c r="F732" s="145">
        <v>5800</v>
      </c>
      <c r="G732" s="145">
        <v>6300</v>
      </c>
      <c r="H732" s="145">
        <v>6300</v>
      </c>
      <c r="I732" s="145" t="s">
        <v>344</v>
      </c>
      <c r="J732" s="107">
        <f t="shared" si="11"/>
        <v>14</v>
      </c>
    </row>
    <row r="733" spans="1:10" hidden="1" x14ac:dyDescent="0.25">
      <c r="A733" s="76">
        <v>667290</v>
      </c>
      <c r="B733" s="144" t="s">
        <v>298</v>
      </c>
      <c r="C733" s="140">
        <v>14</v>
      </c>
      <c r="D733" s="76">
        <v>59</v>
      </c>
      <c r="E733" s="145" t="s">
        <v>263</v>
      </c>
      <c r="F733" s="145">
        <v>16</v>
      </c>
      <c r="G733" s="145">
        <v>17</v>
      </c>
      <c r="H733" s="145">
        <v>16</v>
      </c>
      <c r="I733" s="145" t="s">
        <v>344</v>
      </c>
      <c r="J733" s="107">
        <f t="shared" si="11"/>
        <v>14</v>
      </c>
    </row>
    <row r="734" spans="1:10" hidden="1" x14ac:dyDescent="0.25">
      <c r="A734" s="76">
        <v>667290</v>
      </c>
      <c r="B734" s="144" t="s">
        <v>298</v>
      </c>
      <c r="C734" s="140">
        <v>14</v>
      </c>
      <c r="D734" s="76">
        <v>78</v>
      </c>
      <c r="E734" s="145" t="s">
        <v>270</v>
      </c>
      <c r="F734" s="145">
        <v>16</v>
      </c>
      <c r="G734" s="145">
        <v>22</v>
      </c>
      <c r="H734" s="145">
        <v>22</v>
      </c>
      <c r="I734" s="145" t="s">
        <v>344</v>
      </c>
      <c r="J734" s="107">
        <f t="shared" si="11"/>
        <v>14</v>
      </c>
    </row>
    <row r="735" spans="1:10" hidden="1" x14ac:dyDescent="0.25">
      <c r="A735" s="76">
        <v>667290</v>
      </c>
      <c r="B735" s="144" t="s">
        <v>298</v>
      </c>
      <c r="C735" s="140">
        <v>14</v>
      </c>
      <c r="D735" s="76">
        <v>13</v>
      </c>
      <c r="E735" s="145" t="s">
        <v>299</v>
      </c>
      <c r="F735" s="145">
        <v>50</v>
      </c>
      <c r="G735" s="145">
        <v>50</v>
      </c>
      <c r="H735" s="145">
        <v>50</v>
      </c>
      <c r="I735" s="145" t="s">
        <v>344</v>
      </c>
      <c r="J735" s="107">
        <f t="shared" si="11"/>
        <v>14</v>
      </c>
    </row>
    <row r="736" spans="1:10" hidden="1" x14ac:dyDescent="0.25">
      <c r="A736" s="76">
        <v>667283</v>
      </c>
      <c r="B736" s="144" t="s">
        <v>298</v>
      </c>
      <c r="C736" s="140">
        <v>14</v>
      </c>
      <c r="D736" s="76">
        <v>3</v>
      </c>
      <c r="E736" s="145" t="s">
        <v>262</v>
      </c>
      <c r="F736" s="145">
        <v>5800</v>
      </c>
      <c r="G736" s="145">
        <v>6300</v>
      </c>
      <c r="H736" s="145">
        <v>6300</v>
      </c>
      <c r="I736" s="145" t="s">
        <v>344</v>
      </c>
      <c r="J736" s="107">
        <f t="shared" si="11"/>
        <v>14</v>
      </c>
    </row>
    <row r="737" spans="1:10" hidden="1" x14ac:dyDescent="0.25">
      <c r="A737" s="76">
        <v>667283</v>
      </c>
      <c r="B737" s="144" t="s">
        <v>298</v>
      </c>
      <c r="C737" s="140">
        <v>14</v>
      </c>
      <c r="D737" s="76">
        <v>59</v>
      </c>
      <c r="E737" s="145" t="s">
        <v>263</v>
      </c>
      <c r="F737" s="145">
        <v>16</v>
      </c>
      <c r="G737" s="145">
        <v>17</v>
      </c>
      <c r="H737" s="145">
        <v>16</v>
      </c>
      <c r="I737" s="145" t="s">
        <v>344</v>
      </c>
      <c r="J737" s="107">
        <f t="shared" si="11"/>
        <v>14</v>
      </c>
    </row>
    <row r="738" spans="1:10" hidden="1" x14ac:dyDescent="0.25">
      <c r="A738" s="76">
        <v>667283</v>
      </c>
      <c r="B738" s="144" t="s">
        <v>298</v>
      </c>
      <c r="C738" s="140">
        <v>14</v>
      </c>
      <c r="D738" s="76">
        <v>78</v>
      </c>
      <c r="E738" s="145" t="s">
        <v>270</v>
      </c>
      <c r="F738" s="145">
        <v>16</v>
      </c>
      <c r="G738" s="145">
        <v>22</v>
      </c>
      <c r="H738" s="145">
        <v>22</v>
      </c>
      <c r="I738" s="145" t="s">
        <v>344</v>
      </c>
      <c r="J738" s="107">
        <f t="shared" si="11"/>
        <v>14</v>
      </c>
    </row>
    <row r="739" spans="1:10" hidden="1" x14ac:dyDescent="0.25">
      <c r="A739" s="76">
        <v>667283</v>
      </c>
      <c r="B739" s="144" t="s">
        <v>298</v>
      </c>
      <c r="C739" s="140">
        <v>14</v>
      </c>
      <c r="D739" s="76">
        <v>13</v>
      </c>
      <c r="E739" s="145" t="s">
        <v>299</v>
      </c>
      <c r="F739" s="145">
        <v>50</v>
      </c>
      <c r="G739" s="145">
        <v>50</v>
      </c>
      <c r="H739" s="145">
        <v>50</v>
      </c>
      <c r="I739" s="145" t="s">
        <v>344</v>
      </c>
      <c r="J739" s="107">
        <f t="shared" si="11"/>
        <v>14</v>
      </c>
    </row>
    <row r="740" spans="1:10" hidden="1" x14ac:dyDescent="0.25">
      <c r="A740" s="76">
        <v>667282</v>
      </c>
      <c r="B740" s="144" t="s">
        <v>298</v>
      </c>
      <c r="C740" s="140">
        <v>14</v>
      </c>
      <c r="D740" s="76">
        <v>3</v>
      </c>
      <c r="E740" s="145" t="s">
        <v>262</v>
      </c>
      <c r="F740" s="145">
        <v>5800</v>
      </c>
      <c r="G740" s="145">
        <v>6300</v>
      </c>
      <c r="H740" s="145">
        <v>6300</v>
      </c>
      <c r="I740" s="145" t="s">
        <v>344</v>
      </c>
      <c r="J740" s="107">
        <f t="shared" si="11"/>
        <v>14</v>
      </c>
    </row>
    <row r="741" spans="1:10" hidden="1" x14ac:dyDescent="0.25">
      <c r="A741" s="76">
        <v>667282</v>
      </c>
      <c r="B741" s="144" t="s">
        <v>298</v>
      </c>
      <c r="C741" s="140">
        <v>14</v>
      </c>
      <c r="D741" s="76">
        <v>59</v>
      </c>
      <c r="E741" s="145" t="s">
        <v>263</v>
      </c>
      <c r="F741" s="145">
        <v>16</v>
      </c>
      <c r="G741" s="145">
        <v>17</v>
      </c>
      <c r="H741" s="145">
        <v>16</v>
      </c>
      <c r="I741" s="145" t="s">
        <v>344</v>
      </c>
      <c r="J741" s="107">
        <f t="shared" si="11"/>
        <v>14</v>
      </c>
    </row>
    <row r="742" spans="1:10" hidden="1" x14ac:dyDescent="0.25">
      <c r="A742" s="76">
        <v>667282</v>
      </c>
      <c r="B742" s="144" t="s">
        <v>298</v>
      </c>
      <c r="C742" s="140">
        <v>14</v>
      </c>
      <c r="D742" s="76">
        <v>78</v>
      </c>
      <c r="E742" s="145" t="s">
        <v>270</v>
      </c>
      <c r="F742" s="145">
        <v>16</v>
      </c>
      <c r="G742" s="145">
        <v>22</v>
      </c>
      <c r="H742" s="145">
        <v>22</v>
      </c>
      <c r="I742" s="145" t="s">
        <v>344</v>
      </c>
      <c r="J742" s="107">
        <f t="shared" si="11"/>
        <v>14</v>
      </c>
    </row>
    <row r="743" spans="1:10" hidden="1" x14ac:dyDescent="0.25">
      <c r="A743" s="76">
        <v>667282</v>
      </c>
      <c r="B743" s="144" t="s">
        <v>298</v>
      </c>
      <c r="C743" s="140">
        <v>14</v>
      </c>
      <c r="D743" s="76">
        <v>13</v>
      </c>
      <c r="E743" s="145" t="s">
        <v>299</v>
      </c>
      <c r="F743" s="145">
        <v>50</v>
      </c>
      <c r="G743" s="145">
        <v>50</v>
      </c>
      <c r="H743" s="145">
        <v>50</v>
      </c>
      <c r="I743" s="145" t="s">
        <v>344</v>
      </c>
      <c r="J743" s="107">
        <f t="shared" si="11"/>
        <v>14</v>
      </c>
    </row>
    <row r="744" spans="1:10" hidden="1" x14ac:dyDescent="0.25">
      <c r="A744" s="76">
        <v>667280</v>
      </c>
      <c r="B744" s="144" t="s">
        <v>355</v>
      </c>
      <c r="C744" s="140">
        <v>6</v>
      </c>
      <c r="D744" s="76">
        <v>3</v>
      </c>
      <c r="E744" s="145" t="s">
        <v>262</v>
      </c>
      <c r="F744" s="145">
        <v>3600</v>
      </c>
      <c r="G744" s="145">
        <v>4200</v>
      </c>
      <c r="H744" s="145">
        <v>4000</v>
      </c>
      <c r="I744" s="145" t="s">
        <v>344</v>
      </c>
      <c r="J744" s="107">
        <f t="shared" si="11"/>
        <v>6</v>
      </c>
    </row>
    <row r="745" spans="1:10" hidden="1" x14ac:dyDescent="0.25">
      <c r="A745" s="76">
        <v>667280</v>
      </c>
      <c r="B745" s="144" t="s">
        <v>355</v>
      </c>
      <c r="C745" s="140">
        <v>6</v>
      </c>
      <c r="D745" s="76">
        <v>59</v>
      </c>
      <c r="E745" s="145" t="s">
        <v>263</v>
      </c>
      <c r="F745" s="145">
        <v>23</v>
      </c>
      <c r="G745" s="145">
        <v>24</v>
      </c>
      <c r="H745" s="145">
        <v>24</v>
      </c>
      <c r="I745" s="145" t="s">
        <v>344</v>
      </c>
      <c r="J745" s="107">
        <f t="shared" si="11"/>
        <v>6</v>
      </c>
    </row>
    <row r="746" spans="1:10" hidden="1" x14ac:dyDescent="0.25">
      <c r="A746" s="76">
        <v>667280</v>
      </c>
      <c r="B746" s="144" t="s">
        <v>355</v>
      </c>
      <c r="C746" s="140">
        <v>6</v>
      </c>
      <c r="D746" s="76">
        <v>58</v>
      </c>
      <c r="E746" s="145" t="s">
        <v>303</v>
      </c>
      <c r="F746" s="145">
        <v>20</v>
      </c>
      <c r="G746" s="145">
        <v>50</v>
      </c>
      <c r="H746" s="145">
        <v>20</v>
      </c>
      <c r="I746" s="145" t="s">
        <v>344</v>
      </c>
      <c r="J746" s="107">
        <f t="shared" si="11"/>
        <v>6</v>
      </c>
    </row>
    <row r="747" spans="1:10" hidden="1" x14ac:dyDescent="0.25">
      <c r="A747" s="76">
        <v>667280</v>
      </c>
      <c r="B747" s="144" t="s">
        <v>355</v>
      </c>
      <c r="C747" s="140">
        <v>6</v>
      </c>
      <c r="D747" s="76">
        <v>57</v>
      </c>
      <c r="E747" s="145" t="s">
        <v>360</v>
      </c>
      <c r="F747" s="145">
        <v>0</v>
      </c>
      <c r="G747" s="145">
        <v>0</v>
      </c>
      <c r="H747" s="145">
        <v>0</v>
      </c>
      <c r="I747" s="145" t="s">
        <v>344</v>
      </c>
      <c r="J747" s="107">
        <f t="shared" si="11"/>
        <v>6</v>
      </c>
    </row>
    <row r="748" spans="1:10" hidden="1" x14ac:dyDescent="0.25">
      <c r="A748" s="76">
        <v>667280</v>
      </c>
      <c r="B748" s="144" t="s">
        <v>355</v>
      </c>
      <c r="C748" s="140">
        <v>6</v>
      </c>
      <c r="D748" s="76">
        <v>21</v>
      </c>
      <c r="E748" s="145" t="s">
        <v>265</v>
      </c>
      <c r="F748" s="145">
        <v>26</v>
      </c>
      <c r="G748" s="145">
        <v>31</v>
      </c>
      <c r="H748" s="145">
        <v>26</v>
      </c>
      <c r="I748" s="145" t="s">
        <v>344</v>
      </c>
      <c r="J748" s="107">
        <f t="shared" si="11"/>
        <v>6</v>
      </c>
    </row>
    <row r="749" spans="1:10" hidden="1" x14ac:dyDescent="0.25">
      <c r="A749" s="76">
        <v>667279</v>
      </c>
      <c r="B749" s="144" t="s">
        <v>239</v>
      </c>
      <c r="C749" s="140">
        <v>5</v>
      </c>
      <c r="D749" s="76">
        <v>3</v>
      </c>
      <c r="E749" s="145" t="s">
        <v>262</v>
      </c>
      <c r="F749" s="145">
        <v>4000</v>
      </c>
      <c r="G749" s="145">
        <v>5400</v>
      </c>
      <c r="H749" s="145">
        <v>4800</v>
      </c>
      <c r="I749" s="145" t="s">
        <v>344</v>
      </c>
      <c r="J749" s="107">
        <f t="shared" si="11"/>
        <v>5</v>
      </c>
    </row>
    <row r="750" spans="1:10" hidden="1" x14ac:dyDescent="0.25">
      <c r="A750" s="76">
        <v>667279</v>
      </c>
      <c r="B750" s="144" t="s">
        <v>239</v>
      </c>
      <c r="C750" s="140">
        <v>5</v>
      </c>
      <c r="D750" s="76">
        <v>7</v>
      </c>
      <c r="E750" s="145" t="s">
        <v>264</v>
      </c>
      <c r="F750" s="145">
        <v>21</v>
      </c>
      <c r="G750" s="145">
        <v>25</v>
      </c>
      <c r="H750" s="145">
        <v>22</v>
      </c>
      <c r="I750" s="145" t="s">
        <v>344</v>
      </c>
      <c r="J750" s="107">
        <f t="shared" si="11"/>
        <v>5</v>
      </c>
    </row>
    <row r="751" spans="1:10" hidden="1" x14ac:dyDescent="0.25">
      <c r="A751" s="76">
        <v>667277</v>
      </c>
      <c r="B751" s="144" t="s">
        <v>289</v>
      </c>
      <c r="C751" s="140">
        <v>29</v>
      </c>
      <c r="D751" s="76">
        <v>10204</v>
      </c>
      <c r="E751" s="145" t="s">
        <v>280</v>
      </c>
      <c r="F751" s="145">
        <v>0</v>
      </c>
      <c r="G751" s="145">
        <v>150</v>
      </c>
      <c r="H751" s="145">
        <v>91</v>
      </c>
      <c r="I751" s="145" t="s">
        <v>344</v>
      </c>
      <c r="J751" s="107">
        <f t="shared" si="11"/>
        <v>29</v>
      </c>
    </row>
    <row r="752" spans="1:10" hidden="1" x14ac:dyDescent="0.25">
      <c r="A752" s="76">
        <v>667277</v>
      </c>
      <c r="B752" s="144" t="s">
        <v>289</v>
      </c>
      <c r="C752" s="140">
        <v>29</v>
      </c>
      <c r="D752" s="76">
        <v>10206</v>
      </c>
      <c r="E752" s="145" t="s">
        <v>281</v>
      </c>
      <c r="F752" s="145">
        <v>0</v>
      </c>
      <c r="G752" s="145">
        <v>150</v>
      </c>
      <c r="H752" s="145">
        <v>74</v>
      </c>
      <c r="I752" s="145" t="s">
        <v>344</v>
      </c>
      <c r="J752" s="107">
        <f t="shared" si="11"/>
        <v>29</v>
      </c>
    </row>
    <row r="753" spans="1:10" hidden="1" x14ac:dyDescent="0.25">
      <c r="A753" s="76">
        <v>667277</v>
      </c>
      <c r="B753" s="144" t="s">
        <v>289</v>
      </c>
      <c r="C753" s="140">
        <v>29</v>
      </c>
      <c r="D753" s="76">
        <v>10202</v>
      </c>
      <c r="E753" s="145" t="s">
        <v>282</v>
      </c>
      <c r="F753" s="145">
        <v>0</v>
      </c>
      <c r="G753" s="145">
        <v>3</v>
      </c>
      <c r="H753" s="145">
        <v>2.66</v>
      </c>
      <c r="I753" s="145" t="s">
        <v>344</v>
      </c>
      <c r="J753" s="107">
        <f t="shared" si="11"/>
        <v>29</v>
      </c>
    </row>
    <row r="754" spans="1:10" hidden="1" x14ac:dyDescent="0.25">
      <c r="A754" s="76">
        <v>667277</v>
      </c>
      <c r="B754" s="144" t="s">
        <v>289</v>
      </c>
      <c r="C754" s="140">
        <v>29</v>
      </c>
      <c r="D754" s="76">
        <v>10203</v>
      </c>
      <c r="E754" s="145" t="s">
        <v>283</v>
      </c>
      <c r="F754" s="145">
        <v>4</v>
      </c>
      <c r="G754" s="145">
        <v>6</v>
      </c>
      <c r="H754" s="145">
        <v>3.54</v>
      </c>
      <c r="I754" s="145" t="s">
        <v>345</v>
      </c>
      <c r="J754" s="107">
        <f t="shared" si="11"/>
        <v>29</v>
      </c>
    </row>
    <row r="755" spans="1:10" hidden="1" x14ac:dyDescent="0.25">
      <c r="A755" s="76">
        <v>667277</v>
      </c>
      <c r="B755" s="144" t="s">
        <v>289</v>
      </c>
      <c r="C755" s="140">
        <v>29</v>
      </c>
      <c r="D755" s="76">
        <v>10205</v>
      </c>
      <c r="E755" s="145" t="s">
        <v>284</v>
      </c>
      <c r="F755" s="145">
        <v>0</v>
      </c>
      <c r="G755" s="145">
        <v>100</v>
      </c>
      <c r="H755" s="145">
        <v>72</v>
      </c>
      <c r="I755" s="145" t="s">
        <v>344</v>
      </c>
      <c r="J755" s="107">
        <f t="shared" si="11"/>
        <v>29</v>
      </c>
    </row>
    <row r="756" spans="1:10" hidden="1" x14ac:dyDescent="0.25">
      <c r="A756" s="76">
        <v>667277</v>
      </c>
      <c r="B756" s="144" t="s">
        <v>289</v>
      </c>
      <c r="C756" s="140">
        <v>29</v>
      </c>
      <c r="D756" s="76">
        <v>10207</v>
      </c>
      <c r="E756" s="145" t="s">
        <v>285</v>
      </c>
      <c r="F756" s="145">
        <v>0</v>
      </c>
      <c r="G756" s="145">
        <v>100</v>
      </c>
      <c r="H756" s="145">
        <v>100</v>
      </c>
      <c r="I756" s="145" t="s">
        <v>344</v>
      </c>
      <c r="J756" s="107">
        <f t="shared" si="11"/>
        <v>29</v>
      </c>
    </row>
    <row r="757" spans="1:10" hidden="1" x14ac:dyDescent="0.25">
      <c r="A757" s="76">
        <v>667277</v>
      </c>
      <c r="B757" s="144" t="s">
        <v>289</v>
      </c>
      <c r="C757" s="140">
        <v>29</v>
      </c>
      <c r="D757" s="76">
        <v>10201</v>
      </c>
      <c r="E757" s="145" t="s">
        <v>286</v>
      </c>
      <c r="F757" s="145">
        <v>50</v>
      </c>
      <c r="G757" s="145">
        <v>55</v>
      </c>
      <c r="H757" s="145">
        <v>52.33</v>
      </c>
      <c r="I757" s="145" t="s">
        <v>344</v>
      </c>
      <c r="J757" s="107">
        <f t="shared" si="11"/>
        <v>29</v>
      </c>
    </row>
    <row r="758" spans="1:10" hidden="1" x14ac:dyDescent="0.25">
      <c r="A758" s="76">
        <v>667262</v>
      </c>
      <c r="B758" s="144" t="s">
        <v>196</v>
      </c>
      <c r="C758" s="140">
        <v>86</v>
      </c>
      <c r="D758" s="76">
        <v>60303</v>
      </c>
      <c r="E758" s="145" t="s">
        <v>240</v>
      </c>
      <c r="F758" s="145">
        <v>0</v>
      </c>
      <c r="G758" s="145">
        <v>110</v>
      </c>
      <c r="H758" s="145">
        <v>51</v>
      </c>
      <c r="I758" s="145" t="s">
        <v>344</v>
      </c>
      <c r="J758" s="107">
        <f t="shared" si="11"/>
        <v>86</v>
      </c>
    </row>
    <row r="759" spans="1:10" hidden="1" x14ac:dyDescent="0.25">
      <c r="A759" s="76">
        <v>667262</v>
      </c>
      <c r="B759" s="144" t="s">
        <v>196</v>
      </c>
      <c r="C759" s="140">
        <v>86</v>
      </c>
      <c r="D759" s="76">
        <v>60302</v>
      </c>
      <c r="E759" s="145" t="s">
        <v>241</v>
      </c>
      <c r="F759" s="145">
        <v>0</v>
      </c>
      <c r="G759" s="145">
        <v>60</v>
      </c>
      <c r="H759" s="145">
        <v>10</v>
      </c>
      <c r="I759" s="145" t="s">
        <v>344</v>
      </c>
      <c r="J759" s="107">
        <f t="shared" si="11"/>
        <v>86</v>
      </c>
    </row>
    <row r="760" spans="1:10" hidden="1" x14ac:dyDescent="0.25">
      <c r="A760" s="76">
        <v>667262</v>
      </c>
      <c r="B760" s="144" t="s">
        <v>196</v>
      </c>
      <c r="C760" s="140">
        <v>86</v>
      </c>
      <c r="D760" s="76">
        <v>60301</v>
      </c>
      <c r="E760" s="145" t="s">
        <v>242</v>
      </c>
      <c r="F760" s="145">
        <v>105</v>
      </c>
      <c r="G760" s="145">
        <v>120</v>
      </c>
      <c r="H760" s="145">
        <v>112</v>
      </c>
      <c r="I760" s="145" t="s">
        <v>344</v>
      </c>
      <c r="J760" s="107">
        <f t="shared" si="11"/>
        <v>86</v>
      </c>
    </row>
    <row r="761" spans="1:10" hidden="1" x14ac:dyDescent="0.25">
      <c r="A761" s="76">
        <v>667258</v>
      </c>
      <c r="B761" s="144" t="s">
        <v>239</v>
      </c>
      <c r="C761" s="140">
        <v>5</v>
      </c>
      <c r="D761" s="76">
        <v>3</v>
      </c>
      <c r="E761" s="145" t="s">
        <v>262</v>
      </c>
      <c r="F761" s="145">
        <v>4000</v>
      </c>
      <c r="G761" s="145">
        <v>5400</v>
      </c>
      <c r="H761" s="145">
        <v>4800</v>
      </c>
      <c r="I761" s="145" t="s">
        <v>344</v>
      </c>
      <c r="J761" s="107">
        <f t="shared" si="11"/>
        <v>5</v>
      </c>
    </row>
    <row r="762" spans="1:10" hidden="1" x14ac:dyDescent="0.25">
      <c r="A762" s="76">
        <v>667258</v>
      </c>
      <c r="B762" s="144" t="s">
        <v>239</v>
      </c>
      <c r="C762" s="140">
        <v>5</v>
      </c>
      <c r="D762" s="76">
        <v>7</v>
      </c>
      <c r="E762" s="145" t="s">
        <v>264</v>
      </c>
      <c r="F762" s="145">
        <v>21</v>
      </c>
      <c r="G762" s="145">
        <v>25</v>
      </c>
      <c r="H762" s="145">
        <v>22</v>
      </c>
      <c r="I762" s="145" t="s">
        <v>344</v>
      </c>
      <c r="J762" s="107">
        <f t="shared" si="11"/>
        <v>5</v>
      </c>
    </row>
    <row r="763" spans="1:10" hidden="1" x14ac:dyDescent="0.25">
      <c r="A763" s="76">
        <v>667257</v>
      </c>
      <c r="B763" s="144" t="s">
        <v>355</v>
      </c>
      <c r="C763" s="140">
        <v>6</v>
      </c>
      <c r="D763" s="76">
        <v>3</v>
      </c>
      <c r="E763" s="145" t="s">
        <v>262</v>
      </c>
      <c r="F763" s="145">
        <v>3600</v>
      </c>
      <c r="G763" s="145">
        <v>4200</v>
      </c>
      <c r="H763" s="145">
        <v>4000</v>
      </c>
      <c r="I763" s="145" t="s">
        <v>344</v>
      </c>
      <c r="J763" s="107">
        <f t="shared" si="11"/>
        <v>6</v>
      </c>
    </row>
    <row r="764" spans="1:10" hidden="1" x14ac:dyDescent="0.25">
      <c r="A764" s="76">
        <v>667257</v>
      </c>
      <c r="B764" s="144" t="s">
        <v>355</v>
      </c>
      <c r="C764" s="140">
        <v>6</v>
      </c>
      <c r="D764" s="76">
        <v>59</v>
      </c>
      <c r="E764" s="145" t="s">
        <v>263</v>
      </c>
      <c r="F764" s="145">
        <v>23</v>
      </c>
      <c r="G764" s="145">
        <v>24</v>
      </c>
      <c r="H764" s="145">
        <v>24</v>
      </c>
      <c r="I764" s="145" t="s">
        <v>344</v>
      </c>
      <c r="J764" s="107">
        <f t="shared" si="11"/>
        <v>6</v>
      </c>
    </row>
    <row r="765" spans="1:10" hidden="1" x14ac:dyDescent="0.25">
      <c r="A765" s="76">
        <v>667257</v>
      </c>
      <c r="B765" s="144" t="s">
        <v>355</v>
      </c>
      <c r="C765" s="140">
        <v>6</v>
      </c>
      <c r="D765" s="76">
        <v>58</v>
      </c>
      <c r="E765" s="145" t="s">
        <v>303</v>
      </c>
      <c r="F765" s="145">
        <v>20</v>
      </c>
      <c r="G765" s="145">
        <v>50</v>
      </c>
      <c r="H765" s="145">
        <v>20</v>
      </c>
      <c r="I765" s="145" t="s">
        <v>344</v>
      </c>
      <c r="J765" s="107">
        <f t="shared" si="11"/>
        <v>6</v>
      </c>
    </row>
    <row r="766" spans="1:10" hidden="1" x14ac:dyDescent="0.25">
      <c r="A766" s="76">
        <v>667257</v>
      </c>
      <c r="B766" s="144" t="s">
        <v>355</v>
      </c>
      <c r="C766" s="140">
        <v>6</v>
      </c>
      <c r="D766" s="76">
        <v>57</v>
      </c>
      <c r="E766" s="145" t="s">
        <v>360</v>
      </c>
      <c r="F766" s="145">
        <v>0</v>
      </c>
      <c r="G766" s="145">
        <v>0</v>
      </c>
      <c r="H766" s="145">
        <v>0</v>
      </c>
      <c r="I766" s="145" t="s">
        <v>344</v>
      </c>
      <c r="J766" s="107">
        <f t="shared" si="11"/>
        <v>6</v>
      </c>
    </row>
    <row r="767" spans="1:10" hidden="1" x14ac:dyDescent="0.25">
      <c r="A767" s="76">
        <v>667257</v>
      </c>
      <c r="B767" s="144" t="s">
        <v>355</v>
      </c>
      <c r="C767" s="140">
        <v>6</v>
      </c>
      <c r="D767" s="76">
        <v>21</v>
      </c>
      <c r="E767" s="145" t="s">
        <v>265</v>
      </c>
      <c r="F767" s="145">
        <v>26</v>
      </c>
      <c r="G767" s="145">
        <v>31</v>
      </c>
      <c r="H767" s="145">
        <v>26</v>
      </c>
      <c r="I767" s="145" t="s">
        <v>344</v>
      </c>
      <c r="J767" s="107">
        <f t="shared" si="11"/>
        <v>6</v>
      </c>
    </row>
    <row r="768" spans="1:10" hidden="1" x14ac:dyDescent="0.25">
      <c r="A768" s="76">
        <v>667251</v>
      </c>
      <c r="B768" s="144" t="s">
        <v>199</v>
      </c>
      <c r="C768" s="140">
        <v>302</v>
      </c>
      <c r="D768" s="76">
        <v>60402</v>
      </c>
      <c r="E768" s="145" t="s">
        <v>179</v>
      </c>
      <c r="F768" s="145">
        <v>2</v>
      </c>
      <c r="G768" s="145">
        <v>8</v>
      </c>
      <c r="H768" s="145">
        <v>6</v>
      </c>
      <c r="I768" s="145" t="s">
        <v>344</v>
      </c>
      <c r="J768" s="107">
        <f t="shared" si="11"/>
        <v>301</v>
      </c>
    </row>
    <row r="769" spans="1:10" hidden="1" x14ac:dyDescent="0.25">
      <c r="A769" s="76">
        <v>667251</v>
      </c>
      <c r="B769" s="144" t="s">
        <v>199</v>
      </c>
      <c r="C769" s="140">
        <v>302</v>
      </c>
      <c r="D769" s="76">
        <v>60404</v>
      </c>
      <c r="E769" s="145" t="s">
        <v>211</v>
      </c>
      <c r="F769" s="145">
        <v>0.5</v>
      </c>
      <c r="G769" s="145">
        <v>6.5</v>
      </c>
      <c r="H769" s="145">
        <v>5</v>
      </c>
      <c r="I769" s="145" t="s">
        <v>344</v>
      </c>
      <c r="J769" s="107">
        <f t="shared" si="11"/>
        <v>301</v>
      </c>
    </row>
    <row r="770" spans="1:10" hidden="1" x14ac:dyDescent="0.25">
      <c r="A770" s="76">
        <v>667251</v>
      </c>
      <c r="B770" s="144" t="s">
        <v>199</v>
      </c>
      <c r="C770" s="140">
        <v>302</v>
      </c>
      <c r="D770" s="76">
        <v>60401</v>
      </c>
      <c r="E770" s="145" t="s">
        <v>180</v>
      </c>
      <c r="F770" s="145">
        <v>35</v>
      </c>
      <c r="G770" s="145">
        <v>36.5</v>
      </c>
      <c r="H770" s="145">
        <v>35.5</v>
      </c>
      <c r="I770" s="145" t="s">
        <v>344</v>
      </c>
      <c r="J770" s="107">
        <f t="shared" ref="J770:J833" si="12">IF(A770="","",IF(OR(C770=73,C770=74,C770=75),75,IF(OR(C770=31,C770=32,C770=33),33,IF(OR(C770=301,C770=302,C770=303,C770=304,C770=305),301,C770))))</f>
        <v>301</v>
      </c>
    </row>
    <row r="771" spans="1:10" hidden="1" x14ac:dyDescent="0.25">
      <c r="A771" s="76">
        <v>667251</v>
      </c>
      <c r="B771" s="144" t="s">
        <v>199</v>
      </c>
      <c r="C771" s="140">
        <v>302</v>
      </c>
      <c r="D771" s="76">
        <v>60403</v>
      </c>
      <c r="E771" s="145" t="s">
        <v>212</v>
      </c>
      <c r="F771" s="145">
        <v>150</v>
      </c>
      <c r="G771" s="145">
        <v>300</v>
      </c>
      <c r="H771" s="145">
        <v>240</v>
      </c>
      <c r="I771" s="145" t="s">
        <v>344</v>
      </c>
      <c r="J771" s="107">
        <f t="shared" si="12"/>
        <v>301</v>
      </c>
    </row>
    <row r="772" spans="1:10" hidden="1" x14ac:dyDescent="0.25">
      <c r="A772" s="76">
        <v>667248</v>
      </c>
      <c r="B772" s="144" t="s">
        <v>355</v>
      </c>
      <c r="C772" s="140">
        <v>6</v>
      </c>
      <c r="D772" s="76">
        <v>3</v>
      </c>
      <c r="E772" s="145" t="s">
        <v>262</v>
      </c>
      <c r="F772" s="145">
        <v>3600</v>
      </c>
      <c r="G772" s="145">
        <v>4200</v>
      </c>
      <c r="H772" s="145">
        <v>4000</v>
      </c>
      <c r="I772" s="145" t="s">
        <v>344</v>
      </c>
      <c r="J772" s="107">
        <f t="shared" si="12"/>
        <v>6</v>
      </c>
    </row>
    <row r="773" spans="1:10" hidden="1" x14ac:dyDescent="0.25">
      <c r="A773" s="76">
        <v>667248</v>
      </c>
      <c r="B773" s="144" t="s">
        <v>355</v>
      </c>
      <c r="C773" s="140">
        <v>6</v>
      </c>
      <c r="D773" s="76">
        <v>59</v>
      </c>
      <c r="E773" s="145" t="s">
        <v>263</v>
      </c>
      <c r="F773" s="145">
        <v>23</v>
      </c>
      <c r="G773" s="145">
        <v>24</v>
      </c>
      <c r="H773" s="145">
        <v>24</v>
      </c>
      <c r="I773" s="145" t="s">
        <v>344</v>
      </c>
      <c r="J773" s="107">
        <f t="shared" si="12"/>
        <v>6</v>
      </c>
    </row>
    <row r="774" spans="1:10" hidden="1" x14ac:dyDescent="0.25">
      <c r="A774" s="76">
        <v>667248</v>
      </c>
      <c r="B774" s="144" t="s">
        <v>355</v>
      </c>
      <c r="C774" s="140">
        <v>6</v>
      </c>
      <c r="D774" s="76">
        <v>58</v>
      </c>
      <c r="E774" s="145" t="s">
        <v>303</v>
      </c>
      <c r="F774" s="145">
        <v>20</v>
      </c>
      <c r="G774" s="145">
        <v>50</v>
      </c>
      <c r="H774" s="145">
        <v>20</v>
      </c>
      <c r="I774" s="145" t="s">
        <v>344</v>
      </c>
      <c r="J774" s="107">
        <f t="shared" si="12"/>
        <v>6</v>
      </c>
    </row>
    <row r="775" spans="1:10" hidden="1" x14ac:dyDescent="0.25">
      <c r="A775" s="76">
        <v>667248</v>
      </c>
      <c r="B775" s="144" t="s">
        <v>355</v>
      </c>
      <c r="C775" s="140">
        <v>6</v>
      </c>
      <c r="D775" s="76">
        <v>57</v>
      </c>
      <c r="E775" s="145" t="s">
        <v>360</v>
      </c>
      <c r="F775" s="145">
        <v>0</v>
      </c>
      <c r="G775" s="145">
        <v>0</v>
      </c>
      <c r="H775" s="145">
        <v>0</v>
      </c>
      <c r="I775" s="145" t="s">
        <v>344</v>
      </c>
      <c r="J775" s="107">
        <f t="shared" si="12"/>
        <v>6</v>
      </c>
    </row>
    <row r="776" spans="1:10" hidden="1" x14ac:dyDescent="0.25">
      <c r="A776" s="76">
        <v>667248</v>
      </c>
      <c r="B776" s="144" t="s">
        <v>355</v>
      </c>
      <c r="C776" s="140">
        <v>6</v>
      </c>
      <c r="D776" s="76">
        <v>21</v>
      </c>
      <c r="E776" s="145" t="s">
        <v>265</v>
      </c>
      <c r="F776" s="145">
        <v>26</v>
      </c>
      <c r="G776" s="145">
        <v>31</v>
      </c>
      <c r="H776" s="145">
        <v>27</v>
      </c>
      <c r="I776" s="145" t="s">
        <v>344</v>
      </c>
      <c r="J776" s="107">
        <f t="shared" si="12"/>
        <v>6</v>
      </c>
    </row>
    <row r="777" spans="1:10" hidden="1" x14ac:dyDescent="0.25">
      <c r="A777" s="76">
        <v>667247</v>
      </c>
      <c r="B777" s="144" t="s">
        <v>239</v>
      </c>
      <c r="C777" s="140">
        <v>5</v>
      </c>
      <c r="D777" s="76">
        <v>7</v>
      </c>
      <c r="E777" s="145" t="s">
        <v>264</v>
      </c>
      <c r="F777" s="145">
        <v>20</v>
      </c>
      <c r="G777" s="145">
        <v>26</v>
      </c>
      <c r="H777" s="145">
        <v>22</v>
      </c>
      <c r="I777" s="145" t="s">
        <v>344</v>
      </c>
      <c r="J777" s="107">
        <f t="shared" si="12"/>
        <v>5</v>
      </c>
    </row>
    <row r="778" spans="1:10" hidden="1" x14ac:dyDescent="0.25">
      <c r="A778" s="76">
        <v>667247</v>
      </c>
      <c r="B778" s="144" t="s">
        <v>239</v>
      </c>
      <c r="C778" s="140">
        <v>5</v>
      </c>
      <c r="D778" s="76">
        <v>64</v>
      </c>
      <c r="E778" s="145" t="s">
        <v>271</v>
      </c>
      <c r="F778" s="145">
        <v>60</v>
      </c>
      <c r="G778" s="145">
        <v>100</v>
      </c>
      <c r="H778" s="145">
        <v>100</v>
      </c>
      <c r="I778" s="145" t="s">
        <v>344</v>
      </c>
      <c r="J778" s="107">
        <f t="shared" si="12"/>
        <v>5</v>
      </c>
    </row>
    <row r="779" spans="1:10" hidden="1" x14ac:dyDescent="0.25">
      <c r="A779" s="76">
        <v>667246</v>
      </c>
      <c r="B779" s="144" t="s">
        <v>361</v>
      </c>
      <c r="C779" s="140">
        <v>1</v>
      </c>
      <c r="D779" s="76">
        <v>3</v>
      </c>
      <c r="E779" s="145" t="s">
        <v>262</v>
      </c>
      <c r="F779" s="145">
        <v>4300</v>
      </c>
      <c r="G779" s="145">
        <v>4700</v>
      </c>
      <c r="H779" s="145">
        <v>3500</v>
      </c>
      <c r="I779" s="145" t="s">
        <v>345</v>
      </c>
      <c r="J779" s="107">
        <f t="shared" si="12"/>
        <v>1</v>
      </c>
    </row>
    <row r="780" spans="1:10" hidden="1" x14ac:dyDescent="0.25">
      <c r="A780" s="76">
        <v>667246</v>
      </c>
      <c r="B780" s="144" t="s">
        <v>361</v>
      </c>
      <c r="C780" s="140">
        <v>1</v>
      </c>
      <c r="D780" s="76">
        <v>59</v>
      </c>
      <c r="E780" s="145" t="s">
        <v>263</v>
      </c>
      <c r="F780" s="145">
        <v>54</v>
      </c>
      <c r="G780" s="145">
        <v>66</v>
      </c>
      <c r="H780" s="145">
        <v>41</v>
      </c>
      <c r="I780" s="145" t="s">
        <v>345</v>
      </c>
      <c r="J780" s="107">
        <f t="shared" si="12"/>
        <v>1</v>
      </c>
    </row>
    <row r="781" spans="1:10" hidden="1" x14ac:dyDescent="0.25">
      <c r="A781" s="76">
        <v>667246</v>
      </c>
      <c r="B781" s="144" t="s">
        <v>361</v>
      </c>
      <c r="C781" s="140">
        <v>1</v>
      </c>
      <c r="D781" s="76">
        <v>12</v>
      </c>
      <c r="E781" s="145" t="s">
        <v>364</v>
      </c>
      <c r="F781" s="145">
        <v>100</v>
      </c>
      <c r="G781" s="145">
        <v>100</v>
      </c>
      <c r="H781" s="145">
        <v>160</v>
      </c>
      <c r="I781" s="145" t="s">
        <v>345</v>
      </c>
      <c r="J781" s="107">
        <f t="shared" si="12"/>
        <v>1</v>
      </c>
    </row>
    <row r="782" spans="1:10" hidden="1" x14ac:dyDescent="0.25">
      <c r="A782" s="76">
        <v>667246</v>
      </c>
      <c r="B782" s="144" t="s">
        <v>361</v>
      </c>
      <c r="C782" s="140">
        <v>1</v>
      </c>
      <c r="D782" s="76">
        <v>7</v>
      </c>
      <c r="E782" s="145" t="s">
        <v>264</v>
      </c>
      <c r="F782" s="145">
        <v>27</v>
      </c>
      <c r="G782" s="145">
        <v>32</v>
      </c>
      <c r="H782" s="145">
        <v>27</v>
      </c>
      <c r="I782" s="145" t="s">
        <v>344</v>
      </c>
      <c r="J782" s="107">
        <f t="shared" si="12"/>
        <v>1</v>
      </c>
    </row>
    <row r="783" spans="1:10" hidden="1" x14ac:dyDescent="0.25">
      <c r="A783" s="76">
        <v>667233</v>
      </c>
      <c r="B783" s="144" t="s">
        <v>355</v>
      </c>
      <c r="C783" s="140">
        <v>6</v>
      </c>
      <c r="D783" s="76">
        <v>3</v>
      </c>
      <c r="E783" s="145" t="s">
        <v>262</v>
      </c>
      <c r="F783" s="145">
        <v>3600</v>
      </c>
      <c r="G783" s="145">
        <v>4200</v>
      </c>
      <c r="H783" s="145">
        <v>4000</v>
      </c>
      <c r="I783" s="145" t="s">
        <v>344</v>
      </c>
      <c r="J783" s="107">
        <f t="shared" si="12"/>
        <v>6</v>
      </c>
    </row>
    <row r="784" spans="1:10" hidden="1" x14ac:dyDescent="0.25">
      <c r="A784" s="76">
        <v>667233</v>
      </c>
      <c r="B784" s="144" t="s">
        <v>355</v>
      </c>
      <c r="C784" s="140">
        <v>6</v>
      </c>
      <c r="D784" s="76">
        <v>59</v>
      </c>
      <c r="E784" s="145" t="s">
        <v>263</v>
      </c>
      <c r="F784" s="145">
        <v>23</v>
      </c>
      <c r="G784" s="145">
        <v>24</v>
      </c>
      <c r="H784" s="145">
        <v>24</v>
      </c>
      <c r="I784" s="145" t="s">
        <v>344</v>
      </c>
      <c r="J784" s="107">
        <f t="shared" si="12"/>
        <v>6</v>
      </c>
    </row>
    <row r="785" spans="1:10" hidden="1" x14ac:dyDescent="0.25">
      <c r="A785" s="76">
        <v>667233</v>
      </c>
      <c r="B785" s="144" t="s">
        <v>355</v>
      </c>
      <c r="C785" s="140">
        <v>6</v>
      </c>
      <c r="D785" s="76">
        <v>58</v>
      </c>
      <c r="E785" s="145" t="s">
        <v>303</v>
      </c>
      <c r="F785" s="145">
        <v>20</v>
      </c>
      <c r="G785" s="145">
        <v>50</v>
      </c>
      <c r="H785" s="145">
        <v>20</v>
      </c>
      <c r="I785" s="145" t="s">
        <v>344</v>
      </c>
      <c r="J785" s="107">
        <f t="shared" si="12"/>
        <v>6</v>
      </c>
    </row>
    <row r="786" spans="1:10" hidden="1" x14ac:dyDescent="0.25">
      <c r="A786" s="76">
        <v>667233</v>
      </c>
      <c r="B786" s="144" t="s">
        <v>355</v>
      </c>
      <c r="C786" s="140">
        <v>6</v>
      </c>
      <c r="D786" s="76">
        <v>57</v>
      </c>
      <c r="E786" s="145" t="s">
        <v>360</v>
      </c>
      <c r="F786" s="145">
        <v>0</v>
      </c>
      <c r="G786" s="145">
        <v>0</v>
      </c>
      <c r="H786" s="145">
        <v>0</v>
      </c>
      <c r="I786" s="145" t="s">
        <v>344</v>
      </c>
      <c r="J786" s="107">
        <f t="shared" si="12"/>
        <v>6</v>
      </c>
    </row>
    <row r="787" spans="1:10" hidden="1" x14ac:dyDescent="0.25">
      <c r="A787" s="76">
        <v>667233</v>
      </c>
      <c r="B787" s="144" t="s">
        <v>355</v>
      </c>
      <c r="C787" s="140">
        <v>6</v>
      </c>
      <c r="D787" s="76">
        <v>21</v>
      </c>
      <c r="E787" s="145" t="s">
        <v>265</v>
      </c>
      <c r="F787" s="145">
        <v>26</v>
      </c>
      <c r="G787" s="145">
        <v>31</v>
      </c>
      <c r="H787" s="145">
        <v>26</v>
      </c>
      <c r="I787" s="145" t="s">
        <v>344</v>
      </c>
      <c r="J787" s="107">
        <f t="shared" si="12"/>
        <v>6</v>
      </c>
    </row>
    <row r="788" spans="1:10" hidden="1" x14ac:dyDescent="0.25">
      <c r="A788" s="76">
        <v>667229</v>
      </c>
      <c r="B788" s="144" t="s">
        <v>289</v>
      </c>
      <c r="C788" s="140">
        <v>29</v>
      </c>
      <c r="D788" s="76">
        <v>10204</v>
      </c>
      <c r="E788" s="145" t="s">
        <v>280</v>
      </c>
      <c r="F788" s="145">
        <v>0</v>
      </c>
      <c r="G788" s="145">
        <v>150</v>
      </c>
      <c r="H788" s="145">
        <v>0</v>
      </c>
      <c r="I788" s="145" t="s">
        <v>344</v>
      </c>
      <c r="J788" s="107">
        <f t="shared" si="12"/>
        <v>29</v>
      </c>
    </row>
    <row r="789" spans="1:10" hidden="1" x14ac:dyDescent="0.25">
      <c r="A789" s="76">
        <v>667229</v>
      </c>
      <c r="B789" s="144" t="s">
        <v>289</v>
      </c>
      <c r="C789" s="140">
        <v>29</v>
      </c>
      <c r="D789" s="76">
        <v>10206</v>
      </c>
      <c r="E789" s="145" t="s">
        <v>281</v>
      </c>
      <c r="F789" s="145">
        <v>0</v>
      </c>
      <c r="G789" s="145">
        <v>150</v>
      </c>
      <c r="H789" s="145">
        <v>75</v>
      </c>
      <c r="I789" s="145" t="s">
        <v>344</v>
      </c>
      <c r="J789" s="107">
        <f t="shared" si="12"/>
        <v>29</v>
      </c>
    </row>
    <row r="790" spans="1:10" hidden="1" x14ac:dyDescent="0.25">
      <c r="A790" s="76">
        <v>667229</v>
      </c>
      <c r="B790" s="144" t="s">
        <v>289</v>
      </c>
      <c r="C790" s="140">
        <v>29</v>
      </c>
      <c r="D790" s="76">
        <v>10202</v>
      </c>
      <c r="E790" s="145" t="s">
        <v>282</v>
      </c>
      <c r="F790" s="145">
        <v>0</v>
      </c>
      <c r="G790" s="145">
        <v>7</v>
      </c>
      <c r="H790" s="145">
        <v>4.67</v>
      </c>
      <c r="I790" s="145" t="s">
        <v>344</v>
      </c>
      <c r="J790" s="107">
        <f t="shared" si="12"/>
        <v>29</v>
      </c>
    </row>
    <row r="791" spans="1:10" hidden="1" x14ac:dyDescent="0.25">
      <c r="A791" s="76">
        <v>667229</v>
      </c>
      <c r="B791" s="144" t="s">
        <v>289</v>
      </c>
      <c r="C791" s="140">
        <v>29</v>
      </c>
      <c r="D791" s="76">
        <v>10203</v>
      </c>
      <c r="E791" s="145" t="s">
        <v>283</v>
      </c>
      <c r="F791" s="145">
        <v>5</v>
      </c>
      <c r="G791" s="145">
        <v>8</v>
      </c>
      <c r="H791" s="145">
        <v>4.6900000000000004</v>
      </c>
      <c r="I791" s="145" t="s">
        <v>345</v>
      </c>
      <c r="J791" s="107">
        <f t="shared" si="12"/>
        <v>29</v>
      </c>
    </row>
    <row r="792" spans="1:10" hidden="1" x14ac:dyDescent="0.25">
      <c r="A792" s="76">
        <v>667229</v>
      </c>
      <c r="B792" s="144" t="s">
        <v>289</v>
      </c>
      <c r="C792" s="140">
        <v>29</v>
      </c>
      <c r="D792" s="76">
        <v>10205</v>
      </c>
      <c r="E792" s="145" t="s">
        <v>284</v>
      </c>
      <c r="F792" s="145">
        <v>0</v>
      </c>
      <c r="G792" s="145">
        <v>100</v>
      </c>
      <c r="H792" s="145">
        <v>0</v>
      </c>
      <c r="I792" s="145" t="s">
        <v>344</v>
      </c>
      <c r="J792" s="107">
        <f t="shared" si="12"/>
        <v>29</v>
      </c>
    </row>
    <row r="793" spans="1:10" hidden="1" x14ac:dyDescent="0.25">
      <c r="A793" s="76">
        <v>667229</v>
      </c>
      <c r="B793" s="144" t="s">
        <v>289</v>
      </c>
      <c r="C793" s="140">
        <v>29</v>
      </c>
      <c r="D793" s="76">
        <v>10207</v>
      </c>
      <c r="E793" s="145" t="s">
        <v>285</v>
      </c>
      <c r="F793" s="145">
        <v>0</v>
      </c>
      <c r="G793" s="145">
        <v>100</v>
      </c>
      <c r="H793" s="145">
        <v>100</v>
      </c>
      <c r="I793" s="145" t="s">
        <v>344</v>
      </c>
      <c r="J793" s="107">
        <f t="shared" si="12"/>
        <v>29</v>
      </c>
    </row>
    <row r="794" spans="1:10" hidden="1" x14ac:dyDescent="0.25">
      <c r="A794" s="76">
        <v>667229</v>
      </c>
      <c r="B794" s="144" t="s">
        <v>289</v>
      </c>
      <c r="C794" s="140">
        <v>29</v>
      </c>
      <c r="D794" s="76">
        <v>10201</v>
      </c>
      <c r="E794" s="145" t="s">
        <v>286</v>
      </c>
      <c r="F794" s="145">
        <v>39</v>
      </c>
      <c r="G794" s="145">
        <v>45</v>
      </c>
      <c r="H794" s="145">
        <v>39.85</v>
      </c>
      <c r="I794" s="145" t="s">
        <v>344</v>
      </c>
      <c r="J794" s="107">
        <f t="shared" si="12"/>
        <v>29</v>
      </c>
    </row>
    <row r="795" spans="1:10" hidden="1" x14ac:dyDescent="0.25">
      <c r="A795" s="76">
        <v>667227</v>
      </c>
      <c r="B795" s="144" t="s">
        <v>191</v>
      </c>
      <c r="C795" s="140">
        <v>540</v>
      </c>
      <c r="D795" s="76">
        <v>670001</v>
      </c>
      <c r="E795" s="145" t="s">
        <v>243</v>
      </c>
      <c r="F795" s="145">
        <v>500</v>
      </c>
      <c r="G795" s="145">
        <v>1200</v>
      </c>
      <c r="H795" s="145">
        <v>1200</v>
      </c>
      <c r="I795" s="145" t="s">
        <v>344</v>
      </c>
      <c r="J795" s="107">
        <f t="shared" si="12"/>
        <v>540</v>
      </c>
    </row>
    <row r="796" spans="1:10" hidden="1" x14ac:dyDescent="0.25">
      <c r="A796" s="76">
        <v>667227</v>
      </c>
      <c r="B796" s="144" t="s">
        <v>191</v>
      </c>
      <c r="C796" s="140">
        <v>540</v>
      </c>
      <c r="D796" s="76">
        <v>670002</v>
      </c>
      <c r="E796" s="145" t="s">
        <v>244</v>
      </c>
      <c r="F796" s="145">
        <v>0</v>
      </c>
      <c r="G796" s="145">
        <v>1000</v>
      </c>
      <c r="H796" s="145">
        <v>0</v>
      </c>
      <c r="I796" s="145" t="s">
        <v>344</v>
      </c>
      <c r="J796" s="107">
        <f t="shared" si="12"/>
        <v>540</v>
      </c>
    </row>
    <row r="797" spans="1:10" hidden="1" x14ac:dyDescent="0.25">
      <c r="A797" s="76">
        <v>667227</v>
      </c>
      <c r="B797" s="144" t="s">
        <v>191</v>
      </c>
      <c r="C797" s="140">
        <v>540</v>
      </c>
      <c r="D797" s="76">
        <v>670003</v>
      </c>
      <c r="E797" s="145" t="s">
        <v>245</v>
      </c>
      <c r="F797" s="145">
        <v>0</v>
      </c>
      <c r="G797" s="145">
        <v>1200</v>
      </c>
      <c r="H797" s="145">
        <v>0</v>
      </c>
      <c r="I797" s="145" t="s">
        <v>344</v>
      </c>
      <c r="J797" s="107">
        <f t="shared" si="12"/>
        <v>540</v>
      </c>
    </row>
    <row r="798" spans="1:10" hidden="1" x14ac:dyDescent="0.25">
      <c r="A798" s="76">
        <v>667227</v>
      </c>
      <c r="B798" s="144" t="s">
        <v>191</v>
      </c>
      <c r="C798" s="140">
        <v>540</v>
      </c>
      <c r="D798" s="76">
        <v>670005</v>
      </c>
      <c r="E798" s="145" t="s">
        <v>246</v>
      </c>
      <c r="F798" s="145">
        <v>2500</v>
      </c>
      <c r="G798" s="145">
        <v>4800</v>
      </c>
      <c r="H798" s="145">
        <v>4348</v>
      </c>
      <c r="I798" s="145" t="s">
        <v>344</v>
      </c>
      <c r="J798" s="107">
        <f t="shared" si="12"/>
        <v>540</v>
      </c>
    </row>
    <row r="799" spans="1:10" hidden="1" x14ac:dyDescent="0.25">
      <c r="A799" s="76">
        <v>667227</v>
      </c>
      <c r="B799" s="144" t="s">
        <v>191</v>
      </c>
      <c r="C799" s="140">
        <v>540</v>
      </c>
      <c r="D799" s="76">
        <v>670006</v>
      </c>
      <c r="E799" s="145" t="s">
        <v>247</v>
      </c>
      <c r="F799" s="145">
        <v>10.5</v>
      </c>
      <c r="G799" s="145">
        <v>17.5</v>
      </c>
      <c r="H799" s="145">
        <v>16.7</v>
      </c>
      <c r="I799" s="145" t="s">
        <v>344</v>
      </c>
      <c r="J799" s="107">
        <f t="shared" si="12"/>
        <v>540</v>
      </c>
    </row>
    <row r="800" spans="1:10" hidden="1" x14ac:dyDescent="0.25">
      <c r="A800" s="76">
        <v>667227</v>
      </c>
      <c r="B800" s="144" t="s">
        <v>191</v>
      </c>
      <c r="C800" s="140">
        <v>540</v>
      </c>
      <c r="D800" s="76">
        <v>670010</v>
      </c>
      <c r="E800" s="145" t="s">
        <v>248</v>
      </c>
      <c r="F800" s="145">
        <v>0.1</v>
      </c>
      <c r="G800" s="145">
        <v>19</v>
      </c>
      <c r="H800" s="145">
        <v>7.5</v>
      </c>
      <c r="I800" s="145" t="s">
        <v>344</v>
      </c>
      <c r="J800" s="107">
        <f t="shared" si="12"/>
        <v>540</v>
      </c>
    </row>
    <row r="801" spans="1:10" hidden="1" x14ac:dyDescent="0.25">
      <c r="A801" s="76">
        <v>667227</v>
      </c>
      <c r="B801" s="144" t="s">
        <v>191</v>
      </c>
      <c r="C801" s="140">
        <v>540</v>
      </c>
      <c r="D801" s="76">
        <v>670011</v>
      </c>
      <c r="E801" s="145" t="s">
        <v>249</v>
      </c>
      <c r="F801" s="145">
        <v>3</v>
      </c>
      <c r="G801" s="145">
        <v>4</v>
      </c>
      <c r="H801" s="145">
        <v>4</v>
      </c>
      <c r="I801" s="145" t="s">
        <v>344</v>
      </c>
      <c r="J801" s="107">
        <f t="shared" si="12"/>
        <v>540</v>
      </c>
    </row>
    <row r="802" spans="1:10" hidden="1" x14ac:dyDescent="0.25">
      <c r="A802" s="76">
        <v>667227</v>
      </c>
      <c r="B802" s="144" t="s">
        <v>191</v>
      </c>
      <c r="C802" s="140">
        <v>540</v>
      </c>
      <c r="D802" s="76">
        <v>670007</v>
      </c>
      <c r="E802" s="145" t="s">
        <v>250</v>
      </c>
      <c r="F802" s="145">
        <v>580</v>
      </c>
      <c r="G802" s="145">
        <v>650</v>
      </c>
      <c r="H802" s="145">
        <v>600</v>
      </c>
      <c r="I802" s="145" t="s">
        <v>344</v>
      </c>
      <c r="J802" s="107">
        <f t="shared" si="12"/>
        <v>540</v>
      </c>
    </row>
    <row r="803" spans="1:10" hidden="1" x14ac:dyDescent="0.25">
      <c r="A803" s="76">
        <v>667227</v>
      </c>
      <c r="B803" s="144" t="s">
        <v>191</v>
      </c>
      <c r="C803" s="140">
        <v>540</v>
      </c>
      <c r="D803" s="76">
        <v>670004</v>
      </c>
      <c r="E803" s="145" t="s">
        <v>251</v>
      </c>
      <c r="F803" s="145">
        <v>3</v>
      </c>
      <c r="G803" s="145">
        <v>6</v>
      </c>
      <c r="H803" s="145">
        <v>5.4</v>
      </c>
      <c r="I803" s="145" t="s">
        <v>344</v>
      </c>
      <c r="J803" s="107">
        <f t="shared" si="12"/>
        <v>540</v>
      </c>
    </row>
    <row r="804" spans="1:10" hidden="1" x14ac:dyDescent="0.25">
      <c r="A804" s="76">
        <v>667227</v>
      </c>
      <c r="B804" s="144" t="s">
        <v>191</v>
      </c>
      <c r="C804" s="140">
        <v>540</v>
      </c>
      <c r="D804" s="76">
        <v>670009</v>
      </c>
      <c r="E804" s="145" t="s">
        <v>252</v>
      </c>
      <c r="F804" s="145">
        <v>0.45</v>
      </c>
      <c r="G804" s="145">
        <v>2.5</v>
      </c>
      <c r="H804" s="145">
        <v>1.5</v>
      </c>
      <c r="I804" s="145" t="s">
        <v>344</v>
      </c>
      <c r="J804" s="107">
        <f t="shared" si="12"/>
        <v>540</v>
      </c>
    </row>
    <row r="805" spans="1:10" hidden="1" x14ac:dyDescent="0.25">
      <c r="A805" s="76">
        <v>667227</v>
      </c>
      <c r="B805" s="144" t="s">
        <v>191</v>
      </c>
      <c r="C805" s="140">
        <v>540</v>
      </c>
      <c r="D805" s="76">
        <v>670008</v>
      </c>
      <c r="E805" s="145" t="s">
        <v>253</v>
      </c>
      <c r="F805" s="145">
        <v>9</v>
      </c>
      <c r="G805" s="145">
        <v>13</v>
      </c>
      <c r="H805" s="145">
        <v>13</v>
      </c>
      <c r="I805" s="145" t="s">
        <v>344</v>
      </c>
      <c r="J805" s="107">
        <f t="shared" si="12"/>
        <v>540</v>
      </c>
    </row>
    <row r="806" spans="1:10" hidden="1" x14ac:dyDescent="0.25">
      <c r="A806" s="76">
        <v>667227</v>
      </c>
      <c r="B806" s="144" t="s">
        <v>191</v>
      </c>
      <c r="C806" s="140">
        <v>540</v>
      </c>
      <c r="D806" s="76">
        <v>680011</v>
      </c>
      <c r="E806" s="145" t="s">
        <v>254</v>
      </c>
      <c r="F806" s="145">
        <v>3</v>
      </c>
      <c r="G806" s="145">
        <v>4</v>
      </c>
      <c r="H806" s="145">
        <v>4</v>
      </c>
      <c r="I806" s="145" t="s">
        <v>344</v>
      </c>
      <c r="J806" s="107">
        <f t="shared" si="12"/>
        <v>540</v>
      </c>
    </row>
    <row r="807" spans="1:10" hidden="1" x14ac:dyDescent="0.25">
      <c r="A807" s="76">
        <v>667227</v>
      </c>
      <c r="B807" s="144" t="s">
        <v>191</v>
      </c>
      <c r="C807" s="140">
        <v>540</v>
      </c>
      <c r="D807" s="76">
        <v>680009</v>
      </c>
      <c r="E807" s="145" t="s">
        <v>90</v>
      </c>
      <c r="F807" s="145">
        <v>32</v>
      </c>
      <c r="G807" s="145">
        <v>35</v>
      </c>
      <c r="H807" s="145">
        <v>33.299999999999997</v>
      </c>
      <c r="I807" s="145" t="s">
        <v>344</v>
      </c>
      <c r="J807" s="107">
        <f t="shared" si="12"/>
        <v>540</v>
      </c>
    </row>
    <row r="808" spans="1:10" hidden="1" x14ac:dyDescent="0.25">
      <c r="A808" s="76">
        <v>667227</v>
      </c>
      <c r="B808" s="144" t="s">
        <v>191</v>
      </c>
      <c r="C808" s="140">
        <v>540</v>
      </c>
      <c r="D808" s="76">
        <v>680001</v>
      </c>
      <c r="E808" s="145" t="s">
        <v>255</v>
      </c>
      <c r="F808" s="145">
        <v>40</v>
      </c>
      <c r="G808" s="145">
        <v>75</v>
      </c>
      <c r="H808" s="145">
        <v>57</v>
      </c>
      <c r="I808" s="145" t="s">
        <v>344</v>
      </c>
      <c r="J808" s="107">
        <f t="shared" si="12"/>
        <v>540</v>
      </c>
    </row>
    <row r="809" spans="1:10" hidden="1" x14ac:dyDescent="0.25">
      <c r="A809" s="76">
        <v>667227</v>
      </c>
      <c r="B809" s="144" t="s">
        <v>191</v>
      </c>
      <c r="C809" s="140">
        <v>540</v>
      </c>
      <c r="D809" s="76">
        <v>680003</v>
      </c>
      <c r="E809" s="145" t="s">
        <v>256</v>
      </c>
      <c r="F809" s="145">
        <v>30</v>
      </c>
      <c r="G809" s="145">
        <v>90</v>
      </c>
      <c r="H809" s="145">
        <v>70</v>
      </c>
      <c r="I809" s="145" t="s">
        <v>344</v>
      </c>
      <c r="J809" s="107">
        <f t="shared" si="12"/>
        <v>540</v>
      </c>
    </row>
    <row r="810" spans="1:10" hidden="1" x14ac:dyDescent="0.25">
      <c r="A810" s="76">
        <v>667227</v>
      </c>
      <c r="B810" s="144" t="s">
        <v>191</v>
      </c>
      <c r="C810" s="140">
        <v>540</v>
      </c>
      <c r="D810" s="76">
        <v>680007</v>
      </c>
      <c r="E810" s="145" t="s">
        <v>300</v>
      </c>
      <c r="F810" s="145">
        <v>501</v>
      </c>
      <c r="G810" s="145">
        <v>505</v>
      </c>
      <c r="H810" s="145">
        <v>504</v>
      </c>
      <c r="I810" s="145" t="s">
        <v>344</v>
      </c>
      <c r="J810" s="107">
        <f t="shared" si="12"/>
        <v>540</v>
      </c>
    </row>
    <row r="811" spans="1:10" hidden="1" x14ac:dyDescent="0.25">
      <c r="A811" s="76">
        <v>667227</v>
      </c>
      <c r="B811" s="144" t="s">
        <v>191</v>
      </c>
      <c r="C811" s="140">
        <v>540</v>
      </c>
      <c r="D811" s="76">
        <v>680008</v>
      </c>
      <c r="E811" s="145" t="s">
        <v>257</v>
      </c>
      <c r="F811" s="145">
        <v>106</v>
      </c>
      <c r="G811" s="145">
        <v>118</v>
      </c>
      <c r="H811" s="145">
        <v>113</v>
      </c>
      <c r="I811" s="145" t="s">
        <v>344</v>
      </c>
      <c r="J811" s="107">
        <f t="shared" si="12"/>
        <v>540</v>
      </c>
    </row>
    <row r="812" spans="1:10" hidden="1" x14ac:dyDescent="0.25">
      <c r="A812" s="76">
        <v>667227</v>
      </c>
      <c r="B812" s="144" t="s">
        <v>191</v>
      </c>
      <c r="C812" s="140">
        <v>540</v>
      </c>
      <c r="D812" s="76">
        <v>680010</v>
      </c>
      <c r="E812" s="145" t="s">
        <v>91</v>
      </c>
      <c r="F812" s="145">
        <v>3.45</v>
      </c>
      <c r="G812" s="145">
        <v>5</v>
      </c>
      <c r="H812" s="145">
        <v>4.4800000000000004</v>
      </c>
      <c r="I812" s="145" t="s">
        <v>344</v>
      </c>
      <c r="J812" s="107">
        <f t="shared" si="12"/>
        <v>540</v>
      </c>
    </row>
    <row r="813" spans="1:10" hidden="1" x14ac:dyDescent="0.25">
      <c r="A813" s="76">
        <v>667227</v>
      </c>
      <c r="B813" s="144" t="s">
        <v>191</v>
      </c>
      <c r="C813" s="140">
        <v>540</v>
      </c>
      <c r="D813" s="76">
        <v>680006</v>
      </c>
      <c r="E813" s="145" t="s">
        <v>258</v>
      </c>
      <c r="F813" s="145">
        <v>8</v>
      </c>
      <c r="G813" s="145">
        <v>13</v>
      </c>
      <c r="H813" s="145">
        <v>11.1</v>
      </c>
      <c r="I813" s="145" t="s">
        <v>344</v>
      </c>
      <c r="J813" s="107">
        <f t="shared" si="12"/>
        <v>540</v>
      </c>
    </row>
    <row r="814" spans="1:10" hidden="1" x14ac:dyDescent="0.25">
      <c r="A814" s="76">
        <v>667227</v>
      </c>
      <c r="B814" s="144" t="s">
        <v>191</v>
      </c>
      <c r="C814" s="140">
        <v>540</v>
      </c>
      <c r="D814" s="76">
        <v>680005</v>
      </c>
      <c r="E814" s="145" t="s">
        <v>259</v>
      </c>
      <c r="F814" s="145">
        <v>160</v>
      </c>
      <c r="G814" s="145">
        <v>250</v>
      </c>
      <c r="H814" s="145">
        <v>188</v>
      </c>
      <c r="I814" s="145" t="s">
        <v>344</v>
      </c>
      <c r="J814" s="107">
        <f t="shared" si="12"/>
        <v>540</v>
      </c>
    </row>
    <row r="815" spans="1:10" hidden="1" x14ac:dyDescent="0.25">
      <c r="A815" s="76">
        <v>667227</v>
      </c>
      <c r="B815" s="144" t="s">
        <v>191</v>
      </c>
      <c r="C815" s="140">
        <v>540</v>
      </c>
      <c r="D815" s="76">
        <v>680002</v>
      </c>
      <c r="E815" s="145" t="s">
        <v>260</v>
      </c>
      <c r="F815" s="145">
        <v>35</v>
      </c>
      <c r="G815" s="145">
        <v>142</v>
      </c>
      <c r="H815" s="145">
        <v>70</v>
      </c>
      <c r="I815" s="145" t="s">
        <v>344</v>
      </c>
      <c r="J815" s="107">
        <f t="shared" si="12"/>
        <v>540</v>
      </c>
    </row>
    <row r="816" spans="1:10" hidden="1" x14ac:dyDescent="0.25">
      <c r="A816" s="76">
        <v>667227</v>
      </c>
      <c r="B816" s="144" t="s">
        <v>191</v>
      </c>
      <c r="C816" s="140">
        <v>540</v>
      </c>
      <c r="D816" s="76">
        <v>680012</v>
      </c>
      <c r="E816" s="145" t="s">
        <v>261</v>
      </c>
      <c r="F816" s="145">
        <v>30</v>
      </c>
      <c r="G816" s="145">
        <v>40</v>
      </c>
      <c r="H816" s="145">
        <v>40</v>
      </c>
      <c r="I816" s="145" t="s">
        <v>344</v>
      </c>
      <c r="J816" s="107">
        <f t="shared" si="12"/>
        <v>540</v>
      </c>
    </row>
    <row r="817" spans="1:10" hidden="1" x14ac:dyDescent="0.25">
      <c r="A817" s="76">
        <v>667224</v>
      </c>
      <c r="B817" s="144" t="s">
        <v>239</v>
      </c>
      <c r="C817" s="140">
        <v>5</v>
      </c>
      <c r="D817" s="76">
        <v>7</v>
      </c>
      <c r="E817" s="145" t="s">
        <v>264</v>
      </c>
      <c r="F817" s="145">
        <v>20</v>
      </c>
      <c r="G817" s="145">
        <v>26</v>
      </c>
      <c r="H817" s="145">
        <v>22</v>
      </c>
      <c r="I817" s="145" t="s">
        <v>344</v>
      </c>
      <c r="J817" s="107">
        <f t="shared" si="12"/>
        <v>5</v>
      </c>
    </row>
    <row r="818" spans="1:10" hidden="1" x14ac:dyDescent="0.25">
      <c r="A818" s="76">
        <v>667224</v>
      </c>
      <c r="B818" s="144" t="s">
        <v>239</v>
      </c>
      <c r="C818" s="140">
        <v>5</v>
      </c>
      <c r="D818" s="76">
        <v>64</v>
      </c>
      <c r="E818" s="145" t="s">
        <v>271</v>
      </c>
      <c r="F818" s="145">
        <v>60</v>
      </c>
      <c r="G818" s="145">
        <v>100</v>
      </c>
      <c r="H818" s="145">
        <v>100</v>
      </c>
      <c r="I818" s="145" t="s">
        <v>344</v>
      </c>
      <c r="J818" s="107">
        <f t="shared" si="12"/>
        <v>5</v>
      </c>
    </row>
    <row r="819" spans="1:10" hidden="1" x14ac:dyDescent="0.25">
      <c r="A819" s="76">
        <v>667223</v>
      </c>
      <c r="B819" s="144" t="s">
        <v>298</v>
      </c>
      <c r="C819" s="140">
        <v>14</v>
      </c>
      <c r="D819" s="76">
        <v>3</v>
      </c>
      <c r="E819" s="145" t="s">
        <v>262</v>
      </c>
      <c r="F819" s="145">
        <v>5000</v>
      </c>
      <c r="G819" s="145">
        <v>5400</v>
      </c>
      <c r="H819" s="145">
        <v>5400</v>
      </c>
      <c r="I819" s="145" t="s">
        <v>344</v>
      </c>
      <c r="J819" s="107">
        <f t="shared" si="12"/>
        <v>14</v>
      </c>
    </row>
    <row r="820" spans="1:10" hidden="1" x14ac:dyDescent="0.25">
      <c r="A820" s="76">
        <v>667223</v>
      </c>
      <c r="B820" s="144" t="s">
        <v>298</v>
      </c>
      <c r="C820" s="140">
        <v>14</v>
      </c>
      <c r="D820" s="76">
        <v>59</v>
      </c>
      <c r="E820" s="145" t="s">
        <v>263</v>
      </c>
      <c r="F820" s="145">
        <v>16</v>
      </c>
      <c r="G820" s="145">
        <v>17</v>
      </c>
      <c r="H820" s="145">
        <v>17</v>
      </c>
      <c r="I820" s="145" t="s">
        <v>344</v>
      </c>
      <c r="J820" s="107">
        <f t="shared" si="12"/>
        <v>14</v>
      </c>
    </row>
    <row r="821" spans="1:10" hidden="1" x14ac:dyDescent="0.25">
      <c r="A821" s="76">
        <v>667223</v>
      </c>
      <c r="B821" s="144" t="s">
        <v>298</v>
      </c>
      <c r="C821" s="140">
        <v>14</v>
      </c>
      <c r="D821" s="76">
        <v>78</v>
      </c>
      <c r="E821" s="145" t="s">
        <v>270</v>
      </c>
      <c r="F821" s="145">
        <v>15</v>
      </c>
      <c r="G821" s="145">
        <v>18</v>
      </c>
      <c r="H821" s="145">
        <v>18</v>
      </c>
      <c r="I821" s="145" t="s">
        <v>344</v>
      </c>
      <c r="J821" s="107">
        <f t="shared" si="12"/>
        <v>14</v>
      </c>
    </row>
    <row r="822" spans="1:10" hidden="1" x14ac:dyDescent="0.25">
      <c r="A822" s="76">
        <v>667223</v>
      </c>
      <c r="B822" s="144" t="s">
        <v>298</v>
      </c>
      <c r="C822" s="140">
        <v>14</v>
      </c>
      <c r="D822" s="76">
        <v>13</v>
      </c>
      <c r="E822" s="145" t="s">
        <v>299</v>
      </c>
      <c r="F822" s="145">
        <v>50</v>
      </c>
      <c r="G822" s="145">
        <v>50</v>
      </c>
      <c r="H822" s="145">
        <v>50</v>
      </c>
      <c r="I822" s="145" t="s">
        <v>344</v>
      </c>
      <c r="J822" s="107">
        <f t="shared" si="12"/>
        <v>14</v>
      </c>
    </row>
    <row r="823" spans="1:10" hidden="1" x14ac:dyDescent="0.25">
      <c r="A823" s="76">
        <v>667222</v>
      </c>
      <c r="B823" s="144" t="s">
        <v>298</v>
      </c>
      <c r="C823" s="140">
        <v>14</v>
      </c>
      <c r="D823" s="76">
        <v>3</v>
      </c>
      <c r="E823" s="145" t="s">
        <v>262</v>
      </c>
      <c r="F823" s="145">
        <v>5000</v>
      </c>
      <c r="G823" s="145">
        <v>5400</v>
      </c>
      <c r="H823" s="145">
        <v>5400</v>
      </c>
      <c r="I823" s="145" t="s">
        <v>344</v>
      </c>
      <c r="J823" s="107">
        <f t="shared" si="12"/>
        <v>14</v>
      </c>
    </row>
    <row r="824" spans="1:10" hidden="1" x14ac:dyDescent="0.25">
      <c r="A824" s="76">
        <v>667222</v>
      </c>
      <c r="B824" s="144" t="s">
        <v>298</v>
      </c>
      <c r="C824" s="140">
        <v>14</v>
      </c>
      <c r="D824" s="76">
        <v>59</v>
      </c>
      <c r="E824" s="145" t="s">
        <v>263</v>
      </c>
      <c r="F824" s="145">
        <v>16</v>
      </c>
      <c r="G824" s="145">
        <v>17</v>
      </c>
      <c r="H824" s="145">
        <v>17</v>
      </c>
      <c r="I824" s="145" t="s">
        <v>344</v>
      </c>
      <c r="J824" s="107">
        <f t="shared" si="12"/>
        <v>14</v>
      </c>
    </row>
    <row r="825" spans="1:10" hidden="1" x14ac:dyDescent="0.25">
      <c r="A825" s="76">
        <v>667222</v>
      </c>
      <c r="B825" s="144" t="s">
        <v>298</v>
      </c>
      <c r="C825" s="140">
        <v>14</v>
      </c>
      <c r="D825" s="76">
        <v>78</v>
      </c>
      <c r="E825" s="145" t="s">
        <v>270</v>
      </c>
      <c r="F825" s="145">
        <v>15</v>
      </c>
      <c r="G825" s="145">
        <v>18</v>
      </c>
      <c r="H825" s="145">
        <v>18</v>
      </c>
      <c r="I825" s="145" t="s">
        <v>344</v>
      </c>
      <c r="J825" s="107">
        <f t="shared" si="12"/>
        <v>14</v>
      </c>
    </row>
    <row r="826" spans="1:10" hidden="1" x14ac:dyDescent="0.25">
      <c r="A826" s="76">
        <v>667222</v>
      </c>
      <c r="B826" s="144" t="s">
        <v>298</v>
      </c>
      <c r="C826" s="140">
        <v>14</v>
      </c>
      <c r="D826" s="76">
        <v>13</v>
      </c>
      <c r="E826" s="145" t="s">
        <v>299</v>
      </c>
      <c r="F826" s="145">
        <v>50</v>
      </c>
      <c r="G826" s="145">
        <v>50</v>
      </c>
      <c r="H826" s="145">
        <v>50</v>
      </c>
      <c r="I826" s="145" t="s">
        <v>344</v>
      </c>
      <c r="J826" s="107">
        <f t="shared" si="12"/>
        <v>14</v>
      </c>
    </row>
    <row r="827" spans="1:10" hidden="1" x14ac:dyDescent="0.25">
      <c r="A827" s="76">
        <v>667220</v>
      </c>
      <c r="B827" s="144" t="s">
        <v>196</v>
      </c>
      <c r="C827" s="140">
        <v>86</v>
      </c>
      <c r="D827" s="76">
        <v>60303</v>
      </c>
      <c r="E827" s="145" t="s">
        <v>240</v>
      </c>
      <c r="F827" s="145">
        <v>0</v>
      </c>
      <c r="G827" s="145">
        <v>110</v>
      </c>
      <c r="H827" s="145">
        <v>53</v>
      </c>
      <c r="I827" s="145" t="s">
        <v>344</v>
      </c>
      <c r="J827" s="107">
        <f t="shared" si="12"/>
        <v>86</v>
      </c>
    </row>
    <row r="828" spans="1:10" hidden="1" x14ac:dyDescent="0.25">
      <c r="A828" s="76">
        <v>667220</v>
      </c>
      <c r="B828" s="144" t="s">
        <v>196</v>
      </c>
      <c r="C828" s="140">
        <v>86</v>
      </c>
      <c r="D828" s="76">
        <v>60302</v>
      </c>
      <c r="E828" s="145" t="s">
        <v>241</v>
      </c>
      <c r="F828" s="145">
        <v>0</v>
      </c>
      <c r="G828" s="145">
        <v>60</v>
      </c>
      <c r="H828" s="145">
        <v>13</v>
      </c>
      <c r="I828" s="145" t="s">
        <v>344</v>
      </c>
      <c r="J828" s="107">
        <f t="shared" si="12"/>
        <v>86</v>
      </c>
    </row>
    <row r="829" spans="1:10" hidden="1" x14ac:dyDescent="0.25">
      <c r="A829" s="76">
        <v>667220</v>
      </c>
      <c r="B829" s="144" t="s">
        <v>196</v>
      </c>
      <c r="C829" s="140">
        <v>86</v>
      </c>
      <c r="D829" s="76">
        <v>60301</v>
      </c>
      <c r="E829" s="145" t="s">
        <v>242</v>
      </c>
      <c r="F829" s="145">
        <v>105</v>
      </c>
      <c r="G829" s="145">
        <v>120</v>
      </c>
      <c r="H829" s="145">
        <v>113</v>
      </c>
      <c r="I829" s="145" t="s">
        <v>344</v>
      </c>
      <c r="J829" s="107">
        <f t="shared" si="12"/>
        <v>86</v>
      </c>
    </row>
    <row r="830" spans="1:10" hidden="1" x14ac:dyDescent="0.25">
      <c r="A830" s="76">
        <v>667218</v>
      </c>
      <c r="B830" s="144" t="s">
        <v>191</v>
      </c>
      <c r="C830" s="140">
        <v>540</v>
      </c>
      <c r="D830" s="76">
        <v>670001</v>
      </c>
      <c r="E830" s="145" t="s">
        <v>243</v>
      </c>
      <c r="F830" s="145">
        <v>500</v>
      </c>
      <c r="G830" s="145">
        <v>1200</v>
      </c>
      <c r="H830" s="145">
        <v>1200</v>
      </c>
      <c r="I830" s="145" t="s">
        <v>344</v>
      </c>
      <c r="J830" s="107">
        <f t="shared" si="12"/>
        <v>540</v>
      </c>
    </row>
    <row r="831" spans="1:10" hidden="1" x14ac:dyDescent="0.25">
      <c r="A831" s="76">
        <v>667218</v>
      </c>
      <c r="B831" s="144" t="s">
        <v>191</v>
      </c>
      <c r="C831" s="140">
        <v>540</v>
      </c>
      <c r="D831" s="76">
        <v>670002</v>
      </c>
      <c r="E831" s="145" t="s">
        <v>244</v>
      </c>
      <c r="F831" s="145">
        <v>0</v>
      </c>
      <c r="G831" s="145">
        <v>1000</v>
      </c>
      <c r="H831" s="145">
        <v>0</v>
      </c>
      <c r="I831" s="145" t="s">
        <v>344</v>
      </c>
      <c r="J831" s="107">
        <f t="shared" si="12"/>
        <v>540</v>
      </c>
    </row>
    <row r="832" spans="1:10" hidden="1" x14ac:dyDescent="0.25">
      <c r="A832" s="76">
        <v>667218</v>
      </c>
      <c r="B832" s="144" t="s">
        <v>191</v>
      </c>
      <c r="C832" s="140">
        <v>540</v>
      </c>
      <c r="D832" s="76">
        <v>670003</v>
      </c>
      <c r="E832" s="145" t="s">
        <v>245</v>
      </c>
      <c r="F832" s="145">
        <v>0</v>
      </c>
      <c r="G832" s="145">
        <v>1200</v>
      </c>
      <c r="H832" s="145">
        <v>0</v>
      </c>
      <c r="I832" s="145" t="s">
        <v>344</v>
      </c>
      <c r="J832" s="107">
        <f t="shared" si="12"/>
        <v>540</v>
      </c>
    </row>
    <row r="833" spans="1:10" hidden="1" x14ac:dyDescent="0.25">
      <c r="A833" s="76">
        <v>667218</v>
      </c>
      <c r="B833" s="144" t="s">
        <v>191</v>
      </c>
      <c r="C833" s="140">
        <v>540</v>
      </c>
      <c r="D833" s="76">
        <v>670005</v>
      </c>
      <c r="E833" s="145" t="s">
        <v>246</v>
      </c>
      <c r="F833" s="145">
        <v>2500</v>
      </c>
      <c r="G833" s="145">
        <v>4800</v>
      </c>
      <c r="H833" s="145">
        <v>4522</v>
      </c>
      <c r="I833" s="145" t="s">
        <v>344</v>
      </c>
      <c r="J833" s="107">
        <f t="shared" si="12"/>
        <v>540</v>
      </c>
    </row>
    <row r="834" spans="1:10" hidden="1" x14ac:dyDescent="0.25">
      <c r="A834" s="76">
        <v>667218</v>
      </c>
      <c r="B834" s="144" t="s">
        <v>191</v>
      </c>
      <c r="C834" s="140">
        <v>540</v>
      </c>
      <c r="D834" s="76">
        <v>670006</v>
      </c>
      <c r="E834" s="145" t="s">
        <v>247</v>
      </c>
      <c r="F834" s="145">
        <v>10.5</v>
      </c>
      <c r="G834" s="145">
        <v>17.5</v>
      </c>
      <c r="H834" s="145">
        <v>17</v>
      </c>
      <c r="I834" s="145" t="s">
        <v>344</v>
      </c>
      <c r="J834" s="107">
        <f t="shared" ref="J834:J897" si="13">IF(A834="","",IF(OR(C834=73,C834=74,C834=75),75,IF(OR(C834=31,C834=32,C834=33),33,IF(OR(C834=301,C834=302,C834=303,C834=304,C834=305),301,C834))))</f>
        <v>540</v>
      </c>
    </row>
    <row r="835" spans="1:10" hidden="1" x14ac:dyDescent="0.25">
      <c r="A835" s="76">
        <v>667218</v>
      </c>
      <c r="B835" s="144" t="s">
        <v>191</v>
      </c>
      <c r="C835" s="140">
        <v>540</v>
      </c>
      <c r="D835" s="76">
        <v>670010</v>
      </c>
      <c r="E835" s="145" t="s">
        <v>248</v>
      </c>
      <c r="F835" s="145">
        <v>0.1</v>
      </c>
      <c r="G835" s="145">
        <v>19</v>
      </c>
      <c r="H835" s="145">
        <v>8.8000000000000007</v>
      </c>
      <c r="I835" s="145" t="s">
        <v>344</v>
      </c>
      <c r="J835" s="107">
        <f t="shared" si="13"/>
        <v>540</v>
      </c>
    </row>
    <row r="836" spans="1:10" hidden="1" x14ac:dyDescent="0.25">
      <c r="A836" s="76">
        <v>667218</v>
      </c>
      <c r="B836" s="144" t="s">
        <v>191</v>
      </c>
      <c r="C836" s="140">
        <v>540</v>
      </c>
      <c r="D836" s="76">
        <v>670011</v>
      </c>
      <c r="E836" s="145" t="s">
        <v>249</v>
      </c>
      <c r="F836" s="145">
        <v>3</v>
      </c>
      <c r="G836" s="145">
        <v>4</v>
      </c>
      <c r="H836" s="145">
        <v>4</v>
      </c>
      <c r="I836" s="145" t="s">
        <v>344</v>
      </c>
      <c r="J836" s="107">
        <f t="shared" si="13"/>
        <v>540</v>
      </c>
    </row>
    <row r="837" spans="1:10" hidden="1" x14ac:dyDescent="0.25">
      <c r="A837" s="76">
        <v>667218</v>
      </c>
      <c r="B837" s="144" t="s">
        <v>191</v>
      </c>
      <c r="C837" s="140">
        <v>540</v>
      </c>
      <c r="D837" s="76">
        <v>670007</v>
      </c>
      <c r="E837" s="145" t="s">
        <v>250</v>
      </c>
      <c r="F837" s="145">
        <v>580</v>
      </c>
      <c r="G837" s="145">
        <v>650</v>
      </c>
      <c r="H837" s="145">
        <v>600</v>
      </c>
      <c r="I837" s="145" t="s">
        <v>344</v>
      </c>
      <c r="J837" s="107">
        <f t="shared" si="13"/>
        <v>540</v>
      </c>
    </row>
    <row r="838" spans="1:10" hidden="1" x14ac:dyDescent="0.25">
      <c r="A838" s="76">
        <v>667218</v>
      </c>
      <c r="B838" s="144" t="s">
        <v>191</v>
      </c>
      <c r="C838" s="140">
        <v>540</v>
      </c>
      <c r="D838" s="76">
        <v>670004</v>
      </c>
      <c r="E838" s="145" t="s">
        <v>251</v>
      </c>
      <c r="F838" s="145">
        <v>3</v>
      </c>
      <c r="G838" s="145">
        <v>6</v>
      </c>
      <c r="H838" s="145">
        <v>4.2</v>
      </c>
      <c r="I838" s="145" t="s">
        <v>344</v>
      </c>
      <c r="J838" s="107">
        <f t="shared" si="13"/>
        <v>540</v>
      </c>
    </row>
    <row r="839" spans="1:10" hidden="1" x14ac:dyDescent="0.25">
      <c r="A839" s="76">
        <v>667218</v>
      </c>
      <c r="B839" s="144" t="s">
        <v>191</v>
      </c>
      <c r="C839" s="140">
        <v>540</v>
      </c>
      <c r="D839" s="76">
        <v>670009</v>
      </c>
      <c r="E839" s="145" t="s">
        <v>252</v>
      </c>
      <c r="F839" s="145">
        <v>0.45</v>
      </c>
      <c r="G839" s="145">
        <v>2.5</v>
      </c>
      <c r="H839" s="145">
        <v>1.4</v>
      </c>
      <c r="I839" s="145" t="s">
        <v>344</v>
      </c>
      <c r="J839" s="107">
        <f t="shared" si="13"/>
        <v>540</v>
      </c>
    </row>
    <row r="840" spans="1:10" hidden="1" x14ac:dyDescent="0.25">
      <c r="A840" s="76">
        <v>667218</v>
      </c>
      <c r="B840" s="144" t="s">
        <v>191</v>
      </c>
      <c r="C840" s="140">
        <v>540</v>
      </c>
      <c r="D840" s="76">
        <v>670008</v>
      </c>
      <c r="E840" s="145" t="s">
        <v>253</v>
      </c>
      <c r="F840" s="145">
        <v>9</v>
      </c>
      <c r="G840" s="145">
        <v>13</v>
      </c>
      <c r="H840" s="145">
        <v>12</v>
      </c>
      <c r="I840" s="145" t="s">
        <v>344</v>
      </c>
      <c r="J840" s="107">
        <f t="shared" si="13"/>
        <v>540</v>
      </c>
    </row>
    <row r="841" spans="1:10" hidden="1" x14ac:dyDescent="0.25">
      <c r="A841" s="76">
        <v>667218</v>
      </c>
      <c r="B841" s="144" t="s">
        <v>191</v>
      </c>
      <c r="C841" s="140">
        <v>540</v>
      </c>
      <c r="D841" s="76">
        <v>680011</v>
      </c>
      <c r="E841" s="145" t="s">
        <v>254</v>
      </c>
      <c r="F841" s="145">
        <v>3</v>
      </c>
      <c r="G841" s="145">
        <v>4</v>
      </c>
      <c r="H841" s="145">
        <v>4</v>
      </c>
      <c r="I841" s="145" t="s">
        <v>344</v>
      </c>
      <c r="J841" s="107">
        <f t="shared" si="13"/>
        <v>540</v>
      </c>
    </row>
    <row r="842" spans="1:10" hidden="1" x14ac:dyDescent="0.25">
      <c r="A842" s="76">
        <v>667218</v>
      </c>
      <c r="B842" s="144" t="s">
        <v>191</v>
      </c>
      <c r="C842" s="140">
        <v>540</v>
      </c>
      <c r="D842" s="76">
        <v>680009</v>
      </c>
      <c r="E842" s="145" t="s">
        <v>90</v>
      </c>
      <c r="F842" s="145">
        <v>32</v>
      </c>
      <c r="G842" s="145">
        <v>35</v>
      </c>
      <c r="H842" s="145">
        <v>33.299999999999997</v>
      </c>
      <c r="I842" s="145" t="s">
        <v>344</v>
      </c>
      <c r="J842" s="107">
        <f t="shared" si="13"/>
        <v>540</v>
      </c>
    </row>
    <row r="843" spans="1:10" hidden="1" x14ac:dyDescent="0.25">
      <c r="A843" s="76">
        <v>667218</v>
      </c>
      <c r="B843" s="144" t="s">
        <v>191</v>
      </c>
      <c r="C843" s="140">
        <v>540</v>
      </c>
      <c r="D843" s="76">
        <v>680001</v>
      </c>
      <c r="E843" s="145" t="s">
        <v>255</v>
      </c>
      <c r="F843" s="145">
        <v>40</v>
      </c>
      <c r="G843" s="145">
        <v>75</v>
      </c>
      <c r="H843" s="145">
        <v>52</v>
      </c>
      <c r="I843" s="145" t="s">
        <v>344</v>
      </c>
      <c r="J843" s="107">
        <f t="shared" si="13"/>
        <v>540</v>
      </c>
    </row>
    <row r="844" spans="1:10" hidden="1" x14ac:dyDescent="0.25">
      <c r="A844" s="76">
        <v>667218</v>
      </c>
      <c r="B844" s="144" t="s">
        <v>191</v>
      </c>
      <c r="C844" s="140">
        <v>540</v>
      </c>
      <c r="D844" s="76">
        <v>680003</v>
      </c>
      <c r="E844" s="145" t="s">
        <v>256</v>
      </c>
      <c r="F844" s="145">
        <v>30</v>
      </c>
      <c r="G844" s="145">
        <v>90</v>
      </c>
      <c r="H844" s="145">
        <v>70</v>
      </c>
      <c r="I844" s="145" t="s">
        <v>344</v>
      </c>
      <c r="J844" s="107">
        <f t="shared" si="13"/>
        <v>540</v>
      </c>
    </row>
    <row r="845" spans="1:10" hidden="1" x14ac:dyDescent="0.25">
      <c r="A845" s="76">
        <v>667218</v>
      </c>
      <c r="B845" s="144" t="s">
        <v>191</v>
      </c>
      <c r="C845" s="140">
        <v>540</v>
      </c>
      <c r="D845" s="76">
        <v>680007</v>
      </c>
      <c r="E845" s="145" t="s">
        <v>300</v>
      </c>
      <c r="F845" s="145">
        <v>501</v>
      </c>
      <c r="G845" s="145">
        <v>505</v>
      </c>
      <c r="H845" s="145">
        <v>506</v>
      </c>
      <c r="I845" s="145" t="s">
        <v>345</v>
      </c>
      <c r="J845" s="107">
        <f t="shared" si="13"/>
        <v>540</v>
      </c>
    </row>
    <row r="846" spans="1:10" hidden="1" x14ac:dyDescent="0.25">
      <c r="A846" s="76">
        <v>667218</v>
      </c>
      <c r="B846" s="144" t="s">
        <v>191</v>
      </c>
      <c r="C846" s="140">
        <v>540</v>
      </c>
      <c r="D846" s="76">
        <v>680008</v>
      </c>
      <c r="E846" s="145" t="s">
        <v>257</v>
      </c>
      <c r="F846" s="145">
        <v>106</v>
      </c>
      <c r="G846" s="145">
        <v>118</v>
      </c>
      <c r="H846" s="145">
        <v>114.6</v>
      </c>
      <c r="I846" s="145" t="s">
        <v>344</v>
      </c>
      <c r="J846" s="107">
        <f t="shared" si="13"/>
        <v>540</v>
      </c>
    </row>
    <row r="847" spans="1:10" hidden="1" x14ac:dyDescent="0.25">
      <c r="A847" s="76">
        <v>667218</v>
      </c>
      <c r="B847" s="144" t="s">
        <v>191</v>
      </c>
      <c r="C847" s="140">
        <v>540</v>
      </c>
      <c r="D847" s="76">
        <v>680010</v>
      </c>
      <c r="E847" s="145" t="s">
        <v>91</v>
      </c>
      <c r="F847" s="145">
        <v>3.45</v>
      </c>
      <c r="G847" s="145">
        <v>5</v>
      </c>
      <c r="H847" s="145">
        <v>4.58</v>
      </c>
      <c r="I847" s="145" t="s">
        <v>344</v>
      </c>
      <c r="J847" s="107">
        <f t="shared" si="13"/>
        <v>540</v>
      </c>
    </row>
    <row r="848" spans="1:10" hidden="1" x14ac:dyDescent="0.25">
      <c r="A848" s="76">
        <v>667218</v>
      </c>
      <c r="B848" s="144" t="s">
        <v>191</v>
      </c>
      <c r="C848" s="140">
        <v>540</v>
      </c>
      <c r="D848" s="76">
        <v>680006</v>
      </c>
      <c r="E848" s="145" t="s">
        <v>258</v>
      </c>
      <c r="F848" s="145">
        <v>8</v>
      </c>
      <c r="G848" s="145">
        <v>13</v>
      </c>
      <c r="H848" s="145">
        <v>10.8</v>
      </c>
      <c r="I848" s="145" t="s">
        <v>344</v>
      </c>
      <c r="J848" s="107">
        <f t="shared" si="13"/>
        <v>540</v>
      </c>
    </row>
    <row r="849" spans="1:10" hidden="1" x14ac:dyDescent="0.25">
      <c r="A849" s="76">
        <v>667218</v>
      </c>
      <c r="B849" s="144" t="s">
        <v>191</v>
      </c>
      <c r="C849" s="140">
        <v>540</v>
      </c>
      <c r="D849" s="76">
        <v>680005</v>
      </c>
      <c r="E849" s="145" t="s">
        <v>259</v>
      </c>
      <c r="F849" s="145">
        <v>160</v>
      </c>
      <c r="G849" s="145">
        <v>250</v>
      </c>
      <c r="H849" s="145">
        <v>221</v>
      </c>
      <c r="I849" s="145" t="s">
        <v>344</v>
      </c>
      <c r="J849" s="107">
        <f t="shared" si="13"/>
        <v>540</v>
      </c>
    </row>
    <row r="850" spans="1:10" hidden="1" x14ac:dyDescent="0.25">
      <c r="A850" s="76">
        <v>667218</v>
      </c>
      <c r="B850" s="144" t="s">
        <v>191</v>
      </c>
      <c r="C850" s="140">
        <v>540</v>
      </c>
      <c r="D850" s="76">
        <v>680002</v>
      </c>
      <c r="E850" s="145" t="s">
        <v>260</v>
      </c>
      <c r="F850" s="145">
        <v>35</v>
      </c>
      <c r="G850" s="145">
        <v>142</v>
      </c>
      <c r="H850" s="145">
        <v>70</v>
      </c>
      <c r="I850" s="145" t="s">
        <v>344</v>
      </c>
      <c r="J850" s="107">
        <f t="shared" si="13"/>
        <v>540</v>
      </c>
    </row>
    <row r="851" spans="1:10" hidden="1" x14ac:dyDescent="0.25">
      <c r="A851" s="76">
        <v>667218</v>
      </c>
      <c r="B851" s="144" t="s">
        <v>191</v>
      </c>
      <c r="C851" s="140">
        <v>540</v>
      </c>
      <c r="D851" s="76">
        <v>680012</v>
      </c>
      <c r="E851" s="145" t="s">
        <v>261</v>
      </c>
      <c r="F851" s="145">
        <v>30</v>
      </c>
      <c r="G851" s="145">
        <v>40</v>
      </c>
      <c r="H851" s="145">
        <v>40</v>
      </c>
      <c r="I851" s="145" t="s">
        <v>344</v>
      </c>
      <c r="J851" s="107">
        <f t="shared" si="13"/>
        <v>540</v>
      </c>
    </row>
    <row r="852" spans="1:10" hidden="1" x14ac:dyDescent="0.25">
      <c r="A852" s="76">
        <v>667216</v>
      </c>
      <c r="B852" s="144" t="s">
        <v>189</v>
      </c>
      <c r="C852" s="140">
        <v>90</v>
      </c>
      <c r="D852" s="76">
        <v>60201</v>
      </c>
      <c r="E852" s="145" t="s">
        <v>130</v>
      </c>
      <c r="F852" s="145">
        <v>6000</v>
      </c>
      <c r="G852" s="145">
        <v>11500</v>
      </c>
      <c r="H852" s="145">
        <v>5000</v>
      </c>
      <c r="I852" s="145" t="s">
        <v>345</v>
      </c>
      <c r="J852" s="107">
        <f t="shared" si="13"/>
        <v>90</v>
      </c>
    </row>
    <row r="853" spans="1:10" hidden="1" x14ac:dyDescent="0.25">
      <c r="A853" s="76">
        <v>667216</v>
      </c>
      <c r="B853" s="144" t="s">
        <v>189</v>
      </c>
      <c r="C853" s="140">
        <v>90</v>
      </c>
      <c r="D853" s="76">
        <v>60204</v>
      </c>
      <c r="E853" s="145" t="s">
        <v>131</v>
      </c>
      <c r="F853" s="145">
        <v>0</v>
      </c>
      <c r="G853" s="145">
        <v>1</v>
      </c>
      <c r="H853" s="145">
        <v>1</v>
      </c>
      <c r="I853" s="145" t="s">
        <v>344</v>
      </c>
      <c r="J853" s="107">
        <f t="shared" si="13"/>
        <v>90</v>
      </c>
    </row>
    <row r="854" spans="1:10" hidden="1" x14ac:dyDescent="0.25">
      <c r="A854" s="76">
        <v>667216</v>
      </c>
      <c r="B854" s="144" t="s">
        <v>189</v>
      </c>
      <c r="C854" s="140">
        <v>90</v>
      </c>
      <c r="D854" s="76">
        <v>60202</v>
      </c>
      <c r="E854" s="145" t="s">
        <v>132</v>
      </c>
      <c r="F854" s="145">
        <v>160</v>
      </c>
      <c r="G854" s="145">
        <v>165</v>
      </c>
      <c r="H854" s="145">
        <v>155</v>
      </c>
      <c r="I854" s="145" t="s">
        <v>345</v>
      </c>
      <c r="J854" s="107">
        <f t="shared" si="13"/>
        <v>90</v>
      </c>
    </row>
    <row r="855" spans="1:10" hidden="1" x14ac:dyDescent="0.25">
      <c r="A855" s="76">
        <v>667216</v>
      </c>
      <c r="B855" s="144" t="s">
        <v>189</v>
      </c>
      <c r="C855" s="140">
        <v>90</v>
      </c>
      <c r="D855" s="76">
        <v>60203</v>
      </c>
      <c r="E855" s="145" t="s">
        <v>133</v>
      </c>
      <c r="F855" s="145">
        <v>80</v>
      </c>
      <c r="G855" s="145">
        <v>120</v>
      </c>
      <c r="H855" s="145">
        <v>120</v>
      </c>
      <c r="I855" s="145" t="s">
        <v>344</v>
      </c>
      <c r="J855" s="107">
        <f t="shared" si="13"/>
        <v>90</v>
      </c>
    </row>
    <row r="856" spans="1:10" hidden="1" x14ac:dyDescent="0.25">
      <c r="A856" s="76">
        <v>667211</v>
      </c>
      <c r="B856" s="144" t="s">
        <v>193</v>
      </c>
      <c r="C856" s="140">
        <v>73</v>
      </c>
      <c r="D856" s="76">
        <v>30406</v>
      </c>
      <c r="E856" s="145" t="s">
        <v>119</v>
      </c>
      <c r="F856" s="145">
        <v>2400</v>
      </c>
      <c r="G856" s="145">
        <v>2550</v>
      </c>
      <c r="H856" s="145">
        <v>2200</v>
      </c>
      <c r="I856" s="145" t="s">
        <v>345</v>
      </c>
      <c r="J856" s="107">
        <f t="shared" si="13"/>
        <v>75</v>
      </c>
    </row>
    <row r="857" spans="1:10" hidden="1" x14ac:dyDescent="0.25">
      <c r="A857" s="76">
        <v>667211</v>
      </c>
      <c r="B857" s="144" t="s">
        <v>193</v>
      </c>
      <c r="C857" s="140">
        <v>73</v>
      </c>
      <c r="D857" s="76">
        <v>30408</v>
      </c>
      <c r="E857" s="145" t="s">
        <v>120</v>
      </c>
      <c r="F857" s="145">
        <v>20</v>
      </c>
      <c r="G857" s="145">
        <v>25</v>
      </c>
      <c r="H857" s="145">
        <v>25</v>
      </c>
      <c r="I857" s="145" t="s">
        <v>344</v>
      </c>
      <c r="J857" s="107">
        <f t="shared" si="13"/>
        <v>75</v>
      </c>
    </row>
    <row r="858" spans="1:10" hidden="1" x14ac:dyDescent="0.25">
      <c r="A858" s="76">
        <v>667211</v>
      </c>
      <c r="B858" s="144" t="s">
        <v>193</v>
      </c>
      <c r="C858" s="140">
        <v>73</v>
      </c>
      <c r="D858" s="76">
        <v>30409</v>
      </c>
      <c r="E858" s="145" t="s">
        <v>121</v>
      </c>
      <c r="F858" s="145">
        <v>0.1</v>
      </c>
      <c r="G858" s="145">
        <v>0.2</v>
      </c>
      <c r="H858" s="145">
        <v>0.2</v>
      </c>
      <c r="I858" s="145" t="s">
        <v>344</v>
      </c>
      <c r="J858" s="107">
        <f t="shared" si="13"/>
        <v>75</v>
      </c>
    </row>
    <row r="859" spans="1:10" hidden="1" x14ac:dyDescent="0.25">
      <c r="A859" s="76">
        <v>667211</v>
      </c>
      <c r="B859" s="144" t="s">
        <v>193</v>
      </c>
      <c r="C859" s="140">
        <v>73</v>
      </c>
      <c r="D859" s="76">
        <v>30401</v>
      </c>
      <c r="E859" s="145" t="s">
        <v>122</v>
      </c>
      <c r="F859" s="145">
        <v>2</v>
      </c>
      <c r="G859" s="145">
        <v>6</v>
      </c>
      <c r="H859" s="145">
        <v>5</v>
      </c>
      <c r="I859" s="145" t="s">
        <v>344</v>
      </c>
      <c r="J859" s="107">
        <f t="shared" si="13"/>
        <v>75</v>
      </c>
    </row>
    <row r="860" spans="1:10" hidden="1" x14ac:dyDescent="0.25">
      <c r="A860" s="76">
        <v>667211</v>
      </c>
      <c r="B860" s="144" t="s">
        <v>193</v>
      </c>
      <c r="C860" s="140">
        <v>73</v>
      </c>
      <c r="D860" s="76">
        <v>30407</v>
      </c>
      <c r="E860" s="145" t="s">
        <v>123</v>
      </c>
      <c r="F860" s="145">
        <v>1.3</v>
      </c>
      <c r="G860" s="145">
        <v>1.8</v>
      </c>
      <c r="H860" s="145">
        <v>1.4</v>
      </c>
      <c r="I860" s="145" t="s">
        <v>344</v>
      </c>
      <c r="J860" s="107">
        <f t="shared" si="13"/>
        <v>75</v>
      </c>
    </row>
    <row r="861" spans="1:10" hidden="1" x14ac:dyDescent="0.25">
      <c r="A861" s="76">
        <v>667211</v>
      </c>
      <c r="B861" s="144" t="s">
        <v>193</v>
      </c>
      <c r="C861" s="140">
        <v>73</v>
      </c>
      <c r="D861" s="76">
        <v>30405</v>
      </c>
      <c r="E861" s="145" t="s">
        <v>124</v>
      </c>
      <c r="F861" s="145">
        <v>52</v>
      </c>
      <c r="G861" s="145">
        <v>55</v>
      </c>
      <c r="H861" s="145">
        <v>54</v>
      </c>
      <c r="I861" s="145" t="s">
        <v>344</v>
      </c>
      <c r="J861" s="107">
        <f t="shared" si="13"/>
        <v>75</v>
      </c>
    </row>
    <row r="862" spans="1:10" hidden="1" x14ac:dyDescent="0.25">
      <c r="A862" s="76">
        <v>667211</v>
      </c>
      <c r="B862" s="144" t="s">
        <v>193</v>
      </c>
      <c r="C862" s="140">
        <v>73</v>
      </c>
      <c r="D862" s="76">
        <v>30403</v>
      </c>
      <c r="E862" s="145" t="s">
        <v>125</v>
      </c>
      <c r="F862" s="145">
        <v>85</v>
      </c>
      <c r="G862" s="145">
        <v>100</v>
      </c>
      <c r="H862" s="145">
        <v>92</v>
      </c>
      <c r="I862" s="145" t="s">
        <v>344</v>
      </c>
      <c r="J862" s="107">
        <f t="shared" si="13"/>
        <v>75</v>
      </c>
    </row>
    <row r="863" spans="1:10" hidden="1" x14ac:dyDescent="0.25">
      <c r="A863" s="76">
        <v>667211</v>
      </c>
      <c r="B863" s="144" t="s">
        <v>193</v>
      </c>
      <c r="C863" s="140">
        <v>73</v>
      </c>
      <c r="D863" s="76">
        <v>30402</v>
      </c>
      <c r="E863" s="145" t="s">
        <v>126</v>
      </c>
      <c r="F863" s="145">
        <v>180</v>
      </c>
      <c r="G863" s="145">
        <v>200</v>
      </c>
      <c r="H863" s="145">
        <v>170</v>
      </c>
      <c r="I863" s="145" t="s">
        <v>345</v>
      </c>
      <c r="J863" s="107">
        <f t="shared" si="13"/>
        <v>75</v>
      </c>
    </row>
    <row r="864" spans="1:10" hidden="1" x14ac:dyDescent="0.25">
      <c r="A864" s="76">
        <v>667211</v>
      </c>
      <c r="B864" s="144" t="s">
        <v>193</v>
      </c>
      <c r="C864" s="140">
        <v>73</v>
      </c>
      <c r="D864" s="76">
        <v>30404</v>
      </c>
      <c r="E864" s="145" t="s">
        <v>127</v>
      </c>
      <c r="F864" s="145">
        <v>16</v>
      </c>
      <c r="G864" s="145">
        <v>20</v>
      </c>
      <c r="H864" s="145">
        <v>20</v>
      </c>
      <c r="I864" s="145" t="s">
        <v>344</v>
      </c>
      <c r="J864" s="107">
        <f t="shared" si="13"/>
        <v>75</v>
      </c>
    </row>
    <row r="865" spans="1:10" hidden="1" x14ac:dyDescent="0.25">
      <c r="A865" s="76">
        <v>667210</v>
      </c>
      <c r="B865" s="144" t="s">
        <v>188</v>
      </c>
      <c r="C865" s="140">
        <v>55</v>
      </c>
      <c r="D865" s="76">
        <v>30201</v>
      </c>
      <c r="E865" s="145" t="s">
        <v>113</v>
      </c>
      <c r="F865" s="145">
        <v>8500</v>
      </c>
      <c r="G865" s="145">
        <v>9500</v>
      </c>
      <c r="H865" s="145">
        <v>6000</v>
      </c>
      <c r="I865" s="145" t="s">
        <v>345</v>
      </c>
      <c r="J865" s="107">
        <f t="shared" si="13"/>
        <v>55</v>
      </c>
    </row>
    <row r="866" spans="1:10" hidden="1" x14ac:dyDescent="0.25">
      <c r="A866" s="76">
        <v>667210</v>
      </c>
      <c r="B866" s="144" t="s">
        <v>188</v>
      </c>
      <c r="C866" s="140">
        <v>55</v>
      </c>
      <c r="D866" s="76">
        <v>30205</v>
      </c>
      <c r="E866" s="145" t="s">
        <v>114</v>
      </c>
      <c r="F866" s="145">
        <v>0.5</v>
      </c>
      <c r="G866" s="145">
        <v>0.6</v>
      </c>
      <c r="H866" s="145">
        <v>0.5</v>
      </c>
      <c r="I866" s="145" t="s">
        <v>344</v>
      </c>
      <c r="J866" s="107">
        <f t="shared" si="13"/>
        <v>55</v>
      </c>
    </row>
    <row r="867" spans="1:10" x14ac:dyDescent="0.25">
      <c r="A867" s="76">
        <v>667210</v>
      </c>
      <c r="B867" s="144" t="s">
        <v>188</v>
      </c>
      <c r="C867" s="140">
        <v>55</v>
      </c>
      <c r="D867" s="76">
        <v>30206</v>
      </c>
      <c r="E867" s="145" t="s">
        <v>115</v>
      </c>
      <c r="F867" s="145">
        <v>0.5</v>
      </c>
      <c r="G867" s="145">
        <v>2</v>
      </c>
      <c r="H867" s="145">
        <v>5</v>
      </c>
      <c r="I867" s="145" t="s">
        <v>345</v>
      </c>
      <c r="J867" s="107">
        <f t="shared" si="13"/>
        <v>55</v>
      </c>
    </row>
    <row r="868" spans="1:10" hidden="1" x14ac:dyDescent="0.25">
      <c r="A868" s="76">
        <v>667210</v>
      </c>
      <c r="B868" s="144" t="s">
        <v>188</v>
      </c>
      <c r="C868" s="140">
        <v>55</v>
      </c>
      <c r="D868" s="76">
        <v>30202</v>
      </c>
      <c r="E868" s="145" t="s">
        <v>116</v>
      </c>
      <c r="F868" s="145">
        <v>50</v>
      </c>
      <c r="G868" s="145">
        <v>300</v>
      </c>
      <c r="H868" s="145">
        <v>420</v>
      </c>
      <c r="I868" s="145" t="s">
        <v>345</v>
      </c>
      <c r="J868" s="107">
        <f t="shared" si="13"/>
        <v>55</v>
      </c>
    </row>
    <row r="869" spans="1:10" hidden="1" x14ac:dyDescent="0.25">
      <c r="A869" s="76">
        <v>667210</v>
      </c>
      <c r="B869" s="144" t="s">
        <v>188</v>
      </c>
      <c r="C869" s="140">
        <v>55</v>
      </c>
      <c r="D869" s="76">
        <v>30203</v>
      </c>
      <c r="E869" s="145" t="s">
        <v>117</v>
      </c>
      <c r="F869" s="145">
        <v>105</v>
      </c>
      <c r="G869" s="145">
        <v>110</v>
      </c>
      <c r="H869" s="145">
        <v>105</v>
      </c>
      <c r="I869" s="145" t="s">
        <v>344</v>
      </c>
      <c r="J869" s="107">
        <f t="shared" si="13"/>
        <v>55</v>
      </c>
    </row>
    <row r="870" spans="1:10" hidden="1" x14ac:dyDescent="0.25">
      <c r="A870" s="76">
        <v>667210</v>
      </c>
      <c r="B870" s="144" t="s">
        <v>188</v>
      </c>
      <c r="C870" s="140">
        <v>55</v>
      </c>
      <c r="D870" s="76">
        <v>30204</v>
      </c>
      <c r="E870" s="145" t="s">
        <v>118</v>
      </c>
      <c r="F870" s="145">
        <v>120</v>
      </c>
      <c r="G870" s="145">
        <v>125</v>
      </c>
      <c r="H870" s="145">
        <v>125</v>
      </c>
      <c r="I870" s="145" t="s">
        <v>344</v>
      </c>
      <c r="J870" s="107">
        <f t="shared" si="13"/>
        <v>55</v>
      </c>
    </row>
    <row r="871" spans="1:10" hidden="1" x14ac:dyDescent="0.25">
      <c r="A871" s="76">
        <v>667209</v>
      </c>
      <c r="B871" s="144" t="s">
        <v>355</v>
      </c>
      <c r="C871" s="140">
        <v>6</v>
      </c>
      <c r="D871" s="76">
        <v>3</v>
      </c>
      <c r="E871" s="145" t="s">
        <v>262</v>
      </c>
      <c r="F871" s="145">
        <v>3600</v>
      </c>
      <c r="G871" s="145">
        <v>4200</v>
      </c>
      <c r="H871" s="145">
        <v>4000</v>
      </c>
      <c r="I871" s="145" t="s">
        <v>344</v>
      </c>
      <c r="J871" s="107">
        <f t="shared" si="13"/>
        <v>6</v>
      </c>
    </row>
    <row r="872" spans="1:10" hidden="1" x14ac:dyDescent="0.25">
      <c r="A872" s="76">
        <v>667209</v>
      </c>
      <c r="B872" s="144" t="s">
        <v>355</v>
      </c>
      <c r="C872" s="140">
        <v>6</v>
      </c>
      <c r="D872" s="76">
        <v>59</v>
      </c>
      <c r="E872" s="145" t="s">
        <v>263</v>
      </c>
      <c r="F872" s="145">
        <v>23</v>
      </c>
      <c r="G872" s="145">
        <v>24</v>
      </c>
      <c r="H872" s="145">
        <v>24</v>
      </c>
      <c r="I872" s="145" t="s">
        <v>344</v>
      </c>
      <c r="J872" s="107">
        <f t="shared" si="13"/>
        <v>6</v>
      </c>
    </row>
    <row r="873" spans="1:10" hidden="1" x14ac:dyDescent="0.25">
      <c r="A873" s="76">
        <v>667209</v>
      </c>
      <c r="B873" s="144" t="s">
        <v>355</v>
      </c>
      <c r="C873" s="140">
        <v>6</v>
      </c>
      <c r="D873" s="76">
        <v>58</v>
      </c>
      <c r="E873" s="145" t="s">
        <v>303</v>
      </c>
      <c r="F873" s="145">
        <v>20</v>
      </c>
      <c r="G873" s="145">
        <v>50</v>
      </c>
      <c r="H873" s="145">
        <v>20</v>
      </c>
      <c r="I873" s="145" t="s">
        <v>344</v>
      </c>
      <c r="J873" s="107">
        <f t="shared" si="13"/>
        <v>6</v>
      </c>
    </row>
    <row r="874" spans="1:10" hidden="1" x14ac:dyDescent="0.25">
      <c r="A874" s="76">
        <v>667209</v>
      </c>
      <c r="B874" s="144" t="s">
        <v>355</v>
      </c>
      <c r="C874" s="140">
        <v>6</v>
      </c>
      <c r="D874" s="76">
        <v>57</v>
      </c>
      <c r="E874" s="145" t="s">
        <v>360</v>
      </c>
      <c r="F874" s="145">
        <v>0</v>
      </c>
      <c r="G874" s="145">
        <v>0</v>
      </c>
      <c r="H874" s="145">
        <v>0</v>
      </c>
      <c r="I874" s="145" t="s">
        <v>344</v>
      </c>
      <c r="J874" s="107">
        <f t="shared" si="13"/>
        <v>6</v>
      </c>
    </row>
    <row r="875" spans="1:10" hidden="1" x14ac:dyDescent="0.25">
      <c r="A875" s="76">
        <v>667209</v>
      </c>
      <c r="B875" s="144" t="s">
        <v>355</v>
      </c>
      <c r="C875" s="140">
        <v>6</v>
      </c>
      <c r="D875" s="76">
        <v>21</v>
      </c>
      <c r="E875" s="145" t="s">
        <v>265</v>
      </c>
      <c r="F875" s="145">
        <v>26</v>
      </c>
      <c r="G875" s="145">
        <v>31</v>
      </c>
      <c r="H875" s="145">
        <v>26</v>
      </c>
      <c r="I875" s="145" t="s">
        <v>344</v>
      </c>
      <c r="J875" s="107">
        <f t="shared" si="13"/>
        <v>6</v>
      </c>
    </row>
    <row r="876" spans="1:10" hidden="1" x14ac:dyDescent="0.25">
      <c r="A876" s="76">
        <v>667207</v>
      </c>
      <c r="B876" s="144" t="s">
        <v>225</v>
      </c>
      <c r="C876" s="140">
        <v>76</v>
      </c>
      <c r="D876" s="76">
        <v>40402</v>
      </c>
      <c r="E876" s="145" t="s">
        <v>220</v>
      </c>
      <c r="F876" s="145">
        <v>6000</v>
      </c>
      <c r="G876" s="145">
        <v>9500</v>
      </c>
      <c r="H876" s="145">
        <v>8300</v>
      </c>
      <c r="I876" s="145" t="s">
        <v>344</v>
      </c>
      <c r="J876" s="107">
        <f t="shared" si="13"/>
        <v>76</v>
      </c>
    </row>
    <row r="877" spans="1:10" hidden="1" x14ac:dyDescent="0.25">
      <c r="A877" s="76">
        <v>667207</v>
      </c>
      <c r="B877" s="144" t="s">
        <v>225</v>
      </c>
      <c r="C877" s="140">
        <v>76</v>
      </c>
      <c r="D877" s="76">
        <v>40406</v>
      </c>
      <c r="E877" s="145" t="s">
        <v>221</v>
      </c>
      <c r="F877" s="145">
        <v>600</v>
      </c>
      <c r="G877" s="145">
        <v>800</v>
      </c>
      <c r="H877" s="145">
        <v>600</v>
      </c>
      <c r="I877" s="145" t="s">
        <v>344</v>
      </c>
      <c r="J877" s="107">
        <f t="shared" si="13"/>
        <v>76</v>
      </c>
    </row>
    <row r="878" spans="1:10" hidden="1" x14ac:dyDescent="0.25">
      <c r="A878" s="76">
        <v>667207</v>
      </c>
      <c r="B878" s="144" t="s">
        <v>225</v>
      </c>
      <c r="C878" s="140">
        <v>76</v>
      </c>
      <c r="D878" s="76">
        <v>40405</v>
      </c>
      <c r="E878" s="145" t="s">
        <v>222</v>
      </c>
      <c r="F878" s="145">
        <v>19</v>
      </c>
      <c r="G878" s="145">
        <v>20</v>
      </c>
      <c r="H878" s="145">
        <v>20</v>
      </c>
      <c r="I878" s="145" t="s">
        <v>344</v>
      </c>
      <c r="J878" s="107">
        <f t="shared" si="13"/>
        <v>76</v>
      </c>
    </row>
    <row r="879" spans="1:10" hidden="1" x14ac:dyDescent="0.25">
      <c r="A879" s="76">
        <v>667207</v>
      </c>
      <c r="B879" s="144" t="s">
        <v>225</v>
      </c>
      <c r="C879" s="140">
        <v>76</v>
      </c>
      <c r="D879" s="76">
        <v>40401</v>
      </c>
      <c r="E879" s="145" t="s">
        <v>128</v>
      </c>
      <c r="F879" s="145">
        <v>0</v>
      </c>
      <c r="G879" s="145">
        <v>5</v>
      </c>
      <c r="H879" s="145">
        <v>1.9</v>
      </c>
      <c r="I879" s="145" t="s">
        <v>344</v>
      </c>
      <c r="J879" s="107">
        <f t="shared" si="13"/>
        <v>76</v>
      </c>
    </row>
    <row r="880" spans="1:10" hidden="1" x14ac:dyDescent="0.25">
      <c r="A880" s="76">
        <v>667207</v>
      </c>
      <c r="B880" s="144" t="s">
        <v>225</v>
      </c>
      <c r="C880" s="140">
        <v>76</v>
      </c>
      <c r="D880" s="76">
        <v>40404</v>
      </c>
      <c r="E880" s="145" t="s">
        <v>129</v>
      </c>
      <c r="F880" s="145">
        <v>1.5</v>
      </c>
      <c r="G880" s="145">
        <v>2</v>
      </c>
      <c r="H880" s="145">
        <v>1.5</v>
      </c>
      <c r="I880" s="145" t="s">
        <v>344</v>
      </c>
      <c r="J880" s="107">
        <f t="shared" si="13"/>
        <v>76</v>
      </c>
    </row>
    <row r="881" spans="1:10" hidden="1" x14ac:dyDescent="0.25">
      <c r="A881" s="76">
        <v>667207</v>
      </c>
      <c r="B881" s="144" t="s">
        <v>225</v>
      </c>
      <c r="C881" s="140">
        <v>76</v>
      </c>
      <c r="D881" s="76">
        <v>40403</v>
      </c>
      <c r="E881" s="145" t="s">
        <v>223</v>
      </c>
      <c r="F881" s="145">
        <v>245</v>
      </c>
      <c r="G881" s="145">
        <v>255</v>
      </c>
      <c r="H881" s="145">
        <v>250</v>
      </c>
      <c r="I881" s="145" t="s">
        <v>344</v>
      </c>
      <c r="J881" s="107">
        <f t="shared" si="13"/>
        <v>76</v>
      </c>
    </row>
    <row r="882" spans="1:10" hidden="1" x14ac:dyDescent="0.25">
      <c r="A882" s="76">
        <v>667207</v>
      </c>
      <c r="B882" s="144" t="s">
        <v>225</v>
      </c>
      <c r="C882" s="140">
        <v>76</v>
      </c>
      <c r="D882" s="76">
        <v>40407</v>
      </c>
      <c r="E882" s="145" t="s">
        <v>224</v>
      </c>
      <c r="F882" s="145">
        <v>52</v>
      </c>
      <c r="G882" s="145">
        <v>60</v>
      </c>
      <c r="H882" s="145">
        <v>59</v>
      </c>
      <c r="I882" s="145" t="s">
        <v>344</v>
      </c>
      <c r="J882" s="107">
        <f t="shared" si="13"/>
        <v>76</v>
      </c>
    </row>
    <row r="883" spans="1:10" hidden="1" x14ac:dyDescent="0.25">
      <c r="A883" s="76">
        <v>667201</v>
      </c>
      <c r="B883" s="144" t="s">
        <v>298</v>
      </c>
      <c r="C883" s="140">
        <v>14</v>
      </c>
      <c r="D883" s="76">
        <v>3</v>
      </c>
      <c r="E883" s="145" t="s">
        <v>262</v>
      </c>
      <c r="F883" s="145">
        <v>5000</v>
      </c>
      <c r="G883" s="145">
        <v>5400</v>
      </c>
      <c r="H883" s="145">
        <v>5400</v>
      </c>
      <c r="I883" s="145" t="s">
        <v>344</v>
      </c>
      <c r="J883" s="107">
        <f t="shared" si="13"/>
        <v>14</v>
      </c>
    </row>
    <row r="884" spans="1:10" hidden="1" x14ac:dyDescent="0.25">
      <c r="A884" s="76">
        <v>667201</v>
      </c>
      <c r="B884" s="144" t="s">
        <v>298</v>
      </c>
      <c r="C884" s="140">
        <v>14</v>
      </c>
      <c r="D884" s="76">
        <v>59</v>
      </c>
      <c r="E884" s="145" t="s">
        <v>263</v>
      </c>
      <c r="F884" s="145">
        <v>16</v>
      </c>
      <c r="G884" s="145">
        <v>17</v>
      </c>
      <c r="H884" s="145">
        <v>17</v>
      </c>
      <c r="I884" s="145" t="s">
        <v>344</v>
      </c>
      <c r="J884" s="107">
        <f t="shared" si="13"/>
        <v>14</v>
      </c>
    </row>
    <row r="885" spans="1:10" hidden="1" x14ac:dyDescent="0.25">
      <c r="A885" s="76">
        <v>667201</v>
      </c>
      <c r="B885" s="144" t="s">
        <v>298</v>
      </c>
      <c r="C885" s="140">
        <v>14</v>
      </c>
      <c r="D885" s="76">
        <v>78</v>
      </c>
      <c r="E885" s="145" t="s">
        <v>270</v>
      </c>
      <c r="F885" s="145">
        <v>15</v>
      </c>
      <c r="G885" s="145">
        <v>18</v>
      </c>
      <c r="H885" s="145">
        <v>18</v>
      </c>
      <c r="I885" s="145" t="s">
        <v>344</v>
      </c>
      <c r="J885" s="107">
        <f t="shared" si="13"/>
        <v>14</v>
      </c>
    </row>
    <row r="886" spans="1:10" hidden="1" x14ac:dyDescent="0.25">
      <c r="A886" s="76">
        <v>667201</v>
      </c>
      <c r="B886" s="144" t="s">
        <v>298</v>
      </c>
      <c r="C886" s="140">
        <v>14</v>
      </c>
      <c r="D886" s="76">
        <v>13</v>
      </c>
      <c r="E886" s="145" t="s">
        <v>299</v>
      </c>
      <c r="F886" s="145">
        <v>50</v>
      </c>
      <c r="G886" s="145">
        <v>50</v>
      </c>
      <c r="H886" s="145">
        <v>50</v>
      </c>
      <c r="I886" s="145" t="s">
        <v>344</v>
      </c>
      <c r="J886" s="107">
        <f t="shared" si="13"/>
        <v>14</v>
      </c>
    </row>
    <row r="887" spans="1:10" hidden="1" x14ac:dyDescent="0.25">
      <c r="A887" s="76">
        <v>667728</v>
      </c>
      <c r="B887" s="144" t="s">
        <v>361</v>
      </c>
      <c r="C887" s="140">
        <v>1</v>
      </c>
      <c r="D887" s="76">
        <v>3</v>
      </c>
      <c r="E887" s="145" t="s">
        <v>262</v>
      </c>
      <c r="F887" s="145">
        <v>4200</v>
      </c>
      <c r="G887" s="145">
        <v>4800</v>
      </c>
      <c r="H887" s="145">
        <v>4200</v>
      </c>
      <c r="I887" s="145" t="s">
        <v>344</v>
      </c>
      <c r="J887" s="107">
        <f t="shared" si="13"/>
        <v>1</v>
      </c>
    </row>
    <row r="888" spans="1:10" hidden="1" x14ac:dyDescent="0.25">
      <c r="A888" s="76">
        <v>667728</v>
      </c>
      <c r="B888" s="144" t="s">
        <v>361</v>
      </c>
      <c r="C888" s="140">
        <v>1</v>
      </c>
      <c r="D888" s="76">
        <v>59</v>
      </c>
      <c r="E888" s="145" t="s">
        <v>263</v>
      </c>
      <c r="F888" s="145">
        <v>60</v>
      </c>
      <c r="G888" s="145">
        <v>70</v>
      </c>
      <c r="H888" s="145">
        <v>30</v>
      </c>
      <c r="I888" s="145" t="s">
        <v>345</v>
      </c>
      <c r="J888" s="107">
        <f t="shared" si="13"/>
        <v>1</v>
      </c>
    </row>
    <row r="889" spans="1:10" hidden="1" x14ac:dyDescent="0.25">
      <c r="A889" s="76">
        <v>667728</v>
      </c>
      <c r="B889" s="144" t="s">
        <v>361</v>
      </c>
      <c r="C889" s="140">
        <v>1</v>
      </c>
      <c r="D889" s="76">
        <v>7</v>
      </c>
      <c r="E889" s="145" t="s">
        <v>264</v>
      </c>
      <c r="F889" s="145">
        <v>27</v>
      </c>
      <c r="G889" s="145">
        <v>30</v>
      </c>
      <c r="H889" s="145">
        <v>27</v>
      </c>
      <c r="I889" s="145" t="s">
        <v>344</v>
      </c>
      <c r="J889" s="107">
        <f t="shared" si="13"/>
        <v>1</v>
      </c>
    </row>
    <row r="890" spans="1:10" hidden="1" x14ac:dyDescent="0.25">
      <c r="A890" s="76">
        <v>667725</v>
      </c>
      <c r="B890" s="144" t="s">
        <v>188</v>
      </c>
      <c r="C890" s="140">
        <v>55</v>
      </c>
      <c r="D890" s="76">
        <v>30201</v>
      </c>
      <c r="E890" s="145" t="s">
        <v>113</v>
      </c>
      <c r="F890" s="145">
        <v>8500</v>
      </c>
      <c r="G890" s="145">
        <v>9500</v>
      </c>
      <c r="H890" s="145">
        <v>8500</v>
      </c>
      <c r="I890" s="145" t="s">
        <v>344</v>
      </c>
      <c r="J890" s="107">
        <f t="shared" si="13"/>
        <v>55</v>
      </c>
    </row>
    <row r="891" spans="1:10" hidden="1" x14ac:dyDescent="0.25">
      <c r="A891" s="76">
        <v>667725</v>
      </c>
      <c r="B891" s="144" t="s">
        <v>188</v>
      </c>
      <c r="C891" s="140">
        <v>55</v>
      </c>
      <c r="D891" s="76">
        <v>30205</v>
      </c>
      <c r="E891" s="145" t="s">
        <v>114</v>
      </c>
      <c r="F891" s="145">
        <v>0.5</v>
      </c>
      <c r="G891" s="145">
        <v>0.6</v>
      </c>
      <c r="H891" s="145">
        <v>0.5</v>
      </c>
      <c r="I891" s="145" t="s">
        <v>344</v>
      </c>
      <c r="J891" s="107">
        <f t="shared" si="13"/>
        <v>55</v>
      </c>
    </row>
    <row r="892" spans="1:10" x14ac:dyDescent="0.25">
      <c r="A892" s="76">
        <v>667725</v>
      </c>
      <c r="B892" s="144" t="s">
        <v>188</v>
      </c>
      <c r="C892" s="140">
        <v>55</v>
      </c>
      <c r="D892" s="76">
        <v>30206</v>
      </c>
      <c r="E892" s="145" t="s">
        <v>115</v>
      </c>
      <c r="F892" s="145">
        <v>0.5</v>
      </c>
      <c r="G892" s="145">
        <v>2</v>
      </c>
      <c r="H892" s="145">
        <v>3.8</v>
      </c>
      <c r="I892" s="145" t="s">
        <v>345</v>
      </c>
      <c r="J892" s="107">
        <f t="shared" si="13"/>
        <v>55</v>
      </c>
    </row>
    <row r="893" spans="1:10" hidden="1" x14ac:dyDescent="0.25">
      <c r="A893" s="76">
        <v>667725</v>
      </c>
      <c r="B893" s="144" t="s">
        <v>188</v>
      </c>
      <c r="C893" s="140">
        <v>55</v>
      </c>
      <c r="D893" s="76">
        <v>30202</v>
      </c>
      <c r="E893" s="145" t="s">
        <v>116</v>
      </c>
      <c r="F893" s="145">
        <v>50</v>
      </c>
      <c r="G893" s="145">
        <v>300</v>
      </c>
      <c r="H893" s="145">
        <v>403</v>
      </c>
      <c r="I893" s="145" t="s">
        <v>345</v>
      </c>
      <c r="J893" s="107">
        <f t="shared" si="13"/>
        <v>55</v>
      </c>
    </row>
    <row r="894" spans="1:10" hidden="1" x14ac:dyDescent="0.25">
      <c r="A894" s="76">
        <v>667725</v>
      </c>
      <c r="B894" s="144" t="s">
        <v>188</v>
      </c>
      <c r="C894" s="140">
        <v>55</v>
      </c>
      <c r="D894" s="76">
        <v>30203</v>
      </c>
      <c r="E894" s="145" t="s">
        <v>117</v>
      </c>
      <c r="F894" s="145">
        <v>105</v>
      </c>
      <c r="G894" s="145">
        <v>110</v>
      </c>
      <c r="H894" s="145">
        <v>104.5</v>
      </c>
      <c r="I894" s="145" t="s">
        <v>345</v>
      </c>
      <c r="J894" s="107">
        <f t="shared" si="13"/>
        <v>55</v>
      </c>
    </row>
    <row r="895" spans="1:10" hidden="1" x14ac:dyDescent="0.25">
      <c r="A895" s="76">
        <v>667725</v>
      </c>
      <c r="B895" s="144" t="s">
        <v>188</v>
      </c>
      <c r="C895" s="140">
        <v>55</v>
      </c>
      <c r="D895" s="76">
        <v>30204</v>
      </c>
      <c r="E895" s="145" t="s">
        <v>118</v>
      </c>
      <c r="F895" s="145">
        <v>120</v>
      </c>
      <c r="G895" s="145">
        <v>125</v>
      </c>
      <c r="H895" s="145">
        <v>125.4</v>
      </c>
      <c r="I895" s="145" t="s">
        <v>345</v>
      </c>
      <c r="J895" s="107">
        <f t="shared" si="13"/>
        <v>55</v>
      </c>
    </row>
    <row r="896" spans="1:10" hidden="1" x14ac:dyDescent="0.25">
      <c r="A896" s="76">
        <v>667722</v>
      </c>
      <c r="B896" s="144" t="s">
        <v>355</v>
      </c>
      <c r="C896" s="140">
        <v>6</v>
      </c>
      <c r="D896" s="76">
        <v>3</v>
      </c>
      <c r="E896" s="145" t="s">
        <v>262</v>
      </c>
      <c r="F896" s="145">
        <v>3600</v>
      </c>
      <c r="G896" s="145">
        <v>4200</v>
      </c>
      <c r="H896" s="145">
        <v>4200</v>
      </c>
      <c r="I896" s="145" t="s">
        <v>344</v>
      </c>
      <c r="J896" s="107">
        <f t="shared" si="13"/>
        <v>6</v>
      </c>
    </row>
    <row r="897" spans="1:10" hidden="1" x14ac:dyDescent="0.25">
      <c r="A897" s="76">
        <v>667722</v>
      </c>
      <c r="B897" s="144" t="s">
        <v>355</v>
      </c>
      <c r="C897" s="140">
        <v>6</v>
      </c>
      <c r="D897" s="76">
        <v>59</v>
      </c>
      <c r="E897" s="145" t="s">
        <v>263</v>
      </c>
      <c r="F897" s="145">
        <v>23</v>
      </c>
      <c r="G897" s="145">
        <v>24</v>
      </c>
      <c r="H897" s="145">
        <v>18</v>
      </c>
      <c r="I897" s="145" t="s">
        <v>345</v>
      </c>
      <c r="J897" s="107">
        <f t="shared" si="13"/>
        <v>6</v>
      </c>
    </row>
    <row r="898" spans="1:10" hidden="1" x14ac:dyDescent="0.25">
      <c r="A898" s="76">
        <v>667722</v>
      </c>
      <c r="B898" s="144" t="s">
        <v>355</v>
      </c>
      <c r="C898" s="140">
        <v>6</v>
      </c>
      <c r="D898" s="76">
        <v>58</v>
      </c>
      <c r="E898" s="145" t="s">
        <v>303</v>
      </c>
      <c r="F898" s="145">
        <v>20</v>
      </c>
      <c r="G898" s="145">
        <v>50</v>
      </c>
      <c r="H898" s="145">
        <v>20</v>
      </c>
      <c r="I898" s="145" t="s">
        <v>344</v>
      </c>
      <c r="J898" s="107">
        <f t="shared" ref="J898:J961" si="14">IF(A898="","",IF(OR(C898=73,C898=74,C898=75),75,IF(OR(C898=31,C898=32,C898=33),33,IF(OR(C898=301,C898=302,C898=303,C898=304,C898=305),301,C898))))</f>
        <v>6</v>
      </c>
    </row>
    <row r="899" spans="1:10" hidden="1" x14ac:dyDescent="0.25">
      <c r="A899" s="76">
        <v>667722</v>
      </c>
      <c r="B899" s="144" t="s">
        <v>355</v>
      </c>
      <c r="C899" s="140">
        <v>6</v>
      </c>
      <c r="D899" s="76">
        <v>57</v>
      </c>
      <c r="E899" s="145" t="s">
        <v>360</v>
      </c>
      <c r="F899" s="145">
        <v>0</v>
      </c>
      <c r="G899" s="145">
        <v>0</v>
      </c>
      <c r="H899" s="145">
        <v>0</v>
      </c>
      <c r="I899" s="145" t="s">
        <v>344</v>
      </c>
      <c r="J899" s="107">
        <f t="shared" si="14"/>
        <v>6</v>
      </c>
    </row>
    <row r="900" spans="1:10" hidden="1" x14ac:dyDescent="0.25">
      <c r="A900" s="76">
        <v>667722</v>
      </c>
      <c r="B900" s="144" t="s">
        <v>355</v>
      </c>
      <c r="C900" s="140">
        <v>6</v>
      </c>
      <c r="D900" s="76">
        <v>21</v>
      </c>
      <c r="E900" s="145" t="s">
        <v>265</v>
      </c>
      <c r="F900" s="145">
        <v>26</v>
      </c>
      <c r="G900" s="145">
        <v>31</v>
      </c>
      <c r="H900" s="145">
        <v>29</v>
      </c>
      <c r="I900" s="145" t="s">
        <v>344</v>
      </c>
      <c r="J900" s="107">
        <f t="shared" si="14"/>
        <v>6</v>
      </c>
    </row>
    <row r="901" spans="1:10" hidden="1" x14ac:dyDescent="0.25">
      <c r="A901" s="76">
        <v>667720</v>
      </c>
      <c r="B901" s="144" t="s">
        <v>196</v>
      </c>
      <c r="C901" s="140">
        <v>86</v>
      </c>
      <c r="D901" s="76">
        <v>60303</v>
      </c>
      <c r="E901" s="145" t="s">
        <v>240</v>
      </c>
      <c r="F901" s="145">
        <v>0</v>
      </c>
      <c r="G901" s="145">
        <v>110</v>
      </c>
      <c r="H901" s="145">
        <v>45</v>
      </c>
      <c r="I901" s="145" t="s">
        <v>344</v>
      </c>
      <c r="J901" s="107">
        <f t="shared" si="14"/>
        <v>86</v>
      </c>
    </row>
    <row r="902" spans="1:10" hidden="1" x14ac:dyDescent="0.25">
      <c r="A902" s="76">
        <v>667720</v>
      </c>
      <c r="B902" s="144" t="s">
        <v>196</v>
      </c>
      <c r="C902" s="140">
        <v>86</v>
      </c>
      <c r="D902" s="76">
        <v>60302</v>
      </c>
      <c r="E902" s="145" t="s">
        <v>241</v>
      </c>
      <c r="F902" s="145">
        <v>0</v>
      </c>
      <c r="G902" s="145">
        <v>60</v>
      </c>
      <c r="H902" s="145">
        <v>13</v>
      </c>
      <c r="I902" s="145" t="s">
        <v>344</v>
      </c>
      <c r="J902" s="107">
        <f t="shared" si="14"/>
        <v>86</v>
      </c>
    </row>
    <row r="903" spans="1:10" hidden="1" x14ac:dyDescent="0.25">
      <c r="A903" s="76">
        <v>667720</v>
      </c>
      <c r="B903" s="144" t="s">
        <v>196</v>
      </c>
      <c r="C903" s="140">
        <v>86</v>
      </c>
      <c r="D903" s="76">
        <v>60301</v>
      </c>
      <c r="E903" s="145" t="s">
        <v>242</v>
      </c>
      <c r="F903" s="145">
        <v>105</v>
      </c>
      <c r="G903" s="145">
        <v>120</v>
      </c>
      <c r="H903" s="145">
        <v>111</v>
      </c>
      <c r="I903" s="145" t="s">
        <v>344</v>
      </c>
      <c r="J903" s="107">
        <f t="shared" si="14"/>
        <v>86</v>
      </c>
    </row>
    <row r="904" spans="1:10" hidden="1" x14ac:dyDescent="0.25">
      <c r="A904" s="76">
        <v>667713</v>
      </c>
      <c r="B904" s="144" t="s">
        <v>197</v>
      </c>
      <c r="C904" s="140">
        <v>305</v>
      </c>
      <c r="D904" s="76">
        <v>60402</v>
      </c>
      <c r="E904" s="145" t="s">
        <v>179</v>
      </c>
      <c r="F904" s="145">
        <v>2</v>
      </c>
      <c r="G904" s="145">
        <v>8</v>
      </c>
      <c r="H904" s="145">
        <v>6</v>
      </c>
      <c r="I904" s="145" t="s">
        <v>344</v>
      </c>
      <c r="J904" s="107">
        <f t="shared" si="14"/>
        <v>301</v>
      </c>
    </row>
    <row r="905" spans="1:10" hidden="1" x14ac:dyDescent="0.25">
      <c r="A905" s="76">
        <v>667713</v>
      </c>
      <c r="B905" s="144" t="s">
        <v>197</v>
      </c>
      <c r="C905" s="140">
        <v>305</v>
      </c>
      <c r="D905" s="76">
        <v>60404</v>
      </c>
      <c r="E905" s="145" t="s">
        <v>211</v>
      </c>
      <c r="F905" s="145">
        <v>0.5</v>
      </c>
      <c r="G905" s="145">
        <v>6.5</v>
      </c>
      <c r="H905" s="145">
        <v>6.5</v>
      </c>
      <c r="I905" s="145" t="s">
        <v>344</v>
      </c>
      <c r="J905" s="107">
        <f t="shared" si="14"/>
        <v>301</v>
      </c>
    </row>
    <row r="906" spans="1:10" hidden="1" x14ac:dyDescent="0.25">
      <c r="A906" s="76">
        <v>667713</v>
      </c>
      <c r="B906" s="144" t="s">
        <v>197</v>
      </c>
      <c r="C906" s="140">
        <v>305</v>
      </c>
      <c r="D906" s="76">
        <v>60401</v>
      </c>
      <c r="E906" s="145" t="s">
        <v>180</v>
      </c>
      <c r="F906" s="145">
        <v>35</v>
      </c>
      <c r="G906" s="145">
        <v>36.5</v>
      </c>
      <c r="H906" s="145">
        <v>35.6</v>
      </c>
      <c r="I906" s="145" t="s">
        <v>344</v>
      </c>
      <c r="J906" s="107">
        <f t="shared" si="14"/>
        <v>301</v>
      </c>
    </row>
    <row r="907" spans="1:10" hidden="1" x14ac:dyDescent="0.25">
      <c r="A907" s="76">
        <v>667713</v>
      </c>
      <c r="B907" s="144" t="s">
        <v>197</v>
      </c>
      <c r="C907" s="140">
        <v>305</v>
      </c>
      <c r="D907" s="76">
        <v>60403</v>
      </c>
      <c r="E907" s="145" t="s">
        <v>212</v>
      </c>
      <c r="F907" s="145">
        <v>150</v>
      </c>
      <c r="G907" s="145">
        <v>300</v>
      </c>
      <c r="H907" s="145">
        <v>240</v>
      </c>
      <c r="I907" s="145" t="s">
        <v>344</v>
      </c>
      <c r="J907" s="107">
        <f t="shared" si="14"/>
        <v>301</v>
      </c>
    </row>
    <row r="908" spans="1:10" hidden="1" x14ac:dyDescent="0.25">
      <c r="A908" s="76">
        <v>667710</v>
      </c>
      <c r="B908" s="144" t="s">
        <v>239</v>
      </c>
      <c r="C908" s="140">
        <v>5</v>
      </c>
      <c r="D908" s="76">
        <v>7</v>
      </c>
      <c r="E908" s="145" t="s">
        <v>264</v>
      </c>
      <c r="F908" s="145">
        <v>22</v>
      </c>
      <c r="G908" s="145">
        <v>27</v>
      </c>
      <c r="H908" s="145">
        <v>21</v>
      </c>
      <c r="I908" s="145" t="s">
        <v>345</v>
      </c>
      <c r="J908" s="107">
        <f t="shared" si="14"/>
        <v>5</v>
      </c>
    </row>
    <row r="909" spans="1:10" hidden="1" x14ac:dyDescent="0.25">
      <c r="A909" s="76">
        <v>667710</v>
      </c>
      <c r="B909" s="144" t="s">
        <v>239</v>
      </c>
      <c r="C909" s="140">
        <v>5</v>
      </c>
      <c r="D909" s="76">
        <v>64</v>
      </c>
      <c r="E909" s="145" t="s">
        <v>271</v>
      </c>
      <c r="F909" s="145">
        <v>100</v>
      </c>
      <c r="G909" s="145">
        <v>100</v>
      </c>
      <c r="H909" s="145">
        <v>100</v>
      </c>
      <c r="I909" s="145" t="s">
        <v>344</v>
      </c>
      <c r="J909" s="107">
        <f t="shared" si="14"/>
        <v>5</v>
      </c>
    </row>
    <row r="910" spans="1:10" hidden="1" x14ac:dyDescent="0.25">
      <c r="A910" s="76">
        <v>667707</v>
      </c>
      <c r="B910" s="144" t="s">
        <v>289</v>
      </c>
      <c r="C910" s="140">
        <v>29</v>
      </c>
      <c r="D910" s="76">
        <v>10204</v>
      </c>
      <c r="E910" s="145" t="s">
        <v>280</v>
      </c>
      <c r="F910" s="145">
        <v>0</v>
      </c>
      <c r="G910" s="145">
        <v>150</v>
      </c>
      <c r="H910" s="145">
        <v>72.7</v>
      </c>
      <c r="I910" s="145" t="s">
        <v>344</v>
      </c>
      <c r="J910" s="107">
        <f t="shared" si="14"/>
        <v>29</v>
      </c>
    </row>
    <row r="911" spans="1:10" hidden="1" x14ac:dyDescent="0.25">
      <c r="A911" s="76">
        <v>667707</v>
      </c>
      <c r="B911" s="144" t="s">
        <v>289</v>
      </c>
      <c r="C911" s="140">
        <v>29</v>
      </c>
      <c r="D911" s="76">
        <v>10206</v>
      </c>
      <c r="E911" s="145" t="s">
        <v>281</v>
      </c>
      <c r="F911" s="145">
        <v>0</v>
      </c>
      <c r="G911" s="145">
        <v>150</v>
      </c>
      <c r="H911" s="145">
        <v>83.6</v>
      </c>
      <c r="I911" s="145" t="s">
        <v>344</v>
      </c>
      <c r="J911" s="107">
        <f t="shared" si="14"/>
        <v>29</v>
      </c>
    </row>
    <row r="912" spans="1:10" hidden="1" x14ac:dyDescent="0.25">
      <c r="A912" s="76">
        <v>667707</v>
      </c>
      <c r="B912" s="144" t="s">
        <v>289</v>
      </c>
      <c r="C912" s="140">
        <v>29</v>
      </c>
      <c r="D912" s="76">
        <v>10202</v>
      </c>
      <c r="E912" s="145" t="s">
        <v>282</v>
      </c>
      <c r="F912" s="145">
        <v>0</v>
      </c>
      <c r="G912" s="145">
        <v>3</v>
      </c>
      <c r="H912" s="145">
        <v>3.66</v>
      </c>
      <c r="I912" s="145" t="s">
        <v>345</v>
      </c>
      <c r="J912" s="107">
        <f t="shared" si="14"/>
        <v>29</v>
      </c>
    </row>
    <row r="913" spans="1:10" hidden="1" x14ac:dyDescent="0.25">
      <c r="A913" s="76">
        <v>667707</v>
      </c>
      <c r="B913" s="144" t="s">
        <v>289</v>
      </c>
      <c r="C913" s="140">
        <v>29</v>
      </c>
      <c r="D913" s="76">
        <v>10203</v>
      </c>
      <c r="E913" s="145" t="s">
        <v>283</v>
      </c>
      <c r="F913" s="145">
        <v>4</v>
      </c>
      <c r="G913" s="145">
        <v>6</v>
      </c>
      <c r="H913" s="145">
        <v>6.4</v>
      </c>
      <c r="I913" s="145" t="s">
        <v>345</v>
      </c>
      <c r="J913" s="107">
        <f t="shared" si="14"/>
        <v>29</v>
      </c>
    </row>
    <row r="914" spans="1:10" hidden="1" x14ac:dyDescent="0.25">
      <c r="A914" s="76">
        <v>667707</v>
      </c>
      <c r="B914" s="144" t="s">
        <v>289</v>
      </c>
      <c r="C914" s="140">
        <v>29</v>
      </c>
      <c r="D914" s="76">
        <v>10205</v>
      </c>
      <c r="E914" s="145" t="s">
        <v>284</v>
      </c>
      <c r="F914" s="145">
        <v>0</v>
      </c>
      <c r="G914" s="145">
        <v>100</v>
      </c>
      <c r="H914" s="145">
        <v>80</v>
      </c>
      <c r="I914" s="145" t="s">
        <v>344</v>
      </c>
      <c r="J914" s="107">
        <f t="shared" si="14"/>
        <v>29</v>
      </c>
    </row>
    <row r="915" spans="1:10" hidden="1" x14ac:dyDescent="0.25">
      <c r="A915" s="76">
        <v>667707</v>
      </c>
      <c r="B915" s="144" t="s">
        <v>289</v>
      </c>
      <c r="C915" s="140">
        <v>29</v>
      </c>
      <c r="D915" s="76">
        <v>10207</v>
      </c>
      <c r="E915" s="145" t="s">
        <v>285</v>
      </c>
      <c r="F915" s="145">
        <v>0</v>
      </c>
      <c r="G915" s="145">
        <v>100</v>
      </c>
      <c r="H915" s="145">
        <v>100</v>
      </c>
      <c r="I915" s="145" t="s">
        <v>344</v>
      </c>
      <c r="J915" s="107">
        <f t="shared" si="14"/>
        <v>29</v>
      </c>
    </row>
    <row r="916" spans="1:10" hidden="1" x14ac:dyDescent="0.25">
      <c r="A916" s="76">
        <v>667707</v>
      </c>
      <c r="B916" s="144" t="s">
        <v>289</v>
      </c>
      <c r="C916" s="140">
        <v>29</v>
      </c>
      <c r="D916" s="76">
        <v>10201</v>
      </c>
      <c r="E916" s="145" t="s">
        <v>286</v>
      </c>
      <c r="F916" s="145">
        <v>50</v>
      </c>
      <c r="G916" s="145">
        <v>55</v>
      </c>
      <c r="H916" s="145">
        <v>51.06</v>
      </c>
      <c r="I916" s="145" t="s">
        <v>344</v>
      </c>
      <c r="J916" s="107">
        <f t="shared" si="14"/>
        <v>29</v>
      </c>
    </row>
    <row r="917" spans="1:10" hidden="1" x14ac:dyDescent="0.25">
      <c r="A917" s="76">
        <v>667705</v>
      </c>
      <c r="B917" s="144" t="s">
        <v>355</v>
      </c>
      <c r="C917" s="140">
        <v>6</v>
      </c>
      <c r="D917" s="76">
        <v>3</v>
      </c>
      <c r="E917" s="145" t="s">
        <v>262</v>
      </c>
      <c r="F917" s="145">
        <v>3600</v>
      </c>
      <c r="G917" s="145">
        <v>4200</v>
      </c>
      <c r="H917" s="145">
        <v>4200</v>
      </c>
      <c r="I917" s="145" t="s">
        <v>344</v>
      </c>
      <c r="J917" s="107">
        <f t="shared" si="14"/>
        <v>6</v>
      </c>
    </row>
    <row r="918" spans="1:10" hidden="1" x14ac:dyDescent="0.25">
      <c r="A918" s="76">
        <v>667705</v>
      </c>
      <c r="B918" s="144" t="s">
        <v>355</v>
      </c>
      <c r="C918" s="140">
        <v>6</v>
      </c>
      <c r="D918" s="76">
        <v>59</v>
      </c>
      <c r="E918" s="145" t="s">
        <v>263</v>
      </c>
      <c r="F918" s="145">
        <v>23</v>
      </c>
      <c r="G918" s="145">
        <v>24</v>
      </c>
      <c r="H918" s="145">
        <v>17</v>
      </c>
      <c r="I918" s="145" t="s">
        <v>345</v>
      </c>
      <c r="J918" s="107">
        <f t="shared" si="14"/>
        <v>6</v>
      </c>
    </row>
    <row r="919" spans="1:10" hidden="1" x14ac:dyDescent="0.25">
      <c r="A919" s="76">
        <v>667705</v>
      </c>
      <c r="B919" s="144" t="s">
        <v>355</v>
      </c>
      <c r="C919" s="140">
        <v>6</v>
      </c>
      <c r="D919" s="76">
        <v>58</v>
      </c>
      <c r="E919" s="145" t="s">
        <v>303</v>
      </c>
      <c r="F919" s="145">
        <v>20</v>
      </c>
      <c r="G919" s="145">
        <v>50</v>
      </c>
      <c r="H919" s="145">
        <v>20</v>
      </c>
      <c r="I919" s="145" t="s">
        <v>344</v>
      </c>
      <c r="J919" s="107">
        <f t="shared" si="14"/>
        <v>6</v>
      </c>
    </row>
    <row r="920" spans="1:10" hidden="1" x14ac:dyDescent="0.25">
      <c r="A920" s="76">
        <v>667705</v>
      </c>
      <c r="B920" s="144" t="s">
        <v>355</v>
      </c>
      <c r="C920" s="140">
        <v>6</v>
      </c>
      <c r="D920" s="76">
        <v>57</v>
      </c>
      <c r="E920" s="145" t="s">
        <v>360</v>
      </c>
      <c r="F920" s="145">
        <v>0</v>
      </c>
      <c r="G920" s="145">
        <v>0</v>
      </c>
      <c r="H920" s="145">
        <v>0</v>
      </c>
      <c r="I920" s="145" t="s">
        <v>344</v>
      </c>
      <c r="J920" s="107">
        <f t="shared" si="14"/>
        <v>6</v>
      </c>
    </row>
    <row r="921" spans="1:10" hidden="1" x14ac:dyDescent="0.25">
      <c r="A921" s="76">
        <v>667705</v>
      </c>
      <c r="B921" s="144" t="s">
        <v>355</v>
      </c>
      <c r="C921" s="140">
        <v>6</v>
      </c>
      <c r="D921" s="76">
        <v>21</v>
      </c>
      <c r="E921" s="145" t="s">
        <v>265</v>
      </c>
      <c r="F921" s="145">
        <v>26</v>
      </c>
      <c r="G921" s="145">
        <v>31</v>
      </c>
      <c r="H921" s="145">
        <v>29</v>
      </c>
      <c r="I921" s="145" t="s">
        <v>344</v>
      </c>
      <c r="J921" s="107">
        <f t="shared" si="14"/>
        <v>6</v>
      </c>
    </row>
    <row r="922" spans="1:10" hidden="1" x14ac:dyDescent="0.25">
      <c r="A922" s="76">
        <v>667703</v>
      </c>
      <c r="B922" s="144" t="s">
        <v>330</v>
      </c>
      <c r="C922" s="140">
        <v>94</v>
      </c>
      <c r="D922" s="76">
        <v>40201</v>
      </c>
      <c r="E922" s="145" t="s">
        <v>322</v>
      </c>
      <c r="F922" s="145">
        <v>8000</v>
      </c>
      <c r="G922" s="145">
        <v>9200</v>
      </c>
      <c r="H922" s="145">
        <v>7500</v>
      </c>
      <c r="I922" s="145" t="s">
        <v>345</v>
      </c>
      <c r="J922" s="107">
        <f t="shared" si="14"/>
        <v>94</v>
      </c>
    </row>
    <row r="923" spans="1:10" hidden="1" x14ac:dyDescent="0.25">
      <c r="A923" s="76">
        <v>667703</v>
      </c>
      <c r="B923" s="144" t="s">
        <v>330</v>
      </c>
      <c r="C923" s="140">
        <v>94</v>
      </c>
      <c r="D923" s="76">
        <v>40202</v>
      </c>
      <c r="E923" s="145" t="s">
        <v>323</v>
      </c>
      <c r="F923" s="145">
        <v>1</v>
      </c>
      <c r="G923" s="145">
        <v>2</v>
      </c>
      <c r="H923" s="145">
        <v>1.4</v>
      </c>
      <c r="I923" s="145" t="s">
        <v>344</v>
      </c>
      <c r="J923" s="107">
        <f t="shared" si="14"/>
        <v>94</v>
      </c>
    </row>
    <row r="924" spans="1:10" hidden="1" x14ac:dyDescent="0.25">
      <c r="A924" s="76">
        <v>667703</v>
      </c>
      <c r="B924" s="144" t="s">
        <v>330</v>
      </c>
      <c r="C924" s="140">
        <v>94</v>
      </c>
      <c r="D924" s="76">
        <v>40204</v>
      </c>
      <c r="E924" s="145" t="s">
        <v>324</v>
      </c>
      <c r="F924" s="145">
        <v>50</v>
      </c>
      <c r="G924" s="145">
        <v>150</v>
      </c>
      <c r="H924" s="145">
        <v>59</v>
      </c>
      <c r="I924" s="145" t="s">
        <v>344</v>
      </c>
      <c r="J924" s="107">
        <f t="shared" si="14"/>
        <v>94</v>
      </c>
    </row>
    <row r="925" spans="1:10" hidden="1" x14ac:dyDescent="0.25">
      <c r="A925" s="76">
        <v>667703</v>
      </c>
      <c r="B925" s="144" t="s">
        <v>330</v>
      </c>
      <c r="C925" s="140">
        <v>94</v>
      </c>
      <c r="D925" s="76">
        <v>40203</v>
      </c>
      <c r="E925" s="145" t="s">
        <v>325</v>
      </c>
      <c r="F925" s="145">
        <v>5</v>
      </c>
      <c r="G925" s="145">
        <v>25</v>
      </c>
      <c r="H925" s="145">
        <v>7.5</v>
      </c>
      <c r="I925" s="145" t="s">
        <v>344</v>
      </c>
      <c r="J925" s="107">
        <f t="shared" si="14"/>
        <v>94</v>
      </c>
    </row>
    <row r="926" spans="1:10" hidden="1" x14ac:dyDescent="0.25">
      <c r="A926" s="76">
        <v>667703</v>
      </c>
      <c r="B926" s="144" t="s">
        <v>330</v>
      </c>
      <c r="C926" s="140">
        <v>94</v>
      </c>
      <c r="D926" s="76">
        <v>40206</v>
      </c>
      <c r="E926" s="145" t="s">
        <v>326</v>
      </c>
      <c r="F926" s="145">
        <v>8</v>
      </c>
      <c r="G926" s="145">
        <v>15</v>
      </c>
      <c r="H926" s="145">
        <v>10</v>
      </c>
      <c r="I926" s="145" t="s">
        <v>344</v>
      </c>
      <c r="J926" s="107">
        <f t="shared" si="14"/>
        <v>94</v>
      </c>
    </row>
    <row r="927" spans="1:10" hidden="1" x14ac:dyDescent="0.25">
      <c r="A927" s="76">
        <v>667703</v>
      </c>
      <c r="B927" s="144" t="s">
        <v>330</v>
      </c>
      <c r="C927" s="140">
        <v>94</v>
      </c>
      <c r="D927" s="76">
        <v>40205</v>
      </c>
      <c r="E927" s="145" t="s">
        <v>327</v>
      </c>
      <c r="F927" s="145">
        <v>78</v>
      </c>
      <c r="G927" s="145">
        <v>82</v>
      </c>
      <c r="H927" s="145">
        <v>78</v>
      </c>
      <c r="I927" s="145" t="s">
        <v>344</v>
      </c>
      <c r="J927" s="107">
        <f t="shared" si="14"/>
        <v>94</v>
      </c>
    </row>
    <row r="928" spans="1:10" hidden="1" x14ac:dyDescent="0.25">
      <c r="A928" s="76">
        <v>667694</v>
      </c>
      <c r="B928" s="144" t="s">
        <v>355</v>
      </c>
      <c r="C928" s="140">
        <v>6</v>
      </c>
      <c r="D928" s="76">
        <v>3</v>
      </c>
      <c r="E928" s="145" t="s">
        <v>262</v>
      </c>
      <c r="F928" s="145">
        <v>3600</v>
      </c>
      <c r="G928" s="145">
        <v>4200</v>
      </c>
      <c r="H928" s="145">
        <v>4200</v>
      </c>
      <c r="I928" s="145" t="s">
        <v>344</v>
      </c>
      <c r="J928" s="107">
        <f t="shared" si="14"/>
        <v>6</v>
      </c>
    </row>
    <row r="929" spans="1:10" hidden="1" x14ac:dyDescent="0.25">
      <c r="A929" s="76">
        <v>667694</v>
      </c>
      <c r="B929" s="144" t="s">
        <v>355</v>
      </c>
      <c r="C929" s="140">
        <v>6</v>
      </c>
      <c r="D929" s="76">
        <v>59</v>
      </c>
      <c r="E929" s="145" t="s">
        <v>263</v>
      </c>
      <c r="F929" s="145">
        <v>23</v>
      </c>
      <c r="G929" s="145">
        <v>24</v>
      </c>
      <c r="H929" s="145">
        <v>24</v>
      </c>
      <c r="I929" s="145" t="s">
        <v>344</v>
      </c>
      <c r="J929" s="107">
        <f t="shared" si="14"/>
        <v>6</v>
      </c>
    </row>
    <row r="930" spans="1:10" hidden="1" x14ac:dyDescent="0.25">
      <c r="A930" s="76">
        <v>667694</v>
      </c>
      <c r="B930" s="144" t="s">
        <v>355</v>
      </c>
      <c r="C930" s="140">
        <v>6</v>
      </c>
      <c r="D930" s="76">
        <v>58</v>
      </c>
      <c r="E930" s="145" t="s">
        <v>303</v>
      </c>
      <c r="F930" s="145">
        <v>20</v>
      </c>
      <c r="G930" s="145">
        <v>50</v>
      </c>
      <c r="H930" s="145">
        <v>20</v>
      </c>
      <c r="I930" s="145" t="s">
        <v>344</v>
      </c>
      <c r="J930" s="107">
        <f t="shared" si="14"/>
        <v>6</v>
      </c>
    </row>
    <row r="931" spans="1:10" hidden="1" x14ac:dyDescent="0.25">
      <c r="A931" s="76">
        <v>667694</v>
      </c>
      <c r="B931" s="144" t="s">
        <v>355</v>
      </c>
      <c r="C931" s="140">
        <v>6</v>
      </c>
      <c r="D931" s="76">
        <v>57</v>
      </c>
      <c r="E931" s="145" t="s">
        <v>360</v>
      </c>
      <c r="F931" s="145">
        <v>0</v>
      </c>
      <c r="G931" s="145">
        <v>0</v>
      </c>
      <c r="H931" s="145">
        <v>0</v>
      </c>
      <c r="I931" s="145" t="s">
        <v>344</v>
      </c>
      <c r="J931" s="107">
        <f t="shared" si="14"/>
        <v>6</v>
      </c>
    </row>
    <row r="932" spans="1:10" hidden="1" x14ac:dyDescent="0.25">
      <c r="A932" s="76">
        <v>667694</v>
      </c>
      <c r="B932" s="144" t="s">
        <v>355</v>
      </c>
      <c r="C932" s="140">
        <v>6</v>
      </c>
      <c r="D932" s="76">
        <v>21</v>
      </c>
      <c r="E932" s="145" t="s">
        <v>265</v>
      </c>
      <c r="F932" s="145">
        <v>26</v>
      </c>
      <c r="G932" s="145">
        <v>31</v>
      </c>
      <c r="H932" s="145">
        <v>30</v>
      </c>
      <c r="I932" s="145" t="s">
        <v>344</v>
      </c>
      <c r="J932" s="107">
        <f t="shared" si="14"/>
        <v>6</v>
      </c>
    </row>
    <row r="933" spans="1:10" hidden="1" x14ac:dyDescent="0.25">
      <c r="A933" s="76">
        <v>667693</v>
      </c>
      <c r="B933" s="144" t="s">
        <v>189</v>
      </c>
      <c r="C933" s="140">
        <v>90</v>
      </c>
      <c r="D933" s="76">
        <v>60201</v>
      </c>
      <c r="E933" s="145" t="s">
        <v>130</v>
      </c>
      <c r="F933" s="145">
        <v>6000</v>
      </c>
      <c r="G933" s="145">
        <v>11500</v>
      </c>
      <c r="H933" s="145">
        <v>6000</v>
      </c>
      <c r="I933" s="145" t="s">
        <v>344</v>
      </c>
      <c r="J933" s="107">
        <f t="shared" si="14"/>
        <v>90</v>
      </c>
    </row>
    <row r="934" spans="1:10" hidden="1" x14ac:dyDescent="0.25">
      <c r="A934" s="76">
        <v>667693</v>
      </c>
      <c r="B934" s="144" t="s">
        <v>189</v>
      </c>
      <c r="C934" s="140">
        <v>90</v>
      </c>
      <c r="D934" s="76">
        <v>60204</v>
      </c>
      <c r="E934" s="145" t="s">
        <v>131</v>
      </c>
      <c r="F934" s="145">
        <v>0</v>
      </c>
      <c r="G934" s="145">
        <v>1</v>
      </c>
      <c r="H934" s="145">
        <v>1</v>
      </c>
      <c r="I934" s="145" t="s">
        <v>344</v>
      </c>
      <c r="J934" s="107">
        <f t="shared" si="14"/>
        <v>90</v>
      </c>
    </row>
    <row r="935" spans="1:10" hidden="1" x14ac:dyDescent="0.25">
      <c r="A935" s="76">
        <v>667693</v>
      </c>
      <c r="B935" s="144" t="s">
        <v>189</v>
      </c>
      <c r="C935" s="140">
        <v>90</v>
      </c>
      <c r="D935" s="76">
        <v>60202</v>
      </c>
      <c r="E935" s="145" t="s">
        <v>132</v>
      </c>
      <c r="F935" s="145">
        <v>160</v>
      </c>
      <c r="G935" s="145">
        <v>180</v>
      </c>
      <c r="H935" s="145">
        <v>168</v>
      </c>
      <c r="I935" s="145" t="s">
        <v>344</v>
      </c>
      <c r="J935" s="107">
        <f t="shared" si="14"/>
        <v>90</v>
      </c>
    </row>
    <row r="936" spans="1:10" hidden="1" x14ac:dyDescent="0.25">
      <c r="A936" s="76">
        <v>667693</v>
      </c>
      <c r="B936" s="144" t="s">
        <v>189</v>
      </c>
      <c r="C936" s="140">
        <v>90</v>
      </c>
      <c r="D936" s="76">
        <v>60203</v>
      </c>
      <c r="E936" s="145" t="s">
        <v>133</v>
      </c>
      <c r="F936" s="145">
        <v>80</v>
      </c>
      <c r="G936" s="145">
        <v>120</v>
      </c>
      <c r="H936" s="145">
        <v>98</v>
      </c>
      <c r="I936" s="145" t="s">
        <v>344</v>
      </c>
      <c r="J936" s="107">
        <f t="shared" si="14"/>
        <v>90</v>
      </c>
    </row>
    <row r="937" spans="1:10" hidden="1" x14ac:dyDescent="0.25">
      <c r="A937" s="76">
        <v>667689</v>
      </c>
      <c r="B937" s="144" t="s">
        <v>196</v>
      </c>
      <c r="C937" s="140">
        <v>86</v>
      </c>
      <c r="D937" s="76">
        <v>60303</v>
      </c>
      <c r="E937" s="145" t="s">
        <v>240</v>
      </c>
      <c r="F937" s="145">
        <v>0</v>
      </c>
      <c r="G937" s="145">
        <v>110</v>
      </c>
      <c r="H937" s="145">
        <v>56</v>
      </c>
      <c r="I937" s="145" t="s">
        <v>344</v>
      </c>
      <c r="J937" s="107">
        <f t="shared" si="14"/>
        <v>86</v>
      </c>
    </row>
    <row r="938" spans="1:10" hidden="1" x14ac:dyDescent="0.25">
      <c r="A938" s="76">
        <v>667689</v>
      </c>
      <c r="B938" s="144" t="s">
        <v>196</v>
      </c>
      <c r="C938" s="140">
        <v>86</v>
      </c>
      <c r="D938" s="76">
        <v>60302</v>
      </c>
      <c r="E938" s="145" t="s">
        <v>241</v>
      </c>
      <c r="F938" s="145">
        <v>0</v>
      </c>
      <c r="G938" s="145">
        <v>60</v>
      </c>
      <c r="H938" s="145">
        <v>12</v>
      </c>
      <c r="I938" s="145" t="s">
        <v>344</v>
      </c>
      <c r="J938" s="107">
        <f t="shared" si="14"/>
        <v>86</v>
      </c>
    </row>
    <row r="939" spans="1:10" hidden="1" x14ac:dyDescent="0.25">
      <c r="A939" s="76">
        <v>667689</v>
      </c>
      <c r="B939" s="144" t="s">
        <v>196</v>
      </c>
      <c r="C939" s="140">
        <v>86</v>
      </c>
      <c r="D939" s="76">
        <v>60301</v>
      </c>
      <c r="E939" s="145" t="s">
        <v>242</v>
      </c>
      <c r="F939" s="145">
        <v>105</v>
      </c>
      <c r="G939" s="145">
        <v>120</v>
      </c>
      <c r="H939" s="145">
        <v>113</v>
      </c>
      <c r="I939" s="145" t="s">
        <v>344</v>
      </c>
      <c r="J939" s="107">
        <f t="shared" si="14"/>
        <v>86</v>
      </c>
    </row>
    <row r="940" spans="1:10" hidden="1" x14ac:dyDescent="0.25">
      <c r="A940" s="76">
        <v>667687</v>
      </c>
      <c r="B940" s="144" t="s">
        <v>239</v>
      </c>
      <c r="C940" s="140">
        <v>5</v>
      </c>
      <c r="D940" s="76">
        <v>7</v>
      </c>
      <c r="E940" s="145" t="s">
        <v>264</v>
      </c>
      <c r="F940" s="145">
        <v>22</v>
      </c>
      <c r="G940" s="145">
        <v>27</v>
      </c>
      <c r="H940" s="145">
        <v>24</v>
      </c>
      <c r="I940" s="145" t="s">
        <v>344</v>
      </c>
      <c r="J940" s="107">
        <f t="shared" si="14"/>
        <v>5</v>
      </c>
    </row>
    <row r="941" spans="1:10" hidden="1" x14ac:dyDescent="0.25">
      <c r="A941" s="76">
        <v>667687</v>
      </c>
      <c r="B941" s="144" t="s">
        <v>239</v>
      </c>
      <c r="C941" s="140">
        <v>5</v>
      </c>
      <c r="D941" s="76">
        <v>64</v>
      </c>
      <c r="E941" s="145" t="s">
        <v>271</v>
      </c>
      <c r="F941" s="145">
        <v>100</v>
      </c>
      <c r="G941" s="145">
        <v>100</v>
      </c>
      <c r="H941" s="145">
        <v>100</v>
      </c>
      <c r="I941" s="145" t="s">
        <v>344</v>
      </c>
      <c r="J941" s="107">
        <f t="shared" si="14"/>
        <v>5</v>
      </c>
    </row>
    <row r="942" spans="1:10" hidden="1" x14ac:dyDescent="0.25">
      <c r="A942" s="76">
        <v>667685</v>
      </c>
      <c r="B942" s="144" t="s">
        <v>354</v>
      </c>
      <c r="C942" s="140">
        <v>32</v>
      </c>
      <c r="D942" s="76">
        <v>10110</v>
      </c>
      <c r="E942" s="145" t="s">
        <v>233</v>
      </c>
      <c r="F942" s="145">
        <v>6</v>
      </c>
      <c r="G942" s="145">
        <v>10</v>
      </c>
      <c r="H942" s="145">
        <v>0</v>
      </c>
      <c r="I942" s="145" t="s">
        <v>345</v>
      </c>
      <c r="J942" s="107">
        <f t="shared" si="14"/>
        <v>33</v>
      </c>
    </row>
    <row r="943" spans="1:10" hidden="1" x14ac:dyDescent="0.25">
      <c r="A943" s="76">
        <v>667685</v>
      </c>
      <c r="B943" s="144" t="s">
        <v>354</v>
      </c>
      <c r="C943" s="140">
        <v>32</v>
      </c>
      <c r="D943" s="76">
        <v>10101</v>
      </c>
      <c r="E943" s="145" t="s">
        <v>234</v>
      </c>
      <c r="F943" s="145">
        <v>95</v>
      </c>
      <c r="G943" s="145">
        <v>115</v>
      </c>
      <c r="H943" s="145">
        <v>100</v>
      </c>
      <c r="I943" s="145" t="s">
        <v>344</v>
      </c>
      <c r="J943" s="107">
        <f t="shared" si="14"/>
        <v>33</v>
      </c>
    </row>
    <row r="944" spans="1:10" hidden="1" x14ac:dyDescent="0.25">
      <c r="A944" s="76">
        <v>667685</v>
      </c>
      <c r="B944" s="144" t="s">
        <v>354</v>
      </c>
      <c r="C944" s="140">
        <v>32</v>
      </c>
      <c r="D944" s="76">
        <v>10102</v>
      </c>
      <c r="E944" s="145" t="s">
        <v>235</v>
      </c>
      <c r="F944" s="145">
        <v>140</v>
      </c>
      <c r="G944" s="145">
        <v>150</v>
      </c>
      <c r="H944" s="145">
        <v>146</v>
      </c>
      <c r="I944" s="145" t="s">
        <v>344</v>
      </c>
      <c r="J944" s="107">
        <f t="shared" si="14"/>
        <v>33</v>
      </c>
    </row>
    <row r="945" spans="1:10" hidden="1" x14ac:dyDescent="0.25">
      <c r="A945" s="76">
        <v>667684</v>
      </c>
      <c r="B945" s="144" t="s">
        <v>320</v>
      </c>
      <c r="C945" s="140">
        <v>31</v>
      </c>
      <c r="D945" s="76">
        <v>10103</v>
      </c>
      <c r="E945" s="145" t="s">
        <v>232</v>
      </c>
      <c r="F945" s="145">
        <v>4400</v>
      </c>
      <c r="G945" s="145">
        <v>9500</v>
      </c>
      <c r="H945" s="145">
        <v>8600</v>
      </c>
      <c r="I945" s="145" t="s">
        <v>344</v>
      </c>
      <c r="J945" s="107">
        <f t="shared" si="14"/>
        <v>33</v>
      </c>
    </row>
    <row r="946" spans="1:10" hidden="1" x14ac:dyDescent="0.25">
      <c r="A946" s="76">
        <v>667684</v>
      </c>
      <c r="B946" s="144" t="s">
        <v>320</v>
      </c>
      <c r="C946" s="140">
        <v>31</v>
      </c>
      <c r="D946" s="76">
        <v>10110</v>
      </c>
      <c r="E946" s="145" t="s">
        <v>233</v>
      </c>
      <c r="F946" s="145">
        <v>6</v>
      </c>
      <c r="G946" s="145">
        <v>10</v>
      </c>
      <c r="H946" s="145">
        <v>5</v>
      </c>
      <c r="I946" s="145" t="s">
        <v>345</v>
      </c>
      <c r="J946" s="107">
        <f t="shared" si="14"/>
        <v>33</v>
      </c>
    </row>
    <row r="947" spans="1:10" hidden="1" x14ac:dyDescent="0.25">
      <c r="A947" s="76">
        <v>667684</v>
      </c>
      <c r="B947" s="144" t="s">
        <v>320</v>
      </c>
      <c r="C947" s="140">
        <v>31</v>
      </c>
      <c r="D947" s="76">
        <v>10101</v>
      </c>
      <c r="E947" s="145" t="s">
        <v>234</v>
      </c>
      <c r="F947" s="145">
        <v>95</v>
      </c>
      <c r="G947" s="145">
        <v>115</v>
      </c>
      <c r="H947" s="145">
        <v>107</v>
      </c>
      <c r="I947" s="145" t="s">
        <v>344</v>
      </c>
      <c r="J947" s="107">
        <f t="shared" si="14"/>
        <v>33</v>
      </c>
    </row>
    <row r="948" spans="1:10" hidden="1" x14ac:dyDescent="0.25">
      <c r="A948" s="76">
        <v>667684</v>
      </c>
      <c r="B948" s="144" t="s">
        <v>320</v>
      </c>
      <c r="C948" s="140">
        <v>31</v>
      </c>
      <c r="D948" s="76">
        <v>10102</v>
      </c>
      <c r="E948" s="145" t="s">
        <v>235</v>
      </c>
      <c r="F948" s="145">
        <v>140</v>
      </c>
      <c r="G948" s="145">
        <v>150</v>
      </c>
      <c r="H948" s="145">
        <v>145</v>
      </c>
      <c r="I948" s="145" t="s">
        <v>344</v>
      </c>
      <c r="J948" s="107">
        <f t="shared" si="14"/>
        <v>33</v>
      </c>
    </row>
    <row r="949" spans="1:10" hidden="1" x14ac:dyDescent="0.25">
      <c r="A949" s="76">
        <v>667682</v>
      </c>
      <c r="B949" s="144" t="s">
        <v>355</v>
      </c>
      <c r="C949" s="140">
        <v>6</v>
      </c>
      <c r="D949" s="76">
        <v>3</v>
      </c>
      <c r="E949" s="145" t="s">
        <v>262</v>
      </c>
      <c r="F949" s="145">
        <v>3600</v>
      </c>
      <c r="G949" s="145">
        <v>4200</v>
      </c>
      <c r="H949" s="145">
        <v>4200</v>
      </c>
      <c r="I949" s="145" t="s">
        <v>344</v>
      </c>
      <c r="J949" s="107">
        <f t="shared" si="14"/>
        <v>6</v>
      </c>
    </row>
    <row r="950" spans="1:10" hidden="1" x14ac:dyDescent="0.25">
      <c r="A950" s="76">
        <v>667682</v>
      </c>
      <c r="B950" s="144" t="s">
        <v>355</v>
      </c>
      <c r="C950" s="140">
        <v>6</v>
      </c>
      <c r="D950" s="76">
        <v>59</v>
      </c>
      <c r="E950" s="145" t="s">
        <v>263</v>
      </c>
      <c r="F950" s="145">
        <v>23</v>
      </c>
      <c r="G950" s="145">
        <v>24</v>
      </c>
      <c r="H950" s="145">
        <v>24</v>
      </c>
      <c r="I950" s="145" t="s">
        <v>344</v>
      </c>
      <c r="J950" s="107">
        <f t="shared" si="14"/>
        <v>6</v>
      </c>
    </row>
    <row r="951" spans="1:10" hidden="1" x14ac:dyDescent="0.25">
      <c r="A951" s="76">
        <v>667682</v>
      </c>
      <c r="B951" s="144" t="s">
        <v>355</v>
      </c>
      <c r="C951" s="140">
        <v>6</v>
      </c>
      <c r="D951" s="76">
        <v>58</v>
      </c>
      <c r="E951" s="145" t="s">
        <v>303</v>
      </c>
      <c r="F951" s="145">
        <v>20</v>
      </c>
      <c r="G951" s="145">
        <v>50</v>
      </c>
      <c r="H951" s="145">
        <v>20</v>
      </c>
      <c r="I951" s="145" t="s">
        <v>344</v>
      </c>
      <c r="J951" s="107">
        <f t="shared" si="14"/>
        <v>6</v>
      </c>
    </row>
    <row r="952" spans="1:10" hidden="1" x14ac:dyDescent="0.25">
      <c r="A952" s="76">
        <v>667682</v>
      </c>
      <c r="B952" s="144" t="s">
        <v>355</v>
      </c>
      <c r="C952" s="140">
        <v>6</v>
      </c>
      <c r="D952" s="76">
        <v>57</v>
      </c>
      <c r="E952" s="145" t="s">
        <v>360</v>
      </c>
      <c r="F952" s="145">
        <v>0</v>
      </c>
      <c r="G952" s="145">
        <v>0</v>
      </c>
      <c r="H952" s="145">
        <v>0</v>
      </c>
      <c r="I952" s="145" t="s">
        <v>344</v>
      </c>
      <c r="J952" s="107">
        <f t="shared" si="14"/>
        <v>6</v>
      </c>
    </row>
    <row r="953" spans="1:10" hidden="1" x14ac:dyDescent="0.25">
      <c r="A953" s="76">
        <v>667682</v>
      </c>
      <c r="B953" s="144" t="s">
        <v>355</v>
      </c>
      <c r="C953" s="140">
        <v>6</v>
      </c>
      <c r="D953" s="76">
        <v>21</v>
      </c>
      <c r="E953" s="145" t="s">
        <v>265</v>
      </c>
      <c r="F953" s="145">
        <v>26</v>
      </c>
      <c r="G953" s="145">
        <v>31</v>
      </c>
      <c r="H953" s="145">
        <v>29</v>
      </c>
      <c r="I953" s="145" t="s">
        <v>344</v>
      </c>
      <c r="J953" s="107">
        <f t="shared" si="14"/>
        <v>6</v>
      </c>
    </row>
    <row r="954" spans="1:10" hidden="1" x14ac:dyDescent="0.25">
      <c r="A954" s="76">
        <v>667681</v>
      </c>
      <c r="B954" s="144" t="s">
        <v>188</v>
      </c>
      <c r="C954" s="140">
        <v>55</v>
      </c>
      <c r="D954" s="76">
        <v>30201</v>
      </c>
      <c r="E954" s="145" t="s">
        <v>113</v>
      </c>
      <c r="F954" s="145">
        <v>8500</v>
      </c>
      <c r="G954" s="145">
        <v>9500</v>
      </c>
      <c r="H954" s="145">
        <v>8500</v>
      </c>
      <c r="I954" s="145" t="s">
        <v>344</v>
      </c>
      <c r="J954" s="107">
        <f t="shared" si="14"/>
        <v>55</v>
      </c>
    </row>
    <row r="955" spans="1:10" hidden="1" x14ac:dyDescent="0.25">
      <c r="A955" s="76">
        <v>667681</v>
      </c>
      <c r="B955" s="144" t="s">
        <v>188</v>
      </c>
      <c r="C955" s="140">
        <v>55</v>
      </c>
      <c r="D955" s="76">
        <v>30205</v>
      </c>
      <c r="E955" s="145" t="s">
        <v>114</v>
      </c>
      <c r="F955" s="145">
        <v>0.5</v>
      </c>
      <c r="G955" s="145">
        <v>0.6</v>
      </c>
      <c r="H955" s="145">
        <v>0.5</v>
      </c>
      <c r="I955" s="145" t="s">
        <v>344</v>
      </c>
      <c r="J955" s="107">
        <f t="shared" si="14"/>
        <v>55</v>
      </c>
    </row>
    <row r="956" spans="1:10" x14ac:dyDescent="0.25">
      <c r="A956" s="76">
        <v>667681</v>
      </c>
      <c r="B956" s="144" t="s">
        <v>188</v>
      </c>
      <c r="C956" s="140">
        <v>55</v>
      </c>
      <c r="D956" s="76">
        <v>30206</v>
      </c>
      <c r="E956" s="145" t="s">
        <v>115</v>
      </c>
      <c r="F956" s="145">
        <v>0.5</v>
      </c>
      <c r="G956" s="145">
        <v>2</v>
      </c>
      <c r="H956" s="145">
        <v>3.8</v>
      </c>
      <c r="I956" s="145" t="s">
        <v>345</v>
      </c>
      <c r="J956" s="107">
        <f t="shared" si="14"/>
        <v>55</v>
      </c>
    </row>
    <row r="957" spans="1:10" hidden="1" x14ac:dyDescent="0.25">
      <c r="A957" s="76">
        <v>667681</v>
      </c>
      <c r="B957" s="144" t="s">
        <v>188</v>
      </c>
      <c r="C957" s="140">
        <v>55</v>
      </c>
      <c r="D957" s="76">
        <v>30202</v>
      </c>
      <c r="E957" s="145" t="s">
        <v>116</v>
      </c>
      <c r="F957" s="145">
        <v>50</v>
      </c>
      <c r="G957" s="145">
        <v>300</v>
      </c>
      <c r="H957" s="145">
        <v>385</v>
      </c>
      <c r="I957" s="145" t="s">
        <v>345</v>
      </c>
      <c r="J957" s="107">
        <f t="shared" si="14"/>
        <v>55</v>
      </c>
    </row>
    <row r="958" spans="1:10" hidden="1" x14ac:dyDescent="0.25">
      <c r="A958" s="76">
        <v>667681</v>
      </c>
      <c r="B958" s="144" t="s">
        <v>188</v>
      </c>
      <c r="C958" s="140">
        <v>55</v>
      </c>
      <c r="D958" s="76">
        <v>30203</v>
      </c>
      <c r="E958" s="145" t="s">
        <v>117</v>
      </c>
      <c r="F958" s="145">
        <v>105</v>
      </c>
      <c r="G958" s="145">
        <v>110</v>
      </c>
      <c r="H958" s="145">
        <v>104.9</v>
      </c>
      <c r="I958" s="145" t="s">
        <v>345</v>
      </c>
      <c r="J958" s="107">
        <f t="shared" si="14"/>
        <v>55</v>
      </c>
    </row>
    <row r="959" spans="1:10" hidden="1" x14ac:dyDescent="0.25">
      <c r="A959" s="76">
        <v>667681</v>
      </c>
      <c r="B959" s="144" t="s">
        <v>188</v>
      </c>
      <c r="C959" s="140">
        <v>55</v>
      </c>
      <c r="D959" s="76">
        <v>30204</v>
      </c>
      <c r="E959" s="145" t="s">
        <v>118</v>
      </c>
      <c r="F959" s="145">
        <v>120</v>
      </c>
      <c r="G959" s="145">
        <v>125</v>
      </c>
      <c r="H959" s="145">
        <v>124.1</v>
      </c>
      <c r="I959" s="145" t="s">
        <v>344</v>
      </c>
      <c r="J959" s="107">
        <f t="shared" si="14"/>
        <v>55</v>
      </c>
    </row>
    <row r="960" spans="1:10" hidden="1" x14ac:dyDescent="0.25">
      <c r="A960" s="76">
        <v>667678</v>
      </c>
      <c r="B960" s="144" t="s">
        <v>199</v>
      </c>
      <c r="C960" s="140">
        <v>302</v>
      </c>
      <c r="D960" s="76">
        <v>60402</v>
      </c>
      <c r="E960" s="145" t="s">
        <v>179</v>
      </c>
      <c r="F960" s="145">
        <v>2</v>
      </c>
      <c r="G960" s="145">
        <v>8</v>
      </c>
      <c r="H960" s="145">
        <v>6</v>
      </c>
      <c r="I960" s="145" t="s">
        <v>344</v>
      </c>
      <c r="J960" s="107">
        <f t="shared" si="14"/>
        <v>301</v>
      </c>
    </row>
    <row r="961" spans="1:10" hidden="1" x14ac:dyDescent="0.25">
      <c r="A961" s="76">
        <v>667678</v>
      </c>
      <c r="B961" s="144" t="s">
        <v>199</v>
      </c>
      <c r="C961" s="140">
        <v>302</v>
      </c>
      <c r="D961" s="76">
        <v>60404</v>
      </c>
      <c r="E961" s="145" t="s">
        <v>211</v>
      </c>
      <c r="F961" s="145">
        <v>0.5</v>
      </c>
      <c r="G961" s="145">
        <v>6.5</v>
      </c>
      <c r="H961" s="145">
        <v>6.5</v>
      </c>
      <c r="I961" s="145" t="s">
        <v>344</v>
      </c>
      <c r="J961" s="107">
        <f t="shared" si="14"/>
        <v>301</v>
      </c>
    </row>
    <row r="962" spans="1:10" hidden="1" x14ac:dyDescent="0.25">
      <c r="A962" s="76">
        <v>667678</v>
      </c>
      <c r="B962" s="144" t="s">
        <v>199</v>
      </c>
      <c r="C962" s="140">
        <v>302</v>
      </c>
      <c r="D962" s="76">
        <v>60401</v>
      </c>
      <c r="E962" s="145" t="s">
        <v>180</v>
      </c>
      <c r="F962" s="145">
        <v>35</v>
      </c>
      <c r="G962" s="145">
        <v>36.5</v>
      </c>
      <c r="H962" s="145">
        <v>35</v>
      </c>
      <c r="I962" s="145" t="s">
        <v>344</v>
      </c>
      <c r="J962" s="107">
        <f t="shared" ref="J962:J1025" si="15">IF(A962="","",IF(OR(C962=73,C962=74,C962=75),75,IF(OR(C962=31,C962=32,C962=33),33,IF(OR(C962=301,C962=302,C962=303,C962=304,C962=305),301,C962))))</f>
        <v>301</v>
      </c>
    </row>
    <row r="963" spans="1:10" hidden="1" x14ac:dyDescent="0.25">
      <c r="A963" s="76">
        <v>667678</v>
      </c>
      <c r="B963" s="144" t="s">
        <v>199</v>
      </c>
      <c r="C963" s="140">
        <v>302</v>
      </c>
      <c r="D963" s="76">
        <v>60403</v>
      </c>
      <c r="E963" s="145" t="s">
        <v>212</v>
      </c>
      <c r="F963" s="145">
        <v>150</v>
      </c>
      <c r="G963" s="145">
        <v>300</v>
      </c>
      <c r="H963" s="145">
        <v>240</v>
      </c>
      <c r="I963" s="145" t="s">
        <v>344</v>
      </c>
      <c r="J963" s="107">
        <f t="shared" si="15"/>
        <v>301</v>
      </c>
    </row>
    <row r="964" spans="1:10" hidden="1" x14ac:dyDescent="0.25">
      <c r="A964" s="76">
        <v>667674</v>
      </c>
      <c r="B964" s="144" t="s">
        <v>289</v>
      </c>
      <c r="C964" s="140">
        <v>29</v>
      </c>
      <c r="D964" s="76">
        <v>10204</v>
      </c>
      <c r="E964" s="145" t="s">
        <v>280</v>
      </c>
      <c r="F964" s="145">
        <v>0</v>
      </c>
      <c r="G964" s="145">
        <v>150</v>
      </c>
      <c r="H964" s="145">
        <v>87.4</v>
      </c>
      <c r="I964" s="145" t="s">
        <v>344</v>
      </c>
      <c r="J964" s="107">
        <f t="shared" si="15"/>
        <v>29</v>
      </c>
    </row>
    <row r="965" spans="1:10" hidden="1" x14ac:dyDescent="0.25">
      <c r="A965" s="76">
        <v>667674</v>
      </c>
      <c r="B965" s="144" t="s">
        <v>289</v>
      </c>
      <c r="C965" s="140">
        <v>29</v>
      </c>
      <c r="D965" s="76">
        <v>10206</v>
      </c>
      <c r="E965" s="145" t="s">
        <v>281</v>
      </c>
      <c r="F965" s="145">
        <v>0</v>
      </c>
      <c r="G965" s="145">
        <v>150</v>
      </c>
      <c r="H965" s="145">
        <v>90.4</v>
      </c>
      <c r="I965" s="145" t="s">
        <v>344</v>
      </c>
      <c r="J965" s="107">
        <f t="shared" si="15"/>
        <v>29</v>
      </c>
    </row>
    <row r="966" spans="1:10" hidden="1" x14ac:dyDescent="0.25">
      <c r="A966" s="76">
        <v>667674</v>
      </c>
      <c r="B966" s="144" t="s">
        <v>289</v>
      </c>
      <c r="C966" s="140">
        <v>29</v>
      </c>
      <c r="D966" s="76">
        <v>10202</v>
      </c>
      <c r="E966" s="145" t="s">
        <v>282</v>
      </c>
      <c r="F966" s="145">
        <v>0</v>
      </c>
      <c r="G966" s="145">
        <v>3</v>
      </c>
      <c r="H966" s="145">
        <v>3</v>
      </c>
      <c r="I966" s="145" t="s">
        <v>344</v>
      </c>
      <c r="J966" s="107">
        <f t="shared" si="15"/>
        <v>29</v>
      </c>
    </row>
    <row r="967" spans="1:10" hidden="1" x14ac:dyDescent="0.25">
      <c r="A967" s="76">
        <v>667674</v>
      </c>
      <c r="B967" s="144" t="s">
        <v>289</v>
      </c>
      <c r="C967" s="140">
        <v>29</v>
      </c>
      <c r="D967" s="76">
        <v>10203</v>
      </c>
      <c r="E967" s="145" t="s">
        <v>283</v>
      </c>
      <c r="F967" s="145">
        <v>4</v>
      </c>
      <c r="G967" s="145">
        <v>6</v>
      </c>
      <c r="H967" s="145">
        <v>6.29</v>
      </c>
      <c r="I967" s="145" t="s">
        <v>345</v>
      </c>
      <c r="J967" s="107">
        <f t="shared" si="15"/>
        <v>29</v>
      </c>
    </row>
    <row r="968" spans="1:10" hidden="1" x14ac:dyDescent="0.25">
      <c r="A968" s="76">
        <v>667674</v>
      </c>
      <c r="B968" s="144" t="s">
        <v>289</v>
      </c>
      <c r="C968" s="140">
        <v>29</v>
      </c>
      <c r="D968" s="76">
        <v>10205</v>
      </c>
      <c r="E968" s="145" t="s">
        <v>284</v>
      </c>
      <c r="F968" s="145">
        <v>0</v>
      </c>
      <c r="G968" s="145">
        <v>100</v>
      </c>
      <c r="H968" s="145">
        <v>80</v>
      </c>
      <c r="I968" s="145" t="s">
        <v>344</v>
      </c>
      <c r="J968" s="107">
        <f t="shared" si="15"/>
        <v>29</v>
      </c>
    </row>
    <row r="969" spans="1:10" hidden="1" x14ac:dyDescent="0.25">
      <c r="A969" s="76">
        <v>667674</v>
      </c>
      <c r="B969" s="144" t="s">
        <v>289</v>
      </c>
      <c r="C969" s="140">
        <v>29</v>
      </c>
      <c r="D969" s="76">
        <v>10207</v>
      </c>
      <c r="E969" s="145" t="s">
        <v>285</v>
      </c>
      <c r="F969" s="145">
        <v>0</v>
      </c>
      <c r="G969" s="145">
        <v>100</v>
      </c>
      <c r="H969" s="145">
        <v>100</v>
      </c>
      <c r="I969" s="145" t="s">
        <v>344</v>
      </c>
      <c r="J969" s="107">
        <f t="shared" si="15"/>
        <v>29</v>
      </c>
    </row>
    <row r="970" spans="1:10" hidden="1" x14ac:dyDescent="0.25">
      <c r="A970" s="76">
        <v>667674</v>
      </c>
      <c r="B970" s="144" t="s">
        <v>289</v>
      </c>
      <c r="C970" s="140">
        <v>29</v>
      </c>
      <c r="D970" s="76">
        <v>10201</v>
      </c>
      <c r="E970" s="145" t="s">
        <v>286</v>
      </c>
      <c r="F970" s="145">
        <v>50</v>
      </c>
      <c r="G970" s="145">
        <v>55</v>
      </c>
      <c r="H970" s="145">
        <v>50.06</v>
      </c>
      <c r="I970" s="145" t="s">
        <v>344</v>
      </c>
      <c r="J970" s="107">
        <f t="shared" si="15"/>
        <v>29</v>
      </c>
    </row>
    <row r="971" spans="1:10" hidden="1" x14ac:dyDescent="0.25">
      <c r="A971" s="76">
        <v>667672</v>
      </c>
      <c r="B971" s="144" t="s">
        <v>239</v>
      </c>
      <c r="C971" s="140">
        <v>5</v>
      </c>
      <c r="D971" s="76">
        <v>7</v>
      </c>
      <c r="E971" s="145" t="s">
        <v>264</v>
      </c>
      <c r="F971" s="145">
        <v>22</v>
      </c>
      <c r="G971" s="145">
        <v>27</v>
      </c>
      <c r="H971" s="145">
        <v>23</v>
      </c>
      <c r="I971" s="145" t="s">
        <v>344</v>
      </c>
      <c r="J971" s="107">
        <f t="shared" si="15"/>
        <v>5</v>
      </c>
    </row>
    <row r="972" spans="1:10" hidden="1" x14ac:dyDescent="0.25">
      <c r="A972" s="76">
        <v>667672</v>
      </c>
      <c r="B972" s="144" t="s">
        <v>239</v>
      </c>
      <c r="C972" s="140">
        <v>5</v>
      </c>
      <c r="D972" s="76">
        <v>64</v>
      </c>
      <c r="E972" s="145" t="s">
        <v>271</v>
      </c>
      <c r="F972" s="145">
        <v>100</v>
      </c>
      <c r="G972" s="145">
        <v>100</v>
      </c>
      <c r="H972" s="145">
        <v>100</v>
      </c>
      <c r="I972" s="145" t="s">
        <v>344</v>
      </c>
      <c r="J972" s="107">
        <f t="shared" si="15"/>
        <v>5</v>
      </c>
    </row>
    <row r="973" spans="1:10" hidden="1" x14ac:dyDescent="0.25">
      <c r="A973" s="76">
        <v>667669</v>
      </c>
      <c r="B973" s="144" t="s">
        <v>189</v>
      </c>
      <c r="C973" s="140">
        <v>90</v>
      </c>
      <c r="D973" s="76">
        <v>60201</v>
      </c>
      <c r="E973" s="145" t="s">
        <v>130</v>
      </c>
      <c r="F973" s="145">
        <v>4000</v>
      </c>
      <c r="G973" s="145">
        <v>11500</v>
      </c>
      <c r="H973" s="145">
        <v>4000</v>
      </c>
      <c r="I973" s="145" t="s">
        <v>344</v>
      </c>
      <c r="J973" s="107">
        <f t="shared" si="15"/>
        <v>90</v>
      </c>
    </row>
    <row r="974" spans="1:10" hidden="1" x14ac:dyDescent="0.25">
      <c r="A974" s="76">
        <v>667669</v>
      </c>
      <c r="B974" s="144" t="s">
        <v>189</v>
      </c>
      <c r="C974" s="140">
        <v>90</v>
      </c>
      <c r="D974" s="76">
        <v>60204</v>
      </c>
      <c r="E974" s="145" t="s">
        <v>131</v>
      </c>
      <c r="F974" s="145">
        <v>0</v>
      </c>
      <c r="G974" s="145">
        <v>1</v>
      </c>
      <c r="H974" s="145">
        <v>1</v>
      </c>
      <c r="I974" s="145" t="s">
        <v>344</v>
      </c>
      <c r="J974" s="107">
        <f t="shared" si="15"/>
        <v>90</v>
      </c>
    </row>
    <row r="975" spans="1:10" hidden="1" x14ac:dyDescent="0.25">
      <c r="A975" s="76">
        <v>667669</v>
      </c>
      <c r="B975" s="144" t="s">
        <v>189</v>
      </c>
      <c r="C975" s="140">
        <v>90</v>
      </c>
      <c r="D975" s="76">
        <v>60202</v>
      </c>
      <c r="E975" s="145" t="s">
        <v>132</v>
      </c>
      <c r="F975" s="145">
        <v>160</v>
      </c>
      <c r="G975" s="145">
        <v>180</v>
      </c>
      <c r="H975" s="145">
        <v>162</v>
      </c>
      <c r="I975" s="145" t="s">
        <v>344</v>
      </c>
      <c r="J975" s="107">
        <f t="shared" si="15"/>
        <v>90</v>
      </c>
    </row>
    <row r="976" spans="1:10" hidden="1" x14ac:dyDescent="0.25">
      <c r="A976" s="76">
        <v>667669</v>
      </c>
      <c r="B976" s="144" t="s">
        <v>189</v>
      </c>
      <c r="C976" s="140">
        <v>90</v>
      </c>
      <c r="D976" s="76">
        <v>60203</v>
      </c>
      <c r="E976" s="145" t="s">
        <v>133</v>
      </c>
      <c r="F976" s="145">
        <v>80</v>
      </c>
      <c r="G976" s="145">
        <v>120</v>
      </c>
      <c r="H976" s="145">
        <v>118</v>
      </c>
      <c r="I976" s="145" t="s">
        <v>344</v>
      </c>
      <c r="J976" s="107">
        <f t="shared" si="15"/>
        <v>90</v>
      </c>
    </row>
    <row r="977" spans="1:10" hidden="1" x14ac:dyDescent="0.25">
      <c r="A977" s="76">
        <v>667667</v>
      </c>
      <c r="B977" s="144" t="s">
        <v>191</v>
      </c>
      <c r="C977" s="140">
        <v>540</v>
      </c>
      <c r="D977" s="76">
        <v>670001</v>
      </c>
      <c r="E977" s="145" t="s">
        <v>243</v>
      </c>
      <c r="F977" s="145">
        <v>500</v>
      </c>
      <c r="G977" s="145">
        <v>1200</v>
      </c>
      <c r="H977" s="145">
        <v>1200</v>
      </c>
      <c r="I977" s="145" t="s">
        <v>344</v>
      </c>
      <c r="J977" s="107">
        <f t="shared" si="15"/>
        <v>540</v>
      </c>
    </row>
    <row r="978" spans="1:10" hidden="1" x14ac:dyDescent="0.25">
      <c r="A978" s="76">
        <v>667667</v>
      </c>
      <c r="B978" s="144" t="s">
        <v>191</v>
      </c>
      <c r="C978" s="140">
        <v>540</v>
      </c>
      <c r="D978" s="76">
        <v>670002</v>
      </c>
      <c r="E978" s="145" t="s">
        <v>244</v>
      </c>
      <c r="F978" s="145">
        <v>0</v>
      </c>
      <c r="G978" s="145">
        <v>1000</v>
      </c>
      <c r="H978" s="145">
        <v>0</v>
      </c>
      <c r="I978" s="145" t="s">
        <v>344</v>
      </c>
      <c r="J978" s="107">
        <f t="shared" si="15"/>
        <v>540</v>
      </c>
    </row>
    <row r="979" spans="1:10" hidden="1" x14ac:dyDescent="0.25">
      <c r="A979" s="76">
        <v>667667</v>
      </c>
      <c r="B979" s="144" t="s">
        <v>191</v>
      </c>
      <c r="C979" s="140">
        <v>540</v>
      </c>
      <c r="D979" s="76">
        <v>670003</v>
      </c>
      <c r="E979" s="145" t="s">
        <v>245</v>
      </c>
      <c r="F979" s="145">
        <v>0</v>
      </c>
      <c r="G979" s="145">
        <v>1200</v>
      </c>
      <c r="H979" s="145">
        <v>0</v>
      </c>
      <c r="I979" s="145" t="s">
        <v>344</v>
      </c>
      <c r="J979" s="107">
        <f t="shared" si="15"/>
        <v>540</v>
      </c>
    </row>
    <row r="980" spans="1:10" hidden="1" x14ac:dyDescent="0.25">
      <c r="A980" s="76">
        <v>667667</v>
      </c>
      <c r="B980" s="144" t="s">
        <v>191</v>
      </c>
      <c r="C980" s="140">
        <v>540</v>
      </c>
      <c r="D980" s="76">
        <v>670005</v>
      </c>
      <c r="E980" s="145" t="s">
        <v>246</v>
      </c>
      <c r="F980" s="145">
        <v>2500</v>
      </c>
      <c r="G980" s="145">
        <v>4800</v>
      </c>
      <c r="H980" s="145">
        <v>4294</v>
      </c>
      <c r="I980" s="145" t="s">
        <v>344</v>
      </c>
      <c r="J980" s="107">
        <f t="shared" si="15"/>
        <v>540</v>
      </c>
    </row>
    <row r="981" spans="1:10" hidden="1" x14ac:dyDescent="0.25">
      <c r="A981" s="76">
        <v>667667</v>
      </c>
      <c r="B981" s="144" t="s">
        <v>191</v>
      </c>
      <c r="C981" s="140">
        <v>540</v>
      </c>
      <c r="D981" s="76">
        <v>670006</v>
      </c>
      <c r="E981" s="145" t="s">
        <v>247</v>
      </c>
      <c r="F981" s="145">
        <v>10.5</v>
      </c>
      <c r="G981" s="145">
        <v>17.5</v>
      </c>
      <c r="H981" s="145">
        <v>16.2</v>
      </c>
      <c r="I981" s="145" t="s">
        <v>344</v>
      </c>
      <c r="J981" s="107">
        <f t="shared" si="15"/>
        <v>540</v>
      </c>
    </row>
    <row r="982" spans="1:10" hidden="1" x14ac:dyDescent="0.25">
      <c r="A982" s="76">
        <v>667667</v>
      </c>
      <c r="B982" s="144" t="s">
        <v>191</v>
      </c>
      <c r="C982" s="140">
        <v>540</v>
      </c>
      <c r="D982" s="76">
        <v>670010</v>
      </c>
      <c r="E982" s="145" t="s">
        <v>248</v>
      </c>
      <c r="F982" s="145">
        <v>0.1</v>
      </c>
      <c r="G982" s="145">
        <v>19</v>
      </c>
      <c r="H982" s="145">
        <v>0.5</v>
      </c>
      <c r="I982" s="145" t="s">
        <v>344</v>
      </c>
      <c r="J982" s="107">
        <f t="shared" si="15"/>
        <v>540</v>
      </c>
    </row>
    <row r="983" spans="1:10" hidden="1" x14ac:dyDescent="0.25">
      <c r="A983" s="76">
        <v>667667</v>
      </c>
      <c r="B983" s="144" t="s">
        <v>191</v>
      </c>
      <c r="C983" s="140">
        <v>540</v>
      </c>
      <c r="D983" s="76">
        <v>670011</v>
      </c>
      <c r="E983" s="145" t="s">
        <v>249</v>
      </c>
      <c r="F983" s="145">
        <v>3</v>
      </c>
      <c r="G983" s="145">
        <v>4</v>
      </c>
      <c r="H983" s="145">
        <v>4</v>
      </c>
      <c r="I983" s="145" t="s">
        <v>344</v>
      </c>
      <c r="J983" s="107">
        <f t="shared" si="15"/>
        <v>540</v>
      </c>
    </row>
    <row r="984" spans="1:10" hidden="1" x14ac:dyDescent="0.25">
      <c r="A984" s="76">
        <v>667667</v>
      </c>
      <c r="B984" s="144" t="s">
        <v>191</v>
      </c>
      <c r="C984" s="140">
        <v>540</v>
      </c>
      <c r="D984" s="76">
        <v>670007</v>
      </c>
      <c r="E984" s="145" t="s">
        <v>250</v>
      </c>
      <c r="F984" s="145">
        <v>580</v>
      </c>
      <c r="G984" s="145">
        <v>650</v>
      </c>
      <c r="H984" s="145">
        <v>600</v>
      </c>
      <c r="I984" s="145" t="s">
        <v>344</v>
      </c>
      <c r="J984" s="107">
        <f t="shared" si="15"/>
        <v>540</v>
      </c>
    </row>
    <row r="985" spans="1:10" hidden="1" x14ac:dyDescent="0.25">
      <c r="A985" s="76">
        <v>667667</v>
      </c>
      <c r="B985" s="144" t="s">
        <v>191</v>
      </c>
      <c r="C985" s="140">
        <v>540</v>
      </c>
      <c r="D985" s="76">
        <v>670004</v>
      </c>
      <c r="E985" s="145" t="s">
        <v>251</v>
      </c>
      <c r="F985" s="145">
        <v>3</v>
      </c>
      <c r="G985" s="145">
        <v>6</v>
      </c>
      <c r="H985" s="145">
        <v>4.3</v>
      </c>
      <c r="I985" s="145" t="s">
        <v>344</v>
      </c>
      <c r="J985" s="107">
        <f t="shared" si="15"/>
        <v>540</v>
      </c>
    </row>
    <row r="986" spans="1:10" hidden="1" x14ac:dyDescent="0.25">
      <c r="A986" s="76">
        <v>667667</v>
      </c>
      <c r="B986" s="144" t="s">
        <v>191</v>
      </c>
      <c r="C986" s="140">
        <v>540</v>
      </c>
      <c r="D986" s="76">
        <v>670009</v>
      </c>
      <c r="E986" s="145" t="s">
        <v>252</v>
      </c>
      <c r="F986" s="145">
        <v>0.45</v>
      </c>
      <c r="G986" s="145">
        <v>2.5</v>
      </c>
      <c r="H986" s="145">
        <v>3</v>
      </c>
      <c r="I986" s="145" t="s">
        <v>345</v>
      </c>
      <c r="J986" s="107">
        <f t="shared" si="15"/>
        <v>540</v>
      </c>
    </row>
    <row r="987" spans="1:10" hidden="1" x14ac:dyDescent="0.25">
      <c r="A987" s="76">
        <v>667667</v>
      </c>
      <c r="B987" s="144" t="s">
        <v>191</v>
      </c>
      <c r="C987" s="140">
        <v>540</v>
      </c>
      <c r="D987" s="76">
        <v>670008</v>
      </c>
      <c r="E987" s="145" t="s">
        <v>253</v>
      </c>
      <c r="F987" s="145">
        <v>9</v>
      </c>
      <c r="G987" s="145">
        <v>13</v>
      </c>
      <c r="H987" s="145">
        <v>13</v>
      </c>
      <c r="I987" s="145" t="s">
        <v>344</v>
      </c>
      <c r="J987" s="107">
        <f t="shared" si="15"/>
        <v>540</v>
      </c>
    </row>
    <row r="988" spans="1:10" hidden="1" x14ac:dyDescent="0.25">
      <c r="A988" s="76">
        <v>667667</v>
      </c>
      <c r="B988" s="144" t="s">
        <v>191</v>
      </c>
      <c r="C988" s="140">
        <v>540</v>
      </c>
      <c r="D988" s="76">
        <v>680011</v>
      </c>
      <c r="E988" s="145" t="s">
        <v>254</v>
      </c>
      <c r="F988" s="145">
        <v>3</v>
      </c>
      <c r="G988" s="145">
        <v>4</v>
      </c>
      <c r="H988" s="145">
        <v>4</v>
      </c>
      <c r="I988" s="145" t="s">
        <v>344</v>
      </c>
      <c r="J988" s="107">
        <f t="shared" si="15"/>
        <v>540</v>
      </c>
    </row>
    <row r="989" spans="1:10" hidden="1" x14ac:dyDescent="0.25">
      <c r="A989" s="76">
        <v>667667</v>
      </c>
      <c r="B989" s="144" t="s">
        <v>191</v>
      </c>
      <c r="C989" s="140">
        <v>540</v>
      </c>
      <c r="D989" s="76">
        <v>680009</v>
      </c>
      <c r="E989" s="145" t="s">
        <v>90</v>
      </c>
      <c r="F989" s="145">
        <v>32</v>
      </c>
      <c r="G989" s="145">
        <v>35</v>
      </c>
      <c r="H989" s="145">
        <v>34.200000000000003</v>
      </c>
      <c r="I989" s="145" t="s">
        <v>344</v>
      </c>
      <c r="J989" s="107">
        <f t="shared" si="15"/>
        <v>540</v>
      </c>
    </row>
    <row r="990" spans="1:10" hidden="1" x14ac:dyDescent="0.25">
      <c r="A990" s="76">
        <v>667667</v>
      </c>
      <c r="B990" s="144" t="s">
        <v>191</v>
      </c>
      <c r="C990" s="140">
        <v>540</v>
      </c>
      <c r="D990" s="76">
        <v>680001</v>
      </c>
      <c r="E990" s="145" t="s">
        <v>255</v>
      </c>
      <c r="F990" s="145">
        <v>40</v>
      </c>
      <c r="G990" s="145">
        <v>75</v>
      </c>
      <c r="H990" s="145">
        <v>53</v>
      </c>
      <c r="I990" s="145" t="s">
        <v>344</v>
      </c>
      <c r="J990" s="107">
        <f t="shared" si="15"/>
        <v>540</v>
      </c>
    </row>
    <row r="991" spans="1:10" hidden="1" x14ac:dyDescent="0.25">
      <c r="A991" s="76">
        <v>667667</v>
      </c>
      <c r="B991" s="144" t="s">
        <v>191</v>
      </c>
      <c r="C991" s="140">
        <v>540</v>
      </c>
      <c r="D991" s="76">
        <v>680003</v>
      </c>
      <c r="E991" s="145" t="s">
        <v>256</v>
      </c>
      <c r="F991" s="145">
        <v>30</v>
      </c>
      <c r="G991" s="145">
        <v>90</v>
      </c>
      <c r="H991" s="145">
        <v>72</v>
      </c>
      <c r="I991" s="145" t="s">
        <v>344</v>
      </c>
      <c r="J991" s="107">
        <f t="shared" si="15"/>
        <v>540</v>
      </c>
    </row>
    <row r="992" spans="1:10" hidden="1" x14ac:dyDescent="0.25">
      <c r="A992" s="76">
        <v>667667</v>
      </c>
      <c r="B992" s="144" t="s">
        <v>191</v>
      </c>
      <c r="C992" s="140">
        <v>540</v>
      </c>
      <c r="D992" s="76">
        <v>680007</v>
      </c>
      <c r="E992" s="145" t="s">
        <v>300</v>
      </c>
      <c r="F992" s="145">
        <v>501</v>
      </c>
      <c r="G992" s="145">
        <v>505</v>
      </c>
      <c r="H992" s="145">
        <v>500</v>
      </c>
      <c r="I992" s="145" t="s">
        <v>345</v>
      </c>
      <c r="J992" s="107">
        <f t="shared" si="15"/>
        <v>540</v>
      </c>
    </row>
    <row r="993" spans="1:10" hidden="1" x14ac:dyDescent="0.25">
      <c r="A993" s="76">
        <v>667667</v>
      </c>
      <c r="B993" s="144" t="s">
        <v>191</v>
      </c>
      <c r="C993" s="140">
        <v>540</v>
      </c>
      <c r="D993" s="76">
        <v>680008</v>
      </c>
      <c r="E993" s="145" t="s">
        <v>257</v>
      </c>
      <c r="F993" s="145">
        <v>106</v>
      </c>
      <c r="G993" s="145">
        <v>118</v>
      </c>
      <c r="H993" s="145">
        <v>114.5</v>
      </c>
      <c r="I993" s="145" t="s">
        <v>344</v>
      </c>
      <c r="J993" s="107">
        <f t="shared" si="15"/>
        <v>540</v>
      </c>
    </row>
    <row r="994" spans="1:10" hidden="1" x14ac:dyDescent="0.25">
      <c r="A994" s="76">
        <v>667667</v>
      </c>
      <c r="B994" s="144" t="s">
        <v>191</v>
      </c>
      <c r="C994" s="140">
        <v>540</v>
      </c>
      <c r="D994" s="76">
        <v>680010</v>
      </c>
      <c r="E994" s="145" t="s">
        <v>91</v>
      </c>
      <c r="F994" s="145">
        <v>3.45</v>
      </c>
      <c r="G994" s="145">
        <v>5</v>
      </c>
      <c r="H994" s="145">
        <v>4.38</v>
      </c>
      <c r="I994" s="145" t="s">
        <v>344</v>
      </c>
      <c r="J994" s="107">
        <f t="shared" si="15"/>
        <v>540</v>
      </c>
    </row>
    <row r="995" spans="1:10" hidden="1" x14ac:dyDescent="0.25">
      <c r="A995" s="76">
        <v>667667</v>
      </c>
      <c r="B995" s="144" t="s">
        <v>191</v>
      </c>
      <c r="C995" s="140">
        <v>540</v>
      </c>
      <c r="D995" s="76">
        <v>680006</v>
      </c>
      <c r="E995" s="145" t="s">
        <v>258</v>
      </c>
      <c r="F995" s="145">
        <v>8</v>
      </c>
      <c r="G995" s="145">
        <v>13</v>
      </c>
      <c r="H995" s="145">
        <v>10.1</v>
      </c>
      <c r="I995" s="145" t="s">
        <v>344</v>
      </c>
      <c r="J995" s="107">
        <f t="shared" si="15"/>
        <v>540</v>
      </c>
    </row>
    <row r="996" spans="1:10" hidden="1" x14ac:dyDescent="0.25">
      <c r="A996" s="76">
        <v>667667</v>
      </c>
      <c r="B996" s="144" t="s">
        <v>191</v>
      </c>
      <c r="C996" s="140">
        <v>540</v>
      </c>
      <c r="D996" s="76">
        <v>680005</v>
      </c>
      <c r="E996" s="145" t="s">
        <v>259</v>
      </c>
      <c r="F996" s="145">
        <v>160</v>
      </c>
      <c r="G996" s="145">
        <v>250</v>
      </c>
      <c r="H996" s="145">
        <v>132</v>
      </c>
      <c r="I996" s="145" t="s">
        <v>345</v>
      </c>
      <c r="J996" s="107">
        <f t="shared" si="15"/>
        <v>540</v>
      </c>
    </row>
    <row r="997" spans="1:10" hidden="1" x14ac:dyDescent="0.25">
      <c r="A997" s="76">
        <v>667667</v>
      </c>
      <c r="B997" s="144" t="s">
        <v>191</v>
      </c>
      <c r="C997" s="140">
        <v>540</v>
      </c>
      <c r="D997" s="76">
        <v>680002</v>
      </c>
      <c r="E997" s="145" t="s">
        <v>260</v>
      </c>
      <c r="F997" s="145">
        <v>35</v>
      </c>
      <c r="G997" s="145">
        <v>142</v>
      </c>
      <c r="H997" s="145">
        <v>50</v>
      </c>
      <c r="I997" s="145" t="s">
        <v>344</v>
      </c>
      <c r="J997" s="107">
        <f t="shared" si="15"/>
        <v>540</v>
      </c>
    </row>
    <row r="998" spans="1:10" hidden="1" x14ac:dyDescent="0.25">
      <c r="A998" s="76">
        <v>667667</v>
      </c>
      <c r="B998" s="144" t="s">
        <v>191</v>
      </c>
      <c r="C998" s="140">
        <v>540</v>
      </c>
      <c r="D998" s="76">
        <v>680012</v>
      </c>
      <c r="E998" s="145" t="s">
        <v>261</v>
      </c>
      <c r="F998" s="145">
        <v>30</v>
      </c>
      <c r="G998" s="145">
        <v>40</v>
      </c>
      <c r="H998" s="145">
        <v>40</v>
      </c>
      <c r="I998" s="145" t="s">
        <v>344</v>
      </c>
      <c r="J998" s="107">
        <f t="shared" si="15"/>
        <v>540</v>
      </c>
    </row>
    <row r="999" spans="1:10" hidden="1" x14ac:dyDescent="0.25">
      <c r="A999" s="76">
        <v>667664</v>
      </c>
      <c r="B999" s="144" t="s">
        <v>355</v>
      </c>
      <c r="C999" s="140">
        <v>6</v>
      </c>
      <c r="D999" s="76">
        <v>3</v>
      </c>
      <c r="E999" s="145" t="s">
        <v>262</v>
      </c>
      <c r="F999" s="145">
        <v>3600</v>
      </c>
      <c r="G999" s="145">
        <v>4200</v>
      </c>
      <c r="H999" s="145">
        <v>4200</v>
      </c>
      <c r="I999" s="145" t="s">
        <v>344</v>
      </c>
      <c r="J999" s="107">
        <f t="shared" si="15"/>
        <v>6</v>
      </c>
    </row>
    <row r="1000" spans="1:10" hidden="1" x14ac:dyDescent="0.25">
      <c r="A1000" s="76">
        <v>667664</v>
      </c>
      <c r="B1000" s="144" t="s">
        <v>355</v>
      </c>
      <c r="C1000" s="140">
        <v>6</v>
      </c>
      <c r="D1000" s="76">
        <v>59</v>
      </c>
      <c r="E1000" s="145" t="s">
        <v>263</v>
      </c>
      <c r="F1000" s="145">
        <v>23</v>
      </c>
      <c r="G1000" s="145">
        <v>24</v>
      </c>
      <c r="H1000" s="145">
        <v>24</v>
      </c>
      <c r="I1000" s="145" t="s">
        <v>344</v>
      </c>
      <c r="J1000" s="107">
        <f t="shared" si="15"/>
        <v>6</v>
      </c>
    </row>
    <row r="1001" spans="1:10" hidden="1" x14ac:dyDescent="0.25">
      <c r="A1001" s="76">
        <v>667664</v>
      </c>
      <c r="B1001" s="144" t="s">
        <v>355</v>
      </c>
      <c r="C1001" s="140">
        <v>6</v>
      </c>
      <c r="D1001" s="76">
        <v>58</v>
      </c>
      <c r="E1001" s="145" t="s">
        <v>303</v>
      </c>
      <c r="F1001" s="145">
        <v>20</v>
      </c>
      <c r="G1001" s="145">
        <v>50</v>
      </c>
      <c r="H1001" s="145">
        <v>20</v>
      </c>
      <c r="I1001" s="145" t="s">
        <v>344</v>
      </c>
      <c r="J1001" s="107">
        <f t="shared" si="15"/>
        <v>6</v>
      </c>
    </row>
    <row r="1002" spans="1:10" hidden="1" x14ac:dyDescent="0.25">
      <c r="A1002" s="76">
        <v>667664</v>
      </c>
      <c r="B1002" s="144" t="s">
        <v>355</v>
      </c>
      <c r="C1002" s="140">
        <v>6</v>
      </c>
      <c r="D1002" s="76">
        <v>57</v>
      </c>
      <c r="E1002" s="145" t="s">
        <v>360</v>
      </c>
      <c r="F1002" s="145">
        <v>0</v>
      </c>
      <c r="G1002" s="145">
        <v>0</v>
      </c>
      <c r="H1002" s="145">
        <v>0</v>
      </c>
      <c r="I1002" s="145" t="s">
        <v>344</v>
      </c>
      <c r="J1002" s="107">
        <f t="shared" si="15"/>
        <v>6</v>
      </c>
    </row>
    <row r="1003" spans="1:10" hidden="1" x14ac:dyDescent="0.25">
      <c r="A1003" s="76">
        <v>667664</v>
      </c>
      <c r="B1003" s="144" t="s">
        <v>355</v>
      </c>
      <c r="C1003" s="140">
        <v>6</v>
      </c>
      <c r="D1003" s="76">
        <v>21</v>
      </c>
      <c r="E1003" s="145" t="s">
        <v>265</v>
      </c>
      <c r="F1003" s="145">
        <v>26</v>
      </c>
      <c r="G1003" s="145">
        <v>31</v>
      </c>
      <c r="H1003" s="145">
        <v>27</v>
      </c>
      <c r="I1003" s="145" t="s">
        <v>344</v>
      </c>
      <c r="J1003" s="107">
        <f t="shared" si="15"/>
        <v>6</v>
      </c>
    </row>
    <row r="1004" spans="1:10" hidden="1" x14ac:dyDescent="0.25">
      <c r="A1004" s="76">
        <v>667663</v>
      </c>
      <c r="B1004" s="144" t="s">
        <v>191</v>
      </c>
      <c r="C1004" s="140">
        <v>540</v>
      </c>
      <c r="D1004" s="76">
        <v>670001</v>
      </c>
      <c r="E1004" s="145" t="s">
        <v>243</v>
      </c>
      <c r="F1004" s="145">
        <v>500</v>
      </c>
      <c r="G1004" s="145">
        <v>1200</v>
      </c>
      <c r="H1004" s="145">
        <v>1200</v>
      </c>
      <c r="I1004" s="145" t="s">
        <v>344</v>
      </c>
      <c r="J1004" s="107">
        <f t="shared" si="15"/>
        <v>540</v>
      </c>
    </row>
    <row r="1005" spans="1:10" hidden="1" x14ac:dyDescent="0.25">
      <c r="A1005" s="76">
        <v>667663</v>
      </c>
      <c r="B1005" s="144" t="s">
        <v>191</v>
      </c>
      <c r="C1005" s="140">
        <v>540</v>
      </c>
      <c r="D1005" s="76">
        <v>670002</v>
      </c>
      <c r="E1005" s="145" t="s">
        <v>244</v>
      </c>
      <c r="F1005" s="145">
        <v>0</v>
      </c>
      <c r="G1005" s="145">
        <v>1000</v>
      </c>
      <c r="H1005" s="145">
        <v>0</v>
      </c>
      <c r="I1005" s="145" t="s">
        <v>344</v>
      </c>
      <c r="J1005" s="107">
        <f t="shared" si="15"/>
        <v>540</v>
      </c>
    </row>
    <row r="1006" spans="1:10" hidden="1" x14ac:dyDescent="0.25">
      <c r="A1006" s="76">
        <v>667663</v>
      </c>
      <c r="B1006" s="144" t="s">
        <v>191</v>
      </c>
      <c r="C1006" s="140">
        <v>540</v>
      </c>
      <c r="D1006" s="76">
        <v>670003</v>
      </c>
      <c r="E1006" s="145" t="s">
        <v>245</v>
      </c>
      <c r="F1006" s="145">
        <v>0</v>
      </c>
      <c r="G1006" s="145">
        <v>1200</v>
      </c>
      <c r="H1006" s="145">
        <v>0</v>
      </c>
      <c r="I1006" s="145" t="s">
        <v>344</v>
      </c>
      <c r="J1006" s="107">
        <f t="shared" si="15"/>
        <v>540</v>
      </c>
    </row>
    <row r="1007" spans="1:10" hidden="1" x14ac:dyDescent="0.25">
      <c r="A1007" s="76">
        <v>667663</v>
      </c>
      <c r="B1007" s="144" t="s">
        <v>191</v>
      </c>
      <c r="C1007" s="140">
        <v>540</v>
      </c>
      <c r="D1007" s="76">
        <v>670005</v>
      </c>
      <c r="E1007" s="145" t="s">
        <v>246</v>
      </c>
      <c r="F1007" s="145">
        <v>2500</v>
      </c>
      <c r="G1007" s="145">
        <v>4800</v>
      </c>
      <c r="H1007" s="145">
        <v>4606</v>
      </c>
      <c r="I1007" s="145" t="s">
        <v>344</v>
      </c>
      <c r="J1007" s="107">
        <f t="shared" si="15"/>
        <v>540</v>
      </c>
    </row>
    <row r="1008" spans="1:10" hidden="1" x14ac:dyDescent="0.25">
      <c r="A1008" s="76">
        <v>667663</v>
      </c>
      <c r="B1008" s="144" t="s">
        <v>191</v>
      </c>
      <c r="C1008" s="140">
        <v>540</v>
      </c>
      <c r="D1008" s="76">
        <v>670006</v>
      </c>
      <c r="E1008" s="145" t="s">
        <v>247</v>
      </c>
      <c r="F1008" s="145">
        <v>10.5</v>
      </c>
      <c r="G1008" s="145">
        <v>17.5</v>
      </c>
      <c r="H1008" s="145">
        <v>16.2</v>
      </c>
      <c r="I1008" s="145" t="s">
        <v>344</v>
      </c>
      <c r="J1008" s="107">
        <f t="shared" si="15"/>
        <v>540</v>
      </c>
    </row>
    <row r="1009" spans="1:10" hidden="1" x14ac:dyDescent="0.25">
      <c r="A1009" s="76">
        <v>667663</v>
      </c>
      <c r="B1009" s="144" t="s">
        <v>191</v>
      </c>
      <c r="C1009" s="140">
        <v>540</v>
      </c>
      <c r="D1009" s="76">
        <v>670010</v>
      </c>
      <c r="E1009" s="145" t="s">
        <v>248</v>
      </c>
      <c r="F1009" s="145">
        <v>0.1</v>
      </c>
      <c r="G1009" s="145">
        <v>19</v>
      </c>
      <c r="H1009" s="145">
        <v>1.4</v>
      </c>
      <c r="I1009" s="145" t="s">
        <v>344</v>
      </c>
      <c r="J1009" s="107">
        <f t="shared" si="15"/>
        <v>540</v>
      </c>
    </row>
    <row r="1010" spans="1:10" hidden="1" x14ac:dyDescent="0.25">
      <c r="A1010" s="76">
        <v>667663</v>
      </c>
      <c r="B1010" s="144" t="s">
        <v>191</v>
      </c>
      <c r="C1010" s="140">
        <v>540</v>
      </c>
      <c r="D1010" s="76">
        <v>670011</v>
      </c>
      <c r="E1010" s="145" t="s">
        <v>249</v>
      </c>
      <c r="F1010" s="145">
        <v>3</v>
      </c>
      <c r="G1010" s="145">
        <v>4</v>
      </c>
      <c r="H1010" s="145">
        <v>4</v>
      </c>
      <c r="I1010" s="145" t="s">
        <v>344</v>
      </c>
      <c r="J1010" s="107">
        <f t="shared" si="15"/>
        <v>540</v>
      </c>
    </row>
    <row r="1011" spans="1:10" hidden="1" x14ac:dyDescent="0.25">
      <c r="A1011" s="76">
        <v>667663</v>
      </c>
      <c r="B1011" s="144" t="s">
        <v>191</v>
      </c>
      <c r="C1011" s="140">
        <v>540</v>
      </c>
      <c r="D1011" s="76">
        <v>670007</v>
      </c>
      <c r="E1011" s="145" t="s">
        <v>250</v>
      </c>
      <c r="F1011" s="145">
        <v>580</v>
      </c>
      <c r="G1011" s="145">
        <v>650</v>
      </c>
      <c r="H1011" s="145">
        <v>600</v>
      </c>
      <c r="I1011" s="145" t="s">
        <v>344</v>
      </c>
      <c r="J1011" s="107">
        <f t="shared" si="15"/>
        <v>540</v>
      </c>
    </row>
    <row r="1012" spans="1:10" hidden="1" x14ac:dyDescent="0.25">
      <c r="A1012" s="76">
        <v>667663</v>
      </c>
      <c r="B1012" s="144" t="s">
        <v>191</v>
      </c>
      <c r="C1012" s="140">
        <v>540</v>
      </c>
      <c r="D1012" s="76">
        <v>670004</v>
      </c>
      <c r="E1012" s="145" t="s">
        <v>251</v>
      </c>
      <c r="F1012" s="145">
        <v>3</v>
      </c>
      <c r="G1012" s="145">
        <v>6</v>
      </c>
      <c r="H1012" s="145">
        <v>4.0999999999999996</v>
      </c>
      <c r="I1012" s="145" t="s">
        <v>344</v>
      </c>
      <c r="J1012" s="107">
        <f t="shared" si="15"/>
        <v>540</v>
      </c>
    </row>
    <row r="1013" spans="1:10" hidden="1" x14ac:dyDescent="0.25">
      <c r="A1013" s="76">
        <v>667663</v>
      </c>
      <c r="B1013" s="144" t="s">
        <v>191</v>
      </c>
      <c r="C1013" s="140">
        <v>540</v>
      </c>
      <c r="D1013" s="76">
        <v>670009</v>
      </c>
      <c r="E1013" s="145" t="s">
        <v>252</v>
      </c>
      <c r="F1013" s="145">
        <v>0.45</v>
      </c>
      <c r="G1013" s="145">
        <v>2.5</v>
      </c>
      <c r="H1013" s="145">
        <v>2</v>
      </c>
      <c r="I1013" s="145" t="s">
        <v>344</v>
      </c>
      <c r="J1013" s="107">
        <f t="shared" si="15"/>
        <v>540</v>
      </c>
    </row>
    <row r="1014" spans="1:10" hidden="1" x14ac:dyDescent="0.25">
      <c r="A1014" s="76">
        <v>667663</v>
      </c>
      <c r="B1014" s="144" t="s">
        <v>191</v>
      </c>
      <c r="C1014" s="140">
        <v>540</v>
      </c>
      <c r="D1014" s="76">
        <v>670008</v>
      </c>
      <c r="E1014" s="145" t="s">
        <v>253</v>
      </c>
      <c r="F1014" s="145">
        <v>9</v>
      </c>
      <c r="G1014" s="145">
        <v>13</v>
      </c>
      <c r="H1014" s="145">
        <v>12</v>
      </c>
      <c r="I1014" s="145" t="s">
        <v>344</v>
      </c>
      <c r="J1014" s="107">
        <f t="shared" si="15"/>
        <v>540</v>
      </c>
    </row>
    <row r="1015" spans="1:10" hidden="1" x14ac:dyDescent="0.25">
      <c r="A1015" s="76">
        <v>667663</v>
      </c>
      <c r="B1015" s="144" t="s">
        <v>191</v>
      </c>
      <c r="C1015" s="140">
        <v>540</v>
      </c>
      <c r="D1015" s="76">
        <v>680011</v>
      </c>
      <c r="E1015" s="145" t="s">
        <v>254</v>
      </c>
      <c r="F1015" s="145">
        <v>3</v>
      </c>
      <c r="G1015" s="145">
        <v>4</v>
      </c>
      <c r="H1015" s="145">
        <v>4</v>
      </c>
      <c r="I1015" s="145" t="s">
        <v>344</v>
      </c>
      <c r="J1015" s="107">
        <f t="shared" si="15"/>
        <v>540</v>
      </c>
    </row>
    <row r="1016" spans="1:10" hidden="1" x14ac:dyDescent="0.25">
      <c r="A1016" s="76">
        <v>667663</v>
      </c>
      <c r="B1016" s="144" t="s">
        <v>191</v>
      </c>
      <c r="C1016" s="140">
        <v>540</v>
      </c>
      <c r="D1016" s="76">
        <v>680009</v>
      </c>
      <c r="E1016" s="145" t="s">
        <v>90</v>
      </c>
      <c r="F1016" s="145">
        <v>32</v>
      </c>
      <c r="G1016" s="145">
        <v>35</v>
      </c>
      <c r="H1016" s="145">
        <v>0</v>
      </c>
      <c r="I1016" s="145" t="s">
        <v>345</v>
      </c>
      <c r="J1016" s="107">
        <f t="shared" si="15"/>
        <v>540</v>
      </c>
    </row>
    <row r="1017" spans="1:10" hidden="1" x14ac:dyDescent="0.25">
      <c r="A1017" s="76">
        <v>667663</v>
      </c>
      <c r="B1017" s="144" t="s">
        <v>191</v>
      </c>
      <c r="C1017" s="140">
        <v>540</v>
      </c>
      <c r="D1017" s="76">
        <v>680001</v>
      </c>
      <c r="E1017" s="145" t="s">
        <v>255</v>
      </c>
      <c r="F1017" s="145">
        <v>40</v>
      </c>
      <c r="G1017" s="145">
        <v>75</v>
      </c>
      <c r="H1017" s="145">
        <v>54</v>
      </c>
      <c r="I1017" s="145" t="s">
        <v>344</v>
      </c>
      <c r="J1017" s="107">
        <f t="shared" si="15"/>
        <v>540</v>
      </c>
    </row>
    <row r="1018" spans="1:10" hidden="1" x14ac:dyDescent="0.25">
      <c r="A1018" s="76">
        <v>667663</v>
      </c>
      <c r="B1018" s="144" t="s">
        <v>191</v>
      </c>
      <c r="C1018" s="140">
        <v>540</v>
      </c>
      <c r="D1018" s="76">
        <v>680003</v>
      </c>
      <c r="E1018" s="145" t="s">
        <v>256</v>
      </c>
      <c r="F1018" s="145">
        <v>30</v>
      </c>
      <c r="G1018" s="145">
        <v>90</v>
      </c>
      <c r="H1018" s="145">
        <v>75</v>
      </c>
      <c r="I1018" s="145" t="s">
        <v>344</v>
      </c>
      <c r="J1018" s="107">
        <f t="shared" si="15"/>
        <v>540</v>
      </c>
    </row>
    <row r="1019" spans="1:10" hidden="1" x14ac:dyDescent="0.25">
      <c r="A1019" s="76">
        <v>667663</v>
      </c>
      <c r="B1019" s="144" t="s">
        <v>191</v>
      </c>
      <c r="C1019" s="140">
        <v>540</v>
      </c>
      <c r="D1019" s="76">
        <v>680007</v>
      </c>
      <c r="E1019" s="145" t="s">
        <v>300</v>
      </c>
      <c r="F1019" s="145">
        <v>501</v>
      </c>
      <c r="G1019" s="145">
        <v>505</v>
      </c>
      <c r="H1019" s="145">
        <v>502</v>
      </c>
      <c r="I1019" s="145" t="s">
        <v>344</v>
      </c>
      <c r="J1019" s="107">
        <f t="shared" si="15"/>
        <v>540</v>
      </c>
    </row>
    <row r="1020" spans="1:10" hidden="1" x14ac:dyDescent="0.25">
      <c r="A1020" s="76">
        <v>667663</v>
      </c>
      <c r="B1020" s="144" t="s">
        <v>191</v>
      </c>
      <c r="C1020" s="140">
        <v>540</v>
      </c>
      <c r="D1020" s="76">
        <v>680008</v>
      </c>
      <c r="E1020" s="145" t="s">
        <v>257</v>
      </c>
      <c r="F1020" s="145">
        <v>106</v>
      </c>
      <c r="G1020" s="145">
        <v>118</v>
      </c>
      <c r="H1020" s="145">
        <v>114.3</v>
      </c>
      <c r="I1020" s="145" t="s">
        <v>344</v>
      </c>
      <c r="J1020" s="107">
        <f t="shared" si="15"/>
        <v>540</v>
      </c>
    </row>
    <row r="1021" spans="1:10" hidden="1" x14ac:dyDescent="0.25">
      <c r="A1021" s="76">
        <v>667663</v>
      </c>
      <c r="B1021" s="144" t="s">
        <v>191</v>
      </c>
      <c r="C1021" s="140">
        <v>540</v>
      </c>
      <c r="D1021" s="76">
        <v>680010</v>
      </c>
      <c r="E1021" s="145" t="s">
        <v>91</v>
      </c>
      <c r="F1021" s="145">
        <v>3.45</v>
      </c>
      <c r="G1021" s="145">
        <v>5</v>
      </c>
      <c r="H1021" s="145">
        <v>0</v>
      </c>
      <c r="I1021" s="145" t="s">
        <v>345</v>
      </c>
      <c r="J1021" s="107">
        <f t="shared" si="15"/>
        <v>540</v>
      </c>
    </row>
    <row r="1022" spans="1:10" hidden="1" x14ac:dyDescent="0.25">
      <c r="A1022" s="76">
        <v>667663</v>
      </c>
      <c r="B1022" s="144" t="s">
        <v>191</v>
      </c>
      <c r="C1022" s="140">
        <v>540</v>
      </c>
      <c r="D1022" s="76">
        <v>680006</v>
      </c>
      <c r="E1022" s="145" t="s">
        <v>258</v>
      </c>
      <c r="F1022" s="145">
        <v>8</v>
      </c>
      <c r="G1022" s="145">
        <v>13</v>
      </c>
      <c r="H1022" s="145">
        <v>11.2</v>
      </c>
      <c r="I1022" s="145" t="s">
        <v>344</v>
      </c>
      <c r="J1022" s="107">
        <f t="shared" si="15"/>
        <v>540</v>
      </c>
    </row>
    <row r="1023" spans="1:10" hidden="1" x14ac:dyDescent="0.25">
      <c r="A1023" s="76">
        <v>667663</v>
      </c>
      <c r="B1023" s="144" t="s">
        <v>191</v>
      </c>
      <c r="C1023" s="140">
        <v>540</v>
      </c>
      <c r="D1023" s="76">
        <v>680005</v>
      </c>
      <c r="E1023" s="145" t="s">
        <v>259</v>
      </c>
      <c r="F1023" s="145">
        <v>160</v>
      </c>
      <c r="G1023" s="145">
        <v>250</v>
      </c>
      <c r="H1023" s="145">
        <v>145</v>
      </c>
      <c r="I1023" s="145" t="s">
        <v>345</v>
      </c>
      <c r="J1023" s="107">
        <f t="shared" si="15"/>
        <v>540</v>
      </c>
    </row>
    <row r="1024" spans="1:10" hidden="1" x14ac:dyDescent="0.25">
      <c r="A1024" s="76">
        <v>667663</v>
      </c>
      <c r="B1024" s="144" t="s">
        <v>191</v>
      </c>
      <c r="C1024" s="140">
        <v>540</v>
      </c>
      <c r="D1024" s="76">
        <v>680002</v>
      </c>
      <c r="E1024" s="145" t="s">
        <v>260</v>
      </c>
      <c r="F1024" s="145">
        <v>35</v>
      </c>
      <c r="G1024" s="145">
        <v>142</v>
      </c>
      <c r="H1024" s="145">
        <v>40</v>
      </c>
      <c r="I1024" s="145" t="s">
        <v>344</v>
      </c>
      <c r="J1024" s="107">
        <f t="shared" si="15"/>
        <v>540</v>
      </c>
    </row>
    <row r="1025" spans="1:10" hidden="1" x14ac:dyDescent="0.25">
      <c r="A1025" s="76">
        <v>667663</v>
      </c>
      <c r="B1025" s="144" t="s">
        <v>191</v>
      </c>
      <c r="C1025" s="140">
        <v>540</v>
      </c>
      <c r="D1025" s="76">
        <v>680012</v>
      </c>
      <c r="E1025" s="145" t="s">
        <v>261</v>
      </c>
      <c r="F1025" s="145">
        <v>30</v>
      </c>
      <c r="G1025" s="145">
        <v>40</v>
      </c>
      <c r="H1025" s="145">
        <v>40</v>
      </c>
      <c r="I1025" s="145" t="s">
        <v>344</v>
      </c>
      <c r="J1025" s="107">
        <f t="shared" si="15"/>
        <v>540</v>
      </c>
    </row>
    <row r="1026" spans="1:10" hidden="1" x14ac:dyDescent="0.25">
      <c r="A1026" s="76">
        <v>667662</v>
      </c>
      <c r="B1026" s="144" t="s">
        <v>193</v>
      </c>
      <c r="C1026" s="140">
        <v>73</v>
      </c>
      <c r="D1026" s="76">
        <v>30406</v>
      </c>
      <c r="E1026" s="145" t="s">
        <v>119</v>
      </c>
      <c r="F1026" s="145">
        <v>2400</v>
      </c>
      <c r="G1026" s="145">
        <v>2550</v>
      </c>
      <c r="H1026" s="145">
        <v>2356</v>
      </c>
      <c r="I1026" s="145" t="s">
        <v>345</v>
      </c>
      <c r="J1026" s="107">
        <f t="shared" ref="J1026:J1089" si="16">IF(A1026="","",IF(OR(C1026=73,C1026=74,C1026=75),75,IF(OR(C1026=31,C1026=32,C1026=33),33,IF(OR(C1026=301,C1026=302,C1026=303,C1026=304,C1026=305),301,C1026))))</f>
        <v>75</v>
      </c>
    </row>
    <row r="1027" spans="1:10" hidden="1" x14ac:dyDescent="0.25">
      <c r="A1027" s="76">
        <v>667662</v>
      </c>
      <c r="B1027" s="144" t="s">
        <v>193</v>
      </c>
      <c r="C1027" s="140">
        <v>73</v>
      </c>
      <c r="D1027" s="76">
        <v>30408</v>
      </c>
      <c r="E1027" s="145" t="s">
        <v>120</v>
      </c>
      <c r="F1027" s="145">
        <v>20</v>
      </c>
      <c r="G1027" s="145">
        <v>25</v>
      </c>
      <c r="H1027" s="145">
        <v>25</v>
      </c>
      <c r="I1027" s="145" t="s">
        <v>344</v>
      </c>
      <c r="J1027" s="107">
        <f t="shared" si="16"/>
        <v>75</v>
      </c>
    </row>
    <row r="1028" spans="1:10" hidden="1" x14ac:dyDescent="0.25">
      <c r="A1028" s="76">
        <v>667662</v>
      </c>
      <c r="B1028" s="144" t="s">
        <v>193</v>
      </c>
      <c r="C1028" s="140">
        <v>73</v>
      </c>
      <c r="D1028" s="76">
        <v>30409</v>
      </c>
      <c r="E1028" s="145" t="s">
        <v>121</v>
      </c>
      <c r="F1028" s="145">
        <v>0.1</v>
      </c>
      <c r="G1028" s="145">
        <v>0.2</v>
      </c>
      <c r="H1028" s="145">
        <v>0.1</v>
      </c>
      <c r="I1028" s="145" t="s">
        <v>344</v>
      </c>
      <c r="J1028" s="107">
        <f t="shared" si="16"/>
        <v>75</v>
      </c>
    </row>
    <row r="1029" spans="1:10" hidden="1" x14ac:dyDescent="0.25">
      <c r="A1029" s="76">
        <v>667662</v>
      </c>
      <c r="B1029" s="144" t="s">
        <v>193</v>
      </c>
      <c r="C1029" s="140">
        <v>73</v>
      </c>
      <c r="D1029" s="76">
        <v>30401</v>
      </c>
      <c r="E1029" s="145" t="s">
        <v>122</v>
      </c>
      <c r="F1029" s="145">
        <v>2</v>
      </c>
      <c r="G1029" s="145">
        <v>6</v>
      </c>
      <c r="H1029" s="145">
        <v>6</v>
      </c>
      <c r="I1029" s="145" t="s">
        <v>344</v>
      </c>
      <c r="J1029" s="107">
        <f t="shared" si="16"/>
        <v>75</v>
      </c>
    </row>
    <row r="1030" spans="1:10" hidden="1" x14ac:dyDescent="0.25">
      <c r="A1030" s="76">
        <v>667662</v>
      </c>
      <c r="B1030" s="144" t="s">
        <v>193</v>
      </c>
      <c r="C1030" s="140">
        <v>73</v>
      </c>
      <c r="D1030" s="76">
        <v>30407</v>
      </c>
      <c r="E1030" s="145" t="s">
        <v>123</v>
      </c>
      <c r="F1030" s="145">
        <v>1.3</v>
      </c>
      <c r="G1030" s="145">
        <v>1.8</v>
      </c>
      <c r="H1030" s="145">
        <v>1.4</v>
      </c>
      <c r="I1030" s="145" t="s">
        <v>344</v>
      </c>
      <c r="J1030" s="107">
        <f t="shared" si="16"/>
        <v>75</v>
      </c>
    </row>
    <row r="1031" spans="1:10" hidden="1" x14ac:dyDescent="0.25">
      <c r="A1031" s="76">
        <v>667662</v>
      </c>
      <c r="B1031" s="144" t="s">
        <v>193</v>
      </c>
      <c r="C1031" s="140">
        <v>73</v>
      </c>
      <c r="D1031" s="76">
        <v>30405</v>
      </c>
      <c r="E1031" s="145" t="s">
        <v>124</v>
      </c>
      <c r="F1031" s="145">
        <v>52</v>
      </c>
      <c r="G1031" s="145">
        <v>55</v>
      </c>
      <c r="H1031" s="145">
        <v>53</v>
      </c>
      <c r="I1031" s="145" t="s">
        <v>344</v>
      </c>
      <c r="J1031" s="107">
        <f t="shared" si="16"/>
        <v>75</v>
      </c>
    </row>
    <row r="1032" spans="1:10" hidden="1" x14ac:dyDescent="0.25">
      <c r="A1032" s="76">
        <v>667662</v>
      </c>
      <c r="B1032" s="144" t="s">
        <v>193</v>
      </c>
      <c r="C1032" s="140">
        <v>73</v>
      </c>
      <c r="D1032" s="76">
        <v>30403</v>
      </c>
      <c r="E1032" s="145" t="s">
        <v>125</v>
      </c>
      <c r="F1032" s="145">
        <v>85</v>
      </c>
      <c r="G1032" s="145">
        <v>100</v>
      </c>
      <c r="H1032" s="145">
        <v>96.2</v>
      </c>
      <c r="I1032" s="145" t="s">
        <v>344</v>
      </c>
      <c r="J1032" s="107">
        <f t="shared" si="16"/>
        <v>75</v>
      </c>
    </row>
    <row r="1033" spans="1:10" hidden="1" x14ac:dyDescent="0.25">
      <c r="A1033" s="76">
        <v>667662</v>
      </c>
      <c r="B1033" s="144" t="s">
        <v>193</v>
      </c>
      <c r="C1033" s="140">
        <v>73</v>
      </c>
      <c r="D1033" s="76">
        <v>30402</v>
      </c>
      <c r="E1033" s="145" t="s">
        <v>126</v>
      </c>
      <c r="F1033" s="145">
        <v>180</v>
      </c>
      <c r="G1033" s="145">
        <v>200</v>
      </c>
      <c r="H1033" s="145">
        <v>174.9</v>
      </c>
      <c r="I1033" s="145" t="s">
        <v>345</v>
      </c>
      <c r="J1033" s="107">
        <f t="shared" si="16"/>
        <v>75</v>
      </c>
    </row>
    <row r="1034" spans="1:10" hidden="1" x14ac:dyDescent="0.25">
      <c r="A1034" s="76">
        <v>667662</v>
      </c>
      <c r="B1034" s="144" t="s">
        <v>193</v>
      </c>
      <c r="C1034" s="140">
        <v>73</v>
      </c>
      <c r="D1034" s="76">
        <v>30404</v>
      </c>
      <c r="E1034" s="145" t="s">
        <v>127</v>
      </c>
      <c r="F1034" s="145">
        <v>16</v>
      </c>
      <c r="G1034" s="145">
        <v>20</v>
      </c>
      <c r="H1034" s="145">
        <v>20</v>
      </c>
      <c r="I1034" s="145" t="s">
        <v>344</v>
      </c>
      <c r="J1034" s="107">
        <f t="shared" si="16"/>
        <v>75</v>
      </c>
    </row>
    <row r="1035" spans="1:10" hidden="1" x14ac:dyDescent="0.25">
      <c r="A1035" s="76">
        <v>667661</v>
      </c>
      <c r="B1035" s="144" t="s">
        <v>225</v>
      </c>
      <c r="C1035" s="140">
        <v>76</v>
      </c>
      <c r="D1035" s="76">
        <v>40402</v>
      </c>
      <c r="E1035" s="145" t="s">
        <v>220</v>
      </c>
      <c r="F1035" s="145">
        <v>6000</v>
      </c>
      <c r="G1035" s="145">
        <v>9500</v>
      </c>
      <c r="H1035" s="145">
        <v>8000</v>
      </c>
      <c r="I1035" s="145" t="s">
        <v>344</v>
      </c>
      <c r="J1035" s="107">
        <f t="shared" si="16"/>
        <v>76</v>
      </c>
    </row>
    <row r="1036" spans="1:10" hidden="1" x14ac:dyDescent="0.25">
      <c r="A1036" s="76">
        <v>667661</v>
      </c>
      <c r="B1036" s="144" t="s">
        <v>225</v>
      </c>
      <c r="C1036" s="140">
        <v>76</v>
      </c>
      <c r="D1036" s="76">
        <v>40406</v>
      </c>
      <c r="E1036" s="145" t="s">
        <v>221</v>
      </c>
      <c r="F1036" s="145">
        <v>600</v>
      </c>
      <c r="G1036" s="145">
        <v>800</v>
      </c>
      <c r="H1036" s="145">
        <v>600</v>
      </c>
      <c r="I1036" s="145" t="s">
        <v>344</v>
      </c>
      <c r="J1036" s="107">
        <f t="shared" si="16"/>
        <v>76</v>
      </c>
    </row>
    <row r="1037" spans="1:10" hidden="1" x14ac:dyDescent="0.25">
      <c r="A1037" s="76">
        <v>667661</v>
      </c>
      <c r="B1037" s="144" t="s">
        <v>225</v>
      </c>
      <c r="C1037" s="140">
        <v>76</v>
      </c>
      <c r="D1037" s="76">
        <v>40405</v>
      </c>
      <c r="E1037" s="145" t="s">
        <v>222</v>
      </c>
      <c r="F1037" s="145">
        <v>19</v>
      </c>
      <c r="G1037" s="145">
        <v>20</v>
      </c>
      <c r="H1037" s="145">
        <v>19</v>
      </c>
      <c r="I1037" s="145" t="s">
        <v>344</v>
      </c>
      <c r="J1037" s="107">
        <f t="shared" si="16"/>
        <v>76</v>
      </c>
    </row>
    <row r="1038" spans="1:10" hidden="1" x14ac:dyDescent="0.25">
      <c r="A1038" s="76">
        <v>667661</v>
      </c>
      <c r="B1038" s="144" t="s">
        <v>225</v>
      </c>
      <c r="C1038" s="140">
        <v>76</v>
      </c>
      <c r="D1038" s="76">
        <v>40401</v>
      </c>
      <c r="E1038" s="145" t="s">
        <v>128</v>
      </c>
      <c r="F1038" s="145">
        <v>0</v>
      </c>
      <c r="G1038" s="145">
        <v>5</v>
      </c>
      <c r="H1038" s="145">
        <v>1.5</v>
      </c>
      <c r="I1038" s="145" t="s">
        <v>344</v>
      </c>
      <c r="J1038" s="107">
        <f t="shared" si="16"/>
        <v>76</v>
      </c>
    </row>
    <row r="1039" spans="1:10" hidden="1" x14ac:dyDescent="0.25">
      <c r="A1039" s="76">
        <v>667661</v>
      </c>
      <c r="B1039" s="144" t="s">
        <v>225</v>
      </c>
      <c r="C1039" s="140">
        <v>76</v>
      </c>
      <c r="D1039" s="76">
        <v>40404</v>
      </c>
      <c r="E1039" s="145" t="s">
        <v>129</v>
      </c>
      <c r="F1039" s="145">
        <v>1.5</v>
      </c>
      <c r="G1039" s="145">
        <v>2</v>
      </c>
      <c r="H1039" s="145">
        <v>1.5</v>
      </c>
      <c r="I1039" s="145" t="s">
        <v>344</v>
      </c>
      <c r="J1039" s="107">
        <f t="shared" si="16"/>
        <v>76</v>
      </c>
    </row>
    <row r="1040" spans="1:10" hidden="1" x14ac:dyDescent="0.25">
      <c r="A1040" s="76">
        <v>667661</v>
      </c>
      <c r="B1040" s="144" t="s">
        <v>225</v>
      </c>
      <c r="C1040" s="140">
        <v>76</v>
      </c>
      <c r="D1040" s="76">
        <v>40403</v>
      </c>
      <c r="E1040" s="145" t="s">
        <v>223</v>
      </c>
      <c r="F1040" s="145">
        <v>245</v>
      </c>
      <c r="G1040" s="145">
        <v>255</v>
      </c>
      <c r="H1040" s="145">
        <v>256</v>
      </c>
      <c r="I1040" s="145" t="s">
        <v>345</v>
      </c>
      <c r="J1040" s="107">
        <f t="shared" si="16"/>
        <v>76</v>
      </c>
    </row>
    <row r="1041" spans="1:10" hidden="1" x14ac:dyDescent="0.25">
      <c r="A1041" s="76">
        <v>667661</v>
      </c>
      <c r="B1041" s="144" t="s">
        <v>225</v>
      </c>
      <c r="C1041" s="140">
        <v>76</v>
      </c>
      <c r="D1041" s="76">
        <v>40407</v>
      </c>
      <c r="E1041" s="145" t="s">
        <v>224</v>
      </c>
      <c r="F1041" s="145">
        <v>52</v>
      </c>
      <c r="G1041" s="145">
        <v>60</v>
      </c>
      <c r="H1041" s="145">
        <v>60</v>
      </c>
      <c r="I1041" s="145" t="s">
        <v>344</v>
      </c>
      <c r="J1041" s="107">
        <f t="shared" si="16"/>
        <v>76</v>
      </c>
    </row>
    <row r="1042" spans="1:10" hidden="1" x14ac:dyDescent="0.25">
      <c r="A1042" s="76">
        <v>667659</v>
      </c>
      <c r="B1042" s="144" t="s">
        <v>196</v>
      </c>
      <c r="C1042" s="140">
        <v>86</v>
      </c>
      <c r="D1042" s="76">
        <v>60303</v>
      </c>
      <c r="E1042" s="145" t="s">
        <v>240</v>
      </c>
      <c r="F1042" s="145">
        <v>0</v>
      </c>
      <c r="G1042" s="145">
        <v>110</v>
      </c>
      <c r="H1042" s="145">
        <v>46</v>
      </c>
      <c r="I1042" s="145" t="s">
        <v>344</v>
      </c>
      <c r="J1042" s="107">
        <f t="shared" si="16"/>
        <v>86</v>
      </c>
    </row>
    <row r="1043" spans="1:10" hidden="1" x14ac:dyDescent="0.25">
      <c r="A1043" s="76">
        <v>667659</v>
      </c>
      <c r="B1043" s="144" t="s">
        <v>196</v>
      </c>
      <c r="C1043" s="140">
        <v>86</v>
      </c>
      <c r="D1043" s="76">
        <v>60302</v>
      </c>
      <c r="E1043" s="145" t="s">
        <v>241</v>
      </c>
      <c r="F1043" s="145">
        <v>0</v>
      </c>
      <c r="G1043" s="145">
        <v>60</v>
      </c>
      <c r="H1043" s="145">
        <v>12</v>
      </c>
      <c r="I1043" s="145" t="s">
        <v>344</v>
      </c>
      <c r="J1043" s="107">
        <f t="shared" si="16"/>
        <v>86</v>
      </c>
    </row>
    <row r="1044" spans="1:10" hidden="1" x14ac:dyDescent="0.25">
      <c r="A1044" s="76">
        <v>667659</v>
      </c>
      <c r="B1044" s="144" t="s">
        <v>196</v>
      </c>
      <c r="C1044" s="140">
        <v>86</v>
      </c>
      <c r="D1044" s="76">
        <v>60301</v>
      </c>
      <c r="E1044" s="145" t="s">
        <v>242</v>
      </c>
      <c r="F1044" s="145">
        <v>105</v>
      </c>
      <c r="G1044" s="145">
        <v>120</v>
      </c>
      <c r="H1044" s="145">
        <v>111</v>
      </c>
      <c r="I1044" s="145" t="s">
        <v>344</v>
      </c>
      <c r="J1044" s="107">
        <f t="shared" si="16"/>
        <v>86</v>
      </c>
    </row>
    <row r="1045" spans="1:10" hidden="1" x14ac:dyDescent="0.25">
      <c r="A1045" s="76">
        <v>667652</v>
      </c>
      <c r="B1045" s="144" t="s">
        <v>355</v>
      </c>
      <c r="C1045" s="140">
        <v>6</v>
      </c>
      <c r="D1045" s="76">
        <v>3</v>
      </c>
      <c r="E1045" s="145" t="s">
        <v>262</v>
      </c>
      <c r="F1045" s="145">
        <v>3600</v>
      </c>
      <c r="G1045" s="145">
        <v>4200</v>
      </c>
      <c r="H1045" s="145">
        <v>4200</v>
      </c>
      <c r="I1045" s="145" t="s">
        <v>344</v>
      </c>
      <c r="J1045" s="107">
        <f t="shared" si="16"/>
        <v>6</v>
      </c>
    </row>
    <row r="1046" spans="1:10" hidden="1" x14ac:dyDescent="0.25">
      <c r="A1046" s="76">
        <v>667652</v>
      </c>
      <c r="B1046" s="144" t="s">
        <v>355</v>
      </c>
      <c r="C1046" s="140">
        <v>6</v>
      </c>
      <c r="D1046" s="76">
        <v>59</v>
      </c>
      <c r="E1046" s="145" t="s">
        <v>263</v>
      </c>
      <c r="F1046" s="145">
        <v>23</v>
      </c>
      <c r="G1046" s="145">
        <v>24</v>
      </c>
      <c r="H1046" s="145">
        <v>24</v>
      </c>
      <c r="I1046" s="145" t="s">
        <v>344</v>
      </c>
      <c r="J1046" s="107">
        <f t="shared" si="16"/>
        <v>6</v>
      </c>
    </row>
    <row r="1047" spans="1:10" hidden="1" x14ac:dyDescent="0.25">
      <c r="A1047" s="76">
        <v>667652</v>
      </c>
      <c r="B1047" s="144" t="s">
        <v>355</v>
      </c>
      <c r="C1047" s="140">
        <v>6</v>
      </c>
      <c r="D1047" s="76">
        <v>58</v>
      </c>
      <c r="E1047" s="145" t="s">
        <v>303</v>
      </c>
      <c r="F1047" s="145">
        <v>20</v>
      </c>
      <c r="G1047" s="145">
        <v>50</v>
      </c>
      <c r="H1047" s="145">
        <v>20</v>
      </c>
      <c r="I1047" s="145" t="s">
        <v>344</v>
      </c>
      <c r="J1047" s="107">
        <f t="shared" si="16"/>
        <v>6</v>
      </c>
    </row>
    <row r="1048" spans="1:10" hidden="1" x14ac:dyDescent="0.25">
      <c r="A1048" s="76">
        <v>667652</v>
      </c>
      <c r="B1048" s="144" t="s">
        <v>355</v>
      </c>
      <c r="C1048" s="140">
        <v>6</v>
      </c>
      <c r="D1048" s="76">
        <v>57</v>
      </c>
      <c r="E1048" s="145" t="s">
        <v>360</v>
      </c>
      <c r="F1048" s="145">
        <v>0</v>
      </c>
      <c r="G1048" s="145">
        <v>0</v>
      </c>
      <c r="H1048" s="145">
        <v>0</v>
      </c>
      <c r="I1048" s="145" t="s">
        <v>344</v>
      </c>
      <c r="J1048" s="107">
        <f t="shared" si="16"/>
        <v>6</v>
      </c>
    </row>
    <row r="1049" spans="1:10" hidden="1" x14ac:dyDescent="0.25">
      <c r="A1049" s="76">
        <v>667652</v>
      </c>
      <c r="B1049" s="144" t="s">
        <v>355</v>
      </c>
      <c r="C1049" s="140">
        <v>6</v>
      </c>
      <c r="D1049" s="76">
        <v>21</v>
      </c>
      <c r="E1049" s="145" t="s">
        <v>265</v>
      </c>
      <c r="F1049" s="145">
        <v>26</v>
      </c>
      <c r="G1049" s="145">
        <v>31</v>
      </c>
      <c r="H1049" s="145">
        <v>29</v>
      </c>
      <c r="I1049" s="145" t="s">
        <v>344</v>
      </c>
      <c r="J1049" s="107">
        <f t="shared" si="16"/>
        <v>6</v>
      </c>
    </row>
    <row r="1050" spans="1:10" hidden="1" x14ac:dyDescent="0.25">
      <c r="A1050" s="76">
        <v>667651</v>
      </c>
      <c r="B1050" s="144" t="s">
        <v>361</v>
      </c>
      <c r="C1050" s="140">
        <v>1</v>
      </c>
      <c r="D1050" s="76">
        <v>3</v>
      </c>
      <c r="E1050" s="145" t="s">
        <v>262</v>
      </c>
      <c r="F1050" s="145">
        <v>4200</v>
      </c>
      <c r="G1050" s="145">
        <v>4800</v>
      </c>
      <c r="H1050" s="145">
        <v>4200</v>
      </c>
      <c r="I1050" s="145" t="s">
        <v>344</v>
      </c>
      <c r="J1050" s="107">
        <f t="shared" si="16"/>
        <v>1</v>
      </c>
    </row>
    <row r="1051" spans="1:10" hidden="1" x14ac:dyDescent="0.25">
      <c r="A1051" s="76">
        <v>667651</v>
      </c>
      <c r="B1051" s="144" t="s">
        <v>361</v>
      </c>
      <c r="C1051" s="140">
        <v>1</v>
      </c>
      <c r="D1051" s="76">
        <v>59</v>
      </c>
      <c r="E1051" s="145" t="s">
        <v>263</v>
      </c>
      <c r="F1051" s="145">
        <v>60</v>
      </c>
      <c r="G1051" s="145">
        <v>70</v>
      </c>
      <c r="H1051" s="145">
        <v>35</v>
      </c>
      <c r="I1051" s="145" t="s">
        <v>345</v>
      </c>
      <c r="J1051" s="107">
        <f t="shared" si="16"/>
        <v>1</v>
      </c>
    </row>
    <row r="1052" spans="1:10" hidden="1" x14ac:dyDescent="0.25">
      <c r="A1052" s="76">
        <v>667651</v>
      </c>
      <c r="B1052" s="144" t="s">
        <v>361</v>
      </c>
      <c r="C1052" s="140">
        <v>1</v>
      </c>
      <c r="D1052" s="76">
        <v>7</v>
      </c>
      <c r="E1052" s="145" t="s">
        <v>264</v>
      </c>
      <c r="F1052" s="145">
        <v>27</v>
      </c>
      <c r="G1052" s="145">
        <v>30</v>
      </c>
      <c r="H1052" s="145">
        <v>27</v>
      </c>
      <c r="I1052" s="145" t="s">
        <v>344</v>
      </c>
      <c r="J1052" s="107">
        <f t="shared" si="16"/>
        <v>1</v>
      </c>
    </row>
    <row r="1053" spans="1:10" hidden="1" x14ac:dyDescent="0.25">
      <c r="A1053" s="76">
        <v>667646</v>
      </c>
      <c r="B1053" s="144" t="s">
        <v>191</v>
      </c>
      <c r="C1053" s="140">
        <v>540</v>
      </c>
      <c r="D1053" s="76">
        <v>670001</v>
      </c>
      <c r="E1053" s="145" t="s">
        <v>243</v>
      </c>
      <c r="F1053" s="145">
        <v>500</v>
      </c>
      <c r="G1053" s="145">
        <v>1200</v>
      </c>
      <c r="H1053" s="145">
        <v>1200</v>
      </c>
      <c r="I1053" s="145" t="s">
        <v>344</v>
      </c>
      <c r="J1053" s="107">
        <f t="shared" si="16"/>
        <v>540</v>
      </c>
    </row>
    <row r="1054" spans="1:10" hidden="1" x14ac:dyDescent="0.25">
      <c r="A1054" s="76">
        <v>667646</v>
      </c>
      <c r="B1054" s="144" t="s">
        <v>191</v>
      </c>
      <c r="C1054" s="140">
        <v>540</v>
      </c>
      <c r="D1054" s="76">
        <v>670002</v>
      </c>
      <c r="E1054" s="145" t="s">
        <v>244</v>
      </c>
      <c r="F1054" s="145">
        <v>0</v>
      </c>
      <c r="G1054" s="145">
        <v>1000</v>
      </c>
      <c r="H1054" s="145">
        <v>0</v>
      </c>
      <c r="I1054" s="145" t="s">
        <v>344</v>
      </c>
      <c r="J1054" s="107">
        <f t="shared" si="16"/>
        <v>540</v>
      </c>
    </row>
    <row r="1055" spans="1:10" hidden="1" x14ac:dyDescent="0.25">
      <c r="A1055" s="76">
        <v>667646</v>
      </c>
      <c r="B1055" s="144" t="s">
        <v>191</v>
      </c>
      <c r="C1055" s="140">
        <v>540</v>
      </c>
      <c r="D1055" s="76">
        <v>670003</v>
      </c>
      <c r="E1055" s="145" t="s">
        <v>245</v>
      </c>
      <c r="F1055" s="145">
        <v>0</v>
      </c>
      <c r="G1055" s="145">
        <v>1200</v>
      </c>
      <c r="H1055" s="145">
        <v>0</v>
      </c>
      <c r="I1055" s="145" t="s">
        <v>344</v>
      </c>
      <c r="J1055" s="107">
        <f t="shared" si="16"/>
        <v>540</v>
      </c>
    </row>
    <row r="1056" spans="1:10" hidden="1" x14ac:dyDescent="0.25">
      <c r="A1056" s="76">
        <v>667646</v>
      </c>
      <c r="B1056" s="144" t="s">
        <v>191</v>
      </c>
      <c r="C1056" s="140">
        <v>540</v>
      </c>
      <c r="D1056" s="76">
        <v>670005</v>
      </c>
      <c r="E1056" s="145" t="s">
        <v>246</v>
      </c>
      <c r="F1056" s="145">
        <v>2500</v>
      </c>
      <c r="G1056" s="145">
        <v>4800</v>
      </c>
      <c r="H1056" s="145">
        <v>4622</v>
      </c>
      <c r="I1056" s="145" t="s">
        <v>344</v>
      </c>
      <c r="J1056" s="107">
        <f t="shared" si="16"/>
        <v>540</v>
      </c>
    </row>
    <row r="1057" spans="1:10" hidden="1" x14ac:dyDescent="0.25">
      <c r="A1057" s="76">
        <v>667646</v>
      </c>
      <c r="B1057" s="144" t="s">
        <v>191</v>
      </c>
      <c r="C1057" s="140">
        <v>540</v>
      </c>
      <c r="D1057" s="76">
        <v>670006</v>
      </c>
      <c r="E1057" s="145" t="s">
        <v>247</v>
      </c>
      <c r="F1057" s="145">
        <v>10.5</v>
      </c>
      <c r="G1057" s="145">
        <v>17.5</v>
      </c>
      <c r="H1057" s="145">
        <v>16.2</v>
      </c>
      <c r="I1057" s="145" t="s">
        <v>344</v>
      </c>
      <c r="J1057" s="107">
        <f t="shared" si="16"/>
        <v>540</v>
      </c>
    </row>
    <row r="1058" spans="1:10" hidden="1" x14ac:dyDescent="0.25">
      <c r="A1058" s="76">
        <v>667646</v>
      </c>
      <c r="B1058" s="144" t="s">
        <v>191</v>
      </c>
      <c r="C1058" s="140">
        <v>540</v>
      </c>
      <c r="D1058" s="76">
        <v>670010</v>
      </c>
      <c r="E1058" s="145" t="s">
        <v>248</v>
      </c>
      <c r="F1058" s="145">
        <v>0.1</v>
      </c>
      <c r="G1058" s="145">
        <v>19</v>
      </c>
      <c r="H1058" s="145">
        <v>1.8</v>
      </c>
      <c r="I1058" s="145" t="s">
        <v>344</v>
      </c>
      <c r="J1058" s="107">
        <f t="shared" si="16"/>
        <v>540</v>
      </c>
    </row>
    <row r="1059" spans="1:10" hidden="1" x14ac:dyDescent="0.25">
      <c r="A1059" s="76">
        <v>667646</v>
      </c>
      <c r="B1059" s="144" t="s">
        <v>191</v>
      </c>
      <c r="C1059" s="140">
        <v>540</v>
      </c>
      <c r="D1059" s="76">
        <v>670011</v>
      </c>
      <c r="E1059" s="145" t="s">
        <v>249</v>
      </c>
      <c r="F1059" s="145">
        <v>3</v>
      </c>
      <c r="G1059" s="145">
        <v>4</v>
      </c>
      <c r="H1059" s="145">
        <v>4</v>
      </c>
      <c r="I1059" s="145" t="s">
        <v>344</v>
      </c>
      <c r="J1059" s="107">
        <f t="shared" si="16"/>
        <v>540</v>
      </c>
    </row>
    <row r="1060" spans="1:10" hidden="1" x14ac:dyDescent="0.25">
      <c r="A1060" s="76">
        <v>667646</v>
      </c>
      <c r="B1060" s="144" t="s">
        <v>191</v>
      </c>
      <c r="C1060" s="140">
        <v>540</v>
      </c>
      <c r="D1060" s="76">
        <v>670007</v>
      </c>
      <c r="E1060" s="145" t="s">
        <v>250</v>
      </c>
      <c r="F1060" s="145">
        <v>580</v>
      </c>
      <c r="G1060" s="145">
        <v>650</v>
      </c>
      <c r="H1060" s="145">
        <v>600</v>
      </c>
      <c r="I1060" s="145" t="s">
        <v>344</v>
      </c>
      <c r="J1060" s="107">
        <f t="shared" si="16"/>
        <v>540</v>
      </c>
    </row>
    <row r="1061" spans="1:10" hidden="1" x14ac:dyDescent="0.25">
      <c r="A1061" s="76">
        <v>667646</v>
      </c>
      <c r="B1061" s="144" t="s">
        <v>191</v>
      </c>
      <c r="C1061" s="140">
        <v>540</v>
      </c>
      <c r="D1061" s="76">
        <v>670004</v>
      </c>
      <c r="E1061" s="145" t="s">
        <v>251</v>
      </c>
      <c r="F1061" s="145">
        <v>3</v>
      </c>
      <c r="G1061" s="145">
        <v>6</v>
      </c>
      <c r="H1061" s="145">
        <v>4.0999999999999996</v>
      </c>
      <c r="I1061" s="145" t="s">
        <v>344</v>
      </c>
      <c r="J1061" s="107">
        <f t="shared" si="16"/>
        <v>540</v>
      </c>
    </row>
    <row r="1062" spans="1:10" hidden="1" x14ac:dyDescent="0.25">
      <c r="A1062" s="76">
        <v>667646</v>
      </c>
      <c r="B1062" s="144" t="s">
        <v>191</v>
      </c>
      <c r="C1062" s="140">
        <v>540</v>
      </c>
      <c r="D1062" s="76">
        <v>670009</v>
      </c>
      <c r="E1062" s="145" t="s">
        <v>252</v>
      </c>
      <c r="F1062" s="145">
        <v>0.45</v>
      </c>
      <c r="G1062" s="145">
        <v>2.5</v>
      </c>
      <c r="H1062" s="145">
        <v>2</v>
      </c>
      <c r="I1062" s="145" t="s">
        <v>344</v>
      </c>
      <c r="J1062" s="107">
        <f t="shared" si="16"/>
        <v>540</v>
      </c>
    </row>
    <row r="1063" spans="1:10" hidden="1" x14ac:dyDescent="0.25">
      <c r="A1063" s="76">
        <v>667646</v>
      </c>
      <c r="B1063" s="144" t="s">
        <v>191</v>
      </c>
      <c r="C1063" s="140">
        <v>540</v>
      </c>
      <c r="D1063" s="76">
        <v>670008</v>
      </c>
      <c r="E1063" s="145" t="s">
        <v>253</v>
      </c>
      <c r="F1063" s="145">
        <v>9</v>
      </c>
      <c r="G1063" s="145">
        <v>13</v>
      </c>
      <c r="H1063" s="145">
        <v>12</v>
      </c>
      <c r="I1063" s="145" t="s">
        <v>344</v>
      </c>
      <c r="J1063" s="107">
        <f t="shared" si="16"/>
        <v>540</v>
      </c>
    </row>
    <row r="1064" spans="1:10" hidden="1" x14ac:dyDescent="0.25">
      <c r="A1064" s="76">
        <v>667646</v>
      </c>
      <c r="B1064" s="144" t="s">
        <v>191</v>
      </c>
      <c r="C1064" s="140">
        <v>540</v>
      </c>
      <c r="D1064" s="76">
        <v>680011</v>
      </c>
      <c r="E1064" s="145" t="s">
        <v>254</v>
      </c>
      <c r="F1064" s="145">
        <v>3</v>
      </c>
      <c r="G1064" s="145">
        <v>4</v>
      </c>
      <c r="H1064" s="145">
        <v>4</v>
      </c>
      <c r="I1064" s="145" t="s">
        <v>344</v>
      </c>
      <c r="J1064" s="107">
        <f t="shared" si="16"/>
        <v>540</v>
      </c>
    </row>
    <row r="1065" spans="1:10" hidden="1" x14ac:dyDescent="0.25">
      <c r="A1065" s="76">
        <v>667646</v>
      </c>
      <c r="B1065" s="144" t="s">
        <v>191</v>
      </c>
      <c r="C1065" s="140">
        <v>540</v>
      </c>
      <c r="D1065" s="76">
        <v>680009</v>
      </c>
      <c r="E1065" s="145" t="s">
        <v>90</v>
      </c>
      <c r="F1065" s="145">
        <v>32</v>
      </c>
      <c r="G1065" s="145">
        <v>35</v>
      </c>
      <c r="H1065" s="145">
        <v>33.89</v>
      </c>
      <c r="I1065" s="145" t="s">
        <v>344</v>
      </c>
      <c r="J1065" s="107">
        <f t="shared" si="16"/>
        <v>540</v>
      </c>
    </row>
    <row r="1066" spans="1:10" hidden="1" x14ac:dyDescent="0.25">
      <c r="A1066" s="76">
        <v>667646</v>
      </c>
      <c r="B1066" s="144" t="s">
        <v>191</v>
      </c>
      <c r="C1066" s="140">
        <v>540</v>
      </c>
      <c r="D1066" s="76">
        <v>680001</v>
      </c>
      <c r="E1066" s="145" t="s">
        <v>255</v>
      </c>
      <c r="F1066" s="145">
        <v>40</v>
      </c>
      <c r="G1066" s="145">
        <v>75</v>
      </c>
      <c r="H1066" s="145">
        <v>55</v>
      </c>
      <c r="I1066" s="145" t="s">
        <v>344</v>
      </c>
      <c r="J1066" s="107">
        <f t="shared" si="16"/>
        <v>540</v>
      </c>
    </row>
    <row r="1067" spans="1:10" hidden="1" x14ac:dyDescent="0.25">
      <c r="A1067" s="76">
        <v>667646</v>
      </c>
      <c r="B1067" s="144" t="s">
        <v>191</v>
      </c>
      <c r="C1067" s="140">
        <v>540</v>
      </c>
      <c r="D1067" s="76">
        <v>680003</v>
      </c>
      <c r="E1067" s="145" t="s">
        <v>256</v>
      </c>
      <c r="F1067" s="145">
        <v>30</v>
      </c>
      <c r="G1067" s="145">
        <v>90</v>
      </c>
      <c r="H1067" s="145">
        <v>75</v>
      </c>
      <c r="I1067" s="145" t="s">
        <v>344</v>
      </c>
      <c r="J1067" s="107">
        <f t="shared" si="16"/>
        <v>540</v>
      </c>
    </row>
    <row r="1068" spans="1:10" hidden="1" x14ac:dyDescent="0.25">
      <c r="A1068" s="76">
        <v>667646</v>
      </c>
      <c r="B1068" s="144" t="s">
        <v>191</v>
      </c>
      <c r="C1068" s="140">
        <v>540</v>
      </c>
      <c r="D1068" s="76">
        <v>680007</v>
      </c>
      <c r="E1068" s="145" t="s">
        <v>300</v>
      </c>
      <c r="F1068" s="145">
        <v>501</v>
      </c>
      <c r="G1068" s="145">
        <v>505</v>
      </c>
      <c r="H1068" s="145">
        <v>504</v>
      </c>
      <c r="I1068" s="145" t="s">
        <v>344</v>
      </c>
      <c r="J1068" s="107">
        <f t="shared" si="16"/>
        <v>540</v>
      </c>
    </row>
    <row r="1069" spans="1:10" hidden="1" x14ac:dyDescent="0.25">
      <c r="A1069" s="76">
        <v>667646</v>
      </c>
      <c r="B1069" s="144" t="s">
        <v>191</v>
      </c>
      <c r="C1069" s="140">
        <v>540</v>
      </c>
      <c r="D1069" s="76">
        <v>680008</v>
      </c>
      <c r="E1069" s="145" t="s">
        <v>257</v>
      </c>
      <c r="F1069" s="145">
        <v>106</v>
      </c>
      <c r="G1069" s="145">
        <v>118</v>
      </c>
      <c r="H1069" s="145">
        <v>116.5</v>
      </c>
      <c r="I1069" s="145" t="s">
        <v>344</v>
      </c>
      <c r="J1069" s="107">
        <f t="shared" si="16"/>
        <v>540</v>
      </c>
    </row>
    <row r="1070" spans="1:10" hidden="1" x14ac:dyDescent="0.25">
      <c r="A1070" s="76">
        <v>667646</v>
      </c>
      <c r="B1070" s="144" t="s">
        <v>191</v>
      </c>
      <c r="C1070" s="140">
        <v>540</v>
      </c>
      <c r="D1070" s="76">
        <v>680010</v>
      </c>
      <c r="E1070" s="145" t="s">
        <v>91</v>
      </c>
      <c r="F1070" s="145">
        <v>3.45</v>
      </c>
      <c r="G1070" s="145">
        <v>5</v>
      </c>
      <c r="H1070" s="145">
        <v>4.49</v>
      </c>
      <c r="I1070" s="145" t="s">
        <v>344</v>
      </c>
      <c r="J1070" s="107">
        <f t="shared" si="16"/>
        <v>540</v>
      </c>
    </row>
    <row r="1071" spans="1:10" hidden="1" x14ac:dyDescent="0.25">
      <c r="A1071" s="76">
        <v>667646</v>
      </c>
      <c r="B1071" s="144" t="s">
        <v>191</v>
      </c>
      <c r="C1071" s="140">
        <v>540</v>
      </c>
      <c r="D1071" s="76">
        <v>680006</v>
      </c>
      <c r="E1071" s="145" t="s">
        <v>258</v>
      </c>
      <c r="F1071" s="145">
        <v>8</v>
      </c>
      <c r="G1071" s="145">
        <v>13</v>
      </c>
      <c r="H1071" s="145">
        <v>10.4</v>
      </c>
      <c r="I1071" s="145" t="s">
        <v>344</v>
      </c>
      <c r="J1071" s="107">
        <f t="shared" si="16"/>
        <v>540</v>
      </c>
    </row>
    <row r="1072" spans="1:10" hidden="1" x14ac:dyDescent="0.25">
      <c r="A1072" s="76">
        <v>667646</v>
      </c>
      <c r="B1072" s="144" t="s">
        <v>191</v>
      </c>
      <c r="C1072" s="140">
        <v>540</v>
      </c>
      <c r="D1072" s="76">
        <v>680005</v>
      </c>
      <c r="E1072" s="145" t="s">
        <v>259</v>
      </c>
      <c r="F1072" s="145">
        <v>160</v>
      </c>
      <c r="G1072" s="145">
        <v>250</v>
      </c>
      <c r="H1072" s="145">
        <v>140</v>
      </c>
      <c r="I1072" s="145" t="s">
        <v>345</v>
      </c>
      <c r="J1072" s="107">
        <f t="shared" si="16"/>
        <v>540</v>
      </c>
    </row>
    <row r="1073" spans="1:10" hidden="1" x14ac:dyDescent="0.25">
      <c r="A1073" s="76">
        <v>667646</v>
      </c>
      <c r="B1073" s="144" t="s">
        <v>191</v>
      </c>
      <c r="C1073" s="140">
        <v>540</v>
      </c>
      <c r="D1073" s="76">
        <v>680002</v>
      </c>
      <c r="E1073" s="145" t="s">
        <v>260</v>
      </c>
      <c r="F1073" s="145">
        <v>35</v>
      </c>
      <c r="G1073" s="145">
        <v>142</v>
      </c>
      <c r="H1073" s="145">
        <v>50</v>
      </c>
      <c r="I1073" s="145" t="s">
        <v>344</v>
      </c>
      <c r="J1073" s="107">
        <f t="shared" si="16"/>
        <v>540</v>
      </c>
    </row>
    <row r="1074" spans="1:10" hidden="1" x14ac:dyDescent="0.25">
      <c r="A1074" s="76">
        <v>667646</v>
      </c>
      <c r="B1074" s="144" t="s">
        <v>191</v>
      </c>
      <c r="C1074" s="140">
        <v>540</v>
      </c>
      <c r="D1074" s="76">
        <v>680012</v>
      </c>
      <c r="E1074" s="145" t="s">
        <v>261</v>
      </c>
      <c r="F1074" s="145">
        <v>30</v>
      </c>
      <c r="G1074" s="145">
        <v>40</v>
      </c>
      <c r="H1074" s="145">
        <v>40</v>
      </c>
      <c r="I1074" s="145" t="s">
        <v>344</v>
      </c>
      <c r="J1074" s="107">
        <f t="shared" si="16"/>
        <v>540</v>
      </c>
    </row>
    <row r="1075" spans="1:10" hidden="1" x14ac:dyDescent="0.25">
      <c r="A1075" s="76">
        <v>667641</v>
      </c>
      <c r="B1075" s="144" t="s">
        <v>239</v>
      </c>
      <c r="C1075" s="140">
        <v>5</v>
      </c>
      <c r="D1075" s="76">
        <v>7</v>
      </c>
      <c r="E1075" s="145" t="s">
        <v>264</v>
      </c>
      <c r="F1075" s="145">
        <v>22</v>
      </c>
      <c r="G1075" s="145">
        <v>27</v>
      </c>
      <c r="H1075" s="145">
        <v>25</v>
      </c>
      <c r="I1075" s="145" t="s">
        <v>344</v>
      </c>
      <c r="J1075" s="107">
        <f t="shared" si="16"/>
        <v>5</v>
      </c>
    </row>
    <row r="1076" spans="1:10" hidden="1" x14ac:dyDescent="0.25">
      <c r="A1076" s="76">
        <v>667641</v>
      </c>
      <c r="B1076" s="144" t="s">
        <v>239</v>
      </c>
      <c r="C1076" s="140">
        <v>5</v>
      </c>
      <c r="D1076" s="76">
        <v>64</v>
      </c>
      <c r="E1076" s="145" t="s">
        <v>271</v>
      </c>
      <c r="F1076" s="145">
        <v>100</v>
      </c>
      <c r="G1076" s="145">
        <v>100</v>
      </c>
      <c r="H1076" s="145">
        <v>100</v>
      </c>
      <c r="I1076" s="145" t="s">
        <v>344</v>
      </c>
      <c r="J1076" s="107">
        <f t="shared" si="16"/>
        <v>5</v>
      </c>
    </row>
    <row r="1077" spans="1:10" hidden="1" x14ac:dyDescent="0.25">
      <c r="A1077" s="76">
        <v>667639</v>
      </c>
      <c r="B1077" s="144" t="s">
        <v>188</v>
      </c>
      <c r="C1077" s="140">
        <v>55</v>
      </c>
      <c r="D1077" s="76">
        <v>30201</v>
      </c>
      <c r="E1077" s="145" t="s">
        <v>113</v>
      </c>
      <c r="F1077" s="145">
        <v>8500</v>
      </c>
      <c r="G1077" s="145">
        <v>9500</v>
      </c>
      <c r="H1077" s="145">
        <v>8500</v>
      </c>
      <c r="I1077" s="145" t="s">
        <v>344</v>
      </c>
      <c r="J1077" s="107">
        <f t="shared" si="16"/>
        <v>55</v>
      </c>
    </row>
    <row r="1078" spans="1:10" hidden="1" x14ac:dyDescent="0.25">
      <c r="A1078" s="76">
        <v>667639</v>
      </c>
      <c r="B1078" s="144" t="s">
        <v>188</v>
      </c>
      <c r="C1078" s="140">
        <v>55</v>
      </c>
      <c r="D1078" s="76">
        <v>30205</v>
      </c>
      <c r="E1078" s="145" t="s">
        <v>114</v>
      </c>
      <c r="F1078" s="145">
        <v>0.5</v>
      </c>
      <c r="G1078" s="145">
        <v>0.6</v>
      </c>
      <c r="H1078" s="145">
        <v>0.6</v>
      </c>
      <c r="I1078" s="145" t="s">
        <v>344</v>
      </c>
      <c r="J1078" s="107">
        <f t="shared" si="16"/>
        <v>55</v>
      </c>
    </row>
    <row r="1079" spans="1:10" x14ac:dyDescent="0.25">
      <c r="A1079" s="76">
        <v>667639</v>
      </c>
      <c r="B1079" s="144" t="s">
        <v>188</v>
      </c>
      <c r="C1079" s="140">
        <v>55</v>
      </c>
      <c r="D1079" s="76">
        <v>30206</v>
      </c>
      <c r="E1079" s="145" t="s">
        <v>115</v>
      </c>
      <c r="F1079" s="145">
        <v>0.5</v>
      </c>
      <c r="G1079" s="145">
        <v>2</v>
      </c>
      <c r="H1079" s="145">
        <v>3.6</v>
      </c>
      <c r="I1079" s="145" t="s">
        <v>345</v>
      </c>
      <c r="J1079" s="107">
        <f t="shared" si="16"/>
        <v>55</v>
      </c>
    </row>
    <row r="1080" spans="1:10" hidden="1" x14ac:dyDescent="0.25">
      <c r="A1080" s="76">
        <v>667639</v>
      </c>
      <c r="B1080" s="144" t="s">
        <v>188</v>
      </c>
      <c r="C1080" s="140">
        <v>55</v>
      </c>
      <c r="D1080" s="76">
        <v>30202</v>
      </c>
      <c r="E1080" s="145" t="s">
        <v>116</v>
      </c>
      <c r="F1080" s="145">
        <v>50</v>
      </c>
      <c r="G1080" s="145">
        <v>300</v>
      </c>
      <c r="H1080" s="145">
        <v>321</v>
      </c>
      <c r="I1080" s="145" t="s">
        <v>345</v>
      </c>
      <c r="J1080" s="107">
        <f t="shared" si="16"/>
        <v>55</v>
      </c>
    </row>
    <row r="1081" spans="1:10" hidden="1" x14ac:dyDescent="0.25">
      <c r="A1081" s="76">
        <v>667639</v>
      </c>
      <c r="B1081" s="144" t="s">
        <v>188</v>
      </c>
      <c r="C1081" s="140">
        <v>55</v>
      </c>
      <c r="D1081" s="76">
        <v>30203</v>
      </c>
      <c r="E1081" s="145" t="s">
        <v>117</v>
      </c>
      <c r="F1081" s="145">
        <v>105</v>
      </c>
      <c r="G1081" s="145">
        <v>110</v>
      </c>
      <c r="H1081" s="145">
        <v>105</v>
      </c>
      <c r="I1081" s="145" t="s">
        <v>344</v>
      </c>
      <c r="J1081" s="107">
        <f t="shared" si="16"/>
        <v>55</v>
      </c>
    </row>
    <row r="1082" spans="1:10" hidden="1" x14ac:dyDescent="0.25">
      <c r="A1082" s="76">
        <v>667639</v>
      </c>
      <c r="B1082" s="144" t="s">
        <v>188</v>
      </c>
      <c r="C1082" s="140">
        <v>55</v>
      </c>
      <c r="D1082" s="76">
        <v>30204</v>
      </c>
      <c r="E1082" s="145" t="s">
        <v>118</v>
      </c>
      <c r="F1082" s="145">
        <v>120</v>
      </c>
      <c r="G1082" s="145">
        <v>125</v>
      </c>
      <c r="H1082" s="145">
        <v>125</v>
      </c>
      <c r="I1082" s="145" t="s">
        <v>344</v>
      </c>
      <c r="J1082" s="107">
        <f t="shared" si="16"/>
        <v>55</v>
      </c>
    </row>
    <row r="1083" spans="1:10" hidden="1" x14ac:dyDescent="0.25">
      <c r="A1083" s="76">
        <v>667637</v>
      </c>
      <c r="B1083" s="144" t="s">
        <v>193</v>
      </c>
      <c r="C1083" s="140">
        <v>73</v>
      </c>
      <c r="D1083" s="76">
        <v>30406</v>
      </c>
      <c r="E1083" s="145" t="s">
        <v>119</v>
      </c>
      <c r="F1083" s="145">
        <v>2400</v>
      </c>
      <c r="G1083" s="145">
        <v>2550</v>
      </c>
      <c r="H1083" s="145">
        <v>2500</v>
      </c>
      <c r="I1083" s="145" t="s">
        <v>344</v>
      </c>
      <c r="J1083" s="107">
        <f t="shared" si="16"/>
        <v>75</v>
      </c>
    </row>
    <row r="1084" spans="1:10" hidden="1" x14ac:dyDescent="0.25">
      <c r="A1084" s="76">
        <v>667637</v>
      </c>
      <c r="B1084" s="144" t="s">
        <v>193</v>
      </c>
      <c r="C1084" s="140">
        <v>73</v>
      </c>
      <c r="D1084" s="76">
        <v>30408</v>
      </c>
      <c r="E1084" s="145" t="s">
        <v>120</v>
      </c>
      <c r="F1084" s="145">
        <v>20</v>
      </c>
      <c r="G1084" s="145">
        <v>25</v>
      </c>
      <c r="H1084" s="145">
        <v>25</v>
      </c>
      <c r="I1084" s="145" t="s">
        <v>344</v>
      </c>
      <c r="J1084" s="107">
        <f t="shared" si="16"/>
        <v>75</v>
      </c>
    </row>
    <row r="1085" spans="1:10" hidden="1" x14ac:dyDescent="0.25">
      <c r="A1085" s="76">
        <v>667637</v>
      </c>
      <c r="B1085" s="144" t="s">
        <v>193</v>
      </c>
      <c r="C1085" s="140">
        <v>73</v>
      </c>
      <c r="D1085" s="76">
        <v>30409</v>
      </c>
      <c r="E1085" s="145" t="s">
        <v>121</v>
      </c>
      <c r="F1085" s="145">
        <v>0.1</v>
      </c>
      <c r="G1085" s="145">
        <v>0.2</v>
      </c>
      <c r="H1085" s="145">
        <v>0.2</v>
      </c>
      <c r="I1085" s="145" t="s">
        <v>344</v>
      </c>
      <c r="J1085" s="107">
        <f t="shared" si="16"/>
        <v>75</v>
      </c>
    </row>
    <row r="1086" spans="1:10" hidden="1" x14ac:dyDescent="0.25">
      <c r="A1086" s="76">
        <v>667637</v>
      </c>
      <c r="B1086" s="144" t="s">
        <v>193</v>
      </c>
      <c r="C1086" s="140">
        <v>73</v>
      </c>
      <c r="D1086" s="76">
        <v>30401</v>
      </c>
      <c r="E1086" s="145" t="s">
        <v>122</v>
      </c>
      <c r="F1086" s="145">
        <v>2</v>
      </c>
      <c r="G1086" s="145">
        <v>6</v>
      </c>
      <c r="H1086" s="145">
        <v>6</v>
      </c>
      <c r="I1086" s="145" t="s">
        <v>344</v>
      </c>
      <c r="J1086" s="107">
        <f t="shared" si="16"/>
        <v>75</v>
      </c>
    </row>
    <row r="1087" spans="1:10" hidden="1" x14ac:dyDescent="0.25">
      <c r="A1087" s="76">
        <v>667637</v>
      </c>
      <c r="B1087" s="144" t="s">
        <v>193</v>
      </c>
      <c r="C1087" s="140">
        <v>73</v>
      </c>
      <c r="D1087" s="76">
        <v>30407</v>
      </c>
      <c r="E1087" s="145" t="s">
        <v>123</v>
      </c>
      <c r="F1087" s="145">
        <v>1.3</v>
      </c>
      <c r="G1087" s="145">
        <v>1.8</v>
      </c>
      <c r="H1087" s="145">
        <v>1.5</v>
      </c>
      <c r="I1087" s="145" t="s">
        <v>344</v>
      </c>
      <c r="J1087" s="107">
        <f t="shared" si="16"/>
        <v>75</v>
      </c>
    </row>
    <row r="1088" spans="1:10" hidden="1" x14ac:dyDescent="0.25">
      <c r="A1088" s="76">
        <v>667637</v>
      </c>
      <c r="B1088" s="144" t="s">
        <v>193</v>
      </c>
      <c r="C1088" s="140">
        <v>73</v>
      </c>
      <c r="D1088" s="76">
        <v>30405</v>
      </c>
      <c r="E1088" s="145" t="s">
        <v>124</v>
      </c>
      <c r="F1088" s="145">
        <v>52</v>
      </c>
      <c r="G1088" s="145">
        <v>55</v>
      </c>
      <c r="H1088" s="145">
        <v>55</v>
      </c>
      <c r="I1088" s="145" t="s">
        <v>344</v>
      </c>
      <c r="J1088" s="107">
        <f t="shared" si="16"/>
        <v>75</v>
      </c>
    </row>
    <row r="1089" spans="1:10" hidden="1" x14ac:dyDescent="0.25">
      <c r="A1089" s="76">
        <v>667637</v>
      </c>
      <c r="B1089" s="144" t="s">
        <v>193</v>
      </c>
      <c r="C1089" s="140">
        <v>73</v>
      </c>
      <c r="D1089" s="76">
        <v>30403</v>
      </c>
      <c r="E1089" s="145" t="s">
        <v>125</v>
      </c>
      <c r="F1089" s="145">
        <v>85</v>
      </c>
      <c r="G1089" s="145">
        <v>100</v>
      </c>
      <c r="H1089" s="145">
        <v>96.8</v>
      </c>
      <c r="I1089" s="145" t="s">
        <v>344</v>
      </c>
      <c r="J1089" s="107">
        <f t="shared" si="16"/>
        <v>75</v>
      </c>
    </row>
    <row r="1090" spans="1:10" hidden="1" x14ac:dyDescent="0.25">
      <c r="A1090" s="76">
        <v>667637</v>
      </c>
      <c r="B1090" s="144" t="s">
        <v>193</v>
      </c>
      <c r="C1090" s="140">
        <v>73</v>
      </c>
      <c r="D1090" s="76">
        <v>30402</v>
      </c>
      <c r="E1090" s="145" t="s">
        <v>126</v>
      </c>
      <c r="F1090" s="145">
        <v>180</v>
      </c>
      <c r="G1090" s="145">
        <v>200</v>
      </c>
      <c r="H1090" s="145">
        <v>180</v>
      </c>
      <c r="I1090" s="145" t="s">
        <v>344</v>
      </c>
      <c r="J1090" s="107">
        <f t="shared" ref="J1090:J1153" si="17">IF(A1090="","",IF(OR(C1090=73,C1090=74,C1090=75),75,IF(OR(C1090=31,C1090=32,C1090=33),33,IF(OR(C1090=301,C1090=302,C1090=303,C1090=304,C1090=305),301,C1090))))</f>
        <v>75</v>
      </c>
    </row>
    <row r="1091" spans="1:10" hidden="1" x14ac:dyDescent="0.25">
      <c r="A1091" s="76">
        <v>667637</v>
      </c>
      <c r="B1091" s="144" t="s">
        <v>193</v>
      </c>
      <c r="C1091" s="140">
        <v>73</v>
      </c>
      <c r="D1091" s="76">
        <v>30404</v>
      </c>
      <c r="E1091" s="145" t="s">
        <v>127</v>
      </c>
      <c r="F1091" s="145">
        <v>16</v>
      </c>
      <c r="G1091" s="145">
        <v>20</v>
      </c>
      <c r="H1091" s="145">
        <v>20</v>
      </c>
      <c r="I1091" s="145" t="s">
        <v>344</v>
      </c>
      <c r="J1091" s="107">
        <f t="shared" si="17"/>
        <v>75</v>
      </c>
    </row>
    <row r="1092" spans="1:10" hidden="1" x14ac:dyDescent="0.25">
      <c r="A1092" s="76">
        <v>667627</v>
      </c>
      <c r="B1092" s="144" t="s">
        <v>225</v>
      </c>
      <c r="C1092" s="140">
        <v>76</v>
      </c>
      <c r="D1092" s="76">
        <v>40402</v>
      </c>
      <c r="E1092" s="145" t="s">
        <v>220</v>
      </c>
      <c r="F1092" s="145">
        <v>6000</v>
      </c>
      <c r="G1092" s="145">
        <v>9500</v>
      </c>
      <c r="H1092" s="145">
        <v>7800</v>
      </c>
      <c r="I1092" s="145" t="s">
        <v>344</v>
      </c>
      <c r="J1092" s="107">
        <f t="shared" si="17"/>
        <v>76</v>
      </c>
    </row>
    <row r="1093" spans="1:10" hidden="1" x14ac:dyDescent="0.25">
      <c r="A1093" s="76">
        <v>667627</v>
      </c>
      <c r="B1093" s="144" t="s">
        <v>225</v>
      </c>
      <c r="C1093" s="140">
        <v>76</v>
      </c>
      <c r="D1093" s="76">
        <v>40406</v>
      </c>
      <c r="E1093" s="145" t="s">
        <v>221</v>
      </c>
      <c r="F1093" s="145">
        <v>600</v>
      </c>
      <c r="G1093" s="145">
        <v>800</v>
      </c>
      <c r="H1093" s="145">
        <v>700</v>
      </c>
      <c r="I1093" s="145" t="s">
        <v>344</v>
      </c>
      <c r="J1093" s="107">
        <f t="shared" si="17"/>
        <v>76</v>
      </c>
    </row>
    <row r="1094" spans="1:10" hidden="1" x14ac:dyDescent="0.25">
      <c r="A1094" s="76">
        <v>667627</v>
      </c>
      <c r="B1094" s="144" t="s">
        <v>225</v>
      </c>
      <c r="C1094" s="140">
        <v>76</v>
      </c>
      <c r="D1094" s="76">
        <v>40405</v>
      </c>
      <c r="E1094" s="145" t="s">
        <v>222</v>
      </c>
      <c r="F1094" s="145">
        <v>19</v>
      </c>
      <c r="G1094" s="145">
        <v>20</v>
      </c>
      <c r="H1094" s="145">
        <v>20</v>
      </c>
      <c r="I1094" s="145" t="s">
        <v>344</v>
      </c>
      <c r="J1094" s="107">
        <f t="shared" si="17"/>
        <v>76</v>
      </c>
    </row>
    <row r="1095" spans="1:10" hidden="1" x14ac:dyDescent="0.25">
      <c r="A1095" s="76">
        <v>667627</v>
      </c>
      <c r="B1095" s="144" t="s">
        <v>225</v>
      </c>
      <c r="C1095" s="140">
        <v>76</v>
      </c>
      <c r="D1095" s="76">
        <v>40401</v>
      </c>
      <c r="E1095" s="145" t="s">
        <v>128</v>
      </c>
      <c r="F1095" s="145">
        <v>0</v>
      </c>
      <c r="G1095" s="145">
        <v>5</v>
      </c>
      <c r="H1095" s="145">
        <v>1.6</v>
      </c>
      <c r="I1095" s="145" t="s">
        <v>344</v>
      </c>
      <c r="J1095" s="107">
        <f t="shared" si="17"/>
        <v>76</v>
      </c>
    </row>
    <row r="1096" spans="1:10" hidden="1" x14ac:dyDescent="0.25">
      <c r="A1096" s="76">
        <v>667627</v>
      </c>
      <c r="B1096" s="144" t="s">
        <v>225</v>
      </c>
      <c r="C1096" s="140">
        <v>76</v>
      </c>
      <c r="D1096" s="76">
        <v>40404</v>
      </c>
      <c r="E1096" s="145" t="s">
        <v>129</v>
      </c>
      <c r="F1096" s="145">
        <v>1.5</v>
      </c>
      <c r="G1096" s="145">
        <v>2</v>
      </c>
      <c r="H1096" s="145">
        <v>1.5</v>
      </c>
      <c r="I1096" s="145" t="s">
        <v>344</v>
      </c>
      <c r="J1096" s="107">
        <f t="shared" si="17"/>
        <v>76</v>
      </c>
    </row>
    <row r="1097" spans="1:10" hidden="1" x14ac:dyDescent="0.25">
      <c r="A1097" s="76">
        <v>667627</v>
      </c>
      <c r="B1097" s="144" t="s">
        <v>225</v>
      </c>
      <c r="C1097" s="140">
        <v>76</v>
      </c>
      <c r="D1097" s="76">
        <v>40403</v>
      </c>
      <c r="E1097" s="145" t="s">
        <v>223</v>
      </c>
      <c r="F1097" s="145">
        <v>245</v>
      </c>
      <c r="G1097" s="145">
        <v>255</v>
      </c>
      <c r="H1097" s="145">
        <v>255</v>
      </c>
      <c r="I1097" s="145" t="s">
        <v>344</v>
      </c>
      <c r="J1097" s="107">
        <f t="shared" si="17"/>
        <v>76</v>
      </c>
    </row>
    <row r="1098" spans="1:10" hidden="1" x14ac:dyDescent="0.25">
      <c r="A1098" s="76">
        <v>667627</v>
      </c>
      <c r="B1098" s="144" t="s">
        <v>225</v>
      </c>
      <c r="C1098" s="140">
        <v>76</v>
      </c>
      <c r="D1098" s="76">
        <v>40407</v>
      </c>
      <c r="E1098" s="145" t="s">
        <v>224</v>
      </c>
      <c r="F1098" s="145">
        <v>52</v>
      </c>
      <c r="G1098" s="145">
        <v>60</v>
      </c>
      <c r="H1098" s="145">
        <v>60</v>
      </c>
      <c r="I1098" s="145" t="s">
        <v>344</v>
      </c>
      <c r="J1098" s="107">
        <f t="shared" si="17"/>
        <v>76</v>
      </c>
    </row>
    <row r="1099" spans="1:10" hidden="1" x14ac:dyDescent="0.25">
      <c r="A1099" s="76">
        <v>667623</v>
      </c>
      <c r="B1099" s="144" t="s">
        <v>355</v>
      </c>
      <c r="C1099" s="140">
        <v>6</v>
      </c>
      <c r="D1099" s="76">
        <v>3</v>
      </c>
      <c r="E1099" s="145" t="s">
        <v>262</v>
      </c>
      <c r="F1099" s="145">
        <v>3600</v>
      </c>
      <c r="G1099" s="145">
        <v>4200</v>
      </c>
      <c r="H1099" s="145">
        <v>4200</v>
      </c>
      <c r="I1099" s="145" t="s">
        <v>344</v>
      </c>
      <c r="J1099" s="107">
        <f t="shared" si="17"/>
        <v>6</v>
      </c>
    </row>
    <row r="1100" spans="1:10" hidden="1" x14ac:dyDescent="0.25">
      <c r="A1100" s="76">
        <v>667623</v>
      </c>
      <c r="B1100" s="144" t="s">
        <v>355</v>
      </c>
      <c r="C1100" s="140">
        <v>6</v>
      </c>
      <c r="D1100" s="76">
        <v>59</v>
      </c>
      <c r="E1100" s="145" t="s">
        <v>263</v>
      </c>
      <c r="F1100" s="145">
        <v>23</v>
      </c>
      <c r="G1100" s="145">
        <v>24</v>
      </c>
      <c r="H1100" s="145">
        <v>24</v>
      </c>
      <c r="I1100" s="145" t="s">
        <v>344</v>
      </c>
      <c r="J1100" s="107">
        <f t="shared" si="17"/>
        <v>6</v>
      </c>
    </row>
    <row r="1101" spans="1:10" hidden="1" x14ac:dyDescent="0.25">
      <c r="A1101" s="76">
        <v>667623</v>
      </c>
      <c r="B1101" s="144" t="s">
        <v>355</v>
      </c>
      <c r="C1101" s="140">
        <v>6</v>
      </c>
      <c r="D1101" s="76">
        <v>58</v>
      </c>
      <c r="E1101" s="145" t="s">
        <v>303</v>
      </c>
      <c r="F1101" s="145">
        <v>20</v>
      </c>
      <c r="G1101" s="145">
        <v>50</v>
      </c>
      <c r="H1101" s="145">
        <v>40</v>
      </c>
      <c r="I1101" s="145" t="s">
        <v>344</v>
      </c>
      <c r="J1101" s="107">
        <f t="shared" si="17"/>
        <v>6</v>
      </c>
    </row>
    <row r="1102" spans="1:10" hidden="1" x14ac:dyDescent="0.25">
      <c r="A1102" s="76">
        <v>667623</v>
      </c>
      <c r="B1102" s="144" t="s">
        <v>355</v>
      </c>
      <c r="C1102" s="140">
        <v>6</v>
      </c>
      <c r="D1102" s="76">
        <v>57</v>
      </c>
      <c r="E1102" s="145" t="s">
        <v>360</v>
      </c>
      <c r="F1102" s="145">
        <v>0</v>
      </c>
      <c r="G1102" s="145">
        <v>0</v>
      </c>
      <c r="H1102" s="145">
        <v>0</v>
      </c>
      <c r="I1102" s="145" t="s">
        <v>344</v>
      </c>
      <c r="J1102" s="107">
        <f t="shared" si="17"/>
        <v>6</v>
      </c>
    </row>
    <row r="1103" spans="1:10" hidden="1" x14ac:dyDescent="0.25">
      <c r="A1103" s="76">
        <v>667623</v>
      </c>
      <c r="B1103" s="144" t="s">
        <v>355</v>
      </c>
      <c r="C1103" s="140">
        <v>6</v>
      </c>
      <c r="D1103" s="76">
        <v>21</v>
      </c>
      <c r="E1103" s="145" t="s">
        <v>265</v>
      </c>
      <c r="F1103" s="145">
        <v>26</v>
      </c>
      <c r="G1103" s="145">
        <v>31</v>
      </c>
      <c r="H1103" s="145">
        <v>27</v>
      </c>
      <c r="I1103" s="145" t="s">
        <v>344</v>
      </c>
      <c r="J1103" s="107">
        <f t="shared" si="17"/>
        <v>6</v>
      </c>
    </row>
    <row r="1104" spans="1:10" hidden="1" x14ac:dyDescent="0.25">
      <c r="A1104" s="76">
        <v>667622</v>
      </c>
      <c r="B1104" s="144" t="s">
        <v>239</v>
      </c>
      <c r="C1104" s="140">
        <v>5</v>
      </c>
      <c r="D1104" s="76">
        <v>7</v>
      </c>
      <c r="E1104" s="145" t="s">
        <v>264</v>
      </c>
      <c r="F1104" s="145">
        <v>22</v>
      </c>
      <c r="G1104" s="145">
        <v>27</v>
      </c>
      <c r="H1104" s="145">
        <v>22</v>
      </c>
      <c r="I1104" s="145" t="s">
        <v>344</v>
      </c>
      <c r="J1104" s="107">
        <f t="shared" si="17"/>
        <v>5</v>
      </c>
    </row>
    <row r="1105" spans="1:10" hidden="1" x14ac:dyDescent="0.25">
      <c r="A1105" s="76">
        <v>667622</v>
      </c>
      <c r="B1105" s="144" t="s">
        <v>239</v>
      </c>
      <c r="C1105" s="140">
        <v>5</v>
      </c>
      <c r="D1105" s="76">
        <v>64</v>
      </c>
      <c r="E1105" s="145" t="s">
        <v>271</v>
      </c>
      <c r="F1105" s="145">
        <v>100</v>
      </c>
      <c r="G1105" s="145">
        <v>100</v>
      </c>
      <c r="H1105" s="145">
        <v>100</v>
      </c>
      <c r="I1105" s="145" t="s">
        <v>344</v>
      </c>
      <c r="J1105" s="107">
        <f t="shared" si="17"/>
        <v>5</v>
      </c>
    </row>
    <row r="1106" spans="1:10" hidden="1" x14ac:dyDescent="0.25">
      <c r="A1106" s="76">
        <v>667619</v>
      </c>
      <c r="B1106" s="144" t="s">
        <v>355</v>
      </c>
      <c r="C1106" s="140">
        <v>6</v>
      </c>
      <c r="D1106" s="76">
        <v>3</v>
      </c>
      <c r="E1106" s="145" t="s">
        <v>262</v>
      </c>
      <c r="F1106" s="145">
        <v>3600</v>
      </c>
      <c r="G1106" s="145">
        <v>4200</v>
      </c>
      <c r="H1106" s="145">
        <v>4200</v>
      </c>
      <c r="I1106" s="145" t="s">
        <v>344</v>
      </c>
      <c r="J1106" s="107">
        <f t="shared" si="17"/>
        <v>6</v>
      </c>
    </row>
    <row r="1107" spans="1:10" hidden="1" x14ac:dyDescent="0.25">
      <c r="A1107" s="76">
        <v>667619</v>
      </c>
      <c r="B1107" s="144" t="s">
        <v>355</v>
      </c>
      <c r="C1107" s="140">
        <v>6</v>
      </c>
      <c r="D1107" s="76">
        <v>59</v>
      </c>
      <c r="E1107" s="145" t="s">
        <v>263</v>
      </c>
      <c r="F1107" s="145">
        <v>23</v>
      </c>
      <c r="G1107" s="145">
        <v>24</v>
      </c>
      <c r="H1107" s="145">
        <v>24</v>
      </c>
      <c r="I1107" s="145" t="s">
        <v>344</v>
      </c>
      <c r="J1107" s="107">
        <f t="shared" si="17"/>
        <v>6</v>
      </c>
    </row>
    <row r="1108" spans="1:10" hidden="1" x14ac:dyDescent="0.25">
      <c r="A1108" s="76">
        <v>667619</v>
      </c>
      <c r="B1108" s="144" t="s">
        <v>355</v>
      </c>
      <c r="C1108" s="140">
        <v>6</v>
      </c>
      <c r="D1108" s="76">
        <v>58</v>
      </c>
      <c r="E1108" s="145" t="s">
        <v>303</v>
      </c>
      <c r="F1108" s="145">
        <v>20</v>
      </c>
      <c r="G1108" s="145">
        <v>50</v>
      </c>
      <c r="H1108" s="145">
        <v>40</v>
      </c>
      <c r="I1108" s="145" t="s">
        <v>344</v>
      </c>
      <c r="J1108" s="107">
        <f t="shared" si="17"/>
        <v>6</v>
      </c>
    </row>
    <row r="1109" spans="1:10" hidden="1" x14ac:dyDescent="0.25">
      <c r="A1109" s="76">
        <v>667619</v>
      </c>
      <c r="B1109" s="144" t="s">
        <v>355</v>
      </c>
      <c r="C1109" s="140">
        <v>6</v>
      </c>
      <c r="D1109" s="76">
        <v>57</v>
      </c>
      <c r="E1109" s="145" t="s">
        <v>360</v>
      </c>
      <c r="F1109" s="145">
        <v>0</v>
      </c>
      <c r="G1109" s="145">
        <v>0</v>
      </c>
      <c r="H1109" s="145">
        <v>0</v>
      </c>
      <c r="I1109" s="145" t="s">
        <v>344</v>
      </c>
      <c r="J1109" s="107">
        <f t="shared" si="17"/>
        <v>6</v>
      </c>
    </row>
    <row r="1110" spans="1:10" hidden="1" x14ac:dyDescent="0.25">
      <c r="A1110" s="76">
        <v>667619</v>
      </c>
      <c r="B1110" s="144" t="s">
        <v>355</v>
      </c>
      <c r="C1110" s="140">
        <v>6</v>
      </c>
      <c r="D1110" s="76">
        <v>21</v>
      </c>
      <c r="E1110" s="145" t="s">
        <v>265</v>
      </c>
      <c r="F1110" s="145">
        <v>26</v>
      </c>
      <c r="G1110" s="145">
        <v>31</v>
      </c>
      <c r="H1110" s="145">
        <v>28</v>
      </c>
      <c r="I1110" s="145" t="s">
        <v>344</v>
      </c>
      <c r="J1110" s="107">
        <f t="shared" si="17"/>
        <v>6</v>
      </c>
    </row>
    <row r="1111" spans="1:10" hidden="1" x14ac:dyDescent="0.25">
      <c r="A1111" s="76">
        <v>667618</v>
      </c>
      <c r="B1111" s="144" t="s">
        <v>354</v>
      </c>
      <c r="C1111" s="140">
        <v>32</v>
      </c>
      <c r="D1111" s="76">
        <v>10110</v>
      </c>
      <c r="E1111" s="145" t="s">
        <v>233</v>
      </c>
      <c r="F1111" s="145">
        <v>6</v>
      </c>
      <c r="G1111" s="145">
        <v>10</v>
      </c>
      <c r="H1111" s="145">
        <v>8</v>
      </c>
      <c r="I1111" s="145" t="s">
        <v>344</v>
      </c>
      <c r="J1111" s="107">
        <f t="shared" si="17"/>
        <v>33</v>
      </c>
    </row>
    <row r="1112" spans="1:10" hidden="1" x14ac:dyDescent="0.25">
      <c r="A1112" s="76">
        <v>667618</v>
      </c>
      <c r="B1112" s="144" t="s">
        <v>354</v>
      </c>
      <c r="C1112" s="140">
        <v>32</v>
      </c>
      <c r="D1112" s="76">
        <v>10101</v>
      </c>
      <c r="E1112" s="145" t="s">
        <v>234</v>
      </c>
      <c r="F1112" s="145">
        <v>95</v>
      </c>
      <c r="G1112" s="145">
        <v>115</v>
      </c>
      <c r="H1112" s="145">
        <v>100</v>
      </c>
      <c r="I1112" s="145" t="s">
        <v>344</v>
      </c>
      <c r="J1112" s="107">
        <f t="shared" si="17"/>
        <v>33</v>
      </c>
    </row>
    <row r="1113" spans="1:10" hidden="1" x14ac:dyDescent="0.25">
      <c r="A1113" s="76">
        <v>667618</v>
      </c>
      <c r="B1113" s="144" t="s">
        <v>354</v>
      </c>
      <c r="C1113" s="140">
        <v>32</v>
      </c>
      <c r="D1113" s="76">
        <v>10102</v>
      </c>
      <c r="E1113" s="145" t="s">
        <v>235</v>
      </c>
      <c r="F1113" s="145">
        <v>140</v>
      </c>
      <c r="G1113" s="145">
        <v>150</v>
      </c>
      <c r="H1113" s="145">
        <v>147</v>
      </c>
      <c r="I1113" s="145" t="s">
        <v>344</v>
      </c>
      <c r="J1113" s="107">
        <f t="shared" si="17"/>
        <v>33</v>
      </c>
    </row>
    <row r="1114" spans="1:10" hidden="1" x14ac:dyDescent="0.25">
      <c r="A1114" s="76">
        <v>667617</v>
      </c>
      <c r="B1114" s="144" t="s">
        <v>320</v>
      </c>
      <c r="C1114" s="140">
        <v>31</v>
      </c>
      <c r="D1114" s="76">
        <v>10103</v>
      </c>
      <c r="E1114" s="145" t="s">
        <v>232</v>
      </c>
      <c r="F1114" s="145">
        <v>4400</v>
      </c>
      <c r="G1114" s="145">
        <v>9500</v>
      </c>
      <c r="H1114" s="145">
        <v>9500</v>
      </c>
      <c r="I1114" s="145" t="s">
        <v>344</v>
      </c>
      <c r="J1114" s="107">
        <f t="shared" si="17"/>
        <v>33</v>
      </c>
    </row>
    <row r="1115" spans="1:10" hidden="1" x14ac:dyDescent="0.25">
      <c r="A1115" s="76">
        <v>667617</v>
      </c>
      <c r="B1115" s="144" t="s">
        <v>320</v>
      </c>
      <c r="C1115" s="140">
        <v>31</v>
      </c>
      <c r="D1115" s="76">
        <v>10110</v>
      </c>
      <c r="E1115" s="145" t="s">
        <v>233</v>
      </c>
      <c r="F1115" s="145">
        <v>6</v>
      </c>
      <c r="G1115" s="145">
        <v>10</v>
      </c>
      <c r="H1115" s="145">
        <v>8</v>
      </c>
      <c r="I1115" s="145" t="s">
        <v>344</v>
      </c>
      <c r="J1115" s="107">
        <f t="shared" si="17"/>
        <v>33</v>
      </c>
    </row>
    <row r="1116" spans="1:10" hidden="1" x14ac:dyDescent="0.25">
      <c r="A1116" s="76">
        <v>667617</v>
      </c>
      <c r="B1116" s="144" t="s">
        <v>320</v>
      </c>
      <c r="C1116" s="140">
        <v>31</v>
      </c>
      <c r="D1116" s="76">
        <v>10101</v>
      </c>
      <c r="E1116" s="145" t="s">
        <v>234</v>
      </c>
      <c r="F1116" s="145">
        <v>95</v>
      </c>
      <c r="G1116" s="145">
        <v>115</v>
      </c>
      <c r="H1116" s="145">
        <v>106</v>
      </c>
      <c r="I1116" s="145" t="s">
        <v>344</v>
      </c>
      <c r="J1116" s="107">
        <f t="shared" si="17"/>
        <v>33</v>
      </c>
    </row>
    <row r="1117" spans="1:10" hidden="1" x14ac:dyDescent="0.25">
      <c r="A1117" s="76">
        <v>667617</v>
      </c>
      <c r="B1117" s="144" t="s">
        <v>320</v>
      </c>
      <c r="C1117" s="140">
        <v>31</v>
      </c>
      <c r="D1117" s="76">
        <v>10102</v>
      </c>
      <c r="E1117" s="145" t="s">
        <v>235</v>
      </c>
      <c r="F1117" s="145">
        <v>140</v>
      </c>
      <c r="G1117" s="145">
        <v>150</v>
      </c>
      <c r="H1117" s="145">
        <v>147</v>
      </c>
      <c r="I1117" s="145" t="s">
        <v>344</v>
      </c>
      <c r="J1117" s="107">
        <f t="shared" si="17"/>
        <v>33</v>
      </c>
    </row>
    <row r="1118" spans="1:10" hidden="1" x14ac:dyDescent="0.25">
      <c r="A1118" s="76">
        <v>667615</v>
      </c>
      <c r="B1118" s="144" t="s">
        <v>225</v>
      </c>
      <c r="C1118" s="140">
        <v>76</v>
      </c>
      <c r="D1118" s="76">
        <v>40402</v>
      </c>
      <c r="E1118" s="145" t="s">
        <v>220</v>
      </c>
      <c r="F1118" s="145">
        <v>6000</v>
      </c>
      <c r="G1118" s="145">
        <v>9500</v>
      </c>
      <c r="H1118" s="145">
        <v>7800</v>
      </c>
      <c r="I1118" s="145" t="s">
        <v>344</v>
      </c>
      <c r="J1118" s="107">
        <f t="shared" si="17"/>
        <v>76</v>
      </c>
    </row>
    <row r="1119" spans="1:10" hidden="1" x14ac:dyDescent="0.25">
      <c r="A1119" s="76">
        <v>667615</v>
      </c>
      <c r="B1119" s="144" t="s">
        <v>225</v>
      </c>
      <c r="C1119" s="140">
        <v>76</v>
      </c>
      <c r="D1119" s="76">
        <v>40406</v>
      </c>
      <c r="E1119" s="145" t="s">
        <v>221</v>
      </c>
      <c r="F1119" s="145">
        <v>600</v>
      </c>
      <c r="G1119" s="145">
        <v>800</v>
      </c>
      <c r="H1119" s="145">
        <v>700</v>
      </c>
      <c r="I1119" s="145" t="s">
        <v>344</v>
      </c>
      <c r="J1119" s="107">
        <f t="shared" si="17"/>
        <v>76</v>
      </c>
    </row>
    <row r="1120" spans="1:10" hidden="1" x14ac:dyDescent="0.25">
      <c r="A1120" s="76">
        <v>667615</v>
      </c>
      <c r="B1120" s="144" t="s">
        <v>225</v>
      </c>
      <c r="C1120" s="140">
        <v>76</v>
      </c>
      <c r="D1120" s="76">
        <v>40405</v>
      </c>
      <c r="E1120" s="145" t="s">
        <v>222</v>
      </c>
      <c r="F1120" s="145">
        <v>19</v>
      </c>
      <c r="G1120" s="145">
        <v>20</v>
      </c>
      <c r="H1120" s="145">
        <v>20</v>
      </c>
      <c r="I1120" s="145" t="s">
        <v>344</v>
      </c>
      <c r="J1120" s="107">
        <f t="shared" si="17"/>
        <v>76</v>
      </c>
    </row>
    <row r="1121" spans="1:10" hidden="1" x14ac:dyDescent="0.25">
      <c r="A1121" s="76">
        <v>667615</v>
      </c>
      <c r="B1121" s="144" t="s">
        <v>225</v>
      </c>
      <c r="C1121" s="140">
        <v>76</v>
      </c>
      <c r="D1121" s="76">
        <v>40401</v>
      </c>
      <c r="E1121" s="145" t="s">
        <v>128</v>
      </c>
      <c r="F1121" s="145">
        <v>0</v>
      </c>
      <c r="G1121" s="145">
        <v>5</v>
      </c>
      <c r="H1121" s="145">
        <v>2.2999999999999998</v>
      </c>
      <c r="I1121" s="145" t="s">
        <v>344</v>
      </c>
      <c r="J1121" s="107">
        <f t="shared" si="17"/>
        <v>76</v>
      </c>
    </row>
    <row r="1122" spans="1:10" hidden="1" x14ac:dyDescent="0.25">
      <c r="A1122" s="76">
        <v>667615</v>
      </c>
      <c r="B1122" s="144" t="s">
        <v>225</v>
      </c>
      <c r="C1122" s="140">
        <v>76</v>
      </c>
      <c r="D1122" s="76">
        <v>40404</v>
      </c>
      <c r="E1122" s="145" t="s">
        <v>129</v>
      </c>
      <c r="F1122" s="145">
        <v>1.5</v>
      </c>
      <c r="G1122" s="145">
        <v>2</v>
      </c>
      <c r="H1122" s="145">
        <v>1.5</v>
      </c>
      <c r="I1122" s="145" t="s">
        <v>344</v>
      </c>
      <c r="J1122" s="107">
        <f t="shared" si="17"/>
        <v>76</v>
      </c>
    </row>
    <row r="1123" spans="1:10" hidden="1" x14ac:dyDescent="0.25">
      <c r="A1123" s="76">
        <v>667615</v>
      </c>
      <c r="B1123" s="144" t="s">
        <v>225</v>
      </c>
      <c r="C1123" s="140">
        <v>76</v>
      </c>
      <c r="D1123" s="76">
        <v>40403</v>
      </c>
      <c r="E1123" s="145" t="s">
        <v>223</v>
      </c>
      <c r="F1123" s="145">
        <v>245</v>
      </c>
      <c r="G1123" s="145">
        <v>255</v>
      </c>
      <c r="H1123" s="145">
        <v>255</v>
      </c>
      <c r="I1123" s="145" t="s">
        <v>344</v>
      </c>
      <c r="J1123" s="107">
        <f t="shared" si="17"/>
        <v>76</v>
      </c>
    </row>
    <row r="1124" spans="1:10" hidden="1" x14ac:dyDescent="0.25">
      <c r="A1124" s="76">
        <v>667615</v>
      </c>
      <c r="B1124" s="144" t="s">
        <v>225</v>
      </c>
      <c r="C1124" s="140">
        <v>76</v>
      </c>
      <c r="D1124" s="76">
        <v>40407</v>
      </c>
      <c r="E1124" s="145" t="s">
        <v>224</v>
      </c>
      <c r="F1124" s="145">
        <v>52</v>
      </c>
      <c r="G1124" s="145">
        <v>60</v>
      </c>
      <c r="H1124" s="145">
        <v>60</v>
      </c>
      <c r="I1124" s="145" t="s">
        <v>344</v>
      </c>
      <c r="J1124" s="107">
        <f t="shared" si="17"/>
        <v>76</v>
      </c>
    </row>
    <row r="1125" spans="1:10" hidden="1" x14ac:dyDescent="0.25">
      <c r="A1125" s="76">
        <v>667612</v>
      </c>
      <c r="B1125" s="144" t="s">
        <v>355</v>
      </c>
      <c r="C1125" s="140">
        <v>6</v>
      </c>
      <c r="D1125" s="76">
        <v>3</v>
      </c>
      <c r="E1125" s="145" t="s">
        <v>262</v>
      </c>
      <c r="F1125" s="145">
        <v>3600</v>
      </c>
      <c r="G1125" s="145">
        <v>4200</v>
      </c>
      <c r="H1125" s="145">
        <v>4200</v>
      </c>
      <c r="I1125" s="145" t="s">
        <v>344</v>
      </c>
      <c r="J1125" s="107">
        <f t="shared" si="17"/>
        <v>6</v>
      </c>
    </row>
    <row r="1126" spans="1:10" hidden="1" x14ac:dyDescent="0.25">
      <c r="A1126" s="76">
        <v>667612</v>
      </c>
      <c r="B1126" s="144" t="s">
        <v>355</v>
      </c>
      <c r="C1126" s="140">
        <v>6</v>
      </c>
      <c r="D1126" s="76">
        <v>59</v>
      </c>
      <c r="E1126" s="145" t="s">
        <v>263</v>
      </c>
      <c r="F1126" s="145">
        <v>23</v>
      </c>
      <c r="G1126" s="145">
        <v>24</v>
      </c>
      <c r="H1126" s="145">
        <v>24</v>
      </c>
      <c r="I1126" s="145" t="s">
        <v>344</v>
      </c>
      <c r="J1126" s="107">
        <f t="shared" si="17"/>
        <v>6</v>
      </c>
    </row>
    <row r="1127" spans="1:10" hidden="1" x14ac:dyDescent="0.25">
      <c r="A1127" s="76">
        <v>667612</v>
      </c>
      <c r="B1127" s="144" t="s">
        <v>355</v>
      </c>
      <c r="C1127" s="140">
        <v>6</v>
      </c>
      <c r="D1127" s="76">
        <v>58</v>
      </c>
      <c r="E1127" s="145" t="s">
        <v>303</v>
      </c>
      <c r="F1127" s="145">
        <v>20</v>
      </c>
      <c r="G1127" s="145">
        <v>50</v>
      </c>
      <c r="H1127" s="145">
        <v>40</v>
      </c>
      <c r="I1127" s="145" t="s">
        <v>344</v>
      </c>
      <c r="J1127" s="107">
        <f t="shared" si="17"/>
        <v>6</v>
      </c>
    </row>
    <row r="1128" spans="1:10" hidden="1" x14ac:dyDescent="0.25">
      <c r="A1128" s="76">
        <v>667612</v>
      </c>
      <c r="B1128" s="144" t="s">
        <v>355</v>
      </c>
      <c r="C1128" s="140">
        <v>6</v>
      </c>
      <c r="D1128" s="76">
        <v>57</v>
      </c>
      <c r="E1128" s="145" t="s">
        <v>360</v>
      </c>
      <c r="F1128" s="145">
        <v>0</v>
      </c>
      <c r="G1128" s="145">
        <v>0</v>
      </c>
      <c r="H1128" s="145">
        <v>0</v>
      </c>
      <c r="I1128" s="145" t="s">
        <v>344</v>
      </c>
      <c r="J1128" s="107">
        <f t="shared" si="17"/>
        <v>6</v>
      </c>
    </row>
    <row r="1129" spans="1:10" hidden="1" x14ac:dyDescent="0.25">
      <c r="A1129" s="76">
        <v>667612</v>
      </c>
      <c r="B1129" s="144" t="s">
        <v>355</v>
      </c>
      <c r="C1129" s="140">
        <v>6</v>
      </c>
      <c r="D1129" s="76">
        <v>21</v>
      </c>
      <c r="E1129" s="145" t="s">
        <v>265</v>
      </c>
      <c r="F1129" s="145">
        <v>26</v>
      </c>
      <c r="G1129" s="145">
        <v>31</v>
      </c>
      <c r="H1129" s="145">
        <v>27</v>
      </c>
      <c r="I1129" s="145" t="s">
        <v>344</v>
      </c>
      <c r="J1129" s="107">
        <f t="shared" si="17"/>
        <v>6</v>
      </c>
    </row>
    <row r="1130" spans="1:10" hidden="1" x14ac:dyDescent="0.25">
      <c r="A1130" s="76">
        <v>667609</v>
      </c>
      <c r="B1130" s="144" t="s">
        <v>188</v>
      </c>
      <c r="C1130" s="140">
        <v>55</v>
      </c>
      <c r="D1130" s="76">
        <v>30201</v>
      </c>
      <c r="E1130" s="145" t="s">
        <v>113</v>
      </c>
      <c r="F1130" s="145">
        <v>8500</v>
      </c>
      <c r="G1130" s="145">
        <v>9500</v>
      </c>
      <c r="H1130" s="145">
        <v>8500</v>
      </c>
      <c r="I1130" s="145" t="s">
        <v>344</v>
      </c>
      <c r="J1130" s="107">
        <f t="shared" si="17"/>
        <v>55</v>
      </c>
    </row>
    <row r="1131" spans="1:10" hidden="1" x14ac:dyDescent="0.25">
      <c r="A1131" s="76">
        <v>667609</v>
      </c>
      <c r="B1131" s="144" t="s">
        <v>188</v>
      </c>
      <c r="C1131" s="140">
        <v>55</v>
      </c>
      <c r="D1131" s="76">
        <v>30205</v>
      </c>
      <c r="E1131" s="145" t="s">
        <v>114</v>
      </c>
      <c r="F1131" s="145">
        <v>0.5</v>
      </c>
      <c r="G1131" s="145">
        <v>0.6</v>
      </c>
      <c r="H1131" s="145">
        <v>0.6</v>
      </c>
      <c r="I1131" s="145" t="s">
        <v>344</v>
      </c>
      <c r="J1131" s="107">
        <f t="shared" si="17"/>
        <v>55</v>
      </c>
    </row>
    <row r="1132" spans="1:10" x14ac:dyDescent="0.25">
      <c r="A1132" s="76">
        <v>667609</v>
      </c>
      <c r="B1132" s="144" t="s">
        <v>188</v>
      </c>
      <c r="C1132" s="140">
        <v>55</v>
      </c>
      <c r="D1132" s="76">
        <v>30206</v>
      </c>
      <c r="E1132" s="145" t="s">
        <v>115</v>
      </c>
      <c r="F1132" s="145">
        <v>0.5</v>
      </c>
      <c r="G1132" s="145">
        <v>2</v>
      </c>
      <c r="H1132" s="145">
        <v>3.6</v>
      </c>
      <c r="I1132" s="145" t="s">
        <v>345</v>
      </c>
      <c r="J1132" s="107">
        <f t="shared" si="17"/>
        <v>55</v>
      </c>
    </row>
    <row r="1133" spans="1:10" hidden="1" x14ac:dyDescent="0.25">
      <c r="A1133" s="76">
        <v>667609</v>
      </c>
      <c r="B1133" s="144" t="s">
        <v>188</v>
      </c>
      <c r="C1133" s="140">
        <v>55</v>
      </c>
      <c r="D1133" s="76">
        <v>30202</v>
      </c>
      <c r="E1133" s="145" t="s">
        <v>116</v>
      </c>
      <c r="F1133" s="145">
        <v>50</v>
      </c>
      <c r="G1133" s="145">
        <v>300</v>
      </c>
      <c r="H1133" s="145">
        <v>331</v>
      </c>
      <c r="I1133" s="145" t="s">
        <v>345</v>
      </c>
      <c r="J1133" s="107">
        <f t="shared" si="17"/>
        <v>55</v>
      </c>
    </row>
    <row r="1134" spans="1:10" hidden="1" x14ac:dyDescent="0.25">
      <c r="A1134" s="76">
        <v>667609</v>
      </c>
      <c r="B1134" s="144" t="s">
        <v>188</v>
      </c>
      <c r="C1134" s="140">
        <v>55</v>
      </c>
      <c r="D1134" s="76">
        <v>30203</v>
      </c>
      <c r="E1134" s="145" t="s">
        <v>117</v>
      </c>
      <c r="F1134" s="145">
        <v>105</v>
      </c>
      <c r="G1134" s="145">
        <v>110</v>
      </c>
      <c r="H1134" s="145">
        <v>105</v>
      </c>
      <c r="I1134" s="145" t="s">
        <v>344</v>
      </c>
      <c r="J1134" s="107">
        <f t="shared" si="17"/>
        <v>55</v>
      </c>
    </row>
    <row r="1135" spans="1:10" hidden="1" x14ac:dyDescent="0.25">
      <c r="A1135" s="76">
        <v>667609</v>
      </c>
      <c r="B1135" s="144" t="s">
        <v>188</v>
      </c>
      <c r="C1135" s="140">
        <v>55</v>
      </c>
      <c r="D1135" s="76">
        <v>30204</v>
      </c>
      <c r="E1135" s="145" t="s">
        <v>118</v>
      </c>
      <c r="F1135" s="145">
        <v>120</v>
      </c>
      <c r="G1135" s="145">
        <v>125</v>
      </c>
      <c r="H1135" s="145">
        <v>125</v>
      </c>
      <c r="I1135" s="145" t="s">
        <v>344</v>
      </c>
      <c r="J1135" s="107">
        <f t="shared" si="17"/>
        <v>55</v>
      </c>
    </row>
    <row r="1136" spans="1:10" hidden="1" x14ac:dyDescent="0.25">
      <c r="A1136" s="76">
        <v>667607</v>
      </c>
      <c r="B1136" s="144" t="s">
        <v>189</v>
      </c>
      <c r="C1136" s="140">
        <v>90</v>
      </c>
      <c r="D1136" s="76">
        <v>60201</v>
      </c>
      <c r="E1136" s="145" t="s">
        <v>130</v>
      </c>
      <c r="F1136" s="145">
        <v>4000</v>
      </c>
      <c r="G1136" s="145">
        <v>11500</v>
      </c>
      <c r="H1136" s="145">
        <v>4000</v>
      </c>
      <c r="I1136" s="145" t="s">
        <v>344</v>
      </c>
      <c r="J1136" s="107">
        <f t="shared" si="17"/>
        <v>90</v>
      </c>
    </row>
    <row r="1137" spans="1:10" hidden="1" x14ac:dyDescent="0.25">
      <c r="A1137" s="76">
        <v>667607</v>
      </c>
      <c r="B1137" s="144" t="s">
        <v>189</v>
      </c>
      <c r="C1137" s="140">
        <v>90</v>
      </c>
      <c r="D1137" s="76">
        <v>60204</v>
      </c>
      <c r="E1137" s="145" t="s">
        <v>131</v>
      </c>
      <c r="F1137" s="145">
        <v>0</v>
      </c>
      <c r="G1137" s="145">
        <v>1</v>
      </c>
      <c r="H1137" s="145">
        <v>1</v>
      </c>
      <c r="I1137" s="145" t="s">
        <v>344</v>
      </c>
      <c r="J1137" s="107">
        <f t="shared" si="17"/>
        <v>90</v>
      </c>
    </row>
    <row r="1138" spans="1:10" hidden="1" x14ac:dyDescent="0.25">
      <c r="A1138" s="76">
        <v>667607</v>
      </c>
      <c r="B1138" s="144" t="s">
        <v>189</v>
      </c>
      <c r="C1138" s="140">
        <v>90</v>
      </c>
      <c r="D1138" s="76">
        <v>60202</v>
      </c>
      <c r="E1138" s="145" t="s">
        <v>132</v>
      </c>
      <c r="F1138" s="145">
        <v>160</v>
      </c>
      <c r="G1138" s="145">
        <v>180</v>
      </c>
      <c r="H1138" s="145">
        <v>155</v>
      </c>
      <c r="I1138" s="145" t="s">
        <v>345</v>
      </c>
      <c r="J1138" s="107">
        <f t="shared" si="17"/>
        <v>90</v>
      </c>
    </row>
    <row r="1139" spans="1:10" hidden="1" x14ac:dyDescent="0.25">
      <c r="A1139" s="76">
        <v>667607</v>
      </c>
      <c r="B1139" s="144" t="s">
        <v>189</v>
      </c>
      <c r="C1139" s="140">
        <v>90</v>
      </c>
      <c r="D1139" s="76">
        <v>60203</v>
      </c>
      <c r="E1139" s="145" t="s">
        <v>133</v>
      </c>
      <c r="F1139" s="145">
        <v>80</v>
      </c>
      <c r="G1139" s="145">
        <v>120</v>
      </c>
      <c r="H1139" s="145">
        <v>120</v>
      </c>
      <c r="I1139" s="145" t="s">
        <v>344</v>
      </c>
      <c r="J1139" s="107">
        <f t="shared" si="17"/>
        <v>90</v>
      </c>
    </row>
    <row r="1140" spans="1:10" hidden="1" x14ac:dyDescent="0.25">
      <c r="A1140" s="76">
        <v>667606</v>
      </c>
      <c r="B1140" s="144" t="s">
        <v>193</v>
      </c>
      <c r="C1140" s="140">
        <v>73</v>
      </c>
      <c r="D1140" s="76">
        <v>30406</v>
      </c>
      <c r="E1140" s="145" t="s">
        <v>119</v>
      </c>
      <c r="F1140" s="145">
        <v>2400</v>
      </c>
      <c r="G1140" s="145">
        <v>2550</v>
      </c>
      <c r="H1140" s="145">
        <v>2500</v>
      </c>
      <c r="I1140" s="145" t="s">
        <v>344</v>
      </c>
      <c r="J1140" s="107">
        <f t="shared" si="17"/>
        <v>75</v>
      </c>
    </row>
    <row r="1141" spans="1:10" hidden="1" x14ac:dyDescent="0.25">
      <c r="A1141" s="76">
        <v>667606</v>
      </c>
      <c r="B1141" s="144" t="s">
        <v>193</v>
      </c>
      <c r="C1141" s="140">
        <v>73</v>
      </c>
      <c r="D1141" s="76">
        <v>30408</v>
      </c>
      <c r="E1141" s="145" t="s">
        <v>120</v>
      </c>
      <c r="F1141" s="145">
        <v>20</v>
      </c>
      <c r="G1141" s="145">
        <v>25</v>
      </c>
      <c r="H1141" s="145">
        <v>25</v>
      </c>
      <c r="I1141" s="145" t="s">
        <v>344</v>
      </c>
      <c r="J1141" s="107">
        <f t="shared" si="17"/>
        <v>75</v>
      </c>
    </row>
    <row r="1142" spans="1:10" hidden="1" x14ac:dyDescent="0.25">
      <c r="A1142" s="76">
        <v>667606</v>
      </c>
      <c r="B1142" s="144" t="s">
        <v>193</v>
      </c>
      <c r="C1142" s="140">
        <v>73</v>
      </c>
      <c r="D1142" s="76">
        <v>30409</v>
      </c>
      <c r="E1142" s="145" t="s">
        <v>121</v>
      </c>
      <c r="F1142" s="145">
        <v>0.1</v>
      </c>
      <c r="G1142" s="145">
        <v>0.2</v>
      </c>
      <c r="H1142" s="145">
        <v>0.2</v>
      </c>
      <c r="I1142" s="145" t="s">
        <v>344</v>
      </c>
      <c r="J1142" s="107">
        <f t="shared" si="17"/>
        <v>75</v>
      </c>
    </row>
    <row r="1143" spans="1:10" hidden="1" x14ac:dyDescent="0.25">
      <c r="A1143" s="76">
        <v>667606</v>
      </c>
      <c r="B1143" s="144" t="s">
        <v>193</v>
      </c>
      <c r="C1143" s="140">
        <v>73</v>
      </c>
      <c r="D1143" s="76">
        <v>30401</v>
      </c>
      <c r="E1143" s="145" t="s">
        <v>122</v>
      </c>
      <c r="F1143" s="145">
        <v>2</v>
      </c>
      <c r="G1143" s="145">
        <v>6</v>
      </c>
      <c r="H1143" s="145">
        <v>7</v>
      </c>
      <c r="I1143" s="145" t="s">
        <v>345</v>
      </c>
      <c r="J1143" s="107">
        <f t="shared" si="17"/>
        <v>75</v>
      </c>
    </row>
    <row r="1144" spans="1:10" hidden="1" x14ac:dyDescent="0.25">
      <c r="A1144" s="76">
        <v>667606</v>
      </c>
      <c r="B1144" s="144" t="s">
        <v>193</v>
      </c>
      <c r="C1144" s="140">
        <v>73</v>
      </c>
      <c r="D1144" s="76">
        <v>30407</v>
      </c>
      <c r="E1144" s="145" t="s">
        <v>123</v>
      </c>
      <c r="F1144" s="145">
        <v>1.3</v>
      </c>
      <c r="G1144" s="145">
        <v>1.8</v>
      </c>
      <c r="H1144" s="145">
        <v>1.6</v>
      </c>
      <c r="I1144" s="145" t="s">
        <v>344</v>
      </c>
      <c r="J1144" s="107">
        <f t="shared" si="17"/>
        <v>75</v>
      </c>
    </row>
    <row r="1145" spans="1:10" hidden="1" x14ac:dyDescent="0.25">
      <c r="A1145" s="76">
        <v>667606</v>
      </c>
      <c r="B1145" s="144" t="s">
        <v>193</v>
      </c>
      <c r="C1145" s="140">
        <v>73</v>
      </c>
      <c r="D1145" s="76">
        <v>30405</v>
      </c>
      <c r="E1145" s="145" t="s">
        <v>124</v>
      </c>
      <c r="F1145" s="145">
        <v>52</v>
      </c>
      <c r="G1145" s="145">
        <v>55</v>
      </c>
      <c r="H1145" s="145">
        <v>55</v>
      </c>
      <c r="I1145" s="145" t="s">
        <v>344</v>
      </c>
      <c r="J1145" s="107">
        <f t="shared" si="17"/>
        <v>75</v>
      </c>
    </row>
    <row r="1146" spans="1:10" hidden="1" x14ac:dyDescent="0.25">
      <c r="A1146" s="76">
        <v>667606</v>
      </c>
      <c r="B1146" s="144" t="s">
        <v>193</v>
      </c>
      <c r="C1146" s="140">
        <v>73</v>
      </c>
      <c r="D1146" s="76">
        <v>30403</v>
      </c>
      <c r="E1146" s="145" t="s">
        <v>125</v>
      </c>
      <c r="F1146" s="145">
        <v>85</v>
      </c>
      <c r="G1146" s="145">
        <v>100</v>
      </c>
      <c r="H1146" s="145">
        <v>95.6</v>
      </c>
      <c r="I1146" s="145" t="s">
        <v>344</v>
      </c>
      <c r="J1146" s="107">
        <f t="shared" si="17"/>
        <v>75</v>
      </c>
    </row>
    <row r="1147" spans="1:10" hidden="1" x14ac:dyDescent="0.25">
      <c r="A1147" s="76">
        <v>667606</v>
      </c>
      <c r="B1147" s="144" t="s">
        <v>193</v>
      </c>
      <c r="C1147" s="140">
        <v>73</v>
      </c>
      <c r="D1147" s="76">
        <v>30402</v>
      </c>
      <c r="E1147" s="145" t="s">
        <v>126</v>
      </c>
      <c r="F1147" s="145">
        <v>180</v>
      </c>
      <c r="G1147" s="145">
        <v>200</v>
      </c>
      <c r="H1147" s="145">
        <v>180</v>
      </c>
      <c r="I1147" s="145" t="s">
        <v>344</v>
      </c>
      <c r="J1147" s="107">
        <f t="shared" si="17"/>
        <v>75</v>
      </c>
    </row>
    <row r="1148" spans="1:10" hidden="1" x14ac:dyDescent="0.25">
      <c r="A1148" s="76">
        <v>667606</v>
      </c>
      <c r="B1148" s="144" t="s">
        <v>193</v>
      </c>
      <c r="C1148" s="140">
        <v>73</v>
      </c>
      <c r="D1148" s="76">
        <v>30404</v>
      </c>
      <c r="E1148" s="145" t="s">
        <v>127</v>
      </c>
      <c r="F1148" s="145">
        <v>16</v>
      </c>
      <c r="G1148" s="145">
        <v>20</v>
      </c>
      <c r="H1148" s="145">
        <v>20</v>
      </c>
      <c r="I1148" s="145" t="s">
        <v>344</v>
      </c>
      <c r="J1148" s="107">
        <f t="shared" si="17"/>
        <v>75</v>
      </c>
    </row>
    <row r="1149" spans="1:10" hidden="1" x14ac:dyDescent="0.25">
      <c r="A1149" s="76">
        <v>667605</v>
      </c>
      <c r="B1149" s="144" t="s">
        <v>239</v>
      </c>
      <c r="C1149" s="140">
        <v>5</v>
      </c>
      <c r="D1149" s="76">
        <v>7</v>
      </c>
      <c r="E1149" s="145" t="s">
        <v>264</v>
      </c>
      <c r="F1149" s="145">
        <v>23</v>
      </c>
      <c r="G1149" s="145">
        <v>29</v>
      </c>
      <c r="H1149" s="145">
        <v>25</v>
      </c>
      <c r="I1149" s="145" t="s">
        <v>344</v>
      </c>
      <c r="J1149" s="107">
        <f t="shared" si="17"/>
        <v>5</v>
      </c>
    </row>
    <row r="1150" spans="1:10" hidden="1" x14ac:dyDescent="0.25">
      <c r="A1150" s="76">
        <v>667605</v>
      </c>
      <c r="B1150" s="144" t="s">
        <v>239</v>
      </c>
      <c r="C1150" s="140">
        <v>5</v>
      </c>
      <c r="D1150" s="76">
        <v>64</v>
      </c>
      <c r="E1150" s="145" t="s">
        <v>271</v>
      </c>
      <c r="F1150" s="145">
        <v>100</v>
      </c>
      <c r="G1150" s="145">
        <v>100</v>
      </c>
      <c r="H1150" s="145">
        <v>100</v>
      </c>
      <c r="I1150" s="145" t="s">
        <v>344</v>
      </c>
      <c r="J1150" s="107">
        <f t="shared" si="17"/>
        <v>5</v>
      </c>
    </row>
    <row r="1151" spans="1:10" hidden="1" x14ac:dyDescent="0.25">
      <c r="A1151" s="76">
        <v>667604</v>
      </c>
      <c r="B1151" s="144" t="s">
        <v>355</v>
      </c>
      <c r="C1151" s="140">
        <v>6</v>
      </c>
      <c r="D1151" s="76">
        <v>3</v>
      </c>
      <c r="E1151" s="145" t="s">
        <v>262</v>
      </c>
      <c r="F1151" s="145">
        <v>3600</v>
      </c>
      <c r="G1151" s="145">
        <v>4200</v>
      </c>
      <c r="H1151" s="145">
        <v>4200</v>
      </c>
      <c r="I1151" s="145" t="s">
        <v>344</v>
      </c>
      <c r="J1151" s="107">
        <f t="shared" si="17"/>
        <v>6</v>
      </c>
    </row>
    <row r="1152" spans="1:10" hidden="1" x14ac:dyDescent="0.25">
      <c r="A1152" s="76">
        <v>667604</v>
      </c>
      <c r="B1152" s="144" t="s">
        <v>355</v>
      </c>
      <c r="C1152" s="140">
        <v>6</v>
      </c>
      <c r="D1152" s="76">
        <v>59</v>
      </c>
      <c r="E1152" s="145" t="s">
        <v>263</v>
      </c>
      <c r="F1152" s="145">
        <v>23</v>
      </c>
      <c r="G1152" s="145">
        <v>24</v>
      </c>
      <c r="H1152" s="145">
        <v>24</v>
      </c>
      <c r="I1152" s="145" t="s">
        <v>344</v>
      </c>
      <c r="J1152" s="107">
        <f t="shared" si="17"/>
        <v>6</v>
      </c>
    </row>
    <row r="1153" spans="1:10" hidden="1" x14ac:dyDescent="0.25">
      <c r="A1153" s="76">
        <v>667604</v>
      </c>
      <c r="B1153" s="144" t="s">
        <v>355</v>
      </c>
      <c r="C1153" s="140">
        <v>6</v>
      </c>
      <c r="D1153" s="76">
        <v>58</v>
      </c>
      <c r="E1153" s="145" t="s">
        <v>303</v>
      </c>
      <c r="F1153" s="145">
        <v>20</v>
      </c>
      <c r="G1153" s="145">
        <v>50</v>
      </c>
      <c r="H1153" s="145">
        <v>40</v>
      </c>
      <c r="I1153" s="145" t="s">
        <v>344</v>
      </c>
      <c r="J1153" s="107">
        <f t="shared" si="17"/>
        <v>6</v>
      </c>
    </row>
    <row r="1154" spans="1:10" hidden="1" x14ac:dyDescent="0.25">
      <c r="A1154" s="76">
        <v>667604</v>
      </c>
      <c r="B1154" s="144" t="s">
        <v>355</v>
      </c>
      <c r="C1154" s="140">
        <v>6</v>
      </c>
      <c r="D1154" s="76">
        <v>57</v>
      </c>
      <c r="E1154" s="145" t="s">
        <v>360</v>
      </c>
      <c r="F1154" s="145">
        <v>0</v>
      </c>
      <c r="G1154" s="145">
        <v>0</v>
      </c>
      <c r="H1154" s="145">
        <v>0</v>
      </c>
      <c r="I1154" s="145" t="s">
        <v>344</v>
      </c>
      <c r="J1154" s="107">
        <f t="shared" ref="J1154:J1217" si="18">IF(A1154="","",IF(OR(C1154=73,C1154=74,C1154=75),75,IF(OR(C1154=31,C1154=32,C1154=33),33,IF(OR(C1154=301,C1154=302,C1154=303,C1154=304,C1154=305),301,C1154))))</f>
        <v>6</v>
      </c>
    </row>
    <row r="1155" spans="1:10" hidden="1" x14ac:dyDescent="0.25">
      <c r="A1155" s="76">
        <v>667604</v>
      </c>
      <c r="B1155" s="144" t="s">
        <v>355</v>
      </c>
      <c r="C1155" s="140">
        <v>6</v>
      </c>
      <c r="D1155" s="76">
        <v>21</v>
      </c>
      <c r="E1155" s="145" t="s">
        <v>265</v>
      </c>
      <c r="F1155" s="145">
        <v>26</v>
      </c>
      <c r="G1155" s="145">
        <v>31</v>
      </c>
      <c r="H1155" s="145">
        <v>28</v>
      </c>
      <c r="I1155" s="145" t="s">
        <v>344</v>
      </c>
      <c r="J1155" s="107">
        <f t="shared" si="18"/>
        <v>6</v>
      </c>
    </row>
    <row r="1156" spans="1:10" hidden="1" x14ac:dyDescent="0.25">
      <c r="A1156" s="76">
        <v>667599</v>
      </c>
      <c r="B1156" s="144" t="s">
        <v>191</v>
      </c>
      <c r="C1156" s="140">
        <v>540</v>
      </c>
      <c r="D1156" s="76">
        <v>670001</v>
      </c>
      <c r="E1156" s="145" t="s">
        <v>243</v>
      </c>
      <c r="F1156" s="145">
        <v>500</v>
      </c>
      <c r="G1156" s="145">
        <v>1200</v>
      </c>
      <c r="H1156" s="145">
        <v>1200</v>
      </c>
      <c r="I1156" s="145" t="s">
        <v>344</v>
      </c>
      <c r="J1156" s="107">
        <f t="shared" si="18"/>
        <v>540</v>
      </c>
    </row>
    <row r="1157" spans="1:10" hidden="1" x14ac:dyDescent="0.25">
      <c r="A1157" s="76">
        <v>667599</v>
      </c>
      <c r="B1157" s="144" t="s">
        <v>191</v>
      </c>
      <c r="C1157" s="140">
        <v>540</v>
      </c>
      <c r="D1157" s="76">
        <v>670002</v>
      </c>
      <c r="E1157" s="145" t="s">
        <v>244</v>
      </c>
      <c r="F1157" s="145">
        <v>0</v>
      </c>
      <c r="G1157" s="145">
        <v>1000</v>
      </c>
      <c r="H1157" s="145">
        <v>0</v>
      </c>
      <c r="I1157" s="145" t="s">
        <v>344</v>
      </c>
      <c r="J1157" s="107">
        <f t="shared" si="18"/>
        <v>540</v>
      </c>
    </row>
    <row r="1158" spans="1:10" hidden="1" x14ac:dyDescent="0.25">
      <c r="A1158" s="76">
        <v>667599</v>
      </c>
      <c r="B1158" s="144" t="s">
        <v>191</v>
      </c>
      <c r="C1158" s="140">
        <v>540</v>
      </c>
      <c r="D1158" s="76">
        <v>670003</v>
      </c>
      <c r="E1158" s="145" t="s">
        <v>245</v>
      </c>
      <c r="F1158" s="145">
        <v>0</v>
      </c>
      <c r="G1158" s="145">
        <v>1200</v>
      </c>
      <c r="H1158" s="145">
        <v>0</v>
      </c>
      <c r="I1158" s="145" t="s">
        <v>344</v>
      </c>
      <c r="J1158" s="107">
        <f t="shared" si="18"/>
        <v>540</v>
      </c>
    </row>
    <row r="1159" spans="1:10" hidden="1" x14ac:dyDescent="0.25">
      <c r="A1159" s="76">
        <v>667599</v>
      </c>
      <c r="B1159" s="144" t="s">
        <v>191</v>
      </c>
      <c r="C1159" s="140">
        <v>540</v>
      </c>
      <c r="D1159" s="76">
        <v>670005</v>
      </c>
      <c r="E1159" s="145" t="s">
        <v>246</v>
      </c>
      <c r="F1159" s="145">
        <v>2500</v>
      </c>
      <c r="G1159" s="145">
        <v>4800</v>
      </c>
      <c r="H1159" s="145">
        <v>4121</v>
      </c>
      <c r="I1159" s="145" t="s">
        <v>344</v>
      </c>
      <c r="J1159" s="107">
        <f t="shared" si="18"/>
        <v>540</v>
      </c>
    </row>
    <row r="1160" spans="1:10" hidden="1" x14ac:dyDescent="0.25">
      <c r="A1160" s="76">
        <v>667599</v>
      </c>
      <c r="B1160" s="144" t="s">
        <v>191</v>
      </c>
      <c r="C1160" s="140">
        <v>540</v>
      </c>
      <c r="D1160" s="76">
        <v>670006</v>
      </c>
      <c r="E1160" s="145" t="s">
        <v>247</v>
      </c>
      <c r="F1160" s="145">
        <v>10.5</v>
      </c>
      <c r="G1160" s="145">
        <v>17.5</v>
      </c>
      <c r="H1160" s="145">
        <v>16.2</v>
      </c>
      <c r="I1160" s="145" t="s">
        <v>344</v>
      </c>
      <c r="J1160" s="107">
        <f t="shared" si="18"/>
        <v>540</v>
      </c>
    </row>
    <row r="1161" spans="1:10" hidden="1" x14ac:dyDescent="0.25">
      <c r="A1161" s="76">
        <v>667599</v>
      </c>
      <c r="B1161" s="144" t="s">
        <v>191</v>
      </c>
      <c r="C1161" s="140">
        <v>540</v>
      </c>
      <c r="D1161" s="76">
        <v>670010</v>
      </c>
      <c r="E1161" s="145" t="s">
        <v>248</v>
      </c>
      <c r="F1161" s="145">
        <v>0.1</v>
      </c>
      <c r="G1161" s="145">
        <v>19</v>
      </c>
      <c r="H1161" s="145">
        <v>3.1</v>
      </c>
      <c r="I1161" s="145" t="s">
        <v>344</v>
      </c>
      <c r="J1161" s="107">
        <f t="shared" si="18"/>
        <v>540</v>
      </c>
    </row>
    <row r="1162" spans="1:10" hidden="1" x14ac:dyDescent="0.25">
      <c r="A1162" s="76">
        <v>667599</v>
      </c>
      <c r="B1162" s="144" t="s">
        <v>191</v>
      </c>
      <c r="C1162" s="140">
        <v>540</v>
      </c>
      <c r="D1162" s="76">
        <v>670011</v>
      </c>
      <c r="E1162" s="145" t="s">
        <v>249</v>
      </c>
      <c r="F1162" s="145">
        <v>3</v>
      </c>
      <c r="G1162" s="145">
        <v>4</v>
      </c>
      <c r="H1162" s="145">
        <v>4</v>
      </c>
      <c r="I1162" s="145" t="s">
        <v>344</v>
      </c>
      <c r="J1162" s="107">
        <f t="shared" si="18"/>
        <v>540</v>
      </c>
    </row>
    <row r="1163" spans="1:10" hidden="1" x14ac:dyDescent="0.25">
      <c r="A1163" s="76">
        <v>667599</v>
      </c>
      <c r="B1163" s="144" t="s">
        <v>191</v>
      </c>
      <c r="C1163" s="140">
        <v>540</v>
      </c>
      <c r="D1163" s="76">
        <v>670007</v>
      </c>
      <c r="E1163" s="145" t="s">
        <v>250</v>
      </c>
      <c r="F1163" s="145">
        <v>580</v>
      </c>
      <c r="G1163" s="145">
        <v>650</v>
      </c>
      <c r="H1163" s="145">
        <v>600</v>
      </c>
      <c r="I1163" s="145" t="s">
        <v>344</v>
      </c>
      <c r="J1163" s="107">
        <f t="shared" si="18"/>
        <v>540</v>
      </c>
    </row>
    <row r="1164" spans="1:10" hidden="1" x14ac:dyDescent="0.25">
      <c r="A1164" s="76">
        <v>667599</v>
      </c>
      <c r="B1164" s="144" t="s">
        <v>191</v>
      </c>
      <c r="C1164" s="140">
        <v>540</v>
      </c>
      <c r="D1164" s="76">
        <v>670004</v>
      </c>
      <c r="E1164" s="145" t="s">
        <v>251</v>
      </c>
      <c r="F1164" s="145">
        <v>3</v>
      </c>
      <c r="G1164" s="145">
        <v>6</v>
      </c>
      <c r="H1164" s="145">
        <v>4.0999999999999996</v>
      </c>
      <c r="I1164" s="145" t="s">
        <v>344</v>
      </c>
      <c r="J1164" s="107">
        <f t="shared" si="18"/>
        <v>540</v>
      </c>
    </row>
    <row r="1165" spans="1:10" hidden="1" x14ac:dyDescent="0.25">
      <c r="A1165" s="76">
        <v>667599</v>
      </c>
      <c r="B1165" s="144" t="s">
        <v>191</v>
      </c>
      <c r="C1165" s="140">
        <v>540</v>
      </c>
      <c r="D1165" s="76">
        <v>670009</v>
      </c>
      <c r="E1165" s="145" t="s">
        <v>252</v>
      </c>
      <c r="F1165" s="145">
        <v>0.45</v>
      </c>
      <c r="G1165" s="145">
        <v>2.5</v>
      </c>
      <c r="H1165" s="145">
        <v>2</v>
      </c>
      <c r="I1165" s="145" t="s">
        <v>344</v>
      </c>
      <c r="J1165" s="107">
        <f t="shared" si="18"/>
        <v>540</v>
      </c>
    </row>
    <row r="1166" spans="1:10" hidden="1" x14ac:dyDescent="0.25">
      <c r="A1166" s="76">
        <v>667599</v>
      </c>
      <c r="B1166" s="144" t="s">
        <v>191</v>
      </c>
      <c r="C1166" s="140">
        <v>540</v>
      </c>
      <c r="D1166" s="76">
        <v>670008</v>
      </c>
      <c r="E1166" s="145" t="s">
        <v>253</v>
      </c>
      <c r="F1166" s="145">
        <v>9</v>
      </c>
      <c r="G1166" s="145">
        <v>13</v>
      </c>
      <c r="H1166" s="145">
        <v>12</v>
      </c>
      <c r="I1166" s="145" t="s">
        <v>344</v>
      </c>
      <c r="J1166" s="107">
        <f t="shared" si="18"/>
        <v>540</v>
      </c>
    </row>
    <row r="1167" spans="1:10" hidden="1" x14ac:dyDescent="0.25">
      <c r="A1167" s="76">
        <v>667599</v>
      </c>
      <c r="B1167" s="144" t="s">
        <v>191</v>
      </c>
      <c r="C1167" s="140">
        <v>540</v>
      </c>
      <c r="D1167" s="76">
        <v>680011</v>
      </c>
      <c r="E1167" s="145" t="s">
        <v>254</v>
      </c>
      <c r="F1167" s="145">
        <v>3</v>
      </c>
      <c r="G1167" s="145">
        <v>4</v>
      </c>
      <c r="H1167" s="145">
        <v>4</v>
      </c>
      <c r="I1167" s="145" t="s">
        <v>344</v>
      </c>
      <c r="J1167" s="107">
        <f t="shared" si="18"/>
        <v>540</v>
      </c>
    </row>
    <row r="1168" spans="1:10" hidden="1" x14ac:dyDescent="0.25">
      <c r="A1168" s="76">
        <v>667599</v>
      </c>
      <c r="B1168" s="144" t="s">
        <v>191</v>
      </c>
      <c r="C1168" s="140">
        <v>540</v>
      </c>
      <c r="D1168" s="76">
        <v>680009</v>
      </c>
      <c r="E1168" s="145" t="s">
        <v>90</v>
      </c>
      <c r="F1168" s="145">
        <v>32</v>
      </c>
      <c r="G1168" s="145">
        <v>35</v>
      </c>
      <c r="H1168" s="145">
        <v>34.21</v>
      </c>
      <c r="I1168" s="145" t="s">
        <v>344</v>
      </c>
      <c r="J1168" s="107">
        <f t="shared" si="18"/>
        <v>540</v>
      </c>
    </row>
    <row r="1169" spans="1:10" hidden="1" x14ac:dyDescent="0.25">
      <c r="A1169" s="76">
        <v>667599</v>
      </c>
      <c r="B1169" s="144" t="s">
        <v>191</v>
      </c>
      <c r="C1169" s="140">
        <v>540</v>
      </c>
      <c r="D1169" s="76">
        <v>680001</v>
      </c>
      <c r="E1169" s="145" t="s">
        <v>255</v>
      </c>
      <c r="F1169" s="145">
        <v>40</v>
      </c>
      <c r="G1169" s="145">
        <v>75</v>
      </c>
      <c r="H1169" s="145">
        <v>54</v>
      </c>
      <c r="I1169" s="145" t="s">
        <v>344</v>
      </c>
      <c r="J1169" s="107">
        <f t="shared" si="18"/>
        <v>540</v>
      </c>
    </row>
    <row r="1170" spans="1:10" hidden="1" x14ac:dyDescent="0.25">
      <c r="A1170" s="76">
        <v>667599</v>
      </c>
      <c r="B1170" s="144" t="s">
        <v>191</v>
      </c>
      <c r="C1170" s="140">
        <v>540</v>
      </c>
      <c r="D1170" s="76">
        <v>680003</v>
      </c>
      <c r="E1170" s="145" t="s">
        <v>256</v>
      </c>
      <c r="F1170" s="145">
        <v>30</v>
      </c>
      <c r="G1170" s="145">
        <v>90</v>
      </c>
      <c r="H1170" s="145">
        <v>75</v>
      </c>
      <c r="I1170" s="145" t="s">
        <v>344</v>
      </c>
      <c r="J1170" s="107">
        <f t="shared" si="18"/>
        <v>540</v>
      </c>
    </row>
    <row r="1171" spans="1:10" hidden="1" x14ac:dyDescent="0.25">
      <c r="A1171" s="76">
        <v>667599</v>
      </c>
      <c r="B1171" s="144" t="s">
        <v>191</v>
      </c>
      <c r="C1171" s="140">
        <v>540</v>
      </c>
      <c r="D1171" s="76">
        <v>680007</v>
      </c>
      <c r="E1171" s="145" t="s">
        <v>300</v>
      </c>
      <c r="F1171" s="145">
        <v>501</v>
      </c>
      <c r="G1171" s="145">
        <v>505</v>
      </c>
      <c r="H1171" s="145">
        <v>504</v>
      </c>
      <c r="I1171" s="145" t="s">
        <v>344</v>
      </c>
      <c r="J1171" s="107">
        <f t="shared" si="18"/>
        <v>540</v>
      </c>
    </row>
    <row r="1172" spans="1:10" hidden="1" x14ac:dyDescent="0.25">
      <c r="A1172" s="76">
        <v>667599</v>
      </c>
      <c r="B1172" s="144" t="s">
        <v>191</v>
      </c>
      <c r="C1172" s="140">
        <v>540</v>
      </c>
      <c r="D1172" s="76">
        <v>680008</v>
      </c>
      <c r="E1172" s="145" t="s">
        <v>257</v>
      </c>
      <c r="F1172" s="145">
        <v>106</v>
      </c>
      <c r="G1172" s="145">
        <v>118</v>
      </c>
      <c r="H1172" s="145">
        <v>116.3</v>
      </c>
      <c r="I1172" s="145" t="s">
        <v>344</v>
      </c>
      <c r="J1172" s="107">
        <f t="shared" si="18"/>
        <v>540</v>
      </c>
    </row>
    <row r="1173" spans="1:10" hidden="1" x14ac:dyDescent="0.25">
      <c r="A1173" s="76">
        <v>667599</v>
      </c>
      <c r="B1173" s="144" t="s">
        <v>191</v>
      </c>
      <c r="C1173" s="140">
        <v>540</v>
      </c>
      <c r="D1173" s="76">
        <v>680010</v>
      </c>
      <c r="E1173" s="145" t="s">
        <v>91</v>
      </c>
      <c r="F1173" s="145">
        <v>3.45</v>
      </c>
      <c r="G1173" s="145">
        <v>5</v>
      </c>
      <c r="H1173" s="145">
        <v>4.51</v>
      </c>
      <c r="I1173" s="145" t="s">
        <v>344</v>
      </c>
      <c r="J1173" s="107">
        <f t="shared" si="18"/>
        <v>540</v>
      </c>
    </row>
    <row r="1174" spans="1:10" hidden="1" x14ac:dyDescent="0.25">
      <c r="A1174" s="76">
        <v>667599</v>
      </c>
      <c r="B1174" s="144" t="s">
        <v>191</v>
      </c>
      <c r="C1174" s="140">
        <v>540</v>
      </c>
      <c r="D1174" s="76">
        <v>680006</v>
      </c>
      <c r="E1174" s="145" t="s">
        <v>258</v>
      </c>
      <c r="F1174" s="145">
        <v>8</v>
      </c>
      <c r="G1174" s="145">
        <v>13</v>
      </c>
      <c r="H1174" s="145">
        <v>10.3</v>
      </c>
      <c r="I1174" s="145" t="s">
        <v>344</v>
      </c>
      <c r="J1174" s="107">
        <f t="shared" si="18"/>
        <v>540</v>
      </c>
    </row>
    <row r="1175" spans="1:10" hidden="1" x14ac:dyDescent="0.25">
      <c r="A1175" s="76">
        <v>667599</v>
      </c>
      <c r="B1175" s="144" t="s">
        <v>191</v>
      </c>
      <c r="C1175" s="140">
        <v>540</v>
      </c>
      <c r="D1175" s="76">
        <v>680005</v>
      </c>
      <c r="E1175" s="145" t="s">
        <v>259</v>
      </c>
      <c r="F1175" s="145">
        <v>160</v>
      </c>
      <c r="G1175" s="145">
        <v>250</v>
      </c>
      <c r="H1175" s="145">
        <v>143</v>
      </c>
      <c r="I1175" s="145" t="s">
        <v>345</v>
      </c>
      <c r="J1175" s="107">
        <f t="shared" si="18"/>
        <v>540</v>
      </c>
    </row>
    <row r="1176" spans="1:10" hidden="1" x14ac:dyDescent="0.25">
      <c r="A1176" s="76">
        <v>667599</v>
      </c>
      <c r="B1176" s="144" t="s">
        <v>191</v>
      </c>
      <c r="C1176" s="140">
        <v>540</v>
      </c>
      <c r="D1176" s="76">
        <v>680002</v>
      </c>
      <c r="E1176" s="145" t="s">
        <v>260</v>
      </c>
      <c r="F1176" s="145">
        <v>35</v>
      </c>
      <c r="G1176" s="145">
        <v>142</v>
      </c>
      <c r="H1176" s="145">
        <v>40</v>
      </c>
      <c r="I1176" s="145" t="s">
        <v>344</v>
      </c>
      <c r="J1176" s="107">
        <f t="shared" si="18"/>
        <v>540</v>
      </c>
    </row>
    <row r="1177" spans="1:10" hidden="1" x14ac:dyDescent="0.25">
      <c r="A1177" s="76">
        <v>667599</v>
      </c>
      <c r="B1177" s="144" t="s">
        <v>191</v>
      </c>
      <c r="C1177" s="140">
        <v>540</v>
      </c>
      <c r="D1177" s="76">
        <v>680012</v>
      </c>
      <c r="E1177" s="145" t="s">
        <v>261</v>
      </c>
      <c r="F1177" s="145">
        <v>30</v>
      </c>
      <c r="G1177" s="145">
        <v>40</v>
      </c>
      <c r="H1177" s="145">
        <v>40</v>
      </c>
      <c r="I1177" s="145" t="s">
        <v>344</v>
      </c>
      <c r="J1177" s="107">
        <f t="shared" si="18"/>
        <v>540</v>
      </c>
    </row>
    <row r="1178" spans="1:10" hidden="1" x14ac:dyDescent="0.25">
      <c r="A1178" s="76">
        <v>667598</v>
      </c>
      <c r="B1178" s="144" t="s">
        <v>190</v>
      </c>
      <c r="C1178" s="140">
        <v>530</v>
      </c>
      <c r="D1178" s="76">
        <v>610008</v>
      </c>
      <c r="E1178" s="145" t="s">
        <v>106</v>
      </c>
      <c r="F1178" s="145">
        <v>20</v>
      </c>
      <c r="G1178" s="145">
        <v>100</v>
      </c>
      <c r="H1178" s="145">
        <v>40</v>
      </c>
      <c r="I1178" s="145" t="s">
        <v>344</v>
      </c>
      <c r="J1178" s="107">
        <f t="shared" si="18"/>
        <v>530</v>
      </c>
    </row>
    <row r="1179" spans="1:10" hidden="1" x14ac:dyDescent="0.25">
      <c r="A1179" s="76">
        <v>667598</v>
      </c>
      <c r="B1179" s="144" t="s">
        <v>190</v>
      </c>
      <c r="C1179" s="140">
        <v>530</v>
      </c>
      <c r="D1179" s="76">
        <v>650002</v>
      </c>
      <c r="E1179" s="145" t="s">
        <v>107</v>
      </c>
      <c r="F1179" s="145">
        <v>0</v>
      </c>
      <c r="G1179" s="145">
        <v>100</v>
      </c>
      <c r="H1179" s="145">
        <v>30</v>
      </c>
      <c r="I1179" s="145" t="s">
        <v>344</v>
      </c>
      <c r="J1179" s="107">
        <f t="shared" si="18"/>
        <v>530</v>
      </c>
    </row>
    <row r="1180" spans="1:10" hidden="1" x14ac:dyDescent="0.25">
      <c r="A1180" s="76">
        <v>667598</v>
      </c>
      <c r="B1180" s="144" t="s">
        <v>190</v>
      </c>
      <c r="C1180" s="140">
        <v>530</v>
      </c>
      <c r="D1180" s="76">
        <v>660002</v>
      </c>
      <c r="E1180" s="145" t="s">
        <v>108</v>
      </c>
      <c r="F1180" s="145">
        <v>0</v>
      </c>
      <c r="G1180" s="145">
        <v>5</v>
      </c>
      <c r="H1180" s="145">
        <v>4</v>
      </c>
      <c r="I1180" s="145" t="s">
        <v>344</v>
      </c>
      <c r="J1180" s="107">
        <f t="shared" si="18"/>
        <v>530</v>
      </c>
    </row>
    <row r="1181" spans="1:10" hidden="1" x14ac:dyDescent="0.25">
      <c r="A1181" s="76">
        <v>667598</v>
      </c>
      <c r="B1181" s="144" t="s">
        <v>190</v>
      </c>
      <c r="C1181" s="140">
        <v>530</v>
      </c>
      <c r="D1181" s="76">
        <v>660001</v>
      </c>
      <c r="E1181" s="145" t="s">
        <v>109</v>
      </c>
      <c r="F1181" s="145">
        <v>10</v>
      </c>
      <c r="G1181" s="145">
        <v>14</v>
      </c>
      <c r="H1181" s="145">
        <v>11</v>
      </c>
      <c r="I1181" s="145" t="s">
        <v>344</v>
      </c>
      <c r="J1181" s="107">
        <f t="shared" si="18"/>
        <v>530</v>
      </c>
    </row>
    <row r="1182" spans="1:10" hidden="1" x14ac:dyDescent="0.25">
      <c r="A1182" s="76">
        <v>667598</v>
      </c>
      <c r="B1182" s="144" t="s">
        <v>190</v>
      </c>
      <c r="C1182" s="140">
        <v>530</v>
      </c>
      <c r="D1182" s="76">
        <v>660004</v>
      </c>
      <c r="E1182" s="145" t="s">
        <v>110</v>
      </c>
      <c r="F1182" s="145">
        <v>20</v>
      </c>
      <c r="G1182" s="145">
        <v>60</v>
      </c>
      <c r="H1182" s="145">
        <v>44.7</v>
      </c>
      <c r="I1182" s="145" t="s">
        <v>344</v>
      </c>
      <c r="J1182" s="107">
        <f t="shared" si="18"/>
        <v>530</v>
      </c>
    </row>
    <row r="1183" spans="1:10" hidden="1" x14ac:dyDescent="0.25">
      <c r="A1183" s="76">
        <v>667598</v>
      </c>
      <c r="B1183" s="144" t="s">
        <v>190</v>
      </c>
      <c r="C1183" s="140">
        <v>530</v>
      </c>
      <c r="D1183" s="76">
        <v>660003</v>
      </c>
      <c r="E1183" s="145" t="s">
        <v>111</v>
      </c>
      <c r="F1183" s="145">
        <v>2</v>
      </c>
      <c r="G1183" s="145">
        <v>10</v>
      </c>
      <c r="H1183" s="145">
        <v>4.2</v>
      </c>
      <c r="I1183" s="145" t="s">
        <v>344</v>
      </c>
      <c r="J1183" s="107">
        <f t="shared" si="18"/>
        <v>530</v>
      </c>
    </row>
    <row r="1184" spans="1:10" hidden="1" x14ac:dyDescent="0.25">
      <c r="A1184" s="76">
        <v>667598</v>
      </c>
      <c r="B1184" s="144" t="s">
        <v>190</v>
      </c>
      <c r="C1184" s="140">
        <v>530</v>
      </c>
      <c r="D1184" s="76">
        <v>660005</v>
      </c>
      <c r="E1184" s="145" t="s">
        <v>112</v>
      </c>
      <c r="F1184" s="145">
        <v>25</v>
      </c>
      <c r="G1184" s="145">
        <v>60</v>
      </c>
      <c r="H1184" s="145">
        <v>55</v>
      </c>
      <c r="I1184" s="145" t="s">
        <v>344</v>
      </c>
      <c r="J1184" s="107">
        <f t="shared" si="18"/>
        <v>530</v>
      </c>
    </row>
    <row r="1185" spans="1:10" hidden="1" x14ac:dyDescent="0.25">
      <c r="A1185" s="76">
        <v>667593</v>
      </c>
      <c r="B1185" s="144" t="s">
        <v>195</v>
      </c>
      <c r="C1185" s="140">
        <v>303</v>
      </c>
      <c r="D1185" s="76">
        <v>60402</v>
      </c>
      <c r="E1185" s="145" t="s">
        <v>179</v>
      </c>
      <c r="F1185" s="145">
        <v>2</v>
      </c>
      <c r="G1185" s="145">
        <v>8</v>
      </c>
      <c r="H1185" s="145">
        <v>6</v>
      </c>
      <c r="I1185" s="145" t="s">
        <v>344</v>
      </c>
      <c r="J1185" s="107">
        <f t="shared" si="18"/>
        <v>301</v>
      </c>
    </row>
    <row r="1186" spans="1:10" hidden="1" x14ac:dyDescent="0.25">
      <c r="A1186" s="76">
        <v>667593</v>
      </c>
      <c r="B1186" s="144" t="s">
        <v>195</v>
      </c>
      <c r="C1186" s="140">
        <v>303</v>
      </c>
      <c r="D1186" s="76">
        <v>60404</v>
      </c>
      <c r="E1186" s="145" t="s">
        <v>211</v>
      </c>
      <c r="F1186" s="145">
        <v>0.5</v>
      </c>
      <c r="G1186" s="145">
        <v>6.5</v>
      </c>
      <c r="H1186" s="145">
        <v>6.5</v>
      </c>
      <c r="I1186" s="145" t="s">
        <v>344</v>
      </c>
      <c r="J1186" s="107">
        <f t="shared" si="18"/>
        <v>301</v>
      </c>
    </row>
    <row r="1187" spans="1:10" hidden="1" x14ac:dyDescent="0.25">
      <c r="A1187" s="76">
        <v>667593</v>
      </c>
      <c r="B1187" s="144" t="s">
        <v>195</v>
      </c>
      <c r="C1187" s="140">
        <v>303</v>
      </c>
      <c r="D1187" s="76">
        <v>60401</v>
      </c>
      <c r="E1187" s="145" t="s">
        <v>180</v>
      </c>
      <c r="F1187" s="145">
        <v>35</v>
      </c>
      <c r="G1187" s="145">
        <v>36.5</v>
      </c>
      <c r="H1187" s="145">
        <v>34.299999999999997</v>
      </c>
      <c r="I1187" s="145" t="s">
        <v>345</v>
      </c>
      <c r="J1187" s="107">
        <f t="shared" si="18"/>
        <v>301</v>
      </c>
    </row>
    <row r="1188" spans="1:10" hidden="1" x14ac:dyDescent="0.25">
      <c r="A1188" s="76">
        <v>667593</v>
      </c>
      <c r="B1188" s="144" t="s">
        <v>195</v>
      </c>
      <c r="C1188" s="140">
        <v>303</v>
      </c>
      <c r="D1188" s="76">
        <v>60403</v>
      </c>
      <c r="E1188" s="145" t="s">
        <v>212</v>
      </c>
      <c r="F1188" s="145">
        <v>150</v>
      </c>
      <c r="G1188" s="145">
        <v>300</v>
      </c>
      <c r="H1188" s="145">
        <v>240</v>
      </c>
      <c r="I1188" s="145" t="s">
        <v>344</v>
      </c>
      <c r="J1188" s="107">
        <f t="shared" si="18"/>
        <v>301</v>
      </c>
    </row>
    <row r="1189" spans="1:10" hidden="1" x14ac:dyDescent="0.25">
      <c r="A1189" s="76">
        <v>667591</v>
      </c>
      <c r="B1189" s="144" t="s">
        <v>199</v>
      </c>
      <c r="C1189" s="140">
        <v>302</v>
      </c>
      <c r="D1189" s="76">
        <v>60402</v>
      </c>
      <c r="E1189" s="145" t="s">
        <v>179</v>
      </c>
      <c r="F1189" s="145">
        <v>2</v>
      </c>
      <c r="G1189" s="145">
        <v>8</v>
      </c>
      <c r="H1189" s="145">
        <v>6</v>
      </c>
      <c r="I1189" s="145" t="s">
        <v>344</v>
      </c>
      <c r="J1189" s="107">
        <f t="shared" si="18"/>
        <v>301</v>
      </c>
    </row>
    <row r="1190" spans="1:10" hidden="1" x14ac:dyDescent="0.25">
      <c r="A1190" s="76">
        <v>667591</v>
      </c>
      <c r="B1190" s="144" t="s">
        <v>199</v>
      </c>
      <c r="C1190" s="140">
        <v>302</v>
      </c>
      <c r="D1190" s="76">
        <v>60404</v>
      </c>
      <c r="E1190" s="145" t="s">
        <v>211</v>
      </c>
      <c r="F1190" s="145">
        <v>0.5</v>
      </c>
      <c r="G1190" s="145">
        <v>6.5</v>
      </c>
      <c r="H1190" s="145">
        <v>6.5</v>
      </c>
      <c r="I1190" s="145" t="s">
        <v>344</v>
      </c>
      <c r="J1190" s="107">
        <f t="shared" si="18"/>
        <v>301</v>
      </c>
    </row>
    <row r="1191" spans="1:10" hidden="1" x14ac:dyDescent="0.25">
      <c r="A1191" s="76">
        <v>667591</v>
      </c>
      <c r="B1191" s="144" t="s">
        <v>199</v>
      </c>
      <c r="C1191" s="140">
        <v>302</v>
      </c>
      <c r="D1191" s="76">
        <v>60401</v>
      </c>
      <c r="E1191" s="145" t="s">
        <v>180</v>
      </c>
      <c r="F1191" s="145">
        <v>35</v>
      </c>
      <c r="G1191" s="145">
        <v>36.5</v>
      </c>
      <c r="H1191" s="145">
        <v>35.6</v>
      </c>
      <c r="I1191" s="145" t="s">
        <v>344</v>
      </c>
      <c r="J1191" s="107">
        <f t="shared" si="18"/>
        <v>301</v>
      </c>
    </row>
    <row r="1192" spans="1:10" hidden="1" x14ac:dyDescent="0.25">
      <c r="A1192" s="76">
        <v>667591</v>
      </c>
      <c r="B1192" s="144" t="s">
        <v>199</v>
      </c>
      <c r="C1192" s="140">
        <v>302</v>
      </c>
      <c r="D1192" s="76">
        <v>60403</v>
      </c>
      <c r="E1192" s="145" t="s">
        <v>212</v>
      </c>
      <c r="F1192" s="145">
        <v>150</v>
      </c>
      <c r="G1192" s="145">
        <v>300</v>
      </c>
      <c r="H1192" s="145">
        <v>240</v>
      </c>
      <c r="I1192" s="145" t="s">
        <v>344</v>
      </c>
      <c r="J1192" s="107">
        <f t="shared" si="18"/>
        <v>301</v>
      </c>
    </row>
    <row r="1193" spans="1:10" hidden="1" x14ac:dyDescent="0.25">
      <c r="A1193" s="76">
        <v>667587</v>
      </c>
      <c r="B1193" s="144" t="s">
        <v>239</v>
      </c>
      <c r="C1193" s="140">
        <v>5</v>
      </c>
      <c r="D1193" s="76">
        <v>7</v>
      </c>
      <c r="E1193" s="145" t="s">
        <v>264</v>
      </c>
      <c r="F1193" s="145">
        <v>23</v>
      </c>
      <c r="G1193" s="145">
        <v>29</v>
      </c>
      <c r="H1193" s="145">
        <v>23</v>
      </c>
      <c r="I1193" s="145" t="s">
        <v>344</v>
      </c>
      <c r="J1193" s="107">
        <f t="shared" si="18"/>
        <v>5</v>
      </c>
    </row>
    <row r="1194" spans="1:10" hidden="1" x14ac:dyDescent="0.25">
      <c r="A1194" s="76">
        <v>667587</v>
      </c>
      <c r="B1194" s="144" t="s">
        <v>239</v>
      </c>
      <c r="C1194" s="140">
        <v>5</v>
      </c>
      <c r="D1194" s="76">
        <v>64</v>
      </c>
      <c r="E1194" s="145" t="s">
        <v>271</v>
      </c>
      <c r="F1194" s="145">
        <v>100</v>
      </c>
      <c r="G1194" s="145">
        <v>100</v>
      </c>
      <c r="H1194" s="145">
        <v>100</v>
      </c>
      <c r="I1194" s="145" t="s">
        <v>344</v>
      </c>
      <c r="J1194" s="107">
        <f t="shared" si="18"/>
        <v>5</v>
      </c>
    </row>
    <row r="1195" spans="1:10" hidden="1" x14ac:dyDescent="0.25">
      <c r="A1195" s="76">
        <v>667582</v>
      </c>
      <c r="B1195" s="144" t="s">
        <v>355</v>
      </c>
      <c r="C1195" s="140">
        <v>6</v>
      </c>
      <c r="D1195" s="76">
        <v>3</v>
      </c>
      <c r="E1195" s="145" t="s">
        <v>262</v>
      </c>
      <c r="F1195" s="145">
        <v>3600</v>
      </c>
      <c r="G1195" s="145">
        <v>4200</v>
      </c>
      <c r="H1195" s="145">
        <v>4200</v>
      </c>
      <c r="I1195" s="145" t="s">
        <v>344</v>
      </c>
      <c r="J1195" s="107">
        <f t="shared" si="18"/>
        <v>6</v>
      </c>
    </row>
    <row r="1196" spans="1:10" hidden="1" x14ac:dyDescent="0.25">
      <c r="A1196" s="76">
        <v>667582</v>
      </c>
      <c r="B1196" s="144" t="s">
        <v>355</v>
      </c>
      <c r="C1196" s="140">
        <v>6</v>
      </c>
      <c r="D1196" s="76">
        <v>59</v>
      </c>
      <c r="E1196" s="145" t="s">
        <v>263</v>
      </c>
      <c r="F1196" s="145">
        <v>23</v>
      </c>
      <c r="G1196" s="145">
        <v>24</v>
      </c>
      <c r="H1196" s="145">
        <v>24</v>
      </c>
      <c r="I1196" s="145" t="s">
        <v>344</v>
      </c>
      <c r="J1196" s="107">
        <f t="shared" si="18"/>
        <v>6</v>
      </c>
    </row>
    <row r="1197" spans="1:10" hidden="1" x14ac:dyDescent="0.25">
      <c r="A1197" s="76">
        <v>667582</v>
      </c>
      <c r="B1197" s="144" t="s">
        <v>355</v>
      </c>
      <c r="C1197" s="140">
        <v>6</v>
      </c>
      <c r="D1197" s="76">
        <v>58</v>
      </c>
      <c r="E1197" s="145" t="s">
        <v>303</v>
      </c>
      <c r="F1197" s="145">
        <v>20</v>
      </c>
      <c r="G1197" s="145">
        <v>50</v>
      </c>
      <c r="H1197" s="145">
        <v>40</v>
      </c>
      <c r="I1197" s="145" t="s">
        <v>344</v>
      </c>
      <c r="J1197" s="107">
        <f t="shared" si="18"/>
        <v>6</v>
      </c>
    </row>
    <row r="1198" spans="1:10" hidden="1" x14ac:dyDescent="0.25">
      <c r="A1198" s="76">
        <v>667582</v>
      </c>
      <c r="B1198" s="144" t="s">
        <v>355</v>
      </c>
      <c r="C1198" s="140">
        <v>6</v>
      </c>
      <c r="D1198" s="76">
        <v>57</v>
      </c>
      <c r="E1198" s="145" t="s">
        <v>360</v>
      </c>
      <c r="F1198" s="145">
        <v>0</v>
      </c>
      <c r="G1198" s="145">
        <v>0</v>
      </c>
      <c r="H1198" s="145">
        <v>0</v>
      </c>
      <c r="I1198" s="145" t="s">
        <v>344</v>
      </c>
      <c r="J1198" s="107">
        <f t="shared" si="18"/>
        <v>6</v>
      </c>
    </row>
    <row r="1199" spans="1:10" hidden="1" x14ac:dyDescent="0.25">
      <c r="A1199" s="76">
        <v>667582</v>
      </c>
      <c r="B1199" s="144" t="s">
        <v>355</v>
      </c>
      <c r="C1199" s="140">
        <v>6</v>
      </c>
      <c r="D1199" s="76">
        <v>21</v>
      </c>
      <c r="E1199" s="145" t="s">
        <v>265</v>
      </c>
      <c r="F1199" s="145">
        <v>26</v>
      </c>
      <c r="G1199" s="145">
        <v>31</v>
      </c>
      <c r="H1199" s="145">
        <v>28</v>
      </c>
      <c r="I1199" s="145" t="s">
        <v>344</v>
      </c>
      <c r="J1199" s="107">
        <f t="shared" si="18"/>
        <v>6</v>
      </c>
    </row>
    <row r="1200" spans="1:10" hidden="1" x14ac:dyDescent="0.25">
      <c r="A1200" s="76">
        <v>667581</v>
      </c>
      <c r="B1200" s="144" t="s">
        <v>239</v>
      </c>
      <c r="C1200" s="140">
        <v>5</v>
      </c>
      <c r="D1200" s="76">
        <v>7</v>
      </c>
      <c r="E1200" s="145" t="s">
        <v>264</v>
      </c>
      <c r="F1200" s="145">
        <v>23</v>
      </c>
      <c r="G1200" s="145">
        <v>29</v>
      </c>
      <c r="H1200" s="145">
        <v>23</v>
      </c>
      <c r="I1200" s="145" t="s">
        <v>344</v>
      </c>
      <c r="J1200" s="107">
        <f t="shared" si="18"/>
        <v>5</v>
      </c>
    </row>
    <row r="1201" spans="1:10" hidden="1" x14ac:dyDescent="0.25">
      <c r="A1201" s="76">
        <v>667581</v>
      </c>
      <c r="B1201" s="144" t="s">
        <v>239</v>
      </c>
      <c r="C1201" s="140">
        <v>5</v>
      </c>
      <c r="D1201" s="76">
        <v>64</v>
      </c>
      <c r="E1201" s="145" t="s">
        <v>271</v>
      </c>
      <c r="F1201" s="145">
        <v>100</v>
      </c>
      <c r="G1201" s="145">
        <v>100</v>
      </c>
      <c r="H1201" s="145">
        <v>100</v>
      </c>
      <c r="I1201" s="145" t="s">
        <v>344</v>
      </c>
      <c r="J1201" s="107">
        <f t="shared" si="18"/>
        <v>5</v>
      </c>
    </row>
    <row r="1202" spans="1:10" hidden="1" x14ac:dyDescent="0.25">
      <c r="A1202" s="76">
        <v>667562</v>
      </c>
      <c r="B1202" s="144" t="s">
        <v>291</v>
      </c>
      <c r="C1202" s="140">
        <v>520</v>
      </c>
      <c r="D1202" s="76">
        <v>640003</v>
      </c>
      <c r="E1202" s="145" t="s">
        <v>287</v>
      </c>
      <c r="F1202" s="145">
        <v>0</v>
      </c>
      <c r="G1202" s="145">
        <v>80</v>
      </c>
      <c r="H1202" s="145">
        <v>65</v>
      </c>
      <c r="I1202" s="145" t="s">
        <v>344</v>
      </c>
      <c r="J1202" s="107">
        <f t="shared" si="18"/>
        <v>520</v>
      </c>
    </row>
    <row r="1203" spans="1:10" hidden="1" x14ac:dyDescent="0.25">
      <c r="A1203" s="76">
        <v>667562</v>
      </c>
      <c r="B1203" s="144" t="s">
        <v>291</v>
      </c>
      <c r="C1203" s="140">
        <v>520</v>
      </c>
      <c r="D1203" s="76">
        <v>640001</v>
      </c>
      <c r="E1203" s="145" t="s">
        <v>288</v>
      </c>
      <c r="F1203" s="145">
        <v>80</v>
      </c>
      <c r="G1203" s="145">
        <v>90</v>
      </c>
      <c r="H1203" s="145">
        <v>85</v>
      </c>
      <c r="I1203" s="145" t="s">
        <v>344</v>
      </c>
      <c r="J1203" s="107">
        <f t="shared" si="18"/>
        <v>520</v>
      </c>
    </row>
    <row r="1204" spans="1:10" hidden="1" x14ac:dyDescent="0.25">
      <c r="A1204" s="76">
        <v>667562</v>
      </c>
      <c r="B1204" s="144" t="s">
        <v>291</v>
      </c>
      <c r="C1204" s="140">
        <v>520</v>
      </c>
      <c r="D1204" s="76">
        <v>640002</v>
      </c>
      <c r="E1204" s="145" t="s">
        <v>104</v>
      </c>
      <c r="F1204" s="145">
        <v>2</v>
      </c>
      <c r="G1204" s="145">
        <v>8</v>
      </c>
      <c r="H1204" s="145">
        <v>6.3</v>
      </c>
      <c r="I1204" s="145" t="s">
        <v>344</v>
      </c>
      <c r="J1204" s="107">
        <f t="shared" si="18"/>
        <v>520</v>
      </c>
    </row>
    <row r="1205" spans="1:10" hidden="1" x14ac:dyDescent="0.25">
      <c r="A1205" s="76">
        <v>667562</v>
      </c>
      <c r="B1205" s="144" t="s">
        <v>291</v>
      </c>
      <c r="C1205" s="140">
        <v>520</v>
      </c>
      <c r="D1205" s="76">
        <v>690003</v>
      </c>
      <c r="E1205" s="145" t="s">
        <v>105</v>
      </c>
      <c r="F1205" s="145">
        <v>-2</v>
      </c>
      <c r="G1205" s="145">
        <v>8</v>
      </c>
      <c r="H1205" s="145">
        <v>6</v>
      </c>
      <c r="I1205" s="145" t="s">
        <v>344</v>
      </c>
      <c r="J1205" s="107">
        <f t="shared" si="18"/>
        <v>520</v>
      </c>
    </row>
    <row r="1206" spans="1:10" hidden="1" x14ac:dyDescent="0.25">
      <c r="A1206" s="76">
        <v>667558</v>
      </c>
      <c r="B1206" s="144" t="s">
        <v>354</v>
      </c>
      <c r="C1206" s="140">
        <v>32</v>
      </c>
      <c r="D1206" s="76">
        <v>10110</v>
      </c>
      <c r="E1206" s="145" t="s">
        <v>233</v>
      </c>
      <c r="F1206" s="145">
        <v>6</v>
      </c>
      <c r="G1206" s="145">
        <v>10</v>
      </c>
      <c r="H1206" s="145">
        <v>8</v>
      </c>
      <c r="I1206" s="145" t="s">
        <v>344</v>
      </c>
      <c r="J1206" s="107">
        <f t="shared" si="18"/>
        <v>33</v>
      </c>
    </row>
    <row r="1207" spans="1:10" hidden="1" x14ac:dyDescent="0.25">
      <c r="A1207" s="76">
        <v>667558</v>
      </c>
      <c r="B1207" s="144" t="s">
        <v>354</v>
      </c>
      <c r="C1207" s="140">
        <v>32</v>
      </c>
      <c r="D1207" s="76">
        <v>10101</v>
      </c>
      <c r="E1207" s="145" t="s">
        <v>234</v>
      </c>
      <c r="F1207" s="145">
        <v>95</v>
      </c>
      <c r="G1207" s="145">
        <v>115</v>
      </c>
      <c r="H1207" s="145">
        <v>101</v>
      </c>
      <c r="I1207" s="145" t="s">
        <v>344</v>
      </c>
      <c r="J1207" s="107">
        <f t="shared" si="18"/>
        <v>33</v>
      </c>
    </row>
    <row r="1208" spans="1:10" hidden="1" x14ac:dyDescent="0.25">
      <c r="A1208" s="76">
        <v>667558</v>
      </c>
      <c r="B1208" s="144" t="s">
        <v>354</v>
      </c>
      <c r="C1208" s="140">
        <v>32</v>
      </c>
      <c r="D1208" s="76">
        <v>10102</v>
      </c>
      <c r="E1208" s="145" t="s">
        <v>235</v>
      </c>
      <c r="F1208" s="145">
        <v>140</v>
      </c>
      <c r="G1208" s="145">
        <v>150</v>
      </c>
      <c r="H1208" s="145">
        <v>144</v>
      </c>
      <c r="I1208" s="145" t="s">
        <v>344</v>
      </c>
      <c r="J1208" s="107">
        <f t="shared" si="18"/>
        <v>33</v>
      </c>
    </row>
    <row r="1209" spans="1:10" hidden="1" x14ac:dyDescent="0.25">
      <c r="A1209" s="76">
        <v>667552</v>
      </c>
      <c r="B1209" s="144" t="s">
        <v>320</v>
      </c>
      <c r="C1209" s="140">
        <v>31</v>
      </c>
      <c r="D1209" s="76">
        <v>10103</v>
      </c>
      <c r="E1209" s="145" t="s">
        <v>232</v>
      </c>
      <c r="F1209" s="145">
        <v>4400</v>
      </c>
      <c r="G1209" s="145">
        <v>9500</v>
      </c>
      <c r="H1209" s="145">
        <v>9500</v>
      </c>
      <c r="I1209" s="145" t="s">
        <v>344</v>
      </c>
      <c r="J1209" s="107">
        <f t="shared" si="18"/>
        <v>33</v>
      </c>
    </row>
    <row r="1210" spans="1:10" hidden="1" x14ac:dyDescent="0.25">
      <c r="A1210" s="76">
        <v>667552</v>
      </c>
      <c r="B1210" s="144" t="s">
        <v>320</v>
      </c>
      <c r="C1210" s="140">
        <v>31</v>
      </c>
      <c r="D1210" s="76">
        <v>10110</v>
      </c>
      <c r="E1210" s="145" t="s">
        <v>233</v>
      </c>
      <c r="F1210" s="145">
        <v>6</v>
      </c>
      <c r="G1210" s="145">
        <v>10</v>
      </c>
      <c r="H1210" s="145">
        <v>8</v>
      </c>
      <c r="I1210" s="145" t="s">
        <v>344</v>
      </c>
      <c r="J1210" s="107">
        <f t="shared" si="18"/>
        <v>33</v>
      </c>
    </row>
    <row r="1211" spans="1:10" hidden="1" x14ac:dyDescent="0.25">
      <c r="A1211" s="76">
        <v>667552</v>
      </c>
      <c r="B1211" s="144" t="s">
        <v>320</v>
      </c>
      <c r="C1211" s="140">
        <v>31</v>
      </c>
      <c r="D1211" s="76">
        <v>10101</v>
      </c>
      <c r="E1211" s="145" t="s">
        <v>234</v>
      </c>
      <c r="F1211" s="145">
        <v>95</v>
      </c>
      <c r="G1211" s="145">
        <v>115</v>
      </c>
      <c r="H1211" s="145">
        <v>104</v>
      </c>
      <c r="I1211" s="145" t="s">
        <v>344</v>
      </c>
      <c r="J1211" s="107">
        <f t="shared" si="18"/>
        <v>33</v>
      </c>
    </row>
    <row r="1212" spans="1:10" hidden="1" x14ac:dyDescent="0.25">
      <c r="A1212" s="76">
        <v>667552</v>
      </c>
      <c r="B1212" s="144" t="s">
        <v>320</v>
      </c>
      <c r="C1212" s="140">
        <v>31</v>
      </c>
      <c r="D1212" s="76">
        <v>10102</v>
      </c>
      <c r="E1212" s="145" t="s">
        <v>235</v>
      </c>
      <c r="F1212" s="145">
        <v>140</v>
      </c>
      <c r="G1212" s="145">
        <v>150</v>
      </c>
      <c r="H1212" s="145">
        <v>147</v>
      </c>
      <c r="I1212" s="145" t="s">
        <v>344</v>
      </c>
      <c r="J1212" s="107">
        <f t="shared" si="18"/>
        <v>33</v>
      </c>
    </row>
    <row r="1213" spans="1:10" hidden="1" x14ac:dyDescent="0.25">
      <c r="A1213" s="76">
        <v>667548</v>
      </c>
      <c r="B1213" s="144" t="s">
        <v>355</v>
      </c>
      <c r="C1213" s="140">
        <v>6</v>
      </c>
      <c r="D1213" s="76">
        <v>3</v>
      </c>
      <c r="E1213" s="145" t="s">
        <v>262</v>
      </c>
      <c r="F1213" s="145">
        <v>3600</v>
      </c>
      <c r="G1213" s="145">
        <v>4200</v>
      </c>
      <c r="H1213" s="145">
        <v>4200</v>
      </c>
      <c r="I1213" s="145" t="s">
        <v>344</v>
      </c>
      <c r="J1213" s="107">
        <f t="shared" si="18"/>
        <v>6</v>
      </c>
    </row>
    <row r="1214" spans="1:10" hidden="1" x14ac:dyDescent="0.25">
      <c r="A1214" s="76">
        <v>667548</v>
      </c>
      <c r="B1214" s="144" t="s">
        <v>355</v>
      </c>
      <c r="C1214" s="140">
        <v>6</v>
      </c>
      <c r="D1214" s="76">
        <v>59</v>
      </c>
      <c r="E1214" s="145" t="s">
        <v>263</v>
      </c>
      <c r="F1214" s="145">
        <v>23</v>
      </c>
      <c r="G1214" s="145">
        <v>24</v>
      </c>
      <c r="H1214" s="145">
        <v>24</v>
      </c>
      <c r="I1214" s="145" t="s">
        <v>344</v>
      </c>
      <c r="J1214" s="107">
        <f t="shared" si="18"/>
        <v>6</v>
      </c>
    </row>
    <row r="1215" spans="1:10" hidden="1" x14ac:dyDescent="0.25">
      <c r="A1215" s="76">
        <v>667548</v>
      </c>
      <c r="B1215" s="144" t="s">
        <v>355</v>
      </c>
      <c r="C1215" s="140">
        <v>6</v>
      </c>
      <c r="D1215" s="76">
        <v>58</v>
      </c>
      <c r="E1215" s="145" t="s">
        <v>303</v>
      </c>
      <c r="F1215" s="145">
        <v>20</v>
      </c>
      <c r="G1215" s="145">
        <v>50</v>
      </c>
      <c r="H1215" s="145">
        <v>40</v>
      </c>
      <c r="I1215" s="145" t="s">
        <v>344</v>
      </c>
      <c r="J1215" s="107">
        <f t="shared" si="18"/>
        <v>6</v>
      </c>
    </row>
    <row r="1216" spans="1:10" hidden="1" x14ac:dyDescent="0.25">
      <c r="A1216" s="76">
        <v>667548</v>
      </c>
      <c r="B1216" s="144" t="s">
        <v>355</v>
      </c>
      <c r="C1216" s="140">
        <v>6</v>
      </c>
      <c r="D1216" s="76">
        <v>57</v>
      </c>
      <c r="E1216" s="145" t="s">
        <v>360</v>
      </c>
      <c r="F1216" s="145">
        <v>0</v>
      </c>
      <c r="G1216" s="145">
        <v>0</v>
      </c>
      <c r="H1216" s="145">
        <v>0</v>
      </c>
      <c r="I1216" s="145" t="s">
        <v>344</v>
      </c>
      <c r="J1216" s="107">
        <f t="shared" si="18"/>
        <v>6</v>
      </c>
    </row>
    <row r="1217" spans="1:10" hidden="1" x14ac:dyDescent="0.25">
      <c r="A1217" s="76">
        <v>667548</v>
      </c>
      <c r="B1217" s="144" t="s">
        <v>355</v>
      </c>
      <c r="C1217" s="140">
        <v>6</v>
      </c>
      <c r="D1217" s="76">
        <v>21</v>
      </c>
      <c r="E1217" s="145" t="s">
        <v>265</v>
      </c>
      <c r="F1217" s="145">
        <v>26</v>
      </c>
      <c r="G1217" s="145">
        <v>31</v>
      </c>
      <c r="H1217" s="145">
        <v>28</v>
      </c>
      <c r="I1217" s="145" t="s">
        <v>344</v>
      </c>
      <c r="J1217" s="107">
        <f t="shared" si="18"/>
        <v>6</v>
      </c>
    </row>
    <row r="1218" spans="1:10" hidden="1" x14ac:dyDescent="0.25">
      <c r="A1218" s="76">
        <v>667546</v>
      </c>
      <c r="B1218" s="144" t="s">
        <v>361</v>
      </c>
      <c r="C1218" s="140">
        <v>1</v>
      </c>
      <c r="D1218" s="76">
        <v>3</v>
      </c>
      <c r="E1218" s="145" t="s">
        <v>262</v>
      </c>
      <c r="F1218" s="145">
        <v>4500</v>
      </c>
      <c r="G1218" s="145">
        <v>5500</v>
      </c>
      <c r="H1218" s="145">
        <v>4500</v>
      </c>
      <c r="I1218" s="145" t="s">
        <v>344</v>
      </c>
      <c r="J1218" s="107">
        <f t="shared" ref="J1218:J1281" si="19">IF(A1218="","",IF(OR(C1218=73,C1218=74,C1218=75),75,IF(OR(C1218=31,C1218=32,C1218=33),33,IF(OR(C1218=301,C1218=302,C1218=303,C1218=304,C1218=305),301,C1218))))</f>
        <v>1</v>
      </c>
    </row>
    <row r="1219" spans="1:10" hidden="1" x14ac:dyDescent="0.25">
      <c r="A1219" s="76">
        <v>667546</v>
      </c>
      <c r="B1219" s="144" t="s">
        <v>361</v>
      </c>
      <c r="C1219" s="140">
        <v>1</v>
      </c>
      <c r="D1219" s="76">
        <v>59</v>
      </c>
      <c r="E1219" s="145" t="s">
        <v>263</v>
      </c>
      <c r="F1219" s="145">
        <v>60</v>
      </c>
      <c r="G1219" s="145">
        <v>70</v>
      </c>
      <c r="H1219" s="145">
        <v>35</v>
      </c>
      <c r="I1219" s="145" t="s">
        <v>345</v>
      </c>
      <c r="J1219" s="107">
        <f t="shared" si="19"/>
        <v>1</v>
      </c>
    </row>
    <row r="1220" spans="1:10" hidden="1" x14ac:dyDescent="0.25">
      <c r="A1220" s="76">
        <v>667546</v>
      </c>
      <c r="B1220" s="144" t="s">
        <v>361</v>
      </c>
      <c r="C1220" s="140">
        <v>1</v>
      </c>
      <c r="D1220" s="76">
        <v>12</v>
      </c>
      <c r="E1220" s="145" t="s">
        <v>364</v>
      </c>
      <c r="F1220" s="145">
        <v>50</v>
      </c>
      <c r="G1220" s="145">
        <v>50</v>
      </c>
      <c r="H1220" s="145">
        <v>50</v>
      </c>
      <c r="I1220" s="145" t="s">
        <v>344</v>
      </c>
      <c r="J1220" s="107">
        <f t="shared" si="19"/>
        <v>1</v>
      </c>
    </row>
    <row r="1221" spans="1:10" hidden="1" x14ac:dyDescent="0.25">
      <c r="A1221" s="76">
        <v>667546</v>
      </c>
      <c r="B1221" s="144" t="s">
        <v>361</v>
      </c>
      <c r="C1221" s="140">
        <v>1</v>
      </c>
      <c r="D1221" s="76">
        <v>7</v>
      </c>
      <c r="E1221" s="145" t="s">
        <v>264</v>
      </c>
      <c r="F1221" s="145">
        <v>28</v>
      </c>
      <c r="G1221" s="145">
        <v>32</v>
      </c>
      <c r="H1221" s="145">
        <v>28</v>
      </c>
      <c r="I1221" s="145" t="s">
        <v>344</v>
      </c>
      <c r="J1221" s="107">
        <f t="shared" si="19"/>
        <v>1</v>
      </c>
    </row>
    <row r="1222" spans="1:10" hidden="1" x14ac:dyDescent="0.25">
      <c r="A1222" s="76">
        <v>667545</v>
      </c>
      <c r="B1222" s="144" t="s">
        <v>239</v>
      </c>
      <c r="C1222" s="140">
        <v>5</v>
      </c>
      <c r="D1222" s="76">
        <v>7</v>
      </c>
      <c r="E1222" s="145" t="s">
        <v>264</v>
      </c>
      <c r="F1222" s="145">
        <v>23</v>
      </c>
      <c r="G1222" s="145">
        <v>29</v>
      </c>
      <c r="H1222" s="145">
        <v>23</v>
      </c>
      <c r="I1222" s="145" t="s">
        <v>344</v>
      </c>
      <c r="J1222" s="107">
        <f t="shared" si="19"/>
        <v>5</v>
      </c>
    </row>
    <row r="1223" spans="1:10" hidden="1" x14ac:dyDescent="0.25">
      <c r="A1223" s="76">
        <v>667545</v>
      </c>
      <c r="B1223" s="144" t="s">
        <v>239</v>
      </c>
      <c r="C1223" s="140">
        <v>5</v>
      </c>
      <c r="D1223" s="76">
        <v>64</v>
      </c>
      <c r="E1223" s="145" t="s">
        <v>271</v>
      </c>
      <c r="F1223" s="145">
        <v>100</v>
      </c>
      <c r="G1223" s="145">
        <v>100</v>
      </c>
      <c r="H1223" s="145">
        <v>100</v>
      </c>
      <c r="I1223" s="145" t="s">
        <v>344</v>
      </c>
      <c r="J1223" s="107">
        <f t="shared" si="19"/>
        <v>5</v>
      </c>
    </row>
    <row r="1224" spans="1:10" hidden="1" x14ac:dyDescent="0.25">
      <c r="A1224" s="76">
        <v>667542</v>
      </c>
      <c r="B1224" s="144" t="s">
        <v>289</v>
      </c>
      <c r="C1224" s="140">
        <v>29</v>
      </c>
      <c r="D1224" s="76">
        <v>10204</v>
      </c>
      <c r="E1224" s="145" t="s">
        <v>280</v>
      </c>
      <c r="F1224" s="145">
        <v>0</v>
      </c>
      <c r="G1224" s="145">
        <v>150</v>
      </c>
      <c r="H1224" s="145">
        <v>0</v>
      </c>
      <c r="I1224" s="145" t="s">
        <v>344</v>
      </c>
      <c r="J1224" s="107">
        <f t="shared" si="19"/>
        <v>29</v>
      </c>
    </row>
    <row r="1225" spans="1:10" hidden="1" x14ac:dyDescent="0.25">
      <c r="A1225" s="76">
        <v>667542</v>
      </c>
      <c r="B1225" s="144" t="s">
        <v>289</v>
      </c>
      <c r="C1225" s="140">
        <v>29</v>
      </c>
      <c r="D1225" s="76">
        <v>10206</v>
      </c>
      <c r="E1225" s="145" t="s">
        <v>281</v>
      </c>
      <c r="F1225" s="145">
        <v>0</v>
      </c>
      <c r="G1225" s="145">
        <v>150</v>
      </c>
      <c r="H1225" s="145">
        <v>0</v>
      </c>
      <c r="I1225" s="145" t="s">
        <v>344</v>
      </c>
      <c r="J1225" s="107">
        <f t="shared" si="19"/>
        <v>29</v>
      </c>
    </row>
    <row r="1226" spans="1:10" hidden="1" x14ac:dyDescent="0.25">
      <c r="A1226" s="76">
        <v>667542</v>
      </c>
      <c r="B1226" s="144" t="s">
        <v>289</v>
      </c>
      <c r="C1226" s="140">
        <v>29</v>
      </c>
      <c r="D1226" s="76">
        <v>10202</v>
      </c>
      <c r="E1226" s="145" t="s">
        <v>282</v>
      </c>
      <c r="F1226" s="145">
        <v>0</v>
      </c>
      <c r="G1226" s="145">
        <v>3</v>
      </c>
      <c r="H1226" s="145">
        <v>3.26</v>
      </c>
      <c r="I1226" s="145" t="s">
        <v>345</v>
      </c>
      <c r="J1226" s="107">
        <f t="shared" si="19"/>
        <v>29</v>
      </c>
    </row>
    <row r="1227" spans="1:10" hidden="1" x14ac:dyDescent="0.25">
      <c r="A1227" s="76">
        <v>667542</v>
      </c>
      <c r="B1227" s="144" t="s">
        <v>289</v>
      </c>
      <c r="C1227" s="140">
        <v>29</v>
      </c>
      <c r="D1227" s="76">
        <v>10203</v>
      </c>
      <c r="E1227" s="145" t="s">
        <v>283</v>
      </c>
      <c r="F1227" s="145">
        <v>4</v>
      </c>
      <c r="G1227" s="145">
        <v>6</v>
      </c>
      <c r="H1227" s="145">
        <v>5.92</v>
      </c>
      <c r="I1227" s="145" t="s">
        <v>344</v>
      </c>
      <c r="J1227" s="107">
        <f t="shared" si="19"/>
        <v>29</v>
      </c>
    </row>
    <row r="1228" spans="1:10" hidden="1" x14ac:dyDescent="0.25">
      <c r="A1228" s="76">
        <v>667542</v>
      </c>
      <c r="B1228" s="144" t="s">
        <v>289</v>
      </c>
      <c r="C1228" s="140">
        <v>29</v>
      </c>
      <c r="D1228" s="76">
        <v>10205</v>
      </c>
      <c r="E1228" s="145" t="s">
        <v>284</v>
      </c>
      <c r="F1228" s="145">
        <v>0</v>
      </c>
      <c r="G1228" s="145">
        <v>100</v>
      </c>
      <c r="H1228" s="145">
        <v>0</v>
      </c>
      <c r="I1228" s="145" t="s">
        <v>344</v>
      </c>
      <c r="J1228" s="107">
        <f t="shared" si="19"/>
        <v>29</v>
      </c>
    </row>
    <row r="1229" spans="1:10" hidden="1" x14ac:dyDescent="0.25">
      <c r="A1229" s="76">
        <v>667542</v>
      </c>
      <c r="B1229" s="144" t="s">
        <v>289</v>
      </c>
      <c r="C1229" s="140">
        <v>29</v>
      </c>
      <c r="D1229" s="76">
        <v>10207</v>
      </c>
      <c r="E1229" s="145" t="s">
        <v>285</v>
      </c>
      <c r="F1229" s="145">
        <v>0</v>
      </c>
      <c r="G1229" s="145">
        <v>100</v>
      </c>
      <c r="H1229" s="145">
        <v>0</v>
      </c>
      <c r="I1229" s="145" t="s">
        <v>344</v>
      </c>
      <c r="J1229" s="107">
        <f t="shared" si="19"/>
        <v>29</v>
      </c>
    </row>
    <row r="1230" spans="1:10" hidden="1" x14ac:dyDescent="0.25">
      <c r="A1230" s="76">
        <v>667542</v>
      </c>
      <c r="B1230" s="144" t="s">
        <v>289</v>
      </c>
      <c r="C1230" s="140">
        <v>29</v>
      </c>
      <c r="D1230" s="76">
        <v>10201</v>
      </c>
      <c r="E1230" s="145" t="s">
        <v>286</v>
      </c>
      <c r="F1230" s="145">
        <v>50</v>
      </c>
      <c r="G1230" s="145">
        <v>55</v>
      </c>
      <c r="H1230" s="145">
        <v>50.83</v>
      </c>
      <c r="I1230" s="145" t="s">
        <v>344</v>
      </c>
      <c r="J1230" s="107">
        <f t="shared" si="19"/>
        <v>29</v>
      </c>
    </row>
    <row r="1231" spans="1:10" hidden="1" x14ac:dyDescent="0.25">
      <c r="A1231" s="76">
        <v>667538</v>
      </c>
      <c r="B1231" s="144" t="s">
        <v>355</v>
      </c>
      <c r="C1231" s="140">
        <v>6</v>
      </c>
      <c r="D1231" s="76">
        <v>3</v>
      </c>
      <c r="E1231" s="145" t="s">
        <v>262</v>
      </c>
      <c r="F1231" s="145">
        <v>3600</v>
      </c>
      <c r="G1231" s="145">
        <v>4200</v>
      </c>
      <c r="H1231" s="145">
        <v>4200</v>
      </c>
      <c r="I1231" s="145" t="s">
        <v>344</v>
      </c>
      <c r="J1231" s="107">
        <f t="shared" si="19"/>
        <v>6</v>
      </c>
    </row>
    <row r="1232" spans="1:10" hidden="1" x14ac:dyDescent="0.25">
      <c r="A1232" s="76">
        <v>667538</v>
      </c>
      <c r="B1232" s="144" t="s">
        <v>355</v>
      </c>
      <c r="C1232" s="140">
        <v>6</v>
      </c>
      <c r="D1232" s="76">
        <v>59</v>
      </c>
      <c r="E1232" s="145" t="s">
        <v>263</v>
      </c>
      <c r="F1232" s="145">
        <v>23</v>
      </c>
      <c r="G1232" s="145">
        <v>24</v>
      </c>
      <c r="H1232" s="145">
        <v>24</v>
      </c>
      <c r="I1232" s="145" t="s">
        <v>344</v>
      </c>
      <c r="J1232" s="107">
        <f t="shared" si="19"/>
        <v>6</v>
      </c>
    </row>
    <row r="1233" spans="1:10" hidden="1" x14ac:dyDescent="0.25">
      <c r="A1233" s="76">
        <v>667538</v>
      </c>
      <c r="B1233" s="144" t="s">
        <v>355</v>
      </c>
      <c r="C1233" s="140">
        <v>6</v>
      </c>
      <c r="D1233" s="76">
        <v>58</v>
      </c>
      <c r="E1233" s="145" t="s">
        <v>303</v>
      </c>
      <c r="F1233" s="145">
        <v>20</v>
      </c>
      <c r="G1233" s="145">
        <v>50</v>
      </c>
      <c r="H1233" s="145">
        <v>40</v>
      </c>
      <c r="I1233" s="145" t="s">
        <v>344</v>
      </c>
      <c r="J1233" s="107">
        <f t="shared" si="19"/>
        <v>6</v>
      </c>
    </row>
    <row r="1234" spans="1:10" hidden="1" x14ac:dyDescent="0.25">
      <c r="A1234" s="76">
        <v>667538</v>
      </c>
      <c r="B1234" s="144" t="s">
        <v>355</v>
      </c>
      <c r="C1234" s="140">
        <v>6</v>
      </c>
      <c r="D1234" s="76">
        <v>57</v>
      </c>
      <c r="E1234" s="145" t="s">
        <v>360</v>
      </c>
      <c r="F1234" s="145">
        <v>0</v>
      </c>
      <c r="G1234" s="145">
        <v>0</v>
      </c>
      <c r="H1234" s="145">
        <v>0</v>
      </c>
      <c r="I1234" s="145" t="s">
        <v>344</v>
      </c>
      <c r="J1234" s="107">
        <f t="shared" si="19"/>
        <v>6</v>
      </c>
    </row>
    <row r="1235" spans="1:10" hidden="1" x14ac:dyDescent="0.25">
      <c r="A1235" s="76">
        <v>667538</v>
      </c>
      <c r="B1235" s="144" t="s">
        <v>355</v>
      </c>
      <c r="C1235" s="140">
        <v>6</v>
      </c>
      <c r="D1235" s="76">
        <v>21</v>
      </c>
      <c r="E1235" s="145" t="s">
        <v>265</v>
      </c>
      <c r="F1235" s="145">
        <v>26</v>
      </c>
      <c r="G1235" s="145">
        <v>31</v>
      </c>
      <c r="H1235" s="145">
        <v>28</v>
      </c>
      <c r="I1235" s="145" t="s">
        <v>344</v>
      </c>
      <c r="J1235" s="107">
        <f t="shared" si="19"/>
        <v>6</v>
      </c>
    </row>
    <row r="1236" spans="1:10" hidden="1" x14ac:dyDescent="0.25">
      <c r="A1236" s="76">
        <v>667535</v>
      </c>
      <c r="B1236" s="144" t="s">
        <v>291</v>
      </c>
      <c r="C1236" s="140">
        <v>520</v>
      </c>
      <c r="D1236" s="76">
        <v>640003</v>
      </c>
      <c r="E1236" s="145" t="s">
        <v>287</v>
      </c>
      <c r="F1236" s="145">
        <v>0</v>
      </c>
      <c r="G1236" s="145">
        <v>80</v>
      </c>
      <c r="H1236" s="145">
        <v>65</v>
      </c>
      <c r="I1236" s="145" t="s">
        <v>344</v>
      </c>
      <c r="J1236" s="107">
        <f t="shared" si="19"/>
        <v>520</v>
      </c>
    </row>
    <row r="1237" spans="1:10" hidden="1" x14ac:dyDescent="0.25">
      <c r="A1237" s="76">
        <v>667535</v>
      </c>
      <c r="B1237" s="144" t="s">
        <v>291</v>
      </c>
      <c r="C1237" s="140">
        <v>520</v>
      </c>
      <c r="D1237" s="76">
        <v>640001</v>
      </c>
      <c r="E1237" s="145" t="s">
        <v>288</v>
      </c>
      <c r="F1237" s="145">
        <v>80</v>
      </c>
      <c r="G1237" s="145">
        <v>90</v>
      </c>
      <c r="H1237" s="145">
        <v>85</v>
      </c>
      <c r="I1237" s="145" t="s">
        <v>344</v>
      </c>
      <c r="J1237" s="107">
        <f t="shared" si="19"/>
        <v>520</v>
      </c>
    </row>
    <row r="1238" spans="1:10" hidden="1" x14ac:dyDescent="0.25">
      <c r="A1238" s="76">
        <v>667535</v>
      </c>
      <c r="B1238" s="144" t="s">
        <v>291</v>
      </c>
      <c r="C1238" s="140">
        <v>520</v>
      </c>
      <c r="D1238" s="76">
        <v>640002</v>
      </c>
      <c r="E1238" s="145" t="s">
        <v>104</v>
      </c>
      <c r="F1238" s="145">
        <v>2</v>
      </c>
      <c r="G1238" s="145">
        <v>8</v>
      </c>
      <c r="H1238" s="145">
        <v>6.2</v>
      </c>
      <c r="I1238" s="145" t="s">
        <v>344</v>
      </c>
      <c r="J1238" s="107">
        <f t="shared" si="19"/>
        <v>520</v>
      </c>
    </row>
    <row r="1239" spans="1:10" hidden="1" x14ac:dyDescent="0.25">
      <c r="A1239" s="76">
        <v>667535</v>
      </c>
      <c r="B1239" s="144" t="s">
        <v>291</v>
      </c>
      <c r="C1239" s="140">
        <v>520</v>
      </c>
      <c r="D1239" s="76">
        <v>690003</v>
      </c>
      <c r="E1239" s="145" t="s">
        <v>105</v>
      </c>
      <c r="F1239" s="145">
        <v>-2</v>
      </c>
      <c r="G1239" s="145">
        <v>8</v>
      </c>
      <c r="H1239" s="145">
        <v>4.8099999999999996</v>
      </c>
      <c r="I1239" s="145" t="s">
        <v>344</v>
      </c>
      <c r="J1239" s="107">
        <f t="shared" si="19"/>
        <v>520</v>
      </c>
    </row>
    <row r="1240" spans="1:10" hidden="1" x14ac:dyDescent="0.25">
      <c r="A1240" s="76">
        <v>667534</v>
      </c>
      <c r="B1240" s="144" t="s">
        <v>298</v>
      </c>
      <c r="C1240" s="140">
        <v>14</v>
      </c>
      <c r="D1240" s="76">
        <v>3</v>
      </c>
      <c r="E1240" s="145" t="s">
        <v>262</v>
      </c>
      <c r="F1240" s="145">
        <v>5000</v>
      </c>
      <c r="G1240" s="145">
        <v>5400</v>
      </c>
      <c r="H1240" s="145">
        <v>5400</v>
      </c>
      <c r="I1240" s="145" t="s">
        <v>344</v>
      </c>
      <c r="J1240" s="107">
        <f t="shared" si="19"/>
        <v>14</v>
      </c>
    </row>
    <row r="1241" spans="1:10" hidden="1" x14ac:dyDescent="0.25">
      <c r="A1241" s="76">
        <v>667534</v>
      </c>
      <c r="B1241" s="144" t="s">
        <v>298</v>
      </c>
      <c r="C1241" s="140">
        <v>14</v>
      </c>
      <c r="D1241" s="76">
        <v>59</v>
      </c>
      <c r="E1241" s="145" t="s">
        <v>263</v>
      </c>
      <c r="F1241" s="145">
        <v>16</v>
      </c>
      <c r="G1241" s="145">
        <v>17</v>
      </c>
      <c r="H1241" s="145">
        <v>17</v>
      </c>
      <c r="I1241" s="145" t="s">
        <v>344</v>
      </c>
      <c r="J1241" s="107">
        <f t="shared" si="19"/>
        <v>14</v>
      </c>
    </row>
    <row r="1242" spans="1:10" hidden="1" x14ac:dyDescent="0.25">
      <c r="A1242" s="76">
        <v>667534</v>
      </c>
      <c r="B1242" s="144" t="s">
        <v>298</v>
      </c>
      <c r="C1242" s="140">
        <v>14</v>
      </c>
      <c r="D1242" s="76">
        <v>78</v>
      </c>
      <c r="E1242" s="145" t="s">
        <v>270</v>
      </c>
      <c r="F1242" s="145">
        <v>15</v>
      </c>
      <c r="G1242" s="145">
        <v>18</v>
      </c>
      <c r="H1242" s="145">
        <v>18</v>
      </c>
      <c r="I1242" s="145" t="s">
        <v>344</v>
      </c>
      <c r="J1242" s="107">
        <f t="shared" si="19"/>
        <v>14</v>
      </c>
    </row>
    <row r="1243" spans="1:10" hidden="1" x14ac:dyDescent="0.25">
      <c r="A1243" s="76">
        <v>667534</v>
      </c>
      <c r="B1243" s="144" t="s">
        <v>298</v>
      </c>
      <c r="C1243" s="140">
        <v>14</v>
      </c>
      <c r="D1243" s="76">
        <v>13</v>
      </c>
      <c r="E1243" s="145" t="s">
        <v>299</v>
      </c>
      <c r="F1243" s="145">
        <v>50</v>
      </c>
      <c r="G1243" s="145">
        <v>50</v>
      </c>
      <c r="H1243" s="145">
        <v>50</v>
      </c>
      <c r="I1243" s="145" t="s">
        <v>344</v>
      </c>
      <c r="J1243" s="107">
        <f t="shared" si="19"/>
        <v>14</v>
      </c>
    </row>
    <row r="1244" spans="1:10" hidden="1" x14ac:dyDescent="0.25">
      <c r="A1244" s="76">
        <v>667532</v>
      </c>
      <c r="B1244" s="144" t="s">
        <v>298</v>
      </c>
      <c r="C1244" s="140">
        <v>14</v>
      </c>
      <c r="D1244" s="76">
        <v>3</v>
      </c>
      <c r="E1244" s="145" t="s">
        <v>262</v>
      </c>
      <c r="F1244" s="145">
        <v>5000</v>
      </c>
      <c r="G1244" s="145">
        <v>5400</v>
      </c>
      <c r="H1244" s="145">
        <v>5400</v>
      </c>
      <c r="I1244" s="145" t="s">
        <v>344</v>
      </c>
      <c r="J1244" s="107">
        <f t="shared" si="19"/>
        <v>14</v>
      </c>
    </row>
    <row r="1245" spans="1:10" hidden="1" x14ac:dyDescent="0.25">
      <c r="A1245" s="76">
        <v>667532</v>
      </c>
      <c r="B1245" s="144" t="s">
        <v>298</v>
      </c>
      <c r="C1245" s="140">
        <v>14</v>
      </c>
      <c r="D1245" s="76">
        <v>59</v>
      </c>
      <c r="E1245" s="145" t="s">
        <v>263</v>
      </c>
      <c r="F1245" s="145">
        <v>16</v>
      </c>
      <c r="G1245" s="145">
        <v>17</v>
      </c>
      <c r="H1245" s="145">
        <v>15</v>
      </c>
      <c r="I1245" s="145" t="s">
        <v>345</v>
      </c>
      <c r="J1245" s="107">
        <f t="shared" si="19"/>
        <v>14</v>
      </c>
    </row>
    <row r="1246" spans="1:10" hidden="1" x14ac:dyDescent="0.25">
      <c r="A1246" s="76">
        <v>667532</v>
      </c>
      <c r="B1246" s="144" t="s">
        <v>298</v>
      </c>
      <c r="C1246" s="140">
        <v>14</v>
      </c>
      <c r="D1246" s="76">
        <v>78</v>
      </c>
      <c r="E1246" s="145" t="s">
        <v>270</v>
      </c>
      <c r="F1246" s="145">
        <v>15</v>
      </c>
      <c r="G1246" s="145">
        <v>18</v>
      </c>
      <c r="H1246" s="145">
        <v>18</v>
      </c>
      <c r="I1246" s="145" t="s">
        <v>344</v>
      </c>
      <c r="J1246" s="107">
        <f t="shared" si="19"/>
        <v>14</v>
      </c>
    </row>
    <row r="1247" spans="1:10" hidden="1" x14ac:dyDescent="0.25">
      <c r="A1247" s="76">
        <v>667532</v>
      </c>
      <c r="B1247" s="144" t="s">
        <v>298</v>
      </c>
      <c r="C1247" s="140">
        <v>14</v>
      </c>
      <c r="D1247" s="76">
        <v>13</v>
      </c>
      <c r="E1247" s="145" t="s">
        <v>299</v>
      </c>
      <c r="F1247" s="145">
        <v>50</v>
      </c>
      <c r="G1247" s="145">
        <v>50</v>
      </c>
      <c r="H1247" s="145">
        <v>50</v>
      </c>
      <c r="I1247" s="145" t="s">
        <v>344</v>
      </c>
      <c r="J1247" s="107">
        <f t="shared" si="19"/>
        <v>14</v>
      </c>
    </row>
    <row r="1248" spans="1:10" hidden="1" x14ac:dyDescent="0.25">
      <c r="A1248" s="76">
        <v>667531</v>
      </c>
      <c r="B1248" s="144" t="s">
        <v>298</v>
      </c>
      <c r="C1248" s="140">
        <v>14</v>
      </c>
      <c r="D1248" s="76">
        <v>3</v>
      </c>
      <c r="E1248" s="145" t="s">
        <v>262</v>
      </c>
      <c r="F1248" s="145">
        <v>5000</v>
      </c>
      <c r="G1248" s="145">
        <v>5400</v>
      </c>
      <c r="H1248" s="145">
        <v>5400</v>
      </c>
      <c r="I1248" s="145" t="s">
        <v>344</v>
      </c>
      <c r="J1248" s="107">
        <f t="shared" si="19"/>
        <v>14</v>
      </c>
    </row>
    <row r="1249" spans="1:10" hidden="1" x14ac:dyDescent="0.25">
      <c r="A1249" s="76">
        <v>667531</v>
      </c>
      <c r="B1249" s="144" t="s">
        <v>298</v>
      </c>
      <c r="C1249" s="140">
        <v>14</v>
      </c>
      <c r="D1249" s="76">
        <v>59</v>
      </c>
      <c r="E1249" s="145" t="s">
        <v>263</v>
      </c>
      <c r="F1249" s="145">
        <v>16</v>
      </c>
      <c r="G1249" s="145">
        <v>17</v>
      </c>
      <c r="H1249" s="145">
        <v>15</v>
      </c>
      <c r="I1249" s="145" t="s">
        <v>345</v>
      </c>
      <c r="J1249" s="107">
        <f t="shared" si="19"/>
        <v>14</v>
      </c>
    </row>
    <row r="1250" spans="1:10" hidden="1" x14ac:dyDescent="0.25">
      <c r="A1250" s="76">
        <v>667531</v>
      </c>
      <c r="B1250" s="144" t="s">
        <v>298</v>
      </c>
      <c r="C1250" s="140">
        <v>14</v>
      </c>
      <c r="D1250" s="76">
        <v>78</v>
      </c>
      <c r="E1250" s="145" t="s">
        <v>270</v>
      </c>
      <c r="F1250" s="145">
        <v>15</v>
      </c>
      <c r="G1250" s="145">
        <v>18</v>
      </c>
      <c r="H1250" s="145">
        <v>18</v>
      </c>
      <c r="I1250" s="145" t="s">
        <v>344</v>
      </c>
      <c r="J1250" s="107">
        <f t="shared" si="19"/>
        <v>14</v>
      </c>
    </row>
    <row r="1251" spans="1:10" hidden="1" x14ac:dyDescent="0.25">
      <c r="A1251" s="76">
        <v>667531</v>
      </c>
      <c r="B1251" s="144" t="s">
        <v>298</v>
      </c>
      <c r="C1251" s="140">
        <v>14</v>
      </c>
      <c r="D1251" s="76">
        <v>13</v>
      </c>
      <c r="E1251" s="145" t="s">
        <v>299</v>
      </c>
      <c r="F1251" s="145">
        <v>50</v>
      </c>
      <c r="G1251" s="145">
        <v>50</v>
      </c>
      <c r="H1251" s="145">
        <v>50</v>
      </c>
      <c r="I1251" s="145" t="s">
        <v>344</v>
      </c>
      <c r="J1251" s="107">
        <f t="shared" si="19"/>
        <v>14</v>
      </c>
    </row>
    <row r="1252" spans="1:10" hidden="1" x14ac:dyDescent="0.25">
      <c r="A1252" s="76">
        <v>667525</v>
      </c>
      <c r="B1252" s="144" t="s">
        <v>355</v>
      </c>
      <c r="C1252" s="140">
        <v>6</v>
      </c>
      <c r="D1252" s="76">
        <v>3</v>
      </c>
      <c r="E1252" s="145" t="s">
        <v>262</v>
      </c>
      <c r="F1252" s="145">
        <v>3600</v>
      </c>
      <c r="G1252" s="145">
        <v>4200</v>
      </c>
      <c r="H1252" s="145">
        <v>4200</v>
      </c>
      <c r="I1252" s="145" t="s">
        <v>344</v>
      </c>
      <c r="J1252" s="107">
        <f t="shared" si="19"/>
        <v>6</v>
      </c>
    </row>
    <row r="1253" spans="1:10" hidden="1" x14ac:dyDescent="0.25">
      <c r="A1253" s="76">
        <v>667525</v>
      </c>
      <c r="B1253" s="144" t="s">
        <v>355</v>
      </c>
      <c r="C1253" s="140">
        <v>6</v>
      </c>
      <c r="D1253" s="76">
        <v>59</v>
      </c>
      <c r="E1253" s="145" t="s">
        <v>263</v>
      </c>
      <c r="F1253" s="145">
        <v>23</v>
      </c>
      <c r="G1253" s="145">
        <v>24</v>
      </c>
      <c r="H1253" s="145">
        <v>24</v>
      </c>
      <c r="I1253" s="145" t="s">
        <v>344</v>
      </c>
      <c r="J1253" s="107">
        <f t="shared" si="19"/>
        <v>6</v>
      </c>
    </row>
    <row r="1254" spans="1:10" hidden="1" x14ac:dyDescent="0.25">
      <c r="A1254" s="76">
        <v>667525</v>
      </c>
      <c r="B1254" s="144" t="s">
        <v>355</v>
      </c>
      <c r="C1254" s="140">
        <v>6</v>
      </c>
      <c r="D1254" s="76">
        <v>58</v>
      </c>
      <c r="E1254" s="145" t="s">
        <v>303</v>
      </c>
      <c r="F1254" s="145">
        <v>20</v>
      </c>
      <c r="G1254" s="145">
        <v>50</v>
      </c>
      <c r="H1254" s="145">
        <v>40</v>
      </c>
      <c r="I1254" s="145" t="s">
        <v>344</v>
      </c>
      <c r="J1254" s="107">
        <f t="shared" si="19"/>
        <v>6</v>
      </c>
    </row>
    <row r="1255" spans="1:10" hidden="1" x14ac:dyDescent="0.25">
      <c r="A1255" s="76">
        <v>667525</v>
      </c>
      <c r="B1255" s="144" t="s">
        <v>355</v>
      </c>
      <c r="C1255" s="140">
        <v>6</v>
      </c>
      <c r="D1255" s="76">
        <v>57</v>
      </c>
      <c r="E1255" s="145" t="s">
        <v>360</v>
      </c>
      <c r="F1255" s="145">
        <v>0</v>
      </c>
      <c r="G1255" s="145">
        <v>0</v>
      </c>
      <c r="H1255" s="145">
        <v>0</v>
      </c>
      <c r="I1255" s="145" t="s">
        <v>344</v>
      </c>
      <c r="J1255" s="107">
        <f t="shared" si="19"/>
        <v>6</v>
      </c>
    </row>
    <row r="1256" spans="1:10" hidden="1" x14ac:dyDescent="0.25">
      <c r="A1256" s="76">
        <v>667525</v>
      </c>
      <c r="B1256" s="144" t="s">
        <v>355</v>
      </c>
      <c r="C1256" s="140">
        <v>6</v>
      </c>
      <c r="D1256" s="76">
        <v>21</v>
      </c>
      <c r="E1256" s="145" t="s">
        <v>265</v>
      </c>
      <c r="F1256" s="145">
        <v>26</v>
      </c>
      <c r="G1256" s="145">
        <v>31</v>
      </c>
      <c r="H1256" s="145">
        <v>28</v>
      </c>
      <c r="I1256" s="145" t="s">
        <v>344</v>
      </c>
      <c r="J1256" s="107">
        <f t="shared" si="19"/>
        <v>6</v>
      </c>
    </row>
    <row r="1257" spans="1:10" hidden="1" x14ac:dyDescent="0.25">
      <c r="A1257" s="76">
        <v>667522</v>
      </c>
      <c r="B1257" s="144" t="s">
        <v>298</v>
      </c>
      <c r="C1257" s="140">
        <v>14</v>
      </c>
      <c r="D1257" s="76">
        <v>3</v>
      </c>
      <c r="E1257" s="145" t="s">
        <v>262</v>
      </c>
      <c r="F1257" s="145">
        <v>5000</v>
      </c>
      <c r="G1257" s="145">
        <v>5400</v>
      </c>
      <c r="H1257" s="145">
        <v>5400</v>
      </c>
      <c r="I1257" s="145" t="s">
        <v>344</v>
      </c>
      <c r="J1257" s="107">
        <f t="shared" si="19"/>
        <v>14</v>
      </c>
    </row>
    <row r="1258" spans="1:10" hidden="1" x14ac:dyDescent="0.25">
      <c r="A1258" s="76">
        <v>667522</v>
      </c>
      <c r="B1258" s="144" t="s">
        <v>298</v>
      </c>
      <c r="C1258" s="140">
        <v>14</v>
      </c>
      <c r="D1258" s="76">
        <v>59</v>
      </c>
      <c r="E1258" s="145" t="s">
        <v>263</v>
      </c>
      <c r="F1258" s="145">
        <v>16</v>
      </c>
      <c r="G1258" s="145">
        <v>17</v>
      </c>
      <c r="H1258" s="145">
        <v>15</v>
      </c>
      <c r="I1258" s="145" t="s">
        <v>345</v>
      </c>
      <c r="J1258" s="107">
        <f t="shared" si="19"/>
        <v>14</v>
      </c>
    </row>
    <row r="1259" spans="1:10" hidden="1" x14ac:dyDescent="0.25">
      <c r="A1259" s="76">
        <v>667522</v>
      </c>
      <c r="B1259" s="144" t="s">
        <v>298</v>
      </c>
      <c r="C1259" s="140">
        <v>14</v>
      </c>
      <c r="D1259" s="76">
        <v>78</v>
      </c>
      <c r="E1259" s="145" t="s">
        <v>270</v>
      </c>
      <c r="F1259" s="145">
        <v>15</v>
      </c>
      <c r="G1259" s="145">
        <v>18</v>
      </c>
      <c r="H1259" s="145">
        <v>18</v>
      </c>
      <c r="I1259" s="145" t="s">
        <v>344</v>
      </c>
      <c r="J1259" s="107">
        <f t="shared" si="19"/>
        <v>14</v>
      </c>
    </row>
    <row r="1260" spans="1:10" hidden="1" x14ac:dyDescent="0.25">
      <c r="A1260" s="76">
        <v>667522</v>
      </c>
      <c r="B1260" s="144" t="s">
        <v>298</v>
      </c>
      <c r="C1260" s="140">
        <v>14</v>
      </c>
      <c r="D1260" s="76">
        <v>13</v>
      </c>
      <c r="E1260" s="145" t="s">
        <v>299</v>
      </c>
      <c r="F1260" s="145">
        <v>50</v>
      </c>
      <c r="G1260" s="145">
        <v>50</v>
      </c>
      <c r="H1260" s="145">
        <v>50</v>
      </c>
      <c r="I1260" s="145" t="s">
        <v>344</v>
      </c>
      <c r="J1260" s="107">
        <f t="shared" si="19"/>
        <v>14</v>
      </c>
    </row>
    <row r="1261" spans="1:10" hidden="1" x14ac:dyDescent="0.25">
      <c r="A1261" s="76">
        <v>667521</v>
      </c>
      <c r="B1261" s="144" t="s">
        <v>289</v>
      </c>
      <c r="C1261" s="140">
        <v>29</v>
      </c>
      <c r="D1261" s="76">
        <v>10204</v>
      </c>
      <c r="E1261" s="145" t="s">
        <v>280</v>
      </c>
      <c r="F1261" s="145">
        <v>0</v>
      </c>
      <c r="G1261" s="145">
        <v>150</v>
      </c>
      <c r="H1261" s="145">
        <v>0</v>
      </c>
      <c r="I1261" s="145" t="s">
        <v>344</v>
      </c>
      <c r="J1261" s="107">
        <f t="shared" si="19"/>
        <v>29</v>
      </c>
    </row>
    <row r="1262" spans="1:10" hidden="1" x14ac:dyDescent="0.25">
      <c r="A1262" s="76">
        <v>667521</v>
      </c>
      <c r="B1262" s="144" t="s">
        <v>289</v>
      </c>
      <c r="C1262" s="140">
        <v>29</v>
      </c>
      <c r="D1262" s="76">
        <v>10206</v>
      </c>
      <c r="E1262" s="145" t="s">
        <v>281</v>
      </c>
      <c r="F1262" s="145">
        <v>0</v>
      </c>
      <c r="G1262" s="145">
        <v>150</v>
      </c>
      <c r="H1262" s="145">
        <v>0</v>
      </c>
      <c r="I1262" s="145" t="s">
        <v>344</v>
      </c>
      <c r="J1262" s="107">
        <f t="shared" si="19"/>
        <v>29</v>
      </c>
    </row>
    <row r="1263" spans="1:10" hidden="1" x14ac:dyDescent="0.25">
      <c r="A1263" s="76">
        <v>667521</v>
      </c>
      <c r="B1263" s="144" t="s">
        <v>289</v>
      </c>
      <c r="C1263" s="140">
        <v>29</v>
      </c>
      <c r="D1263" s="76">
        <v>10202</v>
      </c>
      <c r="E1263" s="145" t="s">
        <v>282</v>
      </c>
      <c r="F1263" s="145">
        <v>0</v>
      </c>
      <c r="G1263" s="145">
        <v>3</v>
      </c>
      <c r="H1263" s="145">
        <v>3</v>
      </c>
      <c r="I1263" s="145" t="s">
        <v>344</v>
      </c>
      <c r="J1263" s="107">
        <f t="shared" si="19"/>
        <v>29</v>
      </c>
    </row>
    <row r="1264" spans="1:10" hidden="1" x14ac:dyDescent="0.25">
      <c r="A1264" s="76">
        <v>667521</v>
      </c>
      <c r="B1264" s="144" t="s">
        <v>289</v>
      </c>
      <c r="C1264" s="140">
        <v>29</v>
      </c>
      <c r="D1264" s="76">
        <v>10203</v>
      </c>
      <c r="E1264" s="145" t="s">
        <v>283</v>
      </c>
      <c r="F1264" s="145">
        <v>4</v>
      </c>
      <c r="G1264" s="145">
        <v>6</v>
      </c>
      <c r="H1264" s="145">
        <v>4.07</v>
      </c>
      <c r="I1264" s="145" t="s">
        <v>344</v>
      </c>
      <c r="J1264" s="107">
        <f t="shared" si="19"/>
        <v>29</v>
      </c>
    </row>
    <row r="1265" spans="1:10" hidden="1" x14ac:dyDescent="0.25">
      <c r="A1265" s="76">
        <v>667521</v>
      </c>
      <c r="B1265" s="144" t="s">
        <v>289</v>
      </c>
      <c r="C1265" s="140">
        <v>29</v>
      </c>
      <c r="D1265" s="76">
        <v>10205</v>
      </c>
      <c r="E1265" s="145" t="s">
        <v>284</v>
      </c>
      <c r="F1265" s="145">
        <v>0</v>
      </c>
      <c r="G1265" s="145">
        <v>100</v>
      </c>
      <c r="H1265" s="145">
        <v>0</v>
      </c>
      <c r="I1265" s="145" t="s">
        <v>344</v>
      </c>
      <c r="J1265" s="107">
        <f t="shared" si="19"/>
        <v>29</v>
      </c>
    </row>
    <row r="1266" spans="1:10" hidden="1" x14ac:dyDescent="0.25">
      <c r="A1266" s="76">
        <v>667521</v>
      </c>
      <c r="B1266" s="144" t="s">
        <v>289</v>
      </c>
      <c r="C1266" s="140">
        <v>29</v>
      </c>
      <c r="D1266" s="76">
        <v>10207</v>
      </c>
      <c r="E1266" s="145" t="s">
        <v>285</v>
      </c>
      <c r="F1266" s="145">
        <v>0</v>
      </c>
      <c r="G1266" s="145">
        <v>100</v>
      </c>
      <c r="H1266" s="145">
        <v>0</v>
      </c>
      <c r="I1266" s="145" t="s">
        <v>344</v>
      </c>
      <c r="J1266" s="107">
        <f t="shared" si="19"/>
        <v>29</v>
      </c>
    </row>
    <row r="1267" spans="1:10" hidden="1" x14ac:dyDescent="0.25">
      <c r="A1267" s="76">
        <v>667521</v>
      </c>
      <c r="B1267" s="144" t="s">
        <v>289</v>
      </c>
      <c r="C1267" s="140">
        <v>29</v>
      </c>
      <c r="D1267" s="76">
        <v>10201</v>
      </c>
      <c r="E1267" s="145" t="s">
        <v>286</v>
      </c>
      <c r="F1267" s="145">
        <v>50</v>
      </c>
      <c r="G1267" s="145">
        <v>55</v>
      </c>
      <c r="H1267" s="145">
        <v>51.38</v>
      </c>
      <c r="I1267" s="145" t="s">
        <v>344</v>
      </c>
      <c r="J1267" s="107">
        <f t="shared" si="19"/>
        <v>29</v>
      </c>
    </row>
    <row r="1268" spans="1:10" hidden="1" x14ac:dyDescent="0.25">
      <c r="A1268" s="76">
        <v>667509</v>
      </c>
      <c r="B1268" s="144" t="s">
        <v>239</v>
      </c>
      <c r="C1268" s="140">
        <v>5</v>
      </c>
      <c r="D1268" s="76">
        <v>7</v>
      </c>
      <c r="E1268" s="145" t="s">
        <v>264</v>
      </c>
      <c r="F1268" s="145">
        <v>18</v>
      </c>
      <c r="G1268" s="145">
        <v>22</v>
      </c>
      <c r="H1268" s="145">
        <v>20</v>
      </c>
      <c r="I1268" s="145" t="s">
        <v>344</v>
      </c>
      <c r="J1268" s="107">
        <f t="shared" si="19"/>
        <v>5</v>
      </c>
    </row>
    <row r="1269" spans="1:10" hidden="1" x14ac:dyDescent="0.25">
      <c r="A1269" s="76">
        <v>667509</v>
      </c>
      <c r="B1269" s="144" t="s">
        <v>239</v>
      </c>
      <c r="C1269" s="140">
        <v>5</v>
      </c>
      <c r="D1269" s="76">
        <v>64</v>
      </c>
      <c r="E1269" s="145" t="s">
        <v>271</v>
      </c>
      <c r="F1269" s="145">
        <v>100</v>
      </c>
      <c r="G1269" s="145">
        <v>100</v>
      </c>
      <c r="H1269" s="145">
        <v>100</v>
      </c>
      <c r="I1269" s="145" t="s">
        <v>344</v>
      </c>
      <c r="J1269" s="107">
        <f t="shared" si="19"/>
        <v>5</v>
      </c>
    </row>
    <row r="1270" spans="1:10" hidden="1" x14ac:dyDescent="0.25">
      <c r="A1270" s="76">
        <v>667504</v>
      </c>
      <c r="B1270" s="144" t="s">
        <v>298</v>
      </c>
      <c r="C1270" s="140">
        <v>14</v>
      </c>
      <c r="D1270" s="76">
        <v>3</v>
      </c>
      <c r="E1270" s="145" t="s">
        <v>262</v>
      </c>
      <c r="F1270" s="145">
        <v>5000</v>
      </c>
      <c r="G1270" s="145">
        <v>5400</v>
      </c>
      <c r="H1270" s="145">
        <v>5400</v>
      </c>
      <c r="I1270" s="145" t="s">
        <v>344</v>
      </c>
      <c r="J1270" s="107">
        <f t="shared" si="19"/>
        <v>14</v>
      </c>
    </row>
    <row r="1271" spans="1:10" hidden="1" x14ac:dyDescent="0.25">
      <c r="A1271" s="76">
        <v>667504</v>
      </c>
      <c r="B1271" s="144" t="s">
        <v>298</v>
      </c>
      <c r="C1271" s="140">
        <v>14</v>
      </c>
      <c r="D1271" s="76">
        <v>59</v>
      </c>
      <c r="E1271" s="145" t="s">
        <v>263</v>
      </c>
      <c r="F1271" s="145">
        <v>16</v>
      </c>
      <c r="G1271" s="145">
        <v>17</v>
      </c>
      <c r="H1271" s="145">
        <v>17</v>
      </c>
      <c r="I1271" s="145" t="s">
        <v>344</v>
      </c>
      <c r="J1271" s="107">
        <f t="shared" si="19"/>
        <v>14</v>
      </c>
    </row>
    <row r="1272" spans="1:10" hidden="1" x14ac:dyDescent="0.25">
      <c r="A1272" s="76">
        <v>667504</v>
      </c>
      <c r="B1272" s="144" t="s">
        <v>298</v>
      </c>
      <c r="C1272" s="140">
        <v>14</v>
      </c>
      <c r="D1272" s="76">
        <v>78</v>
      </c>
      <c r="E1272" s="145" t="s">
        <v>270</v>
      </c>
      <c r="F1272" s="145">
        <v>15</v>
      </c>
      <c r="G1272" s="145">
        <v>18</v>
      </c>
      <c r="H1272" s="145">
        <v>18</v>
      </c>
      <c r="I1272" s="145" t="s">
        <v>344</v>
      </c>
      <c r="J1272" s="107">
        <f t="shared" si="19"/>
        <v>14</v>
      </c>
    </row>
    <row r="1273" spans="1:10" hidden="1" x14ac:dyDescent="0.25">
      <c r="A1273" s="76">
        <v>667504</v>
      </c>
      <c r="B1273" s="144" t="s">
        <v>298</v>
      </c>
      <c r="C1273" s="140">
        <v>14</v>
      </c>
      <c r="D1273" s="76">
        <v>13</v>
      </c>
      <c r="E1273" s="145" t="s">
        <v>299</v>
      </c>
      <c r="F1273" s="145">
        <v>50</v>
      </c>
      <c r="G1273" s="145">
        <v>50</v>
      </c>
      <c r="H1273" s="145">
        <v>50</v>
      </c>
      <c r="I1273" s="145" t="s">
        <v>344</v>
      </c>
      <c r="J1273" s="107">
        <f t="shared" si="19"/>
        <v>14</v>
      </c>
    </row>
    <row r="1274" spans="1:10" hidden="1" x14ac:dyDescent="0.25">
      <c r="A1274" s="76">
        <v>667501</v>
      </c>
      <c r="B1274" s="144" t="s">
        <v>298</v>
      </c>
      <c r="C1274" s="140">
        <v>14</v>
      </c>
      <c r="D1274" s="76">
        <v>3</v>
      </c>
      <c r="E1274" s="145" t="s">
        <v>262</v>
      </c>
      <c r="F1274" s="145">
        <v>5000</v>
      </c>
      <c r="G1274" s="145">
        <v>5400</v>
      </c>
      <c r="H1274" s="145">
        <v>5400</v>
      </c>
      <c r="I1274" s="145" t="s">
        <v>344</v>
      </c>
      <c r="J1274" s="107">
        <f t="shared" si="19"/>
        <v>14</v>
      </c>
    </row>
    <row r="1275" spans="1:10" hidden="1" x14ac:dyDescent="0.25">
      <c r="A1275" s="76">
        <v>667501</v>
      </c>
      <c r="B1275" s="144" t="s">
        <v>298</v>
      </c>
      <c r="C1275" s="140">
        <v>14</v>
      </c>
      <c r="D1275" s="76">
        <v>59</v>
      </c>
      <c r="E1275" s="145" t="s">
        <v>263</v>
      </c>
      <c r="F1275" s="145">
        <v>16</v>
      </c>
      <c r="G1275" s="145">
        <v>17</v>
      </c>
      <c r="H1275" s="145">
        <v>17</v>
      </c>
      <c r="I1275" s="145" t="s">
        <v>344</v>
      </c>
      <c r="J1275" s="107">
        <f t="shared" si="19"/>
        <v>14</v>
      </c>
    </row>
    <row r="1276" spans="1:10" hidden="1" x14ac:dyDescent="0.25">
      <c r="A1276" s="76">
        <v>667501</v>
      </c>
      <c r="B1276" s="144" t="s">
        <v>298</v>
      </c>
      <c r="C1276" s="140">
        <v>14</v>
      </c>
      <c r="D1276" s="76">
        <v>78</v>
      </c>
      <c r="E1276" s="145" t="s">
        <v>270</v>
      </c>
      <c r="F1276" s="145">
        <v>15</v>
      </c>
      <c r="G1276" s="145">
        <v>18</v>
      </c>
      <c r="H1276" s="145">
        <v>20</v>
      </c>
      <c r="I1276" s="145" t="s">
        <v>345</v>
      </c>
      <c r="J1276" s="107">
        <f t="shared" si="19"/>
        <v>14</v>
      </c>
    </row>
    <row r="1277" spans="1:10" hidden="1" x14ac:dyDescent="0.25">
      <c r="A1277" s="76">
        <v>667501</v>
      </c>
      <c r="B1277" s="144" t="s">
        <v>298</v>
      </c>
      <c r="C1277" s="140">
        <v>14</v>
      </c>
      <c r="D1277" s="76">
        <v>13</v>
      </c>
      <c r="E1277" s="145" t="s">
        <v>299</v>
      </c>
      <c r="F1277" s="145">
        <v>50</v>
      </c>
      <c r="G1277" s="145">
        <v>50</v>
      </c>
      <c r="H1277" s="145">
        <v>50</v>
      </c>
      <c r="I1277" s="145" t="s">
        <v>344</v>
      </c>
      <c r="J1277" s="107">
        <f t="shared" si="19"/>
        <v>14</v>
      </c>
    </row>
    <row r="1278" spans="1:10" hidden="1" x14ac:dyDescent="0.25">
      <c r="A1278" s="76">
        <v>667500</v>
      </c>
      <c r="B1278" s="144" t="s">
        <v>289</v>
      </c>
      <c r="C1278" s="140">
        <v>29</v>
      </c>
      <c r="D1278" s="76">
        <v>10204</v>
      </c>
      <c r="E1278" s="145" t="s">
        <v>280</v>
      </c>
      <c r="F1278" s="145">
        <v>0</v>
      </c>
      <c r="G1278" s="145">
        <v>150</v>
      </c>
      <c r="H1278" s="145">
        <v>84</v>
      </c>
      <c r="I1278" s="145" t="s">
        <v>344</v>
      </c>
      <c r="J1278" s="107">
        <f t="shared" si="19"/>
        <v>29</v>
      </c>
    </row>
    <row r="1279" spans="1:10" hidden="1" x14ac:dyDescent="0.25">
      <c r="A1279" s="76">
        <v>667500</v>
      </c>
      <c r="B1279" s="144" t="s">
        <v>289</v>
      </c>
      <c r="C1279" s="140">
        <v>29</v>
      </c>
      <c r="D1279" s="76">
        <v>10206</v>
      </c>
      <c r="E1279" s="145" t="s">
        <v>281</v>
      </c>
      <c r="F1279" s="145">
        <v>0</v>
      </c>
      <c r="G1279" s="145">
        <v>150</v>
      </c>
      <c r="H1279" s="145">
        <v>77</v>
      </c>
      <c r="I1279" s="145" t="s">
        <v>344</v>
      </c>
      <c r="J1279" s="107">
        <f t="shared" si="19"/>
        <v>29</v>
      </c>
    </row>
    <row r="1280" spans="1:10" hidden="1" x14ac:dyDescent="0.25">
      <c r="A1280" s="76">
        <v>667500</v>
      </c>
      <c r="B1280" s="144" t="s">
        <v>289</v>
      </c>
      <c r="C1280" s="140">
        <v>29</v>
      </c>
      <c r="D1280" s="76">
        <v>10202</v>
      </c>
      <c r="E1280" s="145" t="s">
        <v>282</v>
      </c>
      <c r="F1280" s="145">
        <v>0</v>
      </c>
      <c r="G1280" s="145">
        <v>3</v>
      </c>
      <c r="H1280" s="145">
        <v>2.2999999999999998</v>
      </c>
      <c r="I1280" s="145" t="s">
        <v>344</v>
      </c>
      <c r="J1280" s="107">
        <f t="shared" si="19"/>
        <v>29</v>
      </c>
    </row>
    <row r="1281" spans="1:10" hidden="1" x14ac:dyDescent="0.25">
      <c r="A1281" s="76">
        <v>667500</v>
      </c>
      <c r="B1281" s="144" t="s">
        <v>289</v>
      </c>
      <c r="C1281" s="140">
        <v>29</v>
      </c>
      <c r="D1281" s="76">
        <v>10203</v>
      </c>
      <c r="E1281" s="145" t="s">
        <v>283</v>
      </c>
      <c r="F1281" s="145">
        <v>4</v>
      </c>
      <c r="G1281" s="145">
        <v>6</v>
      </c>
      <c r="H1281" s="145">
        <v>5.25</v>
      </c>
      <c r="I1281" s="145" t="s">
        <v>344</v>
      </c>
      <c r="J1281" s="107">
        <f t="shared" si="19"/>
        <v>29</v>
      </c>
    </row>
    <row r="1282" spans="1:10" hidden="1" x14ac:dyDescent="0.25">
      <c r="A1282" s="76">
        <v>667500</v>
      </c>
      <c r="B1282" s="144" t="s">
        <v>289</v>
      </c>
      <c r="C1282" s="140">
        <v>29</v>
      </c>
      <c r="D1282" s="76">
        <v>10205</v>
      </c>
      <c r="E1282" s="145" t="s">
        <v>284</v>
      </c>
      <c r="F1282" s="145">
        <v>0</v>
      </c>
      <c r="G1282" s="145">
        <v>100</v>
      </c>
      <c r="H1282" s="145">
        <v>80</v>
      </c>
      <c r="I1282" s="145" t="s">
        <v>344</v>
      </c>
      <c r="J1282" s="107">
        <f t="shared" ref="J1282:J1345" si="20">IF(A1282="","",IF(OR(C1282=73,C1282=74,C1282=75),75,IF(OR(C1282=31,C1282=32,C1282=33),33,IF(OR(C1282=301,C1282=302,C1282=303,C1282=304,C1282=305),301,C1282))))</f>
        <v>29</v>
      </c>
    </row>
    <row r="1283" spans="1:10" hidden="1" x14ac:dyDescent="0.25">
      <c r="A1283" s="76">
        <v>667500</v>
      </c>
      <c r="B1283" s="144" t="s">
        <v>289</v>
      </c>
      <c r="C1283" s="140">
        <v>29</v>
      </c>
      <c r="D1283" s="76">
        <v>10207</v>
      </c>
      <c r="E1283" s="145" t="s">
        <v>285</v>
      </c>
      <c r="F1283" s="145">
        <v>0</v>
      </c>
      <c r="G1283" s="145">
        <v>100</v>
      </c>
      <c r="H1283" s="145">
        <v>100</v>
      </c>
      <c r="I1283" s="145" t="s">
        <v>344</v>
      </c>
      <c r="J1283" s="107">
        <f t="shared" si="20"/>
        <v>29</v>
      </c>
    </row>
    <row r="1284" spans="1:10" hidden="1" x14ac:dyDescent="0.25">
      <c r="A1284" s="76">
        <v>667500</v>
      </c>
      <c r="B1284" s="144" t="s">
        <v>289</v>
      </c>
      <c r="C1284" s="140">
        <v>29</v>
      </c>
      <c r="D1284" s="76">
        <v>10201</v>
      </c>
      <c r="E1284" s="145" t="s">
        <v>286</v>
      </c>
      <c r="F1284" s="145">
        <v>50</v>
      </c>
      <c r="G1284" s="145">
        <v>55</v>
      </c>
      <c r="H1284" s="145">
        <v>50.56</v>
      </c>
      <c r="I1284" s="145" t="s">
        <v>344</v>
      </c>
      <c r="J1284" s="107">
        <f t="shared" si="20"/>
        <v>29</v>
      </c>
    </row>
    <row r="1285" spans="1:10" hidden="1" x14ac:dyDescent="0.25">
      <c r="A1285" s="76">
        <v>667498</v>
      </c>
      <c r="B1285" s="144" t="s">
        <v>225</v>
      </c>
      <c r="C1285" s="140">
        <v>76</v>
      </c>
      <c r="D1285" s="76">
        <v>40402</v>
      </c>
      <c r="E1285" s="145" t="s">
        <v>220</v>
      </c>
      <c r="F1285" s="145">
        <v>6000</v>
      </c>
      <c r="G1285" s="145">
        <v>9500</v>
      </c>
      <c r="H1285" s="145">
        <v>8500</v>
      </c>
      <c r="I1285" s="145" t="s">
        <v>344</v>
      </c>
      <c r="J1285" s="107">
        <f t="shared" si="20"/>
        <v>76</v>
      </c>
    </row>
    <row r="1286" spans="1:10" hidden="1" x14ac:dyDescent="0.25">
      <c r="A1286" s="76">
        <v>667498</v>
      </c>
      <c r="B1286" s="144" t="s">
        <v>225</v>
      </c>
      <c r="C1286" s="140">
        <v>76</v>
      </c>
      <c r="D1286" s="76">
        <v>40406</v>
      </c>
      <c r="E1286" s="145" t="s">
        <v>221</v>
      </c>
      <c r="F1286" s="145">
        <v>600</v>
      </c>
      <c r="G1286" s="145">
        <v>800</v>
      </c>
      <c r="H1286" s="145">
        <v>600</v>
      </c>
      <c r="I1286" s="145" t="s">
        <v>344</v>
      </c>
      <c r="J1286" s="107">
        <f t="shared" si="20"/>
        <v>76</v>
      </c>
    </row>
    <row r="1287" spans="1:10" hidden="1" x14ac:dyDescent="0.25">
      <c r="A1287" s="76">
        <v>667498</v>
      </c>
      <c r="B1287" s="144" t="s">
        <v>225</v>
      </c>
      <c r="C1287" s="140">
        <v>76</v>
      </c>
      <c r="D1287" s="76">
        <v>40405</v>
      </c>
      <c r="E1287" s="145" t="s">
        <v>222</v>
      </c>
      <c r="F1287" s="145">
        <v>19</v>
      </c>
      <c r="G1287" s="145">
        <v>20</v>
      </c>
      <c r="H1287" s="145">
        <v>20</v>
      </c>
      <c r="I1287" s="145" t="s">
        <v>344</v>
      </c>
      <c r="J1287" s="107">
        <f t="shared" si="20"/>
        <v>76</v>
      </c>
    </row>
    <row r="1288" spans="1:10" hidden="1" x14ac:dyDescent="0.25">
      <c r="A1288" s="76">
        <v>667498</v>
      </c>
      <c r="B1288" s="144" t="s">
        <v>225</v>
      </c>
      <c r="C1288" s="140">
        <v>76</v>
      </c>
      <c r="D1288" s="76">
        <v>40401</v>
      </c>
      <c r="E1288" s="145" t="s">
        <v>128</v>
      </c>
      <c r="F1288" s="145">
        <v>0</v>
      </c>
      <c r="G1288" s="145">
        <v>5</v>
      </c>
      <c r="H1288" s="145">
        <v>2.2000000000000002</v>
      </c>
      <c r="I1288" s="145" t="s">
        <v>344</v>
      </c>
      <c r="J1288" s="107">
        <f t="shared" si="20"/>
        <v>76</v>
      </c>
    </row>
    <row r="1289" spans="1:10" hidden="1" x14ac:dyDescent="0.25">
      <c r="A1289" s="76">
        <v>667498</v>
      </c>
      <c r="B1289" s="144" t="s">
        <v>225</v>
      </c>
      <c r="C1289" s="140">
        <v>76</v>
      </c>
      <c r="D1289" s="76">
        <v>40404</v>
      </c>
      <c r="E1289" s="145" t="s">
        <v>129</v>
      </c>
      <c r="F1289" s="145">
        <v>1.5</v>
      </c>
      <c r="G1289" s="145">
        <v>2</v>
      </c>
      <c r="H1289" s="145">
        <v>1.8</v>
      </c>
      <c r="I1289" s="145" t="s">
        <v>344</v>
      </c>
      <c r="J1289" s="107">
        <f t="shared" si="20"/>
        <v>76</v>
      </c>
    </row>
    <row r="1290" spans="1:10" hidden="1" x14ac:dyDescent="0.25">
      <c r="A1290" s="76">
        <v>667498</v>
      </c>
      <c r="B1290" s="144" t="s">
        <v>225</v>
      </c>
      <c r="C1290" s="140">
        <v>76</v>
      </c>
      <c r="D1290" s="76">
        <v>40403</v>
      </c>
      <c r="E1290" s="145" t="s">
        <v>223</v>
      </c>
      <c r="F1290" s="145">
        <v>245</v>
      </c>
      <c r="G1290" s="145">
        <v>255</v>
      </c>
      <c r="H1290" s="145">
        <v>251</v>
      </c>
      <c r="I1290" s="145" t="s">
        <v>344</v>
      </c>
      <c r="J1290" s="107">
        <f t="shared" si="20"/>
        <v>76</v>
      </c>
    </row>
    <row r="1291" spans="1:10" hidden="1" x14ac:dyDescent="0.25">
      <c r="A1291" s="76">
        <v>667498</v>
      </c>
      <c r="B1291" s="144" t="s">
        <v>225</v>
      </c>
      <c r="C1291" s="140">
        <v>76</v>
      </c>
      <c r="D1291" s="76">
        <v>40407</v>
      </c>
      <c r="E1291" s="145" t="s">
        <v>224</v>
      </c>
      <c r="F1291" s="145">
        <v>52</v>
      </c>
      <c r="G1291" s="145">
        <v>60</v>
      </c>
      <c r="H1291" s="145">
        <v>57</v>
      </c>
      <c r="I1291" s="145" t="s">
        <v>344</v>
      </c>
      <c r="J1291" s="107">
        <f t="shared" si="20"/>
        <v>76</v>
      </c>
    </row>
    <row r="1292" spans="1:10" hidden="1" x14ac:dyDescent="0.25">
      <c r="A1292" s="76">
        <v>667497</v>
      </c>
      <c r="B1292" s="144" t="s">
        <v>355</v>
      </c>
      <c r="C1292" s="140">
        <v>6</v>
      </c>
      <c r="D1292" s="76">
        <v>3</v>
      </c>
      <c r="E1292" s="145" t="s">
        <v>262</v>
      </c>
      <c r="F1292" s="145">
        <v>3600</v>
      </c>
      <c r="G1292" s="145">
        <v>4200</v>
      </c>
      <c r="H1292" s="145">
        <v>4200</v>
      </c>
      <c r="I1292" s="145" t="s">
        <v>344</v>
      </c>
      <c r="J1292" s="107">
        <f t="shared" si="20"/>
        <v>6</v>
      </c>
    </row>
    <row r="1293" spans="1:10" hidden="1" x14ac:dyDescent="0.25">
      <c r="A1293" s="76">
        <v>667497</v>
      </c>
      <c r="B1293" s="144" t="s">
        <v>355</v>
      </c>
      <c r="C1293" s="140">
        <v>6</v>
      </c>
      <c r="D1293" s="76">
        <v>59</v>
      </c>
      <c r="E1293" s="145" t="s">
        <v>263</v>
      </c>
      <c r="F1293" s="145">
        <v>23</v>
      </c>
      <c r="G1293" s="145">
        <v>24</v>
      </c>
      <c r="H1293" s="145">
        <v>24</v>
      </c>
      <c r="I1293" s="145" t="s">
        <v>344</v>
      </c>
      <c r="J1293" s="107">
        <f t="shared" si="20"/>
        <v>6</v>
      </c>
    </row>
    <row r="1294" spans="1:10" hidden="1" x14ac:dyDescent="0.25">
      <c r="A1294" s="76">
        <v>667497</v>
      </c>
      <c r="B1294" s="144" t="s">
        <v>355</v>
      </c>
      <c r="C1294" s="140">
        <v>6</v>
      </c>
      <c r="D1294" s="76">
        <v>58</v>
      </c>
      <c r="E1294" s="145" t="s">
        <v>303</v>
      </c>
      <c r="F1294" s="145">
        <v>20</v>
      </c>
      <c r="G1294" s="145">
        <v>50</v>
      </c>
      <c r="H1294" s="145">
        <v>40</v>
      </c>
      <c r="I1294" s="145" t="s">
        <v>344</v>
      </c>
      <c r="J1294" s="107">
        <f t="shared" si="20"/>
        <v>6</v>
      </c>
    </row>
    <row r="1295" spans="1:10" hidden="1" x14ac:dyDescent="0.25">
      <c r="A1295" s="76">
        <v>667497</v>
      </c>
      <c r="B1295" s="144" t="s">
        <v>355</v>
      </c>
      <c r="C1295" s="140">
        <v>6</v>
      </c>
      <c r="D1295" s="76">
        <v>57</v>
      </c>
      <c r="E1295" s="145" t="s">
        <v>360</v>
      </c>
      <c r="F1295" s="145">
        <v>0</v>
      </c>
      <c r="G1295" s="145">
        <v>0</v>
      </c>
      <c r="H1295" s="145">
        <v>0</v>
      </c>
      <c r="I1295" s="145" t="s">
        <v>344</v>
      </c>
      <c r="J1295" s="107">
        <f t="shared" si="20"/>
        <v>6</v>
      </c>
    </row>
    <row r="1296" spans="1:10" hidden="1" x14ac:dyDescent="0.25">
      <c r="A1296" s="76">
        <v>667497</v>
      </c>
      <c r="B1296" s="144" t="s">
        <v>355</v>
      </c>
      <c r="C1296" s="140">
        <v>6</v>
      </c>
      <c r="D1296" s="76">
        <v>21</v>
      </c>
      <c r="E1296" s="145" t="s">
        <v>265</v>
      </c>
      <c r="F1296" s="145">
        <v>26</v>
      </c>
      <c r="G1296" s="145">
        <v>31</v>
      </c>
      <c r="H1296" s="145">
        <v>28</v>
      </c>
      <c r="I1296" s="145" t="s">
        <v>344</v>
      </c>
      <c r="J1296" s="107">
        <f t="shared" si="20"/>
        <v>6</v>
      </c>
    </row>
    <row r="1297" spans="1:10" hidden="1" x14ac:dyDescent="0.25">
      <c r="A1297" s="76">
        <v>667496</v>
      </c>
      <c r="B1297" s="144" t="s">
        <v>298</v>
      </c>
      <c r="C1297" s="140">
        <v>14</v>
      </c>
      <c r="D1297" s="76">
        <v>3</v>
      </c>
      <c r="E1297" s="145" t="s">
        <v>262</v>
      </c>
      <c r="F1297" s="145">
        <v>5000</v>
      </c>
      <c r="G1297" s="145">
        <v>5400</v>
      </c>
      <c r="H1297" s="145">
        <v>5400</v>
      </c>
      <c r="I1297" s="145" t="s">
        <v>344</v>
      </c>
      <c r="J1297" s="107">
        <f t="shared" si="20"/>
        <v>14</v>
      </c>
    </row>
    <row r="1298" spans="1:10" hidden="1" x14ac:dyDescent="0.25">
      <c r="A1298" s="76">
        <v>667496</v>
      </c>
      <c r="B1298" s="144" t="s">
        <v>298</v>
      </c>
      <c r="C1298" s="140">
        <v>14</v>
      </c>
      <c r="D1298" s="76">
        <v>59</v>
      </c>
      <c r="E1298" s="145" t="s">
        <v>263</v>
      </c>
      <c r="F1298" s="145">
        <v>16</v>
      </c>
      <c r="G1298" s="145">
        <v>17</v>
      </c>
      <c r="H1298" s="145">
        <v>17</v>
      </c>
      <c r="I1298" s="145" t="s">
        <v>344</v>
      </c>
      <c r="J1298" s="107">
        <f t="shared" si="20"/>
        <v>14</v>
      </c>
    </row>
    <row r="1299" spans="1:10" hidden="1" x14ac:dyDescent="0.25">
      <c r="A1299" s="76">
        <v>667496</v>
      </c>
      <c r="B1299" s="144" t="s">
        <v>298</v>
      </c>
      <c r="C1299" s="140">
        <v>14</v>
      </c>
      <c r="D1299" s="76">
        <v>78</v>
      </c>
      <c r="E1299" s="145" t="s">
        <v>270</v>
      </c>
      <c r="F1299" s="145">
        <v>15</v>
      </c>
      <c r="G1299" s="145">
        <v>18</v>
      </c>
      <c r="H1299" s="145">
        <v>20</v>
      </c>
      <c r="I1299" s="145" t="s">
        <v>345</v>
      </c>
      <c r="J1299" s="107">
        <f t="shared" si="20"/>
        <v>14</v>
      </c>
    </row>
    <row r="1300" spans="1:10" hidden="1" x14ac:dyDescent="0.25">
      <c r="A1300" s="76">
        <v>667496</v>
      </c>
      <c r="B1300" s="144" t="s">
        <v>298</v>
      </c>
      <c r="C1300" s="140">
        <v>14</v>
      </c>
      <c r="D1300" s="76">
        <v>13</v>
      </c>
      <c r="E1300" s="145" t="s">
        <v>299</v>
      </c>
      <c r="F1300" s="145">
        <v>50</v>
      </c>
      <c r="G1300" s="145">
        <v>50</v>
      </c>
      <c r="H1300" s="145">
        <v>50</v>
      </c>
      <c r="I1300" s="145" t="s">
        <v>344</v>
      </c>
      <c r="J1300" s="107">
        <f t="shared" si="20"/>
        <v>14</v>
      </c>
    </row>
    <row r="1301" spans="1:10" hidden="1" x14ac:dyDescent="0.25">
      <c r="A1301" s="76">
        <v>667493</v>
      </c>
      <c r="B1301" s="144" t="s">
        <v>197</v>
      </c>
      <c r="C1301" s="140">
        <v>305</v>
      </c>
      <c r="D1301" s="76">
        <v>60402</v>
      </c>
      <c r="E1301" s="145" t="s">
        <v>179</v>
      </c>
      <c r="F1301" s="145">
        <v>2</v>
      </c>
      <c r="G1301" s="145">
        <v>8</v>
      </c>
      <c r="H1301" s="145">
        <v>6</v>
      </c>
      <c r="I1301" s="145" t="s">
        <v>344</v>
      </c>
      <c r="J1301" s="107">
        <f t="shared" si="20"/>
        <v>301</v>
      </c>
    </row>
    <row r="1302" spans="1:10" hidden="1" x14ac:dyDescent="0.25">
      <c r="A1302" s="76">
        <v>667493</v>
      </c>
      <c r="B1302" s="144" t="s">
        <v>197</v>
      </c>
      <c r="C1302" s="140">
        <v>305</v>
      </c>
      <c r="D1302" s="76">
        <v>60404</v>
      </c>
      <c r="E1302" s="145" t="s">
        <v>211</v>
      </c>
      <c r="F1302" s="145">
        <v>0.5</v>
      </c>
      <c r="G1302" s="145">
        <v>6.5</v>
      </c>
      <c r="H1302" s="145">
        <v>6.5</v>
      </c>
      <c r="I1302" s="145" t="s">
        <v>344</v>
      </c>
      <c r="J1302" s="107">
        <f t="shared" si="20"/>
        <v>301</v>
      </c>
    </row>
    <row r="1303" spans="1:10" hidden="1" x14ac:dyDescent="0.25">
      <c r="A1303" s="76">
        <v>667493</v>
      </c>
      <c r="B1303" s="144" t="s">
        <v>197</v>
      </c>
      <c r="C1303" s="140">
        <v>305</v>
      </c>
      <c r="D1303" s="76">
        <v>60401</v>
      </c>
      <c r="E1303" s="145" t="s">
        <v>180</v>
      </c>
      <c r="F1303" s="145">
        <v>35</v>
      </c>
      <c r="G1303" s="145">
        <v>36.5</v>
      </c>
      <c r="H1303" s="145">
        <v>35</v>
      </c>
      <c r="I1303" s="145" t="s">
        <v>344</v>
      </c>
      <c r="J1303" s="107">
        <f t="shared" si="20"/>
        <v>301</v>
      </c>
    </row>
    <row r="1304" spans="1:10" hidden="1" x14ac:dyDescent="0.25">
      <c r="A1304" s="76">
        <v>667493</v>
      </c>
      <c r="B1304" s="144" t="s">
        <v>197</v>
      </c>
      <c r="C1304" s="140">
        <v>305</v>
      </c>
      <c r="D1304" s="76">
        <v>60403</v>
      </c>
      <c r="E1304" s="145" t="s">
        <v>212</v>
      </c>
      <c r="F1304" s="145">
        <v>150</v>
      </c>
      <c r="G1304" s="145">
        <v>300</v>
      </c>
      <c r="H1304" s="145">
        <v>240</v>
      </c>
      <c r="I1304" s="145" t="s">
        <v>344</v>
      </c>
      <c r="J1304" s="107">
        <f t="shared" si="20"/>
        <v>301</v>
      </c>
    </row>
    <row r="1305" spans="1:10" hidden="1" x14ac:dyDescent="0.25">
      <c r="A1305" s="76">
        <v>667492</v>
      </c>
      <c r="B1305" s="144" t="s">
        <v>239</v>
      </c>
      <c r="C1305" s="140">
        <v>5</v>
      </c>
      <c r="D1305" s="76">
        <v>7</v>
      </c>
      <c r="E1305" s="145" t="s">
        <v>264</v>
      </c>
      <c r="F1305" s="145">
        <v>18</v>
      </c>
      <c r="G1305" s="145">
        <v>22</v>
      </c>
      <c r="H1305" s="145">
        <v>21</v>
      </c>
      <c r="I1305" s="145" t="s">
        <v>344</v>
      </c>
      <c r="J1305" s="107">
        <f t="shared" si="20"/>
        <v>5</v>
      </c>
    </row>
    <row r="1306" spans="1:10" hidden="1" x14ac:dyDescent="0.25">
      <c r="A1306" s="76">
        <v>667492</v>
      </c>
      <c r="B1306" s="144" t="s">
        <v>239</v>
      </c>
      <c r="C1306" s="140">
        <v>5</v>
      </c>
      <c r="D1306" s="76">
        <v>64</v>
      </c>
      <c r="E1306" s="145" t="s">
        <v>271</v>
      </c>
      <c r="F1306" s="145">
        <v>100</v>
      </c>
      <c r="G1306" s="145">
        <v>100</v>
      </c>
      <c r="H1306" s="145">
        <v>100</v>
      </c>
      <c r="I1306" s="145" t="s">
        <v>344</v>
      </c>
      <c r="J1306" s="107">
        <f t="shared" si="20"/>
        <v>5</v>
      </c>
    </row>
    <row r="1307" spans="1:10" hidden="1" x14ac:dyDescent="0.25">
      <c r="A1307" s="76">
        <v>667491</v>
      </c>
      <c r="B1307" s="144" t="s">
        <v>298</v>
      </c>
      <c r="C1307" s="140">
        <v>14</v>
      </c>
      <c r="D1307" s="76">
        <v>3</v>
      </c>
      <c r="E1307" s="145" t="s">
        <v>262</v>
      </c>
      <c r="F1307" s="145">
        <v>5000</v>
      </c>
      <c r="G1307" s="145">
        <v>5400</v>
      </c>
      <c r="H1307" s="145">
        <v>5400</v>
      </c>
      <c r="I1307" s="145" t="s">
        <v>344</v>
      </c>
      <c r="J1307" s="107">
        <f t="shared" si="20"/>
        <v>14</v>
      </c>
    </row>
    <row r="1308" spans="1:10" hidden="1" x14ac:dyDescent="0.25">
      <c r="A1308" s="76">
        <v>667491</v>
      </c>
      <c r="B1308" s="144" t="s">
        <v>298</v>
      </c>
      <c r="C1308" s="140">
        <v>14</v>
      </c>
      <c r="D1308" s="76">
        <v>59</v>
      </c>
      <c r="E1308" s="145" t="s">
        <v>263</v>
      </c>
      <c r="F1308" s="145">
        <v>16</v>
      </c>
      <c r="G1308" s="145">
        <v>17</v>
      </c>
      <c r="H1308" s="145">
        <v>17</v>
      </c>
      <c r="I1308" s="145" t="s">
        <v>344</v>
      </c>
      <c r="J1308" s="107">
        <f t="shared" si="20"/>
        <v>14</v>
      </c>
    </row>
    <row r="1309" spans="1:10" hidden="1" x14ac:dyDescent="0.25">
      <c r="A1309" s="76">
        <v>667491</v>
      </c>
      <c r="B1309" s="144" t="s">
        <v>298</v>
      </c>
      <c r="C1309" s="140">
        <v>14</v>
      </c>
      <c r="D1309" s="76">
        <v>78</v>
      </c>
      <c r="E1309" s="145" t="s">
        <v>270</v>
      </c>
      <c r="F1309" s="145">
        <v>15</v>
      </c>
      <c r="G1309" s="145">
        <v>18</v>
      </c>
      <c r="H1309" s="145">
        <v>20</v>
      </c>
      <c r="I1309" s="145" t="s">
        <v>345</v>
      </c>
      <c r="J1309" s="107">
        <f t="shared" si="20"/>
        <v>14</v>
      </c>
    </row>
    <row r="1310" spans="1:10" hidden="1" x14ac:dyDescent="0.25">
      <c r="A1310" s="76">
        <v>667491</v>
      </c>
      <c r="B1310" s="144" t="s">
        <v>298</v>
      </c>
      <c r="C1310" s="140">
        <v>14</v>
      </c>
      <c r="D1310" s="76">
        <v>13</v>
      </c>
      <c r="E1310" s="145" t="s">
        <v>299</v>
      </c>
      <c r="F1310" s="145">
        <v>50</v>
      </c>
      <c r="G1310" s="145">
        <v>50</v>
      </c>
      <c r="H1310" s="145">
        <v>50</v>
      </c>
      <c r="I1310" s="145" t="s">
        <v>344</v>
      </c>
      <c r="J1310" s="107">
        <f t="shared" si="20"/>
        <v>14</v>
      </c>
    </row>
    <row r="1311" spans="1:10" hidden="1" x14ac:dyDescent="0.25">
      <c r="A1311" s="76">
        <v>667489</v>
      </c>
      <c r="B1311" s="144" t="s">
        <v>189</v>
      </c>
      <c r="C1311" s="140">
        <v>90</v>
      </c>
      <c r="D1311" s="76">
        <v>60201</v>
      </c>
      <c r="E1311" s="145" t="s">
        <v>130</v>
      </c>
      <c r="F1311" s="145">
        <v>4000</v>
      </c>
      <c r="G1311" s="145">
        <v>11500</v>
      </c>
      <c r="H1311" s="145">
        <v>4000</v>
      </c>
      <c r="I1311" s="145" t="s">
        <v>344</v>
      </c>
      <c r="J1311" s="107">
        <f t="shared" si="20"/>
        <v>90</v>
      </c>
    </row>
    <row r="1312" spans="1:10" hidden="1" x14ac:dyDescent="0.25">
      <c r="A1312" s="76">
        <v>667489</v>
      </c>
      <c r="B1312" s="144" t="s">
        <v>189</v>
      </c>
      <c r="C1312" s="140">
        <v>90</v>
      </c>
      <c r="D1312" s="76">
        <v>60204</v>
      </c>
      <c r="E1312" s="145" t="s">
        <v>131</v>
      </c>
      <c r="F1312" s="145">
        <v>0</v>
      </c>
      <c r="G1312" s="145">
        <v>1</v>
      </c>
      <c r="H1312" s="145">
        <v>1</v>
      </c>
      <c r="I1312" s="145" t="s">
        <v>344</v>
      </c>
      <c r="J1312" s="107">
        <f t="shared" si="20"/>
        <v>90</v>
      </c>
    </row>
    <row r="1313" spans="1:10" hidden="1" x14ac:dyDescent="0.25">
      <c r="A1313" s="76">
        <v>667489</v>
      </c>
      <c r="B1313" s="144" t="s">
        <v>189</v>
      </c>
      <c r="C1313" s="140">
        <v>90</v>
      </c>
      <c r="D1313" s="76">
        <v>60202</v>
      </c>
      <c r="E1313" s="145" t="s">
        <v>132</v>
      </c>
      <c r="F1313" s="145">
        <v>160</v>
      </c>
      <c r="G1313" s="145">
        <v>180</v>
      </c>
      <c r="H1313" s="145">
        <v>158</v>
      </c>
      <c r="I1313" s="145" t="s">
        <v>345</v>
      </c>
      <c r="J1313" s="107">
        <f t="shared" si="20"/>
        <v>90</v>
      </c>
    </row>
    <row r="1314" spans="1:10" hidden="1" x14ac:dyDescent="0.25">
      <c r="A1314" s="76">
        <v>667489</v>
      </c>
      <c r="B1314" s="144" t="s">
        <v>189</v>
      </c>
      <c r="C1314" s="140">
        <v>90</v>
      </c>
      <c r="D1314" s="76">
        <v>60203</v>
      </c>
      <c r="E1314" s="145" t="s">
        <v>133</v>
      </c>
      <c r="F1314" s="145">
        <v>80</v>
      </c>
      <c r="G1314" s="145">
        <v>120</v>
      </c>
      <c r="H1314" s="145">
        <v>102</v>
      </c>
      <c r="I1314" s="145" t="s">
        <v>344</v>
      </c>
      <c r="J1314" s="107">
        <f t="shared" si="20"/>
        <v>90</v>
      </c>
    </row>
    <row r="1315" spans="1:10" hidden="1" x14ac:dyDescent="0.25">
      <c r="A1315" s="76">
        <v>667483</v>
      </c>
      <c r="B1315" s="144" t="s">
        <v>355</v>
      </c>
      <c r="C1315" s="140">
        <v>6</v>
      </c>
      <c r="D1315" s="76">
        <v>3</v>
      </c>
      <c r="E1315" s="145" t="s">
        <v>262</v>
      </c>
      <c r="F1315" s="145">
        <v>3600</v>
      </c>
      <c r="G1315" s="145">
        <v>4200</v>
      </c>
      <c r="H1315" s="145">
        <v>4200</v>
      </c>
      <c r="I1315" s="145" t="s">
        <v>344</v>
      </c>
      <c r="J1315" s="107">
        <f t="shared" si="20"/>
        <v>6</v>
      </c>
    </row>
    <row r="1316" spans="1:10" hidden="1" x14ac:dyDescent="0.25">
      <c r="A1316" s="76">
        <v>667483</v>
      </c>
      <c r="B1316" s="144" t="s">
        <v>355</v>
      </c>
      <c r="C1316" s="140">
        <v>6</v>
      </c>
      <c r="D1316" s="76">
        <v>59</v>
      </c>
      <c r="E1316" s="145" t="s">
        <v>263</v>
      </c>
      <c r="F1316" s="145">
        <v>23</v>
      </c>
      <c r="G1316" s="145">
        <v>24</v>
      </c>
      <c r="H1316" s="145">
        <v>24</v>
      </c>
      <c r="I1316" s="145" t="s">
        <v>344</v>
      </c>
      <c r="J1316" s="107">
        <f t="shared" si="20"/>
        <v>6</v>
      </c>
    </row>
    <row r="1317" spans="1:10" hidden="1" x14ac:dyDescent="0.25">
      <c r="A1317" s="76">
        <v>667483</v>
      </c>
      <c r="B1317" s="144" t="s">
        <v>355</v>
      </c>
      <c r="C1317" s="140">
        <v>6</v>
      </c>
      <c r="D1317" s="76">
        <v>58</v>
      </c>
      <c r="E1317" s="145" t="s">
        <v>303</v>
      </c>
      <c r="F1317" s="145">
        <v>20</v>
      </c>
      <c r="G1317" s="145">
        <v>50</v>
      </c>
      <c r="H1317" s="145">
        <v>40</v>
      </c>
      <c r="I1317" s="145" t="s">
        <v>344</v>
      </c>
      <c r="J1317" s="107">
        <f t="shared" si="20"/>
        <v>6</v>
      </c>
    </row>
    <row r="1318" spans="1:10" hidden="1" x14ac:dyDescent="0.25">
      <c r="A1318" s="76">
        <v>667483</v>
      </c>
      <c r="B1318" s="144" t="s">
        <v>355</v>
      </c>
      <c r="C1318" s="140">
        <v>6</v>
      </c>
      <c r="D1318" s="76">
        <v>57</v>
      </c>
      <c r="E1318" s="145" t="s">
        <v>360</v>
      </c>
      <c r="F1318" s="145">
        <v>0</v>
      </c>
      <c r="G1318" s="145">
        <v>0</v>
      </c>
      <c r="H1318" s="145">
        <v>0</v>
      </c>
      <c r="I1318" s="145" t="s">
        <v>344</v>
      </c>
      <c r="J1318" s="107">
        <f t="shared" si="20"/>
        <v>6</v>
      </c>
    </row>
    <row r="1319" spans="1:10" hidden="1" x14ac:dyDescent="0.25">
      <c r="A1319" s="76">
        <v>667483</v>
      </c>
      <c r="B1319" s="144" t="s">
        <v>355</v>
      </c>
      <c r="C1319" s="140">
        <v>6</v>
      </c>
      <c r="D1319" s="76">
        <v>21</v>
      </c>
      <c r="E1319" s="145" t="s">
        <v>265</v>
      </c>
      <c r="F1319" s="145">
        <v>26</v>
      </c>
      <c r="G1319" s="145">
        <v>31</v>
      </c>
      <c r="H1319" s="145">
        <v>28</v>
      </c>
      <c r="I1319" s="145" t="s">
        <v>344</v>
      </c>
      <c r="J1319" s="107">
        <f t="shared" si="20"/>
        <v>6</v>
      </c>
    </row>
    <row r="1320" spans="1:10" hidden="1" x14ac:dyDescent="0.25">
      <c r="A1320" s="76">
        <v>667481</v>
      </c>
      <c r="B1320" s="144" t="s">
        <v>188</v>
      </c>
      <c r="C1320" s="140">
        <v>55</v>
      </c>
      <c r="D1320" s="76">
        <v>30201</v>
      </c>
      <c r="E1320" s="145" t="s">
        <v>113</v>
      </c>
      <c r="F1320" s="145">
        <v>8500</v>
      </c>
      <c r="G1320" s="145">
        <v>9500</v>
      </c>
      <c r="H1320" s="145">
        <v>8000</v>
      </c>
      <c r="I1320" s="145" t="s">
        <v>345</v>
      </c>
      <c r="J1320" s="107">
        <f t="shared" si="20"/>
        <v>55</v>
      </c>
    </row>
    <row r="1321" spans="1:10" hidden="1" x14ac:dyDescent="0.25">
      <c r="A1321" s="76">
        <v>667481</v>
      </c>
      <c r="B1321" s="144" t="s">
        <v>188</v>
      </c>
      <c r="C1321" s="140">
        <v>55</v>
      </c>
      <c r="D1321" s="76">
        <v>30205</v>
      </c>
      <c r="E1321" s="145" t="s">
        <v>114</v>
      </c>
      <c r="F1321" s="145">
        <v>0.5</v>
      </c>
      <c r="G1321" s="145">
        <v>0.6</v>
      </c>
      <c r="H1321" s="145">
        <v>0.6</v>
      </c>
      <c r="I1321" s="145" t="s">
        <v>344</v>
      </c>
      <c r="J1321" s="107">
        <f t="shared" si="20"/>
        <v>55</v>
      </c>
    </row>
    <row r="1322" spans="1:10" x14ac:dyDescent="0.25">
      <c r="A1322" s="76">
        <v>667481</v>
      </c>
      <c r="B1322" s="144" t="s">
        <v>188</v>
      </c>
      <c r="C1322" s="140">
        <v>55</v>
      </c>
      <c r="D1322" s="76">
        <v>30206</v>
      </c>
      <c r="E1322" s="145" t="s">
        <v>115</v>
      </c>
      <c r="F1322" s="145">
        <v>0.5</v>
      </c>
      <c r="G1322" s="145">
        <v>2</v>
      </c>
      <c r="H1322" s="145">
        <v>3.5</v>
      </c>
      <c r="I1322" s="145" t="s">
        <v>345</v>
      </c>
      <c r="J1322" s="107">
        <f t="shared" si="20"/>
        <v>55</v>
      </c>
    </row>
    <row r="1323" spans="1:10" hidden="1" x14ac:dyDescent="0.25">
      <c r="A1323" s="76">
        <v>667481</v>
      </c>
      <c r="B1323" s="144" t="s">
        <v>188</v>
      </c>
      <c r="C1323" s="140">
        <v>55</v>
      </c>
      <c r="D1323" s="76">
        <v>30202</v>
      </c>
      <c r="E1323" s="145" t="s">
        <v>116</v>
      </c>
      <c r="F1323" s="145">
        <v>50</v>
      </c>
      <c r="G1323" s="145">
        <v>300</v>
      </c>
      <c r="H1323" s="145">
        <v>300</v>
      </c>
      <c r="I1323" s="145" t="s">
        <v>344</v>
      </c>
      <c r="J1323" s="107">
        <f t="shared" si="20"/>
        <v>55</v>
      </c>
    </row>
    <row r="1324" spans="1:10" hidden="1" x14ac:dyDescent="0.25">
      <c r="A1324" s="76">
        <v>667481</v>
      </c>
      <c r="B1324" s="144" t="s">
        <v>188</v>
      </c>
      <c r="C1324" s="140">
        <v>55</v>
      </c>
      <c r="D1324" s="76">
        <v>30203</v>
      </c>
      <c r="E1324" s="145" t="s">
        <v>117</v>
      </c>
      <c r="F1324" s="145">
        <v>105</v>
      </c>
      <c r="G1324" s="145">
        <v>110</v>
      </c>
      <c r="H1324" s="145">
        <v>110</v>
      </c>
      <c r="I1324" s="145" t="s">
        <v>344</v>
      </c>
      <c r="J1324" s="107">
        <f t="shared" si="20"/>
        <v>55</v>
      </c>
    </row>
    <row r="1325" spans="1:10" hidden="1" x14ac:dyDescent="0.25">
      <c r="A1325" s="76">
        <v>667481</v>
      </c>
      <c r="B1325" s="144" t="s">
        <v>188</v>
      </c>
      <c r="C1325" s="140">
        <v>55</v>
      </c>
      <c r="D1325" s="76">
        <v>30204</v>
      </c>
      <c r="E1325" s="145" t="s">
        <v>118</v>
      </c>
      <c r="F1325" s="145">
        <v>120</v>
      </c>
      <c r="G1325" s="145">
        <v>125</v>
      </c>
      <c r="H1325" s="145">
        <v>125</v>
      </c>
      <c r="I1325" s="145" t="s">
        <v>344</v>
      </c>
      <c r="J1325" s="107">
        <f t="shared" si="20"/>
        <v>55</v>
      </c>
    </row>
    <row r="1326" spans="1:10" hidden="1" x14ac:dyDescent="0.25">
      <c r="A1326" s="76">
        <v>667476</v>
      </c>
      <c r="B1326" s="144" t="s">
        <v>298</v>
      </c>
      <c r="C1326" s="140">
        <v>14</v>
      </c>
      <c r="D1326" s="76">
        <v>3</v>
      </c>
      <c r="E1326" s="145" t="s">
        <v>262</v>
      </c>
      <c r="F1326" s="145">
        <v>5800</v>
      </c>
      <c r="G1326" s="145">
        <v>6300</v>
      </c>
      <c r="H1326" s="145">
        <v>6300</v>
      </c>
      <c r="I1326" s="145" t="s">
        <v>344</v>
      </c>
      <c r="J1326" s="107">
        <f t="shared" si="20"/>
        <v>14</v>
      </c>
    </row>
    <row r="1327" spans="1:10" hidden="1" x14ac:dyDescent="0.25">
      <c r="A1327" s="76">
        <v>667476</v>
      </c>
      <c r="B1327" s="144" t="s">
        <v>298</v>
      </c>
      <c r="C1327" s="140">
        <v>14</v>
      </c>
      <c r="D1327" s="76">
        <v>59</v>
      </c>
      <c r="E1327" s="145" t="s">
        <v>263</v>
      </c>
      <c r="F1327" s="145">
        <v>16</v>
      </c>
      <c r="G1327" s="145">
        <v>17</v>
      </c>
      <c r="H1327" s="145">
        <v>17</v>
      </c>
      <c r="I1327" s="145" t="s">
        <v>344</v>
      </c>
      <c r="J1327" s="107">
        <f t="shared" si="20"/>
        <v>14</v>
      </c>
    </row>
    <row r="1328" spans="1:10" hidden="1" x14ac:dyDescent="0.25">
      <c r="A1328" s="76">
        <v>667476</v>
      </c>
      <c r="B1328" s="144" t="s">
        <v>298</v>
      </c>
      <c r="C1328" s="140">
        <v>14</v>
      </c>
      <c r="D1328" s="76">
        <v>78</v>
      </c>
      <c r="E1328" s="145" t="s">
        <v>270</v>
      </c>
      <c r="F1328" s="145">
        <v>16</v>
      </c>
      <c r="G1328" s="145">
        <v>22</v>
      </c>
      <c r="H1328" s="145">
        <v>22</v>
      </c>
      <c r="I1328" s="145" t="s">
        <v>344</v>
      </c>
      <c r="J1328" s="107">
        <f t="shared" si="20"/>
        <v>14</v>
      </c>
    </row>
    <row r="1329" spans="1:10" hidden="1" x14ac:dyDescent="0.25">
      <c r="A1329" s="76">
        <v>667476</v>
      </c>
      <c r="B1329" s="144" t="s">
        <v>298</v>
      </c>
      <c r="C1329" s="140">
        <v>14</v>
      </c>
      <c r="D1329" s="76">
        <v>13</v>
      </c>
      <c r="E1329" s="145" t="s">
        <v>299</v>
      </c>
      <c r="F1329" s="145">
        <v>50</v>
      </c>
      <c r="G1329" s="145">
        <v>50</v>
      </c>
      <c r="H1329" s="145">
        <v>50</v>
      </c>
      <c r="I1329" s="145" t="s">
        <v>344</v>
      </c>
      <c r="J1329" s="107">
        <f t="shared" si="20"/>
        <v>14</v>
      </c>
    </row>
    <row r="1330" spans="1:10" hidden="1" x14ac:dyDescent="0.25">
      <c r="A1330" s="76">
        <v>667475</v>
      </c>
      <c r="B1330" s="144" t="s">
        <v>195</v>
      </c>
      <c r="C1330" s="140">
        <v>303</v>
      </c>
      <c r="D1330" s="76">
        <v>60402</v>
      </c>
      <c r="E1330" s="145" t="s">
        <v>179</v>
      </c>
      <c r="F1330" s="145">
        <v>2</v>
      </c>
      <c r="G1330" s="145">
        <v>8</v>
      </c>
      <c r="H1330" s="145">
        <v>6</v>
      </c>
      <c r="I1330" s="145" t="s">
        <v>344</v>
      </c>
      <c r="J1330" s="107">
        <f t="shared" si="20"/>
        <v>301</v>
      </c>
    </row>
    <row r="1331" spans="1:10" hidden="1" x14ac:dyDescent="0.25">
      <c r="A1331" s="76">
        <v>667475</v>
      </c>
      <c r="B1331" s="144" t="s">
        <v>195</v>
      </c>
      <c r="C1331" s="140">
        <v>303</v>
      </c>
      <c r="D1331" s="76">
        <v>60404</v>
      </c>
      <c r="E1331" s="145" t="s">
        <v>211</v>
      </c>
      <c r="F1331" s="145">
        <v>0.5</v>
      </c>
      <c r="G1331" s="145">
        <v>6.5</v>
      </c>
      <c r="H1331" s="145">
        <v>6.5</v>
      </c>
      <c r="I1331" s="145" t="s">
        <v>344</v>
      </c>
      <c r="J1331" s="107">
        <f t="shared" si="20"/>
        <v>301</v>
      </c>
    </row>
    <row r="1332" spans="1:10" hidden="1" x14ac:dyDescent="0.25">
      <c r="A1332" s="76">
        <v>667475</v>
      </c>
      <c r="B1332" s="144" t="s">
        <v>195</v>
      </c>
      <c r="C1332" s="140">
        <v>303</v>
      </c>
      <c r="D1332" s="76">
        <v>60401</v>
      </c>
      <c r="E1332" s="145" t="s">
        <v>180</v>
      </c>
      <c r="F1332" s="145">
        <v>35</v>
      </c>
      <c r="G1332" s="145">
        <v>36.5</v>
      </c>
      <c r="H1332" s="145">
        <v>35.1</v>
      </c>
      <c r="I1332" s="145" t="s">
        <v>344</v>
      </c>
      <c r="J1332" s="107">
        <f t="shared" si="20"/>
        <v>301</v>
      </c>
    </row>
    <row r="1333" spans="1:10" hidden="1" x14ac:dyDescent="0.25">
      <c r="A1333" s="76">
        <v>667475</v>
      </c>
      <c r="B1333" s="144" t="s">
        <v>195</v>
      </c>
      <c r="C1333" s="140">
        <v>303</v>
      </c>
      <c r="D1333" s="76">
        <v>60403</v>
      </c>
      <c r="E1333" s="145" t="s">
        <v>212</v>
      </c>
      <c r="F1333" s="145">
        <v>150</v>
      </c>
      <c r="G1333" s="145">
        <v>300</v>
      </c>
      <c r="H1333" s="145">
        <v>240</v>
      </c>
      <c r="I1333" s="145" t="s">
        <v>344</v>
      </c>
      <c r="J1333" s="107">
        <f t="shared" si="20"/>
        <v>301</v>
      </c>
    </row>
    <row r="1334" spans="1:10" hidden="1" x14ac:dyDescent="0.25">
      <c r="A1334" s="76">
        <v>667474</v>
      </c>
      <c r="B1334" s="144" t="s">
        <v>191</v>
      </c>
      <c r="C1334" s="140">
        <v>540</v>
      </c>
      <c r="D1334" s="76">
        <v>670001</v>
      </c>
      <c r="E1334" s="145" t="s">
        <v>243</v>
      </c>
      <c r="F1334" s="145">
        <v>500</v>
      </c>
      <c r="G1334" s="145">
        <v>1200</v>
      </c>
      <c r="H1334" s="145">
        <v>1200</v>
      </c>
      <c r="I1334" s="145" t="s">
        <v>344</v>
      </c>
      <c r="J1334" s="107">
        <f t="shared" si="20"/>
        <v>540</v>
      </c>
    </row>
    <row r="1335" spans="1:10" hidden="1" x14ac:dyDescent="0.25">
      <c r="A1335" s="76">
        <v>667474</v>
      </c>
      <c r="B1335" s="144" t="s">
        <v>191</v>
      </c>
      <c r="C1335" s="140">
        <v>540</v>
      </c>
      <c r="D1335" s="76">
        <v>670002</v>
      </c>
      <c r="E1335" s="145" t="s">
        <v>244</v>
      </c>
      <c r="F1335" s="145">
        <v>0</v>
      </c>
      <c r="G1335" s="145">
        <v>1000</v>
      </c>
      <c r="H1335" s="145">
        <v>0</v>
      </c>
      <c r="I1335" s="145" t="s">
        <v>344</v>
      </c>
      <c r="J1335" s="107">
        <f t="shared" si="20"/>
        <v>540</v>
      </c>
    </row>
    <row r="1336" spans="1:10" hidden="1" x14ac:dyDescent="0.25">
      <c r="A1336" s="76">
        <v>667474</v>
      </c>
      <c r="B1336" s="144" t="s">
        <v>191</v>
      </c>
      <c r="C1336" s="140">
        <v>540</v>
      </c>
      <c r="D1336" s="76">
        <v>670003</v>
      </c>
      <c r="E1336" s="145" t="s">
        <v>245</v>
      </c>
      <c r="F1336" s="145">
        <v>0</v>
      </c>
      <c r="G1336" s="145">
        <v>1200</v>
      </c>
      <c r="H1336" s="145">
        <v>0</v>
      </c>
      <c r="I1336" s="145" t="s">
        <v>344</v>
      </c>
      <c r="J1336" s="107">
        <f t="shared" si="20"/>
        <v>540</v>
      </c>
    </row>
    <row r="1337" spans="1:10" hidden="1" x14ac:dyDescent="0.25">
      <c r="A1337" s="76">
        <v>667474</v>
      </c>
      <c r="B1337" s="144" t="s">
        <v>191</v>
      </c>
      <c r="C1337" s="140">
        <v>540</v>
      </c>
      <c r="D1337" s="76">
        <v>670005</v>
      </c>
      <c r="E1337" s="145" t="s">
        <v>246</v>
      </c>
      <c r="F1337" s="145">
        <v>2500</v>
      </c>
      <c r="G1337" s="145">
        <v>4800</v>
      </c>
      <c r="H1337" s="145">
        <v>4381</v>
      </c>
      <c r="I1337" s="145" t="s">
        <v>344</v>
      </c>
      <c r="J1337" s="107">
        <f t="shared" si="20"/>
        <v>540</v>
      </c>
    </row>
    <row r="1338" spans="1:10" hidden="1" x14ac:dyDescent="0.25">
      <c r="A1338" s="76">
        <v>667474</v>
      </c>
      <c r="B1338" s="144" t="s">
        <v>191</v>
      </c>
      <c r="C1338" s="140">
        <v>540</v>
      </c>
      <c r="D1338" s="76">
        <v>670006</v>
      </c>
      <c r="E1338" s="145" t="s">
        <v>247</v>
      </c>
      <c r="F1338" s="145">
        <v>10.5</v>
      </c>
      <c r="G1338" s="145">
        <v>17.5</v>
      </c>
      <c r="H1338" s="145">
        <v>17</v>
      </c>
      <c r="I1338" s="145" t="s">
        <v>344</v>
      </c>
      <c r="J1338" s="107">
        <f t="shared" si="20"/>
        <v>540</v>
      </c>
    </row>
    <row r="1339" spans="1:10" hidden="1" x14ac:dyDescent="0.25">
      <c r="A1339" s="76">
        <v>667474</v>
      </c>
      <c r="B1339" s="144" t="s">
        <v>191</v>
      </c>
      <c r="C1339" s="140">
        <v>540</v>
      </c>
      <c r="D1339" s="76">
        <v>670010</v>
      </c>
      <c r="E1339" s="145" t="s">
        <v>248</v>
      </c>
      <c r="F1339" s="145">
        <v>0.1</v>
      </c>
      <c r="G1339" s="145">
        <v>19</v>
      </c>
      <c r="H1339" s="145">
        <v>6.1</v>
      </c>
      <c r="I1339" s="145" t="s">
        <v>344</v>
      </c>
      <c r="J1339" s="107">
        <f t="shared" si="20"/>
        <v>540</v>
      </c>
    </row>
    <row r="1340" spans="1:10" hidden="1" x14ac:dyDescent="0.25">
      <c r="A1340" s="76">
        <v>667474</v>
      </c>
      <c r="B1340" s="144" t="s">
        <v>191</v>
      </c>
      <c r="C1340" s="140">
        <v>540</v>
      </c>
      <c r="D1340" s="76">
        <v>670011</v>
      </c>
      <c r="E1340" s="145" t="s">
        <v>249</v>
      </c>
      <c r="F1340" s="145">
        <v>3</v>
      </c>
      <c r="G1340" s="145">
        <v>4</v>
      </c>
      <c r="H1340" s="145">
        <v>4</v>
      </c>
      <c r="I1340" s="145" t="s">
        <v>344</v>
      </c>
      <c r="J1340" s="107">
        <f t="shared" si="20"/>
        <v>540</v>
      </c>
    </row>
    <row r="1341" spans="1:10" hidden="1" x14ac:dyDescent="0.25">
      <c r="A1341" s="76">
        <v>667474</v>
      </c>
      <c r="B1341" s="144" t="s">
        <v>191</v>
      </c>
      <c r="C1341" s="140">
        <v>540</v>
      </c>
      <c r="D1341" s="76">
        <v>670007</v>
      </c>
      <c r="E1341" s="145" t="s">
        <v>250</v>
      </c>
      <c r="F1341" s="145">
        <v>580</v>
      </c>
      <c r="G1341" s="145">
        <v>650</v>
      </c>
      <c r="H1341" s="145">
        <v>600</v>
      </c>
      <c r="I1341" s="145" t="s">
        <v>344</v>
      </c>
      <c r="J1341" s="107">
        <f t="shared" si="20"/>
        <v>540</v>
      </c>
    </row>
    <row r="1342" spans="1:10" hidden="1" x14ac:dyDescent="0.25">
      <c r="A1342" s="76">
        <v>667474</v>
      </c>
      <c r="B1342" s="144" t="s">
        <v>191</v>
      </c>
      <c r="C1342" s="140">
        <v>540</v>
      </c>
      <c r="D1342" s="76">
        <v>670004</v>
      </c>
      <c r="E1342" s="145" t="s">
        <v>251</v>
      </c>
      <c r="F1342" s="145">
        <v>3</v>
      </c>
      <c r="G1342" s="145">
        <v>6</v>
      </c>
      <c r="H1342" s="145">
        <v>4.3</v>
      </c>
      <c r="I1342" s="145" t="s">
        <v>344</v>
      </c>
      <c r="J1342" s="107">
        <f t="shared" si="20"/>
        <v>540</v>
      </c>
    </row>
    <row r="1343" spans="1:10" hidden="1" x14ac:dyDescent="0.25">
      <c r="A1343" s="76">
        <v>667474</v>
      </c>
      <c r="B1343" s="144" t="s">
        <v>191</v>
      </c>
      <c r="C1343" s="140">
        <v>540</v>
      </c>
      <c r="D1343" s="76">
        <v>670009</v>
      </c>
      <c r="E1343" s="145" t="s">
        <v>252</v>
      </c>
      <c r="F1343" s="145">
        <v>0.45</v>
      </c>
      <c r="G1343" s="145">
        <v>2.5</v>
      </c>
      <c r="H1343" s="145">
        <v>2</v>
      </c>
      <c r="I1343" s="145" t="s">
        <v>344</v>
      </c>
      <c r="J1343" s="107">
        <f t="shared" si="20"/>
        <v>540</v>
      </c>
    </row>
    <row r="1344" spans="1:10" hidden="1" x14ac:dyDescent="0.25">
      <c r="A1344" s="76">
        <v>667474</v>
      </c>
      <c r="B1344" s="144" t="s">
        <v>191</v>
      </c>
      <c r="C1344" s="140">
        <v>540</v>
      </c>
      <c r="D1344" s="76">
        <v>670008</v>
      </c>
      <c r="E1344" s="145" t="s">
        <v>253</v>
      </c>
      <c r="F1344" s="145">
        <v>9</v>
      </c>
      <c r="G1344" s="145">
        <v>13</v>
      </c>
      <c r="H1344" s="145">
        <v>12</v>
      </c>
      <c r="I1344" s="145" t="s">
        <v>344</v>
      </c>
      <c r="J1344" s="107">
        <f t="shared" si="20"/>
        <v>540</v>
      </c>
    </row>
    <row r="1345" spans="1:10" hidden="1" x14ac:dyDescent="0.25">
      <c r="A1345" s="76">
        <v>667474</v>
      </c>
      <c r="B1345" s="144" t="s">
        <v>191</v>
      </c>
      <c r="C1345" s="140">
        <v>540</v>
      </c>
      <c r="D1345" s="76">
        <v>680011</v>
      </c>
      <c r="E1345" s="145" t="s">
        <v>254</v>
      </c>
      <c r="F1345" s="145">
        <v>3</v>
      </c>
      <c r="G1345" s="145">
        <v>4</v>
      </c>
      <c r="H1345" s="145">
        <v>4</v>
      </c>
      <c r="I1345" s="145" t="s">
        <v>344</v>
      </c>
      <c r="J1345" s="107">
        <f t="shared" si="20"/>
        <v>540</v>
      </c>
    </row>
    <row r="1346" spans="1:10" hidden="1" x14ac:dyDescent="0.25">
      <c r="A1346" s="76">
        <v>667474</v>
      </c>
      <c r="B1346" s="144" t="s">
        <v>191</v>
      </c>
      <c r="C1346" s="140">
        <v>540</v>
      </c>
      <c r="D1346" s="76">
        <v>680009</v>
      </c>
      <c r="E1346" s="145" t="s">
        <v>90</v>
      </c>
      <c r="F1346" s="145">
        <v>32</v>
      </c>
      <c r="G1346" s="145">
        <v>35</v>
      </c>
      <c r="H1346" s="145">
        <v>33.700000000000003</v>
      </c>
      <c r="I1346" s="145" t="s">
        <v>344</v>
      </c>
      <c r="J1346" s="107">
        <f t="shared" ref="J1346:J1409" si="21">IF(A1346="","",IF(OR(C1346=73,C1346=74,C1346=75),75,IF(OR(C1346=31,C1346=32,C1346=33),33,IF(OR(C1346=301,C1346=302,C1346=303,C1346=304,C1346=305),301,C1346))))</f>
        <v>540</v>
      </c>
    </row>
    <row r="1347" spans="1:10" hidden="1" x14ac:dyDescent="0.25">
      <c r="A1347" s="76">
        <v>667474</v>
      </c>
      <c r="B1347" s="144" t="s">
        <v>191</v>
      </c>
      <c r="C1347" s="140">
        <v>540</v>
      </c>
      <c r="D1347" s="76">
        <v>680001</v>
      </c>
      <c r="E1347" s="145" t="s">
        <v>255</v>
      </c>
      <c r="F1347" s="145">
        <v>40</v>
      </c>
      <c r="G1347" s="145">
        <v>75</v>
      </c>
      <c r="H1347" s="145">
        <v>57</v>
      </c>
      <c r="I1347" s="145" t="s">
        <v>344</v>
      </c>
      <c r="J1347" s="107">
        <f t="shared" si="21"/>
        <v>540</v>
      </c>
    </row>
    <row r="1348" spans="1:10" hidden="1" x14ac:dyDescent="0.25">
      <c r="A1348" s="76">
        <v>667474</v>
      </c>
      <c r="B1348" s="144" t="s">
        <v>191</v>
      </c>
      <c r="C1348" s="140">
        <v>540</v>
      </c>
      <c r="D1348" s="76">
        <v>680003</v>
      </c>
      <c r="E1348" s="145" t="s">
        <v>256</v>
      </c>
      <c r="F1348" s="145">
        <v>30</v>
      </c>
      <c r="G1348" s="145">
        <v>90</v>
      </c>
      <c r="H1348" s="145">
        <v>70</v>
      </c>
      <c r="I1348" s="145" t="s">
        <v>344</v>
      </c>
      <c r="J1348" s="107">
        <f t="shared" si="21"/>
        <v>540</v>
      </c>
    </row>
    <row r="1349" spans="1:10" hidden="1" x14ac:dyDescent="0.25">
      <c r="A1349" s="76">
        <v>667474</v>
      </c>
      <c r="B1349" s="144" t="s">
        <v>191</v>
      </c>
      <c r="C1349" s="140">
        <v>540</v>
      </c>
      <c r="D1349" s="76">
        <v>680007</v>
      </c>
      <c r="E1349" s="145" t="s">
        <v>300</v>
      </c>
      <c r="F1349" s="145">
        <v>501</v>
      </c>
      <c r="G1349" s="145">
        <v>505</v>
      </c>
      <c r="H1349" s="145">
        <v>503</v>
      </c>
      <c r="I1349" s="145" t="s">
        <v>344</v>
      </c>
      <c r="J1349" s="107">
        <f t="shared" si="21"/>
        <v>540</v>
      </c>
    </row>
    <row r="1350" spans="1:10" hidden="1" x14ac:dyDescent="0.25">
      <c r="A1350" s="76">
        <v>667474</v>
      </c>
      <c r="B1350" s="144" t="s">
        <v>191</v>
      </c>
      <c r="C1350" s="140">
        <v>540</v>
      </c>
      <c r="D1350" s="76">
        <v>680008</v>
      </c>
      <c r="E1350" s="145" t="s">
        <v>257</v>
      </c>
      <c r="F1350" s="145">
        <v>106</v>
      </c>
      <c r="G1350" s="145">
        <v>118</v>
      </c>
      <c r="H1350" s="145">
        <v>115.1</v>
      </c>
      <c r="I1350" s="145" t="s">
        <v>344</v>
      </c>
      <c r="J1350" s="107">
        <f t="shared" si="21"/>
        <v>540</v>
      </c>
    </row>
    <row r="1351" spans="1:10" hidden="1" x14ac:dyDescent="0.25">
      <c r="A1351" s="76">
        <v>667474</v>
      </c>
      <c r="B1351" s="144" t="s">
        <v>191</v>
      </c>
      <c r="C1351" s="140">
        <v>540</v>
      </c>
      <c r="D1351" s="76">
        <v>680010</v>
      </c>
      <c r="E1351" s="145" t="s">
        <v>91</v>
      </c>
      <c r="F1351" s="145">
        <v>3.45</v>
      </c>
      <c r="G1351" s="145">
        <v>5</v>
      </c>
      <c r="H1351" s="145">
        <v>4.59</v>
      </c>
      <c r="I1351" s="145" t="s">
        <v>344</v>
      </c>
      <c r="J1351" s="107">
        <f t="shared" si="21"/>
        <v>540</v>
      </c>
    </row>
    <row r="1352" spans="1:10" hidden="1" x14ac:dyDescent="0.25">
      <c r="A1352" s="76">
        <v>667474</v>
      </c>
      <c r="B1352" s="144" t="s">
        <v>191</v>
      </c>
      <c r="C1352" s="140">
        <v>540</v>
      </c>
      <c r="D1352" s="76">
        <v>680006</v>
      </c>
      <c r="E1352" s="145" t="s">
        <v>258</v>
      </c>
      <c r="F1352" s="145">
        <v>8</v>
      </c>
      <c r="G1352" s="145">
        <v>13</v>
      </c>
      <c r="H1352" s="145">
        <v>10.199999999999999</v>
      </c>
      <c r="I1352" s="145" t="s">
        <v>344</v>
      </c>
      <c r="J1352" s="107">
        <f t="shared" si="21"/>
        <v>540</v>
      </c>
    </row>
    <row r="1353" spans="1:10" hidden="1" x14ac:dyDescent="0.25">
      <c r="A1353" s="76">
        <v>667474</v>
      </c>
      <c r="B1353" s="144" t="s">
        <v>191</v>
      </c>
      <c r="C1353" s="140">
        <v>540</v>
      </c>
      <c r="D1353" s="76">
        <v>680005</v>
      </c>
      <c r="E1353" s="145" t="s">
        <v>259</v>
      </c>
      <c r="F1353" s="145">
        <v>160</v>
      </c>
      <c r="G1353" s="145">
        <v>250</v>
      </c>
      <c r="H1353" s="145">
        <v>161</v>
      </c>
      <c r="I1353" s="145" t="s">
        <v>344</v>
      </c>
      <c r="J1353" s="107">
        <f t="shared" si="21"/>
        <v>540</v>
      </c>
    </row>
    <row r="1354" spans="1:10" hidden="1" x14ac:dyDescent="0.25">
      <c r="A1354" s="76">
        <v>667474</v>
      </c>
      <c r="B1354" s="144" t="s">
        <v>191</v>
      </c>
      <c r="C1354" s="140">
        <v>540</v>
      </c>
      <c r="D1354" s="76">
        <v>680002</v>
      </c>
      <c r="E1354" s="145" t="s">
        <v>260</v>
      </c>
      <c r="F1354" s="145">
        <v>35</v>
      </c>
      <c r="G1354" s="145">
        <v>142</v>
      </c>
      <c r="H1354" s="145">
        <v>40</v>
      </c>
      <c r="I1354" s="145" t="s">
        <v>344</v>
      </c>
      <c r="J1354" s="107">
        <f t="shared" si="21"/>
        <v>540</v>
      </c>
    </row>
    <row r="1355" spans="1:10" hidden="1" x14ac:dyDescent="0.25">
      <c r="A1355" s="76">
        <v>667474</v>
      </c>
      <c r="B1355" s="144" t="s">
        <v>191</v>
      </c>
      <c r="C1355" s="140">
        <v>540</v>
      </c>
      <c r="D1355" s="76">
        <v>680012</v>
      </c>
      <c r="E1355" s="145" t="s">
        <v>261</v>
      </c>
      <c r="F1355" s="145">
        <v>30</v>
      </c>
      <c r="G1355" s="145">
        <v>40</v>
      </c>
      <c r="H1355" s="145">
        <v>40</v>
      </c>
      <c r="I1355" s="145" t="s">
        <v>344</v>
      </c>
      <c r="J1355" s="107">
        <f t="shared" si="21"/>
        <v>540</v>
      </c>
    </row>
    <row r="1356" spans="1:10" hidden="1" x14ac:dyDescent="0.25">
      <c r="A1356" s="76">
        <v>667471</v>
      </c>
      <c r="B1356" s="144" t="s">
        <v>239</v>
      </c>
      <c r="C1356" s="140">
        <v>5</v>
      </c>
      <c r="D1356" s="76">
        <v>7</v>
      </c>
      <c r="E1356" s="145" t="s">
        <v>264</v>
      </c>
      <c r="F1356" s="145">
        <v>20</v>
      </c>
      <c r="G1356" s="145">
        <v>26</v>
      </c>
      <c r="H1356" s="145">
        <v>20</v>
      </c>
      <c r="I1356" s="145" t="s">
        <v>344</v>
      </c>
      <c r="J1356" s="107">
        <f t="shared" si="21"/>
        <v>5</v>
      </c>
    </row>
    <row r="1357" spans="1:10" hidden="1" x14ac:dyDescent="0.25">
      <c r="A1357" s="76">
        <v>667471</v>
      </c>
      <c r="B1357" s="144" t="s">
        <v>239</v>
      </c>
      <c r="C1357" s="140">
        <v>5</v>
      </c>
      <c r="D1357" s="76">
        <v>64</v>
      </c>
      <c r="E1357" s="145" t="s">
        <v>271</v>
      </c>
      <c r="F1357" s="145">
        <v>100</v>
      </c>
      <c r="G1357" s="145">
        <v>100</v>
      </c>
      <c r="H1357" s="145">
        <v>100</v>
      </c>
      <c r="I1357" s="145" t="s">
        <v>344</v>
      </c>
      <c r="J1357" s="107">
        <f t="shared" si="21"/>
        <v>5</v>
      </c>
    </row>
    <row r="1358" spans="1:10" hidden="1" x14ac:dyDescent="0.25">
      <c r="A1358" s="76">
        <v>667466</v>
      </c>
      <c r="B1358" s="144" t="s">
        <v>196</v>
      </c>
      <c r="C1358" s="140">
        <v>86</v>
      </c>
      <c r="D1358" s="76">
        <v>60303</v>
      </c>
      <c r="E1358" s="145" t="s">
        <v>240</v>
      </c>
      <c r="F1358" s="145">
        <v>0</v>
      </c>
      <c r="G1358" s="145">
        <v>110</v>
      </c>
      <c r="H1358" s="145">
        <v>56</v>
      </c>
      <c r="I1358" s="145" t="s">
        <v>344</v>
      </c>
      <c r="J1358" s="107">
        <f t="shared" si="21"/>
        <v>86</v>
      </c>
    </row>
    <row r="1359" spans="1:10" hidden="1" x14ac:dyDescent="0.25">
      <c r="A1359" s="76">
        <v>667466</v>
      </c>
      <c r="B1359" s="144" t="s">
        <v>196</v>
      </c>
      <c r="C1359" s="140">
        <v>86</v>
      </c>
      <c r="D1359" s="76">
        <v>60302</v>
      </c>
      <c r="E1359" s="145" t="s">
        <v>241</v>
      </c>
      <c r="F1359" s="145">
        <v>0</v>
      </c>
      <c r="G1359" s="145">
        <v>60</v>
      </c>
      <c r="H1359" s="145">
        <v>8</v>
      </c>
      <c r="I1359" s="145" t="s">
        <v>344</v>
      </c>
      <c r="J1359" s="107">
        <f t="shared" si="21"/>
        <v>86</v>
      </c>
    </row>
    <row r="1360" spans="1:10" hidden="1" x14ac:dyDescent="0.25">
      <c r="A1360" s="76">
        <v>667466</v>
      </c>
      <c r="B1360" s="144" t="s">
        <v>196</v>
      </c>
      <c r="C1360" s="140">
        <v>86</v>
      </c>
      <c r="D1360" s="76">
        <v>60301</v>
      </c>
      <c r="E1360" s="145" t="s">
        <v>242</v>
      </c>
      <c r="F1360" s="145">
        <v>105</v>
      </c>
      <c r="G1360" s="145">
        <v>120</v>
      </c>
      <c r="H1360" s="145">
        <v>115</v>
      </c>
      <c r="I1360" s="145" t="s">
        <v>344</v>
      </c>
      <c r="J1360" s="107">
        <f t="shared" si="21"/>
        <v>86</v>
      </c>
    </row>
    <row r="1361" spans="1:10" hidden="1" x14ac:dyDescent="0.25">
      <c r="A1361" s="76">
        <v>667465</v>
      </c>
      <c r="B1361" s="144" t="s">
        <v>289</v>
      </c>
      <c r="C1361" s="140">
        <v>29</v>
      </c>
      <c r="D1361" s="76">
        <v>10204</v>
      </c>
      <c r="E1361" s="145" t="s">
        <v>280</v>
      </c>
      <c r="F1361" s="145">
        <v>0</v>
      </c>
      <c r="G1361" s="145">
        <v>150</v>
      </c>
      <c r="H1361" s="145">
        <v>68</v>
      </c>
      <c r="I1361" s="145" t="s">
        <v>344</v>
      </c>
      <c r="J1361" s="107">
        <f t="shared" si="21"/>
        <v>29</v>
      </c>
    </row>
    <row r="1362" spans="1:10" hidden="1" x14ac:dyDescent="0.25">
      <c r="A1362" s="76">
        <v>667465</v>
      </c>
      <c r="B1362" s="144" t="s">
        <v>289</v>
      </c>
      <c r="C1362" s="140">
        <v>29</v>
      </c>
      <c r="D1362" s="76">
        <v>10206</v>
      </c>
      <c r="E1362" s="145" t="s">
        <v>281</v>
      </c>
      <c r="F1362" s="145">
        <v>0</v>
      </c>
      <c r="G1362" s="145">
        <v>150</v>
      </c>
      <c r="H1362" s="145">
        <v>0</v>
      </c>
      <c r="I1362" s="145" t="s">
        <v>344</v>
      </c>
      <c r="J1362" s="107">
        <f t="shared" si="21"/>
        <v>29</v>
      </c>
    </row>
    <row r="1363" spans="1:10" hidden="1" x14ac:dyDescent="0.25">
      <c r="A1363" s="76">
        <v>667465</v>
      </c>
      <c r="B1363" s="144" t="s">
        <v>289</v>
      </c>
      <c r="C1363" s="140">
        <v>29</v>
      </c>
      <c r="D1363" s="76">
        <v>10202</v>
      </c>
      <c r="E1363" s="145" t="s">
        <v>282</v>
      </c>
      <c r="F1363" s="145">
        <v>0</v>
      </c>
      <c r="G1363" s="145">
        <v>7</v>
      </c>
      <c r="H1363" s="145">
        <v>2.34</v>
      </c>
      <c r="I1363" s="145" t="s">
        <v>344</v>
      </c>
      <c r="J1363" s="107">
        <f t="shared" si="21"/>
        <v>29</v>
      </c>
    </row>
    <row r="1364" spans="1:10" hidden="1" x14ac:dyDescent="0.25">
      <c r="A1364" s="76">
        <v>667465</v>
      </c>
      <c r="B1364" s="144" t="s">
        <v>289</v>
      </c>
      <c r="C1364" s="140">
        <v>29</v>
      </c>
      <c r="D1364" s="76">
        <v>10203</v>
      </c>
      <c r="E1364" s="145" t="s">
        <v>283</v>
      </c>
      <c r="F1364" s="145">
        <v>5</v>
      </c>
      <c r="G1364" s="145">
        <v>8</v>
      </c>
      <c r="H1364" s="145">
        <v>6.28</v>
      </c>
      <c r="I1364" s="145" t="s">
        <v>344</v>
      </c>
      <c r="J1364" s="107">
        <f t="shared" si="21"/>
        <v>29</v>
      </c>
    </row>
    <row r="1365" spans="1:10" hidden="1" x14ac:dyDescent="0.25">
      <c r="A1365" s="76">
        <v>667465</v>
      </c>
      <c r="B1365" s="144" t="s">
        <v>289</v>
      </c>
      <c r="C1365" s="140">
        <v>29</v>
      </c>
      <c r="D1365" s="76">
        <v>10205</v>
      </c>
      <c r="E1365" s="145" t="s">
        <v>284</v>
      </c>
      <c r="F1365" s="145">
        <v>0</v>
      </c>
      <c r="G1365" s="145">
        <v>100</v>
      </c>
      <c r="H1365" s="145">
        <v>38</v>
      </c>
      <c r="I1365" s="145" t="s">
        <v>344</v>
      </c>
      <c r="J1365" s="107">
        <f t="shared" si="21"/>
        <v>29</v>
      </c>
    </row>
    <row r="1366" spans="1:10" hidden="1" x14ac:dyDescent="0.25">
      <c r="A1366" s="76">
        <v>667465</v>
      </c>
      <c r="B1366" s="144" t="s">
        <v>289</v>
      </c>
      <c r="C1366" s="140">
        <v>29</v>
      </c>
      <c r="D1366" s="76">
        <v>10207</v>
      </c>
      <c r="E1366" s="145" t="s">
        <v>285</v>
      </c>
      <c r="F1366" s="145">
        <v>0</v>
      </c>
      <c r="G1366" s="145">
        <v>100</v>
      </c>
      <c r="H1366" s="145">
        <v>0</v>
      </c>
      <c r="I1366" s="145" t="s">
        <v>344</v>
      </c>
      <c r="J1366" s="107">
        <f t="shared" si="21"/>
        <v>29</v>
      </c>
    </row>
    <row r="1367" spans="1:10" hidden="1" x14ac:dyDescent="0.25">
      <c r="A1367" s="76">
        <v>667465</v>
      </c>
      <c r="B1367" s="144" t="s">
        <v>289</v>
      </c>
      <c r="C1367" s="140">
        <v>29</v>
      </c>
      <c r="D1367" s="76">
        <v>10201</v>
      </c>
      <c r="E1367" s="145" t="s">
        <v>286</v>
      </c>
      <c r="F1367" s="145">
        <v>39</v>
      </c>
      <c r="G1367" s="145">
        <v>45</v>
      </c>
      <c r="H1367" s="145">
        <v>40.229999999999997</v>
      </c>
      <c r="I1367" s="145" t="s">
        <v>344</v>
      </c>
      <c r="J1367" s="107">
        <f t="shared" si="21"/>
        <v>29</v>
      </c>
    </row>
    <row r="1368" spans="1:10" hidden="1" x14ac:dyDescent="0.25">
      <c r="A1368" s="76">
        <v>667463</v>
      </c>
      <c r="B1368" s="144" t="s">
        <v>188</v>
      </c>
      <c r="C1368" s="140">
        <v>55</v>
      </c>
      <c r="D1368" s="76">
        <v>30201</v>
      </c>
      <c r="E1368" s="145" t="s">
        <v>113</v>
      </c>
      <c r="F1368" s="145">
        <v>8500</v>
      </c>
      <c r="G1368" s="145">
        <v>9500</v>
      </c>
      <c r="H1368" s="145">
        <v>8000</v>
      </c>
      <c r="I1368" s="145" t="s">
        <v>345</v>
      </c>
      <c r="J1368" s="107">
        <f t="shared" si="21"/>
        <v>55</v>
      </c>
    </row>
    <row r="1369" spans="1:10" hidden="1" x14ac:dyDescent="0.25">
      <c r="A1369" s="76">
        <v>667463</v>
      </c>
      <c r="B1369" s="144" t="s">
        <v>188</v>
      </c>
      <c r="C1369" s="140">
        <v>55</v>
      </c>
      <c r="D1369" s="76">
        <v>30205</v>
      </c>
      <c r="E1369" s="145" t="s">
        <v>114</v>
      </c>
      <c r="F1369" s="145">
        <v>0.5</v>
      </c>
      <c r="G1369" s="145">
        <v>0.6</v>
      </c>
      <c r="H1369" s="145">
        <v>0.6</v>
      </c>
      <c r="I1369" s="145" t="s">
        <v>344</v>
      </c>
      <c r="J1369" s="107">
        <f t="shared" si="21"/>
        <v>55</v>
      </c>
    </row>
    <row r="1370" spans="1:10" x14ac:dyDescent="0.25">
      <c r="A1370" s="76">
        <v>667463</v>
      </c>
      <c r="B1370" s="144" t="s">
        <v>188</v>
      </c>
      <c r="C1370" s="140">
        <v>55</v>
      </c>
      <c r="D1370" s="76">
        <v>30206</v>
      </c>
      <c r="E1370" s="145" t="s">
        <v>115</v>
      </c>
      <c r="F1370" s="145">
        <v>0.5</v>
      </c>
      <c r="G1370" s="145">
        <v>2</v>
      </c>
      <c r="H1370" s="145">
        <v>3.5</v>
      </c>
      <c r="I1370" s="145" t="s">
        <v>345</v>
      </c>
      <c r="J1370" s="107">
        <f t="shared" si="21"/>
        <v>55</v>
      </c>
    </row>
    <row r="1371" spans="1:10" hidden="1" x14ac:dyDescent="0.25">
      <c r="A1371" s="76">
        <v>667463</v>
      </c>
      <c r="B1371" s="144" t="s">
        <v>188</v>
      </c>
      <c r="C1371" s="140">
        <v>55</v>
      </c>
      <c r="D1371" s="76">
        <v>30202</v>
      </c>
      <c r="E1371" s="145" t="s">
        <v>116</v>
      </c>
      <c r="F1371" s="145">
        <v>50</v>
      </c>
      <c r="G1371" s="145">
        <v>300</v>
      </c>
      <c r="H1371" s="145">
        <v>300</v>
      </c>
      <c r="I1371" s="145" t="s">
        <v>344</v>
      </c>
      <c r="J1371" s="107">
        <f t="shared" si="21"/>
        <v>55</v>
      </c>
    </row>
    <row r="1372" spans="1:10" hidden="1" x14ac:dyDescent="0.25">
      <c r="A1372" s="76">
        <v>667463</v>
      </c>
      <c r="B1372" s="144" t="s">
        <v>188</v>
      </c>
      <c r="C1372" s="140">
        <v>55</v>
      </c>
      <c r="D1372" s="76">
        <v>30203</v>
      </c>
      <c r="E1372" s="145" t="s">
        <v>117</v>
      </c>
      <c r="F1372" s="145">
        <v>105</v>
      </c>
      <c r="G1372" s="145">
        <v>110</v>
      </c>
      <c r="H1372" s="145">
        <v>110</v>
      </c>
      <c r="I1372" s="145" t="s">
        <v>344</v>
      </c>
      <c r="J1372" s="107">
        <f t="shared" si="21"/>
        <v>55</v>
      </c>
    </row>
    <row r="1373" spans="1:10" hidden="1" x14ac:dyDescent="0.25">
      <c r="A1373" s="76">
        <v>667463</v>
      </c>
      <c r="B1373" s="144" t="s">
        <v>188</v>
      </c>
      <c r="C1373" s="140">
        <v>55</v>
      </c>
      <c r="D1373" s="76">
        <v>30204</v>
      </c>
      <c r="E1373" s="145" t="s">
        <v>118</v>
      </c>
      <c r="F1373" s="145">
        <v>120</v>
      </c>
      <c r="G1373" s="145">
        <v>125</v>
      </c>
      <c r="H1373" s="145">
        <v>125</v>
      </c>
      <c r="I1373" s="145" t="s">
        <v>344</v>
      </c>
      <c r="J1373" s="107">
        <f t="shared" si="21"/>
        <v>55</v>
      </c>
    </row>
    <row r="1374" spans="1:10" hidden="1" x14ac:dyDescent="0.25">
      <c r="A1374" s="76">
        <v>667461</v>
      </c>
      <c r="B1374" s="144" t="s">
        <v>355</v>
      </c>
      <c r="C1374" s="140">
        <v>6</v>
      </c>
      <c r="D1374" s="76">
        <v>3</v>
      </c>
      <c r="E1374" s="145" t="s">
        <v>262</v>
      </c>
      <c r="F1374" s="145">
        <v>3600</v>
      </c>
      <c r="G1374" s="145">
        <v>4200</v>
      </c>
      <c r="H1374" s="145">
        <v>4200</v>
      </c>
      <c r="I1374" s="145" t="s">
        <v>344</v>
      </c>
      <c r="J1374" s="107">
        <f t="shared" si="21"/>
        <v>6</v>
      </c>
    </row>
    <row r="1375" spans="1:10" hidden="1" x14ac:dyDescent="0.25">
      <c r="A1375" s="76">
        <v>667461</v>
      </c>
      <c r="B1375" s="144" t="s">
        <v>355</v>
      </c>
      <c r="C1375" s="140">
        <v>6</v>
      </c>
      <c r="D1375" s="76">
        <v>59</v>
      </c>
      <c r="E1375" s="145" t="s">
        <v>263</v>
      </c>
      <c r="F1375" s="145">
        <v>23</v>
      </c>
      <c r="G1375" s="145">
        <v>24</v>
      </c>
      <c r="H1375" s="145">
        <v>24</v>
      </c>
      <c r="I1375" s="145" t="s">
        <v>344</v>
      </c>
      <c r="J1375" s="107">
        <f t="shared" si="21"/>
        <v>6</v>
      </c>
    </row>
    <row r="1376" spans="1:10" hidden="1" x14ac:dyDescent="0.25">
      <c r="A1376" s="76">
        <v>667461</v>
      </c>
      <c r="B1376" s="144" t="s">
        <v>355</v>
      </c>
      <c r="C1376" s="140">
        <v>6</v>
      </c>
      <c r="D1376" s="76">
        <v>58</v>
      </c>
      <c r="E1376" s="145" t="s">
        <v>303</v>
      </c>
      <c r="F1376" s="145">
        <v>20</v>
      </c>
      <c r="G1376" s="145">
        <v>50</v>
      </c>
      <c r="H1376" s="145">
        <v>40</v>
      </c>
      <c r="I1376" s="145" t="s">
        <v>344</v>
      </c>
      <c r="J1376" s="107">
        <f t="shared" si="21"/>
        <v>6</v>
      </c>
    </row>
    <row r="1377" spans="1:10" hidden="1" x14ac:dyDescent="0.25">
      <c r="A1377" s="76">
        <v>667461</v>
      </c>
      <c r="B1377" s="144" t="s">
        <v>355</v>
      </c>
      <c r="C1377" s="140">
        <v>6</v>
      </c>
      <c r="D1377" s="76">
        <v>57</v>
      </c>
      <c r="E1377" s="145" t="s">
        <v>360</v>
      </c>
      <c r="F1377" s="145">
        <v>0</v>
      </c>
      <c r="G1377" s="145">
        <v>0</v>
      </c>
      <c r="H1377" s="145">
        <v>0</v>
      </c>
      <c r="I1377" s="145" t="s">
        <v>344</v>
      </c>
      <c r="J1377" s="107">
        <f t="shared" si="21"/>
        <v>6</v>
      </c>
    </row>
    <row r="1378" spans="1:10" hidden="1" x14ac:dyDescent="0.25">
      <c r="A1378" s="76">
        <v>667461</v>
      </c>
      <c r="B1378" s="144" t="s">
        <v>355</v>
      </c>
      <c r="C1378" s="140">
        <v>6</v>
      </c>
      <c r="D1378" s="76">
        <v>21</v>
      </c>
      <c r="E1378" s="145" t="s">
        <v>265</v>
      </c>
      <c r="F1378" s="145">
        <v>26</v>
      </c>
      <c r="G1378" s="145">
        <v>31</v>
      </c>
      <c r="H1378" s="145">
        <v>27</v>
      </c>
      <c r="I1378" s="145" t="s">
        <v>344</v>
      </c>
      <c r="J1378" s="107">
        <f t="shared" si="21"/>
        <v>6</v>
      </c>
    </row>
    <row r="1379" spans="1:10" hidden="1" x14ac:dyDescent="0.25">
      <c r="A1379" s="76">
        <v>667460</v>
      </c>
      <c r="B1379" s="144" t="s">
        <v>225</v>
      </c>
      <c r="C1379" s="140">
        <v>76</v>
      </c>
      <c r="D1379" s="76">
        <v>40402</v>
      </c>
      <c r="E1379" s="145" t="s">
        <v>220</v>
      </c>
      <c r="F1379" s="145">
        <v>6000</v>
      </c>
      <c r="G1379" s="145">
        <v>9500</v>
      </c>
      <c r="H1379" s="145">
        <v>8500</v>
      </c>
      <c r="I1379" s="145" t="s">
        <v>344</v>
      </c>
      <c r="J1379" s="107">
        <f t="shared" si="21"/>
        <v>76</v>
      </c>
    </row>
    <row r="1380" spans="1:10" hidden="1" x14ac:dyDescent="0.25">
      <c r="A1380" s="76">
        <v>667460</v>
      </c>
      <c r="B1380" s="144" t="s">
        <v>225</v>
      </c>
      <c r="C1380" s="140">
        <v>76</v>
      </c>
      <c r="D1380" s="76">
        <v>40406</v>
      </c>
      <c r="E1380" s="145" t="s">
        <v>221</v>
      </c>
      <c r="F1380" s="145">
        <v>600</v>
      </c>
      <c r="G1380" s="145">
        <v>800</v>
      </c>
      <c r="H1380" s="145">
        <v>600</v>
      </c>
      <c r="I1380" s="145" t="s">
        <v>344</v>
      </c>
      <c r="J1380" s="107">
        <f t="shared" si="21"/>
        <v>76</v>
      </c>
    </row>
    <row r="1381" spans="1:10" hidden="1" x14ac:dyDescent="0.25">
      <c r="A1381" s="76">
        <v>667460</v>
      </c>
      <c r="B1381" s="144" t="s">
        <v>225</v>
      </c>
      <c r="C1381" s="140">
        <v>76</v>
      </c>
      <c r="D1381" s="76">
        <v>40405</v>
      </c>
      <c r="E1381" s="145" t="s">
        <v>222</v>
      </c>
      <c r="F1381" s="145">
        <v>19</v>
      </c>
      <c r="G1381" s="145">
        <v>20</v>
      </c>
      <c r="H1381" s="145">
        <v>20</v>
      </c>
      <c r="I1381" s="145" t="s">
        <v>344</v>
      </c>
      <c r="J1381" s="107">
        <f t="shared" si="21"/>
        <v>76</v>
      </c>
    </row>
    <row r="1382" spans="1:10" hidden="1" x14ac:dyDescent="0.25">
      <c r="A1382" s="76">
        <v>667460</v>
      </c>
      <c r="B1382" s="144" t="s">
        <v>225</v>
      </c>
      <c r="C1382" s="140">
        <v>76</v>
      </c>
      <c r="D1382" s="76">
        <v>40401</v>
      </c>
      <c r="E1382" s="145" t="s">
        <v>128</v>
      </c>
      <c r="F1382" s="145">
        <v>0</v>
      </c>
      <c r="G1382" s="145">
        <v>5</v>
      </c>
      <c r="H1382" s="145">
        <v>2.5</v>
      </c>
      <c r="I1382" s="145" t="s">
        <v>344</v>
      </c>
      <c r="J1382" s="107">
        <f t="shared" si="21"/>
        <v>76</v>
      </c>
    </row>
    <row r="1383" spans="1:10" hidden="1" x14ac:dyDescent="0.25">
      <c r="A1383" s="76">
        <v>667460</v>
      </c>
      <c r="B1383" s="144" t="s">
        <v>225</v>
      </c>
      <c r="C1383" s="140">
        <v>76</v>
      </c>
      <c r="D1383" s="76">
        <v>40404</v>
      </c>
      <c r="E1383" s="145" t="s">
        <v>129</v>
      </c>
      <c r="F1383" s="145">
        <v>1.5</v>
      </c>
      <c r="G1383" s="145">
        <v>2</v>
      </c>
      <c r="H1383" s="145">
        <v>1.7</v>
      </c>
      <c r="I1383" s="145" t="s">
        <v>344</v>
      </c>
      <c r="J1383" s="107">
        <f t="shared" si="21"/>
        <v>76</v>
      </c>
    </row>
    <row r="1384" spans="1:10" hidden="1" x14ac:dyDescent="0.25">
      <c r="A1384" s="76">
        <v>667460</v>
      </c>
      <c r="B1384" s="144" t="s">
        <v>225</v>
      </c>
      <c r="C1384" s="140">
        <v>76</v>
      </c>
      <c r="D1384" s="76">
        <v>40403</v>
      </c>
      <c r="E1384" s="145" t="s">
        <v>223</v>
      </c>
      <c r="F1384" s="145">
        <v>245</v>
      </c>
      <c r="G1384" s="145">
        <v>255</v>
      </c>
      <c r="H1384" s="145">
        <v>254</v>
      </c>
      <c r="I1384" s="145" t="s">
        <v>344</v>
      </c>
      <c r="J1384" s="107">
        <f t="shared" si="21"/>
        <v>76</v>
      </c>
    </row>
    <row r="1385" spans="1:10" hidden="1" x14ac:dyDescent="0.25">
      <c r="A1385" s="76">
        <v>667460</v>
      </c>
      <c r="B1385" s="144" t="s">
        <v>225</v>
      </c>
      <c r="C1385" s="140">
        <v>76</v>
      </c>
      <c r="D1385" s="76">
        <v>40407</v>
      </c>
      <c r="E1385" s="145" t="s">
        <v>224</v>
      </c>
      <c r="F1385" s="145">
        <v>52</v>
      </c>
      <c r="G1385" s="145">
        <v>60</v>
      </c>
      <c r="H1385" s="145">
        <v>56.8</v>
      </c>
      <c r="I1385" s="145" t="s">
        <v>344</v>
      </c>
      <c r="J1385" s="107">
        <f t="shared" si="21"/>
        <v>76</v>
      </c>
    </row>
    <row r="1386" spans="1:10" hidden="1" x14ac:dyDescent="0.25">
      <c r="A1386" s="76">
        <v>667458</v>
      </c>
      <c r="B1386" s="144" t="s">
        <v>355</v>
      </c>
      <c r="C1386" s="140">
        <v>6</v>
      </c>
      <c r="D1386" s="76">
        <v>3</v>
      </c>
      <c r="E1386" s="145" t="s">
        <v>262</v>
      </c>
      <c r="F1386" s="145">
        <v>3600</v>
      </c>
      <c r="G1386" s="145">
        <v>4200</v>
      </c>
      <c r="H1386" s="145">
        <v>4200</v>
      </c>
      <c r="I1386" s="145" t="s">
        <v>344</v>
      </c>
      <c r="J1386" s="107">
        <f t="shared" si="21"/>
        <v>6</v>
      </c>
    </row>
    <row r="1387" spans="1:10" hidden="1" x14ac:dyDescent="0.25">
      <c r="A1387" s="76">
        <v>667458</v>
      </c>
      <c r="B1387" s="144" t="s">
        <v>355</v>
      </c>
      <c r="C1387" s="140">
        <v>6</v>
      </c>
      <c r="D1387" s="76">
        <v>59</v>
      </c>
      <c r="E1387" s="145" t="s">
        <v>263</v>
      </c>
      <c r="F1387" s="145">
        <v>23</v>
      </c>
      <c r="G1387" s="145">
        <v>24</v>
      </c>
      <c r="H1387" s="145">
        <v>24</v>
      </c>
      <c r="I1387" s="145" t="s">
        <v>344</v>
      </c>
      <c r="J1387" s="107">
        <f t="shared" si="21"/>
        <v>6</v>
      </c>
    </row>
    <row r="1388" spans="1:10" hidden="1" x14ac:dyDescent="0.25">
      <c r="A1388" s="76">
        <v>667458</v>
      </c>
      <c r="B1388" s="144" t="s">
        <v>355</v>
      </c>
      <c r="C1388" s="140">
        <v>6</v>
      </c>
      <c r="D1388" s="76">
        <v>58</v>
      </c>
      <c r="E1388" s="145" t="s">
        <v>303</v>
      </c>
      <c r="F1388" s="145">
        <v>20</v>
      </c>
      <c r="G1388" s="145">
        <v>50</v>
      </c>
      <c r="H1388" s="145">
        <v>40</v>
      </c>
      <c r="I1388" s="145" t="s">
        <v>344</v>
      </c>
      <c r="J1388" s="107">
        <f t="shared" si="21"/>
        <v>6</v>
      </c>
    </row>
    <row r="1389" spans="1:10" hidden="1" x14ac:dyDescent="0.25">
      <c r="A1389" s="76">
        <v>667458</v>
      </c>
      <c r="B1389" s="144" t="s">
        <v>355</v>
      </c>
      <c r="C1389" s="140">
        <v>6</v>
      </c>
      <c r="D1389" s="76">
        <v>57</v>
      </c>
      <c r="E1389" s="145" t="s">
        <v>360</v>
      </c>
      <c r="F1389" s="145">
        <v>0</v>
      </c>
      <c r="G1389" s="145">
        <v>0</v>
      </c>
      <c r="H1389" s="145">
        <v>0</v>
      </c>
      <c r="I1389" s="145" t="s">
        <v>344</v>
      </c>
      <c r="J1389" s="107">
        <f t="shared" si="21"/>
        <v>6</v>
      </c>
    </row>
    <row r="1390" spans="1:10" hidden="1" x14ac:dyDescent="0.25">
      <c r="A1390" s="76">
        <v>667458</v>
      </c>
      <c r="B1390" s="144" t="s">
        <v>355</v>
      </c>
      <c r="C1390" s="140">
        <v>6</v>
      </c>
      <c r="D1390" s="76">
        <v>21</v>
      </c>
      <c r="E1390" s="145" t="s">
        <v>265</v>
      </c>
      <c r="F1390" s="145">
        <v>26</v>
      </c>
      <c r="G1390" s="145">
        <v>31</v>
      </c>
      <c r="H1390" s="145">
        <v>27</v>
      </c>
      <c r="I1390" s="145" t="s">
        <v>344</v>
      </c>
      <c r="J1390" s="107">
        <f t="shared" si="21"/>
        <v>6</v>
      </c>
    </row>
    <row r="1391" spans="1:10" hidden="1" x14ac:dyDescent="0.25">
      <c r="A1391" s="76">
        <v>667995</v>
      </c>
      <c r="B1391" s="144" t="s">
        <v>329</v>
      </c>
      <c r="C1391" s="140">
        <v>95</v>
      </c>
      <c r="D1391" s="76">
        <v>40301</v>
      </c>
      <c r="E1391" s="145" t="s">
        <v>357</v>
      </c>
      <c r="F1391" s="145">
        <v>8000</v>
      </c>
      <c r="G1391" s="145">
        <v>8500</v>
      </c>
      <c r="H1391" s="145">
        <v>6000</v>
      </c>
      <c r="I1391" s="145" t="s">
        <v>345</v>
      </c>
      <c r="J1391" s="107">
        <f t="shared" si="21"/>
        <v>95</v>
      </c>
    </row>
    <row r="1392" spans="1:10" hidden="1" x14ac:dyDescent="0.25">
      <c r="A1392" s="76">
        <v>667995</v>
      </c>
      <c r="B1392" s="144" t="s">
        <v>329</v>
      </c>
      <c r="C1392" s="140">
        <v>95</v>
      </c>
      <c r="D1392" s="76">
        <v>40304</v>
      </c>
      <c r="E1392" s="145" t="s">
        <v>328</v>
      </c>
      <c r="F1392" s="145">
        <v>0</v>
      </c>
      <c r="G1392" s="145">
        <v>200</v>
      </c>
      <c r="H1392" s="145">
        <v>236</v>
      </c>
      <c r="I1392" s="145" t="s">
        <v>345</v>
      </c>
      <c r="J1392" s="107">
        <f t="shared" si="21"/>
        <v>95</v>
      </c>
    </row>
    <row r="1393" spans="1:10" hidden="1" x14ac:dyDescent="0.25">
      <c r="A1393" s="76">
        <v>667995</v>
      </c>
      <c r="B1393" s="144" t="s">
        <v>329</v>
      </c>
      <c r="C1393" s="140">
        <v>95</v>
      </c>
      <c r="D1393" s="76">
        <v>40302</v>
      </c>
      <c r="E1393" s="145" t="s">
        <v>358</v>
      </c>
      <c r="F1393" s="145">
        <v>90</v>
      </c>
      <c r="G1393" s="145">
        <v>95</v>
      </c>
      <c r="H1393" s="145">
        <v>94</v>
      </c>
      <c r="I1393" s="145" t="s">
        <v>344</v>
      </c>
      <c r="J1393" s="107">
        <f t="shared" si="21"/>
        <v>95</v>
      </c>
    </row>
    <row r="1394" spans="1:10" hidden="1" x14ac:dyDescent="0.25">
      <c r="A1394" s="76">
        <v>667995</v>
      </c>
      <c r="B1394" s="144" t="s">
        <v>329</v>
      </c>
      <c r="C1394" s="140">
        <v>95</v>
      </c>
      <c r="D1394" s="76">
        <v>40303</v>
      </c>
      <c r="E1394" s="145" t="s">
        <v>359</v>
      </c>
      <c r="F1394" s="145">
        <v>110</v>
      </c>
      <c r="G1394" s="145">
        <v>115</v>
      </c>
      <c r="H1394" s="145">
        <v>115</v>
      </c>
      <c r="I1394" s="145" t="s">
        <v>344</v>
      </c>
      <c r="J1394" s="107">
        <f t="shared" si="21"/>
        <v>95</v>
      </c>
    </row>
    <row r="1395" spans="1:10" hidden="1" x14ac:dyDescent="0.25">
      <c r="A1395" s="76">
        <v>667994</v>
      </c>
      <c r="B1395" s="144" t="s">
        <v>330</v>
      </c>
      <c r="C1395" s="140">
        <v>94</v>
      </c>
      <c r="D1395" s="76">
        <v>40201</v>
      </c>
      <c r="E1395" s="145" t="s">
        <v>322</v>
      </c>
      <c r="F1395" s="145">
        <v>8000</v>
      </c>
      <c r="G1395" s="145">
        <v>9200</v>
      </c>
      <c r="H1395" s="145">
        <v>6500</v>
      </c>
      <c r="I1395" s="145" t="s">
        <v>345</v>
      </c>
      <c r="J1395" s="107">
        <f t="shared" si="21"/>
        <v>94</v>
      </c>
    </row>
    <row r="1396" spans="1:10" hidden="1" x14ac:dyDescent="0.25">
      <c r="A1396" s="76">
        <v>667994</v>
      </c>
      <c r="B1396" s="144" t="s">
        <v>330</v>
      </c>
      <c r="C1396" s="140">
        <v>94</v>
      </c>
      <c r="D1396" s="76">
        <v>40202</v>
      </c>
      <c r="E1396" s="145" t="s">
        <v>323</v>
      </c>
      <c r="F1396" s="145">
        <v>1</v>
      </c>
      <c r="G1396" s="145">
        <v>2</v>
      </c>
      <c r="H1396" s="145">
        <v>1.2</v>
      </c>
      <c r="I1396" s="145" t="s">
        <v>344</v>
      </c>
      <c r="J1396" s="107">
        <f t="shared" si="21"/>
        <v>94</v>
      </c>
    </row>
    <row r="1397" spans="1:10" hidden="1" x14ac:dyDescent="0.25">
      <c r="A1397" s="76">
        <v>667994</v>
      </c>
      <c r="B1397" s="144" t="s">
        <v>330</v>
      </c>
      <c r="C1397" s="140">
        <v>94</v>
      </c>
      <c r="D1397" s="76">
        <v>40204</v>
      </c>
      <c r="E1397" s="145" t="s">
        <v>324</v>
      </c>
      <c r="F1397" s="145">
        <v>50</v>
      </c>
      <c r="G1397" s="145">
        <v>150</v>
      </c>
      <c r="H1397" s="145">
        <v>50</v>
      </c>
      <c r="I1397" s="145" t="s">
        <v>344</v>
      </c>
      <c r="J1397" s="107">
        <f t="shared" si="21"/>
        <v>94</v>
      </c>
    </row>
    <row r="1398" spans="1:10" hidden="1" x14ac:dyDescent="0.25">
      <c r="A1398" s="76">
        <v>667994</v>
      </c>
      <c r="B1398" s="144" t="s">
        <v>330</v>
      </c>
      <c r="C1398" s="140">
        <v>94</v>
      </c>
      <c r="D1398" s="76">
        <v>40203</v>
      </c>
      <c r="E1398" s="145" t="s">
        <v>325</v>
      </c>
      <c r="F1398" s="145">
        <v>5</v>
      </c>
      <c r="G1398" s="145">
        <v>25</v>
      </c>
      <c r="H1398" s="145">
        <v>5</v>
      </c>
      <c r="I1398" s="145" t="s">
        <v>344</v>
      </c>
      <c r="J1398" s="107">
        <f t="shared" si="21"/>
        <v>94</v>
      </c>
    </row>
    <row r="1399" spans="1:10" hidden="1" x14ac:dyDescent="0.25">
      <c r="A1399" s="76">
        <v>667994</v>
      </c>
      <c r="B1399" s="144" t="s">
        <v>330</v>
      </c>
      <c r="C1399" s="140">
        <v>94</v>
      </c>
      <c r="D1399" s="76">
        <v>40206</v>
      </c>
      <c r="E1399" s="145" t="s">
        <v>326</v>
      </c>
      <c r="F1399" s="145">
        <v>8</v>
      </c>
      <c r="G1399" s="145">
        <v>15</v>
      </c>
      <c r="H1399" s="145">
        <v>8</v>
      </c>
      <c r="I1399" s="145" t="s">
        <v>344</v>
      </c>
      <c r="J1399" s="107">
        <f t="shared" si="21"/>
        <v>94</v>
      </c>
    </row>
    <row r="1400" spans="1:10" hidden="1" x14ac:dyDescent="0.25">
      <c r="A1400" s="76">
        <v>667994</v>
      </c>
      <c r="B1400" s="144" t="s">
        <v>330</v>
      </c>
      <c r="C1400" s="140">
        <v>94</v>
      </c>
      <c r="D1400" s="76">
        <v>40205</v>
      </c>
      <c r="E1400" s="145" t="s">
        <v>327</v>
      </c>
      <c r="F1400" s="145">
        <v>78</v>
      </c>
      <c r="G1400" s="145">
        <v>82</v>
      </c>
      <c r="H1400" s="145">
        <v>78</v>
      </c>
      <c r="I1400" s="145" t="s">
        <v>344</v>
      </c>
      <c r="J1400" s="107">
        <f t="shared" si="21"/>
        <v>94</v>
      </c>
    </row>
    <row r="1401" spans="1:10" hidden="1" x14ac:dyDescent="0.25">
      <c r="A1401" s="76">
        <v>667993</v>
      </c>
      <c r="B1401" s="144" t="s">
        <v>239</v>
      </c>
      <c r="C1401" s="140">
        <v>5</v>
      </c>
      <c r="D1401" s="76">
        <v>7</v>
      </c>
      <c r="E1401" s="145" t="s">
        <v>264</v>
      </c>
      <c r="F1401" s="145">
        <v>22</v>
      </c>
      <c r="G1401" s="145">
        <v>27</v>
      </c>
      <c r="H1401" s="145">
        <v>22</v>
      </c>
      <c r="I1401" s="145" t="s">
        <v>344</v>
      </c>
      <c r="J1401" s="107">
        <f t="shared" si="21"/>
        <v>5</v>
      </c>
    </row>
    <row r="1402" spans="1:10" hidden="1" x14ac:dyDescent="0.25">
      <c r="A1402" s="76">
        <v>667993</v>
      </c>
      <c r="B1402" s="144" t="s">
        <v>239</v>
      </c>
      <c r="C1402" s="140">
        <v>5</v>
      </c>
      <c r="D1402" s="76">
        <v>64</v>
      </c>
      <c r="E1402" s="145" t="s">
        <v>271</v>
      </c>
      <c r="F1402" s="145">
        <v>100</v>
      </c>
      <c r="G1402" s="145">
        <v>100</v>
      </c>
      <c r="H1402" s="145">
        <v>100</v>
      </c>
      <c r="I1402" s="145" t="s">
        <v>344</v>
      </c>
      <c r="J1402" s="107">
        <f t="shared" si="21"/>
        <v>5</v>
      </c>
    </row>
    <row r="1403" spans="1:10" hidden="1" x14ac:dyDescent="0.25">
      <c r="A1403" s="76">
        <v>667992</v>
      </c>
      <c r="B1403" s="144" t="s">
        <v>193</v>
      </c>
      <c r="C1403" s="140">
        <v>73</v>
      </c>
      <c r="D1403" s="76">
        <v>30406</v>
      </c>
      <c r="E1403" s="145" t="s">
        <v>119</v>
      </c>
      <c r="F1403" s="145">
        <v>2400</v>
      </c>
      <c r="G1403" s="145">
        <v>2550</v>
      </c>
      <c r="H1403" s="145">
        <v>2360</v>
      </c>
      <c r="I1403" s="145" t="s">
        <v>345</v>
      </c>
      <c r="J1403" s="107">
        <f t="shared" si="21"/>
        <v>75</v>
      </c>
    </row>
    <row r="1404" spans="1:10" hidden="1" x14ac:dyDescent="0.25">
      <c r="A1404" s="76">
        <v>667992</v>
      </c>
      <c r="B1404" s="144" t="s">
        <v>193</v>
      </c>
      <c r="C1404" s="140">
        <v>73</v>
      </c>
      <c r="D1404" s="76">
        <v>30408</v>
      </c>
      <c r="E1404" s="145" t="s">
        <v>120</v>
      </c>
      <c r="F1404" s="145">
        <v>20</v>
      </c>
      <c r="G1404" s="145">
        <v>25</v>
      </c>
      <c r="H1404" s="145">
        <v>25</v>
      </c>
      <c r="I1404" s="145" t="s">
        <v>344</v>
      </c>
      <c r="J1404" s="107">
        <f t="shared" si="21"/>
        <v>75</v>
      </c>
    </row>
    <row r="1405" spans="1:10" hidden="1" x14ac:dyDescent="0.25">
      <c r="A1405" s="76">
        <v>667992</v>
      </c>
      <c r="B1405" s="144" t="s">
        <v>193</v>
      </c>
      <c r="C1405" s="140">
        <v>73</v>
      </c>
      <c r="D1405" s="76">
        <v>30409</v>
      </c>
      <c r="E1405" s="145" t="s">
        <v>121</v>
      </c>
      <c r="F1405" s="145">
        <v>0.1</v>
      </c>
      <c r="G1405" s="145">
        <v>0.2</v>
      </c>
      <c r="H1405" s="145">
        <v>0.2</v>
      </c>
      <c r="I1405" s="145" t="s">
        <v>344</v>
      </c>
      <c r="J1405" s="107">
        <f t="shared" si="21"/>
        <v>75</v>
      </c>
    </row>
    <row r="1406" spans="1:10" hidden="1" x14ac:dyDescent="0.25">
      <c r="A1406" s="76">
        <v>667992</v>
      </c>
      <c r="B1406" s="144" t="s">
        <v>193</v>
      </c>
      <c r="C1406" s="140">
        <v>73</v>
      </c>
      <c r="D1406" s="76">
        <v>30401</v>
      </c>
      <c r="E1406" s="145" t="s">
        <v>122</v>
      </c>
      <c r="F1406" s="145">
        <v>2</v>
      </c>
      <c r="G1406" s="145">
        <v>6</v>
      </c>
      <c r="H1406" s="145">
        <v>6</v>
      </c>
      <c r="I1406" s="145" t="s">
        <v>344</v>
      </c>
      <c r="J1406" s="107">
        <f t="shared" si="21"/>
        <v>75</v>
      </c>
    </row>
    <row r="1407" spans="1:10" hidden="1" x14ac:dyDescent="0.25">
      <c r="A1407" s="76">
        <v>667992</v>
      </c>
      <c r="B1407" s="144" t="s">
        <v>193</v>
      </c>
      <c r="C1407" s="140">
        <v>73</v>
      </c>
      <c r="D1407" s="76">
        <v>30407</v>
      </c>
      <c r="E1407" s="145" t="s">
        <v>123</v>
      </c>
      <c r="F1407" s="145">
        <v>1.3</v>
      </c>
      <c r="G1407" s="145">
        <v>1.8</v>
      </c>
      <c r="H1407" s="145">
        <v>1.4</v>
      </c>
      <c r="I1407" s="145" t="s">
        <v>344</v>
      </c>
      <c r="J1407" s="107">
        <f t="shared" si="21"/>
        <v>75</v>
      </c>
    </row>
    <row r="1408" spans="1:10" hidden="1" x14ac:dyDescent="0.25">
      <c r="A1408" s="76">
        <v>667992</v>
      </c>
      <c r="B1408" s="144" t="s">
        <v>193</v>
      </c>
      <c r="C1408" s="140">
        <v>73</v>
      </c>
      <c r="D1408" s="76">
        <v>30405</v>
      </c>
      <c r="E1408" s="145" t="s">
        <v>124</v>
      </c>
      <c r="F1408" s="145">
        <v>52</v>
      </c>
      <c r="G1408" s="145">
        <v>55</v>
      </c>
      <c r="H1408" s="145">
        <v>47</v>
      </c>
      <c r="I1408" s="145" t="s">
        <v>345</v>
      </c>
      <c r="J1408" s="107">
        <f t="shared" si="21"/>
        <v>75</v>
      </c>
    </row>
    <row r="1409" spans="1:10" hidden="1" x14ac:dyDescent="0.25">
      <c r="A1409" s="76">
        <v>667992</v>
      </c>
      <c r="B1409" s="144" t="s">
        <v>193</v>
      </c>
      <c r="C1409" s="140">
        <v>73</v>
      </c>
      <c r="D1409" s="76">
        <v>30403</v>
      </c>
      <c r="E1409" s="145" t="s">
        <v>125</v>
      </c>
      <c r="F1409" s="145">
        <v>85</v>
      </c>
      <c r="G1409" s="145">
        <v>100</v>
      </c>
      <c r="H1409" s="145">
        <v>95.6</v>
      </c>
      <c r="I1409" s="145" t="s">
        <v>344</v>
      </c>
      <c r="J1409" s="107">
        <f t="shared" si="21"/>
        <v>75</v>
      </c>
    </row>
    <row r="1410" spans="1:10" hidden="1" x14ac:dyDescent="0.25">
      <c r="A1410" s="76">
        <v>667992</v>
      </c>
      <c r="B1410" s="144" t="s">
        <v>193</v>
      </c>
      <c r="C1410" s="140">
        <v>73</v>
      </c>
      <c r="D1410" s="76">
        <v>30402</v>
      </c>
      <c r="E1410" s="145" t="s">
        <v>126</v>
      </c>
      <c r="F1410" s="145">
        <v>180</v>
      </c>
      <c r="G1410" s="145">
        <v>200</v>
      </c>
      <c r="H1410" s="145">
        <v>172</v>
      </c>
      <c r="I1410" s="145" t="s">
        <v>345</v>
      </c>
      <c r="J1410" s="107">
        <f t="shared" ref="J1410:J1473" si="22">IF(A1410="","",IF(OR(C1410=73,C1410=74,C1410=75),75,IF(OR(C1410=31,C1410=32,C1410=33),33,IF(OR(C1410=301,C1410=302,C1410=303,C1410=304,C1410=305),301,C1410))))</f>
        <v>75</v>
      </c>
    </row>
    <row r="1411" spans="1:10" hidden="1" x14ac:dyDescent="0.25">
      <c r="A1411" s="76">
        <v>667992</v>
      </c>
      <c r="B1411" s="144" t="s">
        <v>193</v>
      </c>
      <c r="C1411" s="140">
        <v>73</v>
      </c>
      <c r="D1411" s="76">
        <v>30404</v>
      </c>
      <c r="E1411" s="145" t="s">
        <v>127</v>
      </c>
      <c r="F1411" s="145">
        <v>16</v>
      </c>
      <c r="G1411" s="145">
        <v>20</v>
      </c>
      <c r="H1411" s="145">
        <v>20</v>
      </c>
      <c r="I1411" s="145" t="s">
        <v>344</v>
      </c>
      <c r="J1411" s="107">
        <f t="shared" si="22"/>
        <v>75</v>
      </c>
    </row>
    <row r="1412" spans="1:10" hidden="1" x14ac:dyDescent="0.25">
      <c r="A1412" s="76">
        <v>667991</v>
      </c>
      <c r="B1412" s="144" t="s">
        <v>188</v>
      </c>
      <c r="C1412" s="140">
        <v>55</v>
      </c>
      <c r="D1412" s="76">
        <v>30201</v>
      </c>
      <c r="E1412" s="145" t="s">
        <v>113</v>
      </c>
      <c r="F1412" s="145">
        <v>8500</v>
      </c>
      <c r="G1412" s="145">
        <v>9500</v>
      </c>
      <c r="H1412" s="145">
        <v>6000</v>
      </c>
      <c r="I1412" s="145" t="s">
        <v>345</v>
      </c>
      <c r="J1412" s="107">
        <f t="shared" si="22"/>
        <v>55</v>
      </c>
    </row>
    <row r="1413" spans="1:10" hidden="1" x14ac:dyDescent="0.25">
      <c r="A1413" s="76">
        <v>667991</v>
      </c>
      <c r="B1413" s="144" t="s">
        <v>188</v>
      </c>
      <c r="C1413" s="140">
        <v>55</v>
      </c>
      <c r="D1413" s="76">
        <v>30205</v>
      </c>
      <c r="E1413" s="145" t="s">
        <v>114</v>
      </c>
      <c r="F1413" s="145">
        <v>0.5</v>
      </c>
      <c r="G1413" s="145">
        <v>0.6</v>
      </c>
      <c r="H1413" s="145">
        <v>0.6</v>
      </c>
      <c r="I1413" s="145" t="s">
        <v>344</v>
      </c>
      <c r="J1413" s="107">
        <f t="shared" si="22"/>
        <v>55</v>
      </c>
    </row>
    <row r="1414" spans="1:10" x14ac:dyDescent="0.25">
      <c r="A1414" s="76">
        <v>667991</v>
      </c>
      <c r="B1414" s="144" t="s">
        <v>188</v>
      </c>
      <c r="C1414" s="140">
        <v>55</v>
      </c>
      <c r="D1414" s="76">
        <v>30206</v>
      </c>
      <c r="E1414" s="145" t="s">
        <v>115</v>
      </c>
      <c r="F1414" s="145">
        <v>0.5</v>
      </c>
      <c r="G1414" s="145">
        <v>2</v>
      </c>
      <c r="H1414" s="145">
        <v>5</v>
      </c>
      <c r="I1414" s="145" t="s">
        <v>345</v>
      </c>
      <c r="J1414" s="107">
        <f t="shared" si="22"/>
        <v>55</v>
      </c>
    </row>
    <row r="1415" spans="1:10" hidden="1" x14ac:dyDescent="0.25">
      <c r="A1415" s="76">
        <v>667991</v>
      </c>
      <c r="B1415" s="144" t="s">
        <v>188</v>
      </c>
      <c r="C1415" s="140">
        <v>55</v>
      </c>
      <c r="D1415" s="76">
        <v>30202</v>
      </c>
      <c r="E1415" s="145" t="s">
        <v>116</v>
      </c>
      <c r="F1415" s="145">
        <v>50</v>
      </c>
      <c r="G1415" s="145">
        <v>300</v>
      </c>
      <c r="H1415" s="145">
        <v>435</v>
      </c>
      <c r="I1415" s="145" t="s">
        <v>345</v>
      </c>
      <c r="J1415" s="107">
        <f t="shared" si="22"/>
        <v>55</v>
      </c>
    </row>
    <row r="1416" spans="1:10" hidden="1" x14ac:dyDescent="0.25">
      <c r="A1416" s="76">
        <v>667991</v>
      </c>
      <c r="B1416" s="144" t="s">
        <v>188</v>
      </c>
      <c r="C1416" s="140">
        <v>55</v>
      </c>
      <c r="D1416" s="76">
        <v>30203</v>
      </c>
      <c r="E1416" s="145" t="s">
        <v>117</v>
      </c>
      <c r="F1416" s="145">
        <v>105</v>
      </c>
      <c r="G1416" s="145">
        <v>110</v>
      </c>
      <c r="H1416" s="145">
        <v>106</v>
      </c>
      <c r="I1416" s="145" t="s">
        <v>344</v>
      </c>
      <c r="J1416" s="107">
        <f t="shared" si="22"/>
        <v>55</v>
      </c>
    </row>
    <row r="1417" spans="1:10" hidden="1" x14ac:dyDescent="0.25">
      <c r="A1417" s="76">
        <v>667991</v>
      </c>
      <c r="B1417" s="144" t="s">
        <v>188</v>
      </c>
      <c r="C1417" s="140">
        <v>55</v>
      </c>
      <c r="D1417" s="76">
        <v>30204</v>
      </c>
      <c r="E1417" s="145" t="s">
        <v>118</v>
      </c>
      <c r="F1417" s="145">
        <v>120</v>
      </c>
      <c r="G1417" s="145">
        <v>125</v>
      </c>
      <c r="H1417" s="145">
        <v>125</v>
      </c>
      <c r="I1417" s="145" t="s">
        <v>344</v>
      </c>
      <c r="J1417" s="107">
        <f t="shared" si="22"/>
        <v>55</v>
      </c>
    </row>
    <row r="1418" spans="1:10" hidden="1" x14ac:dyDescent="0.25">
      <c r="A1418" s="76">
        <v>667989</v>
      </c>
      <c r="B1418" s="144" t="s">
        <v>196</v>
      </c>
      <c r="C1418" s="140">
        <v>86</v>
      </c>
      <c r="D1418" s="76">
        <v>60303</v>
      </c>
      <c r="E1418" s="145" t="s">
        <v>240</v>
      </c>
      <c r="F1418" s="145">
        <v>0</v>
      </c>
      <c r="G1418" s="145">
        <v>110</v>
      </c>
      <c r="H1418" s="145">
        <v>57.2</v>
      </c>
      <c r="I1418" s="145" t="s">
        <v>344</v>
      </c>
      <c r="J1418" s="107">
        <f t="shared" si="22"/>
        <v>86</v>
      </c>
    </row>
    <row r="1419" spans="1:10" hidden="1" x14ac:dyDescent="0.25">
      <c r="A1419" s="76">
        <v>667989</v>
      </c>
      <c r="B1419" s="144" t="s">
        <v>196</v>
      </c>
      <c r="C1419" s="140">
        <v>86</v>
      </c>
      <c r="D1419" s="76">
        <v>60302</v>
      </c>
      <c r="E1419" s="145" t="s">
        <v>241</v>
      </c>
      <c r="F1419" s="145">
        <v>0</v>
      </c>
      <c r="G1419" s="145">
        <v>60</v>
      </c>
      <c r="H1419" s="145">
        <v>3.6</v>
      </c>
      <c r="I1419" s="145" t="s">
        <v>344</v>
      </c>
      <c r="J1419" s="107">
        <f t="shared" si="22"/>
        <v>86</v>
      </c>
    </row>
    <row r="1420" spans="1:10" hidden="1" x14ac:dyDescent="0.25">
      <c r="A1420" s="76">
        <v>667989</v>
      </c>
      <c r="B1420" s="144" t="s">
        <v>196</v>
      </c>
      <c r="C1420" s="140">
        <v>86</v>
      </c>
      <c r="D1420" s="76">
        <v>60301</v>
      </c>
      <c r="E1420" s="145" t="s">
        <v>242</v>
      </c>
      <c r="F1420" s="145">
        <v>105</v>
      </c>
      <c r="G1420" s="145">
        <v>120</v>
      </c>
      <c r="H1420" s="145">
        <v>111.5</v>
      </c>
      <c r="I1420" s="145" t="s">
        <v>344</v>
      </c>
      <c r="J1420" s="107">
        <f t="shared" si="22"/>
        <v>86</v>
      </c>
    </row>
    <row r="1421" spans="1:10" hidden="1" x14ac:dyDescent="0.25">
      <c r="A1421" s="76">
        <v>667983</v>
      </c>
      <c r="B1421" s="144" t="s">
        <v>355</v>
      </c>
      <c r="C1421" s="140">
        <v>6</v>
      </c>
      <c r="D1421" s="76">
        <v>3</v>
      </c>
      <c r="E1421" s="145" t="s">
        <v>262</v>
      </c>
      <c r="F1421" s="145">
        <v>3600</v>
      </c>
      <c r="G1421" s="145">
        <v>4500</v>
      </c>
      <c r="H1421" s="145">
        <v>4200</v>
      </c>
      <c r="I1421" s="145" t="s">
        <v>344</v>
      </c>
      <c r="J1421" s="107">
        <f t="shared" si="22"/>
        <v>6</v>
      </c>
    </row>
    <row r="1422" spans="1:10" hidden="1" x14ac:dyDescent="0.25">
      <c r="A1422" s="76">
        <v>667983</v>
      </c>
      <c r="B1422" s="144" t="s">
        <v>355</v>
      </c>
      <c r="C1422" s="140">
        <v>6</v>
      </c>
      <c r="D1422" s="76">
        <v>59</v>
      </c>
      <c r="E1422" s="145" t="s">
        <v>263</v>
      </c>
      <c r="F1422" s="145">
        <v>23</v>
      </c>
      <c r="G1422" s="145">
        <v>24</v>
      </c>
      <c r="H1422" s="145">
        <v>23</v>
      </c>
      <c r="I1422" s="145" t="s">
        <v>344</v>
      </c>
      <c r="J1422" s="107">
        <f t="shared" si="22"/>
        <v>6</v>
      </c>
    </row>
    <row r="1423" spans="1:10" hidden="1" x14ac:dyDescent="0.25">
      <c r="A1423" s="76">
        <v>667983</v>
      </c>
      <c r="B1423" s="144" t="s">
        <v>355</v>
      </c>
      <c r="C1423" s="140">
        <v>6</v>
      </c>
      <c r="D1423" s="76">
        <v>58</v>
      </c>
      <c r="E1423" s="145" t="s">
        <v>303</v>
      </c>
      <c r="F1423" s="145">
        <v>20</v>
      </c>
      <c r="G1423" s="145">
        <v>20</v>
      </c>
      <c r="H1423" s="145">
        <v>20</v>
      </c>
      <c r="I1423" s="145" t="s">
        <v>344</v>
      </c>
      <c r="J1423" s="107">
        <f t="shared" si="22"/>
        <v>6</v>
      </c>
    </row>
    <row r="1424" spans="1:10" hidden="1" x14ac:dyDescent="0.25">
      <c r="A1424" s="76">
        <v>667983</v>
      </c>
      <c r="B1424" s="144" t="s">
        <v>355</v>
      </c>
      <c r="C1424" s="140">
        <v>6</v>
      </c>
      <c r="D1424" s="76">
        <v>57</v>
      </c>
      <c r="E1424" s="145" t="s">
        <v>360</v>
      </c>
      <c r="F1424" s="145">
        <v>0</v>
      </c>
      <c r="G1424" s="145">
        <v>0</v>
      </c>
      <c r="H1424" s="145">
        <v>0</v>
      </c>
      <c r="I1424" s="145" t="s">
        <v>344</v>
      </c>
      <c r="J1424" s="107">
        <f t="shared" si="22"/>
        <v>6</v>
      </c>
    </row>
    <row r="1425" spans="1:10" hidden="1" x14ac:dyDescent="0.25">
      <c r="A1425" s="76">
        <v>667983</v>
      </c>
      <c r="B1425" s="144" t="s">
        <v>355</v>
      </c>
      <c r="C1425" s="140">
        <v>6</v>
      </c>
      <c r="D1425" s="76">
        <v>21</v>
      </c>
      <c r="E1425" s="145" t="s">
        <v>265</v>
      </c>
      <c r="F1425" s="145">
        <v>23</v>
      </c>
      <c r="G1425" s="145">
        <v>30</v>
      </c>
      <c r="H1425" s="145">
        <v>31</v>
      </c>
      <c r="I1425" s="145" t="s">
        <v>345</v>
      </c>
      <c r="J1425" s="107">
        <f t="shared" si="22"/>
        <v>6</v>
      </c>
    </row>
    <row r="1426" spans="1:10" hidden="1" x14ac:dyDescent="0.25">
      <c r="A1426" s="76">
        <v>667981</v>
      </c>
      <c r="B1426" s="144" t="s">
        <v>289</v>
      </c>
      <c r="C1426" s="140">
        <v>29</v>
      </c>
      <c r="D1426" s="76">
        <v>10204</v>
      </c>
      <c r="E1426" s="145" t="s">
        <v>280</v>
      </c>
      <c r="F1426" s="145">
        <v>0</v>
      </c>
      <c r="G1426" s="145">
        <v>150</v>
      </c>
      <c r="H1426" s="145">
        <v>92.4</v>
      </c>
      <c r="I1426" s="145" t="s">
        <v>344</v>
      </c>
      <c r="J1426" s="107">
        <f t="shared" si="22"/>
        <v>29</v>
      </c>
    </row>
    <row r="1427" spans="1:10" hidden="1" x14ac:dyDescent="0.25">
      <c r="A1427" s="76">
        <v>667981</v>
      </c>
      <c r="B1427" s="144" t="s">
        <v>289</v>
      </c>
      <c r="C1427" s="140">
        <v>29</v>
      </c>
      <c r="D1427" s="76">
        <v>10206</v>
      </c>
      <c r="E1427" s="145" t="s">
        <v>281</v>
      </c>
      <c r="F1427" s="145">
        <v>0</v>
      </c>
      <c r="G1427" s="145">
        <v>150</v>
      </c>
      <c r="H1427" s="145">
        <v>80.599999999999994</v>
      </c>
      <c r="I1427" s="145" t="s">
        <v>344</v>
      </c>
      <c r="J1427" s="107">
        <f t="shared" si="22"/>
        <v>29</v>
      </c>
    </row>
    <row r="1428" spans="1:10" hidden="1" x14ac:dyDescent="0.25">
      <c r="A1428" s="76">
        <v>667981</v>
      </c>
      <c r="B1428" s="144" t="s">
        <v>289</v>
      </c>
      <c r="C1428" s="140">
        <v>29</v>
      </c>
      <c r="D1428" s="76">
        <v>10202</v>
      </c>
      <c r="E1428" s="145" t="s">
        <v>282</v>
      </c>
      <c r="F1428" s="145">
        <v>0</v>
      </c>
      <c r="G1428" s="145">
        <v>3</v>
      </c>
      <c r="H1428" s="145">
        <v>3.15</v>
      </c>
      <c r="I1428" s="145" t="s">
        <v>345</v>
      </c>
      <c r="J1428" s="107">
        <f t="shared" si="22"/>
        <v>29</v>
      </c>
    </row>
    <row r="1429" spans="1:10" hidden="1" x14ac:dyDescent="0.25">
      <c r="A1429" s="76">
        <v>667981</v>
      </c>
      <c r="B1429" s="144" t="s">
        <v>289</v>
      </c>
      <c r="C1429" s="140">
        <v>29</v>
      </c>
      <c r="D1429" s="76">
        <v>10203</v>
      </c>
      <c r="E1429" s="145" t="s">
        <v>283</v>
      </c>
      <c r="F1429" s="145">
        <v>4</v>
      </c>
      <c r="G1429" s="145">
        <v>6</v>
      </c>
      <c r="H1429" s="145">
        <v>6.32</v>
      </c>
      <c r="I1429" s="145" t="s">
        <v>345</v>
      </c>
      <c r="J1429" s="107">
        <f t="shared" si="22"/>
        <v>29</v>
      </c>
    </row>
    <row r="1430" spans="1:10" hidden="1" x14ac:dyDescent="0.25">
      <c r="A1430" s="76">
        <v>667981</v>
      </c>
      <c r="B1430" s="144" t="s">
        <v>289</v>
      </c>
      <c r="C1430" s="140">
        <v>29</v>
      </c>
      <c r="D1430" s="76">
        <v>10205</v>
      </c>
      <c r="E1430" s="145" t="s">
        <v>284</v>
      </c>
      <c r="F1430" s="145">
        <v>0</v>
      </c>
      <c r="G1430" s="145">
        <v>100</v>
      </c>
      <c r="H1430" s="145">
        <v>80</v>
      </c>
      <c r="I1430" s="145" t="s">
        <v>344</v>
      </c>
      <c r="J1430" s="107">
        <f t="shared" si="22"/>
        <v>29</v>
      </c>
    </row>
    <row r="1431" spans="1:10" hidden="1" x14ac:dyDescent="0.25">
      <c r="A1431" s="76">
        <v>667981</v>
      </c>
      <c r="B1431" s="144" t="s">
        <v>289</v>
      </c>
      <c r="C1431" s="140">
        <v>29</v>
      </c>
      <c r="D1431" s="76">
        <v>10207</v>
      </c>
      <c r="E1431" s="145" t="s">
        <v>285</v>
      </c>
      <c r="F1431" s="145">
        <v>0</v>
      </c>
      <c r="G1431" s="145">
        <v>100</v>
      </c>
      <c r="H1431" s="145">
        <v>100</v>
      </c>
      <c r="I1431" s="145" t="s">
        <v>344</v>
      </c>
      <c r="J1431" s="107">
        <f t="shared" si="22"/>
        <v>29</v>
      </c>
    </row>
    <row r="1432" spans="1:10" hidden="1" x14ac:dyDescent="0.25">
      <c r="A1432" s="76">
        <v>667981</v>
      </c>
      <c r="B1432" s="144" t="s">
        <v>289</v>
      </c>
      <c r="C1432" s="140">
        <v>29</v>
      </c>
      <c r="D1432" s="76">
        <v>10201</v>
      </c>
      <c r="E1432" s="145" t="s">
        <v>286</v>
      </c>
      <c r="F1432" s="145">
        <v>50</v>
      </c>
      <c r="G1432" s="145">
        <v>55</v>
      </c>
      <c r="H1432" s="145">
        <v>50.13</v>
      </c>
      <c r="I1432" s="145" t="s">
        <v>344</v>
      </c>
      <c r="J1432" s="107">
        <f t="shared" si="22"/>
        <v>29</v>
      </c>
    </row>
    <row r="1433" spans="1:10" hidden="1" x14ac:dyDescent="0.25">
      <c r="A1433" s="76">
        <v>667979</v>
      </c>
      <c r="B1433" s="144" t="s">
        <v>355</v>
      </c>
      <c r="C1433" s="140">
        <v>6</v>
      </c>
      <c r="D1433" s="76">
        <v>3</v>
      </c>
      <c r="E1433" s="145" t="s">
        <v>262</v>
      </c>
      <c r="F1433" s="145">
        <v>3600</v>
      </c>
      <c r="G1433" s="145">
        <v>4500</v>
      </c>
      <c r="H1433" s="145">
        <v>4500</v>
      </c>
      <c r="I1433" s="145" t="s">
        <v>344</v>
      </c>
      <c r="J1433" s="107">
        <f t="shared" si="22"/>
        <v>6</v>
      </c>
    </row>
    <row r="1434" spans="1:10" hidden="1" x14ac:dyDescent="0.25">
      <c r="A1434" s="76">
        <v>667979</v>
      </c>
      <c r="B1434" s="144" t="s">
        <v>355</v>
      </c>
      <c r="C1434" s="140">
        <v>6</v>
      </c>
      <c r="D1434" s="76">
        <v>59</v>
      </c>
      <c r="E1434" s="145" t="s">
        <v>263</v>
      </c>
      <c r="F1434" s="145">
        <v>23</v>
      </c>
      <c r="G1434" s="145">
        <v>24</v>
      </c>
      <c r="H1434" s="145">
        <v>24</v>
      </c>
      <c r="I1434" s="145" t="s">
        <v>344</v>
      </c>
      <c r="J1434" s="107">
        <f t="shared" si="22"/>
        <v>6</v>
      </c>
    </row>
    <row r="1435" spans="1:10" hidden="1" x14ac:dyDescent="0.25">
      <c r="A1435" s="76">
        <v>667979</v>
      </c>
      <c r="B1435" s="144" t="s">
        <v>355</v>
      </c>
      <c r="C1435" s="140">
        <v>6</v>
      </c>
      <c r="D1435" s="76">
        <v>58</v>
      </c>
      <c r="E1435" s="145" t="s">
        <v>303</v>
      </c>
      <c r="F1435" s="145">
        <v>20</v>
      </c>
      <c r="G1435" s="145">
        <v>20</v>
      </c>
      <c r="H1435" s="145">
        <v>20</v>
      </c>
      <c r="I1435" s="145" t="s">
        <v>344</v>
      </c>
      <c r="J1435" s="107">
        <f t="shared" si="22"/>
        <v>6</v>
      </c>
    </row>
    <row r="1436" spans="1:10" hidden="1" x14ac:dyDescent="0.25">
      <c r="A1436" s="76">
        <v>667979</v>
      </c>
      <c r="B1436" s="144" t="s">
        <v>355</v>
      </c>
      <c r="C1436" s="140">
        <v>6</v>
      </c>
      <c r="D1436" s="76">
        <v>57</v>
      </c>
      <c r="E1436" s="145" t="s">
        <v>360</v>
      </c>
      <c r="F1436" s="145">
        <v>0</v>
      </c>
      <c r="G1436" s="145">
        <v>0</v>
      </c>
      <c r="H1436" s="145">
        <v>0</v>
      </c>
      <c r="I1436" s="145" t="s">
        <v>344</v>
      </c>
      <c r="J1436" s="107">
        <f t="shared" si="22"/>
        <v>6</v>
      </c>
    </row>
    <row r="1437" spans="1:10" hidden="1" x14ac:dyDescent="0.25">
      <c r="A1437" s="76">
        <v>667979</v>
      </c>
      <c r="B1437" s="144" t="s">
        <v>355</v>
      </c>
      <c r="C1437" s="140">
        <v>6</v>
      </c>
      <c r="D1437" s="76">
        <v>21</v>
      </c>
      <c r="E1437" s="145" t="s">
        <v>265</v>
      </c>
      <c r="F1437" s="145">
        <v>23</v>
      </c>
      <c r="G1437" s="145">
        <v>30</v>
      </c>
      <c r="H1437" s="145">
        <v>30</v>
      </c>
      <c r="I1437" s="145" t="s">
        <v>344</v>
      </c>
      <c r="J1437" s="107">
        <f t="shared" si="22"/>
        <v>6</v>
      </c>
    </row>
    <row r="1438" spans="1:10" hidden="1" x14ac:dyDescent="0.25">
      <c r="A1438" s="76">
        <v>667977</v>
      </c>
      <c r="B1438" s="144" t="s">
        <v>189</v>
      </c>
      <c r="C1438" s="140">
        <v>90</v>
      </c>
      <c r="D1438" s="76">
        <v>60201</v>
      </c>
      <c r="E1438" s="145" t="s">
        <v>130</v>
      </c>
      <c r="F1438" s="145">
        <v>6000</v>
      </c>
      <c r="G1438" s="145">
        <v>11500</v>
      </c>
      <c r="H1438" s="145">
        <v>6000</v>
      </c>
      <c r="I1438" s="145" t="s">
        <v>344</v>
      </c>
      <c r="J1438" s="107">
        <f t="shared" si="22"/>
        <v>90</v>
      </c>
    </row>
    <row r="1439" spans="1:10" hidden="1" x14ac:dyDescent="0.25">
      <c r="A1439" s="76">
        <v>667977</v>
      </c>
      <c r="B1439" s="144" t="s">
        <v>189</v>
      </c>
      <c r="C1439" s="140">
        <v>90</v>
      </c>
      <c r="D1439" s="76">
        <v>60204</v>
      </c>
      <c r="E1439" s="145" t="s">
        <v>131</v>
      </c>
      <c r="F1439" s="145">
        <v>0</v>
      </c>
      <c r="G1439" s="145">
        <v>1</v>
      </c>
      <c r="H1439" s="145">
        <v>1</v>
      </c>
      <c r="I1439" s="145" t="s">
        <v>344</v>
      </c>
      <c r="J1439" s="107">
        <f t="shared" si="22"/>
        <v>90</v>
      </c>
    </row>
    <row r="1440" spans="1:10" hidden="1" x14ac:dyDescent="0.25">
      <c r="A1440" s="76">
        <v>667977</v>
      </c>
      <c r="B1440" s="144" t="s">
        <v>189</v>
      </c>
      <c r="C1440" s="140">
        <v>90</v>
      </c>
      <c r="D1440" s="76">
        <v>60202</v>
      </c>
      <c r="E1440" s="145" t="s">
        <v>132</v>
      </c>
      <c r="F1440" s="145">
        <v>160</v>
      </c>
      <c r="G1440" s="145">
        <v>180</v>
      </c>
      <c r="H1440" s="145">
        <v>169</v>
      </c>
      <c r="I1440" s="145" t="s">
        <v>344</v>
      </c>
      <c r="J1440" s="107">
        <f t="shared" si="22"/>
        <v>90</v>
      </c>
    </row>
    <row r="1441" spans="1:10" hidden="1" x14ac:dyDescent="0.25">
      <c r="A1441" s="76">
        <v>667977</v>
      </c>
      <c r="B1441" s="144" t="s">
        <v>189</v>
      </c>
      <c r="C1441" s="140">
        <v>90</v>
      </c>
      <c r="D1441" s="76">
        <v>60203</v>
      </c>
      <c r="E1441" s="145" t="s">
        <v>133</v>
      </c>
      <c r="F1441" s="145">
        <v>80</v>
      </c>
      <c r="G1441" s="145">
        <v>120</v>
      </c>
      <c r="H1441" s="145">
        <v>120</v>
      </c>
      <c r="I1441" s="145" t="s">
        <v>344</v>
      </c>
      <c r="J1441" s="107">
        <f t="shared" si="22"/>
        <v>90</v>
      </c>
    </row>
    <row r="1442" spans="1:10" hidden="1" x14ac:dyDescent="0.25">
      <c r="A1442" s="76">
        <v>667975</v>
      </c>
      <c r="B1442" s="144" t="s">
        <v>225</v>
      </c>
      <c r="C1442" s="140">
        <v>76</v>
      </c>
      <c r="D1442" s="76">
        <v>40402</v>
      </c>
      <c r="E1442" s="145" t="s">
        <v>220</v>
      </c>
      <c r="F1442" s="145">
        <v>6000</v>
      </c>
      <c r="G1442" s="145">
        <v>9500</v>
      </c>
      <c r="H1442" s="145">
        <v>8000</v>
      </c>
      <c r="I1442" s="145" t="s">
        <v>344</v>
      </c>
      <c r="J1442" s="107">
        <f t="shared" si="22"/>
        <v>76</v>
      </c>
    </row>
    <row r="1443" spans="1:10" hidden="1" x14ac:dyDescent="0.25">
      <c r="A1443" s="76">
        <v>667975</v>
      </c>
      <c r="B1443" s="144" t="s">
        <v>225</v>
      </c>
      <c r="C1443" s="140">
        <v>76</v>
      </c>
      <c r="D1443" s="76">
        <v>40406</v>
      </c>
      <c r="E1443" s="145" t="s">
        <v>221</v>
      </c>
      <c r="F1443" s="145">
        <v>600</v>
      </c>
      <c r="G1443" s="145">
        <v>800</v>
      </c>
      <c r="H1443" s="145">
        <v>600</v>
      </c>
      <c r="I1443" s="145" t="s">
        <v>344</v>
      </c>
      <c r="J1443" s="107">
        <f t="shared" si="22"/>
        <v>76</v>
      </c>
    </row>
    <row r="1444" spans="1:10" hidden="1" x14ac:dyDescent="0.25">
      <c r="A1444" s="76">
        <v>667975</v>
      </c>
      <c r="B1444" s="144" t="s">
        <v>225</v>
      </c>
      <c r="C1444" s="140">
        <v>76</v>
      </c>
      <c r="D1444" s="76">
        <v>40405</v>
      </c>
      <c r="E1444" s="145" t="s">
        <v>222</v>
      </c>
      <c r="F1444" s="145">
        <v>19</v>
      </c>
      <c r="G1444" s="145">
        <v>20</v>
      </c>
      <c r="H1444" s="145">
        <v>20</v>
      </c>
      <c r="I1444" s="145" t="s">
        <v>344</v>
      </c>
      <c r="J1444" s="107">
        <f t="shared" si="22"/>
        <v>76</v>
      </c>
    </row>
    <row r="1445" spans="1:10" hidden="1" x14ac:dyDescent="0.25">
      <c r="A1445" s="76">
        <v>667975</v>
      </c>
      <c r="B1445" s="144" t="s">
        <v>225</v>
      </c>
      <c r="C1445" s="140">
        <v>76</v>
      </c>
      <c r="D1445" s="76">
        <v>40401</v>
      </c>
      <c r="E1445" s="145" t="s">
        <v>128</v>
      </c>
      <c r="F1445" s="145">
        <v>0</v>
      </c>
      <c r="G1445" s="145">
        <v>5</v>
      </c>
      <c r="H1445" s="145">
        <v>2.5</v>
      </c>
      <c r="I1445" s="145" t="s">
        <v>344</v>
      </c>
      <c r="J1445" s="107">
        <f t="shared" si="22"/>
        <v>76</v>
      </c>
    </row>
    <row r="1446" spans="1:10" hidden="1" x14ac:dyDescent="0.25">
      <c r="A1446" s="76">
        <v>667975</v>
      </c>
      <c r="B1446" s="144" t="s">
        <v>225</v>
      </c>
      <c r="C1446" s="140">
        <v>76</v>
      </c>
      <c r="D1446" s="76">
        <v>40404</v>
      </c>
      <c r="E1446" s="145" t="s">
        <v>129</v>
      </c>
      <c r="F1446" s="145">
        <v>1.5</v>
      </c>
      <c r="G1446" s="145">
        <v>2</v>
      </c>
      <c r="H1446" s="145">
        <v>1.5</v>
      </c>
      <c r="I1446" s="145" t="s">
        <v>344</v>
      </c>
      <c r="J1446" s="107">
        <f t="shared" si="22"/>
        <v>76</v>
      </c>
    </row>
    <row r="1447" spans="1:10" hidden="1" x14ac:dyDescent="0.25">
      <c r="A1447" s="76">
        <v>667975</v>
      </c>
      <c r="B1447" s="144" t="s">
        <v>225</v>
      </c>
      <c r="C1447" s="140">
        <v>76</v>
      </c>
      <c r="D1447" s="76">
        <v>40403</v>
      </c>
      <c r="E1447" s="145" t="s">
        <v>223</v>
      </c>
      <c r="F1447" s="145">
        <v>245</v>
      </c>
      <c r="G1447" s="145">
        <v>255</v>
      </c>
      <c r="H1447" s="145">
        <v>249</v>
      </c>
      <c r="I1447" s="145" t="s">
        <v>344</v>
      </c>
      <c r="J1447" s="107">
        <f t="shared" si="22"/>
        <v>76</v>
      </c>
    </row>
    <row r="1448" spans="1:10" hidden="1" x14ac:dyDescent="0.25">
      <c r="A1448" s="76">
        <v>667975</v>
      </c>
      <c r="B1448" s="144" t="s">
        <v>225</v>
      </c>
      <c r="C1448" s="140">
        <v>76</v>
      </c>
      <c r="D1448" s="76">
        <v>40407</v>
      </c>
      <c r="E1448" s="145" t="s">
        <v>224</v>
      </c>
      <c r="F1448" s="145">
        <v>52</v>
      </c>
      <c r="G1448" s="145">
        <v>60</v>
      </c>
      <c r="H1448" s="145">
        <v>55</v>
      </c>
      <c r="I1448" s="145" t="s">
        <v>344</v>
      </c>
      <c r="J1448" s="107">
        <f t="shared" si="22"/>
        <v>76</v>
      </c>
    </row>
    <row r="1449" spans="1:10" hidden="1" x14ac:dyDescent="0.25">
      <c r="A1449" s="76">
        <v>667969</v>
      </c>
      <c r="B1449" s="144" t="s">
        <v>196</v>
      </c>
      <c r="C1449" s="140">
        <v>86</v>
      </c>
      <c r="D1449" s="76">
        <v>60303</v>
      </c>
      <c r="E1449" s="145" t="s">
        <v>240</v>
      </c>
      <c r="F1449" s="145">
        <v>0</v>
      </c>
      <c r="G1449" s="145">
        <v>110</v>
      </c>
      <c r="H1449" s="145">
        <v>63.2</v>
      </c>
      <c r="I1449" s="145" t="s">
        <v>344</v>
      </c>
      <c r="J1449" s="107">
        <f t="shared" si="22"/>
        <v>86</v>
      </c>
    </row>
    <row r="1450" spans="1:10" hidden="1" x14ac:dyDescent="0.25">
      <c r="A1450" s="76">
        <v>667969</v>
      </c>
      <c r="B1450" s="144" t="s">
        <v>196</v>
      </c>
      <c r="C1450" s="140">
        <v>86</v>
      </c>
      <c r="D1450" s="76">
        <v>60302</v>
      </c>
      <c r="E1450" s="145" t="s">
        <v>241</v>
      </c>
      <c r="F1450" s="145">
        <v>0</v>
      </c>
      <c r="G1450" s="145">
        <v>60</v>
      </c>
      <c r="H1450" s="145">
        <v>3.5</v>
      </c>
      <c r="I1450" s="145" t="s">
        <v>344</v>
      </c>
      <c r="J1450" s="107">
        <f t="shared" si="22"/>
        <v>86</v>
      </c>
    </row>
    <row r="1451" spans="1:10" hidden="1" x14ac:dyDescent="0.25">
      <c r="A1451" s="76">
        <v>667969</v>
      </c>
      <c r="B1451" s="144" t="s">
        <v>196</v>
      </c>
      <c r="C1451" s="140">
        <v>86</v>
      </c>
      <c r="D1451" s="76">
        <v>60301</v>
      </c>
      <c r="E1451" s="145" t="s">
        <v>242</v>
      </c>
      <c r="F1451" s="145">
        <v>105</v>
      </c>
      <c r="G1451" s="145">
        <v>120</v>
      </c>
      <c r="H1451" s="145">
        <v>111.3</v>
      </c>
      <c r="I1451" s="145" t="s">
        <v>344</v>
      </c>
      <c r="J1451" s="107">
        <f t="shared" si="22"/>
        <v>86</v>
      </c>
    </row>
    <row r="1452" spans="1:10" hidden="1" x14ac:dyDescent="0.25">
      <c r="A1452" s="76">
        <v>667967</v>
      </c>
      <c r="B1452" s="144" t="s">
        <v>355</v>
      </c>
      <c r="C1452" s="140">
        <v>6</v>
      </c>
      <c r="D1452" s="76">
        <v>3</v>
      </c>
      <c r="E1452" s="145" t="s">
        <v>262</v>
      </c>
      <c r="F1452" s="145">
        <v>3600</v>
      </c>
      <c r="G1452" s="145">
        <v>4500</v>
      </c>
      <c r="H1452" s="145">
        <v>4500</v>
      </c>
      <c r="I1452" s="145" t="s">
        <v>344</v>
      </c>
      <c r="J1452" s="107">
        <f t="shared" si="22"/>
        <v>6</v>
      </c>
    </row>
    <row r="1453" spans="1:10" hidden="1" x14ac:dyDescent="0.25">
      <c r="A1453" s="76">
        <v>667967</v>
      </c>
      <c r="B1453" s="144" t="s">
        <v>355</v>
      </c>
      <c r="C1453" s="140">
        <v>6</v>
      </c>
      <c r="D1453" s="76">
        <v>59</v>
      </c>
      <c r="E1453" s="145" t="s">
        <v>263</v>
      </c>
      <c r="F1453" s="145">
        <v>23</v>
      </c>
      <c r="G1453" s="145">
        <v>24</v>
      </c>
      <c r="H1453" s="145">
        <v>24</v>
      </c>
      <c r="I1453" s="145" t="s">
        <v>344</v>
      </c>
      <c r="J1453" s="107">
        <f t="shared" si="22"/>
        <v>6</v>
      </c>
    </row>
    <row r="1454" spans="1:10" hidden="1" x14ac:dyDescent="0.25">
      <c r="A1454" s="76">
        <v>667967</v>
      </c>
      <c r="B1454" s="144" t="s">
        <v>355</v>
      </c>
      <c r="C1454" s="140">
        <v>6</v>
      </c>
      <c r="D1454" s="76">
        <v>58</v>
      </c>
      <c r="E1454" s="145" t="s">
        <v>303</v>
      </c>
      <c r="F1454" s="145">
        <v>20</v>
      </c>
      <c r="G1454" s="145">
        <v>20</v>
      </c>
      <c r="H1454" s="145">
        <v>20</v>
      </c>
      <c r="I1454" s="145" t="s">
        <v>344</v>
      </c>
      <c r="J1454" s="107">
        <f t="shared" si="22"/>
        <v>6</v>
      </c>
    </row>
    <row r="1455" spans="1:10" hidden="1" x14ac:dyDescent="0.25">
      <c r="A1455" s="76">
        <v>667967</v>
      </c>
      <c r="B1455" s="144" t="s">
        <v>355</v>
      </c>
      <c r="C1455" s="140">
        <v>6</v>
      </c>
      <c r="D1455" s="76">
        <v>57</v>
      </c>
      <c r="E1455" s="145" t="s">
        <v>360</v>
      </c>
      <c r="F1455" s="145">
        <v>0</v>
      </c>
      <c r="G1455" s="145">
        <v>0</v>
      </c>
      <c r="H1455" s="145">
        <v>0</v>
      </c>
      <c r="I1455" s="145" t="s">
        <v>344</v>
      </c>
      <c r="J1455" s="107">
        <f t="shared" si="22"/>
        <v>6</v>
      </c>
    </row>
    <row r="1456" spans="1:10" hidden="1" x14ac:dyDescent="0.25">
      <c r="A1456" s="76">
        <v>667967</v>
      </c>
      <c r="B1456" s="144" t="s">
        <v>355</v>
      </c>
      <c r="C1456" s="140">
        <v>6</v>
      </c>
      <c r="D1456" s="76">
        <v>21</v>
      </c>
      <c r="E1456" s="145" t="s">
        <v>265</v>
      </c>
      <c r="F1456" s="145">
        <v>23</v>
      </c>
      <c r="G1456" s="145">
        <v>30</v>
      </c>
      <c r="H1456" s="145">
        <v>30</v>
      </c>
      <c r="I1456" s="145" t="s">
        <v>344</v>
      </c>
      <c r="J1456" s="107">
        <f t="shared" si="22"/>
        <v>6</v>
      </c>
    </row>
    <row r="1457" spans="1:10" hidden="1" x14ac:dyDescent="0.25">
      <c r="A1457" s="76">
        <v>667966</v>
      </c>
      <c r="B1457" s="144" t="s">
        <v>188</v>
      </c>
      <c r="C1457" s="140">
        <v>55</v>
      </c>
      <c r="D1457" s="76">
        <v>30201</v>
      </c>
      <c r="E1457" s="145" t="s">
        <v>113</v>
      </c>
      <c r="F1457" s="145">
        <v>8500</v>
      </c>
      <c r="G1457" s="145">
        <v>9500</v>
      </c>
      <c r="H1457" s="145">
        <v>6000</v>
      </c>
      <c r="I1457" s="145" t="s">
        <v>345</v>
      </c>
      <c r="J1457" s="107">
        <f t="shared" si="22"/>
        <v>55</v>
      </c>
    </row>
    <row r="1458" spans="1:10" hidden="1" x14ac:dyDescent="0.25">
      <c r="A1458" s="76">
        <v>667966</v>
      </c>
      <c r="B1458" s="144" t="s">
        <v>188</v>
      </c>
      <c r="C1458" s="140">
        <v>55</v>
      </c>
      <c r="D1458" s="76">
        <v>30205</v>
      </c>
      <c r="E1458" s="145" t="s">
        <v>114</v>
      </c>
      <c r="F1458" s="145">
        <v>0.5</v>
      </c>
      <c r="G1458" s="145">
        <v>0.6</v>
      </c>
      <c r="H1458" s="145">
        <v>0.6</v>
      </c>
      <c r="I1458" s="145" t="s">
        <v>344</v>
      </c>
      <c r="J1458" s="107">
        <f t="shared" si="22"/>
        <v>55</v>
      </c>
    </row>
    <row r="1459" spans="1:10" x14ac:dyDescent="0.25">
      <c r="A1459" s="76">
        <v>667966</v>
      </c>
      <c r="B1459" s="144" t="s">
        <v>188</v>
      </c>
      <c r="C1459" s="140">
        <v>55</v>
      </c>
      <c r="D1459" s="76">
        <v>30206</v>
      </c>
      <c r="E1459" s="145" t="s">
        <v>115</v>
      </c>
      <c r="F1459" s="145">
        <v>0.5</v>
      </c>
      <c r="G1459" s="145">
        <v>2</v>
      </c>
      <c r="H1459" s="145">
        <v>5</v>
      </c>
      <c r="I1459" s="145" t="s">
        <v>345</v>
      </c>
      <c r="J1459" s="107">
        <f t="shared" si="22"/>
        <v>55</v>
      </c>
    </row>
    <row r="1460" spans="1:10" hidden="1" x14ac:dyDescent="0.25">
      <c r="A1460" s="76">
        <v>667966</v>
      </c>
      <c r="B1460" s="144" t="s">
        <v>188</v>
      </c>
      <c r="C1460" s="140">
        <v>55</v>
      </c>
      <c r="D1460" s="76">
        <v>30202</v>
      </c>
      <c r="E1460" s="145" t="s">
        <v>116</v>
      </c>
      <c r="F1460" s="145">
        <v>50</v>
      </c>
      <c r="G1460" s="145">
        <v>300</v>
      </c>
      <c r="H1460" s="145">
        <v>413.4</v>
      </c>
      <c r="I1460" s="145" t="s">
        <v>345</v>
      </c>
      <c r="J1460" s="107">
        <f t="shared" si="22"/>
        <v>55</v>
      </c>
    </row>
    <row r="1461" spans="1:10" hidden="1" x14ac:dyDescent="0.25">
      <c r="A1461" s="76">
        <v>667966</v>
      </c>
      <c r="B1461" s="144" t="s">
        <v>188</v>
      </c>
      <c r="C1461" s="140">
        <v>55</v>
      </c>
      <c r="D1461" s="76">
        <v>30203</v>
      </c>
      <c r="E1461" s="145" t="s">
        <v>117</v>
      </c>
      <c r="F1461" s="145">
        <v>105</v>
      </c>
      <c r="G1461" s="145">
        <v>110</v>
      </c>
      <c r="H1461" s="145">
        <v>105</v>
      </c>
      <c r="I1461" s="145" t="s">
        <v>344</v>
      </c>
      <c r="J1461" s="107">
        <f t="shared" si="22"/>
        <v>55</v>
      </c>
    </row>
    <row r="1462" spans="1:10" hidden="1" x14ac:dyDescent="0.25">
      <c r="A1462" s="76">
        <v>667966</v>
      </c>
      <c r="B1462" s="144" t="s">
        <v>188</v>
      </c>
      <c r="C1462" s="140">
        <v>55</v>
      </c>
      <c r="D1462" s="76">
        <v>30204</v>
      </c>
      <c r="E1462" s="145" t="s">
        <v>118</v>
      </c>
      <c r="F1462" s="145">
        <v>120</v>
      </c>
      <c r="G1462" s="145">
        <v>125</v>
      </c>
      <c r="H1462" s="145">
        <v>125</v>
      </c>
      <c r="I1462" s="145" t="s">
        <v>344</v>
      </c>
      <c r="J1462" s="107">
        <f t="shared" si="22"/>
        <v>55</v>
      </c>
    </row>
    <row r="1463" spans="1:10" hidden="1" x14ac:dyDescent="0.25">
      <c r="A1463" s="76">
        <v>667961</v>
      </c>
      <c r="B1463" s="144" t="s">
        <v>195</v>
      </c>
      <c r="C1463" s="140">
        <v>303</v>
      </c>
      <c r="D1463" s="76">
        <v>60402</v>
      </c>
      <c r="E1463" s="145" t="s">
        <v>179</v>
      </c>
      <c r="F1463" s="145">
        <v>2</v>
      </c>
      <c r="G1463" s="145">
        <v>8</v>
      </c>
      <c r="H1463" s="145">
        <v>6</v>
      </c>
      <c r="I1463" s="145" t="s">
        <v>344</v>
      </c>
      <c r="J1463" s="107">
        <f t="shared" si="22"/>
        <v>301</v>
      </c>
    </row>
    <row r="1464" spans="1:10" hidden="1" x14ac:dyDescent="0.25">
      <c r="A1464" s="76">
        <v>667961</v>
      </c>
      <c r="B1464" s="144" t="s">
        <v>195</v>
      </c>
      <c r="C1464" s="140">
        <v>303</v>
      </c>
      <c r="D1464" s="76">
        <v>60404</v>
      </c>
      <c r="E1464" s="145" t="s">
        <v>211</v>
      </c>
      <c r="F1464" s="145">
        <v>0.5</v>
      </c>
      <c r="G1464" s="145">
        <v>6.5</v>
      </c>
      <c r="H1464" s="145">
        <v>6.5</v>
      </c>
      <c r="I1464" s="145" t="s">
        <v>344</v>
      </c>
      <c r="J1464" s="107">
        <f t="shared" si="22"/>
        <v>301</v>
      </c>
    </row>
    <row r="1465" spans="1:10" hidden="1" x14ac:dyDescent="0.25">
      <c r="A1465" s="76">
        <v>667961</v>
      </c>
      <c r="B1465" s="144" t="s">
        <v>195</v>
      </c>
      <c r="C1465" s="140">
        <v>303</v>
      </c>
      <c r="D1465" s="76">
        <v>60401</v>
      </c>
      <c r="E1465" s="145" t="s">
        <v>180</v>
      </c>
      <c r="F1465" s="145">
        <v>35</v>
      </c>
      <c r="G1465" s="145">
        <v>36.5</v>
      </c>
      <c r="H1465" s="145">
        <v>35</v>
      </c>
      <c r="I1465" s="145" t="s">
        <v>344</v>
      </c>
      <c r="J1465" s="107">
        <f t="shared" si="22"/>
        <v>301</v>
      </c>
    </row>
    <row r="1466" spans="1:10" hidden="1" x14ac:dyDescent="0.25">
      <c r="A1466" s="76">
        <v>667961</v>
      </c>
      <c r="B1466" s="144" t="s">
        <v>195</v>
      </c>
      <c r="C1466" s="140">
        <v>303</v>
      </c>
      <c r="D1466" s="76">
        <v>60403</v>
      </c>
      <c r="E1466" s="145" t="s">
        <v>212</v>
      </c>
      <c r="F1466" s="145">
        <v>150</v>
      </c>
      <c r="G1466" s="145">
        <v>300</v>
      </c>
      <c r="H1466" s="145">
        <v>240</v>
      </c>
      <c r="I1466" s="145" t="s">
        <v>344</v>
      </c>
      <c r="J1466" s="107">
        <f t="shared" si="22"/>
        <v>301</v>
      </c>
    </row>
    <row r="1467" spans="1:10" hidden="1" x14ac:dyDescent="0.25">
      <c r="A1467" s="76">
        <v>667959</v>
      </c>
      <c r="B1467" s="144" t="s">
        <v>199</v>
      </c>
      <c r="C1467" s="140">
        <v>302</v>
      </c>
      <c r="D1467" s="76">
        <v>60402</v>
      </c>
      <c r="E1467" s="145" t="s">
        <v>179</v>
      </c>
      <c r="F1467" s="145">
        <v>2</v>
      </c>
      <c r="G1467" s="145">
        <v>8</v>
      </c>
      <c r="H1467" s="145">
        <v>6</v>
      </c>
      <c r="I1467" s="145" t="s">
        <v>344</v>
      </c>
      <c r="J1467" s="107">
        <f t="shared" si="22"/>
        <v>301</v>
      </c>
    </row>
    <row r="1468" spans="1:10" hidden="1" x14ac:dyDescent="0.25">
      <c r="A1468" s="76">
        <v>667959</v>
      </c>
      <c r="B1468" s="144" t="s">
        <v>199</v>
      </c>
      <c r="C1468" s="140">
        <v>302</v>
      </c>
      <c r="D1468" s="76">
        <v>60404</v>
      </c>
      <c r="E1468" s="145" t="s">
        <v>211</v>
      </c>
      <c r="F1468" s="145">
        <v>0.5</v>
      </c>
      <c r="G1468" s="145">
        <v>6.5</v>
      </c>
      <c r="H1468" s="145">
        <v>5</v>
      </c>
      <c r="I1468" s="145" t="s">
        <v>344</v>
      </c>
      <c r="J1468" s="107">
        <f t="shared" si="22"/>
        <v>301</v>
      </c>
    </row>
    <row r="1469" spans="1:10" hidden="1" x14ac:dyDescent="0.25">
      <c r="A1469" s="76">
        <v>667959</v>
      </c>
      <c r="B1469" s="144" t="s">
        <v>199</v>
      </c>
      <c r="C1469" s="140">
        <v>302</v>
      </c>
      <c r="D1469" s="76">
        <v>60401</v>
      </c>
      <c r="E1469" s="145" t="s">
        <v>180</v>
      </c>
      <c r="F1469" s="145">
        <v>35</v>
      </c>
      <c r="G1469" s="145">
        <v>36.5</v>
      </c>
      <c r="H1469" s="145">
        <v>35</v>
      </c>
      <c r="I1469" s="145" t="s">
        <v>344</v>
      </c>
      <c r="J1469" s="107">
        <f t="shared" si="22"/>
        <v>301</v>
      </c>
    </row>
    <row r="1470" spans="1:10" hidden="1" x14ac:dyDescent="0.25">
      <c r="A1470" s="76">
        <v>667959</v>
      </c>
      <c r="B1470" s="144" t="s">
        <v>199</v>
      </c>
      <c r="C1470" s="140">
        <v>302</v>
      </c>
      <c r="D1470" s="76">
        <v>60403</v>
      </c>
      <c r="E1470" s="145" t="s">
        <v>212</v>
      </c>
      <c r="F1470" s="145">
        <v>150</v>
      </c>
      <c r="G1470" s="145">
        <v>300</v>
      </c>
      <c r="H1470" s="145">
        <v>240</v>
      </c>
      <c r="I1470" s="145" t="s">
        <v>344</v>
      </c>
      <c r="J1470" s="107">
        <f t="shared" si="22"/>
        <v>301</v>
      </c>
    </row>
    <row r="1471" spans="1:10" hidden="1" x14ac:dyDescent="0.25">
      <c r="A1471" s="76">
        <v>667957</v>
      </c>
      <c r="B1471" s="144" t="s">
        <v>355</v>
      </c>
      <c r="C1471" s="140">
        <v>6</v>
      </c>
      <c r="D1471" s="76">
        <v>3</v>
      </c>
      <c r="E1471" s="145" t="s">
        <v>262</v>
      </c>
      <c r="F1471" s="145">
        <v>3600</v>
      </c>
      <c r="G1471" s="145">
        <v>4500</v>
      </c>
      <c r="H1471" s="145">
        <v>4500</v>
      </c>
      <c r="I1471" s="145" t="s">
        <v>344</v>
      </c>
      <c r="J1471" s="107">
        <f t="shared" si="22"/>
        <v>6</v>
      </c>
    </row>
    <row r="1472" spans="1:10" hidden="1" x14ac:dyDescent="0.25">
      <c r="A1472" s="76">
        <v>667957</v>
      </c>
      <c r="B1472" s="144" t="s">
        <v>355</v>
      </c>
      <c r="C1472" s="140">
        <v>6</v>
      </c>
      <c r="D1472" s="76">
        <v>59</v>
      </c>
      <c r="E1472" s="145" t="s">
        <v>263</v>
      </c>
      <c r="F1472" s="145">
        <v>23</v>
      </c>
      <c r="G1472" s="145">
        <v>24</v>
      </c>
      <c r="H1472" s="145">
        <v>24</v>
      </c>
      <c r="I1472" s="145" t="s">
        <v>344</v>
      </c>
      <c r="J1472" s="107">
        <f t="shared" si="22"/>
        <v>6</v>
      </c>
    </row>
    <row r="1473" spans="1:10" hidden="1" x14ac:dyDescent="0.25">
      <c r="A1473" s="76">
        <v>667957</v>
      </c>
      <c r="B1473" s="144" t="s">
        <v>355</v>
      </c>
      <c r="C1473" s="140">
        <v>6</v>
      </c>
      <c r="D1473" s="76">
        <v>58</v>
      </c>
      <c r="E1473" s="145" t="s">
        <v>303</v>
      </c>
      <c r="F1473" s="145">
        <v>20</v>
      </c>
      <c r="G1473" s="145">
        <v>20</v>
      </c>
      <c r="H1473" s="145">
        <v>20</v>
      </c>
      <c r="I1473" s="145" t="s">
        <v>344</v>
      </c>
      <c r="J1473" s="107">
        <f t="shared" si="22"/>
        <v>6</v>
      </c>
    </row>
    <row r="1474" spans="1:10" hidden="1" x14ac:dyDescent="0.25">
      <c r="A1474" s="76">
        <v>667957</v>
      </c>
      <c r="B1474" s="144" t="s">
        <v>355</v>
      </c>
      <c r="C1474" s="140">
        <v>6</v>
      </c>
      <c r="D1474" s="76">
        <v>57</v>
      </c>
      <c r="E1474" s="145" t="s">
        <v>360</v>
      </c>
      <c r="F1474" s="145">
        <v>0</v>
      </c>
      <c r="G1474" s="145">
        <v>0</v>
      </c>
      <c r="H1474" s="145">
        <v>0</v>
      </c>
      <c r="I1474" s="145" t="s">
        <v>344</v>
      </c>
      <c r="J1474" s="107">
        <f t="shared" ref="J1474:J1537" si="23">IF(A1474="","",IF(OR(C1474=73,C1474=74,C1474=75),75,IF(OR(C1474=31,C1474=32,C1474=33),33,IF(OR(C1474=301,C1474=302,C1474=303,C1474=304,C1474=305),301,C1474))))</f>
        <v>6</v>
      </c>
    </row>
    <row r="1475" spans="1:10" hidden="1" x14ac:dyDescent="0.25">
      <c r="A1475" s="76">
        <v>667957</v>
      </c>
      <c r="B1475" s="144" t="s">
        <v>355</v>
      </c>
      <c r="C1475" s="140">
        <v>6</v>
      </c>
      <c r="D1475" s="76">
        <v>21</v>
      </c>
      <c r="E1475" s="145" t="s">
        <v>265</v>
      </c>
      <c r="F1475" s="145">
        <v>23</v>
      </c>
      <c r="G1475" s="145">
        <v>30</v>
      </c>
      <c r="H1475" s="145">
        <v>30</v>
      </c>
      <c r="I1475" s="145" t="s">
        <v>344</v>
      </c>
      <c r="J1475" s="107">
        <f t="shared" si="23"/>
        <v>6</v>
      </c>
    </row>
    <row r="1476" spans="1:10" hidden="1" x14ac:dyDescent="0.25">
      <c r="A1476" s="76">
        <v>667955</v>
      </c>
      <c r="B1476" s="144" t="s">
        <v>193</v>
      </c>
      <c r="C1476" s="140">
        <v>73</v>
      </c>
      <c r="D1476" s="76">
        <v>30406</v>
      </c>
      <c r="E1476" s="145" t="s">
        <v>119</v>
      </c>
      <c r="F1476" s="145">
        <v>2400</v>
      </c>
      <c r="G1476" s="145">
        <v>2550</v>
      </c>
      <c r="H1476" s="145">
        <v>2300</v>
      </c>
      <c r="I1476" s="145" t="s">
        <v>345</v>
      </c>
      <c r="J1476" s="107">
        <f t="shared" si="23"/>
        <v>75</v>
      </c>
    </row>
    <row r="1477" spans="1:10" hidden="1" x14ac:dyDescent="0.25">
      <c r="A1477" s="76">
        <v>667955</v>
      </c>
      <c r="B1477" s="144" t="s">
        <v>193</v>
      </c>
      <c r="C1477" s="140">
        <v>73</v>
      </c>
      <c r="D1477" s="76">
        <v>30408</v>
      </c>
      <c r="E1477" s="145" t="s">
        <v>120</v>
      </c>
      <c r="F1477" s="145">
        <v>20</v>
      </c>
      <c r="G1477" s="145">
        <v>25</v>
      </c>
      <c r="H1477" s="145">
        <v>25</v>
      </c>
      <c r="I1477" s="145" t="s">
        <v>344</v>
      </c>
      <c r="J1477" s="107">
        <f t="shared" si="23"/>
        <v>75</v>
      </c>
    </row>
    <row r="1478" spans="1:10" hidden="1" x14ac:dyDescent="0.25">
      <c r="A1478" s="76">
        <v>667955</v>
      </c>
      <c r="B1478" s="144" t="s">
        <v>193</v>
      </c>
      <c r="C1478" s="140">
        <v>73</v>
      </c>
      <c r="D1478" s="76">
        <v>30409</v>
      </c>
      <c r="E1478" s="145" t="s">
        <v>121</v>
      </c>
      <c r="F1478" s="145">
        <v>0.1</v>
      </c>
      <c r="G1478" s="145">
        <v>0.2</v>
      </c>
      <c r="H1478" s="145">
        <v>0.2</v>
      </c>
      <c r="I1478" s="145" t="s">
        <v>344</v>
      </c>
      <c r="J1478" s="107">
        <f t="shared" si="23"/>
        <v>75</v>
      </c>
    </row>
    <row r="1479" spans="1:10" hidden="1" x14ac:dyDescent="0.25">
      <c r="A1479" s="76">
        <v>667955</v>
      </c>
      <c r="B1479" s="144" t="s">
        <v>193</v>
      </c>
      <c r="C1479" s="140">
        <v>73</v>
      </c>
      <c r="D1479" s="76">
        <v>30401</v>
      </c>
      <c r="E1479" s="145" t="s">
        <v>122</v>
      </c>
      <c r="F1479" s="145">
        <v>2</v>
      </c>
      <c r="G1479" s="145">
        <v>6</v>
      </c>
      <c r="H1479" s="145">
        <v>7</v>
      </c>
      <c r="I1479" s="145" t="s">
        <v>345</v>
      </c>
      <c r="J1479" s="107">
        <f t="shared" si="23"/>
        <v>75</v>
      </c>
    </row>
    <row r="1480" spans="1:10" hidden="1" x14ac:dyDescent="0.25">
      <c r="A1480" s="76">
        <v>667955</v>
      </c>
      <c r="B1480" s="144" t="s">
        <v>193</v>
      </c>
      <c r="C1480" s="140">
        <v>73</v>
      </c>
      <c r="D1480" s="76">
        <v>30407</v>
      </c>
      <c r="E1480" s="145" t="s">
        <v>123</v>
      </c>
      <c r="F1480" s="145">
        <v>1.3</v>
      </c>
      <c r="G1480" s="145">
        <v>1.8</v>
      </c>
      <c r="H1480" s="145">
        <v>1.4</v>
      </c>
      <c r="I1480" s="145" t="s">
        <v>344</v>
      </c>
      <c r="J1480" s="107">
        <f t="shared" si="23"/>
        <v>75</v>
      </c>
    </row>
    <row r="1481" spans="1:10" hidden="1" x14ac:dyDescent="0.25">
      <c r="A1481" s="76">
        <v>667955</v>
      </c>
      <c r="B1481" s="144" t="s">
        <v>193</v>
      </c>
      <c r="C1481" s="140">
        <v>73</v>
      </c>
      <c r="D1481" s="76">
        <v>30405</v>
      </c>
      <c r="E1481" s="145" t="s">
        <v>124</v>
      </c>
      <c r="F1481" s="145">
        <v>52</v>
      </c>
      <c r="G1481" s="145">
        <v>55</v>
      </c>
      <c r="H1481" s="145">
        <v>55</v>
      </c>
      <c r="I1481" s="145" t="s">
        <v>344</v>
      </c>
      <c r="J1481" s="107">
        <f t="shared" si="23"/>
        <v>75</v>
      </c>
    </row>
    <row r="1482" spans="1:10" hidden="1" x14ac:dyDescent="0.25">
      <c r="A1482" s="76">
        <v>667955</v>
      </c>
      <c r="B1482" s="144" t="s">
        <v>193</v>
      </c>
      <c r="C1482" s="140">
        <v>73</v>
      </c>
      <c r="D1482" s="76">
        <v>30403</v>
      </c>
      <c r="E1482" s="145" t="s">
        <v>125</v>
      </c>
      <c r="F1482" s="145">
        <v>85</v>
      </c>
      <c r="G1482" s="145">
        <v>100</v>
      </c>
      <c r="H1482" s="145">
        <v>85.2</v>
      </c>
      <c r="I1482" s="145" t="s">
        <v>344</v>
      </c>
      <c r="J1482" s="107">
        <f t="shared" si="23"/>
        <v>75</v>
      </c>
    </row>
    <row r="1483" spans="1:10" hidden="1" x14ac:dyDescent="0.25">
      <c r="A1483" s="76">
        <v>667955</v>
      </c>
      <c r="B1483" s="144" t="s">
        <v>193</v>
      </c>
      <c r="C1483" s="140">
        <v>73</v>
      </c>
      <c r="D1483" s="76">
        <v>30402</v>
      </c>
      <c r="E1483" s="145" t="s">
        <v>126</v>
      </c>
      <c r="F1483" s="145">
        <v>180</v>
      </c>
      <c r="G1483" s="145">
        <v>200</v>
      </c>
      <c r="H1483" s="145">
        <v>171.4</v>
      </c>
      <c r="I1483" s="145" t="s">
        <v>345</v>
      </c>
      <c r="J1483" s="107">
        <f t="shared" si="23"/>
        <v>75</v>
      </c>
    </row>
    <row r="1484" spans="1:10" hidden="1" x14ac:dyDescent="0.25">
      <c r="A1484" s="76">
        <v>667955</v>
      </c>
      <c r="B1484" s="144" t="s">
        <v>193</v>
      </c>
      <c r="C1484" s="140">
        <v>73</v>
      </c>
      <c r="D1484" s="76">
        <v>30404</v>
      </c>
      <c r="E1484" s="145" t="s">
        <v>127</v>
      </c>
      <c r="F1484" s="145">
        <v>16</v>
      </c>
      <c r="G1484" s="145">
        <v>20</v>
      </c>
      <c r="H1484" s="145">
        <v>20</v>
      </c>
      <c r="I1484" s="145" t="s">
        <v>344</v>
      </c>
      <c r="J1484" s="107">
        <f t="shared" si="23"/>
        <v>75</v>
      </c>
    </row>
    <row r="1485" spans="1:10" hidden="1" x14ac:dyDescent="0.25">
      <c r="A1485" s="76">
        <v>667954</v>
      </c>
      <c r="B1485" s="144" t="s">
        <v>354</v>
      </c>
      <c r="C1485" s="140">
        <v>32</v>
      </c>
      <c r="D1485" s="76">
        <v>10110</v>
      </c>
      <c r="E1485" s="145" t="s">
        <v>233</v>
      </c>
      <c r="F1485" s="145">
        <v>6</v>
      </c>
      <c r="G1485" s="145">
        <v>10</v>
      </c>
      <c r="H1485" s="145">
        <v>0</v>
      </c>
      <c r="I1485" s="145" t="s">
        <v>345</v>
      </c>
      <c r="J1485" s="107">
        <f t="shared" si="23"/>
        <v>33</v>
      </c>
    </row>
    <row r="1486" spans="1:10" hidden="1" x14ac:dyDescent="0.25">
      <c r="A1486" s="76">
        <v>667954</v>
      </c>
      <c r="B1486" s="144" t="s">
        <v>354</v>
      </c>
      <c r="C1486" s="140">
        <v>32</v>
      </c>
      <c r="D1486" s="76">
        <v>10101</v>
      </c>
      <c r="E1486" s="145" t="s">
        <v>234</v>
      </c>
      <c r="F1486" s="145">
        <v>95</v>
      </c>
      <c r="G1486" s="145">
        <v>115</v>
      </c>
      <c r="H1486" s="145">
        <v>100</v>
      </c>
      <c r="I1486" s="145" t="s">
        <v>344</v>
      </c>
      <c r="J1486" s="107">
        <f t="shared" si="23"/>
        <v>33</v>
      </c>
    </row>
    <row r="1487" spans="1:10" hidden="1" x14ac:dyDescent="0.25">
      <c r="A1487" s="76">
        <v>667954</v>
      </c>
      <c r="B1487" s="144" t="s">
        <v>354</v>
      </c>
      <c r="C1487" s="140">
        <v>32</v>
      </c>
      <c r="D1487" s="76">
        <v>10102</v>
      </c>
      <c r="E1487" s="145" t="s">
        <v>235</v>
      </c>
      <c r="F1487" s="145">
        <v>140</v>
      </c>
      <c r="G1487" s="145">
        <v>150</v>
      </c>
      <c r="H1487" s="145">
        <v>144</v>
      </c>
      <c r="I1487" s="145" t="s">
        <v>344</v>
      </c>
      <c r="J1487" s="107">
        <f t="shared" si="23"/>
        <v>33</v>
      </c>
    </row>
    <row r="1488" spans="1:10" hidden="1" x14ac:dyDescent="0.25">
      <c r="A1488" s="76">
        <v>667953</v>
      </c>
      <c r="B1488" s="144" t="s">
        <v>320</v>
      </c>
      <c r="C1488" s="140">
        <v>31</v>
      </c>
      <c r="D1488" s="76">
        <v>10103</v>
      </c>
      <c r="E1488" s="145" t="s">
        <v>232</v>
      </c>
      <c r="F1488" s="145">
        <v>4400</v>
      </c>
      <c r="G1488" s="145">
        <v>9500</v>
      </c>
      <c r="H1488" s="145">
        <v>8230</v>
      </c>
      <c r="I1488" s="145" t="s">
        <v>344</v>
      </c>
      <c r="J1488" s="107">
        <f t="shared" si="23"/>
        <v>33</v>
      </c>
    </row>
    <row r="1489" spans="1:10" hidden="1" x14ac:dyDescent="0.25">
      <c r="A1489" s="76">
        <v>667953</v>
      </c>
      <c r="B1489" s="144" t="s">
        <v>320</v>
      </c>
      <c r="C1489" s="140">
        <v>31</v>
      </c>
      <c r="D1489" s="76">
        <v>10110</v>
      </c>
      <c r="E1489" s="145" t="s">
        <v>233</v>
      </c>
      <c r="F1489" s="145">
        <v>6</v>
      </c>
      <c r="G1489" s="145">
        <v>10</v>
      </c>
      <c r="H1489" s="145">
        <v>10</v>
      </c>
      <c r="I1489" s="145" t="s">
        <v>344</v>
      </c>
      <c r="J1489" s="107">
        <f t="shared" si="23"/>
        <v>33</v>
      </c>
    </row>
    <row r="1490" spans="1:10" hidden="1" x14ac:dyDescent="0.25">
      <c r="A1490" s="76">
        <v>667953</v>
      </c>
      <c r="B1490" s="144" t="s">
        <v>320</v>
      </c>
      <c r="C1490" s="140">
        <v>31</v>
      </c>
      <c r="D1490" s="76">
        <v>10101</v>
      </c>
      <c r="E1490" s="145" t="s">
        <v>234</v>
      </c>
      <c r="F1490" s="145">
        <v>95</v>
      </c>
      <c r="G1490" s="145">
        <v>115</v>
      </c>
      <c r="H1490" s="145">
        <v>104</v>
      </c>
      <c r="I1490" s="145" t="s">
        <v>344</v>
      </c>
      <c r="J1490" s="107">
        <f t="shared" si="23"/>
        <v>33</v>
      </c>
    </row>
    <row r="1491" spans="1:10" hidden="1" x14ac:dyDescent="0.25">
      <c r="A1491" s="76">
        <v>667953</v>
      </c>
      <c r="B1491" s="144" t="s">
        <v>320</v>
      </c>
      <c r="C1491" s="140">
        <v>31</v>
      </c>
      <c r="D1491" s="76">
        <v>10102</v>
      </c>
      <c r="E1491" s="145" t="s">
        <v>235</v>
      </c>
      <c r="F1491" s="145">
        <v>140</v>
      </c>
      <c r="G1491" s="145">
        <v>150</v>
      </c>
      <c r="H1491" s="145">
        <v>147</v>
      </c>
      <c r="I1491" s="145" t="s">
        <v>344</v>
      </c>
      <c r="J1491" s="107">
        <f t="shared" si="23"/>
        <v>33</v>
      </c>
    </row>
    <row r="1492" spans="1:10" hidden="1" x14ac:dyDescent="0.25">
      <c r="A1492" s="76">
        <v>667952</v>
      </c>
      <c r="B1492" s="144" t="s">
        <v>329</v>
      </c>
      <c r="C1492" s="140">
        <v>95</v>
      </c>
      <c r="D1492" s="76">
        <v>40301</v>
      </c>
      <c r="E1492" s="145" t="s">
        <v>357</v>
      </c>
      <c r="F1492" s="145">
        <v>8000</v>
      </c>
      <c r="G1492" s="145">
        <v>8500</v>
      </c>
      <c r="H1492" s="145">
        <v>6000</v>
      </c>
      <c r="I1492" s="145" t="s">
        <v>345</v>
      </c>
      <c r="J1492" s="107">
        <f t="shared" si="23"/>
        <v>95</v>
      </c>
    </row>
    <row r="1493" spans="1:10" hidden="1" x14ac:dyDescent="0.25">
      <c r="A1493" s="76">
        <v>667952</v>
      </c>
      <c r="B1493" s="144" t="s">
        <v>329</v>
      </c>
      <c r="C1493" s="140">
        <v>95</v>
      </c>
      <c r="D1493" s="76">
        <v>40304</v>
      </c>
      <c r="E1493" s="145" t="s">
        <v>328</v>
      </c>
      <c r="F1493" s="145">
        <v>0</v>
      </c>
      <c r="G1493" s="145">
        <v>200</v>
      </c>
      <c r="H1493" s="145">
        <v>236</v>
      </c>
      <c r="I1493" s="145" t="s">
        <v>345</v>
      </c>
      <c r="J1493" s="107">
        <f t="shared" si="23"/>
        <v>95</v>
      </c>
    </row>
    <row r="1494" spans="1:10" hidden="1" x14ac:dyDescent="0.25">
      <c r="A1494" s="76">
        <v>667952</v>
      </c>
      <c r="B1494" s="144" t="s">
        <v>329</v>
      </c>
      <c r="C1494" s="140">
        <v>95</v>
      </c>
      <c r="D1494" s="76">
        <v>40302</v>
      </c>
      <c r="E1494" s="145" t="s">
        <v>358</v>
      </c>
      <c r="F1494" s="145">
        <v>90</v>
      </c>
      <c r="G1494" s="145">
        <v>95</v>
      </c>
      <c r="H1494" s="145">
        <v>95</v>
      </c>
      <c r="I1494" s="145" t="s">
        <v>344</v>
      </c>
      <c r="J1494" s="107">
        <f t="shared" si="23"/>
        <v>95</v>
      </c>
    </row>
    <row r="1495" spans="1:10" hidden="1" x14ac:dyDescent="0.25">
      <c r="A1495" s="76">
        <v>667952</v>
      </c>
      <c r="B1495" s="144" t="s">
        <v>329</v>
      </c>
      <c r="C1495" s="140">
        <v>95</v>
      </c>
      <c r="D1495" s="76">
        <v>40303</v>
      </c>
      <c r="E1495" s="145" t="s">
        <v>359</v>
      </c>
      <c r="F1495" s="145">
        <v>110</v>
      </c>
      <c r="G1495" s="145">
        <v>115</v>
      </c>
      <c r="H1495" s="145">
        <v>110</v>
      </c>
      <c r="I1495" s="145" t="s">
        <v>344</v>
      </c>
      <c r="J1495" s="107">
        <f t="shared" si="23"/>
        <v>95</v>
      </c>
    </row>
    <row r="1496" spans="1:10" hidden="1" x14ac:dyDescent="0.25">
      <c r="A1496" s="76">
        <v>667951</v>
      </c>
      <c r="B1496" s="144" t="s">
        <v>330</v>
      </c>
      <c r="C1496" s="140">
        <v>94</v>
      </c>
      <c r="D1496" s="76">
        <v>40201</v>
      </c>
      <c r="E1496" s="145" t="s">
        <v>322</v>
      </c>
      <c r="F1496" s="145">
        <v>8000</v>
      </c>
      <c r="G1496" s="145">
        <v>9200</v>
      </c>
      <c r="H1496" s="145">
        <v>6500</v>
      </c>
      <c r="I1496" s="145" t="s">
        <v>345</v>
      </c>
      <c r="J1496" s="107">
        <f t="shared" si="23"/>
        <v>94</v>
      </c>
    </row>
    <row r="1497" spans="1:10" hidden="1" x14ac:dyDescent="0.25">
      <c r="A1497" s="76">
        <v>667951</v>
      </c>
      <c r="B1497" s="144" t="s">
        <v>330</v>
      </c>
      <c r="C1497" s="140">
        <v>94</v>
      </c>
      <c r="D1497" s="76">
        <v>40202</v>
      </c>
      <c r="E1497" s="145" t="s">
        <v>323</v>
      </c>
      <c r="F1497" s="145">
        <v>1</v>
      </c>
      <c r="G1497" s="145">
        <v>2</v>
      </c>
      <c r="H1497" s="145">
        <v>1.2</v>
      </c>
      <c r="I1497" s="145" t="s">
        <v>344</v>
      </c>
      <c r="J1497" s="107">
        <f t="shared" si="23"/>
        <v>94</v>
      </c>
    </row>
    <row r="1498" spans="1:10" hidden="1" x14ac:dyDescent="0.25">
      <c r="A1498" s="76">
        <v>667951</v>
      </c>
      <c r="B1498" s="144" t="s">
        <v>330</v>
      </c>
      <c r="C1498" s="140">
        <v>94</v>
      </c>
      <c r="D1498" s="76">
        <v>40204</v>
      </c>
      <c r="E1498" s="145" t="s">
        <v>324</v>
      </c>
      <c r="F1498" s="145">
        <v>50</v>
      </c>
      <c r="G1498" s="145">
        <v>150</v>
      </c>
      <c r="H1498" s="145">
        <v>50</v>
      </c>
      <c r="I1498" s="145" t="s">
        <v>344</v>
      </c>
      <c r="J1498" s="107">
        <f t="shared" si="23"/>
        <v>94</v>
      </c>
    </row>
    <row r="1499" spans="1:10" hidden="1" x14ac:dyDescent="0.25">
      <c r="A1499" s="76">
        <v>667951</v>
      </c>
      <c r="B1499" s="144" t="s">
        <v>330</v>
      </c>
      <c r="C1499" s="140">
        <v>94</v>
      </c>
      <c r="D1499" s="76">
        <v>40203</v>
      </c>
      <c r="E1499" s="145" t="s">
        <v>325</v>
      </c>
      <c r="F1499" s="145">
        <v>5</v>
      </c>
      <c r="G1499" s="145">
        <v>25</v>
      </c>
      <c r="H1499" s="145">
        <v>5</v>
      </c>
      <c r="I1499" s="145" t="s">
        <v>344</v>
      </c>
      <c r="J1499" s="107">
        <f t="shared" si="23"/>
        <v>94</v>
      </c>
    </row>
    <row r="1500" spans="1:10" hidden="1" x14ac:dyDescent="0.25">
      <c r="A1500" s="76">
        <v>667951</v>
      </c>
      <c r="B1500" s="144" t="s">
        <v>330</v>
      </c>
      <c r="C1500" s="140">
        <v>94</v>
      </c>
      <c r="D1500" s="76">
        <v>40206</v>
      </c>
      <c r="E1500" s="145" t="s">
        <v>326</v>
      </c>
      <c r="F1500" s="145">
        <v>8</v>
      </c>
      <c r="G1500" s="145">
        <v>15</v>
      </c>
      <c r="H1500" s="145">
        <v>8</v>
      </c>
      <c r="I1500" s="145" t="s">
        <v>344</v>
      </c>
      <c r="J1500" s="107">
        <f t="shared" si="23"/>
        <v>94</v>
      </c>
    </row>
    <row r="1501" spans="1:10" hidden="1" x14ac:dyDescent="0.25">
      <c r="A1501" s="76">
        <v>667951</v>
      </c>
      <c r="B1501" s="144" t="s">
        <v>330</v>
      </c>
      <c r="C1501" s="140">
        <v>94</v>
      </c>
      <c r="D1501" s="76">
        <v>40205</v>
      </c>
      <c r="E1501" s="145" t="s">
        <v>327</v>
      </c>
      <c r="F1501" s="145">
        <v>78</v>
      </c>
      <c r="G1501" s="145">
        <v>82</v>
      </c>
      <c r="H1501" s="145">
        <v>78</v>
      </c>
      <c r="I1501" s="145" t="s">
        <v>344</v>
      </c>
      <c r="J1501" s="107">
        <f t="shared" si="23"/>
        <v>94</v>
      </c>
    </row>
    <row r="1502" spans="1:10" hidden="1" x14ac:dyDescent="0.25">
      <c r="A1502" s="76">
        <v>667950</v>
      </c>
      <c r="B1502" s="144" t="s">
        <v>355</v>
      </c>
      <c r="C1502" s="140">
        <v>6</v>
      </c>
      <c r="D1502" s="76">
        <v>3</v>
      </c>
      <c r="E1502" s="145" t="s">
        <v>262</v>
      </c>
      <c r="F1502" s="145">
        <v>3600</v>
      </c>
      <c r="G1502" s="145">
        <v>4500</v>
      </c>
      <c r="H1502" s="145">
        <v>4500</v>
      </c>
      <c r="I1502" s="145" t="s">
        <v>344</v>
      </c>
      <c r="J1502" s="107">
        <f t="shared" si="23"/>
        <v>6</v>
      </c>
    </row>
    <row r="1503" spans="1:10" hidden="1" x14ac:dyDescent="0.25">
      <c r="A1503" s="76">
        <v>667950</v>
      </c>
      <c r="B1503" s="144" t="s">
        <v>355</v>
      </c>
      <c r="C1503" s="140">
        <v>6</v>
      </c>
      <c r="D1503" s="76">
        <v>59</v>
      </c>
      <c r="E1503" s="145" t="s">
        <v>263</v>
      </c>
      <c r="F1503" s="145">
        <v>23</v>
      </c>
      <c r="G1503" s="145">
        <v>24</v>
      </c>
      <c r="H1503" s="145">
        <v>24</v>
      </c>
      <c r="I1503" s="145" t="s">
        <v>344</v>
      </c>
      <c r="J1503" s="107">
        <f t="shared" si="23"/>
        <v>6</v>
      </c>
    </row>
    <row r="1504" spans="1:10" hidden="1" x14ac:dyDescent="0.25">
      <c r="A1504" s="76">
        <v>667950</v>
      </c>
      <c r="B1504" s="144" t="s">
        <v>355</v>
      </c>
      <c r="C1504" s="140">
        <v>6</v>
      </c>
      <c r="D1504" s="76">
        <v>58</v>
      </c>
      <c r="E1504" s="145" t="s">
        <v>303</v>
      </c>
      <c r="F1504" s="145">
        <v>20</v>
      </c>
      <c r="G1504" s="145">
        <v>20</v>
      </c>
      <c r="H1504" s="145">
        <v>20</v>
      </c>
      <c r="I1504" s="145" t="s">
        <v>344</v>
      </c>
      <c r="J1504" s="107">
        <f t="shared" si="23"/>
        <v>6</v>
      </c>
    </row>
    <row r="1505" spans="1:10" hidden="1" x14ac:dyDescent="0.25">
      <c r="A1505" s="76">
        <v>667950</v>
      </c>
      <c r="B1505" s="144" t="s">
        <v>355</v>
      </c>
      <c r="C1505" s="140">
        <v>6</v>
      </c>
      <c r="D1505" s="76">
        <v>57</v>
      </c>
      <c r="E1505" s="145" t="s">
        <v>360</v>
      </c>
      <c r="F1505" s="145">
        <v>0</v>
      </c>
      <c r="G1505" s="145">
        <v>0</v>
      </c>
      <c r="H1505" s="145">
        <v>0</v>
      </c>
      <c r="I1505" s="145" t="s">
        <v>344</v>
      </c>
      <c r="J1505" s="107">
        <f t="shared" si="23"/>
        <v>6</v>
      </c>
    </row>
    <row r="1506" spans="1:10" hidden="1" x14ac:dyDescent="0.25">
      <c r="A1506" s="76">
        <v>667950</v>
      </c>
      <c r="B1506" s="144" t="s">
        <v>355</v>
      </c>
      <c r="C1506" s="140">
        <v>6</v>
      </c>
      <c r="D1506" s="76">
        <v>21</v>
      </c>
      <c r="E1506" s="145" t="s">
        <v>265</v>
      </c>
      <c r="F1506" s="145">
        <v>23</v>
      </c>
      <c r="G1506" s="145">
        <v>30</v>
      </c>
      <c r="H1506" s="145">
        <v>30</v>
      </c>
      <c r="I1506" s="145" t="s">
        <v>344</v>
      </c>
      <c r="J1506" s="107">
        <f t="shared" si="23"/>
        <v>6</v>
      </c>
    </row>
    <row r="1507" spans="1:10" hidden="1" x14ac:dyDescent="0.25">
      <c r="A1507" s="76">
        <v>667948</v>
      </c>
      <c r="B1507" s="144" t="s">
        <v>355</v>
      </c>
      <c r="C1507" s="140">
        <v>6</v>
      </c>
      <c r="D1507" s="76">
        <v>3</v>
      </c>
      <c r="E1507" s="145" t="s">
        <v>262</v>
      </c>
      <c r="F1507" s="145">
        <v>3600</v>
      </c>
      <c r="G1507" s="145">
        <v>4500</v>
      </c>
      <c r="H1507" s="145">
        <v>4500</v>
      </c>
      <c r="I1507" s="145" t="s">
        <v>344</v>
      </c>
      <c r="J1507" s="107">
        <f t="shared" si="23"/>
        <v>6</v>
      </c>
    </row>
    <row r="1508" spans="1:10" hidden="1" x14ac:dyDescent="0.25">
      <c r="A1508" s="76">
        <v>667948</v>
      </c>
      <c r="B1508" s="144" t="s">
        <v>355</v>
      </c>
      <c r="C1508" s="140">
        <v>6</v>
      </c>
      <c r="D1508" s="76">
        <v>59</v>
      </c>
      <c r="E1508" s="145" t="s">
        <v>263</v>
      </c>
      <c r="F1508" s="145">
        <v>23</v>
      </c>
      <c r="G1508" s="145">
        <v>24</v>
      </c>
      <c r="H1508" s="145">
        <v>20</v>
      </c>
      <c r="I1508" s="145" t="s">
        <v>345</v>
      </c>
      <c r="J1508" s="107">
        <f t="shared" si="23"/>
        <v>6</v>
      </c>
    </row>
    <row r="1509" spans="1:10" hidden="1" x14ac:dyDescent="0.25">
      <c r="A1509" s="76">
        <v>667948</v>
      </c>
      <c r="B1509" s="144" t="s">
        <v>355</v>
      </c>
      <c r="C1509" s="140">
        <v>6</v>
      </c>
      <c r="D1509" s="76">
        <v>58</v>
      </c>
      <c r="E1509" s="145" t="s">
        <v>303</v>
      </c>
      <c r="F1509" s="145">
        <v>20</v>
      </c>
      <c r="G1509" s="145">
        <v>20</v>
      </c>
      <c r="H1509" s="145">
        <v>20</v>
      </c>
      <c r="I1509" s="145" t="s">
        <v>344</v>
      </c>
      <c r="J1509" s="107">
        <f t="shared" si="23"/>
        <v>6</v>
      </c>
    </row>
    <row r="1510" spans="1:10" hidden="1" x14ac:dyDescent="0.25">
      <c r="A1510" s="76">
        <v>667948</v>
      </c>
      <c r="B1510" s="144" t="s">
        <v>355</v>
      </c>
      <c r="C1510" s="140">
        <v>6</v>
      </c>
      <c r="D1510" s="76">
        <v>57</v>
      </c>
      <c r="E1510" s="145" t="s">
        <v>360</v>
      </c>
      <c r="F1510" s="145">
        <v>0</v>
      </c>
      <c r="G1510" s="145">
        <v>0</v>
      </c>
      <c r="H1510" s="145">
        <v>0</v>
      </c>
      <c r="I1510" s="145" t="s">
        <v>344</v>
      </c>
      <c r="J1510" s="107">
        <f t="shared" si="23"/>
        <v>6</v>
      </c>
    </row>
    <row r="1511" spans="1:10" hidden="1" x14ac:dyDescent="0.25">
      <c r="A1511" s="76">
        <v>667948</v>
      </c>
      <c r="B1511" s="144" t="s">
        <v>355</v>
      </c>
      <c r="C1511" s="140">
        <v>6</v>
      </c>
      <c r="D1511" s="76">
        <v>21</v>
      </c>
      <c r="E1511" s="145" t="s">
        <v>265</v>
      </c>
      <c r="F1511" s="145">
        <v>23</v>
      </c>
      <c r="G1511" s="145">
        <v>30</v>
      </c>
      <c r="H1511" s="145">
        <v>30</v>
      </c>
      <c r="I1511" s="145" t="s">
        <v>344</v>
      </c>
      <c r="J1511" s="107">
        <f t="shared" si="23"/>
        <v>6</v>
      </c>
    </row>
    <row r="1512" spans="1:10" hidden="1" x14ac:dyDescent="0.25">
      <c r="A1512" s="76">
        <v>667947</v>
      </c>
      <c r="B1512" s="144" t="s">
        <v>225</v>
      </c>
      <c r="C1512" s="140">
        <v>76</v>
      </c>
      <c r="D1512" s="76">
        <v>40402</v>
      </c>
      <c r="E1512" s="145" t="s">
        <v>220</v>
      </c>
      <c r="F1512" s="145">
        <v>6000</v>
      </c>
      <c r="G1512" s="145">
        <v>9500</v>
      </c>
      <c r="H1512" s="145">
        <v>8000</v>
      </c>
      <c r="I1512" s="145" t="s">
        <v>344</v>
      </c>
      <c r="J1512" s="107">
        <f t="shared" si="23"/>
        <v>76</v>
      </c>
    </row>
    <row r="1513" spans="1:10" hidden="1" x14ac:dyDescent="0.25">
      <c r="A1513" s="76">
        <v>667947</v>
      </c>
      <c r="B1513" s="144" t="s">
        <v>225</v>
      </c>
      <c r="C1513" s="140">
        <v>76</v>
      </c>
      <c r="D1513" s="76">
        <v>40406</v>
      </c>
      <c r="E1513" s="145" t="s">
        <v>221</v>
      </c>
      <c r="F1513" s="145">
        <v>600</v>
      </c>
      <c r="G1513" s="145">
        <v>800</v>
      </c>
      <c r="H1513" s="145">
        <v>600</v>
      </c>
      <c r="I1513" s="145" t="s">
        <v>344</v>
      </c>
      <c r="J1513" s="107">
        <f t="shared" si="23"/>
        <v>76</v>
      </c>
    </row>
    <row r="1514" spans="1:10" hidden="1" x14ac:dyDescent="0.25">
      <c r="A1514" s="76">
        <v>667947</v>
      </c>
      <c r="B1514" s="144" t="s">
        <v>225</v>
      </c>
      <c r="C1514" s="140">
        <v>76</v>
      </c>
      <c r="D1514" s="76">
        <v>40405</v>
      </c>
      <c r="E1514" s="145" t="s">
        <v>222</v>
      </c>
      <c r="F1514" s="145">
        <v>19</v>
      </c>
      <c r="G1514" s="145">
        <v>20</v>
      </c>
      <c r="H1514" s="145">
        <v>20</v>
      </c>
      <c r="I1514" s="145" t="s">
        <v>344</v>
      </c>
      <c r="J1514" s="107">
        <f t="shared" si="23"/>
        <v>76</v>
      </c>
    </row>
    <row r="1515" spans="1:10" hidden="1" x14ac:dyDescent="0.25">
      <c r="A1515" s="76">
        <v>667947</v>
      </c>
      <c r="B1515" s="144" t="s">
        <v>225</v>
      </c>
      <c r="C1515" s="140">
        <v>76</v>
      </c>
      <c r="D1515" s="76">
        <v>40401</v>
      </c>
      <c r="E1515" s="145" t="s">
        <v>128</v>
      </c>
      <c r="F1515" s="145">
        <v>0</v>
      </c>
      <c r="G1515" s="145">
        <v>5</v>
      </c>
      <c r="H1515" s="145">
        <v>1.9</v>
      </c>
      <c r="I1515" s="145" t="s">
        <v>344</v>
      </c>
      <c r="J1515" s="107">
        <f t="shared" si="23"/>
        <v>76</v>
      </c>
    </row>
    <row r="1516" spans="1:10" hidden="1" x14ac:dyDescent="0.25">
      <c r="A1516" s="76">
        <v>667947</v>
      </c>
      <c r="B1516" s="144" t="s">
        <v>225</v>
      </c>
      <c r="C1516" s="140">
        <v>76</v>
      </c>
      <c r="D1516" s="76">
        <v>40404</v>
      </c>
      <c r="E1516" s="145" t="s">
        <v>129</v>
      </c>
      <c r="F1516" s="145">
        <v>1.5</v>
      </c>
      <c r="G1516" s="145">
        <v>2</v>
      </c>
      <c r="H1516" s="145">
        <v>1.5</v>
      </c>
      <c r="I1516" s="145" t="s">
        <v>344</v>
      </c>
      <c r="J1516" s="107">
        <f t="shared" si="23"/>
        <v>76</v>
      </c>
    </row>
    <row r="1517" spans="1:10" hidden="1" x14ac:dyDescent="0.25">
      <c r="A1517" s="76">
        <v>667947</v>
      </c>
      <c r="B1517" s="144" t="s">
        <v>225</v>
      </c>
      <c r="C1517" s="140">
        <v>76</v>
      </c>
      <c r="D1517" s="76">
        <v>40403</v>
      </c>
      <c r="E1517" s="145" t="s">
        <v>223</v>
      </c>
      <c r="F1517" s="145">
        <v>245</v>
      </c>
      <c r="G1517" s="145">
        <v>255</v>
      </c>
      <c r="H1517" s="145">
        <v>250</v>
      </c>
      <c r="I1517" s="145" t="s">
        <v>344</v>
      </c>
      <c r="J1517" s="107">
        <f t="shared" si="23"/>
        <v>76</v>
      </c>
    </row>
    <row r="1518" spans="1:10" hidden="1" x14ac:dyDescent="0.25">
      <c r="A1518" s="76">
        <v>667947</v>
      </c>
      <c r="B1518" s="144" t="s">
        <v>225</v>
      </c>
      <c r="C1518" s="140">
        <v>76</v>
      </c>
      <c r="D1518" s="76">
        <v>40407</v>
      </c>
      <c r="E1518" s="145" t="s">
        <v>224</v>
      </c>
      <c r="F1518" s="145">
        <v>52</v>
      </c>
      <c r="G1518" s="145">
        <v>60</v>
      </c>
      <c r="H1518" s="145">
        <v>59</v>
      </c>
      <c r="I1518" s="145" t="s">
        <v>344</v>
      </c>
      <c r="J1518" s="107">
        <f t="shared" si="23"/>
        <v>76</v>
      </c>
    </row>
    <row r="1519" spans="1:10" hidden="1" x14ac:dyDescent="0.25">
      <c r="A1519" s="76">
        <v>667943</v>
      </c>
      <c r="B1519" s="144" t="s">
        <v>189</v>
      </c>
      <c r="C1519" s="140">
        <v>90</v>
      </c>
      <c r="D1519" s="76">
        <v>60201</v>
      </c>
      <c r="E1519" s="145" t="s">
        <v>130</v>
      </c>
      <c r="F1519" s="145">
        <v>6000</v>
      </c>
      <c r="G1519" s="145">
        <v>11500</v>
      </c>
      <c r="H1519" s="145">
        <v>6000</v>
      </c>
      <c r="I1519" s="145" t="s">
        <v>344</v>
      </c>
      <c r="J1519" s="107">
        <f t="shared" si="23"/>
        <v>90</v>
      </c>
    </row>
    <row r="1520" spans="1:10" hidden="1" x14ac:dyDescent="0.25">
      <c r="A1520" s="76">
        <v>667943</v>
      </c>
      <c r="B1520" s="144" t="s">
        <v>189</v>
      </c>
      <c r="C1520" s="140">
        <v>90</v>
      </c>
      <c r="D1520" s="76">
        <v>60204</v>
      </c>
      <c r="E1520" s="145" t="s">
        <v>131</v>
      </c>
      <c r="F1520" s="145">
        <v>0</v>
      </c>
      <c r="G1520" s="145">
        <v>1</v>
      </c>
      <c r="H1520" s="145">
        <v>1</v>
      </c>
      <c r="I1520" s="145" t="s">
        <v>344</v>
      </c>
      <c r="J1520" s="107">
        <f t="shared" si="23"/>
        <v>90</v>
      </c>
    </row>
    <row r="1521" spans="1:10" hidden="1" x14ac:dyDescent="0.25">
      <c r="A1521" s="76">
        <v>667943</v>
      </c>
      <c r="B1521" s="144" t="s">
        <v>189</v>
      </c>
      <c r="C1521" s="140">
        <v>90</v>
      </c>
      <c r="D1521" s="76">
        <v>60202</v>
      </c>
      <c r="E1521" s="145" t="s">
        <v>132</v>
      </c>
      <c r="F1521" s="145">
        <v>160</v>
      </c>
      <c r="G1521" s="145">
        <v>180</v>
      </c>
      <c r="H1521" s="145">
        <v>163</v>
      </c>
      <c r="I1521" s="145" t="s">
        <v>344</v>
      </c>
      <c r="J1521" s="107">
        <f t="shared" si="23"/>
        <v>90</v>
      </c>
    </row>
    <row r="1522" spans="1:10" hidden="1" x14ac:dyDescent="0.25">
      <c r="A1522" s="76">
        <v>667943</v>
      </c>
      <c r="B1522" s="144" t="s">
        <v>189</v>
      </c>
      <c r="C1522" s="140">
        <v>90</v>
      </c>
      <c r="D1522" s="76">
        <v>60203</v>
      </c>
      <c r="E1522" s="145" t="s">
        <v>133</v>
      </c>
      <c r="F1522" s="145">
        <v>80</v>
      </c>
      <c r="G1522" s="145">
        <v>120</v>
      </c>
      <c r="H1522" s="145">
        <v>114</v>
      </c>
      <c r="I1522" s="145" t="s">
        <v>344</v>
      </c>
      <c r="J1522" s="107">
        <f t="shared" si="23"/>
        <v>90</v>
      </c>
    </row>
    <row r="1523" spans="1:10" hidden="1" x14ac:dyDescent="0.25">
      <c r="A1523" s="76">
        <v>667942</v>
      </c>
      <c r="B1523" s="144" t="s">
        <v>361</v>
      </c>
      <c r="C1523" s="140">
        <v>1</v>
      </c>
      <c r="D1523" s="76">
        <v>3</v>
      </c>
      <c r="E1523" s="145" t="s">
        <v>262</v>
      </c>
      <c r="F1523" s="145">
        <v>4200</v>
      </c>
      <c r="G1523" s="145">
        <v>4800</v>
      </c>
      <c r="H1523" s="145">
        <v>4200</v>
      </c>
      <c r="I1523" s="145" t="s">
        <v>344</v>
      </c>
      <c r="J1523" s="107">
        <f t="shared" si="23"/>
        <v>1</v>
      </c>
    </row>
    <row r="1524" spans="1:10" hidden="1" x14ac:dyDescent="0.25">
      <c r="A1524" s="76">
        <v>667942</v>
      </c>
      <c r="B1524" s="144" t="s">
        <v>361</v>
      </c>
      <c r="C1524" s="140">
        <v>1</v>
      </c>
      <c r="D1524" s="76">
        <v>59</v>
      </c>
      <c r="E1524" s="145" t="s">
        <v>263</v>
      </c>
      <c r="F1524" s="145">
        <v>60</v>
      </c>
      <c r="G1524" s="145">
        <v>70</v>
      </c>
      <c r="H1524" s="145">
        <v>33</v>
      </c>
      <c r="I1524" s="145" t="s">
        <v>345</v>
      </c>
      <c r="J1524" s="107">
        <f t="shared" si="23"/>
        <v>1</v>
      </c>
    </row>
    <row r="1525" spans="1:10" hidden="1" x14ac:dyDescent="0.25">
      <c r="A1525" s="76">
        <v>667942</v>
      </c>
      <c r="B1525" s="144" t="s">
        <v>361</v>
      </c>
      <c r="C1525" s="140">
        <v>1</v>
      </c>
      <c r="D1525" s="76">
        <v>7</v>
      </c>
      <c r="E1525" s="145" t="s">
        <v>264</v>
      </c>
      <c r="F1525" s="145">
        <v>27</v>
      </c>
      <c r="G1525" s="145">
        <v>30</v>
      </c>
      <c r="H1525" s="145">
        <v>27</v>
      </c>
      <c r="I1525" s="145" t="s">
        <v>344</v>
      </c>
      <c r="J1525" s="107">
        <f t="shared" si="23"/>
        <v>1</v>
      </c>
    </row>
    <row r="1526" spans="1:10" hidden="1" x14ac:dyDescent="0.25">
      <c r="A1526" s="76">
        <v>667940</v>
      </c>
      <c r="B1526" s="144" t="s">
        <v>291</v>
      </c>
      <c r="C1526" s="140">
        <v>520</v>
      </c>
      <c r="D1526" s="76">
        <v>640003</v>
      </c>
      <c r="E1526" s="145" t="s">
        <v>287</v>
      </c>
      <c r="F1526" s="145">
        <v>0</v>
      </c>
      <c r="G1526" s="145">
        <v>80</v>
      </c>
      <c r="H1526" s="145">
        <v>65</v>
      </c>
      <c r="I1526" s="145" t="s">
        <v>344</v>
      </c>
      <c r="J1526" s="107">
        <f t="shared" si="23"/>
        <v>520</v>
      </c>
    </row>
    <row r="1527" spans="1:10" hidden="1" x14ac:dyDescent="0.25">
      <c r="A1527" s="76">
        <v>667940</v>
      </c>
      <c r="B1527" s="144" t="s">
        <v>291</v>
      </c>
      <c r="C1527" s="140">
        <v>520</v>
      </c>
      <c r="D1527" s="76">
        <v>640001</v>
      </c>
      <c r="E1527" s="145" t="s">
        <v>288</v>
      </c>
      <c r="F1527" s="145">
        <v>80</v>
      </c>
      <c r="G1527" s="145">
        <v>90</v>
      </c>
      <c r="H1527" s="145">
        <v>85</v>
      </c>
      <c r="I1527" s="145" t="s">
        <v>344</v>
      </c>
      <c r="J1527" s="107">
        <f t="shared" si="23"/>
        <v>520</v>
      </c>
    </row>
    <row r="1528" spans="1:10" hidden="1" x14ac:dyDescent="0.25">
      <c r="A1528" s="76">
        <v>667940</v>
      </c>
      <c r="B1528" s="144" t="s">
        <v>291</v>
      </c>
      <c r="C1528" s="140">
        <v>520</v>
      </c>
      <c r="D1528" s="76">
        <v>640002</v>
      </c>
      <c r="E1528" s="145" t="s">
        <v>104</v>
      </c>
      <c r="F1528" s="145">
        <v>2</v>
      </c>
      <c r="G1528" s="145">
        <v>8</v>
      </c>
      <c r="H1528" s="145">
        <v>4.8</v>
      </c>
      <c r="I1528" s="145" t="s">
        <v>344</v>
      </c>
      <c r="J1528" s="107">
        <f t="shared" si="23"/>
        <v>520</v>
      </c>
    </row>
    <row r="1529" spans="1:10" hidden="1" x14ac:dyDescent="0.25">
      <c r="A1529" s="76">
        <v>667940</v>
      </c>
      <c r="B1529" s="144" t="s">
        <v>291</v>
      </c>
      <c r="C1529" s="140">
        <v>520</v>
      </c>
      <c r="D1529" s="76">
        <v>690003</v>
      </c>
      <c r="E1529" s="145" t="s">
        <v>105</v>
      </c>
      <c r="F1529" s="145">
        <v>-2</v>
      </c>
      <c r="G1529" s="145">
        <v>8</v>
      </c>
      <c r="H1529" s="145">
        <v>4.5</v>
      </c>
      <c r="I1529" s="145" t="s">
        <v>344</v>
      </c>
      <c r="J1529" s="107">
        <f t="shared" si="23"/>
        <v>520</v>
      </c>
    </row>
    <row r="1530" spans="1:10" hidden="1" x14ac:dyDescent="0.25">
      <c r="A1530" s="76">
        <v>667938</v>
      </c>
      <c r="B1530" s="144" t="s">
        <v>188</v>
      </c>
      <c r="C1530" s="140">
        <v>55</v>
      </c>
      <c r="D1530" s="76">
        <v>30201</v>
      </c>
      <c r="E1530" s="145" t="s">
        <v>113</v>
      </c>
      <c r="F1530" s="145">
        <v>8500</v>
      </c>
      <c r="G1530" s="145">
        <v>9500</v>
      </c>
      <c r="H1530" s="145">
        <v>6000</v>
      </c>
      <c r="I1530" s="145" t="s">
        <v>345</v>
      </c>
      <c r="J1530" s="107">
        <f t="shared" si="23"/>
        <v>55</v>
      </c>
    </row>
    <row r="1531" spans="1:10" hidden="1" x14ac:dyDescent="0.25">
      <c r="A1531" s="76">
        <v>667938</v>
      </c>
      <c r="B1531" s="144" t="s">
        <v>188</v>
      </c>
      <c r="C1531" s="140">
        <v>55</v>
      </c>
      <c r="D1531" s="76">
        <v>30205</v>
      </c>
      <c r="E1531" s="145" t="s">
        <v>114</v>
      </c>
      <c r="F1531" s="145">
        <v>0.5</v>
      </c>
      <c r="G1531" s="145">
        <v>0.6</v>
      </c>
      <c r="H1531" s="145">
        <v>0.6</v>
      </c>
      <c r="I1531" s="145" t="s">
        <v>344</v>
      </c>
      <c r="J1531" s="107">
        <f t="shared" si="23"/>
        <v>55</v>
      </c>
    </row>
    <row r="1532" spans="1:10" x14ac:dyDescent="0.25">
      <c r="A1532" s="76">
        <v>667938</v>
      </c>
      <c r="B1532" s="144" t="s">
        <v>188</v>
      </c>
      <c r="C1532" s="140">
        <v>55</v>
      </c>
      <c r="D1532" s="76">
        <v>30206</v>
      </c>
      <c r="E1532" s="145" t="s">
        <v>115</v>
      </c>
      <c r="F1532" s="145">
        <v>0.5</v>
      </c>
      <c r="G1532" s="145">
        <v>2</v>
      </c>
      <c r="H1532" s="145">
        <v>5</v>
      </c>
      <c r="I1532" s="145" t="s">
        <v>345</v>
      </c>
      <c r="J1532" s="107">
        <f t="shared" si="23"/>
        <v>55</v>
      </c>
    </row>
    <row r="1533" spans="1:10" hidden="1" x14ac:dyDescent="0.25">
      <c r="A1533" s="76">
        <v>667938</v>
      </c>
      <c r="B1533" s="144" t="s">
        <v>188</v>
      </c>
      <c r="C1533" s="140">
        <v>55</v>
      </c>
      <c r="D1533" s="76">
        <v>30202</v>
      </c>
      <c r="E1533" s="145" t="s">
        <v>116</v>
      </c>
      <c r="F1533" s="145">
        <v>50</v>
      </c>
      <c r="G1533" s="145">
        <v>300</v>
      </c>
      <c r="H1533" s="145">
        <v>341</v>
      </c>
      <c r="I1533" s="145" t="s">
        <v>345</v>
      </c>
      <c r="J1533" s="107">
        <f t="shared" si="23"/>
        <v>55</v>
      </c>
    </row>
    <row r="1534" spans="1:10" hidden="1" x14ac:dyDescent="0.25">
      <c r="A1534" s="76">
        <v>667938</v>
      </c>
      <c r="B1534" s="144" t="s">
        <v>188</v>
      </c>
      <c r="C1534" s="140">
        <v>55</v>
      </c>
      <c r="D1534" s="76">
        <v>30203</v>
      </c>
      <c r="E1534" s="145" t="s">
        <v>117</v>
      </c>
      <c r="F1534" s="145">
        <v>105</v>
      </c>
      <c r="G1534" s="145">
        <v>110</v>
      </c>
      <c r="H1534" s="145">
        <v>105</v>
      </c>
      <c r="I1534" s="145" t="s">
        <v>344</v>
      </c>
      <c r="J1534" s="107">
        <f t="shared" si="23"/>
        <v>55</v>
      </c>
    </row>
    <row r="1535" spans="1:10" hidden="1" x14ac:dyDescent="0.25">
      <c r="A1535" s="76">
        <v>667938</v>
      </c>
      <c r="B1535" s="144" t="s">
        <v>188</v>
      </c>
      <c r="C1535" s="140">
        <v>55</v>
      </c>
      <c r="D1535" s="76">
        <v>30204</v>
      </c>
      <c r="E1535" s="145" t="s">
        <v>118</v>
      </c>
      <c r="F1535" s="145">
        <v>120</v>
      </c>
      <c r="G1535" s="145">
        <v>125</v>
      </c>
      <c r="H1535" s="145">
        <v>125</v>
      </c>
      <c r="I1535" s="145" t="s">
        <v>344</v>
      </c>
      <c r="J1535" s="107">
        <f t="shared" si="23"/>
        <v>55</v>
      </c>
    </row>
    <row r="1536" spans="1:10" hidden="1" x14ac:dyDescent="0.25">
      <c r="A1536" s="76">
        <v>667935</v>
      </c>
      <c r="B1536" s="144" t="s">
        <v>355</v>
      </c>
      <c r="C1536" s="140">
        <v>6</v>
      </c>
      <c r="D1536" s="76">
        <v>3</v>
      </c>
      <c r="E1536" s="145" t="s">
        <v>262</v>
      </c>
      <c r="F1536" s="145">
        <v>3600</v>
      </c>
      <c r="G1536" s="145">
        <v>4500</v>
      </c>
      <c r="H1536" s="145">
        <v>4500</v>
      </c>
      <c r="I1536" s="145" t="s">
        <v>344</v>
      </c>
      <c r="J1536" s="107">
        <f t="shared" si="23"/>
        <v>6</v>
      </c>
    </row>
    <row r="1537" spans="1:10" hidden="1" x14ac:dyDescent="0.25">
      <c r="A1537" s="76">
        <v>667935</v>
      </c>
      <c r="B1537" s="144" t="s">
        <v>355</v>
      </c>
      <c r="C1537" s="140">
        <v>6</v>
      </c>
      <c r="D1537" s="76">
        <v>59</v>
      </c>
      <c r="E1537" s="145" t="s">
        <v>263</v>
      </c>
      <c r="F1537" s="145">
        <v>23</v>
      </c>
      <c r="G1537" s="145">
        <v>24</v>
      </c>
      <c r="H1537" s="145">
        <v>16</v>
      </c>
      <c r="I1537" s="145" t="s">
        <v>345</v>
      </c>
      <c r="J1537" s="107">
        <f t="shared" si="23"/>
        <v>6</v>
      </c>
    </row>
    <row r="1538" spans="1:10" hidden="1" x14ac:dyDescent="0.25">
      <c r="A1538" s="76">
        <v>667935</v>
      </c>
      <c r="B1538" s="144" t="s">
        <v>355</v>
      </c>
      <c r="C1538" s="140">
        <v>6</v>
      </c>
      <c r="D1538" s="76">
        <v>58</v>
      </c>
      <c r="E1538" s="145" t="s">
        <v>303</v>
      </c>
      <c r="F1538" s="145">
        <v>20</v>
      </c>
      <c r="G1538" s="145">
        <v>20</v>
      </c>
      <c r="H1538" s="145">
        <v>20</v>
      </c>
      <c r="I1538" s="145" t="s">
        <v>344</v>
      </c>
      <c r="J1538" s="107">
        <f t="shared" ref="J1538:J1601" si="24">IF(A1538="","",IF(OR(C1538=73,C1538=74,C1538=75),75,IF(OR(C1538=31,C1538=32,C1538=33),33,IF(OR(C1538=301,C1538=302,C1538=303,C1538=304,C1538=305),301,C1538))))</f>
        <v>6</v>
      </c>
    </row>
    <row r="1539" spans="1:10" hidden="1" x14ac:dyDescent="0.25">
      <c r="A1539" s="76">
        <v>667935</v>
      </c>
      <c r="B1539" s="144" t="s">
        <v>355</v>
      </c>
      <c r="C1539" s="140">
        <v>6</v>
      </c>
      <c r="D1539" s="76">
        <v>57</v>
      </c>
      <c r="E1539" s="145" t="s">
        <v>360</v>
      </c>
      <c r="F1539" s="145">
        <v>0</v>
      </c>
      <c r="G1539" s="145">
        <v>0</v>
      </c>
      <c r="H1539" s="145">
        <v>0</v>
      </c>
      <c r="I1539" s="145" t="s">
        <v>344</v>
      </c>
      <c r="J1539" s="107">
        <f t="shared" si="24"/>
        <v>6</v>
      </c>
    </row>
    <row r="1540" spans="1:10" hidden="1" x14ac:dyDescent="0.25">
      <c r="A1540" s="76">
        <v>667935</v>
      </c>
      <c r="B1540" s="144" t="s">
        <v>355</v>
      </c>
      <c r="C1540" s="140">
        <v>6</v>
      </c>
      <c r="D1540" s="76">
        <v>21</v>
      </c>
      <c r="E1540" s="145" t="s">
        <v>265</v>
      </c>
      <c r="F1540" s="145">
        <v>23</v>
      </c>
      <c r="G1540" s="145">
        <v>30</v>
      </c>
      <c r="H1540" s="145">
        <v>30</v>
      </c>
      <c r="I1540" s="145" t="s">
        <v>344</v>
      </c>
      <c r="J1540" s="107">
        <f t="shared" si="24"/>
        <v>6</v>
      </c>
    </row>
    <row r="1541" spans="1:10" hidden="1" x14ac:dyDescent="0.25">
      <c r="A1541" s="76">
        <v>667934</v>
      </c>
      <c r="B1541" s="144" t="s">
        <v>239</v>
      </c>
      <c r="C1541" s="140">
        <v>5</v>
      </c>
      <c r="D1541" s="76">
        <v>7</v>
      </c>
      <c r="E1541" s="145" t="s">
        <v>264</v>
      </c>
      <c r="F1541" s="145">
        <v>20</v>
      </c>
      <c r="G1541" s="145">
        <v>26</v>
      </c>
      <c r="H1541" s="145">
        <v>24</v>
      </c>
      <c r="I1541" s="145" t="s">
        <v>344</v>
      </c>
      <c r="J1541" s="107">
        <f t="shared" si="24"/>
        <v>5</v>
      </c>
    </row>
    <row r="1542" spans="1:10" hidden="1" x14ac:dyDescent="0.25">
      <c r="A1542" s="76">
        <v>667934</v>
      </c>
      <c r="B1542" s="144" t="s">
        <v>239</v>
      </c>
      <c r="C1542" s="140">
        <v>5</v>
      </c>
      <c r="D1542" s="76">
        <v>64</v>
      </c>
      <c r="E1542" s="145" t="s">
        <v>271</v>
      </c>
      <c r="F1542" s="145">
        <v>100</v>
      </c>
      <c r="G1542" s="145">
        <v>100</v>
      </c>
      <c r="H1542" s="145">
        <v>100</v>
      </c>
      <c r="I1542" s="145" t="s">
        <v>344</v>
      </c>
      <c r="J1542" s="107">
        <f t="shared" si="24"/>
        <v>5</v>
      </c>
    </row>
    <row r="1543" spans="1:10" hidden="1" x14ac:dyDescent="0.25">
      <c r="A1543" s="76">
        <v>667931</v>
      </c>
      <c r="B1543" s="144" t="s">
        <v>329</v>
      </c>
      <c r="C1543" s="140">
        <v>95</v>
      </c>
      <c r="D1543" s="76">
        <v>40301</v>
      </c>
      <c r="E1543" s="145" t="s">
        <v>357</v>
      </c>
      <c r="F1543" s="145">
        <v>8000</v>
      </c>
      <c r="G1543" s="145">
        <v>8500</v>
      </c>
      <c r="H1543" s="145">
        <v>6000</v>
      </c>
      <c r="I1543" s="145" t="s">
        <v>345</v>
      </c>
      <c r="J1543" s="107">
        <f t="shared" si="24"/>
        <v>95</v>
      </c>
    </row>
    <row r="1544" spans="1:10" hidden="1" x14ac:dyDescent="0.25">
      <c r="A1544" s="76">
        <v>667931</v>
      </c>
      <c r="B1544" s="144" t="s">
        <v>329</v>
      </c>
      <c r="C1544" s="140">
        <v>95</v>
      </c>
      <c r="D1544" s="76">
        <v>40304</v>
      </c>
      <c r="E1544" s="145" t="s">
        <v>328</v>
      </c>
      <c r="F1544" s="145">
        <v>0</v>
      </c>
      <c r="G1544" s="145">
        <v>200</v>
      </c>
      <c r="H1544" s="145">
        <v>260</v>
      </c>
      <c r="I1544" s="145" t="s">
        <v>345</v>
      </c>
      <c r="J1544" s="107">
        <f t="shared" si="24"/>
        <v>95</v>
      </c>
    </row>
    <row r="1545" spans="1:10" hidden="1" x14ac:dyDescent="0.25">
      <c r="A1545" s="76">
        <v>667931</v>
      </c>
      <c r="B1545" s="144" t="s">
        <v>329</v>
      </c>
      <c r="C1545" s="140">
        <v>95</v>
      </c>
      <c r="D1545" s="76">
        <v>40302</v>
      </c>
      <c r="E1545" s="145" t="s">
        <v>358</v>
      </c>
      <c r="F1545" s="145">
        <v>90</v>
      </c>
      <c r="G1545" s="145">
        <v>95</v>
      </c>
      <c r="H1545" s="145">
        <v>92</v>
      </c>
      <c r="I1545" s="145" t="s">
        <v>344</v>
      </c>
      <c r="J1545" s="107">
        <f t="shared" si="24"/>
        <v>95</v>
      </c>
    </row>
    <row r="1546" spans="1:10" hidden="1" x14ac:dyDescent="0.25">
      <c r="A1546" s="76">
        <v>667931</v>
      </c>
      <c r="B1546" s="144" t="s">
        <v>329</v>
      </c>
      <c r="C1546" s="140">
        <v>95</v>
      </c>
      <c r="D1546" s="76">
        <v>40303</v>
      </c>
      <c r="E1546" s="145" t="s">
        <v>359</v>
      </c>
      <c r="F1546" s="145">
        <v>110</v>
      </c>
      <c r="G1546" s="145">
        <v>115</v>
      </c>
      <c r="H1546" s="145">
        <v>120</v>
      </c>
      <c r="I1546" s="145" t="s">
        <v>345</v>
      </c>
      <c r="J1546" s="107">
        <f t="shared" si="24"/>
        <v>95</v>
      </c>
    </row>
    <row r="1547" spans="1:10" hidden="1" x14ac:dyDescent="0.25">
      <c r="A1547" s="76">
        <v>667930</v>
      </c>
      <c r="B1547" s="144" t="s">
        <v>329</v>
      </c>
      <c r="C1547" s="140">
        <v>95</v>
      </c>
      <c r="D1547" s="76">
        <v>40301</v>
      </c>
      <c r="E1547" s="145" t="s">
        <v>357</v>
      </c>
      <c r="F1547" s="145">
        <v>8000</v>
      </c>
      <c r="G1547" s="145">
        <v>8500</v>
      </c>
      <c r="H1547" s="145">
        <v>7000</v>
      </c>
      <c r="I1547" s="145" t="s">
        <v>345</v>
      </c>
      <c r="J1547" s="107">
        <f t="shared" si="24"/>
        <v>95</v>
      </c>
    </row>
    <row r="1548" spans="1:10" hidden="1" x14ac:dyDescent="0.25">
      <c r="A1548" s="76">
        <v>667930</v>
      </c>
      <c r="B1548" s="144" t="s">
        <v>329</v>
      </c>
      <c r="C1548" s="140">
        <v>95</v>
      </c>
      <c r="D1548" s="76">
        <v>40304</v>
      </c>
      <c r="E1548" s="145" t="s">
        <v>328</v>
      </c>
      <c r="F1548" s="145">
        <v>0</v>
      </c>
      <c r="G1548" s="145">
        <v>200</v>
      </c>
      <c r="H1548" s="145">
        <v>259</v>
      </c>
      <c r="I1548" s="145" t="s">
        <v>345</v>
      </c>
      <c r="J1548" s="107">
        <f t="shared" si="24"/>
        <v>95</v>
      </c>
    </row>
    <row r="1549" spans="1:10" hidden="1" x14ac:dyDescent="0.25">
      <c r="A1549" s="76">
        <v>667930</v>
      </c>
      <c r="B1549" s="144" t="s">
        <v>329</v>
      </c>
      <c r="C1549" s="140">
        <v>95</v>
      </c>
      <c r="D1549" s="76">
        <v>40302</v>
      </c>
      <c r="E1549" s="145" t="s">
        <v>358</v>
      </c>
      <c r="F1549" s="145">
        <v>90</v>
      </c>
      <c r="G1549" s="145">
        <v>95</v>
      </c>
      <c r="H1549" s="145">
        <v>92</v>
      </c>
      <c r="I1549" s="145" t="s">
        <v>344</v>
      </c>
      <c r="J1549" s="107">
        <f t="shared" si="24"/>
        <v>95</v>
      </c>
    </row>
    <row r="1550" spans="1:10" hidden="1" x14ac:dyDescent="0.25">
      <c r="A1550" s="76">
        <v>667930</v>
      </c>
      <c r="B1550" s="144" t="s">
        <v>329</v>
      </c>
      <c r="C1550" s="140">
        <v>95</v>
      </c>
      <c r="D1550" s="76">
        <v>40303</v>
      </c>
      <c r="E1550" s="145" t="s">
        <v>359</v>
      </c>
      <c r="F1550" s="145">
        <v>110</v>
      </c>
      <c r="G1550" s="145">
        <v>115</v>
      </c>
      <c r="H1550" s="145">
        <v>116</v>
      </c>
      <c r="I1550" s="145" t="s">
        <v>345</v>
      </c>
      <c r="J1550" s="107">
        <f t="shared" si="24"/>
        <v>95</v>
      </c>
    </row>
    <row r="1551" spans="1:10" hidden="1" x14ac:dyDescent="0.25">
      <c r="A1551" s="76">
        <v>667928</v>
      </c>
      <c r="B1551" s="144" t="s">
        <v>355</v>
      </c>
      <c r="C1551" s="140">
        <v>6</v>
      </c>
      <c r="D1551" s="76">
        <v>3</v>
      </c>
      <c r="E1551" s="145" t="s">
        <v>262</v>
      </c>
      <c r="F1551" s="145">
        <v>3600</v>
      </c>
      <c r="G1551" s="145">
        <v>4500</v>
      </c>
      <c r="H1551" s="145">
        <v>4200</v>
      </c>
      <c r="I1551" s="145" t="s">
        <v>344</v>
      </c>
      <c r="J1551" s="107">
        <f t="shared" si="24"/>
        <v>6</v>
      </c>
    </row>
    <row r="1552" spans="1:10" hidden="1" x14ac:dyDescent="0.25">
      <c r="A1552" s="76">
        <v>667928</v>
      </c>
      <c r="B1552" s="144" t="s">
        <v>355</v>
      </c>
      <c r="C1552" s="140">
        <v>6</v>
      </c>
      <c r="D1552" s="76">
        <v>59</v>
      </c>
      <c r="E1552" s="145" t="s">
        <v>263</v>
      </c>
      <c r="F1552" s="145">
        <v>23</v>
      </c>
      <c r="G1552" s="145">
        <v>24</v>
      </c>
      <c r="H1552" s="145">
        <v>24</v>
      </c>
      <c r="I1552" s="145" t="s">
        <v>344</v>
      </c>
      <c r="J1552" s="107">
        <f t="shared" si="24"/>
        <v>6</v>
      </c>
    </row>
    <row r="1553" spans="1:10" hidden="1" x14ac:dyDescent="0.25">
      <c r="A1553" s="76">
        <v>667928</v>
      </c>
      <c r="B1553" s="144" t="s">
        <v>355</v>
      </c>
      <c r="C1553" s="140">
        <v>6</v>
      </c>
      <c r="D1553" s="76">
        <v>58</v>
      </c>
      <c r="E1553" s="145" t="s">
        <v>303</v>
      </c>
      <c r="F1553" s="145">
        <v>20</v>
      </c>
      <c r="G1553" s="145">
        <v>20</v>
      </c>
      <c r="H1553" s="145">
        <v>20</v>
      </c>
      <c r="I1553" s="145" t="s">
        <v>344</v>
      </c>
      <c r="J1553" s="107">
        <f t="shared" si="24"/>
        <v>6</v>
      </c>
    </row>
    <row r="1554" spans="1:10" hidden="1" x14ac:dyDescent="0.25">
      <c r="A1554" s="76">
        <v>667928</v>
      </c>
      <c r="B1554" s="144" t="s">
        <v>355</v>
      </c>
      <c r="C1554" s="140">
        <v>6</v>
      </c>
      <c r="D1554" s="76">
        <v>57</v>
      </c>
      <c r="E1554" s="145" t="s">
        <v>360</v>
      </c>
      <c r="F1554" s="145">
        <v>0</v>
      </c>
      <c r="G1554" s="145">
        <v>0</v>
      </c>
      <c r="H1554" s="145">
        <v>0</v>
      </c>
      <c r="I1554" s="145" t="s">
        <v>344</v>
      </c>
      <c r="J1554" s="107">
        <f t="shared" si="24"/>
        <v>6</v>
      </c>
    </row>
    <row r="1555" spans="1:10" hidden="1" x14ac:dyDescent="0.25">
      <c r="A1555" s="76">
        <v>667928</v>
      </c>
      <c r="B1555" s="144" t="s">
        <v>355</v>
      </c>
      <c r="C1555" s="140">
        <v>6</v>
      </c>
      <c r="D1555" s="76">
        <v>21</v>
      </c>
      <c r="E1555" s="145" t="s">
        <v>265</v>
      </c>
      <c r="F1555" s="145">
        <v>23</v>
      </c>
      <c r="G1555" s="145">
        <v>30</v>
      </c>
      <c r="H1555" s="145">
        <v>28</v>
      </c>
      <c r="I1555" s="145" t="s">
        <v>344</v>
      </c>
      <c r="J1555" s="107">
        <f t="shared" si="24"/>
        <v>6</v>
      </c>
    </row>
    <row r="1556" spans="1:10" hidden="1" x14ac:dyDescent="0.25">
      <c r="A1556" s="76">
        <v>667926</v>
      </c>
      <c r="B1556" s="144" t="s">
        <v>330</v>
      </c>
      <c r="C1556" s="140">
        <v>94</v>
      </c>
      <c r="D1556" s="76">
        <v>40201</v>
      </c>
      <c r="E1556" s="145" t="s">
        <v>322</v>
      </c>
      <c r="F1556" s="145">
        <v>8000</v>
      </c>
      <c r="G1556" s="145">
        <v>9200</v>
      </c>
      <c r="H1556" s="145">
        <v>6500</v>
      </c>
      <c r="I1556" s="145" t="s">
        <v>345</v>
      </c>
      <c r="J1556" s="107">
        <f t="shared" si="24"/>
        <v>94</v>
      </c>
    </row>
    <row r="1557" spans="1:10" hidden="1" x14ac:dyDescent="0.25">
      <c r="A1557" s="76">
        <v>667926</v>
      </c>
      <c r="B1557" s="144" t="s">
        <v>330</v>
      </c>
      <c r="C1557" s="140">
        <v>94</v>
      </c>
      <c r="D1557" s="76">
        <v>40202</v>
      </c>
      <c r="E1557" s="145" t="s">
        <v>323</v>
      </c>
      <c r="F1557" s="145">
        <v>1</v>
      </c>
      <c r="G1557" s="145">
        <v>2</v>
      </c>
      <c r="H1557" s="145">
        <v>1.2</v>
      </c>
      <c r="I1557" s="145" t="s">
        <v>344</v>
      </c>
      <c r="J1557" s="107">
        <f t="shared" si="24"/>
        <v>94</v>
      </c>
    </row>
    <row r="1558" spans="1:10" hidden="1" x14ac:dyDescent="0.25">
      <c r="A1558" s="76">
        <v>667926</v>
      </c>
      <c r="B1558" s="144" t="s">
        <v>330</v>
      </c>
      <c r="C1558" s="140">
        <v>94</v>
      </c>
      <c r="D1558" s="76">
        <v>40204</v>
      </c>
      <c r="E1558" s="145" t="s">
        <v>324</v>
      </c>
      <c r="F1558" s="145">
        <v>50</v>
      </c>
      <c r="G1558" s="145">
        <v>150</v>
      </c>
      <c r="H1558" s="145">
        <v>50</v>
      </c>
      <c r="I1558" s="145" t="s">
        <v>344</v>
      </c>
      <c r="J1558" s="107">
        <f t="shared" si="24"/>
        <v>94</v>
      </c>
    </row>
    <row r="1559" spans="1:10" hidden="1" x14ac:dyDescent="0.25">
      <c r="A1559" s="76">
        <v>667926</v>
      </c>
      <c r="B1559" s="144" t="s">
        <v>330</v>
      </c>
      <c r="C1559" s="140">
        <v>94</v>
      </c>
      <c r="D1559" s="76">
        <v>40203</v>
      </c>
      <c r="E1559" s="145" t="s">
        <v>325</v>
      </c>
      <c r="F1559" s="145">
        <v>5</v>
      </c>
      <c r="G1559" s="145">
        <v>25</v>
      </c>
      <c r="H1559" s="145">
        <v>6</v>
      </c>
      <c r="I1559" s="145" t="s">
        <v>344</v>
      </c>
      <c r="J1559" s="107">
        <f t="shared" si="24"/>
        <v>94</v>
      </c>
    </row>
    <row r="1560" spans="1:10" hidden="1" x14ac:dyDescent="0.25">
      <c r="A1560" s="76">
        <v>667926</v>
      </c>
      <c r="B1560" s="144" t="s">
        <v>330</v>
      </c>
      <c r="C1560" s="140">
        <v>94</v>
      </c>
      <c r="D1560" s="76">
        <v>40206</v>
      </c>
      <c r="E1560" s="145" t="s">
        <v>326</v>
      </c>
      <c r="F1560" s="145">
        <v>8</v>
      </c>
      <c r="G1560" s="145">
        <v>15</v>
      </c>
      <c r="H1560" s="145">
        <v>8</v>
      </c>
      <c r="I1560" s="145" t="s">
        <v>344</v>
      </c>
      <c r="J1560" s="107">
        <f t="shared" si="24"/>
        <v>94</v>
      </c>
    </row>
    <row r="1561" spans="1:10" hidden="1" x14ac:dyDescent="0.25">
      <c r="A1561" s="76">
        <v>667926</v>
      </c>
      <c r="B1561" s="144" t="s">
        <v>330</v>
      </c>
      <c r="C1561" s="140">
        <v>94</v>
      </c>
      <c r="D1561" s="76">
        <v>40205</v>
      </c>
      <c r="E1561" s="145" t="s">
        <v>327</v>
      </c>
      <c r="F1561" s="145">
        <v>78</v>
      </c>
      <c r="G1561" s="145">
        <v>82</v>
      </c>
      <c r="H1561" s="145">
        <v>80</v>
      </c>
      <c r="I1561" s="145" t="s">
        <v>344</v>
      </c>
      <c r="J1561" s="107">
        <f t="shared" si="24"/>
        <v>94</v>
      </c>
    </row>
    <row r="1562" spans="1:10" hidden="1" x14ac:dyDescent="0.25">
      <c r="A1562" s="76">
        <v>667925</v>
      </c>
      <c r="B1562" s="144" t="s">
        <v>330</v>
      </c>
      <c r="C1562" s="140">
        <v>94</v>
      </c>
      <c r="D1562" s="76">
        <v>40201</v>
      </c>
      <c r="E1562" s="145" t="s">
        <v>322</v>
      </c>
      <c r="F1562" s="145">
        <v>8000</v>
      </c>
      <c r="G1562" s="145">
        <v>9200</v>
      </c>
      <c r="H1562" s="145">
        <v>6500</v>
      </c>
      <c r="I1562" s="145" t="s">
        <v>345</v>
      </c>
      <c r="J1562" s="107">
        <f t="shared" si="24"/>
        <v>94</v>
      </c>
    </row>
    <row r="1563" spans="1:10" hidden="1" x14ac:dyDescent="0.25">
      <c r="A1563" s="76">
        <v>667925</v>
      </c>
      <c r="B1563" s="144" t="s">
        <v>330</v>
      </c>
      <c r="C1563" s="140">
        <v>94</v>
      </c>
      <c r="D1563" s="76">
        <v>40202</v>
      </c>
      <c r="E1563" s="145" t="s">
        <v>323</v>
      </c>
      <c r="F1563" s="145">
        <v>1</v>
      </c>
      <c r="G1563" s="145">
        <v>2</v>
      </c>
      <c r="H1563" s="145">
        <v>1.1000000000000001</v>
      </c>
      <c r="I1563" s="145" t="s">
        <v>344</v>
      </c>
      <c r="J1563" s="107">
        <f t="shared" si="24"/>
        <v>94</v>
      </c>
    </row>
    <row r="1564" spans="1:10" hidden="1" x14ac:dyDescent="0.25">
      <c r="A1564" s="76">
        <v>667925</v>
      </c>
      <c r="B1564" s="144" t="s">
        <v>330</v>
      </c>
      <c r="C1564" s="140">
        <v>94</v>
      </c>
      <c r="D1564" s="76">
        <v>40204</v>
      </c>
      <c r="E1564" s="145" t="s">
        <v>324</v>
      </c>
      <c r="F1564" s="145">
        <v>50</v>
      </c>
      <c r="G1564" s="145">
        <v>150</v>
      </c>
      <c r="H1564" s="145">
        <v>50</v>
      </c>
      <c r="I1564" s="145" t="s">
        <v>344</v>
      </c>
      <c r="J1564" s="107">
        <f t="shared" si="24"/>
        <v>94</v>
      </c>
    </row>
    <row r="1565" spans="1:10" hidden="1" x14ac:dyDescent="0.25">
      <c r="A1565" s="76">
        <v>667925</v>
      </c>
      <c r="B1565" s="144" t="s">
        <v>330</v>
      </c>
      <c r="C1565" s="140">
        <v>94</v>
      </c>
      <c r="D1565" s="76">
        <v>40203</v>
      </c>
      <c r="E1565" s="145" t="s">
        <v>325</v>
      </c>
      <c r="F1565" s="145">
        <v>5</v>
      </c>
      <c r="G1565" s="145">
        <v>25</v>
      </c>
      <c r="H1565" s="145">
        <v>6</v>
      </c>
      <c r="I1565" s="145" t="s">
        <v>344</v>
      </c>
      <c r="J1565" s="107">
        <f t="shared" si="24"/>
        <v>94</v>
      </c>
    </row>
    <row r="1566" spans="1:10" hidden="1" x14ac:dyDescent="0.25">
      <c r="A1566" s="76">
        <v>667925</v>
      </c>
      <c r="B1566" s="144" t="s">
        <v>330</v>
      </c>
      <c r="C1566" s="140">
        <v>94</v>
      </c>
      <c r="D1566" s="76">
        <v>40206</v>
      </c>
      <c r="E1566" s="145" t="s">
        <v>326</v>
      </c>
      <c r="F1566" s="145">
        <v>8</v>
      </c>
      <c r="G1566" s="145">
        <v>15</v>
      </c>
      <c r="H1566" s="145">
        <v>8</v>
      </c>
      <c r="I1566" s="145" t="s">
        <v>344</v>
      </c>
      <c r="J1566" s="107">
        <f t="shared" si="24"/>
        <v>94</v>
      </c>
    </row>
    <row r="1567" spans="1:10" hidden="1" x14ac:dyDescent="0.25">
      <c r="A1567" s="76">
        <v>667925</v>
      </c>
      <c r="B1567" s="144" t="s">
        <v>330</v>
      </c>
      <c r="C1567" s="140">
        <v>94</v>
      </c>
      <c r="D1567" s="76">
        <v>40205</v>
      </c>
      <c r="E1567" s="145" t="s">
        <v>327</v>
      </c>
      <c r="F1567" s="145">
        <v>78</v>
      </c>
      <c r="G1567" s="145">
        <v>82</v>
      </c>
      <c r="H1567" s="145">
        <v>80</v>
      </c>
      <c r="I1567" s="145" t="s">
        <v>344</v>
      </c>
      <c r="J1567" s="107">
        <f t="shared" si="24"/>
        <v>94</v>
      </c>
    </row>
    <row r="1568" spans="1:10" hidden="1" x14ac:dyDescent="0.25">
      <c r="A1568" s="76">
        <v>667923</v>
      </c>
      <c r="B1568" s="144" t="s">
        <v>198</v>
      </c>
      <c r="C1568" s="140">
        <v>304</v>
      </c>
      <c r="D1568" s="76">
        <v>60402</v>
      </c>
      <c r="E1568" s="145" t="s">
        <v>179</v>
      </c>
      <c r="F1568" s="145">
        <v>2</v>
      </c>
      <c r="G1568" s="145">
        <v>8</v>
      </c>
      <c r="H1568" s="145">
        <v>6</v>
      </c>
      <c r="I1568" s="145" t="s">
        <v>344</v>
      </c>
      <c r="J1568" s="107">
        <f t="shared" si="24"/>
        <v>301</v>
      </c>
    </row>
    <row r="1569" spans="1:10" hidden="1" x14ac:dyDescent="0.25">
      <c r="A1569" s="76">
        <v>667923</v>
      </c>
      <c r="B1569" s="144" t="s">
        <v>198</v>
      </c>
      <c r="C1569" s="140">
        <v>304</v>
      </c>
      <c r="D1569" s="76">
        <v>60404</v>
      </c>
      <c r="E1569" s="145" t="s">
        <v>211</v>
      </c>
      <c r="F1569" s="145">
        <v>0.5</v>
      </c>
      <c r="G1569" s="145">
        <v>6.5</v>
      </c>
      <c r="H1569" s="145">
        <v>6.5</v>
      </c>
      <c r="I1569" s="145" t="s">
        <v>344</v>
      </c>
      <c r="J1569" s="107">
        <f t="shared" si="24"/>
        <v>301</v>
      </c>
    </row>
    <row r="1570" spans="1:10" hidden="1" x14ac:dyDescent="0.25">
      <c r="A1570" s="76">
        <v>667923</v>
      </c>
      <c r="B1570" s="144" t="s">
        <v>198</v>
      </c>
      <c r="C1570" s="140">
        <v>304</v>
      </c>
      <c r="D1570" s="76">
        <v>60401</v>
      </c>
      <c r="E1570" s="145" t="s">
        <v>180</v>
      </c>
      <c r="F1570" s="145">
        <v>35</v>
      </c>
      <c r="G1570" s="145">
        <v>36.5</v>
      </c>
      <c r="H1570" s="145">
        <v>35.4</v>
      </c>
      <c r="I1570" s="145" t="s">
        <v>344</v>
      </c>
      <c r="J1570" s="107">
        <f t="shared" si="24"/>
        <v>301</v>
      </c>
    </row>
    <row r="1571" spans="1:10" hidden="1" x14ac:dyDescent="0.25">
      <c r="A1571" s="76">
        <v>667923</v>
      </c>
      <c r="B1571" s="144" t="s">
        <v>198</v>
      </c>
      <c r="C1571" s="140">
        <v>304</v>
      </c>
      <c r="D1571" s="76">
        <v>60403</v>
      </c>
      <c r="E1571" s="145" t="s">
        <v>212</v>
      </c>
      <c r="F1571" s="145">
        <v>150</v>
      </c>
      <c r="G1571" s="145">
        <v>300</v>
      </c>
      <c r="H1571" s="145">
        <v>240</v>
      </c>
      <c r="I1571" s="145" t="s">
        <v>344</v>
      </c>
      <c r="J1571" s="107">
        <f t="shared" si="24"/>
        <v>301</v>
      </c>
    </row>
    <row r="1572" spans="1:10" hidden="1" x14ac:dyDescent="0.25">
      <c r="A1572" s="76">
        <v>667921</v>
      </c>
      <c r="B1572" s="144" t="s">
        <v>191</v>
      </c>
      <c r="C1572" s="140">
        <v>540</v>
      </c>
      <c r="D1572" s="76">
        <v>670001</v>
      </c>
      <c r="E1572" s="145" t="s">
        <v>243</v>
      </c>
      <c r="F1572" s="145">
        <v>500</v>
      </c>
      <c r="G1572" s="145">
        <v>1200</v>
      </c>
      <c r="H1572" s="145">
        <v>1200</v>
      </c>
      <c r="I1572" s="145" t="s">
        <v>344</v>
      </c>
      <c r="J1572" s="107">
        <f t="shared" si="24"/>
        <v>540</v>
      </c>
    </row>
    <row r="1573" spans="1:10" hidden="1" x14ac:dyDescent="0.25">
      <c r="A1573" s="76">
        <v>667921</v>
      </c>
      <c r="B1573" s="144" t="s">
        <v>191</v>
      </c>
      <c r="C1573" s="140">
        <v>540</v>
      </c>
      <c r="D1573" s="76">
        <v>670002</v>
      </c>
      <c r="E1573" s="145" t="s">
        <v>244</v>
      </c>
      <c r="F1573" s="145">
        <v>0</v>
      </c>
      <c r="G1573" s="145">
        <v>1000</v>
      </c>
      <c r="H1573" s="145">
        <v>0</v>
      </c>
      <c r="I1573" s="145" t="s">
        <v>344</v>
      </c>
      <c r="J1573" s="107">
        <f t="shared" si="24"/>
        <v>540</v>
      </c>
    </row>
    <row r="1574" spans="1:10" hidden="1" x14ac:dyDescent="0.25">
      <c r="A1574" s="76">
        <v>667921</v>
      </c>
      <c r="B1574" s="144" t="s">
        <v>191</v>
      </c>
      <c r="C1574" s="140">
        <v>540</v>
      </c>
      <c r="D1574" s="76">
        <v>670003</v>
      </c>
      <c r="E1574" s="145" t="s">
        <v>245</v>
      </c>
      <c r="F1574" s="145">
        <v>0</v>
      </c>
      <c r="G1574" s="145">
        <v>1200</v>
      </c>
      <c r="H1574" s="145">
        <v>0</v>
      </c>
      <c r="I1574" s="145" t="s">
        <v>344</v>
      </c>
      <c r="J1574" s="107">
        <f t="shared" si="24"/>
        <v>540</v>
      </c>
    </row>
    <row r="1575" spans="1:10" hidden="1" x14ac:dyDescent="0.25">
      <c r="A1575" s="76">
        <v>667921</v>
      </c>
      <c r="B1575" s="144" t="s">
        <v>191</v>
      </c>
      <c r="C1575" s="140">
        <v>540</v>
      </c>
      <c r="D1575" s="76">
        <v>670005</v>
      </c>
      <c r="E1575" s="145" t="s">
        <v>246</v>
      </c>
      <c r="F1575" s="145">
        <v>2500</v>
      </c>
      <c r="G1575" s="145">
        <v>4800</v>
      </c>
      <c r="H1575" s="145">
        <v>46.68</v>
      </c>
      <c r="I1575" s="145" t="s">
        <v>345</v>
      </c>
      <c r="J1575" s="107">
        <f t="shared" si="24"/>
        <v>540</v>
      </c>
    </row>
    <row r="1576" spans="1:10" hidden="1" x14ac:dyDescent="0.25">
      <c r="A1576" s="76">
        <v>667921</v>
      </c>
      <c r="B1576" s="144" t="s">
        <v>191</v>
      </c>
      <c r="C1576" s="140">
        <v>540</v>
      </c>
      <c r="D1576" s="76">
        <v>670006</v>
      </c>
      <c r="E1576" s="145" t="s">
        <v>247</v>
      </c>
      <c r="F1576" s="145">
        <v>10.5</v>
      </c>
      <c r="G1576" s="145">
        <v>17.5</v>
      </c>
      <c r="H1576" s="145">
        <v>15.9</v>
      </c>
      <c r="I1576" s="145" t="s">
        <v>344</v>
      </c>
      <c r="J1576" s="107">
        <f t="shared" si="24"/>
        <v>540</v>
      </c>
    </row>
    <row r="1577" spans="1:10" hidden="1" x14ac:dyDescent="0.25">
      <c r="A1577" s="76">
        <v>667921</v>
      </c>
      <c r="B1577" s="144" t="s">
        <v>191</v>
      </c>
      <c r="C1577" s="140">
        <v>540</v>
      </c>
      <c r="D1577" s="76">
        <v>670010</v>
      </c>
      <c r="E1577" s="145" t="s">
        <v>248</v>
      </c>
      <c r="F1577" s="145">
        <v>0.1</v>
      </c>
      <c r="G1577" s="145">
        <v>19</v>
      </c>
      <c r="H1577" s="145">
        <v>3.5</v>
      </c>
      <c r="I1577" s="145" t="s">
        <v>344</v>
      </c>
      <c r="J1577" s="107">
        <f t="shared" si="24"/>
        <v>540</v>
      </c>
    </row>
    <row r="1578" spans="1:10" hidden="1" x14ac:dyDescent="0.25">
      <c r="A1578" s="76">
        <v>667921</v>
      </c>
      <c r="B1578" s="144" t="s">
        <v>191</v>
      </c>
      <c r="C1578" s="140">
        <v>540</v>
      </c>
      <c r="D1578" s="76">
        <v>670011</v>
      </c>
      <c r="E1578" s="145" t="s">
        <v>249</v>
      </c>
      <c r="F1578" s="145">
        <v>3</v>
      </c>
      <c r="G1578" s="145">
        <v>4</v>
      </c>
      <c r="H1578" s="145">
        <v>4</v>
      </c>
      <c r="I1578" s="145" t="s">
        <v>344</v>
      </c>
      <c r="J1578" s="107">
        <f t="shared" si="24"/>
        <v>540</v>
      </c>
    </row>
    <row r="1579" spans="1:10" hidden="1" x14ac:dyDescent="0.25">
      <c r="A1579" s="76">
        <v>667921</v>
      </c>
      <c r="B1579" s="144" t="s">
        <v>191</v>
      </c>
      <c r="C1579" s="140">
        <v>540</v>
      </c>
      <c r="D1579" s="76">
        <v>670007</v>
      </c>
      <c r="E1579" s="145" t="s">
        <v>250</v>
      </c>
      <c r="F1579" s="145">
        <v>580</v>
      </c>
      <c r="G1579" s="145">
        <v>650</v>
      </c>
      <c r="H1579" s="145">
        <v>620</v>
      </c>
      <c r="I1579" s="145" t="s">
        <v>344</v>
      </c>
      <c r="J1579" s="107">
        <f t="shared" si="24"/>
        <v>540</v>
      </c>
    </row>
    <row r="1580" spans="1:10" hidden="1" x14ac:dyDescent="0.25">
      <c r="A1580" s="76">
        <v>667921</v>
      </c>
      <c r="B1580" s="144" t="s">
        <v>191</v>
      </c>
      <c r="C1580" s="140">
        <v>540</v>
      </c>
      <c r="D1580" s="76">
        <v>670004</v>
      </c>
      <c r="E1580" s="145" t="s">
        <v>251</v>
      </c>
      <c r="F1580" s="145">
        <v>3</v>
      </c>
      <c r="G1580" s="145">
        <v>6</v>
      </c>
      <c r="H1580" s="145">
        <v>4.5</v>
      </c>
      <c r="I1580" s="145" t="s">
        <v>344</v>
      </c>
      <c r="J1580" s="107">
        <f t="shared" si="24"/>
        <v>540</v>
      </c>
    </row>
    <row r="1581" spans="1:10" hidden="1" x14ac:dyDescent="0.25">
      <c r="A1581" s="76">
        <v>667921</v>
      </c>
      <c r="B1581" s="144" t="s">
        <v>191</v>
      </c>
      <c r="C1581" s="140">
        <v>540</v>
      </c>
      <c r="D1581" s="76">
        <v>670009</v>
      </c>
      <c r="E1581" s="145" t="s">
        <v>252</v>
      </c>
      <c r="F1581" s="145">
        <v>0.45</v>
      </c>
      <c r="G1581" s="145">
        <v>2.5</v>
      </c>
      <c r="H1581" s="145">
        <v>2</v>
      </c>
      <c r="I1581" s="145" t="s">
        <v>344</v>
      </c>
      <c r="J1581" s="107">
        <f t="shared" si="24"/>
        <v>540</v>
      </c>
    </row>
    <row r="1582" spans="1:10" hidden="1" x14ac:dyDescent="0.25">
      <c r="A1582" s="76">
        <v>667921</v>
      </c>
      <c r="B1582" s="144" t="s">
        <v>191</v>
      </c>
      <c r="C1582" s="140">
        <v>540</v>
      </c>
      <c r="D1582" s="76">
        <v>670008</v>
      </c>
      <c r="E1582" s="145" t="s">
        <v>253</v>
      </c>
      <c r="F1582" s="145">
        <v>9</v>
      </c>
      <c r="G1582" s="145">
        <v>13</v>
      </c>
      <c r="H1582" s="145">
        <v>12</v>
      </c>
      <c r="I1582" s="145" t="s">
        <v>344</v>
      </c>
      <c r="J1582" s="107">
        <f t="shared" si="24"/>
        <v>540</v>
      </c>
    </row>
    <row r="1583" spans="1:10" hidden="1" x14ac:dyDescent="0.25">
      <c r="A1583" s="76">
        <v>667921</v>
      </c>
      <c r="B1583" s="144" t="s">
        <v>191</v>
      </c>
      <c r="C1583" s="140">
        <v>540</v>
      </c>
      <c r="D1583" s="76">
        <v>680011</v>
      </c>
      <c r="E1583" s="145" t="s">
        <v>254</v>
      </c>
      <c r="F1583" s="145">
        <v>3</v>
      </c>
      <c r="G1583" s="145">
        <v>4</v>
      </c>
      <c r="H1583" s="145">
        <v>4</v>
      </c>
      <c r="I1583" s="145" t="s">
        <v>344</v>
      </c>
      <c r="J1583" s="107">
        <f t="shared" si="24"/>
        <v>540</v>
      </c>
    </row>
    <row r="1584" spans="1:10" hidden="1" x14ac:dyDescent="0.25">
      <c r="A1584" s="76">
        <v>667921</v>
      </c>
      <c r="B1584" s="144" t="s">
        <v>191</v>
      </c>
      <c r="C1584" s="140">
        <v>540</v>
      </c>
      <c r="D1584" s="76">
        <v>680009</v>
      </c>
      <c r="E1584" s="145" t="s">
        <v>90</v>
      </c>
      <c r="F1584" s="145">
        <v>32</v>
      </c>
      <c r="G1584" s="145">
        <v>35</v>
      </c>
      <c r="H1584" s="145">
        <v>34</v>
      </c>
      <c r="I1584" s="145" t="s">
        <v>344</v>
      </c>
      <c r="J1584" s="107">
        <f t="shared" si="24"/>
        <v>540</v>
      </c>
    </row>
    <row r="1585" spans="1:10" hidden="1" x14ac:dyDescent="0.25">
      <c r="A1585" s="76">
        <v>667921</v>
      </c>
      <c r="B1585" s="144" t="s">
        <v>191</v>
      </c>
      <c r="C1585" s="140">
        <v>540</v>
      </c>
      <c r="D1585" s="76">
        <v>680001</v>
      </c>
      <c r="E1585" s="145" t="s">
        <v>255</v>
      </c>
      <c r="F1585" s="145">
        <v>40</v>
      </c>
      <c r="G1585" s="145">
        <v>75</v>
      </c>
      <c r="H1585" s="145">
        <v>56</v>
      </c>
      <c r="I1585" s="145" t="s">
        <v>344</v>
      </c>
      <c r="J1585" s="107">
        <f t="shared" si="24"/>
        <v>540</v>
      </c>
    </row>
    <row r="1586" spans="1:10" hidden="1" x14ac:dyDescent="0.25">
      <c r="A1586" s="76">
        <v>667921</v>
      </c>
      <c r="B1586" s="144" t="s">
        <v>191</v>
      </c>
      <c r="C1586" s="140">
        <v>540</v>
      </c>
      <c r="D1586" s="76">
        <v>680003</v>
      </c>
      <c r="E1586" s="145" t="s">
        <v>256</v>
      </c>
      <c r="F1586" s="145">
        <v>30</v>
      </c>
      <c r="G1586" s="145">
        <v>90</v>
      </c>
      <c r="H1586" s="145">
        <v>75</v>
      </c>
      <c r="I1586" s="145" t="s">
        <v>344</v>
      </c>
      <c r="J1586" s="107">
        <f t="shared" si="24"/>
        <v>540</v>
      </c>
    </row>
    <row r="1587" spans="1:10" hidden="1" x14ac:dyDescent="0.25">
      <c r="A1587" s="76">
        <v>667921</v>
      </c>
      <c r="B1587" s="144" t="s">
        <v>191</v>
      </c>
      <c r="C1587" s="140">
        <v>540</v>
      </c>
      <c r="D1587" s="76">
        <v>680007</v>
      </c>
      <c r="E1587" s="145" t="s">
        <v>300</v>
      </c>
      <c r="F1587" s="145">
        <v>501</v>
      </c>
      <c r="G1587" s="145">
        <v>505</v>
      </c>
      <c r="H1587" s="145">
        <v>503</v>
      </c>
      <c r="I1587" s="145" t="s">
        <v>344</v>
      </c>
      <c r="J1587" s="107">
        <f t="shared" si="24"/>
        <v>540</v>
      </c>
    </row>
    <row r="1588" spans="1:10" hidden="1" x14ac:dyDescent="0.25">
      <c r="A1588" s="76">
        <v>667921</v>
      </c>
      <c r="B1588" s="144" t="s">
        <v>191</v>
      </c>
      <c r="C1588" s="140">
        <v>540</v>
      </c>
      <c r="D1588" s="76">
        <v>680008</v>
      </c>
      <c r="E1588" s="145" t="s">
        <v>257</v>
      </c>
      <c r="F1588" s="145">
        <v>106</v>
      </c>
      <c r="G1588" s="145">
        <v>118</v>
      </c>
      <c r="H1588" s="145">
        <v>114.8</v>
      </c>
      <c r="I1588" s="145" t="s">
        <v>344</v>
      </c>
      <c r="J1588" s="107">
        <f t="shared" si="24"/>
        <v>540</v>
      </c>
    </row>
    <row r="1589" spans="1:10" hidden="1" x14ac:dyDescent="0.25">
      <c r="A1589" s="76">
        <v>667921</v>
      </c>
      <c r="B1589" s="144" t="s">
        <v>191</v>
      </c>
      <c r="C1589" s="140">
        <v>540</v>
      </c>
      <c r="D1589" s="76">
        <v>680010</v>
      </c>
      <c r="E1589" s="145" t="s">
        <v>91</v>
      </c>
      <c r="F1589" s="145">
        <v>3.45</v>
      </c>
      <c r="G1589" s="145">
        <v>5</v>
      </c>
      <c r="H1589" s="145">
        <v>4.51</v>
      </c>
      <c r="I1589" s="145" t="s">
        <v>344</v>
      </c>
      <c r="J1589" s="107">
        <f t="shared" si="24"/>
        <v>540</v>
      </c>
    </row>
    <row r="1590" spans="1:10" hidden="1" x14ac:dyDescent="0.25">
      <c r="A1590" s="76">
        <v>667921</v>
      </c>
      <c r="B1590" s="144" t="s">
        <v>191</v>
      </c>
      <c r="C1590" s="140">
        <v>540</v>
      </c>
      <c r="D1590" s="76">
        <v>680006</v>
      </c>
      <c r="E1590" s="145" t="s">
        <v>258</v>
      </c>
      <c r="F1590" s="145">
        <v>8</v>
      </c>
      <c r="G1590" s="145">
        <v>13</v>
      </c>
      <c r="H1590" s="145">
        <v>9.1</v>
      </c>
      <c r="I1590" s="145" t="s">
        <v>344</v>
      </c>
      <c r="J1590" s="107">
        <f t="shared" si="24"/>
        <v>540</v>
      </c>
    </row>
    <row r="1591" spans="1:10" hidden="1" x14ac:dyDescent="0.25">
      <c r="A1591" s="76">
        <v>667921</v>
      </c>
      <c r="B1591" s="144" t="s">
        <v>191</v>
      </c>
      <c r="C1591" s="140">
        <v>540</v>
      </c>
      <c r="D1591" s="76">
        <v>680005</v>
      </c>
      <c r="E1591" s="145" t="s">
        <v>259</v>
      </c>
      <c r="F1591" s="145">
        <v>160</v>
      </c>
      <c r="G1591" s="145">
        <v>250</v>
      </c>
      <c r="H1591" s="145">
        <v>160</v>
      </c>
      <c r="I1591" s="145" t="s">
        <v>344</v>
      </c>
      <c r="J1591" s="107">
        <f t="shared" si="24"/>
        <v>540</v>
      </c>
    </row>
    <row r="1592" spans="1:10" hidden="1" x14ac:dyDescent="0.25">
      <c r="A1592" s="76">
        <v>667921</v>
      </c>
      <c r="B1592" s="144" t="s">
        <v>191</v>
      </c>
      <c r="C1592" s="140">
        <v>540</v>
      </c>
      <c r="D1592" s="76">
        <v>680002</v>
      </c>
      <c r="E1592" s="145" t="s">
        <v>260</v>
      </c>
      <c r="F1592" s="145">
        <v>35</v>
      </c>
      <c r="G1592" s="145">
        <v>142</v>
      </c>
      <c r="H1592" s="145">
        <v>70</v>
      </c>
      <c r="I1592" s="145" t="s">
        <v>344</v>
      </c>
      <c r="J1592" s="107">
        <f t="shared" si="24"/>
        <v>540</v>
      </c>
    </row>
    <row r="1593" spans="1:10" hidden="1" x14ac:dyDescent="0.25">
      <c r="A1593" s="76">
        <v>667921</v>
      </c>
      <c r="B1593" s="144" t="s">
        <v>191</v>
      </c>
      <c r="C1593" s="140">
        <v>540</v>
      </c>
      <c r="D1593" s="76">
        <v>680012</v>
      </c>
      <c r="E1593" s="145" t="s">
        <v>261</v>
      </c>
      <c r="F1593" s="145">
        <v>30</v>
      </c>
      <c r="G1593" s="145">
        <v>40</v>
      </c>
      <c r="H1593" s="145">
        <v>40</v>
      </c>
      <c r="I1593" s="145" t="s">
        <v>344</v>
      </c>
      <c r="J1593" s="107">
        <f t="shared" si="24"/>
        <v>540</v>
      </c>
    </row>
    <row r="1594" spans="1:10" hidden="1" x14ac:dyDescent="0.25">
      <c r="A1594" s="76">
        <v>667920</v>
      </c>
      <c r="B1594" s="144" t="s">
        <v>355</v>
      </c>
      <c r="C1594" s="140">
        <v>6</v>
      </c>
      <c r="D1594" s="76">
        <v>3</v>
      </c>
      <c r="E1594" s="145" t="s">
        <v>262</v>
      </c>
      <c r="F1594" s="145">
        <v>3600</v>
      </c>
      <c r="G1594" s="145">
        <v>4500</v>
      </c>
      <c r="H1594" s="145">
        <v>4200</v>
      </c>
      <c r="I1594" s="145" t="s">
        <v>344</v>
      </c>
      <c r="J1594" s="107">
        <f t="shared" si="24"/>
        <v>6</v>
      </c>
    </row>
    <row r="1595" spans="1:10" hidden="1" x14ac:dyDescent="0.25">
      <c r="A1595" s="76">
        <v>667920</v>
      </c>
      <c r="B1595" s="144" t="s">
        <v>355</v>
      </c>
      <c r="C1595" s="140">
        <v>6</v>
      </c>
      <c r="D1595" s="76">
        <v>59</v>
      </c>
      <c r="E1595" s="145" t="s">
        <v>263</v>
      </c>
      <c r="F1595" s="145">
        <v>23</v>
      </c>
      <c r="G1595" s="145">
        <v>24</v>
      </c>
      <c r="H1595" s="145">
        <v>24</v>
      </c>
      <c r="I1595" s="145" t="s">
        <v>344</v>
      </c>
      <c r="J1595" s="107">
        <f t="shared" si="24"/>
        <v>6</v>
      </c>
    </row>
    <row r="1596" spans="1:10" hidden="1" x14ac:dyDescent="0.25">
      <c r="A1596" s="76">
        <v>667920</v>
      </c>
      <c r="B1596" s="144" t="s">
        <v>355</v>
      </c>
      <c r="C1596" s="140">
        <v>6</v>
      </c>
      <c r="D1596" s="76">
        <v>58</v>
      </c>
      <c r="E1596" s="145" t="s">
        <v>303</v>
      </c>
      <c r="F1596" s="145">
        <v>20</v>
      </c>
      <c r="G1596" s="145">
        <v>20</v>
      </c>
      <c r="H1596" s="145">
        <v>20</v>
      </c>
      <c r="I1596" s="145" t="s">
        <v>344</v>
      </c>
      <c r="J1596" s="107">
        <f t="shared" si="24"/>
        <v>6</v>
      </c>
    </row>
    <row r="1597" spans="1:10" hidden="1" x14ac:dyDescent="0.25">
      <c r="A1597" s="76">
        <v>667920</v>
      </c>
      <c r="B1597" s="144" t="s">
        <v>355</v>
      </c>
      <c r="C1597" s="140">
        <v>6</v>
      </c>
      <c r="D1597" s="76">
        <v>57</v>
      </c>
      <c r="E1597" s="145" t="s">
        <v>360</v>
      </c>
      <c r="F1597" s="145">
        <v>0</v>
      </c>
      <c r="G1597" s="145">
        <v>0</v>
      </c>
      <c r="H1597" s="145">
        <v>0</v>
      </c>
      <c r="I1597" s="145" t="s">
        <v>344</v>
      </c>
      <c r="J1597" s="107">
        <f t="shared" si="24"/>
        <v>6</v>
      </c>
    </row>
    <row r="1598" spans="1:10" hidden="1" x14ac:dyDescent="0.25">
      <c r="A1598" s="76">
        <v>667920</v>
      </c>
      <c r="B1598" s="144" t="s">
        <v>355</v>
      </c>
      <c r="C1598" s="140">
        <v>6</v>
      </c>
      <c r="D1598" s="76">
        <v>21</v>
      </c>
      <c r="E1598" s="145" t="s">
        <v>265</v>
      </c>
      <c r="F1598" s="145">
        <v>23</v>
      </c>
      <c r="G1598" s="145">
        <v>30</v>
      </c>
      <c r="H1598" s="145">
        <v>28</v>
      </c>
      <c r="I1598" s="145" t="s">
        <v>344</v>
      </c>
      <c r="J1598" s="107">
        <f t="shared" si="24"/>
        <v>6</v>
      </c>
    </row>
    <row r="1599" spans="1:10" hidden="1" x14ac:dyDescent="0.25">
      <c r="A1599" s="76">
        <v>667918</v>
      </c>
      <c r="B1599" s="144" t="s">
        <v>239</v>
      </c>
      <c r="C1599" s="140">
        <v>5</v>
      </c>
      <c r="D1599" s="76">
        <v>7</v>
      </c>
      <c r="E1599" s="145" t="s">
        <v>264</v>
      </c>
      <c r="F1599" s="145">
        <v>20</v>
      </c>
      <c r="G1599" s="145">
        <v>26</v>
      </c>
      <c r="H1599" s="145">
        <v>23</v>
      </c>
      <c r="I1599" s="145" t="s">
        <v>344</v>
      </c>
      <c r="J1599" s="107">
        <f t="shared" si="24"/>
        <v>5</v>
      </c>
    </row>
    <row r="1600" spans="1:10" hidden="1" x14ac:dyDescent="0.25">
      <c r="A1600" s="76">
        <v>667918</v>
      </c>
      <c r="B1600" s="144" t="s">
        <v>239</v>
      </c>
      <c r="C1600" s="140">
        <v>5</v>
      </c>
      <c r="D1600" s="76">
        <v>64</v>
      </c>
      <c r="E1600" s="145" t="s">
        <v>271</v>
      </c>
      <c r="F1600" s="145">
        <v>100</v>
      </c>
      <c r="G1600" s="145">
        <v>100</v>
      </c>
      <c r="H1600" s="145">
        <v>100</v>
      </c>
      <c r="I1600" s="145" t="s">
        <v>344</v>
      </c>
      <c r="J1600" s="107">
        <f t="shared" si="24"/>
        <v>5</v>
      </c>
    </row>
    <row r="1601" spans="1:10" hidden="1" x14ac:dyDescent="0.25">
      <c r="A1601" s="76">
        <v>667915</v>
      </c>
      <c r="B1601" s="144" t="s">
        <v>320</v>
      </c>
      <c r="C1601" s="140">
        <v>31</v>
      </c>
      <c r="D1601" s="76">
        <v>10103</v>
      </c>
      <c r="E1601" s="145" t="s">
        <v>232</v>
      </c>
      <c r="F1601" s="145">
        <v>4400</v>
      </c>
      <c r="G1601" s="145">
        <v>9500</v>
      </c>
      <c r="H1601" s="145">
        <v>9500</v>
      </c>
      <c r="I1601" s="145" t="s">
        <v>344</v>
      </c>
      <c r="J1601" s="107">
        <f t="shared" si="24"/>
        <v>33</v>
      </c>
    </row>
    <row r="1602" spans="1:10" hidden="1" x14ac:dyDescent="0.25">
      <c r="A1602" s="76">
        <v>667915</v>
      </c>
      <c r="B1602" s="144" t="s">
        <v>320</v>
      </c>
      <c r="C1602" s="140">
        <v>31</v>
      </c>
      <c r="D1602" s="76">
        <v>10110</v>
      </c>
      <c r="E1602" s="145" t="s">
        <v>233</v>
      </c>
      <c r="F1602" s="145">
        <v>6</v>
      </c>
      <c r="G1602" s="145">
        <v>10</v>
      </c>
      <c r="H1602" s="145">
        <v>12</v>
      </c>
      <c r="I1602" s="145" t="s">
        <v>345</v>
      </c>
      <c r="J1602" s="107">
        <f t="shared" ref="J1602:J1665" si="25">IF(A1602="","",IF(OR(C1602=73,C1602=74,C1602=75),75,IF(OR(C1602=31,C1602=32,C1602=33),33,IF(OR(C1602=301,C1602=302,C1602=303,C1602=304,C1602=305),301,C1602))))</f>
        <v>33</v>
      </c>
    </row>
    <row r="1603" spans="1:10" hidden="1" x14ac:dyDescent="0.25">
      <c r="A1603" s="76">
        <v>667915</v>
      </c>
      <c r="B1603" s="144" t="s">
        <v>320</v>
      </c>
      <c r="C1603" s="140">
        <v>31</v>
      </c>
      <c r="D1603" s="76">
        <v>10101</v>
      </c>
      <c r="E1603" s="145" t="s">
        <v>234</v>
      </c>
      <c r="F1603" s="145">
        <v>95</v>
      </c>
      <c r="G1603" s="145">
        <v>115</v>
      </c>
      <c r="H1603" s="145">
        <v>106</v>
      </c>
      <c r="I1603" s="145" t="s">
        <v>344</v>
      </c>
      <c r="J1603" s="107">
        <f t="shared" si="25"/>
        <v>33</v>
      </c>
    </row>
    <row r="1604" spans="1:10" hidden="1" x14ac:dyDescent="0.25">
      <c r="A1604" s="76">
        <v>667915</v>
      </c>
      <c r="B1604" s="144" t="s">
        <v>320</v>
      </c>
      <c r="C1604" s="140">
        <v>31</v>
      </c>
      <c r="D1604" s="76">
        <v>10102</v>
      </c>
      <c r="E1604" s="145" t="s">
        <v>235</v>
      </c>
      <c r="F1604" s="145">
        <v>140</v>
      </c>
      <c r="G1604" s="145">
        <v>150</v>
      </c>
      <c r="H1604" s="145">
        <v>145</v>
      </c>
      <c r="I1604" s="145" t="s">
        <v>344</v>
      </c>
      <c r="J1604" s="107">
        <f t="shared" si="25"/>
        <v>33</v>
      </c>
    </row>
    <row r="1605" spans="1:10" hidden="1" x14ac:dyDescent="0.25">
      <c r="A1605" s="76">
        <v>667911</v>
      </c>
      <c r="B1605" s="144" t="s">
        <v>189</v>
      </c>
      <c r="C1605" s="140">
        <v>90</v>
      </c>
      <c r="D1605" s="76">
        <v>60201</v>
      </c>
      <c r="E1605" s="145" t="s">
        <v>130</v>
      </c>
      <c r="F1605" s="145">
        <v>6000</v>
      </c>
      <c r="G1605" s="145">
        <v>11500</v>
      </c>
      <c r="H1605" s="145">
        <v>6000</v>
      </c>
      <c r="I1605" s="145" t="s">
        <v>344</v>
      </c>
      <c r="J1605" s="107">
        <f t="shared" si="25"/>
        <v>90</v>
      </c>
    </row>
    <row r="1606" spans="1:10" hidden="1" x14ac:dyDescent="0.25">
      <c r="A1606" s="76">
        <v>667911</v>
      </c>
      <c r="B1606" s="144" t="s">
        <v>189</v>
      </c>
      <c r="C1606" s="140">
        <v>90</v>
      </c>
      <c r="D1606" s="76">
        <v>60204</v>
      </c>
      <c r="E1606" s="145" t="s">
        <v>131</v>
      </c>
      <c r="F1606" s="145">
        <v>0</v>
      </c>
      <c r="G1606" s="145">
        <v>1</v>
      </c>
      <c r="H1606" s="145">
        <v>1</v>
      </c>
      <c r="I1606" s="145" t="s">
        <v>344</v>
      </c>
      <c r="J1606" s="107">
        <f t="shared" si="25"/>
        <v>90</v>
      </c>
    </row>
    <row r="1607" spans="1:10" hidden="1" x14ac:dyDescent="0.25">
      <c r="A1607" s="76">
        <v>667911</v>
      </c>
      <c r="B1607" s="144" t="s">
        <v>189</v>
      </c>
      <c r="C1607" s="140">
        <v>90</v>
      </c>
      <c r="D1607" s="76">
        <v>60202</v>
      </c>
      <c r="E1607" s="145" t="s">
        <v>132</v>
      </c>
      <c r="F1607" s="145">
        <v>160</v>
      </c>
      <c r="G1607" s="145">
        <v>180</v>
      </c>
      <c r="H1607" s="145">
        <v>155</v>
      </c>
      <c r="I1607" s="145" t="s">
        <v>345</v>
      </c>
      <c r="J1607" s="107">
        <f t="shared" si="25"/>
        <v>90</v>
      </c>
    </row>
    <row r="1608" spans="1:10" hidden="1" x14ac:dyDescent="0.25">
      <c r="A1608" s="76">
        <v>667911</v>
      </c>
      <c r="B1608" s="144" t="s">
        <v>189</v>
      </c>
      <c r="C1608" s="140">
        <v>90</v>
      </c>
      <c r="D1608" s="76">
        <v>60203</v>
      </c>
      <c r="E1608" s="145" t="s">
        <v>133</v>
      </c>
      <c r="F1608" s="145">
        <v>80</v>
      </c>
      <c r="G1608" s="145">
        <v>120</v>
      </c>
      <c r="H1608" s="145">
        <v>115</v>
      </c>
      <c r="I1608" s="145" t="s">
        <v>344</v>
      </c>
      <c r="J1608" s="107">
        <f t="shared" si="25"/>
        <v>90</v>
      </c>
    </row>
    <row r="1609" spans="1:10" hidden="1" x14ac:dyDescent="0.25">
      <c r="A1609" s="76">
        <v>667910</v>
      </c>
      <c r="B1609" s="144" t="s">
        <v>355</v>
      </c>
      <c r="C1609" s="140">
        <v>6</v>
      </c>
      <c r="D1609" s="76">
        <v>3</v>
      </c>
      <c r="E1609" s="145" t="s">
        <v>262</v>
      </c>
      <c r="F1609" s="145">
        <v>3600</v>
      </c>
      <c r="G1609" s="145">
        <v>4200</v>
      </c>
      <c r="H1609" s="145">
        <v>4200</v>
      </c>
      <c r="I1609" s="145" t="s">
        <v>344</v>
      </c>
      <c r="J1609" s="107">
        <f t="shared" si="25"/>
        <v>6</v>
      </c>
    </row>
    <row r="1610" spans="1:10" hidden="1" x14ac:dyDescent="0.25">
      <c r="A1610" s="76">
        <v>667910</v>
      </c>
      <c r="B1610" s="144" t="s">
        <v>355</v>
      </c>
      <c r="C1610" s="140">
        <v>6</v>
      </c>
      <c r="D1610" s="76">
        <v>59</v>
      </c>
      <c r="E1610" s="145" t="s">
        <v>263</v>
      </c>
      <c r="F1610" s="145">
        <v>23</v>
      </c>
      <c r="G1610" s="145">
        <v>24</v>
      </c>
      <c r="H1610" s="145">
        <v>24</v>
      </c>
      <c r="I1610" s="145" t="s">
        <v>344</v>
      </c>
      <c r="J1610" s="107">
        <f t="shared" si="25"/>
        <v>6</v>
      </c>
    </row>
    <row r="1611" spans="1:10" hidden="1" x14ac:dyDescent="0.25">
      <c r="A1611" s="76">
        <v>667910</v>
      </c>
      <c r="B1611" s="144" t="s">
        <v>355</v>
      </c>
      <c r="C1611" s="140">
        <v>6</v>
      </c>
      <c r="D1611" s="76">
        <v>58</v>
      </c>
      <c r="E1611" s="145" t="s">
        <v>303</v>
      </c>
      <c r="F1611" s="145">
        <v>20</v>
      </c>
      <c r="G1611" s="145">
        <v>50</v>
      </c>
      <c r="H1611" s="145">
        <v>20</v>
      </c>
      <c r="I1611" s="145" t="s">
        <v>344</v>
      </c>
      <c r="J1611" s="107">
        <f t="shared" si="25"/>
        <v>6</v>
      </c>
    </row>
    <row r="1612" spans="1:10" hidden="1" x14ac:dyDescent="0.25">
      <c r="A1612" s="76">
        <v>667910</v>
      </c>
      <c r="B1612" s="144" t="s">
        <v>355</v>
      </c>
      <c r="C1612" s="140">
        <v>6</v>
      </c>
      <c r="D1612" s="76">
        <v>57</v>
      </c>
      <c r="E1612" s="145" t="s">
        <v>360</v>
      </c>
      <c r="F1612" s="145">
        <v>0</v>
      </c>
      <c r="G1612" s="145">
        <v>0</v>
      </c>
      <c r="H1612" s="145">
        <v>0</v>
      </c>
      <c r="I1612" s="145" t="s">
        <v>344</v>
      </c>
      <c r="J1612" s="107">
        <f t="shared" si="25"/>
        <v>6</v>
      </c>
    </row>
    <row r="1613" spans="1:10" hidden="1" x14ac:dyDescent="0.25">
      <c r="A1613" s="76">
        <v>667910</v>
      </c>
      <c r="B1613" s="144" t="s">
        <v>355</v>
      </c>
      <c r="C1613" s="140">
        <v>6</v>
      </c>
      <c r="D1613" s="76">
        <v>21</v>
      </c>
      <c r="E1613" s="145" t="s">
        <v>265</v>
      </c>
      <c r="F1613" s="145">
        <v>26</v>
      </c>
      <c r="G1613" s="145">
        <v>31</v>
      </c>
      <c r="H1613" s="145">
        <v>29</v>
      </c>
      <c r="I1613" s="145" t="s">
        <v>344</v>
      </c>
      <c r="J1613" s="107">
        <f t="shared" si="25"/>
        <v>6</v>
      </c>
    </row>
    <row r="1614" spans="1:10" hidden="1" x14ac:dyDescent="0.25">
      <c r="A1614" s="76">
        <v>667907</v>
      </c>
      <c r="B1614" s="144" t="s">
        <v>187</v>
      </c>
      <c r="C1614" s="140">
        <v>75</v>
      </c>
      <c r="D1614" s="76">
        <v>30406</v>
      </c>
      <c r="E1614" s="145" t="s">
        <v>119</v>
      </c>
      <c r="F1614" s="145">
        <v>2400</v>
      </c>
      <c r="G1614" s="145">
        <v>2550</v>
      </c>
      <c r="H1614" s="145">
        <v>2500</v>
      </c>
      <c r="I1614" s="145" t="s">
        <v>344</v>
      </c>
      <c r="J1614" s="107">
        <f t="shared" si="25"/>
        <v>75</v>
      </c>
    </row>
    <row r="1615" spans="1:10" hidden="1" x14ac:dyDescent="0.25">
      <c r="A1615" s="76">
        <v>667907</v>
      </c>
      <c r="B1615" s="144" t="s">
        <v>187</v>
      </c>
      <c r="C1615" s="140">
        <v>75</v>
      </c>
      <c r="D1615" s="76">
        <v>30408</v>
      </c>
      <c r="E1615" s="145" t="s">
        <v>120</v>
      </c>
      <c r="F1615" s="145">
        <v>20</v>
      </c>
      <c r="G1615" s="145">
        <v>25</v>
      </c>
      <c r="H1615" s="145">
        <v>25</v>
      </c>
      <c r="I1615" s="145" t="s">
        <v>344</v>
      </c>
      <c r="J1615" s="107">
        <f t="shared" si="25"/>
        <v>75</v>
      </c>
    </row>
    <row r="1616" spans="1:10" hidden="1" x14ac:dyDescent="0.25">
      <c r="A1616" s="76">
        <v>667907</v>
      </c>
      <c r="B1616" s="144" t="s">
        <v>187</v>
      </c>
      <c r="C1616" s="140">
        <v>75</v>
      </c>
      <c r="D1616" s="76">
        <v>30409</v>
      </c>
      <c r="E1616" s="145" t="s">
        <v>121</v>
      </c>
      <c r="F1616" s="145">
        <v>0.1</v>
      </c>
      <c r="G1616" s="145">
        <v>0.2</v>
      </c>
      <c r="H1616" s="145">
        <v>0.2</v>
      </c>
      <c r="I1616" s="145" t="s">
        <v>344</v>
      </c>
      <c r="J1616" s="107">
        <f t="shared" si="25"/>
        <v>75</v>
      </c>
    </row>
    <row r="1617" spans="1:10" hidden="1" x14ac:dyDescent="0.25">
      <c r="A1617" s="76">
        <v>667907</v>
      </c>
      <c r="B1617" s="144" t="s">
        <v>187</v>
      </c>
      <c r="C1617" s="140">
        <v>75</v>
      </c>
      <c r="D1617" s="76">
        <v>30401</v>
      </c>
      <c r="E1617" s="145" t="s">
        <v>122</v>
      </c>
      <c r="F1617" s="145">
        <v>2</v>
      </c>
      <c r="G1617" s="145">
        <v>6</v>
      </c>
      <c r="H1617" s="145">
        <v>6</v>
      </c>
      <c r="I1617" s="145" t="s">
        <v>344</v>
      </c>
      <c r="J1617" s="107">
        <f t="shared" si="25"/>
        <v>75</v>
      </c>
    </row>
    <row r="1618" spans="1:10" hidden="1" x14ac:dyDescent="0.25">
      <c r="A1618" s="76">
        <v>667907</v>
      </c>
      <c r="B1618" s="144" t="s">
        <v>187</v>
      </c>
      <c r="C1618" s="140">
        <v>75</v>
      </c>
      <c r="D1618" s="76">
        <v>30407</v>
      </c>
      <c r="E1618" s="145" t="s">
        <v>123</v>
      </c>
      <c r="F1618" s="145">
        <v>1.3</v>
      </c>
      <c r="G1618" s="145">
        <v>1.8</v>
      </c>
      <c r="H1618" s="145">
        <v>1.3</v>
      </c>
      <c r="I1618" s="145" t="s">
        <v>344</v>
      </c>
      <c r="J1618" s="107">
        <f t="shared" si="25"/>
        <v>75</v>
      </c>
    </row>
    <row r="1619" spans="1:10" hidden="1" x14ac:dyDescent="0.25">
      <c r="A1619" s="76">
        <v>667907</v>
      </c>
      <c r="B1619" s="144" t="s">
        <v>187</v>
      </c>
      <c r="C1619" s="140">
        <v>75</v>
      </c>
      <c r="D1619" s="76">
        <v>30405</v>
      </c>
      <c r="E1619" s="145" t="s">
        <v>124</v>
      </c>
      <c r="F1619" s="145">
        <v>52</v>
      </c>
      <c r="G1619" s="145">
        <v>65</v>
      </c>
      <c r="H1619" s="145">
        <v>65</v>
      </c>
      <c r="I1619" s="145" t="s">
        <v>344</v>
      </c>
      <c r="J1619" s="107">
        <f t="shared" si="25"/>
        <v>75</v>
      </c>
    </row>
    <row r="1620" spans="1:10" hidden="1" x14ac:dyDescent="0.25">
      <c r="A1620" s="76">
        <v>667907</v>
      </c>
      <c r="B1620" s="144" t="s">
        <v>187</v>
      </c>
      <c r="C1620" s="140">
        <v>75</v>
      </c>
      <c r="D1620" s="76">
        <v>30403</v>
      </c>
      <c r="E1620" s="145" t="s">
        <v>125</v>
      </c>
      <c r="F1620" s="145">
        <v>85</v>
      </c>
      <c r="G1620" s="145">
        <v>100</v>
      </c>
      <c r="H1620" s="145">
        <v>88</v>
      </c>
      <c r="I1620" s="145" t="s">
        <v>344</v>
      </c>
      <c r="J1620" s="107">
        <f t="shared" si="25"/>
        <v>75</v>
      </c>
    </row>
    <row r="1621" spans="1:10" hidden="1" x14ac:dyDescent="0.25">
      <c r="A1621" s="76">
        <v>667907</v>
      </c>
      <c r="B1621" s="144" t="s">
        <v>187</v>
      </c>
      <c r="C1621" s="140">
        <v>75</v>
      </c>
      <c r="D1621" s="76">
        <v>30402</v>
      </c>
      <c r="E1621" s="145" t="s">
        <v>126</v>
      </c>
      <c r="F1621" s="145">
        <v>180</v>
      </c>
      <c r="G1621" s="145">
        <v>200</v>
      </c>
      <c r="H1621" s="145">
        <v>185</v>
      </c>
      <c r="I1621" s="145" t="s">
        <v>344</v>
      </c>
      <c r="J1621" s="107">
        <f t="shared" si="25"/>
        <v>75</v>
      </c>
    </row>
    <row r="1622" spans="1:10" hidden="1" x14ac:dyDescent="0.25">
      <c r="A1622" s="76">
        <v>667907</v>
      </c>
      <c r="B1622" s="144" t="s">
        <v>187</v>
      </c>
      <c r="C1622" s="140">
        <v>75</v>
      </c>
      <c r="D1622" s="76">
        <v>30404</v>
      </c>
      <c r="E1622" s="145" t="s">
        <v>127</v>
      </c>
      <c r="F1622" s="145">
        <v>16</v>
      </c>
      <c r="G1622" s="145">
        <v>20</v>
      </c>
      <c r="H1622" s="145">
        <v>18</v>
      </c>
      <c r="I1622" s="145" t="s">
        <v>344</v>
      </c>
      <c r="J1622" s="107">
        <f t="shared" si="25"/>
        <v>75</v>
      </c>
    </row>
    <row r="1623" spans="1:10" hidden="1" x14ac:dyDescent="0.25">
      <c r="A1623" s="76">
        <v>667904</v>
      </c>
      <c r="B1623" s="144" t="s">
        <v>188</v>
      </c>
      <c r="C1623" s="140">
        <v>55</v>
      </c>
      <c r="D1623" s="76">
        <v>30201</v>
      </c>
      <c r="E1623" s="145" t="s">
        <v>113</v>
      </c>
      <c r="F1623" s="145">
        <v>8500</v>
      </c>
      <c r="G1623" s="145">
        <v>9500</v>
      </c>
      <c r="H1623" s="145">
        <v>6000</v>
      </c>
      <c r="I1623" s="145" t="s">
        <v>345</v>
      </c>
      <c r="J1623" s="107">
        <f t="shared" si="25"/>
        <v>55</v>
      </c>
    </row>
    <row r="1624" spans="1:10" hidden="1" x14ac:dyDescent="0.25">
      <c r="A1624" s="76">
        <v>667904</v>
      </c>
      <c r="B1624" s="144" t="s">
        <v>188</v>
      </c>
      <c r="C1624" s="140">
        <v>55</v>
      </c>
      <c r="D1624" s="76">
        <v>30205</v>
      </c>
      <c r="E1624" s="145" t="s">
        <v>114</v>
      </c>
      <c r="F1624" s="145">
        <v>0.5</v>
      </c>
      <c r="G1624" s="145">
        <v>0.6</v>
      </c>
      <c r="H1624" s="145">
        <v>0.6</v>
      </c>
      <c r="I1624" s="145" t="s">
        <v>344</v>
      </c>
      <c r="J1624" s="107">
        <f t="shared" si="25"/>
        <v>55</v>
      </c>
    </row>
    <row r="1625" spans="1:10" x14ac:dyDescent="0.25">
      <c r="A1625" s="76">
        <v>667904</v>
      </c>
      <c r="B1625" s="144" t="s">
        <v>188</v>
      </c>
      <c r="C1625" s="140">
        <v>55</v>
      </c>
      <c r="D1625" s="76">
        <v>30206</v>
      </c>
      <c r="E1625" s="145" t="s">
        <v>115</v>
      </c>
      <c r="F1625" s="145">
        <v>0.5</v>
      </c>
      <c r="G1625" s="145">
        <v>2</v>
      </c>
      <c r="H1625" s="145">
        <v>5</v>
      </c>
      <c r="I1625" s="145" t="s">
        <v>345</v>
      </c>
      <c r="J1625" s="107">
        <f t="shared" si="25"/>
        <v>55</v>
      </c>
    </row>
    <row r="1626" spans="1:10" hidden="1" x14ac:dyDescent="0.25">
      <c r="A1626" s="76">
        <v>667904</v>
      </c>
      <c r="B1626" s="144" t="s">
        <v>188</v>
      </c>
      <c r="C1626" s="140">
        <v>55</v>
      </c>
      <c r="D1626" s="76">
        <v>30202</v>
      </c>
      <c r="E1626" s="145" t="s">
        <v>116</v>
      </c>
      <c r="F1626" s="145">
        <v>50</v>
      </c>
      <c r="G1626" s="145">
        <v>300</v>
      </c>
      <c r="H1626" s="145">
        <v>400</v>
      </c>
      <c r="I1626" s="145" t="s">
        <v>345</v>
      </c>
      <c r="J1626" s="107">
        <f t="shared" si="25"/>
        <v>55</v>
      </c>
    </row>
    <row r="1627" spans="1:10" hidden="1" x14ac:dyDescent="0.25">
      <c r="A1627" s="76">
        <v>667904</v>
      </c>
      <c r="B1627" s="144" t="s">
        <v>188</v>
      </c>
      <c r="C1627" s="140">
        <v>55</v>
      </c>
      <c r="D1627" s="76">
        <v>30203</v>
      </c>
      <c r="E1627" s="145" t="s">
        <v>117</v>
      </c>
      <c r="F1627" s="145">
        <v>105</v>
      </c>
      <c r="G1627" s="145">
        <v>110</v>
      </c>
      <c r="H1627" s="145">
        <v>105</v>
      </c>
      <c r="I1627" s="145" t="s">
        <v>344</v>
      </c>
      <c r="J1627" s="107">
        <f t="shared" si="25"/>
        <v>55</v>
      </c>
    </row>
    <row r="1628" spans="1:10" hidden="1" x14ac:dyDescent="0.25">
      <c r="A1628" s="76">
        <v>667904</v>
      </c>
      <c r="B1628" s="144" t="s">
        <v>188</v>
      </c>
      <c r="C1628" s="140">
        <v>55</v>
      </c>
      <c r="D1628" s="76">
        <v>30204</v>
      </c>
      <c r="E1628" s="145" t="s">
        <v>118</v>
      </c>
      <c r="F1628" s="145">
        <v>120</v>
      </c>
      <c r="G1628" s="145">
        <v>125</v>
      </c>
      <c r="H1628" s="145">
        <v>125</v>
      </c>
      <c r="I1628" s="145" t="s">
        <v>344</v>
      </c>
      <c r="J1628" s="107">
        <f t="shared" si="25"/>
        <v>55</v>
      </c>
    </row>
    <row r="1629" spans="1:10" hidden="1" x14ac:dyDescent="0.25">
      <c r="A1629" s="76">
        <v>667902</v>
      </c>
      <c r="B1629" s="144" t="s">
        <v>197</v>
      </c>
      <c r="C1629" s="140">
        <v>305</v>
      </c>
      <c r="D1629" s="76">
        <v>60402</v>
      </c>
      <c r="E1629" s="145" t="s">
        <v>179</v>
      </c>
      <c r="F1629" s="145">
        <v>2</v>
      </c>
      <c r="G1629" s="145">
        <v>8</v>
      </c>
      <c r="H1629" s="145">
        <v>6</v>
      </c>
      <c r="I1629" s="145" t="s">
        <v>344</v>
      </c>
      <c r="J1629" s="107">
        <f t="shared" si="25"/>
        <v>301</v>
      </c>
    </row>
    <row r="1630" spans="1:10" hidden="1" x14ac:dyDescent="0.25">
      <c r="A1630" s="76">
        <v>667902</v>
      </c>
      <c r="B1630" s="144" t="s">
        <v>197</v>
      </c>
      <c r="C1630" s="140">
        <v>305</v>
      </c>
      <c r="D1630" s="76">
        <v>60404</v>
      </c>
      <c r="E1630" s="145" t="s">
        <v>211</v>
      </c>
      <c r="F1630" s="145">
        <v>0.5</v>
      </c>
      <c r="G1630" s="145">
        <v>6.5</v>
      </c>
      <c r="H1630" s="145">
        <v>6.5</v>
      </c>
      <c r="I1630" s="145" t="s">
        <v>344</v>
      </c>
      <c r="J1630" s="107">
        <f t="shared" si="25"/>
        <v>301</v>
      </c>
    </row>
    <row r="1631" spans="1:10" hidden="1" x14ac:dyDescent="0.25">
      <c r="A1631" s="76">
        <v>667902</v>
      </c>
      <c r="B1631" s="144" t="s">
        <v>197</v>
      </c>
      <c r="C1631" s="140">
        <v>305</v>
      </c>
      <c r="D1631" s="76">
        <v>60401</v>
      </c>
      <c r="E1631" s="145" t="s">
        <v>180</v>
      </c>
      <c r="F1631" s="145">
        <v>35</v>
      </c>
      <c r="G1631" s="145">
        <v>36.5</v>
      </c>
      <c r="H1631" s="145">
        <v>35.4</v>
      </c>
      <c r="I1631" s="145" t="s">
        <v>344</v>
      </c>
      <c r="J1631" s="107">
        <f t="shared" si="25"/>
        <v>301</v>
      </c>
    </row>
    <row r="1632" spans="1:10" hidden="1" x14ac:dyDescent="0.25">
      <c r="A1632" s="76">
        <v>667902</v>
      </c>
      <c r="B1632" s="144" t="s">
        <v>197</v>
      </c>
      <c r="C1632" s="140">
        <v>305</v>
      </c>
      <c r="D1632" s="76">
        <v>60403</v>
      </c>
      <c r="E1632" s="145" t="s">
        <v>212</v>
      </c>
      <c r="F1632" s="145">
        <v>150</v>
      </c>
      <c r="G1632" s="145">
        <v>300</v>
      </c>
      <c r="H1632" s="145">
        <v>240</v>
      </c>
      <c r="I1632" s="145" t="s">
        <v>344</v>
      </c>
      <c r="J1632" s="107">
        <f t="shared" si="25"/>
        <v>301</v>
      </c>
    </row>
    <row r="1633" spans="1:10" hidden="1" x14ac:dyDescent="0.25">
      <c r="A1633" s="76">
        <v>667901</v>
      </c>
      <c r="B1633" s="144" t="s">
        <v>355</v>
      </c>
      <c r="C1633" s="140">
        <v>6</v>
      </c>
      <c r="D1633" s="76">
        <v>3</v>
      </c>
      <c r="E1633" s="145" t="s">
        <v>262</v>
      </c>
      <c r="F1633" s="145">
        <v>3600</v>
      </c>
      <c r="G1633" s="145">
        <v>4200</v>
      </c>
      <c r="H1633" s="145">
        <v>4200</v>
      </c>
      <c r="I1633" s="145" t="s">
        <v>344</v>
      </c>
      <c r="J1633" s="107">
        <f t="shared" si="25"/>
        <v>6</v>
      </c>
    </row>
    <row r="1634" spans="1:10" hidden="1" x14ac:dyDescent="0.25">
      <c r="A1634" s="76">
        <v>667901</v>
      </c>
      <c r="B1634" s="144" t="s">
        <v>355</v>
      </c>
      <c r="C1634" s="140">
        <v>6</v>
      </c>
      <c r="D1634" s="76">
        <v>59</v>
      </c>
      <c r="E1634" s="145" t="s">
        <v>263</v>
      </c>
      <c r="F1634" s="145">
        <v>23</v>
      </c>
      <c r="G1634" s="145">
        <v>24</v>
      </c>
      <c r="H1634" s="145">
        <v>24</v>
      </c>
      <c r="I1634" s="145" t="s">
        <v>344</v>
      </c>
      <c r="J1634" s="107">
        <f t="shared" si="25"/>
        <v>6</v>
      </c>
    </row>
    <row r="1635" spans="1:10" hidden="1" x14ac:dyDescent="0.25">
      <c r="A1635" s="76">
        <v>667901</v>
      </c>
      <c r="B1635" s="144" t="s">
        <v>355</v>
      </c>
      <c r="C1635" s="140">
        <v>6</v>
      </c>
      <c r="D1635" s="76">
        <v>58</v>
      </c>
      <c r="E1635" s="145" t="s">
        <v>303</v>
      </c>
      <c r="F1635" s="145">
        <v>20</v>
      </c>
      <c r="G1635" s="145">
        <v>50</v>
      </c>
      <c r="H1635" s="145">
        <v>20</v>
      </c>
      <c r="I1635" s="145" t="s">
        <v>344</v>
      </c>
      <c r="J1635" s="107">
        <f t="shared" si="25"/>
        <v>6</v>
      </c>
    </row>
    <row r="1636" spans="1:10" hidden="1" x14ac:dyDescent="0.25">
      <c r="A1636" s="76">
        <v>667901</v>
      </c>
      <c r="B1636" s="144" t="s">
        <v>355</v>
      </c>
      <c r="C1636" s="140">
        <v>6</v>
      </c>
      <c r="D1636" s="76">
        <v>57</v>
      </c>
      <c r="E1636" s="145" t="s">
        <v>360</v>
      </c>
      <c r="F1636" s="145">
        <v>0</v>
      </c>
      <c r="G1636" s="145">
        <v>0</v>
      </c>
      <c r="H1636" s="145">
        <v>0</v>
      </c>
      <c r="I1636" s="145" t="s">
        <v>344</v>
      </c>
      <c r="J1636" s="107">
        <f t="shared" si="25"/>
        <v>6</v>
      </c>
    </row>
    <row r="1637" spans="1:10" hidden="1" x14ac:dyDescent="0.25">
      <c r="A1637" s="76">
        <v>667901</v>
      </c>
      <c r="B1637" s="144" t="s">
        <v>355</v>
      </c>
      <c r="C1637" s="140">
        <v>6</v>
      </c>
      <c r="D1637" s="76">
        <v>21</v>
      </c>
      <c r="E1637" s="145" t="s">
        <v>265</v>
      </c>
      <c r="F1637" s="145">
        <v>26</v>
      </c>
      <c r="G1637" s="145">
        <v>31</v>
      </c>
      <c r="H1637" s="145">
        <v>28</v>
      </c>
      <c r="I1637" s="145" t="s">
        <v>344</v>
      </c>
      <c r="J1637" s="107">
        <f t="shared" si="25"/>
        <v>6</v>
      </c>
    </row>
    <row r="1638" spans="1:10" hidden="1" x14ac:dyDescent="0.25">
      <c r="A1638" s="76">
        <v>667896</v>
      </c>
      <c r="B1638" s="144" t="s">
        <v>191</v>
      </c>
      <c r="C1638" s="140">
        <v>540</v>
      </c>
      <c r="D1638" s="76">
        <v>670001</v>
      </c>
      <c r="E1638" s="145" t="s">
        <v>243</v>
      </c>
      <c r="F1638" s="145">
        <v>500</v>
      </c>
      <c r="G1638" s="145">
        <v>1200</v>
      </c>
      <c r="H1638" s="145">
        <v>1200</v>
      </c>
      <c r="I1638" s="145" t="s">
        <v>344</v>
      </c>
      <c r="J1638" s="107">
        <f t="shared" si="25"/>
        <v>540</v>
      </c>
    </row>
    <row r="1639" spans="1:10" hidden="1" x14ac:dyDescent="0.25">
      <c r="A1639" s="76">
        <v>667896</v>
      </c>
      <c r="B1639" s="144" t="s">
        <v>191</v>
      </c>
      <c r="C1639" s="140">
        <v>540</v>
      </c>
      <c r="D1639" s="76">
        <v>670002</v>
      </c>
      <c r="E1639" s="145" t="s">
        <v>244</v>
      </c>
      <c r="F1639" s="145">
        <v>0</v>
      </c>
      <c r="G1639" s="145">
        <v>1000</v>
      </c>
      <c r="H1639" s="145">
        <v>0</v>
      </c>
      <c r="I1639" s="145" t="s">
        <v>344</v>
      </c>
      <c r="J1639" s="107">
        <f t="shared" si="25"/>
        <v>540</v>
      </c>
    </row>
    <row r="1640" spans="1:10" hidden="1" x14ac:dyDescent="0.25">
      <c r="A1640" s="76">
        <v>667896</v>
      </c>
      <c r="B1640" s="144" t="s">
        <v>191</v>
      </c>
      <c r="C1640" s="140">
        <v>540</v>
      </c>
      <c r="D1640" s="76">
        <v>670003</v>
      </c>
      <c r="E1640" s="145" t="s">
        <v>245</v>
      </c>
      <c r="F1640" s="145">
        <v>0</v>
      </c>
      <c r="G1640" s="145">
        <v>1200</v>
      </c>
      <c r="H1640" s="145">
        <v>0</v>
      </c>
      <c r="I1640" s="145" t="s">
        <v>344</v>
      </c>
      <c r="J1640" s="107">
        <f t="shared" si="25"/>
        <v>540</v>
      </c>
    </row>
    <row r="1641" spans="1:10" hidden="1" x14ac:dyDescent="0.25">
      <c r="A1641" s="76">
        <v>667896</v>
      </c>
      <c r="B1641" s="144" t="s">
        <v>191</v>
      </c>
      <c r="C1641" s="140">
        <v>540</v>
      </c>
      <c r="D1641" s="76">
        <v>670005</v>
      </c>
      <c r="E1641" s="145" t="s">
        <v>246</v>
      </c>
      <c r="F1641" s="145">
        <v>2500</v>
      </c>
      <c r="G1641" s="145">
        <v>4800</v>
      </c>
      <c r="H1641" s="145">
        <v>4738</v>
      </c>
      <c r="I1641" s="145" t="s">
        <v>344</v>
      </c>
      <c r="J1641" s="107">
        <f t="shared" si="25"/>
        <v>540</v>
      </c>
    </row>
    <row r="1642" spans="1:10" hidden="1" x14ac:dyDescent="0.25">
      <c r="A1642" s="76">
        <v>667896</v>
      </c>
      <c r="B1642" s="144" t="s">
        <v>191</v>
      </c>
      <c r="C1642" s="140">
        <v>540</v>
      </c>
      <c r="D1642" s="76">
        <v>670006</v>
      </c>
      <c r="E1642" s="145" t="s">
        <v>247</v>
      </c>
      <c r="F1642" s="145">
        <v>10.5</v>
      </c>
      <c r="G1642" s="145">
        <v>17.5</v>
      </c>
      <c r="H1642" s="145">
        <v>15.9</v>
      </c>
      <c r="I1642" s="145" t="s">
        <v>344</v>
      </c>
      <c r="J1642" s="107">
        <f t="shared" si="25"/>
        <v>540</v>
      </c>
    </row>
    <row r="1643" spans="1:10" hidden="1" x14ac:dyDescent="0.25">
      <c r="A1643" s="76">
        <v>667896</v>
      </c>
      <c r="B1643" s="144" t="s">
        <v>191</v>
      </c>
      <c r="C1643" s="140">
        <v>540</v>
      </c>
      <c r="D1643" s="76">
        <v>670010</v>
      </c>
      <c r="E1643" s="145" t="s">
        <v>248</v>
      </c>
      <c r="F1643" s="145">
        <v>0.1</v>
      </c>
      <c r="G1643" s="145">
        <v>19</v>
      </c>
      <c r="H1643" s="145">
        <v>4.7</v>
      </c>
      <c r="I1643" s="145" t="s">
        <v>344</v>
      </c>
      <c r="J1643" s="107">
        <f t="shared" si="25"/>
        <v>540</v>
      </c>
    </row>
    <row r="1644" spans="1:10" hidden="1" x14ac:dyDescent="0.25">
      <c r="A1644" s="76">
        <v>667896</v>
      </c>
      <c r="B1644" s="144" t="s">
        <v>191</v>
      </c>
      <c r="C1644" s="140">
        <v>540</v>
      </c>
      <c r="D1644" s="76">
        <v>670011</v>
      </c>
      <c r="E1644" s="145" t="s">
        <v>249</v>
      </c>
      <c r="F1644" s="145">
        <v>3</v>
      </c>
      <c r="G1644" s="145">
        <v>4</v>
      </c>
      <c r="H1644" s="145">
        <v>4</v>
      </c>
      <c r="I1644" s="145" t="s">
        <v>344</v>
      </c>
      <c r="J1644" s="107">
        <f t="shared" si="25"/>
        <v>540</v>
      </c>
    </row>
    <row r="1645" spans="1:10" hidden="1" x14ac:dyDescent="0.25">
      <c r="A1645" s="76">
        <v>667896</v>
      </c>
      <c r="B1645" s="144" t="s">
        <v>191</v>
      </c>
      <c r="C1645" s="140">
        <v>540</v>
      </c>
      <c r="D1645" s="76">
        <v>670007</v>
      </c>
      <c r="E1645" s="145" t="s">
        <v>250</v>
      </c>
      <c r="F1645" s="145">
        <v>580</v>
      </c>
      <c r="G1645" s="145">
        <v>650</v>
      </c>
      <c r="H1645" s="145">
        <v>12</v>
      </c>
      <c r="I1645" s="145" t="s">
        <v>345</v>
      </c>
      <c r="J1645" s="107">
        <f t="shared" si="25"/>
        <v>540</v>
      </c>
    </row>
    <row r="1646" spans="1:10" hidden="1" x14ac:dyDescent="0.25">
      <c r="A1646" s="76">
        <v>667896</v>
      </c>
      <c r="B1646" s="144" t="s">
        <v>191</v>
      </c>
      <c r="C1646" s="140">
        <v>540</v>
      </c>
      <c r="D1646" s="76">
        <v>670004</v>
      </c>
      <c r="E1646" s="145" t="s">
        <v>251</v>
      </c>
      <c r="F1646" s="145">
        <v>3</v>
      </c>
      <c r="G1646" s="145">
        <v>6</v>
      </c>
      <c r="H1646" s="145">
        <v>4.5</v>
      </c>
      <c r="I1646" s="145" t="s">
        <v>344</v>
      </c>
      <c r="J1646" s="107">
        <f t="shared" si="25"/>
        <v>540</v>
      </c>
    </row>
    <row r="1647" spans="1:10" hidden="1" x14ac:dyDescent="0.25">
      <c r="A1647" s="76">
        <v>667896</v>
      </c>
      <c r="B1647" s="144" t="s">
        <v>191</v>
      </c>
      <c r="C1647" s="140">
        <v>540</v>
      </c>
      <c r="D1647" s="76">
        <v>670009</v>
      </c>
      <c r="E1647" s="145" t="s">
        <v>252</v>
      </c>
      <c r="F1647" s="145">
        <v>0.45</v>
      </c>
      <c r="G1647" s="145">
        <v>2.5</v>
      </c>
      <c r="H1647" s="145">
        <v>2</v>
      </c>
      <c r="I1647" s="145" t="s">
        <v>344</v>
      </c>
      <c r="J1647" s="107">
        <f t="shared" si="25"/>
        <v>540</v>
      </c>
    </row>
    <row r="1648" spans="1:10" hidden="1" x14ac:dyDescent="0.25">
      <c r="A1648" s="76">
        <v>667896</v>
      </c>
      <c r="B1648" s="144" t="s">
        <v>191</v>
      </c>
      <c r="C1648" s="140">
        <v>540</v>
      </c>
      <c r="D1648" s="76">
        <v>670008</v>
      </c>
      <c r="E1648" s="145" t="s">
        <v>253</v>
      </c>
      <c r="F1648" s="145">
        <v>9</v>
      </c>
      <c r="G1648" s="145">
        <v>13</v>
      </c>
      <c r="H1648" s="145">
        <v>12</v>
      </c>
      <c r="I1648" s="145" t="s">
        <v>344</v>
      </c>
      <c r="J1648" s="107">
        <f t="shared" si="25"/>
        <v>540</v>
      </c>
    </row>
    <row r="1649" spans="1:10" hidden="1" x14ac:dyDescent="0.25">
      <c r="A1649" s="76">
        <v>667896</v>
      </c>
      <c r="B1649" s="144" t="s">
        <v>191</v>
      </c>
      <c r="C1649" s="140">
        <v>540</v>
      </c>
      <c r="D1649" s="76">
        <v>680011</v>
      </c>
      <c r="E1649" s="145" t="s">
        <v>254</v>
      </c>
      <c r="F1649" s="145">
        <v>3</v>
      </c>
      <c r="G1649" s="145">
        <v>4</v>
      </c>
      <c r="H1649" s="145">
        <v>4</v>
      </c>
      <c r="I1649" s="145" t="s">
        <v>344</v>
      </c>
      <c r="J1649" s="107">
        <f t="shared" si="25"/>
        <v>540</v>
      </c>
    </row>
    <row r="1650" spans="1:10" hidden="1" x14ac:dyDescent="0.25">
      <c r="A1650" s="76">
        <v>667896</v>
      </c>
      <c r="B1650" s="144" t="s">
        <v>191</v>
      </c>
      <c r="C1650" s="140">
        <v>540</v>
      </c>
      <c r="D1650" s="76">
        <v>680009</v>
      </c>
      <c r="E1650" s="145" t="s">
        <v>90</v>
      </c>
      <c r="F1650" s="145">
        <v>32</v>
      </c>
      <c r="G1650" s="145">
        <v>35</v>
      </c>
      <c r="H1650" s="145">
        <v>34.1</v>
      </c>
      <c r="I1650" s="145" t="s">
        <v>344</v>
      </c>
      <c r="J1650" s="107">
        <f t="shared" si="25"/>
        <v>540</v>
      </c>
    </row>
    <row r="1651" spans="1:10" hidden="1" x14ac:dyDescent="0.25">
      <c r="A1651" s="76">
        <v>667896</v>
      </c>
      <c r="B1651" s="144" t="s">
        <v>191</v>
      </c>
      <c r="C1651" s="140">
        <v>540</v>
      </c>
      <c r="D1651" s="76">
        <v>680001</v>
      </c>
      <c r="E1651" s="145" t="s">
        <v>255</v>
      </c>
      <c r="F1651" s="145">
        <v>40</v>
      </c>
      <c r="G1651" s="145">
        <v>75</v>
      </c>
      <c r="H1651" s="145">
        <v>56</v>
      </c>
      <c r="I1651" s="145" t="s">
        <v>344</v>
      </c>
      <c r="J1651" s="107">
        <f t="shared" si="25"/>
        <v>540</v>
      </c>
    </row>
    <row r="1652" spans="1:10" hidden="1" x14ac:dyDescent="0.25">
      <c r="A1652" s="76">
        <v>667896</v>
      </c>
      <c r="B1652" s="144" t="s">
        <v>191</v>
      </c>
      <c r="C1652" s="140">
        <v>540</v>
      </c>
      <c r="D1652" s="76">
        <v>680003</v>
      </c>
      <c r="E1652" s="145" t="s">
        <v>256</v>
      </c>
      <c r="F1652" s="145">
        <v>30</v>
      </c>
      <c r="G1652" s="145">
        <v>90</v>
      </c>
      <c r="H1652" s="145">
        <v>75</v>
      </c>
      <c r="I1652" s="145" t="s">
        <v>344</v>
      </c>
      <c r="J1652" s="107">
        <f t="shared" si="25"/>
        <v>540</v>
      </c>
    </row>
    <row r="1653" spans="1:10" hidden="1" x14ac:dyDescent="0.25">
      <c r="A1653" s="76">
        <v>667896</v>
      </c>
      <c r="B1653" s="144" t="s">
        <v>191</v>
      </c>
      <c r="C1653" s="140">
        <v>540</v>
      </c>
      <c r="D1653" s="76">
        <v>680007</v>
      </c>
      <c r="E1653" s="145" t="s">
        <v>300</v>
      </c>
      <c r="F1653" s="145">
        <v>501</v>
      </c>
      <c r="G1653" s="145">
        <v>505</v>
      </c>
      <c r="H1653" s="145">
        <v>504</v>
      </c>
      <c r="I1653" s="145" t="s">
        <v>344</v>
      </c>
      <c r="J1653" s="107">
        <f t="shared" si="25"/>
        <v>540</v>
      </c>
    </row>
    <row r="1654" spans="1:10" hidden="1" x14ac:dyDescent="0.25">
      <c r="A1654" s="76">
        <v>667896</v>
      </c>
      <c r="B1654" s="144" t="s">
        <v>191</v>
      </c>
      <c r="C1654" s="140">
        <v>540</v>
      </c>
      <c r="D1654" s="76">
        <v>680008</v>
      </c>
      <c r="E1654" s="145" t="s">
        <v>257</v>
      </c>
      <c r="F1654" s="145">
        <v>106</v>
      </c>
      <c r="G1654" s="145">
        <v>118</v>
      </c>
      <c r="H1654" s="145">
        <v>114.3</v>
      </c>
      <c r="I1654" s="145" t="s">
        <v>344</v>
      </c>
      <c r="J1654" s="107">
        <f t="shared" si="25"/>
        <v>540</v>
      </c>
    </row>
    <row r="1655" spans="1:10" hidden="1" x14ac:dyDescent="0.25">
      <c r="A1655" s="76">
        <v>667896</v>
      </c>
      <c r="B1655" s="144" t="s">
        <v>191</v>
      </c>
      <c r="C1655" s="140">
        <v>540</v>
      </c>
      <c r="D1655" s="76">
        <v>680010</v>
      </c>
      <c r="E1655" s="145" t="s">
        <v>91</v>
      </c>
      <c r="F1655" s="145">
        <v>3.45</v>
      </c>
      <c r="G1655" s="145">
        <v>5</v>
      </c>
      <c r="H1655" s="145">
        <v>4.4000000000000004</v>
      </c>
      <c r="I1655" s="145" t="s">
        <v>344</v>
      </c>
      <c r="J1655" s="107">
        <f t="shared" si="25"/>
        <v>540</v>
      </c>
    </row>
    <row r="1656" spans="1:10" hidden="1" x14ac:dyDescent="0.25">
      <c r="A1656" s="76">
        <v>667896</v>
      </c>
      <c r="B1656" s="144" t="s">
        <v>191</v>
      </c>
      <c r="C1656" s="140">
        <v>540</v>
      </c>
      <c r="D1656" s="76">
        <v>680006</v>
      </c>
      <c r="E1656" s="145" t="s">
        <v>258</v>
      </c>
      <c r="F1656" s="145">
        <v>8</v>
      </c>
      <c r="G1656" s="145">
        <v>13</v>
      </c>
      <c r="H1656" s="145">
        <v>10.5</v>
      </c>
      <c r="I1656" s="145" t="s">
        <v>344</v>
      </c>
      <c r="J1656" s="107">
        <f t="shared" si="25"/>
        <v>540</v>
      </c>
    </row>
    <row r="1657" spans="1:10" hidden="1" x14ac:dyDescent="0.25">
      <c r="A1657" s="76">
        <v>667896</v>
      </c>
      <c r="B1657" s="144" t="s">
        <v>191</v>
      </c>
      <c r="C1657" s="140">
        <v>540</v>
      </c>
      <c r="D1657" s="76">
        <v>680005</v>
      </c>
      <c r="E1657" s="145" t="s">
        <v>259</v>
      </c>
      <c r="F1657" s="145">
        <v>160</v>
      </c>
      <c r="G1657" s="145">
        <v>250</v>
      </c>
      <c r="H1657" s="145">
        <v>151</v>
      </c>
      <c r="I1657" s="145" t="s">
        <v>345</v>
      </c>
      <c r="J1657" s="107">
        <f t="shared" si="25"/>
        <v>540</v>
      </c>
    </row>
    <row r="1658" spans="1:10" hidden="1" x14ac:dyDescent="0.25">
      <c r="A1658" s="76">
        <v>667896</v>
      </c>
      <c r="B1658" s="144" t="s">
        <v>191</v>
      </c>
      <c r="C1658" s="140">
        <v>540</v>
      </c>
      <c r="D1658" s="76">
        <v>680002</v>
      </c>
      <c r="E1658" s="145" t="s">
        <v>260</v>
      </c>
      <c r="F1658" s="145">
        <v>35</v>
      </c>
      <c r="G1658" s="145">
        <v>142</v>
      </c>
      <c r="H1658" s="145">
        <v>70</v>
      </c>
      <c r="I1658" s="145" t="s">
        <v>344</v>
      </c>
      <c r="J1658" s="107">
        <f t="shared" si="25"/>
        <v>540</v>
      </c>
    </row>
    <row r="1659" spans="1:10" hidden="1" x14ac:dyDescent="0.25">
      <c r="A1659" s="76">
        <v>667896</v>
      </c>
      <c r="B1659" s="144" t="s">
        <v>191</v>
      </c>
      <c r="C1659" s="140">
        <v>540</v>
      </c>
      <c r="D1659" s="76">
        <v>680012</v>
      </c>
      <c r="E1659" s="145" t="s">
        <v>261</v>
      </c>
      <c r="F1659" s="145">
        <v>30</v>
      </c>
      <c r="G1659" s="145">
        <v>40</v>
      </c>
      <c r="H1659" s="145">
        <v>40</v>
      </c>
      <c r="I1659" s="145" t="s">
        <v>344</v>
      </c>
      <c r="J1659" s="107">
        <f t="shared" si="25"/>
        <v>540</v>
      </c>
    </row>
    <row r="1660" spans="1:10" hidden="1" x14ac:dyDescent="0.25">
      <c r="A1660" s="76">
        <v>667895</v>
      </c>
      <c r="B1660" s="144" t="s">
        <v>190</v>
      </c>
      <c r="C1660" s="140">
        <v>530</v>
      </c>
      <c r="D1660" s="76">
        <v>610008</v>
      </c>
      <c r="E1660" s="145" t="s">
        <v>106</v>
      </c>
      <c r="F1660" s="145">
        <v>20</v>
      </c>
      <c r="G1660" s="145">
        <v>100</v>
      </c>
      <c r="H1660" s="145">
        <v>65</v>
      </c>
      <c r="I1660" s="145" t="s">
        <v>344</v>
      </c>
      <c r="J1660" s="107">
        <f t="shared" si="25"/>
        <v>530</v>
      </c>
    </row>
    <row r="1661" spans="1:10" hidden="1" x14ac:dyDescent="0.25">
      <c r="A1661" s="76">
        <v>667895</v>
      </c>
      <c r="B1661" s="144" t="s">
        <v>190</v>
      </c>
      <c r="C1661" s="140">
        <v>530</v>
      </c>
      <c r="D1661" s="76">
        <v>650002</v>
      </c>
      <c r="E1661" s="145" t="s">
        <v>107</v>
      </c>
      <c r="F1661" s="145">
        <v>0</v>
      </c>
      <c r="G1661" s="145">
        <v>100</v>
      </c>
      <c r="H1661" s="145">
        <v>92</v>
      </c>
      <c r="I1661" s="145" t="s">
        <v>344</v>
      </c>
      <c r="J1661" s="107">
        <f t="shared" si="25"/>
        <v>530</v>
      </c>
    </row>
    <row r="1662" spans="1:10" hidden="1" x14ac:dyDescent="0.25">
      <c r="A1662" s="76">
        <v>667895</v>
      </c>
      <c r="B1662" s="144" t="s">
        <v>190</v>
      </c>
      <c r="C1662" s="140">
        <v>530</v>
      </c>
      <c r="D1662" s="76">
        <v>660002</v>
      </c>
      <c r="E1662" s="145" t="s">
        <v>108</v>
      </c>
      <c r="F1662" s="145">
        <v>0</v>
      </c>
      <c r="G1662" s="145">
        <v>5</v>
      </c>
      <c r="H1662" s="145">
        <v>5.0999999999999996</v>
      </c>
      <c r="I1662" s="145" t="s">
        <v>345</v>
      </c>
      <c r="J1662" s="107">
        <f t="shared" si="25"/>
        <v>530</v>
      </c>
    </row>
    <row r="1663" spans="1:10" hidden="1" x14ac:dyDescent="0.25">
      <c r="A1663" s="76">
        <v>667895</v>
      </c>
      <c r="B1663" s="144" t="s">
        <v>190</v>
      </c>
      <c r="C1663" s="140">
        <v>530</v>
      </c>
      <c r="D1663" s="76">
        <v>660001</v>
      </c>
      <c r="E1663" s="145" t="s">
        <v>109</v>
      </c>
      <c r="F1663" s="145">
        <v>10</v>
      </c>
      <c r="G1663" s="145">
        <v>14</v>
      </c>
      <c r="H1663" s="145">
        <v>11</v>
      </c>
      <c r="I1663" s="145" t="s">
        <v>344</v>
      </c>
      <c r="J1663" s="107">
        <f t="shared" si="25"/>
        <v>530</v>
      </c>
    </row>
    <row r="1664" spans="1:10" hidden="1" x14ac:dyDescent="0.25">
      <c r="A1664" s="76">
        <v>667895</v>
      </c>
      <c r="B1664" s="144" t="s">
        <v>190</v>
      </c>
      <c r="C1664" s="140">
        <v>530</v>
      </c>
      <c r="D1664" s="76">
        <v>660004</v>
      </c>
      <c r="E1664" s="145" t="s">
        <v>110</v>
      </c>
      <c r="F1664" s="145">
        <v>20</v>
      </c>
      <c r="G1664" s="145">
        <v>60</v>
      </c>
      <c r="H1664" s="145">
        <v>52.5</v>
      </c>
      <c r="I1664" s="145" t="s">
        <v>344</v>
      </c>
      <c r="J1664" s="107">
        <f t="shared" si="25"/>
        <v>530</v>
      </c>
    </row>
    <row r="1665" spans="1:10" hidden="1" x14ac:dyDescent="0.25">
      <c r="A1665" s="76">
        <v>667895</v>
      </c>
      <c r="B1665" s="144" t="s">
        <v>190</v>
      </c>
      <c r="C1665" s="140">
        <v>530</v>
      </c>
      <c r="D1665" s="76">
        <v>660003</v>
      </c>
      <c r="E1665" s="145" t="s">
        <v>111</v>
      </c>
      <c r="F1665" s="145">
        <v>2</v>
      </c>
      <c r="G1665" s="145">
        <v>10</v>
      </c>
      <c r="H1665" s="145">
        <v>3.1</v>
      </c>
      <c r="I1665" s="145" t="s">
        <v>344</v>
      </c>
      <c r="J1665" s="107">
        <f t="shared" si="25"/>
        <v>530</v>
      </c>
    </row>
    <row r="1666" spans="1:10" hidden="1" x14ac:dyDescent="0.25">
      <c r="A1666" s="76">
        <v>667895</v>
      </c>
      <c r="B1666" s="144" t="s">
        <v>190</v>
      </c>
      <c r="C1666" s="140">
        <v>530</v>
      </c>
      <c r="D1666" s="76">
        <v>660005</v>
      </c>
      <c r="E1666" s="145" t="s">
        <v>112</v>
      </c>
      <c r="F1666" s="145">
        <v>25</v>
      </c>
      <c r="G1666" s="145">
        <v>60</v>
      </c>
      <c r="H1666" s="145">
        <v>30</v>
      </c>
      <c r="I1666" s="145" t="s">
        <v>344</v>
      </c>
      <c r="J1666" s="107">
        <f t="shared" ref="J1666:J1729" si="26">IF(A1666="","",IF(OR(C1666=73,C1666=74,C1666=75),75,IF(OR(C1666=31,C1666=32,C1666=33),33,IF(OR(C1666=301,C1666=302,C1666=303,C1666=304,C1666=305),301,C1666))))</f>
        <v>530</v>
      </c>
    </row>
    <row r="1667" spans="1:10" hidden="1" x14ac:dyDescent="0.25">
      <c r="A1667" s="76">
        <v>667888</v>
      </c>
      <c r="B1667" s="144" t="s">
        <v>355</v>
      </c>
      <c r="C1667" s="140">
        <v>6</v>
      </c>
      <c r="D1667" s="76">
        <v>3</v>
      </c>
      <c r="E1667" s="145" t="s">
        <v>262</v>
      </c>
      <c r="F1667" s="145">
        <v>3600</v>
      </c>
      <c r="G1667" s="145">
        <v>4200</v>
      </c>
      <c r="H1667" s="145">
        <v>4200</v>
      </c>
      <c r="I1667" s="145" t="s">
        <v>344</v>
      </c>
      <c r="J1667" s="107">
        <f t="shared" si="26"/>
        <v>6</v>
      </c>
    </row>
    <row r="1668" spans="1:10" hidden="1" x14ac:dyDescent="0.25">
      <c r="A1668" s="76">
        <v>667888</v>
      </c>
      <c r="B1668" s="144" t="s">
        <v>355</v>
      </c>
      <c r="C1668" s="140">
        <v>6</v>
      </c>
      <c r="D1668" s="76">
        <v>59</v>
      </c>
      <c r="E1668" s="145" t="s">
        <v>263</v>
      </c>
      <c r="F1668" s="145">
        <v>23</v>
      </c>
      <c r="G1668" s="145">
        <v>24</v>
      </c>
      <c r="H1668" s="145">
        <v>24</v>
      </c>
      <c r="I1668" s="145" t="s">
        <v>344</v>
      </c>
      <c r="J1668" s="107">
        <f t="shared" si="26"/>
        <v>6</v>
      </c>
    </row>
    <row r="1669" spans="1:10" hidden="1" x14ac:dyDescent="0.25">
      <c r="A1669" s="76">
        <v>667888</v>
      </c>
      <c r="B1669" s="144" t="s">
        <v>355</v>
      </c>
      <c r="C1669" s="140">
        <v>6</v>
      </c>
      <c r="D1669" s="76">
        <v>58</v>
      </c>
      <c r="E1669" s="145" t="s">
        <v>303</v>
      </c>
      <c r="F1669" s="145">
        <v>20</v>
      </c>
      <c r="G1669" s="145">
        <v>50</v>
      </c>
      <c r="H1669" s="145">
        <v>20</v>
      </c>
      <c r="I1669" s="145" t="s">
        <v>344</v>
      </c>
      <c r="J1669" s="107">
        <f t="shared" si="26"/>
        <v>6</v>
      </c>
    </row>
    <row r="1670" spans="1:10" hidden="1" x14ac:dyDescent="0.25">
      <c r="A1670" s="76">
        <v>667888</v>
      </c>
      <c r="B1670" s="144" t="s">
        <v>355</v>
      </c>
      <c r="C1670" s="140">
        <v>6</v>
      </c>
      <c r="D1670" s="76">
        <v>57</v>
      </c>
      <c r="E1670" s="145" t="s">
        <v>360</v>
      </c>
      <c r="F1670" s="145">
        <v>0</v>
      </c>
      <c r="G1670" s="145">
        <v>0</v>
      </c>
      <c r="H1670" s="145">
        <v>0</v>
      </c>
      <c r="I1670" s="145" t="s">
        <v>344</v>
      </c>
      <c r="J1670" s="107">
        <f t="shared" si="26"/>
        <v>6</v>
      </c>
    </row>
    <row r="1671" spans="1:10" hidden="1" x14ac:dyDescent="0.25">
      <c r="A1671" s="76">
        <v>667888</v>
      </c>
      <c r="B1671" s="144" t="s">
        <v>355</v>
      </c>
      <c r="C1671" s="140">
        <v>6</v>
      </c>
      <c r="D1671" s="76">
        <v>21</v>
      </c>
      <c r="E1671" s="145" t="s">
        <v>265</v>
      </c>
      <c r="F1671" s="145">
        <v>26</v>
      </c>
      <c r="G1671" s="145">
        <v>31</v>
      </c>
      <c r="H1671" s="145">
        <v>29</v>
      </c>
      <c r="I1671" s="145" t="s">
        <v>344</v>
      </c>
      <c r="J1671" s="107">
        <f t="shared" si="26"/>
        <v>6</v>
      </c>
    </row>
    <row r="1672" spans="1:10" hidden="1" x14ac:dyDescent="0.25">
      <c r="A1672" s="76">
        <v>667886</v>
      </c>
      <c r="B1672" s="144" t="s">
        <v>191</v>
      </c>
      <c r="C1672" s="140">
        <v>540</v>
      </c>
      <c r="D1672" s="76">
        <v>670001</v>
      </c>
      <c r="E1672" s="145" t="s">
        <v>243</v>
      </c>
      <c r="F1672" s="145">
        <v>500</v>
      </c>
      <c r="G1672" s="145">
        <v>1200</v>
      </c>
      <c r="H1672" s="145">
        <v>800</v>
      </c>
      <c r="I1672" s="145" t="s">
        <v>344</v>
      </c>
      <c r="J1672" s="107">
        <f t="shared" si="26"/>
        <v>540</v>
      </c>
    </row>
    <row r="1673" spans="1:10" hidden="1" x14ac:dyDescent="0.25">
      <c r="A1673" s="76">
        <v>667886</v>
      </c>
      <c r="B1673" s="144" t="s">
        <v>191</v>
      </c>
      <c r="C1673" s="140">
        <v>540</v>
      </c>
      <c r="D1673" s="76">
        <v>670002</v>
      </c>
      <c r="E1673" s="145" t="s">
        <v>244</v>
      </c>
      <c r="F1673" s="145">
        <v>0</v>
      </c>
      <c r="G1673" s="145">
        <v>1000</v>
      </c>
      <c r="H1673" s="145">
        <v>0</v>
      </c>
      <c r="I1673" s="145" t="s">
        <v>344</v>
      </c>
      <c r="J1673" s="107">
        <f t="shared" si="26"/>
        <v>540</v>
      </c>
    </row>
    <row r="1674" spans="1:10" hidden="1" x14ac:dyDescent="0.25">
      <c r="A1674" s="76">
        <v>667886</v>
      </c>
      <c r="B1674" s="144" t="s">
        <v>191</v>
      </c>
      <c r="C1674" s="140">
        <v>540</v>
      </c>
      <c r="D1674" s="76">
        <v>670003</v>
      </c>
      <c r="E1674" s="145" t="s">
        <v>245</v>
      </c>
      <c r="F1674" s="145">
        <v>0</v>
      </c>
      <c r="G1674" s="145">
        <v>1200</v>
      </c>
      <c r="H1674" s="145">
        <v>0</v>
      </c>
      <c r="I1674" s="145" t="s">
        <v>344</v>
      </c>
      <c r="J1674" s="107">
        <f t="shared" si="26"/>
        <v>540</v>
      </c>
    </row>
    <row r="1675" spans="1:10" hidden="1" x14ac:dyDescent="0.25">
      <c r="A1675" s="76">
        <v>667886</v>
      </c>
      <c r="B1675" s="144" t="s">
        <v>191</v>
      </c>
      <c r="C1675" s="140">
        <v>540</v>
      </c>
      <c r="D1675" s="76">
        <v>670005</v>
      </c>
      <c r="E1675" s="145" t="s">
        <v>246</v>
      </c>
      <c r="F1675" s="145">
        <v>2500</v>
      </c>
      <c r="G1675" s="145">
        <v>4800</v>
      </c>
      <c r="H1675" s="145">
        <v>4573</v>
      </c>
      <c r="I1675" s="145" t="s">
        <v>344</v>
      </c>
      <c r="J1675" s="107">
        <f t="shared" si="26"/>
        <v>540</v>
      </c>
    </row>
    <row r="1676" spans="1:10" hidden="1" x14ac:dyDescent="0.25">
      <c r="A1676" s="76">
        <v>667886</v>
      </c>
      <c r="B1676" s="144" t="s">
        <v>191</v>
      </c>
      <c r="C1676" s="140">
        <v>540</v>
      </c>
      <c r="D1676" s="76">
        <v>670006</v>
      </c>
      <c r="E1676" s="145" t="s">
        <v>247</v>
      </c>
      <c r="F1676" s="145">
        <v>10.5</v>
      </c>
      <c r="G1676" s="145">
        <v>17.5</v>
      </c>
      <c r="H1676" s="145">
        <v>14.7</v>
      </c>
      <c r="I1676" s="145" t="s">
        <v>344</v>
      </c>
      <c r="J1676" s="107">
        <f t="shared" si="26"/>
        <v>540</v>
      </c>
    </row>
    <row r="1677" spans="1:10" hidden="1" x14ac:dyDescent="0.25">
      <c r="A1677" s="76">
        <v>667886</v>
      </c>
      <c r="B1677" s="144" t="s">
        <v>191</v>
      </c>
      <c r="C1677" s="140">
        <v>540</v>
      </c>
      <c r="D1677" s="76">
        <v>670010</v>
      </c>
      <c r="E1677" s="145" t="s">
        <v>248</v>
      </c>
      <c r="F1677" s="145">
        <v>0.1</v>
      </c>
      <c r="G1677" s="145">
        <v>19</v>
      </c>
      <c r="H1677" s="145">
        <v>5.7</v>
      </c>
      <c r="I1677" s="145" t="s">
        <v>344</v>
      </c>
      <c r="J1677" s="107">
        <f t="shared" si="26"/>
        <v>540</v>
      </c>
    </row>
    <row r="1678" spans="1:10" hidden="1" x14ac:dyDescent="0.25">
      <c r="A1678" s="76">
        <v>667886</v>
      </c>
      <c r="B1678" s="144" t="s">
        <v>191</v>
      </c>
      <c r="C1678" s="140">
        <v>540</v>
      </c>
      <c r="D1678" s="76">
        <v>670011</v>
      </c>
      <c r="E1678" s="145" t="s">
        <v>249</v>
      </c>
      <c r="F1678" s="145">
        <v>3</v>
      </c>
      <c r="G1678" s="145">
        <v>4</v>
      </c>
      <c r="H1678" s="145">
        <v>4</v>
      </c>
      <c r="I1678" s="145" t="s">
        <v>344</v>
      </c>
      <c r="J1678" s="107">
        <f t="shared" si="26"/>
        <v>540</v>
      </c>
    </row>
    <row r="1679" spans="1:10" hidden="1" x14ac:dyDescent="0.25">
      <c r="A1679" s="76">
        <v>667886</v>
      </c>
      <c r="B1679" s="144" t="s">
        <v>191</v>
      </c>
      <c r="C1679" s="140">
        <v>540</v>
      </c>
      <c r="D1679" s="76">
        <v>670007</v>
      </c>
      <c r="E1679" s="145" t="s">
        <v>250</v>
      </c>
      <c r="F1679" s="145">
        <v>580</v>
      </c>
      <c r="G1679" s="145">
        <v>650</v>
      </c>
      <c r="H1679" s="145">
        <v>640</v>
      </c>
      <c r="I1679" s="145" t="s">
        <v>344</v>
      </c>
      <c r="J1679" s="107">
        <f t="shared" si="26"/>
        <v>540</v>
      </c>
    </row>
    <row r="1680" spans="1:10" hidden="1" x14ac:dyDescent="0.25">
      <c r="A1680" s="76">
        <v>667886</v>
      </c>
      <c r="B1680" s="144" t="s">
        <v>191</v>
      </c>
      <c r="C1680" s="140">
        <v>540</v>
      </c>
      <c r="D1680" s="76">
        <v>670004</v>
      </c>
      <c r="E1680" s="145" t="s">
        <v>251</v>
      </c>
      <c r="F1680" s="145">
        <v>3</v>
      </c>
      <c r="G1680" s="145">
        <v>6</v>
      </c>
      <c r="H1680" s="145">
        <v>4.5</v>
      </c>
      <c r="I1680" s="145" t="s">
        <v>344</v>
      </c>
      <c r="J1680" s="107">
        <f t="shared" si="26"/>
        <v>540</v>
      </c>
    </row>
    <row r="1681" spans="1:10" hidden="1" x14ac:dyDescent="0.25">
      <c r="A1681" s="76">
        <v>667886</v>
      </c>
      <c r="B1681" s="144" t="s">
        <v>191</v>
      </c>
      <c r="C1681" s="140">
        <v>540</v>
      </c>
      <c r="D1681" s="76">
        <v>670009</v>
      </c>
      <c r="E1681" s="145" t="s">
        <v>252</v>
      </c>
      <c r="F1681" s="145">
        <v>0.45</v>
      </c>
      <c r="G1681" s="145">
        <v>2.5</v>
      </c>
      <c r="H1681" s="145">
        <v>2</v>
      </c>
      <c r="I1681" s="145" t="s">
        <v>344</v>
      </c>
      <c r="J1681" s="107">
        <f t="shared" si="26"/>
        <v>540</v>
      </c>
    </row>
    <row r="1682" spans="1:10" hidden="1" x14ac:dyDescent="0.25">
      <c r="A1682" s="76">
        <v>667886</v>
      </c>
      <c r="B1682" s="144" t="s">
        <v>191</v>
      </c>
      <c r="C1682" s="140">
        <v>540</v>
      </c>
      <c r="D1682" s="76">
        <v>670008</v>
      </c>
      <c r="E1682" s="145" t="s">
        <v>253</v>
      </c>
      <c r="F1682" s="145">
        <v>9</v>
      </c>
      <c r="G1682" s="145">
        <v>13</v>
      </c>
      <c r="H1682" s="145">
        <v>12</v>
      </c>
      <c r="I1682" s="145" t="s">
        <v>344</v>
      </c>
      <c r="J1682" s="107">
        <f t="shared" si="26"/>
        <v>540</v>
      </c>
    </row>
    <row r="1683" spans="1:10" hidden="1" x14ac:dyDescent="0.25">
      <c r="A1683" s="76">
        <v>667886</v>
      </c>
      <c r="B1683" s="144" t="s">
        <v>191</v>
      </c>
      <c r="C1683" s="140">
        <v>540</v>
      </c>
      <c r="D1683" s="76">
        <v>680011</v>
      </c>
      <c r="E1683" s="145" t="s">
        <v>254</v>
      </c>
      <c r="F1683" s="145">
        <v>3</v>
      </c>
      <c r="G1683" s="145">
        <v>4</v>
      </c>
      <c r="H1683" s="145">
        <v>4</v>
      </c>
      <c r="I1683" s="145" t="s">
        <v>344</v>
      </c>
      <c r="J1683" s="107">
        <f t="shared" si="26"/>
        <v>540</v>
      </c>
    </row>
    <row r="1684" spans="1:10" hidden="1" x14ac:dyDescent="0.25">
      <c r="A1684" s="76">
        <v>667886</v>
      </c>
      <c r="B1684" s="144" t="s">
        <v>191</v>
      </c>
      <c r="C1684" s="140">
        <v>540</v>
      </c>
      <c r="D1684" s="76">
        <v>680009</v>
      </c>
      <c r="E1684" s="145" t="s">
        <v>90</v>
      </c>
      <c r="F1684" s="145">
        <v>32</v>
      </c>
      <c r="G1684" s="145">
        <v>35</v>
      </c>
      <c r="H1684" s="145">
        <v>33.67</v>
      </c>
      <c r="I1684" s="145" t="s">
        <v>344</v>
      </c>
      <c r="J1684" s="107">
        <f t="shared" si="26"/>
        <v>540</v>
      </c>
    </row>
    <row r="1685" spans="1:10" hidden="1" x14ac:dyDescent="0.25">
      <c r="A1685" s="76">
        <v>667886</v>
      </c>
      <c r="B1685" s="144" t="s">
        <v>191</v>
      </c>
      <c r="C1685" s="140">
        <v>540</v>
      </c>
      <c r="D1685" s="76">
        <v>680001</v>
      </c>
      <c r="E1685" s="145" t="s">
        <v>255</v>
      </c>
      <c r="F1685" s="145">
        <v>40</v>
      </c>
      <c r="G1685" s="145">
        <v>75</v>
      </c>
      <c r="H1685" s="145">
        <v>56</v>
      </c>
      <c r="I1685" s="145" t="s">
        <v>344</v>
      </c>
      <c r="J1685" s="107">
        <f t="shared" si="26"/>
        <v>540</v>
      </c>
    </row>
    <row r="1686" spans="1:10" hidden="1" x14ac:dyDescent="0.25">
      <c r="A1686" s="76">
        <v>667886</v>
      </c>
      <c r="B1686" s="144" t="s">
        <v>191</v>
      </c>
      <c r="C1686" s="140">
        <v>540</v>
      </c>
      <c r="D1686" s="76">
        <v>680003</v>
      </c>
      <c r="E1686" s="145" t="s">
        <v>256</v>
      </c>
      <c r="F1686" s="145">
        <v>30</v>
      </c>
      <c r="G1686" s="145">
        <v>90</v>
      </c>
      <c r="H1686" s="145">
        <v>75</v>
      </c>
      <c r="I1686" s="145" t="s">
        <v>344</v>
      </c>
      <c r="J1686" s="107">
        <f t="shared" si="26"/>
        <v>540</v>
      </c>
    </row>
    <row r="1687" spans="1:10" hidden="1" x14ac:dyDescent="0.25">
      <c r="A1687" s="76">
        <v>667886</v>
      </c>
      <c r="B1687" s="144" t="s">
        <v>191</v>
      </c>
      <c r="C1687" s="140">
        <v>540</v>
      </c>
      <c r="D1687" s="76">
        <v>680007</v>
      </c>
      <c r="E1687" s="145" t="s">
        <v>300</v>
      </c>
      <c r="F1687" s="145">
        <v>501</v>
      </c>
      <c r="G1687" s="145">
        <v>505</v>
      </c>
      <c r="H1687" s="145">
        <v>502</v>
      </c>
      <c r="I1687" s="145" t="s">
        <v>344</v>
      </c>
      <c r="J1687" s="107">
        <f t="shared" si="26"/>
        <v>540</v>
      </c>
    </row>
    <row r="1688" spans="1:10" hidden="1" x14ac:dyDescent="0.25">
      <c r="A1688" s="76">
        <v>667886</v>
      </c>
      <c r="B1688" s="144" t="s">
        <v>191</v>
      </c>
      <c r="C1688" s="140">
        <v>540</v>
      </c>
      <c r="D1688" s="76">
        <v>680008</v>
      </c>
      <c r="E1688" s="145" t="s">
        <v>257</v>
      </c>
      <c r="F1688" s="145">
        <v>106</v>
      </c>
      <c r="G1688" s="145">
        <v>118</v>
      </c>
      <c r="H1688" s="145">
        <v>115.9</v>
      </c>
      <c r="I1688" s="145" t="s">
        <v>344</v>
      </c>
      <c r="J1688" s="107">
        <f t="shared" si="26"/>
        <v>540</v>
      </c>
    </row>
    <row r="1689" spans="1:10" hidden="1" x14ac:dyDescent="0.25">
      <c r="A1689" s="76">
        <v>667886</v>
      </c>
      <c r="B1689" s="144" t="s">
        <v>191</v>
      </c>
      <c r="C1689" s="140">
        <v>540</v>
      </c>
      <c r="D1689" s="76">
        <v>680010</v>
      </c>
      <c r="E1689" s="145" t="s">
        <v>91</v>
      </c>
      <c r="F1689" s="145">
        <v>3.45</v>
      </c>
      <c r="G1689" s="145">
        <v>5</v>
      </c>
      <c r="H1689" s="145">
        <v>4.71</v>
      </c>
      <c r="I1689" s="145" t="s">
        <v>344</v>
      </c>
      <c r="J1689" s="107">
        <f t="shared" si="26"/>
        <v>540</v>
      </c>
    </row>
    <row r="1690" spans="1:10" hidden="1" x14ac:dyDescent="0.25">
      <c r="A1690" s="76">
        <v>667886</v>
      </c>
      <c r="B1690" s="144" t="s">
        <v>191</v>
      </c>
      <c r="C1690" s="140">
        <v>540</v>
      </c>
      <c r="D1690" s="76">
        <v>680006</v>
      </c>
      <c r="E1690" s="145" t="s">
        <v>258</v>
      </c>
      <c r="F1690" s="145">
        <v>8</v>
      </c>
      <c r="G1690" s="145">
        <v>13</v>
      </c>
      <c r="H1690" s="145">
        <v>10.5</v>
      </c>
      <c r="I1690" s="145" t="s">
        <v>344</v>
      </c>
      <c r="J1690" s="107">
        <f t="shared" si="26"/>
        <v>540</v>
      </c>
    </row>
    <row r="1691" spans="1:10" hidden="1" x14ac:dyDescent="0.25">
      <c r="A1691" s="76">
        <v>667886</v>
      </c>
      <c r="B1691" s="144" t="s">
        <v>191</v>
      </c>
      <c r="C1691" s="140">
        <v>540</v>
      </c>
      <c r="D1691" s="76">
        <v>680005</v>
      </c>
      <c r="E1691" s="145" t="s">
        <v>259</v>
      </c>
      <c r="F1691" s="145">
        <v>160</v>
      </c>
      <c r="G1691" s="145">
        <v>250</v>
      </c>
      <c r="H1691" s="145">
        <v>151</v>
      </c>
      <c r="I1691" s="145" t="s">
        <v>345</v>
      </c>
      <c r="J1691" s="107">
        <f t="shared" si="26"/>
        <v>540</v>
      </c>
    </row>
    <row r="1692" spans="1:10" hidden="1" x14ac:dyDescent="0.25">
      <c r="A1692" s="76">
        <v>667886</v>
      </c>
      <c r="B1692" s="144" t="s">
        <v>191</v>
      </c>
      <c r="C1692" s="140">
        <v>540</v>
      </c>
      <c r="D1692" s="76">
        <v>680002</v>
      </c>
      <c r="E1692" s="145" t="s">
        <v>260</v>
      </c>
      <c r="F1692" s="145">
        <v>35</v>
      </c>
      <c r="G1692" s="145">
        <v>142</v>
      </c>
      <c r="H1692" s="145">
        <v>70</v>
      </c>
      <c r="I1692" s="145" t="s">
        <v>344</v>
      </c>
      <c r="J1692" s="107">
        <f t="shared" si="26"/>
        <v>540</v>
      </c>
    </row>
    <row r="1693" spans="1:10" hidden="1" x14ac:dyDescent="0.25">
      <c r="A1693" s="76">
        <v>667886</v>
      </c>
      <c r="B1693" s="144" t="s">
        <v>191</v>
      </c>
      <c r="C1693" s="140">
        <v>540</v>
      </c>
      <c r="D1693" s="76">
        <v>680012</v>
      </c>
      <c r="E1693" s="145" t="s">
        <v>261</v>
      </c>
      <c r="F1693" s="145">
        <v>30</v>
      </c>
      <c r="G1693" s="145">
        <v>40</v>
      </c>
      <c r="H1693" s="145">
        <v>40</v>
      </c>
      <c r="I1693" s="145" t="s">
        <v>344</v>
      </c>
      <c r="J1693" s="107">
        <f t="shared" si="26"/>
        <v>540</v>
      </c>
    </row>
    <row r="1694" spans="1:10" hidden="1" x14ac:dyDescent="0.25">
      <c r="A1694" s="76">
        <v>667885</v>
      </c>
      <c r="B1694" s="144" t="s">
        <v>187</v>
      </c>
      <c r="C1694" s="140">
        <v>75</v>
      </c>
      <c r="D1694" s="76">
        <v>30406</v>
      </c>
      <c r="E1694" s="145" t="s">
        <v>119</v>
      </c>
      <c r="F1694" s="145">
        <v>2400</v>
      </c>
      <c r="G1694" s="145">
        <v>2550</v>
      </c>
      <c r="H1694" s="145">
        <v>2500</v>
      </c>
      <c r="I1694" s="145" t="s">
        <v>344</v>
      </c>
      <c r="J1694" s="107">
        <f t="shared" si="26"/>
        <v>75</v>
      </c>
    </row>
    <row r="1695" spans="1:10" hidden="1" x14ac:dyDescent="0.25">
      <c r="A1695" s="76">
        <v>667885</v>
      </c>
      <c r="B1695" s="144" t="s">
        <v>187</v>
      </c>
      <c r="C1695" s="140">
        <v>75</v>
      </c>
      <c r="D1695" s="76">
        <v>30408</v>
      </c>
      <c r="E1695" s="145" t="s">
        <v>120</v>
      </c>
      <c r="F1695" s="145">
        <v>20</v>
      </c>
      <c r="G1695" s="145">
        <v>25</v>
      </c>
      <c r="H1695" s="145">
        <v>25</v>
      </c>
      <c r="I1695" s="145" t="s">
        <v>344</v>
      </c>
      <c r="J1695" s="107">
        <f t="shared" si="26"/>
        <v>75</v>
      </c>
    </row>
    <row r="1696" spans="1:10" hidden="1" x14ac:dyDescent="0.25">
      <c r="A1696" s="76">
        <v>667885</v>
      </c>
      <c r="B1696" s="144" t="s">
        <v>187</v>
      </c>
      <c r="C1696" s="140">
        <v>75</v>
      </c>
      <c r="D1696" s="76">
        <v>30409</v>
      </c>
      <c r="E1696" s="145" t="s">
        <v>121</v>
      </c>
      <c r="F1696" s="145">
        <v>0.1</v>
      </c>
      <c r="G1696" s="145">
        <v>0.2</v>
      </c>
      <c r="H1696" s="145">
        <v>0.2</v>
      </c>
      <c r="I1696" s="145" t="s">
        <v>344</v>
      </c>
      <c r="J1696" s="107">
        <f t="shared" si="26"/>
        <v>75</v>
      </c>
    </row>
    <row r="1697" spans="1:10" hidden="1" x14ac:dyDescent="0.25">
      <c r="A1697" s="76">
        <v>667885</v>
      </c>
      <c r="B1697" s="144" t="s">
        <v>187</v>
      </c>
      <c r="C1697" s="140">
        <v>75</v>
      </c>
      <c r="D1697" s="76">
        <v>30401</v>
      </c>
      <c r="E1697" s="145" t="s">
        <v>122</v>
      </c>
      <c r="F1697" s="145">
        <v>2</v>
      </c>
      <c r="G1697" s="145">
        <v>6</v>
      </c>
      <c r="H1697" s="145">
        <v>6</v>
      </c>
      <c r="I1697" s="145" t="s">
        <v>344</v>
      </c>
      <c r="J1697" s="107">
        <f t="shared" si="26"/>
        <v>75</v>
      </c>
    </row>
    <row r="1698" spans="1:10" hidden="1" x14ac:dyDescent="0.25">
      <c r="A1698" s="76">
        <v>667885</v>
      </c>
      <c r="B1698" s="144" t="s">
        <v>187</v>
      </c>
      <c r="C1698" s="140">
        <v>75</v>
      </c>
      <c r="D1698" s="76">
        <v>30407</v>
      </c>
      <c r="E1698" s="145" t="s">
        <v>123</v>
      </c>
      <c r="F1698" s="145">
        <v>1.3</v>
      </c>
      <c r="G1698" s="145">
        <v>1.8</v>
      </c>
      <c r="H1698" s="145">
        <v>1.6</v>
      </c>
      <c r="I1698" s="145" t="s">
        <v>344</v>
      </c>
      <c r="J1698" s="107">
        <f t="shared" si="26"/>
        <v>75</v>
      </c>
    </row>
    <row r="1699" spans="1:10" hidden="1" x14ac:dyDescent="0.25">
      <c r="A1699" s="76">
        <v>667885</v>
      </c>
      <c r="B1699" s="144" t="s">
        <v>187</v>
      </c>
      <c r="C1699" s="140">
        <v>75</v>
      </c>
      <c r="D1699" s="76">
        <v>30405</v>
      </c>
      <c r="E1699" s="145" t="s">
        <v>124</v>
      </c>
      <c r="F1699" s="145">
        <v>52</v>
      </c>
      <c r="G1699" s="145">
        <v>55</v>
      </c>
      <c r="H1699" s="145">
        <v>55</v>
      </c>
      <c r="I1699" s="145" t="s">
        <v>344</v>
      </c>
      <c r="J1699" s="107">
        <f t="shared" si="26"/>
        <v>75</v>
      </c>
    </row>
    <row r="1700" spans="1:10" hidden="1" x14ac:dyDescent="0.25">
      <c r="A1700" s="76">
        <v>667885</v>
      </c>
      <c r="B1700" s="144" t="s">
        <v>187</v>
      </c>
      <c r="C1700" s="140">
        <v>75</v>
      </c>
      <c r="D1700" s="76">
        <v>30403</v>
      </c>
      <c r="E1700" s="145" t="s">
        <v>125</v>
      </c>
      <c r="F1700" s="145">
        <v>85</v>
      </c>
      <c r="G1700" s="145">
        <v>100</v>
      </c>
      <c r="H1700" s="145">
        <v>95.4</v>
      </c>
      <c r="I1700" s="145" t="s">
        <v>344</v>
      </c>
      <c r="J1700" s="107">
        <f t="shared" si="26"/>
        <v>75</v>
      </c>
    </row>
    <row r="1701" spans="1:10" hidden="1" x14ac:dyDescent="0.25">
      <c r="A1701" s="76">
        <v>667885</v>
      </c>
      <c r="B1701" s="144" t="s">
        <v>187</v>
      </c>
      <c r="C1701" s="140">
        <v>75</v>
      </c>
      <c r="D1701" s="76">
        <v>30402</v>
      </c>
      <c r="E1701" s="145" t="s">
        <v>126</v>
      </c>
      <c r="F1701" s="145">
        <v>180</v>
      </c>
      <c r="G1701" s="145">
        <v>200</v>
      </c>
      <c r="H1701" s="145">
        <v>185</v>
      </c>
      <c r="I1701" s="145" t="s">
        <v>344</v>
      </c>
      <c r="J1701" s="107">
        <f t="shared" si="26"/>
        <v>75</v>
      </c>
    </row>
    <row r="1702" spans="1:10" hidden="1" x14ac:dyDescent="0.25">
      <c r="A1702" s="76">
        <v>667885</v>
      </c>
      <c r="B1702" s="144" t="s">
        <v>187</v>
      </c>
      <c r="C1702" s="140">
        <v>75</v>
      </c>
      <c r="D1702" s="76">
        <v>30404</v>
      </c>
      <c r="E1702" s="145" t="s">
        <v>127</v>
      </c>
      <c r="F1702" s="145">
        <v>16</v>
      </c>
      <c r="G1702" s="145">
        <v>20</v>
      </c>
      <c r="H1702" s="145">
        <v>20</v>
      </c>
      <c r="I1702" s="145" t="s">
        <v>344</v>
      </c>
      <c r="J1702" s="107">
        <f t="shared" si="26"/>
        <v>75</v>
      </c>
    </row>
    <row r="1703" spans="1:10" hidden="1" x14ac:dyDescent="0.25">
      <c r="A1703" s="76">
        <v>667883</v>
      </c>
      <c r="B1703" s="144" t="s">
        <v>225</v>
      </c>
      <c r="C1703" s="140">
        <v>76</v>
      </c>
      <c r="D1703" s="76">
        <v>40402</v>
      </c>
      <c r="E1703" s="145" t="s">
        <v>220</v>
      </c>
      <c r="F1703" s="145">
        <v>6000</v>
      </c>
      <c r="G1703" s="145">
        <v>9500</v>
      </c>
      <c r="H1703" s="145">
        <v>8000</v>
      </c>
      <c r="I1703" s="145" t="s">
        <v>344</v>
      </c>
      <c r="J1703" s="107">
        <f t="shared" si="26"/>
        <v>76</v>
      </c>
    </row>
    <row r="1704" spans="1:10" hidden="1" x14ac:dyDescent="0.25">
      <c r="A1704" s="76">
        <v>667883</v>
      </c>
      <c r="B1704" s="144" t="s">
        <v>225</v>
      </c>
      <c r="C1704" s="140">
        <v>76</v>
      </c>
      <c r="D1704" s="76">
        <v>40406</v>
      </c>
      <c r="E1704" s="145" t="s">
        <v>221</v>
      </c>
      <c r="F1704" s="145">
        <v>600</v>
      </c>
      <c r="G1704" s="145">
        <v>800</v>
      </c>
      <c r="H1704" s="145">
        <v>700</v>
      </c>
      <c r="I1704" s="145" t="s">
        <v>344</v>
      </c>
      <c r="J1704" s="107">
        <f t="shared" si="26"/>
        <v>76</v>
      </c>
    </row>
    <row r="1705" spans="1:10" hidden="1" x14ac:dyDescent="0.25">
      <c r="A1705" s="76">
        <v>667883</v>
      </c>
      <c r="B1705" s="144" t="s">
        <v>225</v>
      </c>
      <c r="C1705" s="140">
        <v>76</v>
      </c>
      <c r="D1705" s="76">
        <v>40405</v>
      </c>
      <c r="E1705" s="145" t="s">
        <v>222</v>
      </c>
      <c r="F1705" s="145">
        <v>19</v>
      </c>
      <c r="G1705" s="145">
        <v>20</v>
      </c>
      <c r="H1705" s="145">
        <v>20</v>
      </c>
      <c r="I1705" s="145" t="s">
        <v>344</v>
      </c>
      <c r="J1705" s="107">
        <f t="shared" si="26"/>
        <v>76</v>
      </c>
    </row>
    <row r="1706" spans="1:10" hidden="1" x14ac:dyDescent="0.25">
      <c r="A1706" s="76">
        <v>667883</v>
      </c>
      <c r="B1706" s="144" t="s">
        <v>225</v>
      </c>
      <c r="C1706" s="140">
        <v>76</v>
      </c>
      <c r="D1706" s="76">
        <v>40401</v>
      </c>
      <c r="E1706" s="145" t="s">
        <v>128</v>
      </c>
      <c r="F1706" s="145">
        <v>0</v>
      </c>
      <c r="G1706" s="145">
        <v>5</v>
      </c>
      <c r="H1706" s="145">
        <v>1.5</v>
      </c>
      <c r="I1706" s="145" t="s">
        <v>344</v>
      </c>
      <c r="J1706" s="107">
        <f t="shared" si="26"/>
        <v>76</v>
      </c>
    </row>
    <row r="1707" spans="1:10" hidden="1" x14ac:dyDescent="0.25">
      <c r="A1707" s="76">
        <v>667883</v>
      </c>
      <c r="B1707" s="144" t="s">
        <v>225</v>
      </c>
      <c r="C1707" s="140">
        <v>76</v>
      </c>
      <c r="D1707" s="76">
        <v>40404</v>
      </c>
      <c r="E1707" s="145" t="s">
        <v>129</v>
      </c>
      <c r="F1707" s="145">
        <v>1.5</v>
      </c>
      <c r="G1707" s="145">
        <v>2</v>
      </c>
      <c r="H1707" s="145">
        <v>1.5</v>
      </c>
      <c r="I1707" s="145" t="s">
        <v>344</v>
      </c>
      <c r="J1707" s="107">
        <f t="shared" si="26"/>
        <v>76</v>
      </c>
    </row>
    <row r="1708" spans="1:10" hidden="1" x14ac:dyDescent="0.25">
      <c r="A1708" s="76">
        <v>667883</v>
      </c>
      <c r="B1708" s="144" t="s">
        <v>225</v>
      </c>
      <c r="C1708" s="140">
        <v>76</v>
      </c>
      <c r="D1708" s="76">
        <v>40403</v>
      </c>
      <c r="E1708" s="145" t="s">
        <v>223</v>
      </c>
      <c r="F1708" s="145">
        <v>245</v>
      </c>
      <c r="G1708" s="145">
        <v>255</v>
      </c>
      <c r="H1708" s="145">
        <v>252</v>
      </c>
      <c r="I1708" s="145" t="s">
        <v>344</v>
      </c>
      <c r="J1708" s="107">
        <f t="shared" si="26"/>
        <v>76</v>
      </c>
    </row>
    <row r="1709" spans="1:10" hidden="1" x14ac:dyDescent="0.25">
      <c r="A1709" s="76">
        <v>667883</v>
      </c>
      <c r="B1709" s="144" t="s">
        <v>225</v>
      </c>
      <c r="C1709" s="140">
        <v>76</v>
      </c>
      <c r="D1709" s="76">
        <v>40407</v>
      </c>
      <c r="E1709" s="145" t="s">
        <v>224</v>
      </c>
      <c r="F1709" s="145">
        <v>52</v>
      </c>
      <c r="G1709" s="145">
        <v>60</v>
      </c>
      <c r="H1709" s="145">
        <v>60</v>
      </c>
      <c r="I1709" s="145" t="s">
        <v>344</v>
      </c>
      <c r="J1709" s="107">
        <f t="shared" si="26"/>
        <v>76</v>
      </c>
    </row>
    <row r="1710" spans="1:10" hidden="1" x14ac:dyDescent="0.25">
      <c r="A1710" s="76">
        <v>667881</v>
      </c>
      <c r="B1710" s="144" t="s">
        <v>189</v>
      </c>
      <c r="C1710" s="140">
        <v>90</v>
      </c>
      <c r="D1710" s="76">
        <v>60201</v>
      </c>
      <c r="E1710" s="145" t="s">
        <v>130</v>
      </c>
      <c r="F1710" s="145">
        <v>6000</v>
      </c>
      <c r="G1710" s="145">
        <v>11500</v>
      </c>
      <c r="H1710" s="145">
        <v>6000</v>
      </c>
      <c r="I1710" s="145" t="s">
        <v>344</v>
      </c>
      <c r="J1710" s="107">
        <f t="shared" si="26"/>
        <v>90</v>
      </c>
    </row>
    <row r="1711" spans="1:10" hidden="1" x14ac:dyDescent="0.25">
      <c r="A1711" s="76">
        <v>667881</v>
      </c>
      <c r="B1711" s="144" t="s">
        <v>189</v>
      </c>
      <c r="C1711" s="140">
        <v>90</v>
      </c>
      <c r="D1711" s="76">
        <v>60204</v>
      </c>
      <c r="E1711" s="145" t="s">
        <v>131</v>
      </c>
      <c r="F1711" s="145">
        <v>0</v>
      </c>
      <c r="G1711" s="145">
        <v>1</v>
      </c>
      <c r="H1711" s="145">
        <v>1</v>
      </c>
      <c r="I1711" s="145" t="s">
        <v>344</v>
      </c>
      <c r="J1711" s="107">
        <f t="shared" si="26"/>
        <v>90</v>
      </c>
    </row>
    <row r="1712" spans="1:10" hidden="1" x14ac:dyDescent="0.25">
      <c r="A1712" s="76">
        <v>667881</v>
      </c>
      <c r="B1712" s="144" t="s">
        <v>189</v>
      </c>
      <c r="C1712" s="140">
        <v>90</v>
      </c>
      <c r="D1712" s="76">
        <v>60202</v>
      </c>
      <c r="E1712" s="145" t="s">
        <v>132</v>
      </c>
      <c r="F1712" s="145">
        <v>160</v>
      </c>
      <c r="G1712" s="145">
        <v>180</v>
      </c>
      <c r="H1712" s="145">
        <v>165</v>
      </c>
      <c r="I1712" s="145" t="s">
        <v>344</v>
      </c>
      <c r="J1712" s="107">
        <f t="shared" si="26"/>
        <v>90</v>
      </c>
    </row>
    <row r="1713" spans="1:10" hidden="1" x14ac:dyDescent="0.25">
      <c r="A1713" s="76">
        <v>667881</v>
      </c>
      <c r="B1713" s="144" t="s">
        <v>189</v>
      </c>
      <c r="C1713" s="140">
        <v>90</v>
      </c>
      <c r="D1713" s="76">
        <v>60203</v>
      </c>
      <c r="E1713" s="145" t="s">
        <v>133</v>
      </c>
      <c r="F1713" s="145">
        <v>80</v>
      </c>
      <c r="G1713" s="145">
        <v>120</v>
      </c>
      <c r="H1713" s="145">
        <v>120</v>
      </c>
      <c r="I1713" s="145" t="s">
        <v>344</v>
      </c>
      <c r="J1713" s="107">
        <f t="shared" si="26"/>
        <v>90</v>
      </c>
    </row>
    <row r="1714" spans="1:10" hidden="1" x14ac:dyDescent="0.25">
      <c r="A1714" s="76">
        <v>667879</v>
      </c>
      <c r="B1714" s="144" t="s">
        <v>196</v>
      </c>
      <c r="C1714" s="140">
        <v>86</v>
      </c>
      <c r="D1714" s="76">
        <v>60303</v>
      </c>
      <c r="E1714" s="145" t="s">
        <v>240</v>
      </c>
      <c r="F1714" s="145">
        <v>0</v>
      </c>
      <c r="G1714" s="145">
        <v>110</v>
      </c>
      <c r="H1714" s="145">
        <v>49</v>
      </c>
      <c r="I1714" s="145" t="s">
        <v>344</v>
      </c>
      <c r="J1714" s="107">
        <f t="shared" si="26"/>
        <v>86</v>
      </c>
    </row>
    <row r="1715" spans="1:10" hidden="1" x14ac:dyDescent="0.25">
      <c r="A1715" s="76">
        <v>667879</v>
      </c>
      <c r="B1715" s="144" t="s">
        <v>196</v>
      </c>
      <c r="C1715" s="140">
        <v>86</v>
      </c>
      <c r="D1715" s="76">
        <v>60302</v>
      </c>
      <c r="E1715" s="145" t="s">
        <v>241</v>
      </c>
      <c r="F1715" s="145">
        <v>0</v>
      </c>
      <c r="G1715" s="145">
        <v>60</v>
      </c>
      <c r="H1715" s="145">
        <v>11</v>
      </c>
      <c r="I1715" s="145" t="s">
        <v>344</v>
      </c>
      <c r="J1715" s="107">
        <f t="shared" si="26"/>
        <v>86</v>
      </c>
    </row>
    <row r="1716" spans="1:10" hidden="1" x14ac:dyDescent="0.25">
      <c r="A1716" s="76">
        <v>667879</v>
      </c>
      <c r="B1716" s="144" t="s">
        <v>196</v>
      </c>
      <c r="C1716" s="140">
        <v>86</v>
      </c>
      <c r="D1716" s="76">
        <v>60301</v>
      </c>
      <c r="E1716" s="145" t="s">
        <v>242</v>
      </c>
      <c r="F1716" s="145">
        <v>105</v>
      </c>
      <c r="G1716" s="145">
        <v>120</v>
      </c>
      <c r="H1716" s="145">
        <v>112</v>
      </c>
      <c r="I1716" s="145" t="s">
        <v>344</v>
      </c>
      <c r="J1716" s="107">
        <f t="shared" si="26"/>
        <v>86</v>
      </c>
    </row>
    <row r="1717" spans="1:10" hidden="1" x14ac:dyDescent="0.25">
      <c r="A1717" s="76">
        <v>667874</v>
      </c>
      <c r="B1717" s="144" t="s">
        <v>239</v>
      </c>
      <c r="C1717" s="140">
        <v>5</v>
      </c>
      <c r="D1717" s="76">
        <v>7</v>
      </c>
      <c r="E1717" s="145" t="s">
        <v>264</v>
      </c>
      <c r="F1717" s="145">
        <v>22</v>
      </c>
      <c r="G1717" s="145">
        <v>27</v>
      </c>
      <c r="H1717" s="145">
        <v>25</v>
      </c>
      <c r="I1717" s="145" t="s">
        <v>344</v>
      </c>
      <c r="J1717" s="107">
        <f t="shared" si="26"/>
        <v>5</v>
      </c>
    </row>
    <row r="1718" spans="1:10" hidden="1" x14ac:dyDescent="0.25">
      <c r="A1718" s="76">
        <v>667874</v>
      </c>
      <c r="B1718" s="144" t="s">
        <v>239</v>
      </c>
      <c r="C1718" s="140">
        <v>5</v>
      </c>
      <c r="D1718" s="76">
        <v>64</v>
      </c>
      <c r="E1718" s="145" t="s">
        <v>271</v>
      </c>
      <c r="F1718" s="145">
        <v>100</v>
      </c>
      <c r="G1718" s="145">
        <v>100</v>
      </c>
      <c r="H1718" s="145">
        <v>100</v>
      </c>
      <c r="I1718" s="145" t="s">
        <v>344</v>
      </c>
      <c r="J1718" s="107">
        <f t="shared" si="26"/>
        <v>5</v>
      </c>
    </row>
    <row r="1719" spans="1:10" hidden="1" x14ac:dyDescent="0.25">
      <c r="A1719" s="76">
        <v>667866</v>
      </c>
      <c r="B1719" s="144" t="s">
        <v>354</v>
      </c>
      <c r="C1719" s="140">
        <v>32</v>
      </c>
      <c r="D1719" s="76">
        <v>10110</v>
      </c>
      <c r="E1719" s="145" t="s">
        <v>233</v>
      </c>
      <c r="F1719" s="145">
        <v>6</v>
      </c>
      <c r="G1719" s="145">
        <v>10</v>
      </c>
      <c r="H1719" s="145">
        <v>12</v>
      </c>
      <c r="I1719" s="145" t="s">
        <v>345</v>
      </c>
      <c r="J1719" s="107">
        <f t="shared" si="26"/>
        <v>33</v>
      </c>
    </row>
    <row r="1720" spans="1:10" hidden="1" x14ac:dyDescent="0.25">
      <c r="A1720" s="76">
        <v>667866</v>
      </c>
      <c r="B1720" s="144" t="s">
        <v>354</v>
      </c>
      <c r="C1720" s="140">
        <v>32</v>
      </c>
      <c r="D1720" s="76">
        <v>10101</v>
      </c>
      <c r="E1720" s="145" t="s">
        <v>234</v>
      </c>
      <c r="F1720" s="145">
        <v>95</v>
      </c>
      <c r="G1720" s="145">
        <v>115</v>
      </c>
      <c r="H1720" s="145">
        <v>102</v>
      </c>
      <c r="I1720" s="145" t="s">
        <v>344</v>
      </c>
      <c r="J1720" s="107">
        <f t="shared" si="26"/>
        <v>33</v>
      </c>
    </row>
    <row r="1721" spans="1:10" hidden="1" x14ac:dyDescent="0.25">
      <c r="A1721" s="76">
        <v>667866</v>
      </c>
      <c r="B1721" s="144" t="s">
        <v>354</v>
      </c>
      <c r="C1721" s="140">
        <v>32</v>
      </c>
      <c r="D1721" s="76">
        <v>10102</v>
      </c>
      <c r="E1721" s="145" t="s">
        <v>235</v>
      </c>
      <c r="F1721" s="145">
        <v>140</v>
      </c>
      <c r="G1721" s="145">
        <v>150</v>
      </c>
      <c r="H1721" s="145">
        <v>145</v>
      </c>
      <c r="I1721" s="145" t="s">
        <v>344</v>
      </c>
      <c r="J1721" s="107">
        <f t="shared" si="26"/>
        <v>33</v>
      </c>
    </row>
    <row r="1722" spans="1:10" hidden="1" x14ac:dyDescent="0.25">
      <c r="A1722" s="76">
        <v>667859</v>
      </c>
      <c r="B1722" s="144" t="s">
        <v>320</v>
      </c>
      <c r="C1722" s="140">
        <v>31</v>
      </c>
      <c r="D1722" s="76">
        <v>10103</v>
      </c>
      <c r="E1722" s="145" t="s">
        <v>232</v>
      </c>
      <c r="F1722" s="145">
        <v>4400</v>
      </c>
      <c r="G1722" s="145">
        <v>9500</v>
      </c>
      <c r="H1722" s="145">
        <v>9500</v>
      </c>
      <c r="I1722" s="145" t="s">
        <v>344</v>
      </c>
      <c r="J1722" s="107">
        <f t="shared" si="26"/>
        <v>33</v>
      </c>
    </row>
    <row r="1723" spans="1:10" hidden="1" x14ac:dyDescent="0.25">
      <c r="A1723" s="76">
        <v>667859</v>
      </c>
      <c r="B1723" s="144" t="s">
        <v>320</v>
      </c>
      <c r="C1723" s="140">
        <v>31</v>
      </c>
      <c r="D1723" s="76">
        <v>10110</v>
      </c>
      <c r="E1723" s="145" t="s">
        <v>233</v>
      </c>
      <c r="F1723" s="145">
        <v>6</v>
      </c>
      <c r="G1723" s="145">
        <v>10</v>
      </c>
      <c r="H1723" s="145">
        <v>12</v>
      </c>
      <c r="I1723" s="145" t="s">
        <v>345</v>
      </c>
      <c r="J1723" s="107">
        <f t="shared" si="26"/>
        <v>33</v>
      </c>
    </row>
    <row r="1724" spans="1:10" hidden="1" x14ac:dyDescent="0.25">
      <c r="A1724" s="76">
        <v>667859</v>
      </c>
      <c r="B1724" s="144" t="s">
        <v>320</v>
      </c>
      <c r="C1724" s="140">
        <v>31</v>
      </c>
      <c r="D1724" s="76">
        <v>10101</v>
      </c>
      <c r="E1724" s="145" t="s">
        <v>234</v>
      </c>
      <c r="F1724" s="145">
        <v>95</v>
      </c>
      <c r="G1724" s="145">
        <v>115</v>
      </c>
      <c r="H1724" s="145">
        <v>108</v>
      </c>
      <c r="I1724" s="145" t="s">
        <v>344</v>
      </c>
      <c r="J1724" s="107">
        <f t="shared" si="26"/>
        <v>33</v>
      </c>
    </row>
    <row r="1725" spans="1:10" hidden="1" x14ac:dyDescent="0.25">
      <c r="A1725" s="76">
        <v>667859</v>
      </c>
      <c r="B1725" s="144" t="s">
        <v>320</v>
      </c>
      <c r="C1725" s="140">
        <v>31</v>
      </c>
      <c r="D1725" s="76">
        <v>10102</v>
      </c>
      <c r="E1725" s="145" t="s">
        <v>235</v>
      </c>
      <c r="F1725" s="145">
        <v>140</v>
      </c>
      <c r="G1725" s="145">
        <v>150</v>
      </c>
      <c r="H1725" s="145">
        <v>145</v>
      </c>
      <c r="I1725" s="145" t="s">
        <v>344</v>
      </c>
      <c r="J1725" s="107">
        <f t="shared" si="26"/>
        <v>33</v>
      </c>
    </row>
    <row r="1726" spans="1:10" hidden="1" x14ac:dyDescent="0.25">
      <c r="A1726" s="76">
        <v>667849</v>
      </c>
      <c r="B1726" s="144" t="s">
        <v>225</v>
      </c>
      <c r="C1726" s="140">
        <v>76</v>
      </c>
      <c r="D1726" s="76">
        <v>40402</v>
      </c>
      <c r="E1726" s="145" t="s">
        <v>220</v>
      </c>
      <c r="F1726" s="145">
        <v>6000</v>
      </c>
      <c r="G1726" s="145">
        <v>9500</v>
      </c>
      <c r="H1726" s="145">
        <v>8000</v>
      </c>
      <c r="I1726" s="145" t="s">
        <v>344</v>
      </c>
      <c r="J1726" s="107">
        <f t="shared" si="26"/>
        <v>76</v>
      </c>
    </row>
    <row r="1727" spans="1:10" hidden="1" x14ac:dyDescent="0.25">
      <c r="A1727" s="76">
        <v>667849</v>
      </c>
      <c r="B1727" s="144" t="s">
        <v>225</v>
      </c>
      <c r="C1727" s="140">
        <v>76</v>
      </c>
      <c r="D1727" s="76">
        <v>40406</v>
      </c>
      <c r="E1727" s="145" t="s">
        <v>221</v>
      </c>
      <c r="F1727" s="145">
        <v>600</v>
      </c>
      <c r="G1727" s="145">
        <v>800</v>
      </c>
      <c r="H1727" s="145">
        <v>700</v>
      </c>
      <c r="I1727" s="145" t="s">
        <v>344</v>
      </c>
      <c r="J1727" s="107">
        <f t="shared" si="26"/>
        <v>76</v>
      </c>
    </row>
    <row r="1728" spans="1:10" hidden="1" x14ac:dyDescent="0.25">
      <c r="A1728" s="76">
        <v>667849</v>
      </c>
      <c r="B1728" s="144" t="s">
        <v>225</v>
      </c>
      <c r="C1728" s="140">
        <v>76</v>
      </c>
      <c r="D1728" s="76">
        <v>40405</v>
      </c>
      <c r="E1728" s="145" t="s">
        <v>222</v>
      </c>
      <c r="F1728" s="145">
        <v>19</v>
      </c>
      <c r="G1728" s="145">
        <v>20</v>
      </c>
      <c r="H1728" s="145">
        <v>20</v>
      </c>
      <c r="I1728" s="145" t="s">
        <v>344</v>
      </c>
      <c r="J1728" s="107">
        <f t="shared" si="26"/>
        <v>76</v>
      </c>
    </row>
    <row r="1729" spans="1:10" hidden="1" x14ac:dyDescent="0.25">
      <c r="A1729" s="76">
        <v>667849</v>
      </c>
      <c r="B1729" s="144" t="s">
        <v>225</v>
      </c>
      <c r="C1729" s="140">
        <v>76</v>
      </c>
      <c r="D1729" s="76">
        <v>40401</v>
      </c>
      <c r="E1729" s="145" t="s">
        <v>128</v>
      </c>
      <c r="F1729" s="145">
        <v>0</v>
      </c>
      <c r="G1729" s="145">
        <v>5</v>
      </c>
      <c r="H1729" s="145">
        <v>1.8</v>
      </c>
      <c r="I1729" s="145" t="s">
        <v>344</v>
      </c>
      <c r="J1729" s="107">
        <f t="shared" si="26"/>
        <v>76</v>
      </c>
    </row>
    <row r="1730" spans="1:10" hidden="1" x14ac:dyDescent="0.25">
      <c r="A1730" s="76">
        <v>667849</v>
      </c>
      <c r="B1730" s="144" t="s">
        <v>225</v>
      </c>
      <c r="C1730" s="140">
        <v>76</v>
      </c>
      <c r="D1730" s="76">
        <v>40404</v>
      </c>
      <c r="E1730" s="145" t="s">
        <v>129</v>
      </c>
      <c r="F1730" s="145">
        <v>1.5</v>
      </c>
      <c r="G1730" s="145">
        <v>2</v>
      </c>
      <c r="H1730" s="145">
        <v>1.5</v>
      </c>
      <c r="I1730" s="145" t="s">
        <v>344</v>
      </c>
      <c r="J1730" s="107">
        <f t="shared" ref="J1730:J1793" si="27">IF(A1730="","",IF(OR(C1730=73,C1730=74,C1730=75),75,IF(OR(C1730=31,C1730=32,C1730=33),33,IF(OR(C1730=301,C1730=302,C1730=303,C1730=304,C1730=305),301,C1730))))</f>
        <v>76</v>
      </c>
    </row>
    <row r="1731" spans="1:10" hidden="1" x14ac:dyDescent="0.25">
      <c r="A1731" s="76">
        <v>667849</v>
      </c>
      <c r="B1731" s="144" t="s">
        <v>225</v>
      </c>
      <c r="C1731" s="140">
        <v>76</v>
      </c>
      <c r="D1731" s="76">
        <v>40403</v>
      </c>
      <c r="E1731" s="145" t="s">
        <v>223</v>
      </c>
      <c r="F1731" s="145">
        <v>245</v>
      </c>
      <c r="G1731" s="145">
        <v>255</v>
      </c>
      <c r="H1731" s="145">
        <v>249</v>
      </c>
      <c r="I1731" s="145" t="s">
        <v>344</v>
      </c>
      <c r="J1731" s="107">
        <f t="shared" si="27"/>
        <v>76</v>
      </c>
    </row>
    <row r="1732" spans="1:10" hidden="1" x14ac:dyDescent="0.25">
      <c r="A1732" s="76">
        <v>667849</v>
      </c>
      <c r="B1732" s="144" t="s">
        <v>225</v>
      </c>
      <c r="C1732" s="140">
        <v>76</v>
      </c>
      <c r="D1732" s="76">
        <v>40407</v>
      </c>
      <c r="E1732" s="145" t="s">
        <v>224</v>
      </c>
      <c r="F1732" s="145">
        <v>52</v>
      </c>
      <c r="G1732" s="145">
        <v>60</v>
      </c>
      <c r="H1732" s="145">
        <v>60</v>
      </c>
      <c r="I1732" s="145" t="s">
        <v>344</v>
      </c>
      <c r="J1732" s="107">
        <f t="shared" si="27"/>
        <v>76</v>
      </c>
    </row>
    <row r="1733" spans="1:10" hidden="1" x14ac:dyDescent="0.25">
      <c r="A1733" s="76">
        <v>667840</v>
      </c>
      <c r="B1733" s="144" t="s">
        <v>361</v>
      </c>
      <c r="C1733" s="140">
        <v>1</v>
      </c>
      <c r="D1733" s="76">
        <v>3</v>
      </c>
      <c r="E1733" s="145" t="s">
        <v>262</v>
      </c>
      <c r="F1733" s="145">
        <v>4200</v>
      </c>
      <c r="G1733" s="145">
        <v>4800</v>
      </c>
      <c r="H1733" s="145">
        <v>4200</v>
      </c>
      <c r="I1733" s="145" t="s">
        <v>344</v>
      </c>
      <c r="J1733" s="107">
        <f t="shared" si="27"/>
        <v>1</v>
      </c>
    </row>
    <row r="1734" spans="1:10" hidden="1" x14ac:dyDescent="0.25">
      <c r="A1734" s="76">
        <v>667840</v>
      </c>
      <c r="B1734" s="144" t="s">
        <v>361</v>
      </c>
      <c r="C1734" s="140">
        <v>1</v>
      </c>
      <c r="D1734" s="76">
        <v>59</v>
      </c>
      <c r="E1734" s="145" t="s">
        <v>263</v>
      </c>
      <c r="F1734" s="145">
        <v>60</v>
      </c>
      <c r="G1734" s="145">
        <v>70</v>
      </c>
      <c r="H1734" s="145">
        <v>30</v>
      </c>
      <c r="I1734" s="145" t="s">
        <v>345</v>
      </c>
      <c r="J1734" s="107">
        <f t="shared" si="27"/>
        <v>1</v>
      </c>
    </row>
    <row r="1735" spans="1:10" hidden="1" x14ac:dyDescent="0.25">
      <c r="A1735" s="76">
        <v>667840</v>
      </c>
      <c r="B1735" s="144" t="s">
        <v>361</v>
      </c>
      <c r="C1735" s="140">
        <v>1</v>
      </c>
      <c r="D1735" s="76">
        <v>7</v>
      </c>
      <c r="E1735" s="145" t="s">
        <v>264</v>
      </c>
      <c r="F1735" s="145">
        <v>27</v>
      </c>
      <c r="G1735" s="145">
        <v>30</v>
      </c>
      <c r="H1735" s="145">
        <v>27</v>
      </c>
      <c r="I1735" s="145" t="s">
        <v>344</v>
      </c>
      <c r="J1735" s="107">
        <f t="shared" si="27"/>
        <v>1</v>
      </c>
    </row>
    <row r="1736" spans="1:10" hidden="1" x14ac:dyDescent="0.25">
      <c r="A1736" s="76">
        <v>667829</v>
      </c>
      <c r="B1736" s="144" t="s">
        <v>187</v>
      </c>
      <c r="C1736" s="140">
        <v>75</v>
      </c>
      <c r="D1736" s="76">
        <v>30406</v>
      </c>
      <c r="E1736" s="145" t="s">
        <v>119</v>
      </c>
      <c r="F1736" s="145">
        <v>2400</v>
      </c>
      <c r="G1736" s="145">
        <v>2550</v>
      </c>
      <c r="H1736" s="145">
        <v>2450</v>
      </c>
      <c r="I1736" s="145" t="s">
        <v>344</v>
      </c>
      <c r="J1736" s="107">
        <f t="shared" si="27"/>
        <v>75</v>
      </c>
    </row>
    <row r="1737" spans="1:10" hidden="1" x14ac:dyDescent="0.25">
      <c r="A1737" s="76">
        <v>667829</v>
      </c>
      <c r="B1737" s="144" t="s">
        <v>187</v>
      </c>
      <c r="C1737" s="140">
        <v>75</v>
      </c>
      <c r="D1737" s="76">
        <v>30408</v>
      </c>
      <c r="E1737" s="145" t="s">
        <v>120</v>
      </c>
      <c r="F1737" s="145">
        <v>20</v>
      </c>
      <c r="G1737" s="145">
        <v>25</v>
      </c>
      <c r="H1737" s="145">
        <v>25</v>
      </c>
      <c r="I1737" s="145" t="s">
        <v>344</v>
      </c>
      <c r="J1737" s="107">
        <f t="shared" si="27"/>
        <v>75</v>
      </c>
    </row>
    <row r="1738" spans="1:10" hidden="1" x14ac:dyDescent="0.25">
      <c r="A1738" s="76">
        <v>667829</v>
      </c>
      <c r="B1738" s="144" t="s">
        <v>187</v>
      </c>
      <c r="C1738" s="140">
        <v>75</v>
      </c>
      <c r="D1738" s="76">
        <v>30409</v>
      </c>
      <c r="E1738" s="145" t="s">
        <v>121</v>
      </c>
      <c r="F1738" s="145">
        <v>0.1</v>
      </c>
      <c r="G1738" s="145">
        <v>0.2</v>
      </c>
      <c r="H1738" s="145">
        <v>0.2</v>
      </c>
      <c r="I1738" s="145" t="s">
        <v>344</v>
      </c>
      <c r="J1738" s="107">
        <f t="shared" si="27"/>
        <v>75</v>
      </c>
    </row>
    <row r="1739" spans="1:10" hidden="1" x14ac:dyDescent="0.25">
      <c r="A1739" s="76">
        <v>667829</v>
      </c>
      <c r="B1739" s="144" t="s">
        <v>187</v>
      </c>
      <c r="C1739" s="140">
        <v>75</v>
      </c>
      <c r="D1739" s="76">
        <v>30401</v>
      </c>
      <c r="E1739" s="145" t="s">
        <v>122</v>
      </c>
      <c r="F1739" s="145">
        <v>2</v>
      </c>
      <c r="G1739" s="145">
        <v>6</v>
      </c>
      <c r="H1739" s="145">
        <v>5</v>
      </c>
      <c r="I1739" s="145" t="s">
        <v>344</v>
      </c>
      <c r="J1739" s="107">
        <f t="shared" si="27"/>
        <v>75</v>
      </c>
    </row>
    <row r="1740" spans="1:10" hidden="1" x14ac:dyDescent="0.25">
      <c r="A1740" s="76">
        <v>667829</v>
      </c>
      <c r="B1740" s="144" t="s">
        <v>187</v>
      </c>
      <c r="C1740" s="140">
        <v>75</v>
      </c>
      <c r="D1740" s="76">
        <v>30407</v>
      </c>
      <c r="E1740" s="145" t="s">
        <v>123</v>
      </c>
      <c r="F1740" s="145">
        <v>1.6</v>
      </c>
      <c r="G1740" s="145">
        <v>1.8</v>
      </c>
      <c r="H1740" s="145">
        <v>1.6</v>
      </c>
      <c r="I1740" s="145" t="s">
        <v>344</v>
      </c>
      <c r="J1740" s="107">
        <f t="shared" si="27"/>
        <v>75</v>
      </c>
    </row>
    <row r="1741" spans="1:10" hidden="1" x14ac:dyDescent="0.25">
      <c r="A1741" s="76">
        <v>667829</v>
      </c>
      <c r="B1741" s="144" t="s">
        <v>187</v>
      </c>
      <c r="C1741" s="140">
        <v>75</v>
      </c>
      <c r="D1741" s="76">
        <v>30405</v>
      </c>
      <c r="E1741" s="145" t="s">
        <v>124</v>
      </c>
      <c r="F1741" s="145">
        <v>55</v>
      </c>
      <c r="G1741" s="145">
        <v>58</v>
      </c>
      <c r="H1741" s="145">
        <v>55</v>
      </c>
      <c r="I1741" s="145" t="s">
        <v>344</v>
      </c>
      <c r="J1741" s="107">
        <f t="shared" si="27"/>
        <v>75</v>
      </c>
    </row>
    <row r="1742" spans="1:10" hidden="1" x14ac:dyDescent="0.25">
      <c r="A1742" s="76">
        <v>667829</v>
      </c>
      <c r="B1742" s="144" t="s">
        <v>187</v>
      </c>
      <c r="C1742" s="140">
        <v>75</v>
      </c>
      <c r="D1742" s="76">
        <v>30403</v>
      </c>
      <c r="E1742" s="145" t="s">
        <v>125</v>
      </c>
      <c r="F1742" s="145">
        <v>85</v>
      </c>
      <c r="G1742" s="145">
        <v>100</v>
      </c>
      <c r="H1742" s="145">
        <v>92</v>
      </c>
      <c r="I1742" s="145" t="s">
        <v>344</v>
      </c>
      <c r="J1742" s="107">
        <f t="shared" si="27"/>
        <v>75</v>
      </c>
    </row>
    <row r="1743" spans="1:10" hidden="1" x14ac:dyDescent="0.25">
      <c r="A1743" s="76">
        <v>667829</v>
      </c>
      <c r="B1743" s="144" t="s">
        <v>187</v>
      </c>
      <c r="C1743" s="140">
        <v>75</v>
      </c>
      <c r="D1743" s="76">
        <v>30402</v>
      </c>
      <c r="E1743" s="145" t="s">
        <v>126</v>
      </c>
      <c r="F1743" s="145">
        <v>180</v>
      </c>
      <c r="G1743" s="145">
        <v>200</v>
      </c>
      <c r="H1743" s="145">
        <v>180</v>
      </c>
      <c r="I1743" s="145" t="s">
        <v>344</v>
      </c>
      <c r="J1743" s="107">
        <f t="shared" si="27"/>
        <v>75</v>
      </c>
    </row>
    <row r="1744" spans="1:10" hidden="1" x14ac:dyDescent="0.25">
      <c r="A1744" s="76">
        <v>667829</v>
      </c>
      <c r="B1744" s="144" t="s">
        <v>187</v>
      </c>
      <c r="C1744" s="140">
        <v>75</v>
      </c>
      <c r="D1744" s="76">
        <v>30404</v>
      </c>
      <c r="E1744" s="145" t="s">
        <v>127</v>
      </c>
      <c r="F1744" s="145">
        <v>16</v>
      </c>
      <c r="G1744" s="145">
        <v>20</v>
      </c>
      <c r="H1744" s="145">
        <v>20</v>
      </c>
      <c r="I1744" s="145" t="s">
        <v>344</v>
      </c>
      <c r="J1744" s="107">
        <f t="shared" si="27"/>
        <v>75</v>
      </c>
    </row>
    <row r="1745" spans="1:10" hidden="1" x14ac:dyDescent="0.25">
      <c r="A1745" s="76">
        <v>667827</v>
      </c>
      <c r="B1745" s="144" t="s">
        <v>355</v>
      </c>
      <c r="C1745" s="140">
        <v>6</v>
      </c>
      <c r="D1745" s="76">
        <v>3</v>
      </c>
      <c r="E1745" s="145" t="s">
        <v>262</v>
      </c>
      <c r="F1745" s="145">
        <v>3600</v>
      </c>
      <c r="G1745" s="145">
        <v>4200</v>
      </c>
      <c r="H1745" s="145">
        <v>4200</v>
      </c>
      <c r="I1745" s="145" t="s">
        <v>344</v>
      </c>
      <c r="J1745" s="107">
        <f t="shared" si="27"/>
        <v>6</v>
      </c>
    </row>
    <row r="1746" spans="1:10" hidden="1" x14ac:dyDescent="0.25">
      <c r="A1746" s="76">
        <v>667827</v>
      </c>
      <c r="B1746" s="144" t="s">
        <v>355</v>
      </c>
      <c r="C1746" s="140">
        <v>6</v>
      </c>
      <c r="D1746" s="76">
        <v>59</v>
      </c>
      <c r="E1746" s="145" t="s">
        <v>263</v>
      </c>
      <c r="F1746" s="145">
        <v>23</v>
      </c>
      <c r="G1746" s="145">
        <v>24</v>
      </c>
      <c r="H1746" s="145">
        <v>24</v>
      </c>
      <c r="I1746" s="145" t="s">
        <v>344</v>
      </c>
      <c r="J1746" s="107">
        <f t="shared" si="27"/>
        <v>6</v>
      </c>
    </row>
    <row r="1747" spans="1:10" hidden="1" x14ac:dyDescent="0.25">
      <c r="A1747" s="76">
        <v>667827</v>
      </c>
      <c r="B1747" s="144" t="s">
        <v>355</v>
      </c>
      <c r="C1747" s="140">
        <v>6</v>
      </c>
      <c r="D1747" s="76">
        <v>58</v>
      </c>
      <c r="E1747" s="145" t="s">
        <v>303</v>
      </c>
      <c r="F1747" s="145">
        <v>20</v>
      </c>
      <c r="G1747" s="145">
        <v>50</v>
      </c>
      <c r="H1747" s="145">
        <v>20</v>
      </c>
      <c r="I1747" s="145" t="s">
        <v>344</v>
      </c>
      <c r="J1747" s="107">
        <f t="shared" si="27"/>
        <v>6</v>
      </c>
    </row>
    <row r="1748" spans="1:10" hidden="1" x14ac:dyDescent="0.25">
      <c r="A1748" s="76">
        <v>667827</v>
      </c>
      <c r="B1748" s="144" t="s">
        <v>355</v>
      </c>
      <c r="C1748" s="140">
        <v>6</v>
      </c>
      <c r="D1748" s="76">
        <v>57</v>
      </c>
      <c r="E1748" s="145" t="s">
        <v>360</v>
      </c>
      <c r="F1748" s="145">
        <v>0</v>
      </c>
      <c r="G1748" s="145">
        <v>0</v>
      </c>
      <c r="H1748" s="145">
        <v>0</v>
      </c>
      <c r="I1748" s="145" t="s">
        <v>344</v>
      </c>
      <c r="J1748" s="107">
        <f t="shared" si="27"/>
        <v>6</v>
      </c>
    </row>
    <row r="1749" spans="1:10" hidden="1" x14ac:dyDescent="0.25">
      <c r="A1749" s="76">
        <v>667827</v>
      </c>
      <c r="B1749" s="144" t="s">
        <v>355</v>
      </c>
      <c r="C1749" s="140">
        <v>6</v>
      </c>
      <c r="D1749" s="76">
        <v>21</v>
      </c>
      <c r="E1749" s="145" t="s">
        <v>265</v>
      </c>
      <c r="F1749" s="145">
        <v>26</v>
      </c>
      <c r="G1749" s="145">
        <v>31</v>
      </c>
      <c r="H1749" s="145">
        <v>30</v>
      </c>
      <c r="I1749" s="145" t="s">
        <v>344</v>
      </c>
      <c r="J1749" s="107">
        <f t="shared" si="27"/>
        <v>6</v>
      </c>
    </row>
    <row r="1750" spans="1:10" hidden="1" x14ac:dyDescent="0.25">
      <c r="A1750" s="76">
        <v>667824</v>
      </c>
      <c r="B1750" s="144" t="s">
        <v>239</v>
      </c>
      <c r="C1750" s="140">
        <v>5</v>
      </c>
      <c r="D1750" s="76">
        <v>7</v>
      </c>
      <c r="E1750" s="145" t="s">
        <v>264</v>
      </c>
      <c r="F1750" s="145">
        <v>22</v>
      </c>
      <c r="G1750" s="145">
        <v>27</v>
      </c>
      <c r="H1750" s="145">
        <v>25</v>
      </c>
      <c r="I1750" s="145" t="s">
        <v>344</v>
      </c>
      <c r="J1750" s="107">
        <f t="shared" si="27"/>
        <v>5</v>
      </c>
    </row>
    <row r="1751" spans="1:10" hidden="1" x14ac:dyDescent="0.25">
      <c r="A1751" s="76">
        <v>667824</v>
      </c>
      <c r="B1751" s="144" t="s">
        <v>239</v>
      </c>
      <c r="C1751" s="140">
        <v>5</v>
      </c>
      <c r="D1751" s="76">
        <v>64</v>
      </c>
      <c r="E1751" s="145" t="s">
        <v>271</v>
      </c>
      <c r="F1751" s="145">
        <v>100</v>
      </c>
      <c r="G1751" s="145">
        <v>100</v>
      </c>
      <c r="H1751" s="145">
        <v>100</v>
      </c>
      <c r="I1751" s="145" t="s">
        <v>344</v>
      </c>
      <c r="J1751" s="107">
        <f t="shared" si="27"/>
        <v>5</v>
      </c>
    </row>
    <row r="1752" spans="1:10" hidden="1" x14ac:dyDescent="0.25">
      <c r="A1752" s="76">
        <v>667819</v>
      </c>
      <c r="B1752" s="144" t="s">
        <v>196</v>
      </c>
      <c r="C1752" s="140">
        <v>86</v>
      </c>
      <c r="D1752" s="76">
        <v>60303</v>
      </c>
      <c r="E1752" s="145" t="s">
        <v>240</v>
      </c>
      <c r="F1752" s="145">
        <v>0</v>
      </c>
      <c r="G1752" s="145">
        <v>110</v>
      </c>
      <c r="H1752" s="145">
        <v>52</v>
      </c>
      <c r="I1752" s="145" t="s">
        <v>344</v>
      </c>
      <c r="J1752" s="107">
        <f t="shared" si="27"/>
        <v>86</v>
      </c>
    </row>
    <row r="1753" spans="1:10" hidden="1" x14ac:dyDescent="0.25">
      <c r="A1753" s="76">
        <v>667819</v>
      </c>
      <c r="B1753" s="144" t="s">
        <v>196</v>
      </c>
      <c r="C1753" s="140">
        <v>86</v>
      </c>
      <c r="D1753" s="76">
        <v>60302</v>
      </c>
      <c r="E1753" s="145" t="s">
        <v>241</v>
      </c>
      <c r="F1753" s="145">
        <v>0</v>
      </c>
      <c r="G1753" s="145">
        <v>60</v>
      </c>
      <c r="H1753" s="145">
        <v>9</v>
      </c>
      <c r="I1753" s="145" t="s">
        <v>344</v>
      </c>
      <c r="J1753" s="107">
        <f t="shared" si="27"/>
        <v>86</v>
      </c>
    </row>
    <row r="1754" spans="1:10" hidden="1" x14ac:dyDescent="0.25">
      <c r="A1754" s="76">
        <v>667819</v>
      </c>
      <c r="B1754" s="144" t="s">
        <v>196</v>
      </c>
      <c r="C1754" s="140">
        <v>86</v>
      </c>
      <c r="D1754" s="76">
        <v>60301</v>
      </c>
      <c r="E1754" s="145" t="s">
        <v>242</v>
      </c>
      <c r="F1754" s="145">
        <v>105</v>
      </c>
      <c r="G1754" s="145">
        <v>120</v>
      </c>
      <c r="H1754" s="145">
        <v>115</v>
      </c>
      <c r="I1754" s="145" t="s">
        <v>344</v>
      </c>
      <c r="J1754" s="107">
        <f t="shared" si="27"/>
        <v>86</v>
      </c>
    </row>
    <row r="1755" spans="1:10" hidden="1" x14ac:dyDescent="0.25">
      <c r="A1755" s="76">
        <v>667809</v>
      </c>
      <c r="B1755" s="144" t="s">
        <v>355</v>
      </c>
      <c r="C1755" s="140">
        <v>6</v>
      </c>
      <c r="D1755" s="76">
        <v>3</v>
      </c>
      <c r="E1755" s="145" t="s">
        <v>262</v>
      </c>
      <c r="F1755" s="145">
        <v>3600</v>
      </c>
      <c r="G1755" s="145">
        <v>4200</v>
      </c>
      <c r="H1755" s="145">
        <v>4200</v>
      </c>
      <c r="I1755" s="145" t="s">
        <v>344</v>
      </c>
      <c r="J1755" s="107">
        <f t="shared" si="27"/>
        <v>6</v>
      </c>
    </row>
    <row r="1756" spans="1:10" hidden="1" x14ac:dyDescent="0.25">
      <c r="A1756" s="76">
        <v>667809</v>
      </c>
      <c r="B1756" s="144" t="s">
        <v>355</v>
      </c>
      <c r="C1756" s="140">
        <v>6</v>
      </c>
      <c r="D1756" s="76">
        <v>59</v>
      </c>
      <c r="E1756" s="145" t="s">
        <v>263</v>
      </c>
      <c r="F1756" s="145">
        <v>23</v>
      </c>
      <c r="G1756" s="145">
        <v>24</v>
      </c>
      <c r="H1756" s="145">
        <v>24</v>
      </c>
      <c r="I1756" s="145" t="s">
        <v>344</v>
      </c>
      <c r="J1756" s="107">
        <f t="shared" si="27"/>
        <v>6</v>
      </c>
    </row>
    <row r="1757" spans="1:10" hidden="1" x14ac:dyDescent="0.25">
      <c r="A1757" s="76">
        <v>667809</v>
      </c>
      <c r="B1757" s="144" t="s">
        <v>355</v>
      </c>
      <c r="C1757" s="140">
        <v>6</v>
      </c>
      <c r="D1757" s="76">
        <v>58</v>
      </c>
      <c r="E1757" s="145" t="s">
        <v>303</v>
      </c>
      <c r="F1757" s="145">
        <v>20</v>
      </c>
      <c r="G1757" s="145">
        <v>50</v>
      </c>
      <c r="H1757" s="145">
        <v>20</v>
      </c>
      <c r="I1757" s="145" t="s">
        <v>344</v>
      </c>
      <c r="J1757" s="107">
        <f t="shared" si="27"/>
        <v>6</v>
      </c>
    </row>
    <row r="1758" spans="1:10" hidden="1" x14ac:dyDescent="0.25">
      <c r="A1758" s="76">
        <v>667809</v>
      </c>
      <c r="B1758" s="144" t="s">
        <v>355</v>
      </c>
      <c r="C1758" s="140">
        <v>6</v>
      </c>
      <c r="D1758" s="76">
        <v>57</v>
      </c>
      <c r="E1758" s="145" t="s">
        <v>360</v>
      </c>
      <c r="F1758" s="145">
        <v>0</v>
      </c>
      <c r="G1758" s="145">
        <v>0</v>
      </c>
      <c r="H1758" s="145">
        <v>0</v>
      </c>
      <c r="I1758" s="145" t="s">
        <v>344</v>
      </c>
      <c r="J1758" s="107">
        <f t="shared" si="27"/>
        <v>6</v>
      </c>
    </row>
    <row r="1759" spans="1:10" hidden="1" x14ac:dyDescent="0.25">
      <c r="A1759" s="76">
        <v>667809</v>
      </c>
      <c r="B1759" s="144" t="s">
        <v>355</v>
      </c>
      <c r="C1759" s="140">
        <v>6</v>
      </c>
      <c r="D1759" s="76">
        <v>21</v>
      </c>
      <c r="E1759" s="145" t="s">
        <v>265</v>
      </c>
      <c r="F1759" s="145">
        <v>26</v>
      </c>
      <c r="G1759" s="145">
        <v>31</v>
      </c>
      <c r="H1759" s="145">
        <v>26</v>
      </c>
      <c r="I1759" s="145" t="s">
        <v>344</v>
      </c>
      <c r="J1759" s="107">
        <f t="shared" si="27"/>
        <v>6</v>
      </c>
    </row>
    <row r="1760" spans="1:10" hidden="1" x14ac:dyDescent="0.25">
      <c r="A1760" s="76">
        <v>667794</v>
      </c>
      <c r="B1760" s="144" t="s">
        <v>189</v>
      </c>
      <c r="C1760" s="140">
        <v>90</v>
      </c>
      <c r="D1760" s="76">
        <v>60201</v>
      </c>
      <c r="E1760" s="145" t="s">
        <v>130</v>
      </c>
      <c r="F1760" s="145">
        <v>6000</v>
      </c>
      <c r="G1760" s="145">
        <v>11500</v>
      </c>
      <c r="H1760" s="145">
        <v>6000</v>
      </c>
      <c r="I1760" s="145" t="s">
        <v>344</v>
      </c>
      <c r="J1760" s="107">
        <f t="shared" si="27"/>
        <v>90</v>
      </c>
    </row>
    <row r="1761" spans="1:10" hidden="1" x14ac:dyDescent="0.25">
      <c r="A1761" s="76">
        <v>667794</v>
      </c>
      <c r="B1761" s="144" t="s">
        <v>189</v>
      </c>
      <c r="C1761" s="140">
        <v>90</v>
      </c>
      <c r="D1761" s="76">
        <v>60204</v>
      </c>
      <c r="E1761" s="145" t="s">
        <v>131</v>
      </c>
      <c r="F1761" s="145">
        <v>0</v>
      </c>
      <c r="G1761" s="145">
        <v>1</v>
      </c>
      <c r="H1761" s="145">
        <v>1</v>
      </c>
      <c r="I1761" s="145" t="s">
        <v>344</v>
      </c>
      <c r="J1761" s="107">
        <f t="shared" si="27"/>
        <v>90</v>
      </c>
    </row>
    <row r="1762" spans="1:10" hidden="1" x14ac:dyDescent="0.25">
      <c r="A1762" s="76">
        <v>667794</v>
      </c>
      <c r="B1762" s="144" t="s">
        <v>189</v>
      </c>
      <c r="C1762" s="140">
        <v>90</v>
      </c>
      <c r="D1762" s="76">
        <v>60202</v>
      </c>
      <c r="E1762" s="145" t="s">
        <v>132</v>
      </c>
      <c r="F1762" s="145">
        <v>160</v>
      </c>
      <c r="G1762" s="145">
        <v>180</v>
      </c>
      <c r="H1762" s="145">
        <v>160</v>
      </c>
      <c r="I1762" s="145" t="s">
        <v>344</v>
      </c>
      <c r="J1762" s="107">
        <f t="shared" si="27"/>
        <v>90</v>
      </c>
    </row>
    <row r="1763" spans="1:10" hidden="1" x14ac:dyDescent="0.25">
      <c r="A1763" s="76">
        <v>667794</v>
      </c>
      <c r="B1763" s="144" t="s">
        <v>189</v>
      </c>
      <c r="C1763" s="140">
        <v>90</v>
      </c>
      <c r="D1763" s="76">
        <v>60203</v>
      </c>
      <c r="E1763" s="145" t="s">
        <v>133</v>
      </c>
      <c r="F1763" s="145">
        <v>80</v>
      </c>
      <c r="G1763" s="145">
        <v>120</v>
      </c>
      <c r="H1763" s="145">
        <v>102</v>
      </c>
      <c r="I1763" s="145" t="s">
        <v>344</v>
      </c>
      <c r="J1763" s="107">
        <f t="shared" si="27"/>
        <v>90</v>
      </c>
    </row>
    <row r="1764" spans="1:10" hidden="1" x14ac:dyDescent="0.25">
      <c r="A1764" s="76">
        <v>667793</v>
      </c>
      <c r="B1764" s="144" t="s">
        <v>355</v>
      </c>
      <c r="C1764" s="140">
        <v>6</v>
      </c>
      <c r="D1764" s="76">
        <v>3</v>
      </c>
      <c r="E1764" s="145" t="s">
        <v>262</v>
      </c>
      <c r="F1764" s="145">
        <v>3600</v>
      </c>
      <c r="G1764" s="145">
        <v>4200</v>
      </c>
      <c r="H1764" s="145">
        <v>4200</v>
      </c>
      <c r="I1764" s="145" t="s">
        <v>344</v>
      </c>
      <c r="J1764" s="107">
        <f t="shared" si="27"/>
        <v>6</v>
      </c>
    </row>
    <row r="1765" spans="1:10" hidden="1" x14ac:dyDescent="0.25">
      <c r="A1765" s="76">
        <v>667793</v>
      </c>
      <c r="B1765" s="144" t="s">
        <v>355</v>
      </c>
      <c r="C1765" s="140">
        <v>6</v>
      </c>
      <c r="D1765" s="76">
        <v>59</v>
      </c>
      <c r="E1765" s="145" t="s">
        <v>263</v>
      </c>
      <c r="F1765" s="145">
        <v>23</v>
      </c>
      <c r="G1765" s="145">
        <v>24</v>
      </c>
      <c r="H1765" s="145">
        <v>24</v>
      </c>
      <c r="I1765" s="145" t="s">
        <v>344</v>
      </c>
      <c r="J1765" s="107">
        <f t="shared" si="27"/>
        <v>6</v>
      </c>
    </row>
    <row r="1766" spans="1:10" hidden="1" x14ac:dyDescent="0.25">
      <c r="A1766" s="76">
        <v>667793</v>
      </c>
      <c r="B1766" s="144" t="s">
        <v>355</v>
      </c>
      <c r="C1766" s="140">
        <v>6</v>
      </c>
      <c r="D1766" s="76">
        <v>58</v>
      </c>
      <c r="E1766" s="145" t="s">
        <v>303</v>
      </c>
      <c r="F1766" s="145">
        <v>20</v>
      </c>
      <c r="G1766" s="145">
        <v>50</v>
      </c>
      <c r="H1766" s="145">
        <v>20</v>
      </c>
      <c r="I1766" s="145" t="s">
        <v>344</v>
      </c>
      <c r="J1766" s="107">
        <f t="shared" si="27"/>
        <v>6</v>
      </c>
    </row>
    <row r="1767" spans="1:10" hidden="1" x14ac:dyDescent="0.25">
      <c r="A1767" s="76">
        <v>667793</v>
      </c>
      <c r="B1767" s="144" t="s">
        <v>355</v>
      </c>
      <c r="C1767" s="140">
        <v>6</v>
      </c>
      <c r="D1767" s="76">
        <v>57</v>
      </c>
      <c r="E1767" s="145" t="s">
        <v>360</v>
      </c>
      <c r="F1767" s="145">
        <v>0</v>
      </c>
      <c r="G1767" s="145">
        <v>0</v>
      </c>
      <c r="H1767" s="145">
        <v>0</v>
      </c>
      <c r="I1767" s="145" t="s">
        <v>344</v>
      </c>
      <c r="J1767" s="107">
        <f t="shared" si="27"/>
        <v>6</v>
      </c>
    </row>
    <row r="1768" spans="1:10" hidden="1" x14ac:dyDescent="0.25">
      <c r="A1768" s="76">
        <v>667793</v>
      </c>
      <c r="B1768" s="144" t="s">
        <v>355</v>
      </c>
      <c r="C1768" s="140">
        <v>6</v>
      </c>
      <c r="D1768" s="76">
        <v>21</v>
      </c>
      <c r="E1768" s="145" t="s">
        <v>265</v>
      </c>
      <c r="F1768" s="145">
        <v>26</v>
      </c>
      <c r="G1768" s="145">
        <v>31</v>
      </c>
      <c r="H1768" s="145">
        <v>26</v>
      </c>
      <c r="I1768" s="145" t="s">
        <v>344</v>
      </c>
      <c r="J1768" s="107">
        <f t="shared" si="27"/>
        <v>6</v>
      </c>
    </row>
    <row r="1769" spans="1:10" hidden="1" x14ac:dyDescent="0.25">
      <c r="A1769" s="76">
        <v>667792</v>
      </c>
      <c r="B1769" s="144" t="s">
        <v>289</v>
      </c>
      <c r="C1769" s="140">
        <v>29</v>
      </c>
      <c r="D1769" s="76">
        <v>10204</v>
      </c>
      <c r="E1769" s="145" t="s">
        <v>280</v>
      </c>
      <c r="F1769" s="145">
        <v>0</v>
      </c>
      <c r="G1769" s="145">
        <v>150</v>
      </c>
      <c r="H1769" s="145">
        <v>87.5</v>
      </c>
      <c r="I1769" s="145" t="s">
        <v>344</v>
      </c>
      <c r="J1769" s="107">
        <f t="shared" si="27"/>
        <v>29</v>
      </c>
    </row>
    <row r="1770" spans="1:10" hidden="1" x14ac:dyDescent="0.25">
      <c r="A1770" s="76">
        <v>667792</v>
      </c>
      <c r="B1770" s="144" t="s">
        <v>289</v>
      </c>
      <c r="C1770" s="140">
        <v>29</v>
      </c>
      <c r="D1770" s="76">
        <v>10206</v>
      </c>
      <c r="E1770" s="145" t="s">
        <v>281</v>
      </c>
      <c r="F1770" s="145">
        <v>0</v>
      </c>
      <c r="G1770" s="145">
        <v>150</v>
      </c>
      <c r="H1770" s="145">
        <v>77.2</v>
      </c>
      <c r="I1770" s="145" t="s">
        <v>344</v>
      </c>
      <c r="J1770" s="107">
        <f t="shared" si="27"/>
        <v>29</v>
      </c>
    </row>
    <row r="1771" spans="1:10" hidden="1" x14ac:dyDescent="0.25">
      <c r="A1771" s="76">
        <v>667792</v>
      </c>
      <c r="B1771" s="144" t="s">
        <v>289</v>
      </c>
      <c r="C1771" s="140">
        <v>29</v>
      </c>
      <c r="D1771" s="76">
        <v>10202</v>
      </c>
      <c r="E1771" s="145" t="s">
        <v>282</v>
      </c>
      <c r="F1771" s="145">
        <v>0</v>
      </c>
      <c r="G1771" s="145">
        <v>3</v>
      </c>
      <c r="H1771" s="145">
        <v>2.68</v>
      </c>
      <c r="I1771" s="145" t="s">
        <v>344</v>
      </c>
      <c r="J1771" s="107">
        <f t="shared" si="27"/>
        <v>29</v>
      </c>
    </row>
    <row r="1772" spans="1:10" hidden="1" x14ac:dyDescent="0.25">
      <c r="A1772" s="76">
        <v>667792</v>
      </c>
      <c r="B1772" s="144" t="s">
        <v>289</v>
      </c>
      <c r="C1772" s="140">
        <v>29</v>
      </c>
      <c r="D1772" s="76">
        <v>10203</v>
      </c>
      <c r="E1772" s="145" t="s">
        <v>283</v>
      </c>
      <c r="F1772" s="145">
        <v>4</v>
      </c>
      <c r="G1772" s="145">
        <v>6</v>
      </c>
      <c r="H1772" s="145">
        <v>5.42</v>
      </c>
      <c r="I1772" s="145" t="s">
        <v>344</v>
      </c>
      <c r="J1772" s="107">
        <f t="shared" si="27"/>
        <v>29</v>
      </c>
    </row>
    <row r="1773" spans="1:10" hidden="1" x14ac:dyDescent="0.25">
      <c r="A1773" s="76">
        <v>667792</v>
      </c>
      <c r="B1773" s="144" t="s">
        <v>289</v>
      </c>
      <c r="C1773" s="140">
        <v>29</v>
      </c>
      <c r="D1773" s="76">
        <v>10205</v>
      </c>
      <c r="E1773" s="145" t="s">
        <v>284</v>
      </c>
      <c r="F1773" s="145">
        <v>0</v>
      </c>
      <c r="G1773" s="145">
        <v>100</v>
      </c>
      <c r="H1773" s="145">
        <v>80</v>
      </c>
      <c r="I1773" s="145" t="s">
        <v>344</v>
      </c>
      <c r="J1773" s="107">
        <f t="shared" si="27"/>
        <v>29</v>
      </c>
    </row>
    <row r="1774" spans="1:10" hidden="1" x14ac:dyDescent="0.25">
      <c r="A1774" s="76">
        <v>667792</v>
      </c>
      <c r="B1774" s="144" t="s">
        <v>289</v>
      </c>
      <c r="C1774" s="140">
        <v>29</v>
      </c>
      <c r="D1774" s="76">
        <v>10207</v>
      </c>
      <c r="E1774" s="145" t="s">
        <v>285</v>
      </c>
      <c r="F1774" s="145">
        <v>0</v>
      </c>
      <c r="G1774" s="145">
        <v>100</v>
      </c>
      <c r="H1774" s="145">
        <v>100</v>
      </c>
      <c r="I1774" s="145" t="s">
        <v>344</v>
      </c>
      <c r="J1774" s="107">
        <f t="shared" si="27"/>
        <v>29</v>
      </c>
    </row>
    <row r="1775" spans="1:10" hidden="1" x14ac:dyDescent="0.25">
      <c r="A1775" s="76">
        <v>667792</v>
      </c>
      <c r="B1775" s="144" t="s">
        <v>289</v>
      </c>
      <c r="C1775" s="140">
        <v>29</v>
      </c>
      <c r="D1775" s="76">
        <v>10201</v>
      </c>
      <c r="E1775" s="145" t="s">
        <v>286</v>
      </c>
      <c r="F1775" s="145">
        <v>50</v>
      </c>
      <c r="G1775" s="145">
        <v>55</v>
      </c>
      <c r="H1775" s="145">
        <v>51.18</v>
      </c>
      <c r="I1775" s="145" t="s">
        <v>344</v>
      </c>
      <c r="J1775" s="107">
        <f t="shared" si="27"/>
        <v>29</v>
      </c>
    </row>
    <row r="1776" spans="1:10" hidden="1" x14ac:dyDescent="0.25">
      <c r="A1776" s="76">
        <v>667791</v>
      </c>
      <c r="B1776" s="144" t="s">
        <v>191</v>
      </c>
      <c r="C1776" s="140">
        <v>540</v>
      </c>
      <c r="D1776" s="76">
        <v>670001</v>
      </c>
      <c r="E1776" s="145" t="s">
        <v>243</v>
      </c>
      <c r="F1776" s="145">
        <v>500</v>
      </c>
      <c r="G1776" s="145">
        <v>1200</v>
      </c>
      <c r="H1776" s="145">
        <v>1200</v>
      </c>
      <c r="I1776" s="145" t="s">
        <v>344</v>
      </c>
      <c r="J1776" s="107">
        <f t="shared" si="27"/>
        <v>540</v>
      </c>
    </row>
    <row r="1777" spans="1:10" hidden="1" x14ac:dyDescent="0.25">
      <c r="A1777" s="76">
        <v>667791</v>
      </c>
      <c r="B1777" s="144" t="s">
        <v>191</v>
      </c>
      <c r="C1777" s="140">
        <v>540</v>
      </c>
      <c r="D1777" s="76">
        <v>670002</v>
      </c>
      <c r="E1777" s="145" t="s">
        <v>244</v>
      </c>
      <c r="F1777" s="145">
        <v>0</v>
      </c>
      <c r="G1777" s="145">
        <v>1000</v>
      </c>
      <c r="H1777" s="145">
        <v>0</v>
      </c>
      <c r="I1777" s="145" t="s">
        <v>344</v>
      </c>
      <c r="J1777" s="107">
        <f t="shared" si="27"/>
        <v>540</v>
      </c>
    </row>
    <row r="1778" spans="1:10" hidden="1" x14ac:dyDescent="0.25">
      <c r="A1778" s="76">
        <v>667791</v>
      </c>
      <c r="B1778" s="144" t="s">
        <v>191</v>
      </c>
      <c r="C1778" s="140">
        <v>540</v>
      </c>
      <c r="D1778" s="76">
        <v>670003</v>
      </c>
      <c r="E1778" s="145" t="s">
        <v>245</v>
      </c>
      <c r="F1778" s="145">
        <v>0</v>
      </c>
      <c r="G1778" s="145">
        <v>1200</v>
      </c>
      <c r="H1778" s="145">
        <v>0</v>
      </c>
      <c r="I1778" s="145" t="s">
        <v>344</v>
      </c>
      <c r="J1778" s="107">
        <f t="shared" si="27"/>
        <v>540</v>
      </c>
    </row>
    <row r="1779" spans="1:10" hidden="1" x14ac:dyDescent="0.25">
      <c r="A1779" s="76">
        <v>667791</v>
      </c>
      <c r="B1779" s="144" t="s">
        <v>191</v>
      </c>
      <c r="C1779" s="140">
        <v>540</v>
      </c>
      <c r="D1779" s="76">
        <v>670005</v>
      </c>
      <c r="E1779" s="145" t="s">
        <v>246</v>
      </c>
      <c r="F1779" s="145">
        <v>2500</v>
      </c>
      <c r="G1779" s="145">
        <v>4800</v>
      </c>
      <c r="H1779" s="145">
        <v>4712</v>
      </c>
      <c r="I1779" s="145" t="s">
        <v>344</v>
      </c>
      <c r="J1779" s="107">
        <f t="shared" si="27"/>
        <v>540</v>
      </c>
    </row>
    <row r="1780" spans="1:10" hidden="1" x14ac:dyDescent="0.25">
      <c r="A1780" s="76">
        <v>667791</v>
      </c>
      <c r="B1780" s="144" t="s">
        <v>191</v>
      </c>
      <c r="C1780" s="140">
        <v>540</v>
      </c>
      <c r="D1780" s="76">
        <v>670006</v>
      </c>
      <c r="E1780" s="145" t="s">
        <v>247</v>
      </c>
      <c r="F1780" s="145">
        <v>10.5</v>
      </c>
      <c r="G1780" s="145">
        <v>17.5</v>
      </c>
      <c r="H1780" s="145">
        <v>16.8</v>
      </c>
      <c r="I1780" s="145" t="s">
        <v>344</v>
      </c>
      <c r="J1780" s="107">
        <f t="shared" si="27"/>
        <v>540</v>
      </c>
    </row>
    <row r="1781" spans="1:10" hidden="1" x14ac:dyDescent="0.25">
      <c r="A1781" s="76">
        <v>667791</v>
      </c>
      <c r="B1781" s="144" t="s">
        <v>191</v>
      </c>
      <c r="C1781" s="140">
        <v>540</v>
      </c>
      <c r="D1781" s="76">
        <v>670010</v>
      </c>
      <c r="E1781" s="145" t="s">
        <v>248</v>
      </c>
      <c r="F1781" s="145">
        <v>0.1</v>
      </c>
      <c r="G1781" s="145">
        <v>19</v>
      </c>
      <c r="H1781" s="145">
        <v>8.6</v>
      </c>
      <c r="I1781" s="145" t="s">
        <v>344</v>
      </c>
      <c r="J1781" s="107">
        <f t="shared" si="27"/>
        <v>540</v>
      </c>
    </row>
    <row r="1782" spans="1:10" hidden="1" x14ac:dyDescent="0.25">
      <c r="A1782" s="76">
        <v>667791</v>
      </c>
      <c r="B1782" s="144" t="s">
        <v>191</v>
      </c>
      <c r="C1782" s="140">
        <v>540</v>
      </c>
      <c r="D1782" s="76">
        <v>670011</v>
      </c>
      <c r="E1782" s="145" t="s">
        <v>249</v>
      </c>
      <c r="F1782" s="145">
        <v>3</v>
      </c>
      <c r="G1782" s="145">
        <v>4</v>
      </c>
      <c r="H1782" s="145">
        <v>4</v>
      </c>
      <c r="I1782" s="145" t="s">
        <v>344</v>
      </c>
      <c r="J1782" s="107">
        <f t="shared" si="27"/>
        <v>540</v>
      </c>
    </row>
    <row r="1783" spans="1:10" hidden="1" x14ac:dyDescent="0.25">
      <c r="A1783" s="76">
        <v>667791</v>
      </c>
      <c r="B1783" s="144" t="s">
        <v>191</v>
      </c>
      <c r="C1783" s="140">
        <v>540</v>
      </c>
      <c r="D1783" s="76">
        <v>670007</v>
      </c>
      <c r="E1783" s="145" t="s">
        <v>250</v>
      </c>
      <c r="F1783" s="145">
        <v>580</v>
      </c>
      <c r="G1783" s="145">
        <v>650</v>
      </c>
      <c r="H1783" s="145">
        <v>600</v>
      </c>
      <c r="I1783" s="145" t="s">
        <v>344</v>
      </c>
      <c r="J1783" s="107">
        <f t="shared" si="27"/>
        <v>540</v>
      </c>
    </row>
    <row r="1784" spans="1:10" hidden="1" x14ac:dyDescent="0.25">
      <c r="A1784" s="76">
        <v>667791</v>
      </c>
      <c r="B1784" s="144" t="s">
        <v>191</v>
      </c>
      <c r="C1784" s="140">
        <v>540</v>
      </c>
      <c r="D1784" s="76">
        <v>670004</v>
      </c>
      <c r="E1784" s="145" t="s">
        <v>251</v>
      </c>
      <c r="F1784" s="145">
        <v>3</v>
      </c>
      <c r="G1784" s="145">
        <v>6</v>
      </c>
      <c r="H1784" s="145">
        <v>3.2</v>
      </c>
      <c r="I1784" s="145" t="s">
        <v>344</v>
      </c>
      <c r="J1784" s="107">
        <f t="shared" si="27"/>
        <v>540</v>
      </c>
    </row>
    <row r="1785" spans="1:10" hidden="1" x14ac:dyDescent="0.25">
      <c r="A1785" s="76">
        <v>667791</v>
      </c>
      <c r="B1785" s="144" t="s">
        <v>191</v>
      </c>
      <c r="C1785" s="140">
        <v>540</v>
      </c>
      <c r="D1785" s="76">
        <v>670009</v>
      </c>
      <c r="E1785" s="145" t="s">
        <v>252</v>
      </c>
      <c r="F1785" s="145">
        <v>0.45</v>
      </c>
      <c r="G1785" s="145">
        <v>2.5</v>
      </c>
      <c r="H1785" s="145">
        <v>2</v>
      </c>
      <c r="I1785" s="145" t="s">
        <v>344</v>
      </c>
      <c r="J1785" s="107">
        <f t="shared" si="27"/>
        <v>540</v>
      </c>
    </row>
    <row r="1786" spans="1:10" hidden="1" x14ac:dyDescent="0.25">
      <c r="A1786" s="76">
        <v>667791</v>
      </c>
      <c r="B1786" s="144" t="s">
        <v>191</v>
      </c>
      <c r="C1786" s="140">
        <v>540</v>
      </c>
      <c r="D1786" s="76">
        <v>670008</v>
      </c>
      <c r="E1786" s="145" t="s">
        <v>253</v>
      </c>
      <c r="F1786" s="145">
        <v>9</v>
      </c>
      <c r="G1786" s="145">
        <v>13</v>
      </c>
      <c r="H1786" s="145">
        <v>13</v>
      </c>
      <c r="I1786" s="145" t="s">
        <v>344</v>
      </c>
      <c r="J1786" s="107">
        <f t="shared" si="27"/>
        <v>540</v>
      </c>
    </row>
    <row r="1787" spans="1:10" hidden="1" x14ac:dyDescent="0.25">
      <c r="A1787" s="76">
        <v>667791</v>
      </c>
      <c r="B1787" s="144" t="s">
        <v>191</v>
      </c>
      <c r="C1787" s="140">
        <v>540</v>
      </c>
      <c r="D1787" s="76">
        <v>680011</v>
      </c>
      <c r="E1787" s="145" t="s">
        <v>254</v>
      </c>
      <c r="F1787" s="145">
        <v>3</v>
      </c>
      <c r="G1787" s="145">
        <v>4</v>
      </c>
      <c r="H1787" s="145">
        <v>4</v>
      </c>
      <c r="I1787" s="145" t="s">
        <v>344</v>
      </c>
      <c r="J1787" s="107">
        <f t="shared" si="27"/>
        <v>540</v>
      </c>
    </row>
    <row r="1788" spans="1:10" hidden="1" x14ac:dyDescent="0.25">
      <c r="A1788" s="76">
        <v>667791</v>
      </c>
      <c r="B1788" s="144" t="s">
        <v>191</v>
      </c>
      <c r="C1788" s="140">
        <v>540</v>
      </c>
      <c r="D1788" s="76">
        <v>680009</v>
      </c>
      <c r="E1788" s="145" t="s">
        <v>90</v>
      </c>
      <c r="F1788" s="145">
        <v>32</v>
      </c>
      <c r="G1788" s="145">
        <v>35</v>
      </c>
      <c r="H1788" s="145">
        <v>34.200000000000003</v>
      </c>
      <c r="I1788" s="145" t="s">
        <v>344</v>
      </c>
      <c r="J1788" s="107">
        <f t="shared" si="27"/>
        <v>540</v>
      </c>
    </row>
    <row r="1789" spans="1:10" hidden="1" x14ac:dyDescent="0.25">
      <c r="A1789" s="76">
        <v>667791</v>
      </c>
      <c r="B1789" s="144" t="s">
        <v>191</v>
      </c>
      <c r="C1789" s="140">
        <v>540</v>
      </c>
      <c r="D1789" s="76">
        <v>680001</v>
      </c>
      <c r="E1789" s="145" t="s">
        <v>255</v>
      </c>
      <c r="F1789" s="145">
        <v>40</v>
      </c>
      <c r="G1789" s="145">
        <v>75</v>
      </c>
      <c r="H1789" s="145">
        <v>58</v>
      </c>
      <c r="I1789" s="145" t="s">
        <v>344</v>
      </c>
      <c r="J1789" s="107">
        <f t="shared" si="27"/>
        <v>540</v>
      </c>
    </row>
    <row r="1790" spans="1:10" hidden="1" x14ac:dyDescent="0.25">
      <c r="A1790" s="76">
        <v>667791</v>
      </c>
      <c r="B1790" s="144" t="s">
        <v>191</v>
      </c>
      <c r="C1790" s="140">
        <v>540</v>
      </c>
      <c r="D1790" s="76">
        <v>680003</v>
      </c>
      <c r="E1790" s="145" t="s">
        <v>256</v>
      </c>
      <c r="F1790" s="145">
        <v>30</v>
      </c>
      <c r="G1790" s="145">
        <v>90</v>
      </c>
      <c r="H1790" s="145">
        <v>70</v>
      </c>
      <c r="I1790" s="145" t="s">
        <v>344</v>
      </c>
      <c r="J1790" s="107">
        <f t="shared" si="27"/>
        <v>540</v>
      </c>
    </row>
    <row r="1791" spans="1:10" hidden="1" x14ac:dyDescent="0.25">
      <c r="A1791" s="76">
        <v>667791</v>
      </c>
      <c r="B1791" s="144" t="s">
        <v>191</v>
      </c>
      <c r="C1791" s="140">
        <v>540</v>
      </c>
      <c r="D1791" s="76">
        <v>680007</v>
      </c>
      <c r="E1791" s="145" t="s">
        <v>300</v>
      </c>
      <c r="F1791" s="145">
        <v>501</v>
      </c>
      <c r="G1791" s="145">
        <v>505</v>
      </c>
      <c r="H1791" s="145">
        <v>503</v>
      </c>
      <c r="I1791" s="145" t="s">
        <v>344</v>
      </c>
      <c r="J1791" s="107">
        <f t="shared" si="27"/>
        <v>540</v>
      </c>
    </row>
    <row r="1792" spans="1:10" hidden="1" x14ac:dyDescent="0.25">
      <c r="A1792" s="76">
        <v>667791</v>
      </c>
      <c r="B1792" s="144" t="s">
        <v>191</v>
      </c>
      <c r="C1792" s="140">
        <v>540</v>
      </c>
      <c r="D1792" s="76">
        <v>680008</v>
      </c>
      <c r="E1792" s="145" t="s">
        <v>257</v>
      </c>
      <c r="F1792" s="145">
        <v>106</v>
      </c>
      <c r="G1792" s="145">
        <v>118</v>
      </c>
      <c r="H1792" s="145">
        <v>113.8</v>
      </c>
      <c r="I1792" s="145" t="s">
        <v>344</v>
      </c>
      <c r="J1792" s="107">
        <f t="shared" si="27"/>
        <v>540</v>
      </c>
    </row>
    <row r="1793" spans="1:10" hidden="1" x14ac:dyDescent="0.25">
      <c r="A1793" s="76">
        <v>667791</v>
      </c>
      <c r="B1793" s="144" t="s">
        <v>191</v>
      </c>
      <c r="C1793" s="140">
        <v>540</v>
      </c>
      <c r="D1793" s="76">
        <v>680010</v>
      </c>
      <c r="E1793" s="145" t="s">
        <v>91</v>
      </c>
      <c r="F1793" s="145">
        <v>3.45</v>
      </c>
      <c r="G1793" s="145">
        <v>5</v>
      </c>
      <c r="H1793" s="145">
        <v>4.38</v>
      </c>
      <c r="I1793" s="145" t="s">
        <v>344</v>
      </c>
      <c r="J1793" s="107">
        <f t="shared" si="27"/>
        <v>540</v>
      </c>
    </row>
    <row r="1794" spans="1:10" hidden="1" x14ac:dyDescent="0.25">
      <c r="A1794" s="76">
        <v>667791</v>
      </c>
      <c r="B1794" s="144" t="s">
        <v>191</v>
      </c>
      <c r="C1794" s="140">
        <v>540</v>
      </c>
      <c r="D1794" s="76">
        <v>680006</v>
      </c>
      <c r="E1794" s="145" t="s">
        <v>258</v>
      </c>
      <c r="F1794" s="145">
        <v>8</v>
      </c>
      <c r="G1794" s="145">
        <v>13</v>
      </c>
      <c r="H1794" s="145">
        <v>11</v>
      </c>
      <c r="I1794" s="145" t="s">
        <v>344</v>
      </c>
      <c r="J1794" s="107">
        <f t="shared" ref="J1794:J1857" si="28">IF(A1794="","",IF(OR(C1794=73,C1794=74,C1794=75),75,IF(OR(C1794=31,C1794=32,C1794=33),33,IF(OR(C1794=301,C1794=302,C1794=303,C1794=304,C1794=305),301,C1794))))</f>
        <v>540</v>
      </c>
    </row>
    <row r="1795" spans="1:10" hidden="1" x14ac:dyDescent="0.25">
      <c r="A1795" s="76">
        <v>667791</v>
      </c>
      <c r="B1795" s="144" t="s">
        <v>191</v>
      </c>
      <c r="C1795" s="140">
        <v>540</v>
      </c>
      <c r="D1795" s="76">
        <v>680005</v>
      </c>
      <c r="E1795" s="145" t="s">
        <v>259</v>
      </c>
      <c r="F1795" s="145">
        <v>160</v>
      </c>
      <c r="G1795" s="145">
        <v>250</v>
      </c>
      <c r="H1795" s="145">
        <v>153</v>
      </c>
      <c r="I1795" s="145" t="s">
        <v>345</v>
      </c>
      <c r="J1795" s="107">
        <f t="shared" si="28"/>
        <v>540</v>
      </c>
    </row>
    <row r="1796" spans="1:10" hidden="1" x14ac:dyDescent="0.25">
      <c r="A1796" s="76">
        <v>667791</v>
      </c>
      <c r="B1796" s="144" t="s">
        <v>191</v>
      </c>
      <c r="C1796" s="140">
        <v>540</v>
      </c>
      <c r="D1796" s="76">
        <v>680002</v>
      </c>
      <c r="E1796" s="145" t="s">
        <v>260</v>
      </c>
      <c r="F1796" s="145">
        <v>35</v>
      </c>
      <c r="G1796" s="145">
        <v>142</v>
      </c>
      <c r="H1796" s="145">
        <v>50</v>
      </c>
      <c r="I1796" s="145" t="s">
        <v>344</v>
      </c>
      <c r="J1796" s="107">
        <f t="shared" si="28"/>
        <v>540</v>
      </c>
    </row>
    <row r="1797" spans="1:10" hidden="1" x14ac:dyDescent="0.25">
      <c r="A1797" s="76">
        <v>667791</v>
      </c>
      <c r="B1797" s="144" t="s">
        <v>191</v>
      </c>
      <c r="C1797" s="140">
        <v>540</v>
      </c>
      <c r="D1797" s="76">
        <v>680012</v>
      </c>
      <c r="E1797" s="145" t="s">
        <v>261</v>
      </c>
      <c r="F1797" s="145">
        <v>30</v>
      </c>
      <c r="G1797" s="145">
        <v>40</v>
      </c>
      <c r="H1797" s="145">
        <v>40</v>
      </c>
      <c r="I1797" s="145" t="s">
        <v>344</v>
      </c>
      <c r="J1797" s="107">
        <f t="shared" si="28"/>
        <v>540</v>
      </c>
    </row>
    <row r="1798" spans="1:10" hidden="1" x14ac:dyDescent="0.25">
      <c r="A1798" s="76">
        <v>667790</v>
      </c>
      <c r="B1798" s="144" t="s">
        <v>192</v>
      </c>
      <c r="C1798" s="140">
        <v>552</v>
      </c>
      <c r="D1798" s="76">
        <v>600002</v>
      </c>
      <c r="E1798" s="145" t="s">
        <v>92</v>
      </c>
      <c r="F1798" s="145">
        <v>0</v>
      </c>
      <c r="G1798" s="145">
        <v>80</v>
      </c>
      <c r="H1798" s="145">
        <v>5</v>
      </c>
      <c r="I1798" s="145" t="s">
        <v>344</v>
      </c>
      <c r="J1798" s="107">
        <f t="shared" si="28"/>
        <v>552</v>
      </c>
    </row>
    <row r="1799" spans="1:10" hidden="1" x14ac:dyDescent="0.25">
      <c r="A1799" s="76">
        <v>667790</v>
      </c>
      <c r="B1799" s="144" t="s">
        <v>192</v>
      </c>
      <c r="C1799" s="140">
        <v>552</v>
      </c>
      <c r="D1799" s="76">
        <v>600001</v>
      </c>
      <c r="E1799" s="145" t="s">
        <v>93</v>
      </c>
      <c r="F1799" s="145">
        <v>3.5</v>
      </c>
      <c r="G1799" s="145">
        <v>5.2</v>
      </c>
      <c r="H1799" s="145">
        <v>4.3</v>
      </c>
      <c r="I1799" s="145" t="s">
        <v>344</v>
      </c>
      <c r="J1799" s="107">
        <f t="shared" si="28"/>
        <v>552</v>
      </c>
    </row>
    <row r="1800" spans="1:10" hidden="1" x14ac:dyDescent="0.25">
      <c r="A1800" s="76">
        <v>667790</v>
      </c>
      <c r="B1800" s="144" t="s">
        <v>192</v>
      </c>
      <c r="C1800" s="140">
        <v>552</v>
      </c>
      <c r="D1800" s="76">
        <v>600004</v>
      </c>
      <c r="E1800" s="145" t="s">
        <v>94</v>
      </c>
      <c r="F1800" s="145">
        <v>1000</v>
      </c>
      <c r="G1800" s="145">
        <v>1800</v>
      </c>
      <c r="H1800" s="145">
        <v>1178</v>
      </c>
      <c r="I1800" s="145" t="s">
        <v>344</v>
      </c>
      <c r="J1800" s="107">
        <f t="shared" si="28"/>
        <v>552</v>
      </c>
    </row>
    <row r="1801" spans="1:10" hidden="1" x14ac:dyDescent="0.25">
      <c r="A1801" s="76">
        <v>667790</v>
      </c>
      <c r="B1801" s="144" t="s">
        <v>192</v>
      </c>
      <c r="C1801" s="140">
        <v>552</v>
      </c>
      <c r="D1801" s="76">
        <v>600008</v>
      </c>
      <c r="E1801" s="145" t="s">
        <v>95</v>
      </c>
      <c r="F1801" s="145">
        <v>1140</v>
      </c>
      <c r="G1801" s="145">
        <v>1200</v>
      </c>
      <c r="H1801" s="145">
        <v>1178</v>
      </c>
      <c r="I1801" s="145" t="s">
        <v>344</v>
      </c>
      <c r="J1801" s="107">
        <f t="shared" si="28"/>
        <v>552</v>
      </c>
    </row>
    <row r="1802" spans="1:10" hidden="1" x14ac:dyDescent="0.25">
      <c r="A1802" s="76">
        <v>667790</v>
      </c>
      <c r="B1802" s="144" t="s">
        <v>192</v>
      </c>
      <c r="C1802" s="140">
        <v>552</v>
      </c>
      <c r="D1802" s="76">
        <v>600007</v>
      </c>
      <c r="E1802" s="145" t="s">
        <v>96</v>
      </c>
      <c r="F1802" s="145">
        <v>2</v>
      </c>
      <c r="G1802" s="145">
        <v>4</v>
      </c>
      <c r="H1802" s="145">
        <v>3</v>
      </c>
      <c r="I1802" s="145" t="s">
        <v>344</v>
      </c>
      <c r="J1802" s="107">
        <f t="shared" si="28"/>
        <v>552</v>
      </c>
    </row>
    <row r="1803" spans="1:10" hidden="1" x14ac:dyDescent="0.25">
      <c r="A1803" s="76">
        <v>667790</v>
      </c>
      <c r="B1803" s="144" t="s">
        <v>192</v>
      </c>
      <c r="C1803" s="140">
        <v>552</v>
      </c>
      <c r="D1803" s="76">
        <v>600005</v>
      </c>
      <c r="E1803" s="145" t="s">
        <v>97</v>
      </c>
      <c r="F1803" s="145">
        <v>25</v>
      </c>
      <c r="G1803" s="145">
        <v>27</v>
      </c>
      <c r="H1803" s="145">
        <v>26</v>
      </c>
      <c r="I1803" s="145" t="s">
        <v>344</v>
      </c>
      <c r="J1803" s="107">
        <f t="shared" si="28"/>
        <v>552</v>
      </c>
    </row>
    <row r="1804" spans="1:10" hidden="1" x14ac:dyDescent="0.25">
      <c r="A1804" s="76">
        <v>667790</v>
      </c>
      <c r="B1804" s="144" t="s">
        <v>192</v>
      </c>
      <c r="C1804" s="140">
        <v>552</v>
      </c>
      <c r="D1804" s="76">
        <v>600006</v>
      </c>
      <c r="E1804" s="145" t="s">
        <v>98</v>
      </c>
      <c r="F1804" s="145">
        <v>134</v>
      </c>
      <c r="G1804" s="145">
        <v>140</v>
      </c>
      <c r="H1804" s="145">
        <v>131</v>
      </c>
      <c r="I1804" s="145" t="s">
        <v>345</v>
      </c>
      <c r="J1804" s="107">
        <f t="shared" si="28"/>
        <v>552</v>
      </c>
    </row>
    <row r="1805" spans="1:10" hidden="1" x14ac:dyDescent="0.25">
      <c r="A1805" s="76">
        <v>667790</v>
      </c>
      <c r="B1805" s="144" t="s">
        <v>192</v>
      </c>
      <c r="C1805" s="140">
        <v>552</v>
      </c>
      <c r="D1805" s="76">
        <v>600009</v>
      </c>
      <c r="E1805" s="145" t="s">
        <v>99</v>
      </c>
      <c r="F1805" s="145">
        <v>65</v>
      </c>
      <c r="G1805" s="145">
        <v>78</v>
      </c>
      <c r="H1805" s="145">
        <v>67.5</v>
      </c>
      <c r="I1805" s="145" t="s">
        <v>344</v>
      </c>
      <c r="J1805" s="107">
        <f t="shared" si="28"/>
        <v>552</v>
      </c>
    </row>
    <row r="1806" spans="1:10" hidden="1" x14ac:dyDescent="0.25">
      <c r="A1806" s="76">
        <v>667790</v>
      </c>
      <c r="B1806" s="144" t="s">
        <v>192</v>
      </c>
      <c r="C1806" s="140">
        <v>552</v>
      </c>
      <c r="D1806" s="76">
        <v>600003</v>
      </c>
      <c r="E1806" s="145" t="s">
        <v>100</v>
      </c>
      <c r="F1806" s="145">
        <v>10</v>
      </c>
      <c r="G1806" s="145">
        <v>30</v>
      </c>
      <c r="H1806" s="145">
        <v>30</v>
      </c>
      <c r="I1806" s="145" t="s">
        <v>344</v>
      </c>
      <c r="J1806" s="107">
        <f t="shared" si="28"/>
        <v>552</v>
      </c>
    </row>
    <row r="1807" spans="1:10" hidden="1" x14ac:dyDescent="0.25">
      <c r="A1807" s="76">
        <v>667790</v>
      </c>
      <c r="B1807" s="144" t="s">
        <v>192</v>
      </c>
      <c r="C1807" s="140">
        <v>552</v>
      </c>
      <c r="D1807" s="76">
        <v>690002</v>
      </c>
      <c r="E1807" s="145" t="s">
        <v>101</v>
      </c>
      <c r="F1807" s="145">
        <v>0</v>
      </c>
      <c r="G1807" s="145">
        <v>4.5</v>
      </c>
      <c r="H1807" s="145">
        <v>3.1</v>
      </c>
      <c r="I1807" s="145" t="s">
        <v>344</v>
      </c>
      <c r="J1807" s="107">
        <f t="shared" si="28"/>
        <v>552</v>
      </c>
    </row>
    <row r="1808" spans="1:10" hidden="1" x14ac:dyDescent="0.25">
      <c r="A1808" s="76">
        <v>667790</v>
      </c>
      <c r="B1808" s="144" t="s">
        <v>192</v>
      </c>
      <c r="C1808" s="140">
        <v>552</v>
      </c>
      <c r="D1808" s="76">
        <v>690001</v>
      </c>
      <c r="E1808" s="145" t="s">
        <v>102</v>
      </c>
      <c r="F1808" s="145">
        <v>80</v>
      </c>
      <c r="G1808" s="145">
        <v>98</v>
      </c>
      <c r="H1808" s="145">
        <v>95</v>
      </c>
      <c r="I1808" s="145" t="s">
        <v>344</v>
      </c>
      <c r="J1808" s="107">
        <f t="shared" si="28"/>
        <v>552</v>
      </c>
    </row>
    <row r="1809" spans="1:10" hidden="1" x14ac:dyDescent="0.25">
      <c r="A1809" s="76">
        <v>667790</v>
      </c>
      <c r="B1809" s="144" t="s">
        <v>192</v>
      </c>
      <c r="C1809" s="140">
        <v>552</v>
      </c>
      <c r="D1809" s="76">
        <v>690004</v>
      </c>
      <c r="E1809" s="145" t="s">
        <v>103</v>
      </c>
      <c r="F1809" s="145">
        <v>25</v>
      </c>
      <c r="G1809" s="145">
        <v>30</v>
      </c>
      <c r="H1809" s="145">
        <v>28</v>
      </c>
      <c r="I1809" s="145" t="s">
        <v>344</v>
      </c>
      <c r="J1809" s="107">
        <f t="shared" si="28"/>
        <v>552</v>
      </c>
    </row>
    <row r="1810" spans="1:10" hidden="1" x14ac:dyDescent="0.25">
      <c r="A1810" s="76">
        <v>667787</v>
      </c>
      <c r="B1810" s="144" t="s">
        <v>239</v>
      </c>
      <c r="C1810" s="140">
        <v>5</v>
      </c>
      <c r="D1810" s="76">
        <v>7</v>
      </c>
      <c r="E1810" s="145" t="s">
        <v>264</v>
      </c>
      <c r="F1810" s="145">
        <v>22</v>
      </c>
      <c r="G1810" s="145">
        <v>27</v>
      </c>
      <c r="H1810" s="145">
        <v>22</v>
      </c>
      <c r="I1810" s="145" t="s">
        <v>344</v>
      </c>
      <c r="J1810" s="107">
        <f t="shared" si="28"/>
        <v>5</v>
      </c>
    </row>
    <row r="1811" spans="1:10" hidden="1" x14ac:dyDescent="0.25">
      <c r="A1811" s="76">
        <v>667787</v>
      </c>
      <c r="B1811" s="144" t="s">
        <v>239</v>
      </c>
      <c r="C1811" s="140">
        <v>5</v>
      </c>
      <c r="D1811" s="76">
        <v>64</v>
      </c>
      <c r="E1811" s="145" t="s">
        <v>271</v>
      </c>
      <c r="F1811" s="145">
        <v>100</v>
      </c>
      <c r="G1811" s="145">
        <v>100</v>
      </c>
      <c r="H1811" s="145">
        <v>100</v>
      </c>
      <c r="I1811" s="145" t="s">
        <v>344</v>
      </c>
      <c r="J1811" s="107">
        <f t="shared" si="28"/>
        <v>5</v>
      </c>
    </row>
    <row r="1812" spans="1:10" hidden="1" x14ac:dyDescent="0.25">
      <c r="A1812" s="76">
        <v>667783</v>
      </c>
      <c r="B1812" s="144" t="s">
        <v>196</v>
      </c>
      <c r="C1812" s="140">
        <v>86</v>
      </c>
      <c r="D1812" s="76">
        <v>60303</v>
      </c>
      <c r="E1812" s="145" t="s">
        <v>240</v>
      </c>
      <c r="F1812" s="145">
        <v>0</v>
      </c>
      <c r="G1812" s="145">
        <v>110</v>
      </c>
      <c r="H1812" s="145">
        <v>51</v>
      </c>
      <c r="I1812" s="145" t="s">
        <v>344</v>
      </c>
      <c r="J1812" s="107">
        <f t="shared" si="28"/>
        <v>86</v>
      </c>
    </row>
    <row r="1813" spans="1:10" hidden="1" x14ac:dyDescent="0.25">
      <c r="A1813" s="76">
        <v>667783</v>
      </c>
      <c r="B1813" s="144" t="s">
        <v>196</v>
      </c>
      <c r="C1813" s="140">
        <v>86</v>
      </c>
      <c r="D1813" s="76">
        <v>60302</v>
      </c>
      <c r="E1813" s="145" t="s">
        <v>241</v>
      </c>
      <c r="F1813" s="145">
        <v>0</v>
      </c>
      <c r="G1813" s="145">
        <v>60</v>
      </c>
      <c r="H1813" s="145">
        <v>9</v>
      </c>
      <c r="I1813" s="145" t="s">
        <v>344</v>
      </c>
      <c r="J1813" s="107">
        <f t="shared" si="28"/>
        <v>86</v>
      </c>
    </row>
    <row r="1814" spans="1:10" hidden="1" x14ac:dyDescent="0.25">
      <c r="A1814" s="76">
        <v>667783</v>
      </c>
      <c r="B1814" s="144" t="s">
        <v>196</v>
      </c>
      <c r="C1814" s="140">
        <v>86</v>
      </c>
      <c r="D1814" s="76">
        <v>60301</v>
      </c>
      <c r="E1814" s="145" t="s">
        <v>242</v>
      </c>
      <c r="F1814" s="145">
        <v>105</v>
      </c>
      <c r="G1814" s="145">
        <v>120</v>
      </c>
      <c r="H1814" s="145">
        <v>116</v>
      </c>
      <c r="I1814" s="145" t="s">
        <v>344</v>
      </c>
      <c r="J1814" s="107">
        <f t="shared" si="28"/>
        <v>86</v>
      </c>
    </row>
    <row r="1815" spans="1:10" hidden="1" x14ac:dyDescent="0.25">
      <c r="A1815" s="76">
        <v>667781</v>
      </c>
      <c r="B1815" s="144" t="s">
        <v>355</v>
      </c>
      <c r="C1815" s="140">
        <v>6</v>
      </c>
      <c r="D1815" s="76">
        <v>3</v>
      </c>
      <c r="E1815" s="145" t="s">
        <v>262</v>
      </c>
      <c r="F1815" s="145">
        <v>3600</v>
      </c>
      <c r="G1815" s="145">
        <v>4200</v>
      </c>
      <c r="H1815" s="145">
        <v>4200</v>
      </c>
      <c r="I1815" s="145" t="s">
        <v>344</v>
      </c>
      <c r="J1815" s="107">
        <f t="shared" si="28"/>
        <v>6</v>
      </c>
    </row>
    <row r="1816" spans="1:10" hidden="1" x14ac:dyDescent="0.25">
      <c r="A1816" s="76">
        <v>667781</v>
      </c>
      <c r="B1816" s="144" t="s">
        <v>355</v>
      </c>
      <c r="C1816" s="140">
        <v>6</v>
      </c>
      <c r="D1816" s="76">
        <v>59</v>
      </c>
      <c r="E1816" s="145" t="s">
        <v>263</v>
      </c>
      <c r="F1816" s="145">
        <v>23</v>
      </c>
      <c r="G1816" s="145">
        <v>24</v>
      </c>
      <c r="H1816" s="145">
        <v>24</v>
      </c>
      <c r="I1816" s="145" t="s">
        <v>344</v>
      </c>
      <c r="J1816" s="107">
        <f t="shared" si="28"/>
        <v>6</v>
      </c>
    </row>
    <row r="1817" spans="1:10" hidden="1" x14ac:dyDescent="0.25">
      <c r="A1817" s="76">
        <v>667781</v>
      </c>
      <c r="B1817" s="144" t="s">
        <v>355</v>
      </c>
      <c r="C1817" s="140">
        <v>6</v>
      </c>
      <c r="D1817" s="76">
        <v>58</v>
      </c>
      <c r="E1817" s="145" t="s">
        <v>303</v>
      </c>
      <c r="F1817" s="145">
        <v>20</v>
      </c>
      <c r="G1817" s="145">
        <v>50</v>
      </c>
      <c r="H1817" s="145">
        <v>20</v>
      </c>
      <c r="I1817" s="145" t="s">
        <v>344</v>
      </c>
      <c r="J1817" s="107">
        <f t="shared" si="28"/>
        <v>6</v>
      </c>
    </row>
    <row r="1818" spans="1:10" hidden="1" x14ac:dyDescent="0.25">
      <c r="A1818" s="76">
        <v>667781</v>
      </c>
      <c r="B1818" s="144" t="s">
        <v>355</v>
      </c>
      <c r="C1818" s="140">
        <v>6</v>
      </c>
      <c r="D1818" s="76">
        <v>57</v>
      </c>
      <c r="E1818" s="145" t="s">
        <v>360</v>
      </c>
      <c r="F1818" s="145">
        <v>0</v>
      </c>
      <c r="G1818" s="145">
        <v>0</v>
      </c>
      <c r="H1818" s="145">
        <v>0</v>
      </c>
      <c r="I1818" s="145" t="s">
        <v>344</v>
      </c>
      <c r="J1818" s="107">
        <f t="shared" si="28"/>
        <v>6</v>
      </c>
    </row>
    <row r="1819" spans="1:10" hidden="1" x14ac:dyDescent="0.25">
      <c r="A1819" s="76">
        <v>667781</v>
      </c>
      <c r="B1819" s="144" t="s">
        <v>355</v>
      </c>
      <c r="C1819" s="140">
        <v>6</v>
      </c>
      <c r="D1819" s="76">
        <v>21</v>
      </c>
      <c r="E1819" s="145" t="s">
        <v>265</v>
      </c>
      <c r="F1819" s="145">
        <v>26</v>
      </c>
      <c r="G1819" s="145">
        <v>31</v>
      </c>
      <c r="H1819" s="145">
        <v>26</v>
      </c>
      <c r="I1819" s="145" t="s">
        <v>344</v>
      </c>
      <c r="J1819" s="107">
        <f t="shared" si="28"/>
        <v>6</v>
      </c>
    </row>
    <row r="1820" spans="1:10" hidden="1" x14ac:dyDescent="0.25">
      <c r="A1820" s="76">
        <v>667779</v>
      </c>
      <c r="B1820" s="144" t="s">
        <v>188</v>
      </c>
      <c r="C1820" s="140">
        <v>55</v>
      </c>
      <c r="D1820" s="76">
        <v>30201</v>
      </c>
      <c r="E1820" s="145" t="s">
        <v>113</v>
      </c>
      <c r="F1820" s="145">
        <v>8500</v>
      </c>
      <c r="G1820" s="145">
        <v>9500</v>
      </c>
      <c r="H1820" s="145">
        <v>8500</v>
      </c>
      <c r="I1820" s="145" t="s">
        <v>344</v>
      </c>
      <c r="J1820" s="107">
        <f t="shared" si="28"/>
        <v>55</v>
      </c>
    </row>
    <row r="1821" spans="1:10" hidden="1" x14ac:dyDescent="0.25">
      <c r="A1821" s="76">
        <v>667779</v>
      </c>
      <c r="B1821" s="144" t="s">
        <v>188</v>
      </c>
      <c r="C1821" s="140">
        <v>55</v>
      </c>
      <c r="D1821" s="76">
        <v>30205</v>
      </c>
      <c r="E1821" s="145" t="s">
        <v>114</v>
      </c>
      <c r="F1821" s="145">
        <v>0.5</v>
      </c>
      <c r="G1821" s="145">
        <v>0.6</v>
      </c>
      <c r="H1821" s="145">
        <v>0.5</v>
      </c>
      <c r="I1821" s="145" t="s">
        <v>344</v>
      </c>
      <c r="J1821" s="107">
        <f t="shared" si="28"/>
        <v>55</v>
      </c>
    </row>
    <row r="1822" spans="1:10" x14ac:dyDescent="0.25">
      <c r="A1822" s="76">
        <v>667779</v>
      </c>
      <c r="B1822" s="144" t="s">
        <v>188</v>
      </c>
      <c r="C1822" s="140">
        <v>55</v>
      </c>
      <c r="D1822" s="76">
        <v>30206</v>
      </c>
      <c r="E1822" s="145" t="s">
        <v>115</v>
      </c>
      <c r="F1822" s="145">
        <v>0.5</v>
      </c>
      <c r="G1822" s="145">
        <v>2</v>
      </c>
      <c r="H1822" s="145">
        <v>3.7</v>
      </c>
      <c r="I1822" s="145" t="s">
        <v>345</v>
      </c>
      <c r="J1822" s="107">
        <f t="shared" si="28"/>
        <v>55</v>
      </c>
    </row>
    <row r="1823" spans="1:10" hidden="1" x14ac:dyDescent="0.25">
      <c r="A1823" s="76">
        <v>667779</v>
      </c>
      <c r="B1823" s="144" t="s">
        <v>188</v>
      </c>
      <c r="C1823" s="140">
        <v>55</v>
      </c>
      <c r="D1823" s="76">
        <v>30202</v>
      </c>
      <c r="E1823" s="145" t="s">
        <v>116</v>
      </c>
      <c r="F1823" s="145">
        <v>50</v>
      </c>
      <c r="G1823" s="145">
        <v>300</v>
      </c>
      <c r="H1823" s="145">
        <v>300</v>
      </c>
      <c r="I1823" s="145" t="s">
        <v>344</v>
      </c>
      <c r="J1823" s="107">
        <f t="shared" si="28"/>
        <v>55</v>
      </c>
    </row>
    <row r="1824" spans="1:10" hidden="1" x14ac:dyDescent="0.25">
      <c r="A1824" s="76">
        <v>667779</v>
      </c>
      <c r="B1824" s="144" t="s">
        <v>188</v>
      </c>
      <c r="C1824" s="140">
        <v>55</v>
      </c>
      <c r="D1824" s="76">
        <v>30203</v>
      </c>
      <c r="E1824" s="145" t="s">
        <v>117</v>
      </c>
      <c r="F1824" s="145">
        <v>105</v>
      </c>
      <c r="G1824" s="145">
        <v>110</v>
      </c>
      <c r="H1824" s="145">
        <v>110</v>
      </c>
      <c r="I1824" s="145" t="s">
        <v>344</v>
      </c>
      <c r="J1824" s="107">
        <f t="shared" si="28"/>
        <v>55</v>
      </c>
    </row>
    <row r="1825" spans="1:10" hidden="1" x14ac:dyDescent="0.25">
      <c r="A1825" s="76">
        <v>667779</v>
      </c>
      <c r="B1825" s="144" t="s">
        <v>188</v>
      </c>
      <c r="C1825" s="140">
        <v>55</v>
      </c>
      <c r="D1825" s="76">
        <v>30204</v>
      </c>
      <c r="E1825" s="145" t="s">
        <v>118</v>
      </c>
      <c r="F1825" s="145">
        <v>120</v>
      </c>
      <c r="G1825" s="145">
        <v>125</v>
      </c>
      <c r="H1825" s="145">
        <v>125</v>
      </c>
      <c r="I1825" s="145" t="s">
        <v>344</v>
      </c>
      <c r="J1825" s="107">
        <f t="shared" si="28"/>
        <v>55</v>
      </c>
    </row>
    <row r="1826" spans="1:10" hidden="1" x14ac:dyDescent="0.25">
      <c r="A1826" s="76">
        <v>667769</v>
      </c>
      <c r="B1826" s="144" t="s">
        <v>225</v>
      </c>
      <c r="C1826" s="140">
        <v>76</v>
      </c>
      <c r="D1826" s="76">
        <v>40402</v>
      </c>
      <c r="E1826" s="145" t="s">
        <v>220</v>
      </c>
      <c r="F1826" s="145">
        <v>6000</v>
      </c>
      <c r="G1826" s="145">
        <v>9500</v>
      </c>
      <c r="H1826" s="145">
        <v>7800</v>
      </c>
      <c r="I1826" s="145" t="s">
        <v>344</v>
      </c>
      <c r="J1826" s="107">
        <f t="shared" si="28"/>
        <v>76</v>
      </c>
    </row>
    <row r="1827" spans="1:10" hidden="1" x14ac:dyDescent="0.25">
      <c r="A1827" s="76">
        <v>667769</v>
      </c>
      <c r="B1827" s="144" t="s">
        <v>225</v>
      </c>
      <c r="C1827" s="140">
        <v>76</v>
      </c>
      <c r="D1827" s="76">
        <v>40406</v>
      </c>
      <c r="E1827" s="145" t="s">
        <v>221</v>
      </c>
      <c r="F1827" s="145">
        <v>600</v>
      </c>
      <c r="G1827" s="145">
        <v>800</v>
      </c>
      <c r="H1827" s="145">
        <v>600</v>
      </c>
      <c r="I1827" s="145" t="s">
        <v>344</v>
      </c>
      <c r="J1827" s="107">
        <f t="shared" si="28"/>
        <v>76</v>
      </c>
    </row>
    <row r="1828" spans="1:10" hidden="1" x14ac:dyDescent="0.25">
      <c r="A1828" s="76">
        <v>667769</v>
      </c>
      <c r="B1828" s="144" t="s">
        <v>225</v>
      </c>
      <c r="C1828" s="140">
        <v>76</v>
      </c>
      <c r="D1828" s="76">
        <v>40405</v>
      </c>
      <c r="E1828" s="145" t="s">
        <v>222</v>
      </c>
      <c r="F1828" s="145">
        <v>19</v>
      </c>
      <c r="G1828" s="145">
        <v>20</v>
      </c>
      <c r="H1828" s="145">
        <v>20</v>
      </c>
      <c r="I1828" s="145" t="s">
        <v>344</v>
      </c>
      <c r="J1828" s="107">
        <f t="shared" si="28"/>
        <v>76</v>
      </c>
    </row>
    <row r="1829" spans="1:10" hidden="1" x14ac:dyDescent="0.25">
      <c r="A1829" s="76">
        <v>667769</v>
      </c>
      <c r="B1829" s="144" t="s">
        <v>225</v>
      </c>
      <c r="C1829" s="140">
        <v>76</v>
      </c>
      <c r="D1829" s="76">
        <v>40401</v>
      </c>
      <c r="E1829" s="145" t="s">
        <v>128</v>
      </c>
      <c r="F1829" s="145">
        <v>0</v>
      </c>
      <c r="G1829" s="145">
        <v>5</v>
      </c>
      <c r="H1829" s="145">
        <v>2.5</v>
      </c>
      <c r="I1829" s="145" t="s">
        <v>344</v>
      </c>
      <c r="J1829" s="107">
        <f t="shared" si="28"/>
        <v>76</v>
      </c>
    </row>
    <row r="1830" spans="1:10" hidden="1" x14ac:dyDescent="0.25">
      <c r="A1830" s="76">
        <v>667769</v>
      </c>
      <c r="B1830" s="144" t="s">
        <v>225</v>
      </c>
      <c r="C1830" s="140">
        <v>76</v>
      </c>
      <c r="D1830" s="76">
        <v>40404</v>
      </c>
      <c r="E1830" s="145" t="s">
        <v>129</v>
      </c>
      <c r="F1830" s="145">
        <v>1.5</v>
      </c>
      <c r="G1830" s="145">
        <v>2</v>
      </c>
      <c r="H1830" s="145">
        <v>1.8</v>
      </c>
      <c r="I1830" s="145" t="s">
        <v>344</v>
      </c>
      <c r="J1830" s="107">
        <f t="shared" si="28"/>
        <v>76</v>
      </c>
    </row>
    <row r="1831" spans="1:10" hidden="1" x14ac:dyDescent="0.25">
      <c r="A1831" s="76">
        <v>667769</v>
      </c>
      <c r="B1831" s="144" t="s">
        <v>225</v>
      </c>
      <c r="C1831" s="140">
        <v>76</v>
      </c>
      <c r="D1831" s="76">
        <v>40403</v>
      </c>
      <c r="E1831" s="145" t="s">
        <v>223</v>
      </c>
      <c r="F1831" s="145">
        <v>245</v>
      </c>
      <c r="G1831" s="145">
        <v>255</v>
      </c>
      <c r="H1831" s="145">
        <v>252</v>
      </c>
      <c r="I1831" s="145" t="s">
        <v>344</v>
      </c>
      <c r="J1831" s="107">
        <f t="shared" si="28"/>
        <v>76</v>
      </c>
    </row>
    <row r="1832" spans="1:10" hidden="1" x14ac:dyDescent="0.25">
      <c r="A1832" s="76">
        <v>667769</v>
      </c>
      <c r="B1832" s="144" t="s">
        <v>225</v>
      </c>
      <c r="C1832" s="140">
        <v>76</v>
      </c>
      <c r="D1832" s="76">
        <v>40407</v>
      </c>
      <c r="E1832" s="145" t="s">
        <v>224</v>
      </c>
      <c r="F1832" s="145">
        <v>52</v>
      </c>
      <c r="G1832" s="145">
        <v>60</v>
      </c>
      <c r="H1832" s="145">
        <v>60</v>
      </c>
      <c r="I1832" s="145" t="s">
        <v>344</v>
      </c>
      <c r="J1832" s="107">
        <f t="shared" si="28"/>
        <v>76</v>
      </c>
    </row>
    <row r="1833" spans="1:10" hidden="1" x14ac:dyDescent="0.25">
      <c r="A1833" s="76">
        <v>667768</v>
      </c>
      <c r="B1833" s="144" t="s">
        <v>289</v>
      </c>
      <c r="C1833" s="140">
        <v>29</v>
      </c>
      <c r="D1833" s="76">
        <v>10204</v>
      </c>
      <c r="E1833" s="145" t="s">
        <v>280</v>
      </c>
      <c r="F1833" s="145">
        <v>0</v>
      </c>
      <c r="G1833" s="145">
        <v>150</v>
      </c>
      <c r="H1833" s="145">
        <v>80</v>
      </c>
      <c r="I1833" s="145" t="s">
        <v>344</v>
      </c>
      <c r="J1833" s="107">
        <f t="shared" si="28"/>
        <v>29</v>
      </c>
    </row>
    <row r="1834" spans="1:10" hidden="1" x14ac:dyDescent="0.25">
      <c r="A1834" s="76">
        <v>667768</v>
      </c>
      <c r="B1834" s="144" t="s">
        <v>289</v>
      </c>
      <c r="C1834" s="140">
        <v>29</v>
      </c>
      <c r="D1834" s="76">
        <v>10206</v>
      </c>
      <c r="E1834" s="145" t="s">
        <v>281</v>
      </c>
      <c r="F1834" s="145">
        <v>0</v>
      </c>
      <c r="G1834" s="145">
        <v>150</v>
      </c>
      <c r="H1834" s="145">
        <v>80</v>
      </c>
      <c r="I1834" s="145" t="s">
        <v>344</v>
      </c>
      <c r="J1834" s="107">
        <f t="shared" si="28"/>
        <v>29</v>
      </c>
    </row>
    <row r="1835" spans="1:10" hidden="1" x14ac:dyDescent="0.25">
      <c r="A1835" s="76">
        <v>667768</v>
      </c>
      <c r="B1835" s="144" t="s">
        <v>289</v>
      </c>
      <c r="C1835" s="140">
        <v>29</v>
      </c>
      <c r="D1835" s="76">
        <v>10202</v>
      </c>
      <c r="E1835" s="145" t="s">
        <v>282</v>
      </c>
      <c r="F1835" s="145">
        <v>0</v>
      </c>
      <c r="G1835" s="145">
        <v>7</v>
      </c>
      <c r="H1835" s="145">
        <v>2.0099999999999998</v>
      </c>
      <c r="I1835" s="145" t="s">
        <v>344</v>
      </c>
      <c r="J1835" s="107">
        <f t="shared" si="28"/>
        <v>29</v>
      </c>
    </row>
    <row r="1836" spans="1:10" hidden="1" x14ac:dyDescent="0.25">
      <c r="A1836" s="76">
        <v>667768</v>
      </c>
      <c r="B1836" s="144" t="s">
        <v>289</v>
      </c>
      <c r="C1836" s="140">
        <v>29</v>
      </c>
      <c r="D1836" s="76">
        <v>10203</v>
      </c>
      <c r="E1836" s="145" t="s">
        <v>283</v>
      </c>
      <c r="F1836" s="145">
        <v>5</v>
      </c>
      <c r="G1836" s="145">
        <v>8</v>
      </c>
      <c r="H1836" s="145">
        <v>0</v>
      </c>
      <c r="I1836" s="145" t="s">
        <v>345</v>
      </c>
      <c r="J1836" s="107">
        <f t="shared" si="28"/>
        <v>29</v>
      </c>
    </row>
    <row r="1837" spans="1:10" hidden="1" x14ac:dyDescent="0.25">
      <c r="A1837" s="76">
        <v>667768</v>
      </c>
      <c r="B1837" s="144" t="s">
        <v>289</v>
      </c>
      <c r="C1837" s="140">
        <v>29</v>
      </c>
      <c r="D1837" s="76">
        <v>10205</v>
      </c>
      <c r="E1837" s="145" t="s">
        <v>284</v>
      </c>
      <c r="F1837" s="145">
        <v>0</v>
      </c>
      <c r="G1837" s="145">
        <v>100</v>
      </c>
      <c r="H1837" s="145">
        <v>80</v>
      </c>
      <c r="I1837" s="145" t="s">
        <v>344</v>
      </c>
      <c r="J1837" s="107">
        <f t="shared" si="28"/>
        <v>29</v>
      </c>
    </row>
    <row r="1838" spans="1:10" hidden="1" x14ac:dyDescent="0.25">
      <c r="A1838" s="76">
        <v>667768</v>
      </c>
      <c r="B1838" s="144" t="s">
        <v>289</v>
      </c>
      <c r="C1838" s="140">
        <v>29</v>
      </c>
      <c r="D1838" s="76">
        <v>10207</v>
      </c>
      <c r="E1838" s="145" t="s">
        <v>285</v>
      </c>
      <c r="F1838" s="145">
        <v>0</v>
      </c>
      <c r="G1838" s="145">
        <v>100</v>
      </c>
      <c r="H1838" s="145">
        <v>100</v>
      </c>
      <c r="I1838" s="145" t="s">
        <v>344</v>
      </c>
      <c r="J1838" s="107">
        <f t="shared" si="28"/>
        <v>29</v>
      </c>
    </row>
    <row r="1839" spans="1:10" hidden="1" x14ac:dyDescent="0.25">
      <c r="A1839" s="76">
        <v>667768</v>
      </c>
      <c r="B1839" s="144" t="s">
        <v>289</v>
      </c>
      <c r="C1839" s="140">
        <v>29</v>
      </c>
      <c r="D1839" s="76">
        <v>10201</v>
      </c>
      <c r="E1839" s="145" t="s">
        <v>286</v>
      </c>
      <c r="F1839" s="145">
        <v>39</v>
      </c>
      <c r="G1839" s="145">
        <v>45</v>
      </c>
      <c r="H1839" s="145">
        <v>41.17</v>
      </c>
      <c r="I1839" s="145" t="s">
        <v>344</v>
      </c>
      <c r="J1839" s="107">
        <f t="shared" si="28"/>
        <v>29</v>
      </c>
    </row>
    <row r="1840" spans="1:10" hidden="1" x14ac:dyDescent="0.25">
      <c r="A1840" s="76">
        <v>667761</v>
      </c>
      <c r="B1840" s="144" t="s">
        <v>239</v>
      </c>
      <c r="C1840" s="140">
        <v>5</v>
      </c>
      <c r="D1840" s="76">
        <v>7</v>
      </c>
      <c r="E1840" s="145" t="s">
        <v>264</v>
      </c>
      <c r="F1840" s="145">
        <v>22</v>
      </c>
      <c r="G1840" s="145">
        <v>27</v>
      </c>
      <c r="H1840" s="145">
        <v>22</v>
      </c>
      <c r="I1840" s="145" t="s">
        <v>344</v>
      </c>
      <c r="J1840" s="107">
        <f t="shared" si="28"/>
        <v>5</v>
      </c>
    </row>
    <row r="1841" spans="1:10" hidden="1" x14ac:dyDescent="0.25">
      <c r="A1841" s="76">
        <v>667761</v>
      </c>
      <c r="B1841" s="144" t="s">
        <v>239</v>
      </c>
      <c r="C1841" s="140">
        <v>5</v>
      </c>
      <c r="D1841" s="76">
        <v>64</v>
      </c>
      <c r="E1841" s="145" t="s">
        <v>271</v>
      </c>
      <c r="F1841" s="145">
        <v>100</v>
      </c>
      <c r="G1841" s="145">
        <v>100</v>
      </c>
      <c r="H1841" s="145">
        <v>100</v>
      </c>
      <c r="I1841" s="145" t="s">
        <v>344</v>
      </c>
      <c r="J1841" s="107">
        <f t="shared" si="28"/>
        <v>5</v>
      </c>
    </row>
    <row r="1842" spans="1:10" hidden="1" x14ac:dyDescent="0.25">
      <c r="A1842" s="76">
        <v>667759</v>
      </c>
      <c r="B1842" s="144" t="s">
        <v>198</v>
      </c>
      <c r="C1842" s="140">
        <v>304</v>
      </c>
      <c r="D1842" s="76">
        <v>60402</v>
      </c>
      <c r="E1842" s="145" t="s">
        <v>179</v>
      </c>
      <c r="F1842" s="145">
        <v>2</v>
      </c>
      <c r="G1842" s="145">
        <v>8</v>
      </c>
      <c r="H1842" s="145">
        <v>6</v>
      </c>
      <c r="I1842" s="145" t="s">
        <v>344</v>
      </c>
      <c r="J1842" s="107">
        <f t="shared" si="28"/>
        <v>301</v>
      </c>
    </row>
    <row r="1843" spans="1:10" hidden="1" x14ac:dyDescent="0.25">
      <c r="A1843" s="76">
        <v>667759</v>
      </c>
      <c r="B1843" s="144" t="s">
        <v>198</v>
      </c>
      <c r="C1843" s="140">
        <v>304</v>
      </c>
      <c r="D1843" s="76">
        <v>60404</v>
      </c>
      <c r="E1843" s="145" t="s">
        <v>211</v>
      </c>
      <c r="F1843" s="145">
        <v>0.5</v>
      </c>
      <c r="G1843" s="145">
        <v>6.5</v>
      </c>
      <c r="H1843" s="145">
        <v>6.5</v>
      </c>
      <c r="I1843" s="145" t="s">
        <v>344</v>
      </c>
      <c r="J1843" s="107">
        <f t="shared" si="28"/>
        <v>301</v>
      </c>
    </row>
    <row r="1844" spans="1:10" hidden="1" x14ac:dyDescent="0.25">
      <c r="A1844" s="76">
        <v>667759</v>
      </c>
      <c r="B1844" s="144" t="s">
        <v>198</v>
      </c>
      <c r="C1844" s="140">
        <v>304</v>
      </c>
      <c r="D1844" s="76">
        <v>60401</v>
      </c>
      <c r="E1844" s="145" t="s">
        <v>180</v>
      </c>
      <c r="F1844" s="145">
        <v>35</v>
      </c>
      <c r="G1844" s="145">
        <v>36.5</v>
      </c>
      <c r="H1844" s="145">
        <v>35.1</v>
      </c>
      <c r="I1844" s="145" t="s">
        <v>344</v>
      </c>
      <c r="J1844" s="107">
        <f t="shared" si="28"/>
        <v>301</v>
      </c>
    </row>
    <row r="1845" spans="1:10" hidden="1" x14ac:dyDescent="0.25">
      <c r="A1845" s="76">
        <v>667759</v>
      </c>
      <c r="B1845" s="144" t="s">
        <v>198</v>
      </c>
      <c r="C1845" s="140">
        <v>304</v>
      </c>
      <c r="D1845" s="76">
        <v>60403</v>
      </c>
      <c r="E1845" s="145" t="s">
        <v>212</v>
      </c>
      <c r="F1845" s="145">
        <v>150</v>
      </c>
      <c r="G1845" s="145">
        <v>300</v>
      </c>
      <c r="H1845" s="145">
        <v>240</v>
      </c>
      <c r="I1845" s="145" t="s">
        <v>344</v>
      </c>
      <c r="J1845" s="107">
        <f t="shared" si="28"/>
        <v>301</v>
      </c>
    </row>
    <row r="1846" spans="1:10" hidden="1" x14ac:dyDescent="0.25">
      <c r="A1846" s="76">
        <v>667757</v>
      </c>
      <c r="B1846" s="144" t="s">
        <v>196</v>
      </c>
      <c r="C1846" s="140">
        <v>86</v>
      </c>
      <c r="D1846" s="76">
        <v>60303</v>
      </c>
      <c r="E1846" s="145" t="s">
        <v>240</v>
      </c>
      <c r="F1846" s="145">
        <v>0</v>
      </c>
      <c r="G1846" s="145">
        <v>110</v>
      </c>
      <c r="H1846" s="145">
        <v>49</v>
      </c>
      <c r="I1846" s="145" t="s">
        <v>344</v>
      </c>
      <c r="J1846" s="107">
        <f t="shared" si="28"/>
        <v>86</v>
      </c>
    </row>
    <row r="1847" spans="1:10" hidden="1" x14ac:dyDescent="0.25">
      <c r="A1847" s="76">
        <v>667757</v>
      </c>
      <c r="B1847" s="144" t="s">
        <v>196</v>
      </c>
      <c r="C1847" s="140">
        <v>86</v>
      </c>
      <c r="D1847" s="76">
        <v>60302</v>
      </c>
      <c r="E1847" s="145" t="s">
        <v>241</v>
      </c>
      <c r="F1847" s="145">
        <v>0</v>
      </c>
      <c r="G1847" s="145">
        <v>60</v>
      </c>
      <c r="H1847" s="145">
        <v>6</v>
      </c>
      <c r="I1847" s="145" t="s">
        <v>344</v>
      </c>
      <c r="J1847" s="107">
        <f t="shared" si="28"/>
        <v>86</v>
      </c>
    </row>
    <row r="1848" spans="1:10" hidden="1" x14ac:dyDescent="0.25">
      <c r="A1848" s="76">
        <v>667757</v>
      </c>
      <c r="B1848" s="144" t="s">
        <v>196</v>
      </c>
      <c r="C1848" s="140">
        <v>86</v>
      </c>
      <c r="D1848" s="76">
        <v>60301</v>
      </c>
      <c r="E1848" s="145" t="s">
        <v>242</v>
      </c>
      <c r="F1848" s="145">
        <v>105</v>
      </c>
      <c r="G1848" s="145">
        <v>120</v>
      </c>
      <c r="H1848" s="145">
        <v>115</v>
      </c>
      <c r="I1848" s="145" t="s">
        <v>344</v>
      </c>
      <c r="J1848" s="107">
        <f t="shared" si="28"/>
        <v>86</v>
      </c>
    </row>
    <row r="1849" spans="1:10" hidden="1" x14ac:dyDescent="0.25">
      <c r="A1849" s="76">
        <v>667755</v>
      </c>
      <c r="B1849" s="144" t="s">
        <v>355</v>
      </c>
      <c r="C1849" s="140">
        <v>6</v>
      </c>
      <c r="D1849" s="76">
        <v>3</v>
      </c>
      <c r="E1849" s="145" t="s">
        <v>262</v>
      </c>
      <c r="F1849" s="145">
        <v>3600</v>
      </c>
      <c r="G1849" s="145">
        <v>4200</v>
      </c>
      <c r="H1849" s="145">
        <v>4200</v>
      </c>
      <c r="I1849" s="145" t="s">
        <v>344</v>
      </c>
      <c r="J1849" s="107">
        <f t="shared" si="28"/>
        <v>6</v>
      </c>
    </row>
    <row r="1850" spans="1:10" hidden="1" x14ac:dyDescent="0.25">
      <c r="A1850" s="76">
        <v>667755</v>
      </c>
      <c r="B1850" s="144" t="s">
        <v>355</v>
      </c>
      <c r="C1850" s="140">
        <v>6</v>
      </c>
      <c r="D1850" s="76">
        <v>59</v>
      </c>
      <c r="E1850" s="145" t="s">
        <v>263</v>
      </c>
      <c r="F1850" s="145">
        <v>23</v>
      </c>
      <c r="G1850" s="145">
        <v>24</v>
      </c>
      <c r="H1850" s="145">
        <v>24</v>
      </c>
      <c r="I1850" s="145" t="s">
        <v>344</v>
      </c>
      <c r="J1850" s="107">
        <f t="shared" si="28"/>
        <v>6</v>
      </c>
    </row>
    <row r="1851" spans="1:10" hidden="1" x14ac:dyDescent="0.25">
      <c r="A1851" s="76">
        <v>667755</v>
      </c>
      <c r="B1851" s="144" t="s">
        <v>355</v>
      </c>
      <c r="C1851" s="140">
        <v>6</v>
      </c>
      <c r="D1851" s="76">
        <v>58</v>
      </c>
      <c r="E1851" s="145" t="s">
        <v>303</v>
      </c>
      <c r="F1851" s="145">
        <v>20</v>
      </c>
      <c r="G1851" s="145">
        <v>50</v>
      </c>
      <c r="H1851" s="145">
        <v>20</v>
      </c>
      <c r="I1851" s="145" t="s">
        <v>344</v>
      </c>
      <c r="J1851" s="107">
        <f t="shared" si="28"/>
        <v>6</v>
      </c>
    </row>
    <row r="1852" spans="1:10" hidden="1" x14ac:dyDescent="0.25">
      <c r="A1852" s="76">
        <v>667755</v>
      </c>
      <c r="B1852" s="144" t="s">
        <v>355</v>
      </c>
      <c r="C1852" s="140">
        <v>6</v>
      </c>
      <c r="D1852" s="76">
        <v>57</v>
      </c>
      <c r="E1852" s="145" t="s">
        <v>360</v>
      </c>
      <c r="F1852" s="145">
        <v>0</v>
      </c>
      <c r="G1852" s="145">
        <v>0</v>
      </c>
      <c r="H1852" s="145">
        <v>0</v>
      </c>
      <c r="I1852" s="145" t="s">
        <v>344</v>
      </c>
      <c r="J1852" s="107">
        <f t="shared" si="28"/>
        <v>6</v>
      </c>
    </row>
    <row r="1853" spans="1:10" hidden="1" x14ac:dyDescent="0.25">
      <c r="A1853" s="76">
        <v>667755</v>
      </c>
      <c r="B1853" s="144" t="s">
        <v>355</v>
      </c>
      <c r="C1853" s="140">
        <v>6</v>
      </c>
      <c r="D1853" s="76">
        <v>21</v>
      </c>
      <c r="E1853" s="145" t="s">
        <v>265</v>
      </c>
      <c r="F1853" s="145">
        <v>26</v>
      </c>
      <c r="G1853" s="145">
        <v>31</v>
      </c>
      <c r="H1853" s="145">
        <v>26</v>
      </c>
      <c r="I1853" s="145" t="s">
        <v>344</v>
      </c>
      <c r="J1853" s="107">
        <f t="shared" si="28"/>
        <v>6</v>
      </c>
    </row>
    <row r="1854" spans="1:10" hidden="1" x14ac:dyDescent="0.25">
      <c r="A1854" s="76">
        <v>667752</v>
      </c>
      <c r="B1854" s="144" t="s">
        <v>189</v>
      </c>
      <c r="C1854" s="140">
        <v>90</v>
      </c>
      <c r="D1854" s="76">
        <v>60201</v>
      </c>
      <c r="E1854" s="145" t="s">
        <v>130</v>
      </c>
      <c r="F1854" s="145">
        <v>6000</v>
      </c>
      <c r="G1854" s="145">
        <v>11500</v>
      </c>
      <c r="H1854" s="145">
        <v>6000</v>
      </c>
      <c r="I1854" s="145" t="s">
        <v>344</v>
      </c>
      <c r="J1854" s="107">
        <f t="shared" si="28"/>
        <v>90</v>
      </c>
    </row>
    <row r="1855" spans="1:10" hidden="1" x14ac:dyDescent="0.25">
      <c r="A1855" s="76">
        <v>667752</v>
      </c>
      <c r="B1855" s="144" t="s">
        <v>189</v>
      </c>
      <c r="C1855" s="140">
        <v>90</v>
      </c>
      <c r="D1855" s="76">
        <v>60204</v>
      </c>
      <c r="E1855" s="145" t="s">
        <v>131</v>
      </c>
      <c r="F1855" s="145">
        <v>0</v>
      </c>
      <c r="G1855" s="145">
        <v>1</v>
      </c>
      <c r="H1855" s="145">
        <v>1</v>
      </c>
      <c r="I1855" s="145" t="s">
        <v>344</v>
      </c>
      <c r="J1855" s="107">
        <f t="shared" si="28"/>
        <v>90</v>
      </c>
    </row>
    <row r="1856" spans="1:10" hidden="1" x14ac:dyDescent="0.25">
      <c r="A1856" s="76">
        <v>667752</v>
      </c>
      <c r="B1856" s="144" t="s">
        <v>189</v>
      </c>
      <c r="C1856" s="140">
        <v>90</v>
      </c>
      <c r="D1856" s="76">
        <v>60202</v>
      </c>
      <c r="E1856" s="145" t="s">
        <v>132</v>
      </c>
      <c r="F1856" s="145">
        <v>160</v>
      </c>
      <c r="G1856" s="145">
        <v>180</v>
      </c>
      <c r="H1856" s="145">
        <v>160</v>
      </c>
      <c r="I1856" s="145" t="s">
        <v>344</v>
      </c>
      <c r="J1856" s="107">
        <f t="shared" si="28"/>
        <v>90</v>
      </c>
    </row>
    <row r="1857" spans="1:10" hidden="1" x14ac:dyDescent="0.25">
      <c r="A1857" s="76">
        <v>667752</v>
      </c>
      <c r="B1857" s="144" t="s">
        <v>189</v>
      </c>
      <c r="C1857" s="140">
        <v>90</v>
      </c>
      <c r="D1857" s="76">
        <v>60203</v>
      </c>
      <c r="E1857" s="145" t="s">
        <v>133</v>
      </c>
      <c r="F1857" s="145">
        <v>80</v>
      </c>
      <c r="G1857" s="145">
        <v>120</v>
      </c>
      <c r="H1857" s="145">
        <v>99</v>
      </c>
      <c r="I1857" s="145" t="s">
        <v>344</v>
      </c>
      <c r="J1857" s="107">
        <f t="shared" si="28"/>
        <v>90</v>
      </c>
    </row>
    <row r="1858" spans="1:10" hidden="1" x14ac:dyDescent="0.25">
      <c r="A1858" s="76">
        <v>667749</v>
      </c>
      <c r="B1858" s="144" t="s">
        <v>355</v>
      </c>
      <c r="C1858" s="140">
        <v>6</v>
      </c>
      <c r="D1858" s="76">
        <v>3</v>
      </c>
      <c r="E1858" s="145" t="s">
        <v>262</v>
      </c>
      <c r="F1858" s="145">
        <v>3600</v>
      </c>
      <c r="G1858" s="145">
        <v>4200</v>
      </c>
      <c r="H1858" s="145">
        <v>4200</v>
      </c>
      <c r="I1858" s="145" t="s">
        <v>344</v>
      </c>
      <c r="J1858" s="107">
        <f t="shared" ref="J1858:J1921" si="29">IF(A1858="","",IF(OR(C1858=73,C1858=74,C1858=75),75,IF(OR(C1858=31,C1858=32,C1858=33),33,IF(OR(C1858=301,C1858=302,C1858=303,C1858=304,C1858=305),301,C1858))))</f>
        <v>6</v>
      </c>
    </row>
    <row r="1859" spans="1:10" hidden="1" x14ac:dyDescent="0.25">
      <c r="A1859" s="76">
        <v>667749</v>
      </c>
      <c r="B1859" s="144" t="s">
        <v>355</v>
      </c>
      <c r="C1859" s="140">
        <v>6</v>
      </c>
      <c r="D1859" s="76">
        <v>59</v>
      </c>
      <c r="E1859" s="145" t="s">
        <v>263</v>
      </c>
      <c r="F1859" s="145">
        <v>23</v>
      </c>
      <c r="G1859" s="145">
        <v>24</v>
      </c>
      <c r="H1859" s="145">
        <v>24</v>
      </c>
      <c r="I1859" s="145" t="s">
        <v>344</v>
      </c>
      <c r="J1859" s="107">
        <f t="shared" si="29"/>
        <v>6</v>
      </c>
    </row>
    <row r="1860" spans="1:10" hidden="1" x14ac:dyDescent="0.25">
      <c r="A1860" s="76">
        <v>667749</v>
      </c>
      <c r="B1860" s="144" t="s">
        <v>355</v>
      </c>
      <c r="C1860" s="140">
        <v>6</v>
      </c>
      <c r="D1860" s="76">
        <v>58</v>
      </c>
      <c r="E1860" s="145" t="s">
        <v>303</v>
      </c>
      <c r="F1860" s="145">
        <v>20</v>
      </c>
      <c r="G1860" s="145">
        <v>50</v>
      </c>
      <c r="H1860" s="145">
        <v>20</v>
      </c>
      <c r="I1860" s="145" t="s">
        <v>344</v>
      </c>
      <c r="J1860" s="107">
        <f t="shared" si="29"/>
        <v>6</v>
      </c>
    </row>
    <row r="1861" spans="1:10" hidden="1" x14ac:dyDescent="0.25">
      <c r="A1861" s="76">
        <v>667749</v>
      </c>
      <c r="B1861" s="144" t="s">
        <v>355</v>
      </c>
      <c r="C1861" s="140">
        <v>6</v>
      </c>
      <c r="D1861" s="76">
        <v>57</v>
      </c>
      <c r="E1861" s="145" t="s">
        <v>360</v>
      </c>
      <c r="F1861" s="145">
        <v>0</v>
      </c>
      <c r="G1861" s="145">
        <v>0</v>
      </c>
      <c r="H1861" s="145">
        <v>0</v>
      </c>
      <c r="I1861" s="145" t="s">
        <v>344</v>
      </c>
      <c r="J1861" s="107">
        <f t="shared" si="29"/>
        <v>6</v>
      </c>
    </row>
    <row r="1862" spans="1:10" hidden="1" x14ac:dyDescent="0.25">
      <c r="A1862" s="76">
        <v>667749</v>
      </c>
      <c r="B1862" s="144" t="s">
        <v>355</v>
      </c>
      <c r="C1862" s="140">
        <v>6</v>
      </c>
      <c r="D1862" s="76">
        <v>21</v>
      </c>
      <c r="E1862" s="145" t="s">
        <v>265</v>
      </c>
      <c r="F1862" s="145">
        <v>26</v>
      </c>
      <c r="G1862" s="145">
        <v>31</v>
      </c>
      <c r="H1862" s="145">
        <v>29</v>
      </c>
      <c r="I1862" s="145" t="s">
        <v>344</v>
      </c>
      <c r="J1862" s="107">
        <f t="shared" si="29"/>
        <v>6</v>
      </c>
    </row>
    <row r="1863" spans="1:10" hidden="1" x14ac:dyDescent="0.25">
      <c r="A1863" s="76">
        <v>667748</v>
      </c>
      <c r="B1863" s="144" t="s">
        <v>188</v>
      </c>
      <c r="C1863" s="140">
        <v>55</v>
      </c>
      <c r="D1863" s="76">
        <v>30201</v>
      </c>
      <c r="E1863" s="145" t="s">
        <v>113</v>
      </c>
      <c r="F1863" s="145">
        <v>8500</v>
      </c>
      <c r="G1863" s="145">
        <v>9500</v>
      </c>
      <c r="H1863" s="145">
        <v>8500</v>
      </c>
      <c r="I1863" s="145" t="s">
        <v>344</v>
      </c>
      <c r="J1863" s="107">
        <f t="shared" si="29"/>
        <v>55</v>
      </c>
    </row>
    <row r="1864" spans="1:10" hidden="1" x14ac:dyDescent="0.25">
      <c r="A1864" s="76">
        <v>667748</v>
      </c>
      <c r="B1864" s="144" t="s">
        <v>188</v>
      </c>
      <c r="C1864" s="140">
        <v>55</v>
      </c>
      <c r="D1864" s="76">
        <v>30205</v>
      </c>
      <c r="E1864" s="145" t="s">
        <v>114</v>
      </c>
      <c r="F1864" s="145">
        <v>0.5</v>
      </c>
      <c r="G1864" s="145">
        <v>0.6</v>
      </c>
      <c r="H1864" s="145">
        <v>0.5</v>
      </c>
      <c r="I1864" s="145" t="s">
        <v>344</v>
      </c>
      <c r="J1864" s="107">
        <f t="shared" si="29"/>
        <v>55</v>
      </c>
    </row>
    <row r="1865" spans="1:10" x14ac:dyDescent="0.25">
      <c r="A1865" s="76">
        <v>667748</v>
      </c>
      <c r="B1865" s="144" t="s">
        <v>188</v>
      </c>
      <c r="C1865" s="140">
        <v>55</v>
      </c>
      <c r="D1865" s="76">
        <v>30206</v>
      </c>
      <c r="E1865" s="145" t="s">
        <v>115</v>
      </c>
      <c r="F1865" s="145">
        <v>0.5</v>
      </c>
      <c r="G1865" s="145">
        <v>2</v>
      </c>
      <c r="H1865" s="145">
        <v>3.7</v>
      </c>
      <c r="I1865" s="145" t="s">
        <v>345</v>
      </c>
      <c r="J1865" s="107">
        <f t="shared" si="29"/>
        <v>55</v>
      </c>
    </row>
    <row r="1866" spans="1:10" hidden="1" x14ac:dyDescent="0.25">
      <c r="A1866" s="76">
        <v>667748</v>
      </c>
      <c r="B1866" s="144" t="s">
        <v>188</v>
      </c>
      <c r="C1866" s="140">
        <v>55</v>
      </c>
      <c r="D1866" s="76">
        <v>30202</v>
      </c>
      <c r="E1866" s="145" t="s">
        <v>116</v>
      </c>
      <c r="F1866" s="145">
        <v>50</v>
      </c>
      <c r="G1866" s="145">
        <v>300</v>
      </c>
      <c r="H1866" s="145">
        <v>300</v>
      </c>
      <c r="I1866" s="145" t="s">
        <v>344</v>
      </c>
      <c r="J1866" s="107">
        <f t="shared" si="29"/>
        <v>55</v>
      </c>
    </row>
    <row r="1867" spans="1:10" hidden="1" x14ac:dyDescent="0.25">
      <c r="A1867" s="76">
        <v>667748</v>
      </c>
      <c r="B1867" s="144" t="s">
        <v>188</v>
      </c>
      <c r="C1867" s="140">
        <v>55</v>
      </c>
      <c r="D1867" s="76">
        <v>30203</v>
      </c>
      <c r="E1867" s="145" t="s">
        <v>117</v>
      </c>
      <c r="F1867" s="145">
        <v>105</v>
      </c>
      <c r="G1867" s="145">
        <v>110</v>
      </c>
      <c r="H1867" s="145">
        <v>110</v>
      </c>
      <c r="I1867" s="145" t="s">
        <v>344</v>
      </c>
      <c r="J1867" s="107">
        <f t="shared" si="29"/>
        <v>55</v>
      </c>
    </row>
    <row r="1868" spans="1:10" hidden="1" x14ac:dyDescent="0.25">
      <c r="A1868" s="76">
        <v>667748</v>
      </c>
      <c r="B1868" s="144" t="s">
        <v>188</v>
      </c>
      <c r="C1868" s="140">
        <v>55</v>
      </c>
      <c r="D1868" s="76">
        <v>30204</v>
      </c>
      <c r="E1868" s="145" t="s">
        <v>118</v>
      </c>
      <c r="F1868" s="145">
        <v>120</v>
      </c>
      <c r="G1868" s="145">
        <v>125</v>
      </c>
      <c r="H1868" s="145">
        <v>125</v>
      </c>
      <c r="I1868" s="145" t="s">
        <v>344</v>
      </c>
      <c r="J1868" s="107">
        <f t="shared" si="29"/>
        <v>55</v>
      </c>
    </row>
    <row r="1869" spans="1:10" hidden="1" x14ac:dyDescent="0.25">
      <c r="A1869" s="76">
        <v>667746</v>
      </c>
      <c r="B1869" s="144" t="s">
        <v>329</v>
      </c>
      <c r="C1869" s="140">
        <v>95</v>
      </c>
      <c r="D1869" s="76">
        <v>40301</v>
      </c>
      <c r="E1869" s="145" t="s">
        <v>357</v>
      </c>
      <c r="F1869" s="145">
        <v>8000</v>
      </c>
      <c r="G1869" s="145">
        <v>8500</v>
      </c>
      <c r="H1869" s="145">
        <v>8000</v>
      </c>
      <c r="I1869" s="145" t="s">
        <v>344</v>
      </c>
      <c r="J1869" s="107">
        <f t="shared" si="29"/>
        <v>95</v>
      </c>
    </row>
    <row r="1870" spans="1:10" hidden="1" x14ac:dyDescent="0.25">
      <c r="A1870" s="76">
        <v>667746</v>
      </c>
      <c r="B1870" s="144" t="s">
        <v>329</v>
      </c>
      <c r="C1870" s="140">
        <v>95</v>
      </c>
      <c r="D1870" s="76">
        <v>40304</v>
      </c>
      <c r="E1870" s="145" t="s">
        <v>328</v>
      </c>
      <c r="F1870" s="145">
        <v>0</v>
      </c>
      <c r="G1870" s="145">
        <v>200</v>
      </c>
      <c r="H1870" s="145">
        <v>290</v>
      </c>
      <c r="I1870" s="145" t="s">
        <v>345</v>
      </c>
      <c r="J1870" s="107">
        <f t="shared" si="29"/>
        <v>95</v>
      </c>
    </row>
    <row r="1871" spans="1:10" hidden="1" x14ac:dyDescent="0.25">
      <c r="A1871" s="76">
        <v>667746</v>
      </c>
      <c r="B1871" s="144" t="s">
        <v>329</v>
      </c>
      <c r="C1871" s="140">
        <v>95</v>
      </c>
      <c r="D1871" s="76">
        <v>40302</v>
      </c>
      <c r="E1871" s="145" t="s">
        <v>358</v>
      </c>
      <c r="F1871" s="145">
        <v>90</v>
      </c>
      <c r="G1871" s="145">
        <v>95</v>
      </c>
      <c r="H1871" s="145">
        <v>89</v>
      </c>
      <c r="I1871" s="145" t="s">
        <v>345</v>
      </c>
      <c r="J1871" s="107">
        <f t="shared" si="29"/>
        <v>95</v>
      </c>
    </row>
    <row r="1872" spans="1:10" hidden="1" x14ac:dyDescent="0.25">
      <c r="A1872" s="76">
        <v>667746</v>
      </c>
      <c r="B1872" s="144" t="s">
        <v>329</v>
      </c>
      <c r="C1872" s="140">
        <v>95</v>
      </c>
      <c r="D1872" s="76">
        <v>40303</v>
      </c>
      <c r="E1872" s="145" t="s">
        <v>359</v>
      </c>
      <c r="F1872" s="145">
        <v>110</v>
      </c>
      <c r="G1872" s="145">
        <v>115</v>
      </c>
      <c r="H1872" s="145">
        <v>115</v>
      </c>
      <c r="I1872" s="145" t="s">
        <v>344</v>
      </c>
      <c r="J1872" s="107">
        <f t="shared" si="29"/>
        <v>95</v>
      </c>
    </row>
    <row r="1873" spans="1:10" hidden="1" x14ac:dyDescent="0.25">
      <c r="A1873" s="76">
        <v>667745</v>
      </c>
      <c r="B1873" s="144" t="s">
        <v>330</v>
      </c>
      <c r="C1873" s="140">
        <v>94</v>
      </c>
      <c r="D1873" s="76">
        <v>40201</v>
      </c>
      <c r="E1873" s="145" t="s">
        <v>322</v>
      </c>
      <c r="F1873" s="145">
        <v>8000</v>
      </c>
      <c r="G1873" s="145">
        <v>9200</v>
      </c>
      <c r="H1873" s="145">
        <v>6500</v>
      </c>
      <c r="I1873" s="145" t="s">
        <v>345</v>
      </c>
      <c r="J1873" s="107">
        <f t="shared" si="29"/>
        <v>94</v>
      </c>
    </row>
    <row r="1874" spans="1:10" hidden="1" x14ac:dyDescent="0.25">
      <c r="A1874" s="76">
        <v>667745</v>
      </c>
      <c r="B1874" s="144" t="s">
        <v>330</v>
      </c>
      <c r="C1874" s="140">
        <v>94</v>
      </c>
      <c r="D1874" s="76">
        <v>40202</v>
      </c>
      <c r="E1874" s="145" t="s">
        <v>323</v>
      </c>
      <c r="F1874" s="145">
        <v>1</v>
      </c>
      <c r="G1874" s="145">
        <v>2</v>
      </c>
      <c r="H1874" s="145">
        <v>1.2</v>
      </c>
      <c r="I1874" s="145" t="s">
        <v>344</v>
      </c>
      <c r="J1874" s="107">
        <f t="shared" si="29"/>
        <v>94</v>
      </c>
    </row>
    <row r="1875" spans="1:10" hidden="1" x14ac:dyDescent="0.25">
      <c r="A1875" s="76">
        <v>667745</v>
      </c>
      <c r="B1875" s="144" t="s">
        <v>330</v>
      </c>
      <c r="C1875" s="140">
        <v>94</v>
      </c>
      <c r="D1875" s="76">
        <v>40204</v>
      </c>
      <c r="E1875" s="145" t="s">
        <v>324</v>
      </c>
      <c r="F1875" s="145">
        <v>50</v>
      </c>
      <c r="G1875" s="145">
        <v>150</v>
      </c>
      <c r="H1875" s="145">
        <v>50</v>
      </c>
      <c r="I1875" s="145" t="s">
        <v>344</v>
      </c>
      <c r="J1875" s="107">
        <f t="shared" si="29"/>
        <v>94</v>
      </c>
    </row>
    <row r="1876" spans="1:10" hidden="1" x14ac:dyDescent="0.25">
      <c r="A1876" s="76">
        <v>667745</v>
      </c>
      <c r="B1876" s="144" t="s">
        <v>330</v>
      </c>
      <c r="C1876" s="140">
        <v>94</v>
      </c>
      <c r="D1876" s="76">
        <v>40203</v>
      </c>
      <c r="E1876" s="145" t="s">
        <v>325</v>
      </c>
      <c r="F1876" s="145">
        <v>5</v>
      </c>
      <c r="G1876" s="145">
        <v>25</v>
      </c>
      <c r="H1876" s="145">
        <v>8</v>
      </c>
      <c r="I1876" s="145" t="s">
        <v>344</v>
      </c>
      <c r="J1876" s="107">
        <f t="shared" si="29"/>
        <v>94</v>
      </c>
    </row>
    <row r="1877" spans="1:10" hidden="1" x14ac:dyDescent="0.25">
      <c r="A1877" s="76">
        <v>667745</v>
      </c>
      <c r="B1877" s="144" t="s">
        <v>330</v>
      </c>
      <c r="C1877" s="140">
        <v>94</v>
      </c>
      <c r="D1877" s="76">
        <v>40206</v>
      </c>
      <c r="E1877" s="145" t="s">
        <v>326</v>
      </c>
      <c r="F1877" s="145">
        <v>8</v>
      </c>
      <c r="G1877" s="145">
        <v>15</v>
      </c>
      <c r="H1877" s="145">
        <v>9</v>
      </c>
      <c r="I1877" s="145" t="s">
        <v>344</v>
      </c>
      <c r="J1877" s="107">
        <f t="shared" si="29"/>
        <v>94</v>
      </c>
    </row>
    <row r="1878" spans="1:10" hidden="1" x14ac:dyDescent="0.25">
      <c r="A1878" s="76">
        <v>667745</v>
      </c>
      <c r="B1878" s="144" t="s">
        <v>330</v>
      </c>
      <c r="C1878" s="140">
        <v>94</v>
      </c>
      <c r="D1878" s="76">
        <v>40205</v>
      </c>
      <c r="E1878" s="145" t="s">
        <v>327</v>
      </c>
      <c r="F1878" s="145">
        <v>78</v>
      </c>
      <c r="G1878" s="145">
        <v>82</v>
      </c>
      <c r="H1878" s="145">
        <v>77</v>
      </c>
      <c r="I1878" s="145" t="s">
        <v>345</v>
      </c>
      <c r="J1878" s="107">
        <f t="shared" si="29"/>
        <v>94</v>
      </c>
    </row>
    <row r="1879" spans="1:10" hidden="1" x14ac:dyDescent="0.25">
      <c r="A1879" s="76">
        <v>667744</v>
      </c>
      <c r="B1879" s="144" t="s">
        <v>190</v>
      </c>
      <c r="C1879" s="140">
        <v>530</v>
      </c>
      <c r="D1879" s="76">
        <v>610008</v>
      </c>
      <c r="E1879" s="145" t="s">
        <v>106</v>
      </c>
      <c r="F1879" s="145">
        <v>20</v>
      </c>
      <c r="G1879" s="145">
        <v>100</v>
      </c>
      <c r="H1879" s="145">
        <v>53.3</v>
      </c>
      <c r="I1879" s="145" t="s">
        <v>344</v>
      </c>
      <c r="J1879" s="107">
        <f t="shared" si="29"/>
        <v>530</v>
      </c>
    </row>
    <row r="1880" spans="1:10" hidden="1" x14ac:dyDescent="0.25">
      <c r="A1880" s="76">
        <v>667744</v>
      </c>
      <c r="B1880" s="144" t="s">
        <v>190</v>
      </c>
      <c r="C1880" s="140">
        <v>530</v>
      </c>
      <c r="D1880" s="76">
        <v>650002</v>
      </c>
      <c r="E1880" s="145" t="s">
        <v>107</v>
      </c>
      <c r="F1880" s="145">
        <v>0</v>
      </c>
      <c r="G1880" s="145">
        <v>100</v>
      </c>
      <c r="H1880" s="145">
        <v>18.5</v>
      </c>
      <c r="I1880" s="145" t="s">
        <v>344</v>
      </c>
      <c r="J1880" s="107">
        <f t="shared" si="29"/>
        <v>530</v>
      </c>
    </row>
    <row r="1881" spans="1:10" hidden="1" x14ac:dyDescent="0.25">
      <c r="A1881" s="76">
        <v>667744</v>
      </c>
      <c r="B1881" s="144" t="s">
        <v>190</v>
      </c>
      <c r="C1881" s="140">
        <v>530</v>
      </c>
      <c r="D1881" s="76">
        <v>660002</v>
      </c>
      <c r="E1881" s="145" t="s">
        <v>108</v>
      </c>
      <c r="F1881" s="145">
        <v>0</v>
      </c>
      <c r="G1881" s="145">
        <v>5</v>
      </c>
      <c r="H1881" s="145">
        <v>4.2</v>
      </c>
      <c r="I1881" s="145" t="s">
        <v>344</v>
      </c>
      <c r="J1881" s="107">
        <f t="shared" si="29"/>
        <v>530</v>
      </c>
    </row>
    <row r="1882" spans="1:10" hidden="1" x14ac:dyDescent="0.25">
      <c r="A1882" s="76">
        <v>667744</v>
      </c>
      <c r="B1882" s="144" t="s">
        <v>190</v>
      </c>
      <c r="C1882" s="140">
        <v>530</v>
      </c>
      <c r="D1882" s="76">
        <v>660001</v>
      </c>
      <c r="E1882" s="145" t="s">
        <v>109</v>
      </c>
      <c r="F1882" s="145">
        <v>10</v>
      </c>
      <c r="G1882" s="145">
        <v>14</v>
      </c>
      <c r="H1882" s="145">
        <v>11</v>
      </c>
      <c r="I1882" s="145" t="s">
        <v>344</v>
      </c>
      <c r="J1882" s="107">
        <f t="shared" si="29"/>
        <v>530</v>
      </c>
    </row>
    <row r="1883" spans="1:10" hidden="1" x14ac:dyDescent="0.25">
      <c r="A1883" s="76">
        <v>667744</v>
      </c>
      <c r="B1883" s="144" t="s">
        <v>190</v>
      </c>
      <c r="C1883" s="140">
        <v>530</v>
      </c>
      <c r="D1883" s="76">
        <v>660004</v>
      </c>
      <c r="E1883" s="145" t="s">
        <v>110</v>
      </c>
      <c r="F1883" s="145">
        <v>20</v>
      </c>
      <c r="G1883" s="145">
        <v>60</v>
      </c>
      <c r="H1883" s="145">
        <v>45.5</v>
      </c>
      <c r="I1883" s="145" t="s">
        <v>344</v>
      </c>
      <c r="J1883" s="107">
        <f t="shared" si="29"/>
        <v>530</v>
      </c>
    </row>
    <row r="1884" spans="1:10" hidden="1" x14ac:dyDescent="0.25">
      <c r="A1884" s="76">
        <v>667744</v>
      </c>
      <c r="B1884" s="144" t="s">
        <v>190</v>
      </c>
      <c r="C1884" s="140">
        <v>530</v>
      </c>
      <c r="D1884" s="76">
        <v>660003</v>
      </c>
      <c r="E1884" s="145" t="s">
        <v>111</v>
      </c>
      <c r="F1884" s="145">
        <v>2</v>
      </c>
      <c r="G1884" s="145">
        <v>10</v>
      </c>
      <c r="H1884" s="145">
        <v>3.6</v>
      </c>
      <c r="I1884" s="145" t="s">
        <v>344</v>
      </c>
      <c r="J1884" s="107">
        <f t="shared" si="29"/>
        <v>530</v>
      </c>
    </row>
    <row r="1885" spans="1:10" hidden="1" x14ac:dyDescent="0.25">
      <c r="A1885" s="76">
        <v>667744</v>
      </c>
      <c r="B1885" s="144" t="s">
        <v>190</v>
      </c>
      <c r="C1885" s="140">
        <v>530</v>
      </c>
      <c r="D1885" s="76">
        <v>660005</v>
      </c>
      <c r="E1885" s="145" t="s">
        <v>112</v>
      </c>
      <c r="F1885" s="145">
        <v>25</v>
      </c>
      <c r="G1885" s="145">
        <v>60</v>
      </c>
      <c r="H1885" s="145">
        <v>48</v>
      </c>
      <c r="I1885" s="145" t="s">
        <v>344</v>
      </c>
      <c r="J1885" s="107">
        <f t="shared" si="29"/>
        <v>530</v>
      </c>
    </row>
    <row r="1886" spans="1:10" hidden="1" x14ac:dyDescent="0.25">
      <c r="A1886" s="76">
        <v>667739</v>
      </c>
      <c r="B1886" s="144" t="s">
        <v>329</v>
      </c>
      <c r="C1886" s="140">
        <v>95</v>
      </c>
      <c r="D1886" s="76">
        <v>40301</v>
      </c>
      <c r="E1886" s="145" t="s">
        <v>357</v>
      </c>
      <c r="F1886" s="145">
        <v>8000</v>
      </c>
      <c r="G1886" s="145">
        <v>8500</v>
      </c>
      <c r="H1886" s="145">
        <v>8000</v>
      </c>
      <c r="I1886" s="145" t="s">
        <v>344</v>
      </c>
      <c r="J1886" s="107">
        <f t="shared" si="29"/>
        <v>95</v>
      </c>
    </row>
    <row r="1887" spans="1:10" hidden="1" x14ac:dyDescent="0.25">
      <c r="A1887" s="76">
        <v>667739</v>
      </c>
      <c r="B1887" s="144" t="s">
        <v>329</v>
      </c>
      <c r="C1887" s="140">
        <v>95</v>
      </c>
      <c r="D1887" s="76">
        <v>40304</v>
      </c>
      <c r="E1887" s="145" t="s">
        <v>328</v>
      </c>
      <c r="F1887" s="145">
        <v>0</v>
      </c>
      <c r="G1887" s="145">
        <v>200</v>
      </c>
      <c r="H1887" s="145">
        <v>266</v>
      </c>
      <c r="I1887" s="145" t="s">
        <v>345</v>
      </c>
      <c r="J1887" s="107">
        <f t="shared" si="29"/>
        <v>95</v>
      </c>
    </row>
    <row r="1888" spans="1:10" hidden="1" x14ac:dyDescent="0.25">
      <c r="A1888" s="76">
        <v>667739</v>
      </c>
      <c r="B1888" s="144" t="s">
        <v>329</v>
      </c>
      <c r="C1888" s="140">
        <v>95</v>
      </c>
      <c r="D1888" s="76">
        <v>40302</v>
      </c>
      <c r="E1888" s="145" t="s">
        <v>358</v>
      </c>
      <c r="F1888" s="145">
        <v>90</v>
      </c>
      <c r="G1888" s="145">
        <v>95</v>
      </c>
      <c r="H1888" s="145">
        <v>95</v>
      </c>
      <c r="I1888" s="145" t="s">
        <v>344</v>
      </c>
      <c r="J1888" s="107">
        <f t="shared" si="29"/>
        <v>95</v>
      </c>
    </row>
    <row r="1889" spans="1:10" hidden="1" x14ac:dyDescent="0.25">
      <c r="A1889" s="76">
        <v>667739</v>
      </c>
      <c r="B1889" s="144" t="s">
        <v>329</v>
      </c>
      <c r="C1889" s="140">
        <v>95</v>
      </c>
      <c r="D1889" s="76">
        <v>40303</v>
      </c>
      <c r="E1889" s="145" t="s">
        <v>359</v>
      </c>
      <c r="F1889" s="145">
        <v>110</v>
      </c>
      <c r="G1889" s="145">
        <v>115</v>
      </c>
      <c r="H1889" s="145">
        <v>118</v>
      </c>
      <c r="I1889" s="145" t="s">
        <v>345</v>
      </c>
      <c r="J1889" s="107">
        <f t="shared" si="29"/>
        <v>95</v>
      </c>
    </row>
    <row r="1890" spans="1:10" hidden="1" x14ac:dyDescent="0.25">
      <c r="A1890" s="76">
        <v>667737</v>
      </c>
      <c r="B1890" s="144" t="s">
        <v>330</v>
      </c>
      <c r="C1890" s="140">
        <v>94</v>
      </c>
      <c r="D1890" s="76">
        <v>40201</v>
      </c>
      <c r="E1890" s="145" t="s">
        <v>322</v>
      </c>
      <c r="F1890" s="145">
        <v>8000</v>
      </c>
      <c r="G1890" s="145">
        <v>9200</v>
      </c>
      <c r="H1890" s="145">
        <v>7800</v>
      </c>
      <c r="I1890" s="145" t="s">
        <v>345</v>
      </c>
      <c r="J1890" s="107">
        <f t="shared" si="29"/>
        <v>94</v>
      </c>
    </row>
    <row r="1891" spans="1:10" hidden="1" x14ac:dyDescent="0.25">
      <c r="A1891" s="76">
        <v>667737</v>
      </c>
      <c r="B1891" s="144" t="s">
        <v>330</v>
      </c>
      <c r="C1891" s="140">
        <v>94</v>
      </c>
      <c r="D1891" s="76">
        <v>40202</v>
      </c>
      <c r="E1891" s="145" t="s">
        <v>323</v>
      </c>
      <c r="F1891" s="145">
        <v>1</v>
      </c>
      <c r="G1891" s="145">
        <v>2</v>
      </c>
      <c r="H1891" s="145">
        <v>1.4</v>
      </c>
      <c r="I1891" s="145" t="s">
        <v>344</v>
      </c>
      <c r="J1891" s="107">
        <f t="shared" si="29"/>
        <v>94</v>
      </c>
    </row>
    <row r="1892" spans="1:10" hidden="1" x14ac:dyDescent="0.25">
      <c r="A1892" s="76">
        <v>667737</v>
      </c>
      <c r="B1892" s="144" t="s">
        <v>330</v>
      </c>
      <c r="C1892" s="140">
        <v>94</v>
      </c>
      <c r="D1892" s="76">
        <v>40204</v>
      </c>
      <c r="E1892" s="145" t="s">
        <v>324</v>
      </c>
      <c r="F1892" s="145">
        <v>50</v>
      </c>
      <c r="G1892" s="145">
        <v>150</v>
      </c>
      <c r="H1892" s="145">
        <v>60</v>
      </c>
      <c r="I1892" s="145" t="s">
        <v>344</v>
      </c>
      <c r="J1892" s="107">
        <f t="shared" si="29"/>
        <v>94</v>
      </c>
    </row>
    <row r="1893" spans="1:10" hidden="1" x14ac:dyDescent="0.25">
      <c r="A1893" s="76">
        <v>667737</v>
      </c>
      <c r="B1893" s="144" t="s">
        <v>330</v>
      </c>
      <c r="C1893" s="140">
        <v>94</v>
      </c>
      <c r="D1893" s="76">
        <v>40203</v>
      </c>
      <c r="E1893" s="145" t="s">
        <v>325</v>
      </c>
      <c r="F1893" s="145">
        <v>5</v>
      </c>
      <c r="G1893" s="145">
        <v>25</v>
      </c>
      <c r="H1893" s="145">
        <v>8</v>
      </c>
      <c r="I1893" s="145" t="s">
        <v>344</v>
      </c>
      <c r="J1893" s="107">
        <f t="shared" si="29"/>
        <v>94</v>
      </c>
    </row>
    <row r="1894" spans="1:10" hidden="1" x14ac:dyDescent="0.25">
      <c r="A1894" s="76">
        <v>667737</v>
      </c>
      <c r="B1894" s="144" t="s">
        <v>330</v>
      </c>
      <c r="C1894" s="140">
        <v>94</v>
      </c>
      <c r="D1894" s="76">
        <v>40206</v>
      </c>
      <c r="E1894" s="145" t="s">
        <v>326</v>
      </c>
      <c r="F1894" s="145">
        <v>8</v>
      </c>
      <c r="G1894" s="145">
        <v>15</v>
      </c>
      <c r="H1894" s="145">
        <v>9</v>
      </c>
      <c r="I1894" s="145" t="s">
        <v>344</v>
      </c>
      <c r="J1894" s="107">
        <f t="shared" si="29"/>
        <v>94</v>
      </c>
    </row>
    <row r="1895" spans="1:10" hidden="1" x14ac:dyDescent="0.25">
      <c r="A1895" s="76">
        <v>667737</v>
      </c>
      <c r="B1895" s="144" t="s">
        <v>330</v>
      </c>
      <c r="C1895" s="140">
        <v>94</v>
      </c>
      <c r="D1895" s="76">
        <v>40205</v>
      </c>
      <c r="E1895" s="145" t="s">
        <v>327</v>
      </c>
      <c r="F1895" s="145">
        <v>78</v>
      </c>
      <c r="G1895" s="145">
        <v>82</v>
      </c>
      <c r="H1895" s="145">
        <v>78</v>
      </c>
      <c r="I1895" s="145" t="s">
        <v>344</v>
      </c>
      <c r="J1895" s="107">
        <f t="shared" si="29"/>
        <v>94</v>
      </c>
    </row>
    <row r="1896" spans="1:10" hidden="1" x14ac:dyDescent="0.25">
      <c r="A1896" s="76">
        <v>667733</v>
      </c>
      <c r="B1896" s="144" t="s">
        <v>194</v>
      </c>
      <c r="C1896" s="140">
        <v>301</v>
      </c>
      <c r="D1896" s="76">
        <v>60402</v>
      </c>
      <c r="E1896" s="145" t="s">
        <v>179</v>
      </c>
      <c r="F1896" s="145">
        <v>2</v>
      </c>
      <c r="G1896" s="145">
        <v>8</v>
      </c>
      <c r="H1896" s="145">
        <v>6</v>
      </c>
      <c r="I1896" s="145" t="s">
        <v>344</v>
      </c>
      <c r="J1896" s="107">
        <f t="shared" si="29"/>
        <v>301</v>
      </c>
    </row>
    <row r="1897" spans="1:10" hidden="1" x14ac:dyDescent="0.25">
      <c r="A1897" s="76">
        <v>667733</v>
      </c>
      <c r="B1897" s="144" t="s">
        <v>194</v>
      </c>
      <c r="C1897" s="140">
        <v>301</v>
      </c>
      <c r="D1897" s="76">
        <v>60404</v>
      </c>
      <c r="E1897" s="145" t="s">
        <v>211</v>
      </c>
      <c r="F1897" s="145">
        <v>0.5</v>
      </c>
      <c r="G1897" s="145">
        <v>6.5</v>
      </c>
      <c r="H1897" s="145">
        <v>6.5</v>
      </c>
      <c r="I1897" s="145" t="s">
        <v>344</v>
      </c>
      <c r="J1897" s="107">
        <f t="shared" si="29"/>
        <v>301</v>
      </c>
    </row>
    <row r="1898" spans="1:10" hidden="1" x14ac:dyDescent="0.25">
      <c r="A1898" s="76">
        <v>667733</v>
      </c>
      <c r="B1898" s="144" t="s">
        <v>194</v>
      </c>
      <c r="C1898" s="140">
        <v>301</v>
      </c>
      <c r="D1898" s="76">
        <v>60401</v>
      </c>
      <c r="E1898" s="145" t="s">
        <v>180</v>
      </c>
      <c r="F1898" s="145">
        <v>35</v>
      </c>
      <c r="G1898" s="145">
        <v>36.5</v>
      </c>
      <c r="H1898" s="145">
        <v>35</v>
      </c>
      <c r="I1898" s="145" t="s">
        <v>344</v>
      </c>
      <c r="J1898" s="107">
        <f t="shared" si="29"/>
        <v>301</v>
      </c>
    </row>
    <row r="1899" spans="1:10" hidden="1" x14ac:dyDescent="0.25">
      <c r="A1899" s="76">
        <v>667733</v>
      </c>
      <c r="B1899" s="144" t="s">
        <v>194</v>
      </c>
      <c r="C1899" s="140">
        <v>301</v>
      </c>
      <c r="D1899" s="76">
        <v>60403</v>
      </c>
      <c r="E1899" s="145" t="s">
        <v>212</v>
      </c>
      <c r="F1899" s="145">
        <v>150</v>
      </c>
      <c r="G1899" s="145">
        <v>300</v>
      </c>
      <c r="H1899" s="145">
        <v>240</v>
      </c>
      <c r="I1899" s="145" t="s">
        <v>344</v>
      </c>
      <c r="J1899" s="107">
        <f t="shared" si="29"/>
        <v>301</v>
      </c>
    </row>
    <row r="1900" spans="1:10" hidden="1" x14ac:dyDescent="0.25">
      <c r="A1900" s="76">
        <v>667732</v>
      </c>
      <c r="B1900" s="144" t="s">
        <v>191</v>
      </c>
      <c r="C1900" s="140">
        <v>540</v>
      </c>
      <c r="D1900" s="76">
        <v>670001</v>
      </c>
      <c r="E1900" s="145" t="s">
        <v>243</v>
      </c>
      <c r="F1900" s="145">
        <v>500</v>
      </c>
      <c r="G1900" s="145">
        <v>1200</v>
      </c>
      <c r="H1900" s="145">
        <v>1200</v>
      </c>
      <c r="I1900" s="145" t="s">
        <v>344</v>
      </c>
      <c r="J1900" s="107">
        <f t="shared" si="29"/>
        <v>540</v>
      </c>
    </row>
    <row r="1901" spans="1:10" hidden="1" x14ac:dyDescent="0.25">
      <c r="A1901" s="76">
        <v>667732</v>
      </c>
      <c r="B1901" s="144" t="s">
        <v>191</v>
      </c>
      <c r="C1901" s="140">
        <v>540</v>
      </c>
      <c r="D1901" s="76">
        <v>670002</v>
      </c>
      <c r="E1901" s="145" t="s">
        <v>244</v>
      </c>
      <c r="F1901" s="145">
        <v>0</v>
      </c>
      <c r="G1901" s="145">
        <v>1000</v>
      </c>
      <c r="H1901" s="145">
        <v>0</v>
      </c>
      <c r="I1901" s="145" t="s">
        <v>344</v>
      </c>
      <c r="J1901" s="107">
        <f t="shared" si="29"/>
        <v>540</v>
      </c>
    </row>
    <row r="1902" spans="1:10" hidden="1" x14ac:dyDescent="0.25">
      <c r="A1902" s="76">
        <v>667732</v>
      </c>
      <c r="B1902" s="144" t="s">
        <v>191</v>
      </c>
      <c r="C1902" s="140">
        <v>540</v>
      </c>
      <c r="D1902" s="76">
        <v>670003</v>
      </c>
      <c r="E1902" s="145" t="s">
        <v>245</v>
      </c>
      <c r="F1902" s="145">
        <v>0</v>
      </c>
      <c r="G1902" s="145">
        <v>1200</v>
      </c>
      <c r="H1902" s="145">
        <v>0</v>
      </c>
      <c r="I1902" s="145" t="s">
        <v>344</v>
      </c>
      <c r="J1902" s="107">
        <f t="shared" si="29"/>
        <v>540</v>
      </c>
    </row>
    <row r="1903" spans="1:10" hidden="1" x14ac:dyDescent="0.25">
      <c r="A1903" s="76">
        <v>667732</v>
      </c>
      <c r="B1903" s="144" t="s">
        <v>191</v>
      </c>
      <c r="C1903" s="140">
        <v>540</v>
      </c>
      <c r="D1903" s="76">
        <v>670005</v>
      </c>
      <c r="E1903" s="145" t="s">
        <v>246</v>
      </c>
      <c r="F1903" s="145">
        <v>2500</v>
      </c>
      <c r="G1903" s="145">
        <v>4800</v>
      </c>
      <c r="H1903" s="145">
        <v>4335</v>
      </c>
      <c r="I1903" s="145" t="s">
        <v>344</v>
      </c>
      <c r="J1903" s="107">
        <f t="shared" si="29"/>
        <v>540</v>
      </c>
    </row>
    <row r="1904" spans="1:10" hidden="1" x14ac:dyDescent="0.25">
      <c r="A1904" s="76">
        <v>667732</v>
      </c>
      <c r="B1904" s="144" t="s">
        <v>191</v>
      </c>
      <c r="C1904" s="140">
        <v>540</v>
      </c>
      <c r="D1904" s="76">
        <v>670006</v>
      </c>
      <c r="E1904" s="145" t="s">
        <v>247</v>
      </c>
      <c r="F1904" s="145">
        <v>10.5</v>
      </c>
      <c r="G1904" s="145">
        <v>17.5</v>
      </c>
      <c r="H1904" s="145">
        <v>16.8</v>
      </c>
      <c r="I1904" s="145" t="s">
        <v>344</v>
      </c>
      <c r="J1904" s="107">
        <f t="shared" si="29"/>
        <v>540</v>
      </c>
    </row>
    <row r="1905" spans="1:10" hidden="1" x14ac:dyDescent="0.25">
      <c r="A1905" s="76">
        <v>667732</v>
      </c>
      <c r="B1905" s="144" t="s">
        <v>191</v>
      </c>
      <c r="C1905" s="140">
        <v>540</v>
      </c>
      <c r="D1905" s="76">
        <v>670010</v>
      </c>
      <c r="E1905" s="145" t="s">
        <v>248</v>
      </c>
      <c r="F1905" s="145">
        <v>0.1</v>
      </c>
      <c r="G1905" s="145">
        <v>19</v>
      </c>
      <c r="H1905" s="145">
        <v>10.5</v>
      </c>
      <c r="I1905" s="145" t="s">
        <v>344</v>
      </c>
      <c r="J1905" s="107">
        <f t="shared" si="29"/>
        <v>540</v>
      </c>
    </row>
    <row r="1906" spans="1:10" hidden="1" x14ac:dyDescent="0.25">
      <c r="A1906" s="76">
        <v>667732</v>
      </c>
      <c r="B1906" s="144" t="s">
        <v>191</v>
      </c>
      <c r="C1906" s="140">
        <v>540</v>
      </c>
      <c r="D1906" s="76">
        <v>670011</v>
      </c>
      <c r="E1906" s="145" t="s">
        <v>249</v>
      </c>
      <c r="F1906" s="145">
        <v>3</v>
      </c>
      <c r="G1906" s="145">
        <v>4</v>
      </c>
      <c r="H1906" s="145">
        <v>4</v>
      </c>
      <c r="I1906" s="145" t="s">
        <v>344</v>
      </c>
      <c r="J1906" s="107">
        <f t="shared" si="29"/>
        <v>540</v>
      </c>
    </row>
    <row r="1907" spans="1:10" hidden="1" x14ac:dyDescent="0.25">
      <c r="A1907" s="76">
        <v>667732</v>
      </c>
      <c r="B1907" s="144" t="s">
        <v>191</v>
      </c>
      <c r="C1907" s="140">
        <v>540</v>
      </c>
      <c r="D1907" s="76">
        <v>670007</v>
      </c>
      <c r="E1907" s="145" t="s">
        <v>250</v>
      </c>
      <c r="F1907" s="145">
        <v>580</v>
      </c>
      <c r="G1907" s="145">
        <v>650</v>
      </c>
      <c r="H1907" s="145">
        <v>600</v>
      </c>
      <c r="I1907" s="145" t="s">
        <v>344</v>
      </c>
      <c r="J1907" s="107">
        <f t="shared" si="29"/>
        <v>540</v>
      </c>
    </row>
    <row r="1908" spans="1:10" hidden="1" x14ac:dyDescent="0.25">
      <c r="A1908" s="76">
        <v>667732</v>
      </c>
      <c r="B1908" s="144" t="s">
        <v>191</v>
      </c>
      <c r="C1908" s="140">
        <v>540</v>
      </c>
      <c r="D1908" s="76">
        <v>670004</v>
      </c>
      <c r="E1908" s="145" t="s">
        <v>251</v>
      </c>
      <c r="F1908" s="145">
        <v>3</v>
      </c>
      <c r="G1908" s="145">
        <v>6</v>
      </c>
      <c r="H1908" s="145">
        <v>3.3</v>
      </c>
      <c r="I1908" s="145" t="s">
        <v>344</v>
      </c>
      <c r="J1908" s="107">
        <f t="shared" si="29"/>
        <v>540</v>
      </c>
    </row>
    <row r="1909" spans="1:10" hidden="1" x14ac:dyDescent="0.25">
      <c r="A1909" s="76">
        <v>667732</v>
      </c>
      <c r="B1909" s="144" t="s">
        <v>191</v>
      </c>
      <c r="C1909" s="140">
        <v>540</v>
      </c>
      <c r="D1909" s="76">
        <v>670009</v>
      </c>
      <c r="E1909" s="145" t="s">
        <v>252</v>
      </c>
      <c r="F1909" s="145">
        <v>0.45</v>
      </c>
      <c r="G1909" s="145">
        <v>2.5</v>
      </c>
      <c r="H1909" s="145">
        <v>1.2</v>
      </c>
      <c r="I1909" s="145" t="s">
        <v>344</v>
      </c>
      <c r="J1909" s="107">
        <f t="shared" si="29"/>
        <v>540</v>
      </c>
    </row>
    <row r="1910" spans="1:10" hidden="1" x14ac:dyDescent="0.25">
      <c r="A1910" s="76">
        <v>667732</v>
      </c>
      <c r="B1910" s="144" t="s">
        <v>191</v>
      </c>
      <c r="C1910" s="140">
        <v>540</v>
      </c>
      <c r="D1910" s="76">
        <v>670008</v>
      </c>
      <c r="E1910" s="145" t="s">
        <v>253</v>
      </c>
      <c r="F1910" s="145">
        <v>9</v>
      </c>
      <c r="G1910" s="145">
        <v>13</v>
      </c>
      <c r="H1910" s="145">
        <v>13</v>
      </c>
      <c r="I1910" s="145" t="s">
        <v>344</v>
      </c>
      <c r="J1910" s="107">
        <f t="shared" si="29"/>
        <v>540</v>
      </c>
    </row>
    <row r="1911" spans="1:10" hidden="1" x14ac:dyDescent="0.25">
      <c r="A1911" s="76">
        <v>667732</v>
      </c>
      <c r="B1911" s="144" t="s">
        <v>191</v>
      </c>
      <c r="C1911" s="140">
        <v>540</v>
      </c>
      <c r="D1911" s="76">
        <v>680011</v>
      </c>
      <c r="E1911" s="145" t="s">
        <v>254</v>
      </c>
      <c r="F1911" s="145">
        <v>3</v>
      </c>
      <c r="G1911" s="145">
        <v>4</v>
      </c>
      <c r="H1911" s="145">
        <v>4</v>
      </c>
      <c r="I1911" s="145" t="s">
        <v>344</v>
      </c>
      <c r="J1911" s="107">
        <f t="shared" si="29"/>
        <v>540</v>
      </c>
    </row>
    <row r="1912" spans="1:10" hidden="1" x14ac:dyDescent="0.25">
      <c r="A1912" s="76">
        <v>667732</v>
      </c>
      <c r="B1912" s="144" t="s">
        <v>191</v>
      </c>
      <c r="C1912" s="140">
        <v>540</v>
      </c>
      <c r="D1912" s="76">
        <v>680009</v>
      </c>
      <c r="E1912" s="145" t="s">
        <v>90</v>
      </c>
      <c r="F1912" s="145">
        <v>32</v>
      </c>
      <c r="G1912" s="145">
        <v>35</v>
      </c>
      <c r="H1912" s="145">
        <v>33.700000000000003</v>
      </c>
      <c r="I1912" s="145" t="s">
        <v>344</v>
      </c>
      <c r="J1912" s="107">
        <f t="shared" si="29"/>
        <v>540</v>
      </c>
    </row>
    <row r="1913" spans="1:10" hidden="1" x14ac:dyDescent="0.25">
      <c r="A1913" s="76">
        <v>667732</v>
      </c>
      <c r="B1913" s="144" t="s">
        <v>191</v>
      </c>
      <c r="C1913" s="140">
        <v>540</v>
      </c>
      <c r="D1913" s="76">
        <v>680001</v>
      </c>
      <c r="E1913" s="145" t="s">
        <v>255</v>
      </c>
      <c r="F1913" s="145">
        <v>40</v>
      </c>
      <c r="G1913" s="145">
        <v>75</v>
      </c>
      <c r="H1913" s="145">
        <v>55</v>
      </c>
      <c r="I1913" s="145" t="s">
        <v>344</v>
      </c>
      <c r="J1913" s="107">
        <f t="shared" si="29"/>
        <v>540</v>
      </c>
    </row>
    <row r="1914" spans="1:10" hidden="1" x14ac:dyDescent="0.25">
      <c r="A1914" s="76">
        <v>667732</v>
      </c>
      <c r="B1914" s="144" t="s">
        <v>191</v>
      </c>
      <c r="C1914" s="140">
        <v>540</v>
      </c>
      <c r="D1914" s="76">
        <v>680003</v>
      </c>
      <c r="E1914" s="145" t="s">
        <v>256</v>
      </c>
      <c r="F1914" s="145">
        <v>30</v>
      </c>
      <c r="G1914" s="145">
        <v>90</v>
      </c>
      <c r="H1914" s="145">
        <v>70</v>
      </c>
      <c r="I1914" s="145" t="s">
        <v>344</v>
      </c>
      <c r="J1914" s="107">
        <f t="shared" si="29"/>
        <v>540</v>
      </c>
    </row>
    <row r="1915" spans="1:10" hidden="1" x14ac:dyDescent="0.25">
      <c r="A1915" s="76">
        <v>667732</v>
      </c>
      <c r="B1915" s="144" t="s">
        <v>191</v>
      </c>
      <c r="C1915" s="140">
        <v>540</v>
      </c>
      <c r="D1915" s="76">
        <v>680007</v>
      </c>
      <c r="E1915" s="145" t="s">
        <v>300</v>
      </c>
      <c r="F1915" s="145">
        <v>501</v>
      </c>
      <c r="G1915" s="145">
        <v>505</v>
      </c>
      <c r="H1915" s="145">
        <v>503</v>
      </c>
      <c r="I1915" s="145" t="s">
        <v>344</v>
      </c>
      <c r="J1915" s="107">
        <f t="shared" si="29"/>
        <v>540</v>
      </c>
    </row>
    <row r="1916" spans="1:10" hidden="1" x14ac:dyDescent="0.25">
      <c r="A1916" s="76">
        <v>667732</v>
      </c>
      <c r="B1916" s="144" t="s">
        <v>191</v>
      </c>
      <c r="C1916" s="140">
        <v>540</v>
      </c>
      <c r="D1916" s="76">
        <v>680008</v>
      </c>
      <c r="E1916" s="145" t="s">
        <v>257</v>
      </c>
      <c r="F1916" s="145">
        <v>106</v>
      </c>
      <c r="G1916" s="145">
        <v>118</v>
      </c>
      <c r="H1916" s="145">
        <v>112.2</v>
      </c>
      <c r="I1916" s="145" t="s">
        <v>344</v>
      </c>
      <c r="J1916" s="107">
        <f t="shared" si="29"/>
        <v>540</v>
      </c>
    </row>
    <row r="1917" spans="1:10" hidden="1" x14ac:dyDescent="0.25">
      <c r="A1917" s="76">
        <v>667732</v>
      </c>
      <c r="B1917" s="144" t="s">
        <v>191</v>
      </c>
      <c r="C1917" s="140">
        <v>540</v>
      </c>
      <c r="D1917" s="76">
        <v>680010</v>
      </c>
      <c r="E1917" s="145" t="s">
        <v>91</v>
      </c>
      <c r="F1917" s="145">
        <v>3.45</v>
      </c>
      <c r="G1917" s="145">
        <v>5</v>
      </c>
      <c r="H1917" s="145">
        <v>4.55</v>
      </c>
      <c r="I1917" s="145" t="s">
        <v>344</v>
      </c>
      <c r="J1917" s="107">
        <f t="shared" si="29"/>
        <v>540</v>
      </c>
    </row>
    <row r="1918" spans="1:10" hidden="1" x14ac:dyDescent="0.25">
      <c r="A1918" s="76">
        <v>667732</v>
      </c>
      <c r="B1918" s="144" t="s">
        <v>191</v>
      </c>
      <c r="C1918" s="140">
        <v>540</v>
      </c>
      <c r="D1918" s="76">
        <v>680006</v>
      </c>
      <c r="E1918" s="145" t="s">
        <v>258</v>
      </c>
      <c r="F1918" s="145">
        <v>8</v>
      </c>
      <c r="G1918" s="145">
        <v>13</v>
      </c>
      <c r="H1918" s="145">
        <v>10.199999999999999</v>
      </c>
      <c r="I1918" s="145" t="s">
        <v>344</v>
      </c>
      <c r="J1918" s="107">
        <f t="shared" si="29"/>
        <v>540</v>
      </c>
    </row>
    <row r="1919" spans="1:10" hidden="1" x14ac:dyDescent="0.25">
      <c r="A1919" s="76">
        <v>667732</v>
      </c>
      <c r="B1919" s="144" t="s">
        <v>191</v>
      </c>
      <c r="C1919" s="140">
        <v>540</v>
      </c>
      <c r="D1919" s="76">
        <v>680005</v>
      </c>
      <c r="E1919" s="145" t="s">
        <v>259</v>
      </c>
      <c r="F1919" s="145">
        <v>160</v>
      </c>
      <c r="G1919" s="145">
        <v>250</v>
      </c>
      <c r="H1919" s="145">
        <v>151</v>
      </c>
      <c r="I1919" s="145" t="s">
        <v>345</v>
      </c>
      <c r="J1919" s="107">
        <f t="shared" si="29"/>
        <v>540</v>
      </c>
    </row>
    <row r="1920" spans="1:10" hidden="1" x14ac:dyDescent="0.25">
      <c r="A1920" s="76">
        <v>667732</v>
      </c>
      <c r="B1920" s="144" t="s">
        <v>191</v>
      </c>
      <c r="C1920" s="140">
        <v>540</v>
      </c>
      <c r="D1920" s="76">
        <v>680002</v>
      </c>
      <c r="E1920" s="145" t="s">
        <v>260</v>
      </c>
      <c r="F1920" s="145">
        <v>35</v>
      </c>
      <c r="G1920" s="145">
        <v>142</v>
      </c>
      <c r="H1920" s="145">
        <v>60</v>
      </c>
      <c r="I1920" s="145" t="s">
        <v>344</v>
      </c>
      <c r="J1920" s="107">
        <f t="shared" si="29"/>
        <v>540</v>
      </c>
    </row>
    <row r="1921" spans="1:10" hidden="1" x14ac:dyDescent="0.25">
      <c r="A1921" s="76">
        <v>667732</v>
      </c>
      <c r="B1921" s="144" t="s">
        <v>191</v>
      </c>
      <c r="C1921" s="140">
        <v>540</v>
      </c>
      <c r="D1921" s="76">
        <v>680012</v>
      </c>
      <c r="E1921" s="145" t="s">
        <v>261</v>
      </c>
      <c r="F1921" s="145">
        <v>30</v>
      </c>
      <c r="G1921" s="145">
        <v>40</v>
      </c>
      <c r="H1921" s="145">
        <v>40</v>
      </c>
      <c r="I1921" s="145" t="s">
        <v>344</v>
      </c>
      <c r="J1921" s="107">
        <f t="shared" si="29"/>
        <v>540</v>
      </c>
    </row>
    <row r="1922" spans="1:10" hidden="1" x14ac:dyDescent="0.25">
      <c r="A1922" s="76">
        <v>667731</v>
      </c>
      <c r="B1922" s="144" t="s">
        <v>225</v>
      </c>
      <c r="C1922" s="140">
        <v>76</v>
      </c>
      <c r="D1922" s="76">
        <v>40402</v>
      </c>
      <c r="E1922" s="145" t="s">
        <v>220</v>
      </c>
      <c r="F1922" s="145">
        <v>6000</v>
      </c>
      <c r="G1922" s="145">
        <v>9500</v>
      </c>
      <c r="H1922" s="145">
        <v>8000</v>
      </c>
      <c r="I1922" s="145" t="s">
        <v>344</v>
      </c>
      <c r="J1922" s="107">
        <f t="shared" ref="J1922:J1985" si="30">IF(A1922="","",IF(OR(C1922=73,C1922=74,C1922=75),75,IF(OR(C1922=31,C1922=32,C1922=33),33,IF(OR(C1922=301,C1922=302,C1922=303,C1922=304,C1922=305),301,C1922))))</f>
        <v>76</v>
      </c>
    </row>
    <row r="1923" spans="1:10" hidden="1" x14ac:dyDescent="0.25">
      <c r="A1923" s="76">
        <v>667731</v>
      </c>
      <c r="B1923" s="144" t="s">
        <v>225</v>
      </c>
      <c r="C1923" s="140">
        <v>76</v>
      </c>
      <c r="D1923" s="76">
        <v>40406</v>
      </c>
      <c r="E1923" s="145" t="s">
        <v>221</v>
      </c>
      <c r="F1923" s="145">
        <v>600</v>
      </c>
      <c r="G1923" s="145">
        <v>800</v>
      </c>
      <c r="H1923" s="145">
        <v>600</v>
      </c>
      <c r="I1923" s="145" t="s">
        <v>344</v>
      </c>
      <c r="J1923" s="107">
        <f t="shared" si="30"/>
        <v>76</v>
      </c>
    </row>
    <row r="1924" spans="1:10" hidden="1" x14ac:dyDescent="0.25">
      <c r="A1924" s="76">
        <v>667731</v>
      </c>
      <c r="B1924" s="144" t="s">
        <v>225</v>
      </c>
      <c r="C1924" s="140">
        <v>76</v>
      </c>
      <c r="D1924" s="76">
        <v>40405</v>
      </c>
      <c r="E1924" s="145" t="s">
        <v>222</v>
      </c>
      <c r="F1924" s="145">
        <v>19</v>
      </c>
      <c r="G1924" s="145">
        <v>20</v>
      </c>
      <c r="H1924" s="145">
        <v>20</v>
      </c>
      <c r="I1924" s="145" t="s">
        <v>344</v>
      </c>
      <c r="J1924" s="107">
        <f t="shared" si="30"/>
        <v>76</v>
      </c>
    </row>
    <row r="1925" spans="1:10" hidden="1" x14ac:dyDescent="0.25">
      <c r="A1925" s="76">
        <v>667731</v>
      </c>
      <c r="B1925" s="144" t="s">
        <v>225</v>
      </c>
      <c r="C1925" s="140">
        <v>76</v>
      </c>
      <c r="D1925" s="76">
        <v>40401</v>
      </c>
      <c r="E1925" s="145" t="s">
        <v>128</v>
      </c>
      <c r="F1925" s="145">
        <v>0</v>
      </c>
      <c r="G1925" s="145">
        <v>5</v>
      </c>
      <c r="H1925" s="145">
        <v>1.8</v>
      </c>
      <c r="I1925" s="145" t="s">
        <v>344</v>
      </c>
      <c r="J1925" s="107">
        <f t="shared" si="30"/>
        <v>76</v>
      </c>
    </row>
    <row r="1926" spans="1:10" hidden="1" x14ac:dyDescent="0.25">
      <c r="A1926" s="76">
        <v>667731</v>
      </c>
      <c r="B1926" s="144" t="s">
        <v>225</v>
      </c>
      <c r="C1926" s="140">
        <v>76</v>
      </c>
      <c r="D1926" s="76">
        <v>40404</v>
      </c>
      <c r="E1926" s="145" t="s">
        <v>129</v>
      </c>
      <c r="F1926" s="145">
        <v>1.5</v>
      </c>
      <c r="G1926" s="145">
        <v>2</v>
      </c>
      <c r="H1926" s="145">
        <v>1.8</v>
      </c>
      <c r="I1926" s="145" t="s">
        <v>344</v>
      </c>
      <c r="J1926" s="107">
        <f t="shared" si="30"/>
        <v>76</v>
      </c>
    </row>
    <row r="1927" spans="1:10" hidden="1" x14ac:dyDescent="0.25">
      <c r="A1927" s="76">
        <v>667731</v>
      </c>
      <c r="B1927" s="144" t="s">
        <v>225</v>
      </c>
      <c r="C1927" s="140">
        <v>76</v>
      </c>
      <c r="D1927" s="76">
        <v>40403</v>
      </c>
      <c r="E1927" s="145" t="s">
        <v>223</v>
      </c>
      <c r="F1927" s="145">
        <v>245</v>
      </c>
      <c r="G1927" s="145">
        <v>255</v>
      </c>
      <c r="H1927" s="145">
        <v>251</v>
      </c>
      <c r="I1927" s="145" t="s">
        <v>344</v>
      </c>
      <c r="J1927" s="107">
        <f t="shared" si="30"/>
        <v>76</v>
      </c>
    </row>
    <row r="1928" spans="1:10" hidden="1" x14ac:dyDescent="0.25">
      <c r="A1928" s="76">
        <v>667731</v>
      </c>
      <c r="B1928" s="144" t="s">
        <v>225</v>
      </c>
      <c r="C1928" s="140">
        <v>76</v>
      </c>
      <c r="D1928" s="76">
        <v>40407</v>
      </c>
      <c r="E1928" s="145" t="s">
        <v>224</v>
      </c>
      <c r="F1928" s="145">
        <v>52</v>
      </c>
      <c r="G1928" s="145">
        <v>60</v>
      </c>
      <c r="H1928" s="145">
        <v>60</v>
      </c>
      <c r="I1928" s="145" t="s">
        <v>344</v>
      </c>
      <c r="J1928" s="107">
        <f t="shared" si="30"/>
        <v>76</v>
      </c>
    </row>
    <row r="1929" spans="1:10" hidden="1" x14ac:dyDescent="0.25">
      <c r="A1929" s="76">
        <v>667729</v>
      </c>
      <c r="B1929" s="144" t="s">
        <v>239</v>
      </c>
      <c r="C1929" s="140">
        <v>5</v>
      </c>
      <c r="D1929" s="76">
        <v>7</v>
      </c>
      <c r="E1929" s="145" t="s">
        <v>264</v>
      </c>
      <c r="F1929" s="145">
        <v>22</v>
      </c>
      <c r="G1929" s="145">
        <v>27</v>
      </c>
      <c r="H1929" s="145">
        <v>22</v>
      </c>
      <c r="I1929" s="145" t="s">
        <v>344</v>
      </c>
      <c r="J1929" s="107">
        <f t="shared" si="30"/>
        <v>5</v>
      </c>
    </row>
    <row r="1930" spans="1:10" hidden="1" x14ac:dyDescent="0.25">
      <c r="A1930" s="76">
        <v>667729</v>
      </c>
      <c r="B1930" s="144" t="s">
        <v>239</v>
      </c>
      <c r="C1930" s="140">
        <v>5</v>
      </c>
      <c r="D1930" s="76">
        <v>64</v>
      </c>
      <c r="E1930" s="145" t="s">
        <v>271</v>
      </c>
      <c r="F1930" s="145">
        <v>100</v>
      </c>
      <c r="G1930" s="145">
        <v>100</v>
      </c>
      <c r="H1930" s="145">
        <v>100</v>
      </c>
      <c r="I1930" s="145" t="s">
        <v>344</v>
      </c>
      <c r="J1930" s="107">
        <f t="shared" si="30"/>
        <v>5</v>
      </c>
    </row>
    <row r="1931" spans="1:10" hidden="1" x14ac:dyDescent="0.25">
      <c r="A1931" s="76">
        <v>668269</v>
      </c>
      <c r="B1931" s="144" t="s">
        <v>196</v>
      </c>
      <c r="C1931" s="140">
        <v>86</v>
      </c>
      <c r="D1931" s="76">
        <v>60303</v>
      </c>
      <c r="E1931" s="145" t="s">
        <v>240</v>
      </c>
      <c r="F1931" s="145">
        <v>0</v>
      </c>
      <c r="G1931" s="145">
        <v>110</v>
      </c>
      <c r="H1931" s="145">
        <v>0</v>
      </c>
      <c r="I1931" s="145" t="s">
        <v>344</v>
      </c>
      <c r="J1931" s="107">
        <f t="shared" si="30"/>
        <v>86</v>
      </c>
    </row>
    <row r="1932" spans="1:10" hidden="1" x14ac:dyDescent="0.25">
      <c r="A1932" s="76">
        <v>668269</v>
      </c>
      <c r="B1932" s="144" t="s">
        <v>196</v>
      </c>
      <c r="C1932" s="140">
        <v>86</v>
      </c>
      <c r="D1932" s="76">
        <v>60302</v>
      </c>
      <c r="E1932" s="145" t="s">
        <v>241</v>
      </c>
      <c r="F1932" s="145">
        <v>0</v>
      </c>
      <c r="G1932" s="145">
        <v>60</v>
      </c>
      <c r="H1932" s="145">
        <v>3.3</v>
      </c>
      <c r="I1932" s="145" t="s">
        <v>344</v>
      </c>
      <c r="J1932" s="107">
        <f t="shared" si="30"/>
        <v>86</v>
      </c>
    </row>
    <row r="1933" spans="1:10" hidden="1" x14ac:dyDescent="0.25">
      <c r="A1933" s="76">
        <v>668269</v>
      </c>
      <c r="B1933" s="144" t="s">
        <v>196</v>
      </c>
      <c r="C1933" s="140">
        <v>86</v>
      </c>
      <c r="D1933" s="76">
        <v>60301</v>
      </c>
      <c r="E1933" s="145" t="s">
        <v>242</v>
      </c>
      <c r="F1933" s="145">
        <v>105</v>
      </c>
      <c r="G1933" s="145">
        <v>120</v>
      </c>
      <c r="H1933" s="145">
        <v>110.7</v>
      </c>
      <c r="I1933" s="145" t="s">
        <v>344</v>
      </c>
      <c r="J1933" s="107">
        <f t="shared" si="30"/>
        <v>86</v>
      </c>
    </row>
    <row r="1934" spans="1:10" hidden="1" x14ac:dyDescent="0.25">
      <c r="A1934" s="76">
        <v>668264</v>
      </c>
      <c r="B1934" s="144" t="s">
        <v>225</v>
      </c>
      <c r="C1934" s="140">
        <v>76</v>
      </c>
      <c r="D1934" s="76">
        <v>40402</v>
      </c>
      <c r="E1934" s="145" t="s">
        <v>220</v>
      </c>
      <c r="F1934" s="145">
        <v>6000</v>
      </c>
      <c r="G1934" s="145">
        <v>9500</v>
      </c>
      <c r="H1934" s="145">
        <v>8400</v>
      </c>
      <c r="I1934" s="145" t="s">
        <v>344</v>
      </c>
      <c r="J1934" s="107">
        <f t="shared" si="30"/>
        <v>76</v>
      </c>
    </row>
    <row r="1935" spans="1:10" hidden="1" x14ac:dyDescent="0.25">
      <c r="A1935" s="76">
        <v>668264</v>
      </c>
      <c r="B1935" s="144" t="s">
        <v>225</v>
      </c>
      <c r="C1935" s="140">
        <v>76</v>
      </c>
      <c r="D1935" s="76">
        <v>40406</v>
      </c>
      <c r="E1935" s="145" t="s">
        <v>221</v>
      </c>
      <c r="F1935" s="145">
        <v>600</v>
      </c>
      <c r="G1935" s="145">
        <v>800</v>
      </c>
      <c r="H1935" s="145">
        <v>600</v>
      </c>
      <c r="I1935" s="145" t="s">
        <v>344</v>
      </c>
      <c r="J1935" s="107">
        <f t="shared" si="30"/>
        <v>76</v>
      </c>
    </row>
    <row r="1936" spans="1:10" hidden="1" x14ac:dyDescent="0.25">
      <c r="A1936" s="76">
        <v>668264</v>
      </c>
      <c r="B1936" s="144" t="s">
        <v>225</v>
      </c>
      <c r="C1936" s="140">
        <v>76</v>
      </c>
      <c r="D1936" s="76">
        <v>40405</v>
      </c>
      <c r="E1936" s="145" t="s">
        <v>222</v>
      </c>
      <c r="F1936" s="145">
        <v>19</v>
      </c>
      <c r="G1936" s="145">
        <v>20</v>
      </c>
      <c r="H1936" s="145">
        <v>20</v>
      </c>
      <c r="I1936" s="145" t="s">
        <v>344</v>
      </c>
      <c r="J1936" s="107">
        <f t="shared" si="30"/>
        <v>76</v>
      </c>
    </row>
    <row r="1937" spans="1:10" hidden="1" x14ac:dyDescent="0.25">
      <c r="A1937" s="76">
        <v>668264</v>
      </c>
      <c r="B1937" s="144" t="s">
        <v>225</v>
      </c>
      <c r="C1937" s="140">
        <v>76</v>
      </c>
      <c r="D1937" s="76">
        <v>40401</v>
      </c>
      <c r="E1937" s="145" t="s">
        <v>128</v>
      </c>
      <c r="F1937" s="145">
        <v>0</v>
      </c>
      <c r="G1937" s="145">
        <v>5</v>
      </c>
      <c r="H1937" s="145">
        <v>1.9</v>
      </c>
      <c r="I1937" s="145" t="s">
        <v>344</v>
      </c>
      <c r="J1937" s="107">
        <f t="shared" si="30"/>
        <v>76</v>
      </c>
    </row>
    <row r="1938" spans="1:10" hidden="1" x14ac:dyDescent="0.25">
      <c r="A1938" s="76">
        <v>668264</v>
      </c>
      <c r="B1938" s="144" t="s">
        <v>225</v>
      </c>
      <c r="C1938" s="140">
        <v>76</v>
      </c>
      <c r="D1938" s="76">
        <v>40404</v>
      </c>
      <c r="E1938" s="145" t="s">
        <v>129</v>
      </c>
      <c r="F1938" s="145">
        <v>1.5</v>
      </c>
      <c r="G1938" s="145">
        <v>2</v>
      </c>
      <c r="H1938" s="145">
        <v>1.5</v>
      </c>
      <c r="I1938" s="145" t="s">
        <v>344</v>
      </c>
      <c r="J1938" s="107">
        <f t="shared" si="30"/>
        <v>76</v>
      </c>
    </row>
    <row r="1939" spans="1:10" hidden="1" x14ac:dyDescent="0.25">
      <c r="A1939" s="76">
        <v>668264</v>
      </c>
      <c r="B1939" s="144" t="s">
        <v>225</v>
      </c>
      <c r="C1939" s="140">
        <v>76</v>
      </c>
      <c r="D1939" s="76">
        <v>40403</v>
      </c>
      <c r="E1939" s="145" t="s">
        <v>223</v>
      </c>
      <c r="F1939" s="145">
        <v>245</v>
      </c>
      <c r="G1939" s="145">
        <v>255</v>
      </c>
      <c r="H1939" s="145">
        <v>255</v>
      </c>
      <c r="I1939" s="145" t="s">
        <v>344</v>
      </c>
      <c r="J1939" s="107">
        <f t="shared" si="30"/>
        <v>76</v>
      </c>
    </row>
    <row r="1940" spans="1:10" hidden="1" x14ac:dyDescent="0.25">
      <c r="A1940" s="76">
        <v>668264</v>
      </c>
      <c r="B1940" s="144" t="s">
        <v>225</v>
      </c>
      <c r="C1940" s="140">
        <v>76</v>
      </c>
      <c r="D1940" s="76">
        <v>40407</v>
      </c>
      <c r="E1940" s="145" t="s">
        <v>224</v>
      </c>
      <c r="F1940" s="145">
        <v>52</v>
      </c>
      <c r="G1940" s="145">
        <v>60</v>
      </c>
      <c r="H1940" s="145">
        <v>56</v>
      </c>
      <c r="I1940" s="145" t="s">
        <v>344</v>
      </c>
      <c r="J1940" s="107">
        <f t="shared" si="30"/>
        <v>76</v>
      </c>
    </row>
    <row r="1941" spans="1:10" hidden="1" x14ac:dyDescent="0.25">
      <c r="A1941" s="76">
        <v>668263</v>
      </c>
      <c r="B1941" s="144" t="s">
        <v>329</v>
      </c>
      <c r="C1941" s="140">
        <v>95</v>
      </c>
      <c r="D1941" s="76">
        <v>40301</v>
      </c>
      <c r="E1941" s="145" t="s">
        <v>357</v>
      </c>
      <c r="F1941" s="145">
        <v>8000</v>
      </c>
      <c r="G1941" s="145">
        <v>8500</v>
      </c>
      <c r="H1941" s="145">
        <v>6500</v>
      </c>
      <c r="I1941" s="145" t="s">
        <v>345</v>
      </c>
      <c r="J1941" s="107">
        <f t="shared" si="30"/>
        <v>95</v>
      </c>
    </row>
    <row r="1942" spans="1:10" hidden="1" x14ac:dyDescent="0.25">
      <c r="A1942" s="76">
        <v>668263</v>
      </c>
      <c r="B1942" s="144" t="s">
        <v>329</v>
      </c>
      <c r="C1942" s="140">
        <v>95</v>
      </c>
      <c r="D1942" s="76">
        <v>40304</v>
      </c>
      <c r="E1942" s="145" t="s">
        <v>328</v>
      </c>
      <c r="F1942" s="145">
        <v>0</v>
      </c>
      <c r="G1942" s="145">
        <v>200</v>
      </c>
      <c r="H1942" s="145">
        <v>233</v>
      </c>
      <c r="I1942" s="145" t="s">
        <v>345</v>
      </c>
      <c r="J1942" s="107">
        <f t="shared" si="30"/>
        <v>95</v>
      </c>
    </row>
    <row r="1943" spans="1:10" hidden="1" x14ac:dyDescent="0.25">
      <c r="A1943" s="76">
        <v>668263</v>
      </c>
      <c r="B1943" s="144" t="s">
        <v>329</v>
      </c>
      <c r="C1943" s="140">
        <v>95</v>
      </c>
      <c r="D1943" s="76">
        <v>40302</v>
      </c>
      <c r="E1943" s="145" t="s">
        <v>358</v>
      </c>
      <c r="F1943" s="145">
        <v>90</v>
      </c>
      <c r="G1943" s="145">
        <v>95</v>
      </c>
      <c r="H1943" s="145">
        <v>94</v>
      </c>
      <c r="I1943" s="145" t="s">
        <v>344</v>
      </c>
      <c r="J1943" s="107">
        <f t="shared" si="30"/>
        <v>95</v>
      </c>
    </row>
    <row r="1944" spans="1:10" hidden="1" x14ac:dyDescent="0.25">
      <c r="A1944" s="76">
        <v>668263</v>
      </c>
      <c r="B1944" s="144" t="s">
        <v>329</v>
      </c>
      <c r="C1944" s="140">
        <v>95</v>
      </c>
      <c r="D1944" s="76">
        <v>40303</v>
      </c>
      <c r="E1944" s="145" t="s">
        <v>359</v>
      </c>
      <c r="F1944" s="145">
        <v>110</v>
      </c>
      <c r="G1944" s="145">
        <v>115</v>
      </c>
      <c r="H1944" s="145">
        <v>110</v>
      </c>
      <c r="I1944" s="145" t="s">
        <v>344</v>
      </c>
      <c r="J1944" s="107">
        <f t="shared" si="30"/>
        <v>95</v>
      </c>
    </row>
    <row r="1945" spans="1:10" hidden="1" x14ac:dyDescent="0.25">
      <c r="A1945" s="76">
        <v>668262</v>
      </c>
      <c r="B1945" s="144" t="s">
        <v>330</v>
      </c>
      <c r="C1945" s="140">
        <v>94</v>
      </c>
      <c r="D1945" s="76">
        <v>40201</v>
      </c>
      <c r="E1945" s="145" t="s">
        <v>322</v>
      </c>
      <c r="F1945" s="145">
        <v>8000</v>
      </c>
      <c r="G1945" s="145">
        <v>9200</v>
      </c>
      <c r="H1945" s="145">
        <v>6500</v>
      </c>
      <c r="I1945" s="145" t="s">
        <v>345</v>
      </c>
      <c r="J1945" s="107">
        <f t="shared" si="30"/>
        <v>94</v>
      </c>
    </row>
    <row r="1946" spans="1:10" hidden="1" x14ac:dyDescent="0.25">
      <c r="A1946" s="76">
        <v>668262</v>
      </c>
      <c r="B1946" s="144" t="s">
        <v>330</v>
      </c>
      <c r="C1946" s="140">
        <v>94</v>
      </c>
      <c r="D1946" s="76">
        <v>40202</v>
      </c>
      <c r="E1946" s="145" t="s">
        <v>323</v>
      </c>
      <c r="F1946" s="145">
        <v>1</v>
      </c>
      <c r="G1946" s="145">
        <v>2</v>
      </c>
      <c r="H1946" s="145">
        <v>1.2</v>
      </c>
      <c r="I1946" s="145" t="s">
        <v>344</v>
      </c>
      <c r="J1946" s="107">
        <f t="shared" si="30"/>
        <v>94</v>
      </c>
    </row>
    <row r="1947" spans="1:10" hidden="1" x14ac:dyDescent="0.25">
      <c r="A1947" s="76">
        <v>668262</v>
      </c>
      <c r="B1947" s="144" t="s">
        <v>330</v>
      </c>
      <c r="C1947" s="140">
        <v>94</v>
      </c>
      <c r="D1947" s="76">
        <v>40204</v>
      </c>
      <c r="E1947" s="145" t="s">
        <v>324</v>
      </c>
      <c r="F1947" s="145">
        <v>50</v>
      </c>
      <c r="G1947" s="145">
        <v>150</v>
      </c>
      <c r="H1947" s="145">
        <v>55</v>
      </c>
      <c r="I1947" s="145" t="s">
        <v>344</v>
      </c>
      <c r="J1947" s="107">
        <f t="shared" si="30"/>
        <v>94</v>
      </c>
    </row>
    <row r="1948" spans="1:10" hidden="1" x14ac:dyDescent="0.25">
      <c r="A1948" s="76">
        <v>668262</v>
      </c>
      <c r="B1948" s="144" t="s">
        <v>330</v>
      </c>
      <c r="C1948" s="140">
        <v>94</v>
      </c>
      <c r="D1948" s="76">
        <v>40203</v>
      </c>
      <c r="E1948" s="145" t="s">
        <v>325</v>
      </c>
      <c r="F1948" s="145">
        <v>5</v>
      </c>
      <c r="G1948" s="145">
        <v>25</v>
      </c>
      <c r="H1948" s="145">
        <v>5</v>
      </c>
      <c r="I1948" s="145" t="s">
        <v>344</v>
      </c>
      <c r="J1948" s="107">
        <f t="shared" si="30"/>
        <v>94</v>
      </c>
    </row>
    <row r="1949" spans="1:10" hidden="1" x14ac:dyDescent="0.25">
      <c r="A1949" s="76">
        <v>668262</v>
      </c>
      <c r="B1949" s="144" t="s">
        <v>330</v>
      </c>
      <c r="C1949" s="140">
        <v>94</v>
      </c>
      <c r="D1949" s="76">
        <v>40206</v>
      </c>
      <c r="E1949" s="145" t="s">
        <v>326</v>
      </c>
      <c r="F1949" s="145">
        <v>8</v>
      </c>
      <c r="G1949" s="145">
        <v>15</v>
      </c>
      <c r="H1949" s="145">
        <v>8</v>
      </c>
      <c r="I1949" s="145" t="s">
        <v>344</v>
      </c>
      <c r="J1949" s="107">
        <f t="shared" si="30"/>
        <v>94</v>
      </c>
    </row>
    <row r="1950" spans="1:10" hidden="1" x14ac:dyDescent="0.25">
      <c r="A1950" s="76">
        <v>668262</v>
      </c>
      <c r="B1950" s="144" t="s">
        <v>330</v>
      </c>
      <c r="C1950" s="140">
        <v>94</v>
      </c>
      <c r="D1950" s="76">
        <v>40205</v>
      </c>
      <c r="E1950" s="145" t="s">
        <v>327</v>
      </c>
      <c r="F1950" s="145">
        <v>78</v>
      </c>
      <c r="G1950" s="145">
        <v>82</v>
      </c>
      <c r="H1950" s="145">
        <v>78</v>
      </c>
      <c r="I1950" s="145" t="s">
        <v>344</v>
      </c>
      <c r="J1950" s="107">
        <f t="shared" si="30"/>
        <v>94</v>
      </c>
    </row>
    <row r="1951" spans="1:10" hidden="1" x14ac:dyDescent="0.25">
      <c r="A1951" s="76">
        <v>668259</v>
      </c>
      <c r="B1951" s="144" t="s">
        <v>188</v>
      </c>
      <c r="C1951" s="140">
        <v>55</v>
      </c>
      <c r="D1951" s="76">
        <v>30201</v>
      </c>
      <c r="E1951" s="145" t="s">
        <v>113</v>
      </c>
      <c r="F1951" s="145">
        <v>8500</v>
      </c>
      <c r="G1951" s="145">
        <v>9500</v>
      </c>
      <c r="H1951" s="145">
        <v>6000</v>
      </c>
      <c r="I1951" s="145" t="s">
        <v>345</v>
      </c>
      <c r="J1951" s="107">
        <f t="shared" si="30"/>
        <v>55</v>
      </c>
    </row>
    <row r="1952" spans="1:10" hidden="1" x14ac:dyDescent="0.25">
      <c r="A1952" s="76">
        <v>668259</v>
      </c>
      <c r="B1952" s="144" t="s">
        <v>188</v>
      </c>
      <c r="C1952" s="140">
        <v>55</v>
      </c>
      <c r="D1952" s="76">
        <v>30205</v>
      </c>
      <c r="E1952" s="145" t="s">
        <v>114</v>
      </c>
      <c r="F1952" s="145">
        <v>0.5</v>
      </c>
      <c r="G1952" s="145">
        <v>0.6</v>
      </c>
      <c r="H1952" s="145">
        <v>0.6</v>
      </c>
      <c r="I1952" s="145" t="s">
        <v>344</v>
      </c>
      <c r="J1952" s="107">
        <f t="shared" si="30"/>
        <v>55</v>
      </c>
    </row>
    <row r="1953" spans="1:10" x14ac:dyDescent="0.25">
      <c r="A1953" s="76">
        <v>668259</v>
      </c>
      <c r="B1953" s="144" t="s">
        <v>188</v>
      </c>
      <c r="C1953" s="140">
        <v>55</v>
      </c>
      <c r="D1953" s="76">
        <v>30206</v>
      </c>
      <c r="E1953" s="145" t="s">
        <v>115</v>
      </c>
      <c r="F1953" s="145">
        <v>0.5</v>
      </c>
      <c r="G1953" s="145">
        <v>2</v>
      </c>
      <c r="H1953" s="145">
        <v>5</v>
      </c>
      <c r="I1953" s="145" t="s">
        <v>345</v>
      </c>
      <c r="J1953" s="107">
        <f t="shared" si="30"/>
        <v>55</v>
      </c>
    </row>
    <row r="1954" spans="1:10" hidden="1" x14ac:dyDescent="0.25">
      <c r="A1954" s="76">
        <v>668259</v>
      </c>
      <c r="B1954" s="144" t="s">
        <v>188</v>
      </c>
      <c r="C1954" s="140">
        <v>55</v>
      </c>
      <c r="D1954" s="76">
        <v>30202</v>
      </c>
      <c r="E1954" s="145" t="s">
        <v>116</v>
      </c>
      <c r="F1954" s="145">
        <v>50</v>
      </c>
      <c r="G1954" s="145">
        <v>300</v>
      </c>
      <c r="H1954" s="145">
        <v>421.6</v>
      </c>
      <c r="I1954" s="145" t="s">
        <v>345</v>
      </c>
      <c r="J1954" s="107">
        <f t="shared" si="30"/>
        <v>55</v>
      </c>
    </row>
    <row r="1955" spans="1:10" hidden="1" x14ac:dyDescent="0.25">
      <c r="A1955" s="76">
        <v>668259</v>
      </c>
      <c r="B1955" s="144" t="s">
        <v>188</v>
      </c>
      <c r="C1955" s="140">
        <v>55</v>
      </c>
      <c r="D1955" s="76">
        <v>30203</v>
      </c>
      <c r="E1955" s="145" t="s">
        <v>117</v>
      </c>
      <c r="F1955" s="145">
        <v>105</v>
      </c>
      <c r="G1955" s="145">
        <v>110</v>
      </c>
      <c r="H1955" s="145">
        <v>106.7</v>
      </c>
      <c r="I1955" s="145" t="s">
        <v>344</v>
      </c>
      <c r="J1955" s="107">
        <f t="shared" si="30"/>
        <v>55</v>
      </c>
    </row>
    <row r="1956" spans="1:10" hidden="1" x14ac:dyDescent="0.25">
      <c r="A1956" s="76">
        <v>668259</v>
      </c>
      <c r="B1956" s="144" t="s">
        <v>188</v>
      </c>
      <c r="C1956" s="140">
        <v>55</v>
      </c>
      <c r="D1956" s="76">
        <v>30204</v>
      </c>
      <c r="E1956" s="145" t="s">
        <v>118</v>
      </c>
      <c r="F1956" s="145">
        <v>120</v>
      </c>
      <c r="G1956" s="145">
        <v>125</v>
      </c>
      <c r="H1956" s="145">
        <v>125</v>
      </c>
      <c r="I1956" s="145" t="s">
        <v>344</v>
      </c>
      <c r="J1956" s="107">
        <f t="shared" si="30"/>
        <v>55</v>
      </c>
    </row>
    <row r="1957" spans="1:10" hidden="1" x14ac:dyDescent="0.25">
      <c r="A1957" s="76">
        <v>668258</v>
      </c>
      <c r="B1957" s="144" t="s">
        <v>329</v>
      </c>
      <c r="C1957" s="140">
        <v>95</v>
      </c>
      <c r="D1957" s="76">
        <v>40301</v>
      </c>
      <c r="E1957" s="145" t="s">
        <v>357</v>
      </c>
      <c r="F1957" s="145">
        <v>8000</v>
      </c>
      <c r="G1957" s="145">
        <v>8500</v>
      </c>
      <c r="H1957" s="145">
        <v>6500</v>
      </c>
      <c r="I1957" s="145" t="s">
        <v>345</v>
      </c>
      <c r="J1957" s="107">
        <f t="shared" si="30"/>
        <v>95</v>
      </c>
    </row>
    <row r="1958" spans="1:10" hidden="1" x14ac:dyDescent="0.25">
      <c r="A1958" s="76">
        <v>668258</v>
      </c>
      <c r="B1958" s="144" t="s">
        <v>329</v>
      </c>
      <c r="C1958" s="140">
        <v>95</v>
      </c>
      <c r="D1958" s="76">
        <v>40304</v>
      </c>
      <c r="E1958" s="145" t="s">
        <v>328</v>
      </c>
      <c r="F1958" s="145">
        <v>0</v>
      </c>
      <c r="G1958" s="145">
        <v>200</v>
      </c>
      <c r="H1958" s="145">
        <v>233</v>
      </c>
      <c r="I1958" s="145" t="s">
        <v>345</v>
      </c>
      <c r="J1958" s="107">
        <f t="shared" si="30"/>
        <v>95</v>
      </c>
    </row>
    <row r="1959" spans="1:10" hidden="1" x14ac:dyDescent="0.25">
      <c r="A1959" s="76">
        <v>668258</v>
      </c>
      <c r="B1959" s="144" t="s">
        <v>329</v>
      </c>
      <c r="C1959" s="140">
        <v>95</v>
      </c>
      <c r="D1959" s="76">
        <v>40302</v>
      </c>
      <c r="E1959" s="145" t="s">
        <v>358</v>
      </c>
      <c r="F1959" s="145">
        <v>90</v>
      </c>
      <c r="G1959" s="145">
        <v>95</v>
      </c>
      <c r="H1959" s="145">
        <v>95</v>
      </c>
      <c r="I1959" s="145" t="s">
        <v>344</v>
      </c>
      <c r="J1959" s="107">
        <f t="shared" si="30"/>
        <v>95</v>
      </c>
    </row>
    <row r="1960" spans="1:10" hidden="1" x14ac:dyDescent="0.25">
      <c r="A1960" s="76">
        <v>668258</v>
      </c>
      <c r="B1960" s="144" t="s">
        <v>329</v>
      </c>
      <c r="C1960" s="140">
        <v>95</v>
      </c>
      <c r="D1960" s="76">
        <v>40303</v>
      </c>
      <c r="E1960" s="145" t="s">
        <v>359</v>
      </c>
      <c r="F1960" s="145">
        <v>110</v>
      </c>
      <c r="G1960" s="145">
        <v>115</v>
      </c>
      <c r="H1960" s="145">
        <v>120</v>
      </c>
      <c r="I1960" s="145" t="s">
        <v>345</v>
      </c>
      <c r="J1960" s="107">
        <f t="shared" si="30"/>
        <v>95</v>
      </c>
    </row>
    <row r="1961" spans="1:10" hidden="1" x14ac:dyDescent="0.25">
      <c r="A1961" s="76">
        <v>668257</v>
      </c>
      <c r="B1961" s="144" t="s">
        <v>330</v>
      </c>
      <c r="C1961" s="140">
        <v>94</v>
      </c>
      <c r="D1961" s="76">
        <v>40201</v>
      </c>
      <c r="E1961" s="145" t="s">
        <v>322</v>
      </c>
      <c r="F1961" s="145">
        <v>8000</v>
      </c>
      <c r="G1961" s="145">
        <v>9200</v>
      </c>
      <c r="H1961" s="145">
        <v>6500</v>
      </c>
      <c r="I1961" s="145" t="s">
        <v>345</v>
      </c>
      <c r="J1961" s="107">
        <f t="shared" si="30"/>
        <v>94</v>
      </c>
    </row>
    <row r="1962" spans="1:10" hidden="1" x14ac:dyDescent="0.25">
      <c r="A1962" s="76">
        <v>668257</v>
      </c>
      <c r="B1962" s="144" t="s">
        <v>330</v>
      </c>
      <c r="C1962" s="140">
        <v>94</v>
      </c>
      <c r="D1962" s="76">
        <v>40202</v>
      </c>
      <c r="E1962" s="145" t="s">
        <v>323</v>
      </c>
      <c r="F1962" s="145">
        <v>1</v>
      </c>
      <c r="G1962" s="145">
        <v>2</v>
      </c>
      <c r="H1962" s="145">
        <v>1.2</v>
      </c>
      <c r="I1962" s="145" t="s">
        <v>344</v>
      </c>
      <c r="J1962" s="107">
        <f t="shared" si="30"/>
        <v>94</v>
      </c>
    </row>
    <row r="1963" spans="1:10" hidden="1" x14ac:dyDescent="0.25">
      <c r="A1963" s="76">
        <v>668257</v>
      </c>
      <c r="B1963" s="144" t="s">
        <v>330</v>
      </c>
      <c r="C1963" s="140">
        <v>94</v>
      </c>
      <c r="D1963" s="76">
        <v>40204</v>
      </c>
      <c r="E1963" s="145" t="s">
        <v>324</v>
      </c>
      <c r="F1963" s="145">
        <v>50</v>
      </c>
      <c r="G1963" s="145">
        <v>150</v>
      </c>
      <c r="H1963" s="145">
        <v>55</v>
      </c>
      <c r="I1963" s="145" t="s">
        <v>344</v>
      </c>
      <c r="J1963" s="107">
        <f t="shared" si="30"/>
        <v>94</v>
      </c>
    </row>
    <row r="1964" spans="1:10" hidden="1" x14ac:dyDescent="0.25">
      <c r="A1964" s="76">
        <v>668257</v>
      </c>
      <c r="B1964" s="144" t="s">
        <v>330</v>
      </c>
      <c r="C1964" s="140">
        <v>94</v>
      </c>
      <c r="D1964" s="76">
        <v>40203</v>
      </c>
      <c r="E1964" s="145" t="s">
        <v>325</v>
      </c>
      <c r="F1964" s="145">
        <v>5</v>
      </c>
      <c r="G1964" s="145">
        <v>25</v>
      </c>
      <c r="H1964" s="145">
        <v>5</v>
      </c>
      <c r="I1964" s="145" t="s">
        <v>344</v>
      </c>
      <c r="J1964" s="107">
        <f t="shared" si="30"/>
        <v>94</v>
      </c>
    </row>
    <row r="1965" spans="1:10" hidden="1" x14ac:dyDescent="0.25">
      <c r="A1965" s="76">
        <v>668257</v>
      </c>
      <c r="B1965" s="144" t="s">
        <v>330</v>
      </c>
      <c r="C1965" s="140">
        <v>94</v>
      </c>
      <c r="D1965" s="76">
        <v>40206</v>
      </c>
      <c r="E1965" s="145" t="s">
        <v>326</v>
      </c>
      <c r="F1965" s="145">
        <v>8</v>
      </c>
      <c r="G1965" s="145">
        <v>15</v>
      </c>
      <c r="H1965" s="145">
        <v>8</v>
      </c>
      <c r="I1965" s="145" t="s">
        <v>344</v>
      </c>
      <c r="J1965" s="107">
        <f t="shared" si="30"/>
        <v>94</v>
      </c>
    </row>
    <row r="1966" spans="1:10" hidden="1" x14ac:dyDescent="0.25">
      <c r="A1966" s="76">
        <v>668257</v>
      </c>
      <c r="B1966" s="144" t="s">
        <v>330</v>
      </c>
      <c r="C1966" s="140">
        <v>94</v>
      </c>
      <c r="D1966" s="76">
        <v>40205</v>
      </c>
      <c r="E1966" s="145" t="s">
        <v>327</v>
      </c>
      <c r="F1966" s="145">
        <v>78</v>
      </c>
      <c r="G1966" s="145">
        <v>82</v>
      </c>
      <c r="H1966" s="145">
        <v>78</v>
      </c>
      <c r="I1966" s="145" t="s">
        <v>344</v>
      </c>
      <c r="J1966" s="107">
        <f t="shared" si="30"/>
        <v>94</v>
      </c>
    </row>
    <row r="1967" spans="1:10" hidden="1" x14ac:dyDescent="0.25">
      <c r="A1967" s="76">
        <v>668256</v>
      </c>
      <c r="B1967" s="144" t="s">
        <v>298</v>
      </c>
      <c r="C1967" s="140">
        <v>14</v>
      </c>
      <c r="D1967" s="76">
        <v>3</v>
      </c>
      <c r="E1967" s="145" t="s">
        <v>262</v>
      </c>
      <c r="F1967" s="145">
        <v>6400</v>
      </c>
      <c r="G1967" s="145">
        <v>7000</v>
      </c>
      <c r="H1967" s="145">
        <v>6800</v>
      </c>
      <c r="I1967" s="145" t="s">
        <v>344</v>
      </c>
      <c r="J1967" s="107">
        <f t="shared" si="30"/>
        <v>14</v>
      </c>
    </row>
    <row r="1968" spans="1:10" hidden="1" x14ac:dyDescent="0.25">
      <c r="A1968" s="76">
        <v>668256</v>
      </c>
      <c r="B1968" s="144" t="s">
        <v>298</v>
      </c>
      <c r="C1968" s="140">
        <v>14</v>
      </c>
      <c r="D1968" s="76">
        <v>59</v>
      </c>
      <c r="E1968" s="145" t="s">
        <v>263</v>
      </c>
      <c r="F1968" s="145">
        <v>20</v>
      </c>
      <c r="G1968" s="145">
        <v>20</v>
      </c>
      <c r="H1968" s="145">
        <v>20</v>
      </c>
      <c r="I1968" s="145" t="s">
        <v>344</v>
      </c>
      <c r="J1968" s="107">
        <f t="shared" si="30"/>
        <v>14</v>
      </c>
    </row>
    <row r="1969" spans="1:10" hidden="1" x14ac:dyDescent="0.25">
      <c r="A1969" s="76">
        <v>668256</v>
      </c>
      <c r="B1969" s="144" t="s">
        <v>298</v>
      </c>
      <c r="C1969" s="140">
        <v>14</v>
      </c>
      <c r="D1969" s="76">
        <v>78</v>
      </c>
      <c r="E1969" s="145" t="s">
        <v>270</v>
      </c>
      <c r="F1969" s="145">
        <v>26</v>
      </c>
      <c r="G1969" s="145">
        <v>30</v>
      </c>
      <c r="H1969" s="145">
        <v>29</v>
      </c>
      <c r="I1969" s="145" t="s">
        <v>344</v>
      </c>
      <c r="J1969" s="107">
        <f t="shared" si="30"/>
        <v>14</v>
      </c>
    </row>
    <row r="1970" spans="1:10" hidden="1" x14ac:dyDescent="0.25">
      <c r="A1970" s="76">
        <v>668256</v>
      </c>
      <c r="B1970" s="144" t="s">
        <v>298</v>
      </c>
      <c r="C1970" s="140">
        <v>14</v>
      </c>
      <c r="D1970" s="76">
        <v>36</v>
      </c>
      <c r="E1970" s="145" t="s">
        <v>365</v>
      </c>
      <c r="F1970" s="145">
        <v>0</v>
      </c>
      <c r="G1970" s="145">
        <v>0</v>
      </c>
      <c r="H1970" s="145">
        <v>0</v>
      </c>
      <c r="I1970" s="145" t="s">
        <v>344</v>
      </c>
      <c r="J1970" s="107">
        <f t="shared" si="30"/>
        <v>14</v>
      </c>
    </row>
    <row r="1971" spans="1:10" hidden="1" x14ac:dyDescent="0.25">
      <c r="A1971" s="76">
        <v>668256</v>
      </c>
      <c r="B1971" s="144" t="s">
        <v>298</v>
      </c>
      <c r="C1971" s="140">
        <v>14</v>
      </c>
      <c r="D1971" s="76">
        <v>37</v>
      </c>
      <c r="E1971" s="145" t="s">
        <v>366</v>
      </c>
      <c r="F1971" s="145">
        <v>150</v>
      </c>
      <c r="G1971" s="145">
        <v>150</v>
      </c>
      <c r="H1971" s="145">
        <v>150</v>
      </c>
      <c r="I1971" s="145" t="s">
        <v>344</v>
      </c>
      <c r="J1971" s="107">
        <f t="shared" si="30"/>
        <v>14</v>
      </c>
    </row>
    <row r="1972" spans="1:10" hidden="1" x14ac:dyDescent="0.25">
      <c r="A1972" s="76">
        <v>668256</v>
      </c>
      <c r="B1972" s="144" t="s">
        <v>298</v>
      </c>
      <c r="C1972" s="140">
        <v>14</v>
      </c>
      <c r="D1972" s="76">
        <v>38</v>
      </c>
      <c r="E1972" s="145" t="s">
        <v>367</v>
      </c>
      <c r="F1972" s="145">
        <v>0</v>
      </c>
      <c r="G1972" s="145">
        <v>0</v>
      </c>
      <c r="H1972" s="145">
        <v>0</v>
      </c>
      <c r="I1972" s="145" t="s">
        <v>344</v>
      </c>
      <c r="J1972" s="107">
        <f t="shared" si="30"/>
        <v>14</v>
      </c>
    </row>
    <row r="1973" spans="1:10" hidden="1" x14ac:dyDescent="0.25">
      <c r="A1973" s="76">
        <v>668256</v>
      </c>
      <c r="B1973" s="144" t="s">
        <v>298</v>
      </c>
      <c r="C1973" s="140">
        <v>14</v>
      </c>
      <c r="D1973" s="76">
        <v>13</v>
      </c>
      <c r="E1973" s="145" t="s">
        <v>299</v>
      </c>
      <c r="F1973" s="145">
        <v>45</v>
      </c>
      <c r="G1973" s="145">
        <v>45</v>
      </c>
      <c r="H1973" s="145">
        <v>45</v>
      </c>
      <c r="I1973" s="145" t="s">
        <v>344</v>
      </c>
      <c r="J1973" s="107">
        <f t="shared" si="30"/>
        <v>14</v>
      </c>
    </row>
    <row r="1974" spans="1:10" hidden="1" x14ac:dyDescent="0.25">
      <c r="A1974" s="76">
        <v>668254</v>
      </c>
      <c r="B1974" s="144" t="s">
        <v>189</v>
      </c>
      <c r="C1974" s="140">
        <v>90</v>
      </c>
      <c r="D1974" s="76">
        <v>60201</v>
      </c>
      <c r="E1974" s="145" t="s">
        <v>130</v>
      </c>
      <c r="F1974" s="145">
        <v>6000</v>
      </c>
      <c r="G1974" s="145">
        <v>11500</v>
      </c>
      <c r="H1974" s="145">
        <v>6000</v>
      </c>
      <c r="I1974" s="145" t="s">
        <v>344</v>
      </c>
      <c r="J1974" s="107">
        <f t="shared" si="30"/>
        <v>90</v>
      </c>
    </row>
    <row r="1975" spans="1:10" hidden="1" x14ac:dyDescent="0.25">
      <c r="A1975" s="76">
        <v>668254</v>
      </c>
      <c r="B1975" s="144" t="s">
        <v>189</v>
      </c>
      <c r="C1975" s="140">
        <v>90</v>
      </c>
      <c r="D1975" s="76">
        <v>60204</v>
      </c>
      <c r="E1975" s="145" t="s">
        <v>131</v>
      </c>
      <c r="F1975" s="145">
        <v>0</v>
      </c>
      <c r="G1975" s="145">
        <v>1</v>
      </c>
      <c r="H1975" s="145">
        <v>1</v>
      </c>
      <c r="I1975" s="145" t="s">
        <v>344</v>
      </c>
      <c r="J1975" s="107">
        <f t="shared" si="30"/>
        <v>90</v>
      </c>
    </row>
    <row r="1976" spans="1:10" hidden="1" x14ac:dyDescent="0.25">
      <c r="A1976" s="76">
        <v>668254</v>
      </c>
      <c r="B1976" s="144" t="s">
        <v>189</v>
      </c>
      <c r="C1976" s="140">
        <v>90</v>
      </c>
      <c r="D1976" s="76">
        <v>60202</v>
      </c>
      <c r="E1976" s="145" t="s">
        <v>132</v>
      </c>
      <c r="F1976" s="145">
        <v>160</v>
      </c>
      <c r="G1976" s="145">
        <v>180</v>
      </c>
      <c r="H1976" s="145">
        <v>160</v>
      </c>
      <c r="I1976" s="145" t="s">
        <v>344</v>
      </c>
      <c r="J1976" s="107">
        <f t="shared" si="30"/>
        <v>90</v>
      </c>
    </row>
    <row r="1977" spans="1:10" hidden="1" x14ac:dyDescent="0.25">
      <c r="A1977" s="76">
        <v>668254</v>
      </c>
      <c r="B1977" s="144" t="s">
        <v>189</v>
      </c>
      <c r="C1977" s="140">
        <v>90</v>
      </c>
      <c r="D1977" s="76">
        <v>60203</v>
      </c>
      <c r="E1977" s="145" t="s">
        <v>133</v>
      </c>
      <c r="F1977" s="145">
        <v>80</v>
      </c>
      <c r="G1977" s="145">
        <v>120</v>
      </c>
      <c r="H1977" s="145">
        <v>114</v>
      </c>
      <c r="I1977" s="145" t="s">
        <v>344</v>
      </c>
      <c r="J1977" s="107">
        <f t="shared" si="30"/>
        <v>90</v>
      </c>
    </row>
    <row r="1978" spans="1:10" hidden="1" x14ac:dyDescent="0.25">
      <c r="A1978" s="76">
        <v>668253</v>
      </c>
      <c r="B1978" s="144" t="s">
        <v>289</v>
      </c>
      <c r="C1978" s="140">
        <v>29</v>
      </c>
      <c r="D1978" s="76">
        <v>10204</v>
      </c>
      <c r="E1978" s="145" t="s">
        <v>280</v>
      </c>
      <c r="F1978" s="145">
        <v>0</v>
      </c>
      <c r="G1978" s="145">
        <v>150</v>
      </c>
      <c r="H1978" s="145">
        <v>63</v>
      </c>
      <c r="I1978" s="145" t="s">
        <v>344</v>
      </c>
      <c r="J1978" s="107">
        <f t="shared" si="30"/>
        <v>29</v>
      </c>
    </row>
    <row r="1979" spans="1:10" hidden="1" x14ac:dyDescent="0.25">
      <c r="A1979" s="76">
        <v>668253</v>
      </c>
      <c r="B1979" s="144" t="s">
        <v>289</v>
      </c>
      <c r="C1979" s="140">
        <v>29</v>
      </c>
      <c r="D1979" s="76">
        <v>10206</v>
      </c>
      <c r="E1979" s="145" t="s">
        <v>281</v>
      </c>
      <c r="F1979" s="145">
        <v>0</v>
      </c>
      <c r="G1979" s="145">
        <v>150</v>
      </c>
      <c r="H1979" s="145">
        <v>87</v>
      </c>
      <c r="I1979" s="145" t="s">
        <v>344</v>
      </c>
      <c r="J1979" s="107">
        <f t="shared" si="30"/>
        <v>29</v>
      </c>
    </row>
    <row r="1980" spans="1:10" hidden="1" x14ac:dyDescent="0.25">
      <c r="A1980" s="76">
        <v>668253</v>
      </c>
      <c r="B1980" s="144" t="s">
        <v>289</v>
      </c>
      <c r="C1980" s="140">
        <v>29</v>
      </c>
      <c r="D1980" s="76">
        <v>10202</v>
      </c>
      <c r="E1980" s="145" t="s">
        <v>282</v>
      </c>
      <c r="F1980" s="145">
        <v>0</v>
      </c>
      <c r="G1980" s="145">
        <v>3</v>
      </c>
      <c r="H1980" s="145">
        <v>0.61</v>
      </c>
      <c r="I1980" s="145" t="s">
        <v>344</v>
      </c>
      <c r="J1980" s="107">
        <f t="shared" si="30"/>
        <v>29</v>
      </c>
    </row>
    <row r="1981" spans="1:10" hidden="1" x14ac:dyDescent="0.25">
      <c r="A1981" s="76">
        <v>668253</v>
      </c>
      <c r="B1981" s="144" t="s">
        <v>289</v>
      </c>
      <c r="C1981" s="140">
        <v>29</v>
      </c>
      <c r="D1981" s="76">
        <v>10203</v>
      </c>
      <c r="E1981" s="145" t="s">
        <v>283</v>
      </c>
      <c r="F1981" s="145">
        <v>4</v>
      </c>
      <c r="G1981" s="145">
        <v>6</v>
      </c>
      <c r="H1981" s="145">
        <v>4.59</v>
      </c>
      <c r="I1981" s="145" t="s">
        <v>344</v>
      </c>
      <c r="J1981" s="107">
        <f t="shared" si="30"/>
        <v>29</v>
      </c>
    </row>
    <row r="1982" spans="1:10" hidden="1" x14ac:dyDescent="0.25">
      <c r="A1982" s="76">
        <v>668253</v>
      </c>
      <c r="B1982" s="144" t="s">
        <v>289</v>
      </c>
      <c r="C1982" s="140">
        <v>29</v>
      </c>
      <c r="D1982" s="76">
        <v>10205</v>
      </c>
      <c r="E1982" s="145" t="s">
        <v>284</v>
      </c>
      <c r="F1982" s="145">
        <v>0</v>
      </c>
      <c r="G1982" s="145">
        <v>100</v>
      </c>
      <c r="H1982" s="145">
        <v>80</v>
      </c>
      <c r="I1982" s="145" t="s">
        <v>344</v>
      </c>
      <c r="J1982" s="107">
        <f t="shared" si="30"/>
        <v>29</v>
      </c>
    </row>
    <row r="1983" spans="1:10" hidden="1" x14ac:dyDescent="0.25">
      <c r="A1983" s="76">
        <v>668253</v>
      </c>
      <c r="B1983" s="144" t="s">
        <v>289</v>
      </c>
      <c r="C1983" s="140">
        <v>29</v>
      </c>
      <c r="D1983" s="76">
        <v>10207</v>
      </c>
      <c r="E1983" s="145" t="s">
        <v>285</v>
      </c>
      <c r="F1983" s="145">
        <v>0</v>
      </c>
      <c r="G1983" s="145">
        <v>100</v>
      </c>
      <c r="H1983" s="145">
        <v>100</v>
      </c>
      <c r="I1983" s="145" t="s">
        <v>344</v>
      </c>
      <c r="J1983" s="107">
        <f t="shared" si="30"/>
        <v>29</v>
      </c>
    </row>
    <row r="1984" spans="1:10" hidden="1" x14ac:dyDescent="0.25">
      <c r="A1984" s="76">
        <v>668253</v>
      </c>
      <c r="B1984" s="144" t="s">
        <v>289</v>
      </c>
      <c r="C1984" s="140">
        <v>29</v>
      </c>
      <c r="D1984" s="76">
        <v>10201</v>
      </c>
      <c r="E1984" s="145" t="s">
        <v>286</v>
      </c>
      <c r="F1984" s="145">
        <v>50</v>
      </c>
      <c r="G1984" s="145">
        <v>55</v>
      </c>
      <c r="H1984" s="145">
        <v>49.83</v>
      </c>
      <c r="I1984" s="145" t="s">
        <v>345</v>
      </c>
      <c r="J1984" s="107">
        <f t="shared" si="30"/>
        <v>29</v>
      </c>
    </row>
    <row r="1985" spans="1:10" hidden="1" x14ac:dyDescent="0.25">
      <c r="A1985" s="76">
        <v>668250</v>
      </c>
      <c r="B1985" s="144" t="s">
        <v>196</v>
      </c>
      <c r="C1985" s="140">
        <v>86</v>
      </c>
      <c r="D1985" s="76">
        <v>60303</v>
      </c>
      <c r="E1985" s="145" t="s">
        <v>240</v>
      </c>
      <c r="F1985" s="145">
        <v>0</v>
      </c>
      <c r="G1985" s="145">
        <v>110</v>
      </c>
      <c r="H1985" s="145">
        <v>49.2</v>
      </c>
      <c r="I1985" s="145" t="s">
        <v>344</v>
      </c>
      <c r="J1985" s="107">
        <f t="shared" si="30"/>
        <v>86</v>
      </c>
    </row>
    <row r="1986" spans="1:10" hidden="1" x14ac:dyDescent="0.25">
      <c r="A1986" s="76">
        <v>668250</v>
      </c>
      <c r="B1986" s="144" t="s">
        <v>196</v>
      </c>
      <c r="C1986" s="140">
        <v>86</v>
      </c>
      <c r="D1986" s="76">
        <v>60302</v>
      </c>
      <c r="E1986" s="145" t="s">
        <v>241</v>
      </c>
      <c r="F1986" s="145">
        <v>0</v>
      </c>
      <c r="G1986" s="145">
        <v>60</v>
      </c>
      <c r="H1986" s="145">
        <v>3.5</v>
      </c>
      <c r="I1986" s="145" t="s">
        <v>344</v>
      </c>
      <c r="J1986" s="107">
        <f t="shared" ref="J1986:J2049" si="31">IF(A1986="","",IF(OR(C1986=73,C1986=74,C1986=75),75,IF(OR(C1986=31,C1986=32,C1986=33),33,IF(OR(C1986=301,C1986=302,C1986=303,C1986=304,C1986=305),301,C1986))))</f>
        <v>86</v>
      </c>
    </row>
    <row r="1987" spans="1:10" hidden="1" x14ac:dyDescent="0.25">
      <c r="A1987" s="76">
        <v>668250</v>
      </c>
      <c r="B1987" s="144" t="s">
        <v>196</v>
      </c>
      <c r="C1987" s="140">
        <v>86</v>
      </c>
      <c r="D1987" s="76">
        <v>60301</v>
      </c>
      <c r="E1987" s="145" t="s">
        <v>242</v>
      </c>
      <c r="F1987" s="145">
        <v>105</v>
      </c>
      <c r="G1987" s="145">
        <v>120</v>
      </c>
      <c r="H1987" s="145">
        <v>110.9</v>
      </c>
      <c r="I1987" s="145" t="s">
        <v>344</v>
      </c>
      <c r="J1987" s="107">
        <f t="shared" si="31"/>
        <v>86</v>
      </c>
    </row>
    <row r="1988" spans="1:10" hidden="1" x14ac:dyDescent="0.25">
      <c r="A1988" s="76">
        <v>668245</v>
      </c>
      <c r="B1988" s="144" t="s">
        <v>361</v>
      </c>
      <c r="C1988" s="140">
        <v>1</v>
      </c>
      <c r="D1988" s="76">
        <v>3</v>
      </c>
      <c r="E1988" s="145" t="s">
        <v>262</v>
      </c>
      <c r="F1988" s="145">
        <v>3800</v>
      </c>
      <c r="G1988" s="145">
        <v>4300</v>
      </c>
      <c r="H1988" s="145">
        <v>3800</v>
      </c>
      <c r="I1988" s="145" t="s">
        <v>344</v>
      </c>
      <c r="J1988" s="107">
        <f t="shared" si="31"/>
        <v>1</v>
      </c>
    </row>
    <row r="1989" spans="1:10" hidden="1" x14ac:dyDescent="0.25">
      <c r="A1989" s="76">
        <v>668245</v>
      </c>
      <c r="B1989" s="144" t="s">
        <v>361</v>
      </c>
      <c r="C1989" s="140">
        <v>1</v>
      </c>
      <c r="D1989" s="76">
        <v>59</v>
      </c>
      <c r="E1989" s="145" t="s">
        <v>263</v>
      </c>
      <c r="F1989" s="145">
        <v>52</v>
      </c>
      <c r="G1989" s="145">
        <v>60</v>
      </c>
      <c r="H1989" s="145">
        <v>35</v>
      </c>
      <c r="I1989" s="145" t="s">
        <v>345</v>
      </c>
      <c r="J1989" s="107">
        <f t="shared" si="31"/>
        <v>1</v>
      </c>
    </row>
    <row r="1990" spans="1:10" hidden="1" x14ac:dyDescent="0.25">
      <c r="A1990" s="76">
        <v>668245</v>
      </c>
      <c r="B1990" s="144" t="s">
        <v>361</v>
      </c>
      <c r="C1990" s="140">
        <v>1</v>
      </c>
      <c r="D1990" s="76">
        <v>12</v>
      </c>
      <c r="E1990" s="145" t="s">
        <v>364</v>
      </c>
      <c r="F1990" s="145">
        <v>30</v>
      </c>
      <c r="G1990" s="145">
        <v>100</v>
      </c>
      <c r="H1990" s="145">
        <v>30</v>
      </c>
      <c r="I1990" s="145" t="s">
        <v>344</v>
      </c>
      <c r="J1990" s="107">
        <f t="shared" si="31"/>
        <v>1</v>
      </c>
    </row>
    <row r="1991" spans="1:10" hidden="1" x14ac:dyDescent="0.25">
      <c r="A1991" s="76">
        <v>668245</v>
      </c>
      <c r="B1991" s="144" t="s">
        <v>361</v>
      </c>
      <c r="C1991" s="140">
        <v>1</v>
      </c>
      <c r="D1991" s="76">
        <v>7</v>
      </c>
      <c r="E1991" s="145" t="s">
        <v>264</v>
      </c>
      <c r="F1991" s="145">
        <v>24</v>
      </c>
      <c r="G1991" s="145">
        <v>26</v>
      </c>
      <c r="H1991" s="145">
        <v>26</v>
      </c>
      <c r="I1991" s="145" t="s">
        <v>344</v>
      </c>
      <c r="J1991" s="107">
        <f t="shared" si="31"/>
        <v>1</v>
      </c>
    </row>
    <row r="1992" spans="1:10" hidden="1" x14ac:dyDescent="0.25">
      <c r="A1992" s="76">
        <v>668239</v>
      </c>
      <c r="B1992" s="144" t="s">
        <v>193</v>
      </c>
      <c r="C1992" s="140">
        <v>73</v>
      </c>
      <c r="D1992" s="76">
        <v>30406</v>
      </c>
      <c r="E1992" s="145" t="s">
        <v>119</v>
      </c>
      <c r="F1992" s="145">
        <v>2400</v>
      </c>
      <c r="G1992" s="145">
        <v>2550</v>
      </c>
      <c r="H1992" s="145">
        <v>2300</v>
      </c>
      <c r="I1992" s="145" t="s">
        <v>345</v>
      </c>
      <c r="J1992" s="107">
        <f t="shared" si="31"/>
        <v>75</v>
      </c>
    </row>
    <row r="1993" spans="1:10" hidden="1" x14ac:dyDescent="0.25">
      <c r="A1993" s="76">
        <v>668239</v>
      </c>
      <c r="B1993" s="144" t="s">
        <v>193</v>
      </c>
      <c r="C1993" s="140">
        <v>73</v>
      </c>
      <c r="D1993" s="76">
        <v>30408</v>
      </c>
      <c r="E1993" s="145" t="s">
        <v>120</v>
      </c>
      <c r="F1993" s="145">
        <v>20</v>
      </c>
      <c r="G1993" s="145">
        <v>25</v>
      </c>
      <c r="H1993" s="145">
        <v>25</v>
      </c>
      <c r="I1993" s="145" t="s">
        <v>344</v>
      </c>
      <c r="J1993" s="107">
        <f t="shared" si="31"/>
        <v>75</v>
      </c>
    </row>
    <row r="1994" spans="1:10" hidden="1" x14ac:dyDescent="0.25">
      <c r="A1994" s="76">
        <v>668239</v>
      </c>
      <c r="B1994" s="144" t="s">
        <v>193</v>
      </c>
      <c r="C1994" s="140">
        <v>73</v>
      </c>
      <c r="D1994" s="76">
        <v>30409</v>
      </c>
      <c r="E1994" s="145" t="s">
        <v>121</v>
      </c>
      <c r="F1994" s="145">
        <v>0.1</v>
      </c>
      <c r="G1994" s="145">
        <v>0.2</v>
      </c>
      <c r="H1994" s="145">
        <v>0.2</v>
      </c>
      <c r="I1994" s="145" t="s">
        <v>344</v>
      </c>
      <c r="J1994" s="107">
        <f t="shared" si="31"/>
        <v>75</v>
      </c>
    </row>
    <row r="1995" spans="1:10" hidden="1" x14ac:dyDescent="0.25">
      <c r="A1995" s="76">
        <v>668239</v>
      </c>
      <c r="B1995" s="144" t="s">
        <v>193</v>
      </c>
      <c r="C1995" s="140">
        <v>73</v>
      </c>
      <c r="D1995" s="76">
        <v>30401</v>
      </c>
      <c r="E1995" s="145" t="s">
        <v>122</v>
      </c>
      <c r="F1995" s="145">
        <v>2</v>
      </c>
      <c r="G1995" s="145">
        <v>6</v>
      </c>
      <c r="H1995" s="145">
        <v>8</v>
      </c>
      <c r="I1995" s="145" t="s">
        <v>345</v>
      </c>
      <c r="J1995" s="107">
        <f t="shared" si="31"/>
        <v>75</v>
      </c>
    </row>
    <row r="1996" spans="1:10" hidden="1" x14ac:dyDescent="0.25">
      <c r="A1996" s="76">
        <v>668239</v>
      </c>
      <c r="B1996" s="144" t="s">
        <v>193</v>
      </c>
      <c r="C1996" s="140">
        <v>73</v>
      </c>
      <c r="D1996" s="76">
        <v>30407</v>
      </c>
      <c r="E1996" s="145" t="s">
        <v>123</v>
      </c>
      <c r="F1996" s="145">
        <v>1.3</v>
      </c>
      <c r="G1996" s="145">
        <v>1.8</v>
      </c>
      <c r="H1996" s="145">
        <v>1.4</v>
      </c>
      <c r="I1996" s="145" t="s">
        <v>344</v>
      </c>
      <c r="J1996" s="107">
        <f t="shared" si="31"/>
        <v>75</v>
      </c>
    </row>
    <row r="1997" spans="1:10" hidden="1" x14ac:dyDescent="0.25">
      <c r="A1997" s="76">
        <v>668239</v>
      </c>
      <c r="B1997" s="144" t="s">
        <v>193</v>
      </c>
      <c r="C1997" s="140">
        <v>73</v>
      </c>
      <c r="D1997" s="76">
        <v>30405</v>
      </c>
      <c r="E1997" s="145" t="s">
        <v>124</v>
      </c>
      <c r="F1997" s="145">
        <v>52</v>
      </c>
      <c r="G1997" s="145">
        <v>55</v>
      </c>
      <c r="H1997" s="145">
        <v>55</v>
      </c>
      <c r="I1997" s="145" t="s">
        <v>344</v>
      </c>
      <c r="J1997" s="107">
        <f t="shared" si="31"/>
        <v>75</v>
      </c>
    </row>
    <row r="1998" spans="1:10" hidden="1" x14ac:dyDescent="0.25">
      <c r="A1998" s="76">
        <v>668239</v>
      </c>
      <c r="B1998" s="144" t="s">
        <v>193</v>
      </c>
      <c r="C1998" s="140">
        <v>73</v>
      </c>
      <c r="D1998" s="76">
        <v>30403</v>
      </c>
      <c r="E1998" s="145" t="s">
        <v>125</v>
      </c>
      <c r="F1998" s="145">
        <v>85</v>
      </c>
      <c r="G1998" s="145">
        <v>100</v>
      </c>
      <c r="H1998" s="145">
        <v>85</v>
      </c>
      <c r="I1998" s="145" t="s">
        <v>344</v>
      </c>
      <c r="J1998" s="107">
        <f t="shared" si="31"/>
        <v>75</v>
      </c>
    </row>
    <row r="1999" spans="1:10" hidden="1" x14ac:dyDescent="0.25">
      <c r="A1999" s="76">
        <v>668239</v>
      </c>
      <c r="B1999" s="144" t="s">
        <v>193</v>
      </c>
      <c r="C1999" s="140">
        <v>73</v>
      </c>
      <c r="D1999" s="76">
        <v>30402</v>
      </c>
      <c r="E1999" s="145" t="s">
        <v>126</v>
      </c>
      <c r="F1999" s="145">
        <v>180</v>
      </c>
      <c r="G1999" s="145">
        <v>200</v>
      </c>
      <c r="H1999" s="145">
        <v>173.4</v>
      </c>
      <c r="I1999" s="145" t="s">
        <v>345</v>
      </c>
      <c r="J1999" s="107">
        <f t="shared" si="31"/>
        <v>75</v>
      </c>
    </row>
    <row r="2000" spans="1:10" hidden="1" x14ac:dyDescent="0.25">
      <c r="A2000" s="76">
        <v>668239</v>
      </c>
      <c r="B2000" s="144" t="s">
        <v>193</v>
      </c>
      <c r="C2000" s="140">
        <v>73</v>
      </c>
      <c r="D2000" s="76">
        <v>30404</v>
      </c>
      <c r="E2000" s="145" t="s">
        <v>127</v>
      </c>
      <c r="F2000" s="145">
        <v>16</v>
      </c>
      <c r="G2000" s="145">
        <v>20</v>
      </c>
      <c r="H2000" s="145">
        <v>20</v>
      </c>
      <c r="I2000" s="145" t="s">
        <v>344</v>
      </c>
      <c r="J2000" s="107">
        <f t="shared" si="31"/>
        <v>75</v>
      </c>
    </row>
    <row r="2001" spans="1:10" hidden="1" x14ac:dyDescent="0.25">
      <c r="A2001" s="76">
        <v>668237</v>
      </c>
      <c r="B2001" s="144" t="s">
        <v>298</v>
      </c>
      <c r="C2001" s="140">
        <v>14</v>
      </c>
      <c r="D2001" s="76">
        <v>3</v>
      </c>
      <c r="E2001" s="145" t="s">
        <v>262</v>
      </c>
      <c r="F2001" s="145">
        <v>6400</v>
      </c>
      <c r="G2001" s="145">
        <v>7000</v>
      </c>
      <c r="H2001" s="145">
        <v>6800</v>
      </c>
      <c r="I2001" s="145" t="s">
        <v>344</v>
      </c>
      <c r="J2001" s="107">
        <f t="shared" si="31"/>
        <v>14</v>
      </c>
    </row>
    <row r="2002" spans="1:10" hidden="1" x14ac:dyDescent="0.25">
      <c r="A2002" s="76">
        <v>668237</v>
      </c>
      <c r="B2002" s="144" t="s">
        <v>298</v>
      </c>
      <c r="C2002" s="140">
        <v>14</v>
      </c>
      <c r="D2002" s="76">
        <v>59</v>
      </c>
      <c r="E2002" s="145" t="s">
        <v>263</v>
      </c>
      <c r="F2002" s="145">
        <v>20</v>
      </c>
      <c r="G2002" s="145">
        <v>20</v>
      </c>
      <c r="H2002" s="145">
        <v>20</v>
      </c>
      <c r="I2002" s="145" t="s">
        <v>344</v>
      </c>
      <c r="J2002" s="107">
        <f t="shared" si="31"/>
        <v>14</v>
      </c>
    </row>
    <row r="2003" spans="1:10" hidden="1" x14ac:dyDescent="0.25">
      <c r="A2003" s="76">
        <v>668237</v>
      </c>
      <c r="B2003" s="144" t="s">
        <v>298</v>
      </c>
      <c r="C2003" s="140">
        <v>14</v>
      </c>
      <c r="D2003" s="76">
        <v>78</v>
      </c>
      <c r="E2003" s="145" t="s">
        <v>270</v>
      </c>
      <c r="F2003" s="145">
        <v>26</v>
      </c>
      <c r="G2003" s="145">
        <v>30</v>
      </c>
      <c r="H2003" s="145">
        <v>28</v>
      </c>
      <c r="I2003" s="145" t="s">
        <v>344</v>
      </c>
      <c r="J2003" s="107">
        <f t="shared" si="31"/>
        <v>14</v>
      </c>
    </row>
    <row r="2004" spans="1:10" hidden="1" x14ac:dyDescent="0.25">
      <c r="A2004" s="76">
        <v>668237</v>
      </c>
      <c r="B2004" s="144" t="s">
        <v>298</v>
      </c>
      <c r="C2004" s="140">
        <v>14</v>
      </c>
      <c r="D2004" s="76">
        <v>36</v>
      </c>
      <c r="E2004" s="145" t="s">
        <v>365</v>
      </c>
      <c r="F2004" s="145">
        <v>0</v>
      </c>
      <c r="G2004" s="145">
        <v>0</v>
      </c>
      <c r="H2004" s="145">
        <v>0</v>
      </c>
      <c r="I2004" s="145" t="s">
        <v>344</v>
      </c>
      <c r="J2004" s="107">
        <f t="shared" si="31"/>
        <v>14</v>
      </c>
    </row>
    <row r="2005" spans="1:10" hidden="1" x14ac:dyDescent="0.25">
      <c r="A2005" s="76">
        <v>668237</v>
      </c>
      <c r="B2005" s="144" t="s">
        <v>298</v>
      </c>
      <c r="C2005" s="140">
        <v>14</v>
      </c>
      <c r="D2005" s="76">
        <v>37</v>
      </c>
      <c r="E2005" s="145" t="s">
        <v>366</v>
      </c>
      <c r="F2005" s="145">
        <v>150</v>
      </c>
      <c r="G2005" s="145">
        <v>150</v>
      </c>
      <c r="H2005" s="145">
        <v>150</v>
      </c>
      <c r="I2005" s="145" t="s">
        <v>344</v>
      </c>
      <c r="J2005" s="107">
        <f t="shared" si="31"/>
        <v>14</v>
      </c>
    </row>
    <row r="2006" spans="1:10" hidden="1" x14ac:dyDescent="0.25">
      <c r="A2006" s="76">
        <v>668237</v>
      </c>
      <c r="B2006" s="144" t="s">
        <v>298</v>
      </c>
      <c r="C2006" s="140">
        <v>14</v>
      </c>
      <c r="D2006" s="76">
        <v>38</v>
      </c>
      <c r="E2006" s="145" t="s">
        <v>367</v>
      </c>
      <c r="F2006" s="145">
        <v>0</v>
      </c>
      <c r="G2006" s="145">
        <v>0</v>
      </c>
      <c r="H2006" s="145">
        <v>0</v>
      </c>
      <c r="I2006" s="145" t="s">
        <v>344</v>
      </c>
      <c r="J2006" s="107">
        <f t="shared" si="31"/>
        <v>14</v>
      </c>
    </row>
    <row r="2007" spans="1:10" hidden="1" x14ac:dyDescent="0.25">
      <c r="A2007" s="76">
        <v>668237</v>
      </c>
      <c r="B2007" s="144" t="s">
        <v>298</v>
      </c>
      <c r="C2007" s="140">
        <v>14</v>
      </c>
      <c r="D2007" s="76">
        <v>13</v>
      </c>
      <c r="E2007" s="145" t="s">
        <v>299</v>
      </c>
      <c r="F2007" s="145">
        <v>45</v>
      </c>
      <c r="G2007" s="145">
        <v>45</v>
      </c>
      <c r="H2007" s="145">
        <v>45</v>
      </c>
      <c r="I2007" s="145" t="s">
        <v>344</v>
      </c>
      <c r="J2007" s="107">
        <f t="shared" si="31"/>
        <v>14</v>
      </c>
    </row>
    <row r="2008" spans="1:10" hidden="1" x14ac:dyDescent="0.25">
      <c r="A2008" s="76">
        <v>668232</v>
      </c>
      <c r="B2008" s="144" t="s">
        <v>298</v>
      </c>
      <c r="C2008" s="140">
        <v>14</v>
      </c>
      <c r="D2008" s="76">
        <v>3</v>
      </c>
      <c r="E2008" s="145" t="s">
        <v>262</v>
      </c>
      <c r="F2008" s="145">
        <v>6400</v>
      </c>
      <c r="G2008" s="145">
        <v>7000</v>
      </c>
      <c r="H2008" s="145">
        <v>6800</v>
      </c>
      <c r="I2008" s="145" t="s">
        <v>344</v>
      </c>
      <c r="J2008" s="107">
        <f t="shared" si="31"/>
        <v>14</v>
      </c>
    </row>
    <row r="2009" spans="1:10" hidden="1" x14ac:dyDescent="0.25">
      <c r="A2009" s="76">
        <v>668232</v>
      </c>
      <c r="B2009" s="144" t="s">
        <v>298</v>
      </c>
      <c r="C2009" s="140">
        <v>14</v>
      </c>
      <c r="D2009" s="76">
        <v>59</v>
      </c>
      <c r="E2009" s="145" t="s">
        <v>263</v>
      </c>
      <c r="F2009" s="145">
        <v>20</v>
      </c>
      <c r="G2009" s="145">
        <v>20</v>
      </c>
      <c r="H2009" s="145">
        <v>20</v>
      </c>
      <c r="I2009" s="145" t="s">
        <v>344</v>
      </c>
      <c r="J2009" s="107">
        <f t="shared" si="31"/>
        <v>14</v>
      </c>
    </row>
    <row r="2010" spans="1:10" hidden="1" x14ac:dyDescent="0.25">
      <c r="A2010" s="76">
        <v>668232</v>
      </c>
      <c r="B2010" s="144" t="s">
        <v>298</v>
      </c>
      <c r="C2010" s="140">
        <v>14</v>
      </c>
      <c r="D2010" s="76">
        <v>78</v>
      </c>
      <c r="E2010" s="145" t="s">
        <v>270</v>
      </c>
      <c r="F2010" s="145">
        <v>26</v>
      </c>
      <c r="G2010" s="145">
        <v>30</v>
      </c>
      <c r="H2010" s="145">
        <v>28</v>
      </c>
      <c r="I2010" s="145" t="s">
        <v>344</v>
      </c>
      <c r="J2010" s="107">
        <f t="shared" si="31"/>
        <v>14</v>
      </c>
    </row>
    <row r="2011" spans="1:10" hidden="1" x14ac:dyDescent="0.25">
      <c r="A2011" s="76">
        <v>668232</v>
      </c>
      <c r="B2011" s="144" t="s">
        <v>298</v>
      </c>
      <c r="C2011" s="140">
        <v>14</v>
      </c>
      <c r="D2011" s="76">
        <v>36</v>
      </c>
      <c r="E2011" s="145" t="s">
        <v>365</v>
      </c>
      <c r="F2011" s="145">
        <v>0</v>
      </c>
      <c r="G2011" s="145">
        <v>0</v>
      </c>
      <c r="H2011" s="145">
        <v>0</v>
      </c>
      <c r="I2011" s="145" t="s">
        <v>344</v>
      </c>
      <c r="J2011" s="107">
        <f t="shared" si="31"/>
        <v>14</v>
      </c>
    </row>
    <row r="2012" spans="1:10" hidden="1" x14ac:dyDescent="0.25">
      <c r="A2012" s="76">
        <v>668232</v>
      </c>
      <c r="B2012" s="144" t="s">
        <v>298</v>
      </c>
      <c r="C2012" s="140">
        <v>14</v>
      </c>
      <c r="D2012" s="76">
        <v>37</v>
      </c>
      <c r="E2012" s="145" t="s">
        <v>366</v>
      </c>
      <c r="F2012" s="145">
        <v>150</v>
      </c>
      <c r="G2012" s="145">
        <v>150</v>
      </c>
      <c r="H2012" s="145">
        <v>150</v>
      </c>
      <c r="I2012" s="145" t="s">
        <v>344</v>
      </c>
      <c r="J2012" s="107">
        <f t="shared" si="31"/>
        <v>14</v>
      </c>
    </row>
    <row r="2013" spans="1:10" hidden="1" x14ac:dyDescent="0.25">
      <c r="A2013" s="76">
        <v>668232</v>
      </c>
      <c r="B2013" s="144" t="s">
        <v>298</v>
      </c>
      <c r="C2013" s="140">
        <v>14</v>
      </c>
      <c r="D2013" s="76">
        <v>38</v>
      </c>
      <c r="E2013" s="145" t="s">
        <v>367</v>
      </c>
      <c r="F2013" s="145">
        <v>0</v>
      </c>
      <c r="G2013" s="145">
        <v>0</v>
      </c>
      <c r="H2013" s="145">
        <v>0</v>
      </c>
      <c r="I2013" s="145" t="s">
        <v>344</v>
      </c>
      <c r="J2013" s="107">
        <f t="shared" si="31"/>
        <v>14</v>
      </c>
    </row>
    <row r="2014" spans="1:10" hidden="1" x14ac:dyDescent="0.25">
      <c r="A2014" s="76">
        <v>668232</v>
      </c>
      <c r="B2014" s="144" t="s">
        <v>298</v>
      </c>
      <c r="C2014" s="140">
        <v>14</v>
      </c>
      <c r="D2014" s="76">
        <v>13</v>
      </c>
      <c r="E2014" s="145" t="s">
        <v>299</v>
      </c>
      <c r="F2014" s="145">
        <v>45</v>
      </c>
      <c r="G2014" s="145">
        <v>45</v>
      </c>
      <c r="H2014" s="145">
        <v>45</v>
      </c>
      <c r="I2014" s="145" t="s">
        <v>344</v>
      </c>
      <c r="J2014" s="107">
        <f t="shared" si="31"/>
        <v>14</v>
      </c>
    </row>
    <row r="2015" spans="1:10" hidden="1" x14ac:dyDescent="0.25">
      <c r="A2015" s="76">
        <v>668231</v>
      </c>
      <c r="B2015" s="144" t="s">
        <v>225</v>
      </c>
      <c r="C2015" s="140">
        <v>76</v>
      </c>
      <c r="D2015" s="76">
        <v>40402</v>
      </c>
      <c r="E2015" s="145" t="s">
        <v>220</v>
      </c>
      <c r="F2015" s="145">
        <v>6000</v>
      </c>
      <c r="G2015" s="145">
        <v>9500</v>
      </c>
      <c r="H2015" s="145">
        <v>8400</v>
      </c>
      <c r="I2015" s="145" t="s">
        <v>344</v>
      </c>
      <c r="J2015" s="107">
        <f t="shared" si="31"/>
        <v>76</v>
      </c>
    </row>
    <row r="2016" spans="1:10" hidden="1" x14ac:dyDescent="0.25">
      <c r="A2016" s="76">
        <v>668231</v>
      </c>
      <c r="B2016" s="144" t="s">
        <v>225</v>
      </c>
      <c r="C2016" s="140">
        <v>76</v>
      </c>
      <c r="D2016" s="76">
        <v>40406</v>
      </c>
      <c r="E2016" s="145" t="s">
        <v>221</v>
      </c>
      <c r="F2016" s="145">
        <v>600</v>
      </c>
      <c r="G2016" s="145">
        <v>800</v>
      </c>
      <c r="H2016" s="145">
        <v>600</v>
      </c>
      <c r="I2016" s="145" t="s">
        <v>344</v>
      </c>
      <c r="J2016" s="107">
        <f t="shared" si="31"/>
        <v>76</v>
      </c>
    </row>
    <row r="2017" spans="1:10" hidden="1" x14ac:dyDescent="0.25">
      <c r="A2017" s="76">
        <v>668231</v>
      </c>
      <c r="B2017" s="144" t="s">
        <v>225</v>
      </c>
      <c r="C2017" s="140">
        <v>76</v>
      </c>
      <c r="D2017" s="76">
        <v>40405</v>
      </c>
      <c r="E2017" s="145" t="s">
        <v>222</v>
      </c>
      <c r="F2017" s="145">
        <v>19</v>
      </c>
      <c r="G2017" s="145">
        <v>20</v>
      </c>
      <c r="H2017" s="145">
        <v>20</v>
      </c>
      <c r="I2017" s="145" t="s">
        <v>344</v>
      </c>
      <c r="J2017" s="107">
        <f t="shared" si="31"/>
        <v>76</v>
      </c>
    </row>
    <row r="2018" spans="1:10" hidden="1" x14ac:dyDescent="0.25">
      <c r="A2018" s="76">
        <v>668231</v>
      </c>
      <c r="B2018" s="144" t="s">
        <v>225</v>
      </c>
      <c r="C2018" s="140">
        <v>76</v>
      </c>
      <c r="D2018" s="76">
        <v>40401</v>
      </c>
      <c r="E2018" s="145" t="s">
        <v>128</v>
      </c>
      <c r="F2018" s="145">
        <v>0</v>
      </c>
      <c r="G2018" s="145">
        <v>5</v>
      </c>
      <c r="H2018" s="145">
        <v>1.5</v>
      </c>
      <c r="I2018" s="145" t="s">
        <v>344</v>
      </c>
      <c r="J2018" s="107">
        <f t="shared" si="31"/>
        <v>76</v>
      </c>
    </row>
    <row r="2019" spans="1:10" hidden="1" x14ac:dyDescent="0.25">
      <c r="A2019" s="76">
        <v>668231</v>
      </c>
      <c r="B2019" s="144" t="s">
        <v>225</v>
      </c>
      <c r="C2019" s="140">
        <v>76</v>
      </c>
      <c r="D2019" s="76">
        <v>40404</v>
      </c>
      <c r="E2019" s="145" t="s">
        <v>129</v>
      </c>
      <c r="F2019" s="145">
        <v>1.5</v>
      </c>
      <c r="G2019" s="145">
        <v>2</v>
      </c>
      <c r="H2019" s="145">
        <v>1.5</v>
      </c>
      <c r="I2019" s="145" t="s">
        <v>344</v>
      </c>
      <c r="J2019" s="107">
        <f t="shared" si="31"/>
        <v>76</v>
      </c>
    </row>
    <row r="2020" spans="1:10" hidden="1" x14ac:dyDescent="0.25">
      <c r="A2020" s="76">
        <v>668231</v>
      </c>
      <c r="B2020" s="144" t="s">
        <v>225</v>
      </c>
      <c r="C2020" s="140">
        <v>76</v>
      </c>
      <c r="D2020" s="76">
        <v>40403</v>
      </c>
      <c r="E2020" s="145" t="s">
        <v>223</v>
      </c>
      <c r="F2020" s="145">
        <v>245</v>
      </c>
      <c r="G2020" s="145">
        <v>255</v>
      </c>
      <c r="H2020" s="145">
        <v>250</v>
      </c>
      <c r="I2020" s="145" t="s">
        <v>344</v>
      </c>
      <c r="J2020" s="107">
        <f t="shared" si="31"/>
        <v>76</v>
      </c>
    </row>
    <row r="2021" spans="1:10" hidden="1" x14ac:dyDescent="0.25">
      <c r="A2021" s="76">
        <v>668231</v>
      </c>
      <c r="B2021" s="144" t="s">
        <v>225</v>
      </c>
      <c r="C2021" s="140">
        <v>76</v>
      </c>
      <c r="D2021" s="76">
        <v>40407</v>
      </c>
      <c r="E2021" s="145" t="s">
        <v>224</v>
      </c>
      <c r="F2021" s="145">
        <v>52</v>
      </c>
      <c r="G2021" s="145">
        <v>60</v>
      </c>
      <c r="H2021" s="145">
        <v>59</v>
      </c>
      <c r="I2021" s="145" t="s">
        <v>344</v>
      </c>
      <c r="J2021" s="107">
        <f t="shared" si="31"/>
        <v>76</v>
      </c>
    </row>
    <row r="2022" spans="1:10" hidden="1" x14ac:dyDescent="0.25">
      <c r="A2022" s="76">
        <v>668229</v>
      </c>
      <c r="B2022" s="144" t="s">
        <v>188</v>
      </c>
      <c r="C2022" s="140">
        <v>55</v>
      </c>
      <c r="D2022" s="76">
        <v>30201</v>
      </c>
      <c r="E2022" s="145" t="s">
        <v>113</v>
      </c>
      <c r="F2022" s="145">
        <v>8500</v>
      </c>
      <c r="G2022" s="145">
        <v>9500</v>
      </c>
      <c r="H2022" s="145">
        <v>6000</v>
      </c>
      <c r="I2022" s="145" t="s">
        <v>345</v>
      </c>
      <c r="J2022" s="107">
        <f t="shared" si="31"/>
        <v>55</v>
      </c>
    </row>
    <row r="2023" spans="1:10" hidden="1" x14ac:dyDescent="0.25">
      <c r="A2023" s="76">
        <v>668229</v>
      </c>
      <c r="B2023" s="144" t="s">
        <v>188</v>
      </c>
      <c r="C2023" s="140">
        <v>55</v>
      </c>
      <c r="D2023" s="76">
        <v>30205</v>
      </c>
      <c r="E2023" s="145" t="s">
        <v>114</v>
      </c>
      <c r="F2023" s="145">
        <v>0.5</v>
      </c>
      <c r="G2023" s="145">
        <v>0.6</v>
      </c>
      <c r="H2023" s="145">
        <v>0.6</v>
      </c>
      <c r="I2023" s="145" t="s">
        <v>344</v>
      </c>
      <c r="J2023" s="107">
        <f t="shared" si="31"/>
        <v>55</v>
      </c>
    </row>
    <row r="2024" spans="1:10" x14ac:dyDescent="0.25">
      <c r="A2024" s="76">
        <v>668229</v>
      </c>
      <c r="B2024" s="144" t="s">
        <v>188</v>
      </c>
      <c r="C2024" s="140">
        <v>55</v>
      </c>
      <c r="D2024" s="76">
        <v>30206</v>
      </c>
      <c r="E2024" s="145" t="s">
        <v>115</v>
      </c>
      <c r="F2024" s="145">
        <v>0.5</v>
      </c>
      <c r="G2024" s="145">
        <v>2</v>
      </c>
      <c r="H2024" s="145">
        <v>5</v>
      </c>
      <c r="I2024" s="145" t="s">
        <v>345</v>
      </c>
      <c r="J2024" s="107">
        <f t="shared" si="31"/>
        <v>55</v>
      </c>
    </row>
    <row r="2025" spans="1:10" hidden="1" x14ac:dyDescent="0.25">
      <c r="A2025" s="76">
        <v>668229</v>
      </c>
      <c r="B2025" s="144" t="s">
        <v>188</v>
      </c>
      <c r="C2025" s="140">
        <v>55</v>
      </c>
      <c r="D2025" s="76">
        <v>30202</v>
      </c>
      <c r="E2025" s="145" t="s">
        <v>116</v>
      </c>
      <c r="F2025" s="145">
        <v>50</v>
      </c>
      <c r="G2025" s="145">
        <v>300</v>
      </c>
      <c r="H2025" s="145">
        <v>465</v>
      </c>
      <c r="I2025" s="145" t="s">
        <v>345</v>
      </c>
      <c r="J2025" s="107">
        <f t="shared" si="31"/>
        <v>55</v>
      </c>
    </row>
    <row r="2026" spans="1:10" hidden="1" x14ac:dyDescent="0.25">
      <c r="A2026" s="76">
        <v>668229</v>
      </c>
      <c r="B2026" s="144" t="s">
        <v>188</v>
      </c>
      <c r="C2026" s="140">
        <v>55</v>
      </c>
      <c r="D2026" s="76">
        <v>30203</v>
      </c>
      <c r="E2026" s="145" t="s">
        <v>117</v>
      </c>
      <c r="F2026" s="145">
        <v>105</v>
      </c>
      <c r="G2026" s="145">
        <v>110</v>
      </c>
      <c r="H2026" s="145">
        <v>106</v>
      </c>
      <c r="I2026" s="145" t="s">
        <v>344</v>
      </c>
      <c r="J2026" s="107">
        <f t="shared" si="31"/>
        <v>55</v>
      </c>
    </row>
    <row r="2027" spans="1:10" hidden="1" x14ac:dyDescent="0.25">
      <c r="A2027" s="76">
        <v>668229</v>
      </c>
      <c r="B2027" s="144" t="s">
        <v>188</v>
      </c>
      <c r="C2027" s="140">
        <v>55</v>
      </c>
      <c r="D2027" s="76">
        <v>30204</v>
      </c>
      <c r="E2027" s="145" t="s">
        <v>118</v>
      </c>
      <c r="F2027" s="145">
        <v>120</v>
      </c>
      <c r="G2027" s="145">
        <v>125</v>
      </c>
      <c r="H2027" s="145">
        <v>125</v>
      </c>
      <c r="I2027" s="145" t="s">
        <v>344</v>
      </c>
      <c r="J2027" s="107">
        <f t="shared" si="31"/>
        <v>55</v>
      </c>
    </row>
    <row r="2028" spans="1:10" hidden="1" x14ac:dyDescent="0.25">
      <c r="A2028" s="76">
        <v>668227</v>
      </c>
      <c r="B2028" s="144" t="s">
        <v>189</v>
      </c>
      <c r="C2028" s="140">
        <v>90</v>
      </c>
      <c r="D2028" s="76">
        <v>60201</v>
      </c>
      <c r="E2028" s="145" t="s">
        <v>130</v>
      </c>
      <c r="F2028" s="145">
        <v>6000</v>
      </c>
      <c r="G2028" s="145">
        <v>11500</v>
      </c>
      <c r="H2028" s="145">
        <v>6000</v>
      </c>
      <c r="I2028" s="145" t="s">
        <v>344</v>
      </c>
      <c r="J2028" s="107">
        <f t="shared" si="31"/>
        <v>90</v>
      </c>
    </row>
    <row r="2029" spans="1:10" hidden="1" x14ac:dyDescent="0.25">
      <c r="A2029" s="76">
        <v>668227</v>
      </c>
      <c r="B2029" s="144" t="s">
        <v>189</v>
      </c>
      <c r="C2029" s="140">
        <v>90</v>
      </c>
      <c r="D2029" s="76">
        <v>60204</v>
      </c>
      <c r="E2029" s="145" t="s">
        <v>131</v>
      </c>
      <c r="F2029" s="145">
        <v>0</v>
      </c>
      <c r="G2029" s="145">
        <v>1</v>
      </c>
      <c r="H2029" s="145">
        <v>1</v>
      </c>
      <c r="I2029" s="145" t="s">
        <v>344</v>
      </c>
      <c r="J2029" s="107">
        <f t="shared" si="31"/>
        <v>90</v>
      </c>
    </row>
    <row r="2030" spans="1:10" hidden="1" x14ac:dyDescent="0.25">
      <c r="A2030" s="76">
        <v>668227</v>
      </c>
      <c r="B2030" s="144" t="s">
        <v>189</v>
      </c>
      <c r="C2030" s="140">
        <v>90</v>
      </c>
      <c r="D2030" s="76">
        <v>60202</v>
      </c>
      <c r="E2030" s="145" t="s">
        <v>132</v>
      </c>
      <c r="F2030" s="145">
        <v>160</v>
      </c>
      <c r="G2030" s="145">
        <v>180</v>
      </c>
      <c r="H2030" s="145">
        <v>170</v>
      </c>
      <c r="I2030" s="145" t="s">
        <v>344</v>
      </c>
      <c r="J2030" s="107">
        <f t="shared" si="31"/>
        <v>90</v>
      </c>
    </row>
    <row r="2031" spans="1:10" hidden="1" x14ac:dyDescent="0.25">
      <c r="A2031" s="76">
        <v>668227</v>
      </c>
      <c r="B2031" s="144" t="s">
        <v>189</v>
      </c>
      <c r="C2031" s="140">
        <v>90</v>
      </c>
      <c r="D2031" s="76">
        <v>60203</v>
      </c>
      <c r="E2031" s="145" t="s">
        <v>133</v>
      </c>
      <c r="F2031" s="145">
        <v>80</v>
      </c>
      <c r="G2031" s="145">
        <v>120</v>
      </c>
      <c r="H2031" s="145">
        <v>115</v>
      </c>
      <c r="I2031" s="145" t="s">
        <v>344</v>
      </c>
      <c r="J2031" s="107">
        <f t="shared" si="31"/>
        <v>90</v>
      </c>
    </row>
    <row r="2032" spans="1:10" hidden="1" x14ac:dyDescent="0.25">
      <c r="A2032" s="76">
        <v>668225</v>
      </c>
      <c r="B2032" s="144" t="s">
        <v>355</v>
      </c>
      <c r="C2032" s="140">
        <v>6</v>
      </c>
      <c r="D2032" s="76">
        <v>3</v>
      </c>
      <c r="E2032" s="145" t="s">
        <v>262</v>
      </c>
      <c r="F2032" s="145">
        <v>3600</v>
      </c>
      <c r="G2032" s="145">
        <v>4200</v>
      </c>
      <c r="H2032" s="145">
        <v>4200</v>
      </c>
      <c r="I2032" s="145" t="s">
        <v>344</v>
      </c>
      <c r="J2032" s="107">
        <f t="shared" si="31"/>
        <v>6</v>
      </c>
    </row>
    <row r="2033" spans="1:10" hidden="1" x14ac:dyDescent="0.25">
      <c r="A2033" s="76">
        <v>668225</v>
      </c>
      <c r="B2033" s="144" t="s">
        <v>355</v>
      </c>
      <c r="C2033" s="140">
        <v>6</v>
      </c>
      <c r="D2033" s="76">
        <v>59</v>
      </c>
      <c r="E2033" s="145" t="s">
        <v>263</v>
      </c>
      <c r="F2033" s="145">
        <v>20</v>
      </c>
      <c r="G2033" s="145">
        <v>21</v>
      </c>
      <c r="H2033" s="145">
        <v>21</v>
      </c>
      <c r="I2033" s="145" t="s">
        <v>344</v>
      </c>
      <c r="J2033" s="107">
        <f t="shared" si="31"/>
        <v>6</v>
      </c>
    </row>
    <row r="2034" spans="1:10" hidden="1" x14ac:dyDescent="0.25">
      <c r="A2034" s="76">
        <v>668225</v>
      </c>
      <c r="B2034" s="144" t="s">
        <v>355</v>
      </c>
      <c r="C2034" s="140">
        <v>6</v>
      </c>
      <c r="D2034" s="76">
        <v>21</v>
      </c>
      <c r="E2034" s="145" t="s">
        <v>265</v>
      </c>
      <c r="F2034" s="145">
        <v>18</v>
      </c>
      <c r="G2034" s="145">
        <v>23</v>
      </c>
      <c r="H2034" s="145">
        <v>26</v>
      </c>
      <c r="I2034" s="145" t="s">
        <v>345</v>
      </c>
      <c r="J2034" s="107">
        <f t="shared" si="31"/>
        <v>6</v>
      </c>
    </row>
    <row r="2035" spans="1:10" hidden="1" x14ac:dyDescent="0.25">
      <c r="A2035" s="76">
        <v>668224</v>
      </c>
      <c r="B2035" s="144" t="s">
        <v>289</v>
      </c>
      <c r="C2035" s="140">
        <v>29</v>
      </c>
      <c r="D2035" s="76">
        <v>10204</v>
      </c>
      <c r="E2035" s="145" t="s">
        <v>280</v>
      </c>
      <c r="F2035" s="145">
        <v>0</v>
      </c>
      <c r="G2035" s="145">
        <v>150</v>
      </c>
      <c r="H2035" s="145">
        <v>63.7</v>
      </c>
      <c r="I2035" s="145" t="s">
        <v>344</v>
      </c>
      <c r="J2035" s="107">
        <f t="shared" si="31"/>
        <v>29</v>
      </c>
    </row>
    <row r="2036" spans="1:10" hidden="1" x14ac:dyDescent="0.25">
      <c r="A2036" s="76">
        <v>668224</v>
      </c>
      <c r="B2036" s="144" t="s">
        <v>289</v>
      </c>
      <c r="C2036" s="140">
        <v>29</v>
      </c>
      <c r="D2036" s="76">
        <v>10206</v>
      </c>
      <c r="E2036" s="145" t="s">
        <v>281</v>
      </c>
      <c r="F2036" s="145">
        <v>0</v>
      </c>
      <c r="G2036" s="145">
        <v>150</v>
      </c>
      <c r="H2036" s="145">
        <v>30.5</v>
      </c>
      <c r="I2036" s="145" t="s">
        <v>344</v>
      </c>
      <c r="J2036" s="107">
        <f t="shared" si="31"/>
        <v>29</v>
      </c>
    </row>
    <row r="2037" spans="1:10" hidden="1" x14ac:dyDescent="0.25">
      <c r="A2037" s="76">
        <v>668224</v>
      </c>
      <c r="B2037" s="144" t="s">
        <v>289</v>
      </c>
      <c r="C2037" s="140">
        <v>29</v>
      </c>
      <c r="D2037" s="76">
        <v>10202</v>
      </c>
      <c r="E2037" s="145" t="s">
        <v>282</v>
      </c>
      <c r="F2037" s="145">
        <v>0</v>
      </c>
      <c r="G2037" s="145">
        <v>3</v>
      </c>
      <c r="H2037" s="145">
        <v>0.89</v>
      </c>
      <c r="I2037" s="145" t="s">
        <v>344</v>
      </c>
      <c r="J2037" s="107">
        <f t="shared" si="31"/>
        <v>29</v>
      </c>
    </row>
    <row r="2038" spans="1:10" hidden="1" x14ac:dyDescent="0.25">
      <c r="A2038" s="76">
        <v>668224</v>
      </c>
      <c r="B2038" s="144" t="s">
        <v>289</v>
      </c>
      <c r="C2038" s="140">
        <v>29</v>
      </c>
      <c r="D2038" s="76">
        <v>10203</v>
      </c>
      <c r="E2038" s="145" t="s">
        <v>283</v>
      </c>
      <c r="F2038" s="145">
        <v>4</v>
      </c>
      <c r="G2038" s="145">
        <v>6</v>
      </c>
      <c r="H2038" s="145">
        <v>6.69</v>
      </c>
      <c r="I2038" s="145" t="s">
        <v>345</v>
      </c>
      <c r="J2038" s="107">
        <f t="shared" si="31"/>
        <v>29</v>
      </c>
    </row>
    <row r="2039" spans="1:10" hidden="1" x14ac:dyDescent="0.25">
      <c r="A2039" s="76">
        <v>668224</v>
      </c>
      <c r="B2039" s="144" t="s">
        <v>289</v>
      </c>
      <c r="C2039" s="140">
        <v>29</v>
      </c>
      <c r="D2039" s="76">
        <v>10205</v>
      </c>
      <c r="E2039" s="145" t="s">
        <v>284</v>
      </c>
      <c r="F2039" s="145">
        <v>0</v>
      </c>
      <c r="G2039" s="145">
        <v>100</v>
      </c>
      <c r="H2039" s="145">
        <v>80</v>
      </c>
      <c r="I2039" s="145" t="s">
        <v>344</v>
      </c>
      <c r="J2039" s="107">
        <f t="shared" si="31"/>
        <v>29</v>
      </c>
    </row>
    <row r="2040" spans="1:10" hidden="1" x14ac:dyDescent="0.25">
      <c r="A2040" s="76">
        <v>668224</v>
      </c>
      <c r="B2040" s="144" t="s">
        <v>289</v>
      </c>
      <c r="C2040" s="140">
        <v>29</v>
      </c>
      <c r="D2040" s="76">
        <v>10207</v>
      </c>
      <c r="E2040" s="145" t="s">
        <v>285</v>
      </c>
      <c r="F2040" s="145">
        <v>0</v>
      </c>
      <c r="G2040" s="145">
        <v>100</v>
      </c>
      <c r="H2040" s="145">
        <v>100</v>
      </c>
      <c r="I2040" s="145" t="s">
        <v>344</v>
      </c>
      <c r="J2040" s="107">
        <f t="shared" si="31"/>
        <v>29</v>
      </c>
    </row>
    <row r="2041" spans="1:10" hidden="1" x14ac:dyDescent="0.25">
      <c r="A2041" s="76">
        <v>668224</v>
      </c>
      <c r="B2041" s="144" t="s">
        <v>289</v>
      </c>
      <c r="C2041" s="140">
        <v>29</v>
      </c>
      <c r="D2041" s="76">
        <v>10201</v>
      </c>
      <c r="E2041" s="145" t="s">
        <v>286</v>
      </c>
      <c r="F2041" s="145">
        <v>50</v>
      </c>
      <c r="G2041" s="145">
        <v>55</v>
      </c>
      <c r="H2041" s="145">
        <v>54.17</v>
      </c>
      <c r="I2041" s="145" t="s">
        <v>344</v>
      </c>
      <c r="J2041" s="107">
        <f t="shared" si="31"/>
        <v>29</v>
      </c>
    </row>
    <row r="2042" spans="1:10" hidden="1" x14ac:dyDescent="0.25">
      <c r="A2042" s="76">
        <v>668223</v>
      </c>
      <c r="B2042" s="144" t="s">
        <v>298</v>
      </c>
      <c r="C2042" s="140">
        <v>14</v>
      </c>
      <c r="D2042" s="76">
        <v>3</v>
      </c>
      <c r="E2042" s="145" t="s">
        <v>262</v>
      </c>
      <c r="F2042" s="145">
        <v>6400</v>
      </c>
      <c r="G2042" s="145">
        <v>7000</v>
      </c>
      <c r="H2042" s="145">
        <v>6800</v>
      </c>
      <c r="I2042" s="145" t="s">
        <v>344</v>
      </c>
      <c r="J2042" s="107">
        <f t="shared" si="31"/>
        <v>14</v>
      </c>
    </row>
    <row r="2043" spans="1:10" hidden="1" x14ac:dyDescent="0.25">
      <c r="A2043" s="76">
        <v>668223</v>
      </c>
      <c r="B2043" s="144" t="s">
        <v>298</v>
      </c>
      <c r="C2043" s="140">
        <v>14</v>
      </c>
      <c r="D2043" s="76">
        <v>59</v>
      </c>
      <c r="E2043" s="145" t="s">
        <v>263</v>
      </c>
      <c r="F2043" s="145">
        <v>20</v>
      </c>
      <c r="G2043" s="145">
        <v>20</v>
      </c>
      <c r="H2043" s="145">
        <v>20</v>
      </c>
      <c r="I2043" s="145" t="s">
        <v>344</v>
      </c>
      <c r="J2043" s="107">
        <f t="shared" si="31"/>
        <v>14</v>
      </c>
    </row>
    <row r="2044" spans="1:10" hidden="1" x14ac:dyDescent="0.25">
      <c r="A2044" s="76">
        <v>668223</v>
      </c>
      <c r="B2044" s="144" t="s">
        <v>298</v>
      </c>
      <c r="C2044" s="140">
        <v>14</v>
      </c>
      <c r="D2044" s="76">
        <v>78</v>
      </c>
      <c r="E2044" s="145" t="s">
        <v>270</v>
      </c>
      <c r="F2044" s="145">
        <v>26</v>
      </c>
      <c r="G2044" s="145">
        <v>30</v>
      </c>
      <c r="H2044" s="145">
        <v>-28</v>
      </c>
      <c r="I2044" s="145" t="s">
        <v>345</v>
      </c>
      <c r="J2044" s="107">
        <f t="shared" si="31"/>
        <v>14</v>
      </c>
    </row>
    <row r="2045" spans="1:10" hidden="1" x14ac:dyDescent="0.25">
      <c r="A2045" s="76">
        <v>668223</v>
      </c>
      <c r="B2045" s="144" t="s">
        <v>298</v>
      </c>
      <c r="C2045" s="140">
        <v>14</v>
      </c>
      <c r="D2045" s="76">
        <v>36</v>
      </c>
      <c r="E2045" s="145" t="s">
        <v>365</v>
      </c>
      <c r="F2045" s="145">
        <v>0</v>
      </c>
      <c r="G2045" s="145">
        <v>0</v>
      </c>
      <c r="H2045" s="145">
        <v>0</v>
      </c>
      <c r="I2045" s="145" t="s">
        <v>344</v>
      </c>
      <c r="J2045" s="107">
        <f t="shared" si="31"/>
        <v>14</v>
      </c>
    </row>
    <row r="2046" spans="1:10" hidden="1" x14ac:dyDescent="0.25">
      <c r="A2046" s="76">
        <v>668223</v>
      </c>
      <c r="B2046" s="144" t="s">
        <v>298</v>
      </c>
      <c r="C2046" s="140">
        <v>14</v>
      </c>
      <c r="D2046" s="76">
        <v>37</v>
      </c>
      <c r="E2046" s="145" t="s">
        <v>366</v>
      </c>
      <c r="F2046" s="145">
        <v>150</v>
      </c>
      <c r="G2046" s="145">
        <v>150</v>
      </c>
      <c r="H2046" s="145">
        <v>150</v>
      </c>
      <c r="I2046" s="145" t="s">
        <v>344</v>
      </c>
      <c r="J2046" s="107">
        <f t="shared" si="31"/>
        <v>14</v>
      </c>
    </row>
    <row r="2047" spans="1:10" hidden="1" x14ac:dyDescent="0.25">
      <c r="A2047" s="76">
        <v>668223</v>
      </c>
      <c r="B2047" s="144" t="s">
        <v>298</v>
      </c>
      <c r="C2047" s="140">
        <v>14</v>
      </c>
      <c r="D2047" s="76">
        <v>38</v>
      </c>
      <c r="E2047" s="145" t="s">
        <v>367</v>
      </c>
      <c r="F2047" s="145">
        <v>0</v>
      </c>
      <c r="G2047" s="145">
        <v>0</v>
      </c>
      <c r="H2047" s="145">
        <v>0</v>
      </c>
      <c r="I2047" s="145" t="s">
        <v>344</v>
      </c>
      <c r="J2047" s="107">
        <f t="shared" si="31"/>
        <v>14</v>
      </c>
    </row>
    <row r="2048" spans="1:10" hidden="1" x14ac:dyDescent="0.25">
      <c r="A2048" s="76">
        <v>668223</v>
      </c>
      <c r="B2048" s="144" t="s">
        <v>298</v>
      </c>
      <c r="C2048" s="140">
        <v>14</v>
      </c>
      <c r="D2048" s="76">
        <v>13</v>
      </c>
      <c r="E2048" s="145" t="s">
        <v>299</v>
      </c>
      <c r="F2048" s="145">
        <v>45</v>
      </c>
      <c r="G2048" s="145">
        <v>45</v>
      </c>
      <c r="H2048" s="145">
        <v>45</v>
      </c>
      <c r="I2048" s="145" t="s">
        <v>344</v>
      </c>
      <c r="J2048" s="107">
        <f t="shared" si="31"/>
        <v>14</v>
      </c>
    </row>
    <row r="2049" spans="1:10" hidden="1" x14ac:dyDescent="0.25">
      <c r="A2049" s="76">
        <v>668220</v>
      </c>
      <c r="B2049" s="144" t="s">
        <v>196</v>
      </c>
      <c r="C2049" s="140">
        <v>86</v>
      </c>
      <c r="D2049" s="76">
        <v>60303</v>
      </c>
      <c r="E2049" s="145" t="s">
        <v>240</v>
      </c>
      <c r="F2049" s="145">
        <v>0</v>
      </c>
      <c r="G2049" s="145">
        <v>110</v>
      </c>
      <c r="H2049" s="145">
        <v>51.1</v>
      </c>
      <c r="I2049" s="145" t="s">
        <v>344</v>
      </c>
      <c r="J2049" s="107">
        <f t="shared" si="31"/>
        <v>86</v>
      </c>
    </row>
    <row r="2050" spans="1:10" hidden="1" x14ac:dyDescent="0.25">
      <c r="A2050" s="76">
        <v>668220</v>
      </c>
      <c r="B2050" s="144" t="s">
        <v>196</v>
      </c>
      <c r="C2050" s="140">
        <v>86</v>
      </c>
      <c r="D2050" s="76">
        <v>60302</v>
      </c>
      <c r="E2050" s="145" t="s">
        <v>241</v>
      </c>
      <c r="F2050" s="145">
        <v>0</v>
      </c>
      <c r="G2050" s="145">
        <v>60</v>
      </c>
      <c r="H2050" s="145">
        <v>8.8000000000000007</v>
      </c>
      <c r="I2050" s="145" t="s">
        <v>344</v>
      </c>
      <c r="J2050" s="107">
        <f t="shared" ref="J2050:J2113" si="32">IF(A2050="","",IF(OR(C2050=73,C2050=74,C2050=75),75,IF(OR(C2050=31,C2050=32,C2050=33),33,IF(OR(C2050=301,C2050=302,C2050=303,C2050=304,C2050=305),301,C2050))))</f>
        <v>86</v>
      </c>
    </row>
    <row r="2051" spans="1:10" hidden="1" x14ac:dyDescent="0.25">
      <c r="A2051" s="76">
        <v>668220</v>
      </c>
      <c r="B2051" s="144" t="s">
        <v>196</v>
      </c>
      <c r="C2051" s="140">
        <v>86</v>
      </c>
      <c r="D2051" s="76">
        <v>60301</v>
      </c>
      <c r="E2051" s="145" t="s">
        <v>242</v>
      </c>
      <c r="F2051" s="145">
        <v>105</v>
      </c>
      <c r="G2051" s="145">
        <v>120</v>
      </c>
      <c r="H2051" s="145">
        <v>111.1</v>
      </c>
      <c r="I2051" s="145" t="s">
        <v>344</v>
      </c>
      <c r="J2051" s="107">
        <f t="shared" si="32"/>
        <v>86</v>
      </c>
    </row>
    <row r="2052" spans="1:10" hidden="1" x14ac:dyDescent="0.25">
      <c r="A2052" s="76">
        <v>668217</v>
      </c>
      <c r="B2052" s="144" t="s">
        <v>355</v>
      </c>
      <c r="C2052" s="140">
        <v>6</v>
      </c>
      <c r="D2052" s="76">
        <v>3</v>
      </c>
      <c r="E2052" s="145" t="s">
        <v>262</v>
      </c>
      <c r="F2052" s="145">
        <v>3600</v>
      </c>
      <c r="G2052" s="145">
        <v>4200</v>
      </c>
      <c r="H2052" s="145">
        <v>4200</v>
      </c>
      <c r="I2052" s="145" t="s">
        <v>344</v>
      </c>
      <c r="J2052" s="107">
        <f t="shared" si="32"/>
        <v>6</v>
      </c>
    </row>
    <row r="2053" spans="1:10" hidden="1" x14ac:dyDescent="0.25">
      <c r="A2053" s="76">
        <v>668217</v>
      </c>
      <c r="B2053" s="144" t="s">
        <v>355</v>
      </c>
      <c r="C2053" s="140">
        <v>6</v>
      </c>
      <c r="D2053" s="76">
        <v>59</v>
      </c>
      <c r="E2053" s="145" t="s">
        <v>263</v>
      </c>
      <c r="F2053" s="145">
        <v>20</v>
      </c>
      <c r="G2053" s="145">
        <v>21</v>
      </c>
      <c r="H2053" s="145">
        <v>21</v>
      </c>
      <c r="I2053" s="145" t="s">
        <v>344</v>
      </c>
      <c r="J2053" s="107">
        <f t="shared" si="32"/>
        <v>6</v>
      </c>
    </row>
    <row r="2054" spans="1:10" hidden="1" x14ac:dyDescent="0.25">
      <c r="A2054" s="76">
        <v>668217</v>
      </c>
      <c r="B2054" s="144" t="s">
        <v>355</v>
      </c>
      <c r="C2054" s="140">
        <v>6</v>
      </c>
      <c r="D2054" s="76">
        <v>21</v>
      </c>
      <c r="E2054" s="145" t="s">
        <v>265</v>
      </c>
      <c r="F2054" s="145">
        <v>18</v>
      </c>
      <c r="G2054" s="145">
        <v>23</v>
      </c>
      <c r="H2054" s="145">
        <v>23</v>
      </c>
      <c r="I2054" s="145" t="s">
        <v>344</v>
      </c>
      <c r="J2054" s="107">
        <f t="shared" si="32"/>
        <v>6</v>
      </c>
    </row>
    <row r="2055" spans="1:10" hidden="1" x14ac:dyDescent="0.25">
      <c r="A2055" s="76">
        <v>668216</v>
      </c>
      <c r="B2055" s="144" t="s">
        <v>239</v>
      </c>
      <c r="C2055" s="140">
        <v>5</v>
      </c>
      <c r="D2055" s="76">
        <v>7</v>
      </c>
      <c r="E2055" s="145" t="s">
        <v>264</v>
      </c>
      <c r="F2055" s="145">
        <v>18</v>
      </c>
      <c r="G2055" s="145">
        <v>22</v>
      </c>
      <c r="H2055" s="145">
        <v>21</v>
      </c>
      <c r="I2055" s="145" t="s">
        <v>344</v>
      </c>
      <c r="J2055" s="107">
        <f t="shared" si="32"/>
        <v>5</v>
      </c>
    </row>
    <row r="2056" spans="1:10" hidden="1" x14ac:dyDescent="0.25">
      <c r="A2056" s="76">
        <v>668216</v>
      </c>
      <c r="B2056" s="144" t="s">
        <v>239</v>
      </c>
      <c r="C2056" s="140">
        <v>5</v>
      </c>
      <c r="D2056" s="76">
        <v>64</v>
      </c>
      <c r="E2056" s="145" t="s">
        <v>271</v>
      </c>
      <c r="F2056" s="145">
        <v>100</v>
      </c>
      <c r="G2056" s="145">
        <v>100</v>
      </c>
      <c r="H2056" s="145">
        <v>100</v>
      </c>
      <c r="I2056" s="145" t="s">
        <v>344</v>
      </c>
      <c r="J2056" s="107">
        <f t="shared" si="32"/>
        <v>5</v>
      </c>
    </row>
    <row r="2057" spans="1:10" hidden="1" x14ac:dyDescent="0.25">
      <c r="A2057" s="76">
        <v>668209</v>
      </c>
      <c r="B2057" s="144" t="s">
        <v>355</v>
      </c>
      <c r="C2057" s="140">
        <v>6</v>
      </c>
      <c r="D2057" s="76">
        <v>3</v>
      </c>
      <c r="E2057" s="145" t="s">
        <v>262</v>
      </c>
      <c r="F2057" s="145">
        <v>3600</v>
      </c>
      <c r="G2057" s="145">
        <v>4200</v>
      </c>
      <c r="H2057" s="145">
        <v>4200</v>
      </c>
      <c r="I2057" s="145" t="s">
        <v>344</v>
      </c>
      <c r="J2057" s="107">
        <f t="shared" si="32"/>
        <v>6</v>
      </c>
    </row>
    <row r="2058" spans="1:10" hidden="1" x14ac:dyDescent="0.25">
      <c r="A2058" s="76">
        <v>668209</v>
      </c>
      <c r="B2058" s="144" t="s">
        <v>355</v>
      </c>
      <c r="C2058" s="140">
        <v>6</v>
      </c>
      <c r="D2058" s="76">
        <v>59</v>
      </c>
      <c r="E2058" s="145" t="s">
        <v>263</v>
      </c>
      <c r="F2058" s="145">
        <v>20</v>
      </c>
      <c r="G2058" s="145">
        <v>21</v>
      </c>
      <c r="H2058" s="145">
        <v>21</v>
      </c>
      <c r="I2058" s="145" t="s">
        <v>344</v>
      </c>
      <c r="J2058" s="107">
        <f t="shared" si="32"/>
        <v>6</v>
      </c>
    </row>
    <row r="2059" spans="1:10" hidden="1" x14ac:dyDescent="0.25">
      <c r="A2059" s="76">
        <v>668209</v>
      </c>
      <c r="B2059" s="144" t="s">
        <v>355</v>
      </c>
      <c r="C2059" s="140">
        <v>6</v>
      </c>
      <c r="D2059" s="76">
        <v>21</v>
      </c>
      <c r="E2059" s="145" t="s">
        <v>265</v>
      </c>
      <c r="F2059" s="145">
        <v>18</v>
      </c>
      <c r="G2059" s="145">
        <v>23</v>
      </c>
      <c r="H2059" s="145">
        <v>26</v>
      </c>
      <c r="I2059" s="145" t="s">
        <v>345</v>
      </c>
      <c r="J2059" s="107">
        <f t="shared" si="32"/>
        <v>6</v>
      </c>
    </row>
    <row r="2060" spans="1:10" hidden="1" x14ac:dyDescent="0.25">
      <c r="A2060" s="76">
        <v>668207</v>
      </c>
      <c r="B2060" s="144" t="s">
        <v>291</v>
      </c>
      <c r="C2060" s="140">
        <v>520</v>
      </c>
      <c r="D2060" s="76">
        <v>640003</v>
      </c>
      <c r="E2060" s="145" t="s">
        <v>287</v>
      </c>
      <c r="F2060" s="145">
        <v>0</v>
      </c>
      <c r="G2060" s="145">
        <v>80</v>
      </c>
      <c r="H2060" s="145">
        <v>65</v>
      </c>
      <c r="I2060" s="145" t="s">
        <v>344</v>
      </c>
      <c r="J2060" s="107">
        <f t="shared" si="32"/>
        <v>520</v>
      </c>
    </row>
    <row r="2061" spans="1:10" hidden="1" x14ac:dyDescent="0.25">
      <c r="A2061" s="76">
        <v>668207</v>
      </c>
      <c r="B2061" s="144" t="s">
        <v>291</v>
      </c>
      <c r="C2061" s="140">
        <v>520</v>
      </c>
      <c r="D2061" s="76">
        <v>640001</v>
      </c>
      <c r="E2061" s="145" t="s">
        <v>288</v>
      </c>
      <c r="F2061" s="145">
        <v>80</v>
      </c>
      <c r="G2061" s="145">
        <v>90</v>
      </c>
      <c r="H2061" s="145">
        <v>85</v>
      </c>
      <c r="I2061" s="145" t="s">
        <v>344</v>
      </c>
      <c r="J2061" s="107">
        <f t="shared" si="32"/>
        <v>520</v>
      </c>
    </row>
    <row r="2062" spans="1:10" hidden="1" x14ac:dyDescent="0.25">
      <c r="A2062" s="76">
        <v>668207</v>
      </c>
      <c r="B2062" s="144" t="s">
        <v>291</v>
      </c>
      <c r="C2062" s="140">
        <v>520</v>
      </c>
      <c r="D2062" s="76">
        <v>640002</v>
      </c>
      <c r="E2062" s="145" t="s">
        <v>104</v>
      </c>
      <c r="F2062" s="145">
        <v>2</v>
      </c>
      <c r="G2062" s="145">
        <v>8</v>
      </c>
      <c r="H2062" s="145">
        <v>6.5</v>
      </c>
      <c r="I2062" s="145" t="s">
        <v>344</v>
      </c>
      <c r="J2062" s="107">
        <f t="shared" si="32"/>
        <v>520</v>
      </c>
    </row>
    <row r="2063" spans="1:10" hidden="1" x14ac:dyDescent="0.25">
      <c r="A2063" s="76">
        <v>668207</v>
      </c>
      <c r="B2063" s="144" t="s">
        <v>291</v>
      </c>
      <c r="C2063" s="140">
        <v>520</v>
      </c>
      <c r="D2063" s="76">
        <v>690003</v>
      </c>
      <c r="E2063" s="145" t="s">
        <v>105</v>
      </c>
      <c r="F2063" s="145">
        <v>-2</v>
      </c>
      <c r="G2063" s="145">
        <v>8</v>
      </c>
      <c r="H2063" s="145">
        <v>6.2</v>
      </c>
      <c r="I2063" s="145" t="s">
        <v>344</v>
      </c>
      <c r="J2063" s="107">
        <f t="shared" si="32"/>
        <v>520</v>
      </c>
    </row>
    <row r="2064" spans="1:10" hidden="1" x14ac:dyDescent="0.25">
      <c r="A2064" s="76">
        <v>668205</v>
      </c>
      <c r="B2064" s="144" t="s">
        <v>193</v>
      </c>
      <c r="C2064" s="140">
        <v>73</v>
      </c>
      <c r="D2064" s="76">
        <v>30406</v>
      </c>
      <c r="E2064" s="145" t="s">
        <v>119</v>
      </c>
      <c r="F2064" s="145">
        <v>2400</v>
      </c>
      <c r="G2064" s="145">
        <v>2550</v>
      </c>
      <c r="H2064" s="145">
        <v>2300</v>
      </c>
      <c r="I2064" s="145" t="s">
        <v>345</v>
      </c>
      <c r="J2064" s="107">
        <f t="shared" si="32"/>
        <v>75</v>
      </c>
    </row>
    <row r="2065" spans="1:10" hidden="1" x14ac:dyDescent="0.25">
      <c r="A2065" s="76">
        <v>668205</v>
      </c>
      <c r="B2065" s="144" t="s">
        <v>193</v>
      </c>
      <c r="C2065" s="140">
        <v>73</v>
      </c>
      <c r="D2065" s="76">
        <v>30408</v>
      </c>
      <c r="E2065" s="145" t="s">
        <v>120</v>
      </c>
      <c r="F2065" s="145">
        <v>20</v>
      </c>
      <c r="G2065" s="145">
        <v>25</v>
      </c>
      <c r="H2065" s="145">
        <v>25</v>
      </c>
      <c r="I2065" s="145" t="s">
        <v>344</v>
      </c>
      <c r="J2065" s="107">
        <f t="shared" si="32"/>
        <v>75</v>
      </c>
    </row>
    <row r="2066" spans="1:10" hidden="1" x14ac:dyDescent="0.25">
      <c r="A2066" s="76">
        <v>668205</v>
      </c>
      <c r="B2066" s="144" t="s">
        <v>193</v>
      </c>
      <c r="C2066" s="140">
        <v>73</v>
      </c>
      <c r="D2066" s="76">
        <v>30409</v>
      </c>
      <c r="E2066" s="145" t="s">
        <v>121</v>
      </c>
      <c r="F2066" s="145">
        <v>0.1</v>
      </c>
      <c r="G2066" s="145">
        <v>0.2</v>
      </c>
      <c r="H2066" s="145">
        <v>0.2</v>
      </c>
      <c r="I2066" s="145" t="s">
        <v>344</v>
      </c>
      <c r="J2066" s="107">
        <f t="shared" si="32"/>
        <v>75</v>
      </c>
    </row>
    <row r="2067" spans="1:10" hidden="1" x14ac:dyDescent="0.25">
      <c r="A2067" s="76">
        <v>668205</v>
      </c>
      <c r="B2067" s="144" t="s">
        <v>193</v>
      </c>
      <c r="C2067" s="140">
        <v>73</v>
      </c>
      <c r="D2067" s="76">
        <v>30401</v>
      </c>
      <c r="E2067" s="145" t="s">
        <v>122</v>
      </c>
      <c r="F2067" s="145">
        <v>2</v>
      </c>
      <c r="G2067" s="145">
        <v>6</v>
      </c>
      <c r="H2067" s="145">
        <v>5.6</v>
      </c>
      <c r="I2067" s="145" t="s">
        <v>344</v>
      </c>
      <c r="J2067" s="107">
        <f t="shared" si="32"/>
        <v>75</v>
      </c>
    </row>
    <row r="2068" spans="1:10" hidden="1" x14ac:dyDescent="0.25">
      <c r="A2068" s="76">
        <v>668205</v>
      </c>
      <c r="B2068" s="144" t="s">
        <v>193</v>
      </c>
      <c r="C2068" s="140">
        <v>73</v>
      </c>
      <c r="D2068" s="76">
        <v>30407</v>
      </c>
      <c r="E2068" s="145" t="s">
        <v>123</v>
      </c>
      <c r="F2068" s="145">
        <v>1.3</v>
      </c>
      <c r="G2068" s="145">
        <v>1.8</v>
      </c>
      <c r="H2068" s="145">
        <v>1.4</v>
      </c>
      <c r="I2068" s="145" t="s">
        <v>344</v>
      </c>
      <c r="J2068" s="107">
        <f t="shared" si="32"/>
        <v>75</v>
      </c>
    </row>
    <row r="2069" spans="1:10" hidden="1" x14ac:dyDescent="0.25">
      <c r="A2069" s="76">
        <v>668205</v>
      </c>
      <c r="B2069" s="144" t="s">
        <v>193</v>
      </c>
      <c r="C2069" s="140">
        <v>73</v>
      </c>
      <c r="D2069" s="76">
        <v>30405</v>
      </c>
      <c r="E2069" s="145" t="s">
        <v>124</v>
      </c>
      <c r="F2069" s="145">
        <v>52</v>
      </c>
      <c r="G2069" s="145">
        <v>55</v>
      </c>
      <c r="H2069" s="145">
        <v>52.5</v>
      </c>
      <c r="I2069" s="145" t="s">
        <v>344</v>
      </c>
      <c r="J2069" s="107">
        <f t="shared" si="32"/>
        <v>75</v>
      </c>
    </row>
    <row r="2070" spans="1:10" hidden="1" x14ac:dyDescent="0.25">
      <c r="A2070" s="76">
        <v>668205</v>
      </c>
      <c r="B2070" s="144" t="s">
        <v>193</v>
      </c>
      <c r="C2070" s="140">
        <v>73</v>
      </c>
      <c r="D2070" s="76">
        <v>30403</v>
      </c>
      <c r="E2070" s="145" t="s">
        <v>125</v>
      </c>
      <c r="F2070" s="145">
        <v>85</v>
      </c>
      <c r="G2070" s="145">
        <v>100</v>
      </c>
      <c r="H2070" s="145">
        <v>96.7</v>
      </c>
      <c r="I2070" s="145" t="s">
        <v>344</v>
      </c>
      <c r="J2070" s="107">
        <f t="shared" si="32"/>
        <v>75</v>
      </c>
    </row>
    <row r="2071" spans="1:10" hidden="1" x14ac:dyDescent="0.25">
      <c r="A2071" s="76">
        <v>668205</v>
      </c>
      <c r="B2071" s="144" t="s">
        <v>193</v>
      </c>
      <c r="C2071" s="140">
        <v>73</v>
      </c>
      <c r="D2071" s="76">
        <v>30402</v>
      </c>
      <c r="E2071" s="145" t="s">
        <v>126</v>
      </c>
      <c r="F2071" s="145">
        <v>180</v>
      </c>
      <c r="G2071" s="145">
        <v>200</v>
      </c>
      <c r="H2071" s="145">
        <v>175.3</v>
      </c>
      <c r="I2071" s="145" t="s">
        <v>345</v>
      </c>
      <c r="J2071" s="107">
        <f t="shared" si="32"/>
        <v>75</v>
      </c>
    </row>
    <row r="2072" spans="1:10" hidden="1" x14ac:dyDescent="0.25">
      <c r="A2072" s="76">
        <v>668205</v>
      </c>
      <c r="B2072" s="144" t="s">
        <v>193</v>
      </c>
      <c r="C2072" s="140">
        <v>73</v>
      </c>
      <c r="D2072" s="76">
        <v>30404</v>
      </c>
      <c r="E2072" s="145" t="s">
        <v>127</v>
      </c>
      <c r="F2072" s="145">
        <v>16</v>
      </c>
      <c r="G2072" s="145">
        <v>20</v>
      </c>
      <c r="H2072" s="145">
        <v>20</v>
      </c>
      <c r="I2072" s="145" t="s">
        <v>344</v>
      </c>
      <c r="J2072" s="107">
        <f t="shared" si="32"/>
        <v>75</v>
      </c>
    </row>
    <row r="2073" spans="1:10" hidden="1" x14ac:dyDescent="0.25">
      <c r="A2073" s="76">
        <v>668204</v>
      </c>
      <c r="B2073" s="144" t="s">
        <v>298</v>
      </c>
      <c r="C2073" s="140">
        <v>14</v>
      </c>
      <c r="D2073" s="76">
        <v>3</v>
      </c>
      <c r="E2073" s="145" t="s">
        <v>262</v>
      </c>
      <c r="F2073" s="145">
        <v>6400</v>
      </c>
      <c r="G2073" s="145">
        <v>7000</v>
      </c>
      <c r="H2073" s="145">
        <v>6800</v>
      </c>
      <c r="I2073" s="145" t="s">
        <v>344</v>
      </c>
      <c r="J2073" s="107">
        <f t="shared" si="32"/>
        <v>14</v>
      </c>
    </row>
    <row r="2074" spans="1:10" hidden="1" x14ac:dyDescent="0.25">
      <c r="A2074" s="76">
        <v>668204</v>
      </c>
      <c r="B2074" s="144" t="s">
        <v>298</v>
      </c>
      <c r="C2074" s="140">
        <v>14</v>
      </c>
      <c r="D2074" s="76">
        <v>59</v>
      </c>
      <c r="E2074" s="145" t="s">
        <v>263</v>
      </c>
      <c r="F2074" s="145">
        <v>20</v>
      </c>
      <c r="G2074" s="145">
        <v>20</v>
      </c>
      <c r="H2074" s="145">
        <v>20</v>
      </c>
      <c r="I2074" s="145" t="s">
        <v>344</v>
      </c>
      <c r="J2074" s="107">
        <f t="shared" si="32"/>
        <v>14</v>
      </c>
    </row>
    <row r="2075" spans="1:10" hidden="1" x14ac:dyDescent="0.25">
      <c r="A2075" s="76">
        <v>668204</v>
      </c>
      <c r="B2075" s="144" t="s">
        <v>298</v>
      </c>
      <c r="C2075" s="140">
        <v>14</v>
      </c>
      <c r="D2075" s="76">
        <v>78</v>
      </c>
      <c r="E2075" s="145" t="s">
        <v>270</v>
      </c>
      <c r="F2075" s="145">
        <v>26</v>
      </c>
      <c r="G2075" s="145">
        <v>30</v>
      </c>
      <c r="H2075" s="145">
        <v>29</v>
      </c>
      <c r="I2075" s="145" t="s">
        <v>344</v>
      </c>
      <c r="J2075" s="107">
        <f t="shared" si="32"/>
        <v>14</v>
      </c>
    </row>
    <row r="2076" spans="1:10" hidden="1" x14ac:dyDescent="0.25">
      <c r="A2076" s="76">
        <v>668204</v>
      </c>
      <c r="B2076" s="144" t="s">
        <v>298</v>
      </c>
      <c r="C2076" s="140">
        <v>14</v>
      </c>
      <c r="D2076" s="76">
        <v>36</v>
      </c>
      <c r="E2076" s="145" t="s">
        <v>365</v>
      </c>
      <c r="F2076" s="145">
        <v>0</v>
      </c>
      <c r="G2076" s="145">
        <v>0</v>
      </c>
      <c r="H2076" s="145">
        <v>0</v>
      </c>
      <c r="I2076" s="145" t="s">
        <v>344</v>
      </c>
      <c r="J2076" s="107">
        <f t="shared" si="32"/>
        <v>14</v>
      </c>
    </row>
    <row r="2077" spans="1:10" hidden="1" x14ac:dyDescent="0.25">
      <c r="A2077" s="76">
        <v>668204</v>
      </c>
      <c r="B2077" s="144" t="s">
        <v>298</v>
      </c>
      <c r="C2077" s="140">
        <v>14</v>
      </c>
      <c r="D2077" s="76">
        <v>37</v>
      </c>
      <c r="E2077" s="145" t="s">
        <v>366</v>
      </c>
      <c r="F2077" s="145">
        <v>150</v>
      </c>
      <c r="G2077" s="145">
        <v>150</v>
      </c>
      <c r="H2077" s="145">
        <v>150</v>
      </c>
      <c r="I2077" s="145" t="s">
        <v>344</v>
      </c>
      <c r="J2077" s="107">
        <f t="shared" si="32"/>
        <v>14</v>
      </c>
    </row>
    <row r="2078" spans="1:10" hidden="1" x14ac:dyDescent="0.25">
      <c r="A2078" s="76">
        <v>668204</v>
      </c>
      <c r="B2078" s="144" t="s">
        <v>298</v>
      </c>
      <c r="C2078" s="140">
        <v>14</v>
      </c>
      <c r="D2078" s="76">
        <v>38</v>
      </c>
      <c r="E2078" s="145" t="s">
        <v>367</v>
      </c>
      <c r="F2078" s="145">
        <v>0</v>
      </c>
      <c r="G2078" s="145">
        <v>0</v>
      </c>
      <c r="H2078" s="145">
        <v>0</v>
      </c>
      <c r="I2078" s="145" t="s">
        <v>344</v>
      </c>
      <c r="J2078" s="107">
        <f t="shared" si="32"/>
        <v>14</v>
      </c>
    </row>
    <row r="2079" spans="1:10" hidden="1" x14ac:dyDescent="0.25">
      <c r="A2079" s="76">
        <v>668204</v>
      </c>
      <c r="B2079" s="144" t="s">
        <v>298</v>
      </c>
      <c r="C2079" s="140">
        <v>14</v>
      </c>
      <c r="D2079" s="76">
        <v>13</v>
      </c>
      <c r="E2079" s="145" t="s">
        <v>299</v>
      </c>
      <c r="F2079" s="145">
        <v>45</v>
      </c>
      <c r="G2079" s="145">
        <v>45</v>
      </c>
      <c r="H2079" s="145">
        <v>45</v>
      </c>
      <c r="I2079" s="145" t="s">
        <v>344</v>
      </c>
      <c r="J2079" s="107">
        <f t="shared" si="32"/>
        <v>14</v>
      </c>
    </row>
    <row r="2080" spans="1:10" hidden="1" x14ac:dyDescent="0.25">
      <c r="A2080" s="76">
        <v>668203</v>
      </c>
      <c r="B2080" s="144" t="s">
        <v>354</v>
      </c>
      <c r="C2080" s="140">
        <v>32</v>
      </c>
      <c r="D2080" s="76">
        <v>10110</v>
      </c>
      <c r="E2080" s="145" t="s">
        <v>233</v>
      </c>
      <c r="F2080" s="145">
        <v>6</v>
      </c>
      <c r="G2080" s="145">
        <v>10</v>
      </c>
      <c r="H2080" s="145">
        <v>15</v>
      </c>
      <c r="I2080" s="145" t="s">
        <v>345</v>
      </c>
      <c r="J2080" s="107">
        <f t="shared" si="32"/>
        <v>33</v>
      </c>
    </row>
    <row r="2081" spans="1:10" hidden="1" x14ac:dyDescent="0.25">
      <c r="A2081" s="76">
        <v>668203</v>
      </c>
      <c r="B2081" s="144" t="s">
        <v>354</v>
      </c>
      <c r="C2081" s="140">
        <v>32</v>
      </c>
      <c r="D2081" s="76">
        <v>10101</v>
      </c>
      <c r="E2081" s="145" t="s">
        <v>234</v>
      </c>
      <c r="F2081" s="145">
        <v>95</v>
      </c>
      <c r="G2081" s="145">
        <v>115</v>
      </c>
      <c r="H2081" s="145">
        <v>100</v>
      </c>
      <c r="I2081" s="145" t="s">
        <v>344</v>
      </c>
      <c r="J2081" s="107">
        <f t="shared" si="32"/>
        <v>33</v>
      </c>
    </row>
    <row r="2082" spans="1:10" hidden="1" x14ac:dyDescent="0.25">
      <c r="A2082" s="76">
        <v>668203</v>
      </c>
      <c r="B2082" s="144" t="s">
        <v>354</v>
      </c>
      <c r="C2082" s="140">
        <v>32</v>
      </c>
      <c r="D2082" s="76">
        <v>10102</v>
      </c>
      <c r="E2082" s="145" t="s">
        <v>235</v>
      </c>
      <c r="F2082" s="145">
        <v>140</v>
      </c>
      <c r="G2082" s="145">
        <v>150</v>
      </c>
      <c r="H2082" s="145">
        <v>147</v>
      </c>
      <c r="I2082" s="145" t="s">
        <v>344</v>
      </c>
      <c r="J2082" s="107">
        <f t="shared" si="32"/>
        <v>33</v>
      </c>
    </row>
    <row r="2083" spans="1:10" hidden="1" x14ac:dyDescent="0.25">
      <c r="A2083" s="76">
        <v>668202</v>
      </c>
      <c r="B2083" s="144" t="s">
        <v>320</v>
      </c>
      <c r="C2083" s="140">
        <v>31</v>
      </c>
      <c r="D2083" s="76">
        <v>10103</v>
      </c>
      <c r="E2083" s="145" t="s">
        <v>232</v>
      </c>
      <c r="F2083" s="145">
        <v>4400</v>
      </c>
      <c r="G2083" s="145">
        <v>9500</v>
      </c>
      <c r="H2083" s="145">
        <v>8720</v>
      </c>
      <c r="I2083" s="145" t="s">
        <v>344</v>
      </c>
      <c r="J2083" s="107">
        <f t="shared" si="32"/>
        <v>33</v>
      </c>
    </row>
    <row r="2084" spans="1:10" hidden="1" x14ac:dyDescent="0.25">
      <c r="A2084" s="76">
        <v>668202</v>
      </c>
      <c r="B2084" s="144" t="s">
        <v>320</v>
      </c>
      <c r="C2084" s="140">
        <v>31</v>
      </c>
      <c r="D2084" s="76">
        <v>10110</v>
      </c>
      <c r="E2084" s="145" t="s">
        <v>233</v>
      </c>
      <c r="F2084" s="145">
        <v>6</v>
      </c>
      <c r="G2084" s="145">
        <v>10</v>
      </c>
      <c r="H2084" s="145">
        <v>10</v>
      </c>
      <c r="I2084" s="145" t="s">
        <v>344</v>
      </c>
      <c r="J2084" s="107">
        <f t="shared" si="32"/>
        <v>33</v>
      </c>
    </row>
    <row r="2085" spans="1:10" hidden="1" x14ac:dyDescent="0.25">
      <c r="A2085" s="76">
        <v>668202</v>
      </c>
      <c r="B2085" s="144" t="s">
        <v>320</v>
      </c>
      <c r="C2085" s="140">
        <v>31</v>
      </c>
      <c r="D2085" s="76">
        <v>10101</v>
      </c>
      <c r="E2085" s="145" t="s">
        <v>234</v>
      </c>
      <c r="F2085" s="145">
        <v>95</v>
      </c>
      <c r="G2085" s="145">
        <v>115</v>
      </c>
      <c r="H2085" s="145">
        <v>106</v>
      </c>
      <c r="I2085" s="145" t="s">
        <v>344</v>
      </c>
      <c r="J2085" s="107">
        <f t="shared" si="32"/>
        <v>33</v>
      </c>
    </row>
    <row r="2086" spans="1:10" hidden="1" x14ac:dyDescent="0.25">
      <c r="A2086" s="76">
        <v>668202</v>
      </c>
      <c r="B2086" s="144" t="s">
        <v>320</v>
      </c>
      <c r="C2086" s="140">
        <v>31</v>
      </c>
      <c r="D2086" s="76">
        <v>10102</v>
      </c>
      <c r="E2086" s="145" t="s">
        <v>235</v>
      </c>
      <c r="F2086" s="145">
        <v>140</v>
      </c>
      <c r="G2086" s="145">
        <v>150</v>
      </c>
      <c r="H2086" s="145">
        <v>145</v>
      </c>
      <c r="I2086" s="145" t="s">
        <v>344</v>
      </c>
      <c r="J2086" s="107">
        <f t="shared" si="32"/>
        <v>33</v>
      </c>
    </row>
    <row r="2087" spans="1:10" hidden="1" x14ac:dyDescent="0.25">
      <c r="A2087" s="76">
        <v>668196</v>
      </c>
      <c r="B2087" s="144" t="s">
        <v>189</v>
      </c>
      <c r="C2087" s="140">
        <v>90</v>
      </c>
      <c r="D2087" s="76">
        <v>60201</v>
      </c>
      <c r="E2087" s="145" t="s">
        <v>130</v>
      </c>
      <c r="F2087" s="145">
        <v>6000</v>
      </c>
      <c r="G2087" s="145">
        <v>11500</v>
      </c>
      <c r="H2087" s="145">
        <v>6000</v>
      </c>
      <c r="I2087" s="145" t="s">
        <v>344</v>
      </c>
      <c r="J2087" s="107">
        <f t="shared" si="32"/>
        <v>90</v>
      </c>
    </row>
    <row r="2088" spans="1:10" hidden="1" x14ac:dyDescent="0.25">
      <c r="A2088" s="76">
        <v>668196</v>
      </c>
      <c r="B2088" s="144" t="s">
        <v>189</v>
      </c>
      <c r="C2088" s="140">
        <v>90</v>
      </c>
      <c r="D2088" s="76">
        <v>60204</v>
      </c>
      <c r="E2088" s="145" t="s">
        <v>131</v>
      </c>
      <c r="F2088" s="145">
        <v>0</v>
      </c>
      <c r="G2088" s="145">
        <v>1</v>
      </c>
      <c r="H2088" s="145">
        <v>1</v>
      </c>
      <c r="I2088" s="145" t="s">
        <v>344</v>
      </c>
      <c r="J2088" s="107">
        <f t="shared" si="32"/>
        <v>90</v>
      </c>
    </row>
    <row r="2089" spans="1:10" hidden="1" x14ac:dyDescent="0.25">
      <c r="A2089" s="76">
        <v>668196</v>
      </c>
      <c r="B2089" s="144" t="s">
        <v>189</v>
      </c>
      <c r="C2089" s="140">
        <v>90</v>
      </c>
      <c r="D2089" s="76">
        <v>60202</v>
      </c>
      <c r="E2089" s="145" t="s">
        <v>132</v>
      </c>
      <c r="F2089" s="145">
        <v>160</v>
      </c>
      <c r="G2089" s="145">
        <v>180</v>
      </c>
      <c r="H2089" s="145">
        <v>155</v>
      </c>
      <c r="I2089" s="145" t="s">
        <v>345</v>
      </c>
      <c r="J2089" s="107">
        <f t="shared" si="32"/>
        <v>90</v>
      </c>
    </row>
    <row r="2090" spans="1:10" hidden="1" x14ac:dyDescent="0.25">
      <c r="A2090" s="76">
        <v>668196</v>
      </c>
      <c r="B2090" s="144" t="s">
        <v>189</v>
      </c>
      <c r="C2090" s="140">
        <v>90</v>
      </c>
      <c r="D2090" s="76">
        <v>60203</v>
      </c>
      <c r="E2090" s="145" t="s">
        <v>133</v>
      </c>
      <c r="F2090" s="145">
        <v>80</v>
      </c>
      <c r="G2090" s="145">
        <v>120</v>
      </c>
      <c r="H2090" s="145">
        <v>120</v>
      </c>
      <c r="I2090" s="145" t="s">
        <v>344</v>
      </c>
      <c r="J2090" s="107">
        <f t="shared" si="32"/>
        <v>90</v>
      </c>
    </row>
    <row r="2091" spans="1:10" hidden="1" x14ac:dyDescent="0.25">
      <c r="A2091" s="76">
        <v>668194</v>
      </c>
      <c r="B2091" s="144" t="s">
        <v>194</v>
      </c>
      <c r="C2091" s="140">
        <v>301</v>
      </c>
      <c r="D2091" s="76">
        <v>60402</v>
      </c>
      <c r="E2091" s="145" t="s">
        <v>179</v>
      </c>
      <c r="F2091" s="145">
        <v>2</v>
      </c>
      <c r="G2091" s="145">
        <v>8</v>
      </c>
      <c r="H2091" s="145">
        <v>6</v>
      </c>
      <c r="I2091" s="145" t="s">
        <v>344</v>
      </c>
      <c r="J2091" s="107">
        <f t="shared" si="32"/>
        <v>301</v>
      </c>
    </row>
    <row r="2092" spans="1:10" hidden="1" x14ac:dyDescent="0.25">
      <c r="A2092" s="76">
        <v>668194</v>
      </c>
      <c r="B2092" s="144" t="s">
        <v>194</v>
      </c>
      <c r="C2092" s="140">
        <v>301</v>
      </c>
      <c r="D2092" s="76">
        <v>60404</v>
      </c>
      <c r="E2092" s="145" t="s">
        <v>211</v>
      </c>
      <c r="F2092" s="145">
        <v>0.5</v>
      </c>
      <c r="G2092" s="145">
        <v>6.5</v>
      </c>
      <c r="H2092" s="145">
        <v>6.5</v>
      </c>
      <c r="I2092" s="145" t="s">
        <v>344</v>
      </c>
      <c r="J2092" s="107">
        <f t="shared" si="32"/>
        <v>301</v>
      </c>
    </row>
    <row r="2093" spans="1:10" hidden="1" x14ac:dyDescent="0.25">
      <c r="A2093" s="76">
        <v>668194</v>
      </c>
      <c r="B2093" s="144" t="s">
        <v>194</v>
      </c>
      <c r="C2093" s="140">
        <v>301</v>
      </c>
      <c r="D2093" s="76">
        <v>60401</v>
      </c>
      <c r="E2093" s="145" t="s">
        <v>180</v>
      </c>
      <c r="F2093" s="145">
        <v>35</v>
      </c>
      <c r="G2093" s="145">
        <v>36.5</v>
      </c>
      <c r="H2093" s="145">
        <v>34.299999999999997</v>
      </c>
      <c r="I2093" s="145" t="s">
        <v>345</v>
      </c>
      <c r="J2093" s="107">
        <f t="shared" si="32"/>
        <v>301</v>
      </c>
    </row>
    <row r="2094" spans="1:10" hidden="1" x14ac:dyDescent="0.25">
      <c r="A2094" s="76">
        <v>668194</v>
      </c>
      <c r="B2094" s="144" t="s">
        <v>194</v>
      </c>
      <c r="C2094" s="140">
        <v>301</v>
      </c>
      <c r="D2094" s="76">
        <v>60403</v>
      </c>
      <c r="E2094" s="145" t="s">
        <v>212</v>
      </c>
      <c r="F2094" s="145">
        <v>150</v>
      </c>
      <c r="G2094" s="145">
        <v>300</v>
      </c>
      <c r="H2094" s="145">
        <v>240</v>
      </c>
      <c r="I2094" s="145" t="s">
        <v>344</v>
      </c>
      <c r="J2094" s="107">
        <f t="shared" si="32"/>
        <v>301</v>
      </c>
    </row>
    <row r="2095" spans="1:10" hidden="1" x14ac:dyDescent="0.25">
      <c r="A2095" s="76">
        <v>668193</v>
      </c>
      <c r="B2095" s="144" t="s">
        <v>187</v>
      </c>
      <c r="C2095" s="140">
        <v>75</v>
      </c>
      <c r="D2095" s="76">
        <v>30406</v>
      </c>
      <c r="E2095" s="145" t="s">
        <v>119</v>
      </c>
      <c r="F2095" s="145">
        <v>2400</v>
      </c>
      <c r="G2095" s="145">
        <v>2550</v>
      </c>
      <c r="H2095" s="145">
        <v>2500</v>
      </c>
      <c r="I2095" s="145" t="s">
        <v>344</v>
      </c>
      <c r="J2095" s="107">
        <f t="shared" si="32"/>
        <v>75</v>
      </c>
    </row>
    <row r="2096" spans="1:10" hidden="1" x14ac:dyDescent="0.25">
      <c r="A2096" s="76">
        <v>668193</v>
      </c>
      <c r="B2096" s="144" t="s">
        <v>187</v>
      </c>
      <c r="C2096" s="140">
        <v>75</v>
      </c>
      <c r="D2096" s="76">
        <v>30408</v>
      </c>
      <c r="E2096" s="145" t="s">
        <v>120</v>
      </c>
      <c r="F2096" s="145">
        <v>20</v>
      </c>
      <c r="G2096" s="145">
        <v>25</v>
      </c>
      <c r="H2096" s="145">
        <v>25</v>
      </c>
      <c r="I2096" s="145" t="s">
        <v>344</v>
      </c>
      <c r="J2096" s="107">
        <f t="shared" si="32"/>
        <v>75</v>
      </c>
    </row>
    <row r="2097" spans="1:10" hidden="1" x14ac:dyDescent="0.25">
      <c r="A2097" s="76">
        <v>668193</v>
      </c>
      <c r="B2097" s="144" t="s">
        <v>187</v>
      </c>
      <c r="C2097" s="140">
        <v>75</v>
      </c>
      <c r="D2097" s="76">
        <v>30409</v>
      </c>
      <c r="E2097" s="145" t="s">
        <v>121</v>
      </c>
      <c r="F2097" s="145">
        <v>0.1</v>
      </c>
      <c r="G2097" s="145">
        <v>0.2</v>
      </c>
      <c r="H2097" s="145">
        <v>0.2</v>
      </c>
      <c r="I2097" s="145" t="s">
        <v>344</v>
      </c>
      <c r="J2097" s="107">
        <f t="shared" si="32"/>
        <v>75</v>
      </c>
    </row>
    <row r="2098" spans="1:10" hidden="1" x14ac:dyDescent="0.25">
      <c r="A2098" s="76">
        <v>668193</v>
      </c>
      <c r="B2098" s="144" t="s">
        <v>187</v>
      </c>
      <c r="C2098" s="140">
        <v>75</v>
      </c>
      <c r="D2098" s="76">
        <v>30401</v>
      </c>
      <c r="E2098" s="145" t="s">
        <v>122</v>
      </c>
      <c r="F2098" s="145">
        <v>2</v>
      </c>
      <c r="G2098" s="145">
        <v>6</v>
      </c>
      <c r="H2098" s="145">
        <v>3</v>
      </c>
      <c r="I2098" s="145" t="s">
        <v>344</v>
      </c>
      <c r="J2098" s="107">
        <f t="shared" si="32"/>
        <v>75</v>
      </c>
    </row>
    <row r="2099" spans="1:10" hidden="1" x14ac:dyDescent="0.25">
      <c r="A2099" s="76">
        <v>668193</v>
      </c>
      <c r="B2099" s="144" t="s">
        <v>187</v>
      </c>
      <c r="C2099" s="140">
        <v>75</v>
      </c>
      <c r="D2099" s="76">
        <v>30407</v>
      </c>
      <c r="E2099" s="145" t="s">
        <v>123</v>
      </c>
      <c r="F2099" s="145">
        <v>1.3</v>
      </c>
      <c r="G2099" s="145">
        <v>1.8</v>
      </c>
      <c r="H2099" s="145">
        <v>1.6</v>
      </c>
      <c r="I2099" s="145" t="s">
        <v>344</v>
      </c>
      <c r="J2099" s="107">
        <f t="shared" si="32"/>
        <v>75</v>
      </c>
    </row>
    <row r="2100" spans="1:10" hidden="1" x14ac:dyDescent="0.25">
      <c r="A2100" s="76">
        <v>668193</v>
      </c>
      <c r="B2100" s="144" t="s">
        <v>187</v>
      </c>
      <c r="C2100" s="140">
        <v>75</v>
      </c>
      <c r="D2100" s="76">
        <v>30405</v>
      </c>
      <c r="E2100" s="145" t="s">
        <v>124</v>
      </c>
      <c r="F2100" s="145">
        <v>47</v>
      </c>
      <c r="G2100" s="145">
        <v>50</v>
      </c>
      <c r="H2100" s="145">
        <v>50</v>
      </c>
      <c r="I2100" s="145" t="s">
        <v>344</v>
      </c>
      <c r="J2100" s="107">
        <f t="shared" si="32"/>
        <v>75</v>
      </c>
    </row>
    <row r="2101" spans="1:10" hidden="1" x14ac:dyDescent="0.25">
      <c r="A2101" s="76">
        <v>668193</v>
      </c>
      <c r="B2101" s="144" t="s">
        <v>187</v>
      </c>
      <c r="C2101" s="140">
        <v>75</v>
      </c>
      <c r="D2101" s="76">
        <v>30403</v>
      </c>
      <c r="E2101" s="145" t="s">
        <v>125</v>
      </c>
      <c r="F2101" s="145">
        <v>85</v>
      </c>
      <c r="G2101" s="145">
        <v>100</v>
      </c>
      <c r="H2101" s="145">
        <v>90</v>
      </c>
      <c r="I2101" s="145" t="s">
        <v>344</v>
      </c>
      <c r="J2101" s="107">
        <f t="shared" si="32"/>
        <v>75</v>
      </c>
    </row>
    <row r="2102" spans="1:10" hidden="1" x14ac:dyDescent="0.25">
      <c r="A2102" s="76">
        <v>668193</v>
      </c>
      <c r="B2102" s="144" t="s">
        <v>187</v>
      </c>
      <c r="C2102" s="140">
        <v>75</v>
      </c>
      <c r="D2102" s="76">
        <v>30402</v>
      </c>
      <c r="E2102" s="145" t="s">
        <v>126</v>
      </c>
      <c r="F2102" s="145">
        <v>180</v>
      </c>
      <c r="G2102" s="145">
        <v>200</v>
      </c>
      <c r="H2102" s="145">
        <v>185</v>
      </c>
      <c r="I2102" s="145" t="s">
        <v>344</v>
      </c>
      <c r="J2102" s="107">
        <f t="shared" si="32"/>
        <v>75</v>
      </c>
    </row>
    <row r="2103" spans="1:10" hidden="1" x14ac:dyDescent="0.25">
      <c r="A2103" s="76">
        <v>668193</v>
      </c>
      <c r="B2103" s="144" t="s">
        <v>187</v>
      </c>
      <c r="C2103" s="140">
        <v>75</v>
      </c>
      <c r="D2103" s="76">
        <v>30404</v>
      </c>
      <c r="E2103" s="145" t="s">
        <v>127</v>
      </c>
      <c r="F2103" s="145">
        <v>16</v>
      </c>
      <c r="G2103" s="145">
        <v>20</v>
      </c>
      <c r="H2103" s="145">
        <v>18</v>
      </c>
      <c r="I2103" s="145" t="s">
        <v>344</v>
      </c>
      <c r="J2103" s="107">
        <f t="shared" si="32"/>
        <v>75</v>
      </c>
    </row>
    <row r="2104" spans="1:10" hidden="1" x14ac:dyDescent="0.25">
      <c r="A2104" s="76">
        <v>668192</v>
      </c>
      <c r="B2104" s="144" t="s">
        <v>298</v>
      </c>
      <c r="C2104" s="140">
        <v>14</v>
      </c>
      <c r="D2104" s="76">
        <v>3</v>
      </c>
      <c r="E2104" s="145" t="s">
        <v>262</v>
      </c>
      <c r="F2104" s="145">
        <v>6400</v>
      </c>
      <c r="G2104" s="145">
        <v>7000</v>
      </c>
      <c r="H2104" s="145">
        <v>6800</v>
      </c>
      <c r="I2104" s="145" t="s">
        <v>344</v>
      </c>
      <c r="J2104" s="107">
        <f t="shared" si="32"/>
        <v>14</v>
      </c>
    </row>
    <row r="2105" spans="1:10" hidden="1" x14ac:dyDescent="0.25">
      <c r="A2105" s="76">
        <v>668192</v>
      </c>
      <c r="B2105" s="144" t="s">
        <v>298</v>
      </c>
      <c r="C2105" s="140">
        <v>14</v>
      </c>
      <c r="D2105" s="76">
        <v>59</v>
      </c>
      <c r="E2105" s="145" t="s">
        <v>263</v>
      </c>
      <c r="F2105" s="145">
        <v>20</v>
      </c>
      <c r="G2105" s="145">
        <v>20</v>
      </c>
      <c r="H2105" s="145">
        <v>20</v>
      </c>
      <c r="I2105" s="145" t="s">
        <v>344</v>
      </c>
      <c r="J2105" s="107">
        <f t="shared" si="32"/>
        <v>14</v>
      </c>
    </row>
    <row r="2106" spans="1:10" hidden="1" x14ac:dyDescent="0.25">
      <c r="A2106" s="76">
        <v>668192</v>
      </c>
      <c r="B2106" s="144" t="s">
        <v>298</v>
      </c>
      <c r="C2106" s="140">
        <v>14</v>
      </c>
      <c r="D2106" s="76">
        <v>78</v>
      </c>
      <c r="E2106" s="145" t="s">
        <v>270</v>
      </c>
      <c r="F2106" s="145">
        <v>26</v>
      </c>
      <c r="G2106" s="145">
        <v>30</v>
      </c>
      <c r="H2106" s="145">
        <v>29</v>
      </c>
      <c r="I2106" s="145" t="s">
        <v>344</v>
      </c>
      <c r="J2106" s="107">
        <f t="shared" si="32"/>
        <v>14</v>
      </c>
    </row>
    <row r="2107" spans="1:10" hidden="1" x14ac:dyDescent="0.25">
      <c r="A2107" s="76">
        <v>668192</v>
      </c>
      <c r="B2107" s="144" t="s">
        <v>298</v>
      </c>
      <c r="C2107" s="140">
        <v>14</v>
      </c>
      <c r="D2107" s="76">
        <v>36</v>
      </c>
      <c r="E2107" s="145" t="s">
        <v>365</v>
      </c>
      <c r="F2107" s="145">
        <v>0</v>
      </c>
      <c r="G2107" s="145">
        <v>0</v>
      </c>
      <c r="H2107" s="145">
        <v>0</v>
      </c>
      <c r="I2107" s="145" t="s">
        <v>344</v>
      </c>
      <c r="J2107" s="107">
        <f t="shared" si="32"/>
        <v>14</v>
      </c>
    </row>
    <row r="2108" spans="1:10" hidden="1" x14ac:dyDescent="0.25">
      <c r="A2108" s="76">
        <v>668192</v>
      </c>
      <c r="B2108" s="144" t="s">
        <v>298</v>
      </c>
      <c r="C2108" s="140">
        <v>14</v>
      </c>
      <c r="D2108" s="76">
        <v>37</v>
      </c>
      <c r="E2108" s="145" t="s">
        <v>366</v>
      </c>
      <c r="F2108" s="145">
        <v>150</v>
      </c>
      <c r="G2108" s="145">
        <v>150</v>
      </c>
      <c r="H2108" s="145">
        <v>150</v>
      </c>
      <c r="I2108" s="145" t="s">
        <v>344</v>
      </c>
      <c r="J2108" s="107">
        <f t="shared" si="32"/>
        <v>14</v>
      </c>
    </row>
    <row r="2109" spans="1:10" hidden="1" x14ac:dyDescent="0.25">
      <c r="A2109" s="76">
        <v>668192</v>
      </c>
      <c r="B2109" s="144" t="s">
        <v>298</v>
      </c>
      <c r="C2109" s="140">
        <v>14</v>
      </c>
      <c r="D2109" s="76">
        <v>38</v>
      </c>
      <c r="E2109" s="145" t="s">
        <v>367</v>
      </c>
      <c r="F2109" s="145">
        <v>0</v>
      </c>
      <c r="G2109" s="145">
        <v>0</v>
      </c>
      <c r="H2109" s="145">
        <v>0</v>
      </c>
      <c r="I2109" s="145" t="s">
        <v>344</v>
      </c>
      <c r="J2109" s="107">
        <f t="shared" si="32"/>
        <v>14</v>
      </c>
    </row>
    <row r="2110" spans="1:10" hidden="1" x14ac:dyDescent="0.25">
      <c r="A2110" s="76">
        <v>668192</v>
      </c>
      <c r="B2110" s="144" t="s">
        <v>298</v>
      </c>
      <c r="C2110" s="140">
        <v>14</v>
      </c>
      <c r="D2110" s="76">
        <v>13</v>
      </c>
      <c r="E2110" s="145" t="s">
        <v>299</v>
      </c>
      <c r="F2110" s="145">
        <v>45</v>
      </c>
      <c r="G2110" s="145">
        <v>45</v>
      </c>
      <c r="H2110" s="145">
        <v>45</v>
      </c>
      <c r="I2110" s="145" t="s">
        <v>344</v>
      </c>
      <c r="J2110" s="107">
        <f t="shared" si="32"/>
        <v>14</v>
      </c>
    </row>
    <row r="2111" spans="1:10" hidden="1" x14ac:dyDescent="0.25">
      <c r="A2111" s="76">
        <v>668188</v>
      </c>
      <c r="B2111" s="144" t="s">
        <v>329</v>
      </c>
      <c r="C2111" s="140">
        <v>95</v>
      </c>
      <c r="D2111" s="76">
        <v>40301</v>
      </c>
      <c r="E2111" s="145" t="s">
        <v>357</v>
      </c>
      <c r="F2111" s="145">
        <v>8000</v>
      </c>
      <c r="G2111" s="145">
        <v>8500</v>
      </c>
      <c r="H2111" s="145">
        <v>6500</v>
      </c>
      <c r="I2111" s="145" t="s">
        <v>345</v>
      </c>
      <c r="J2111" s="107">
        <f t="shared" si="32"/>
        <v>95</v>
      </c>
    </row>
    <row r="2112" spans="1:10" hidden="1" x14ac:dyDescent="0.25">
      <c r="A2112" s="76">
        <v>668188</v>
      </c>
      <c r="B2112" s="144" t="s">
        <v>329</v>
      </c>
      <c r="C2112" s="140">
        <v>95</v>
      </c>
      <c r="D2112" s="76">
        <v>40304</v>
      </c>
      <c r="E2112" s="145" t="s">
        <v>328</v>
      </c>
      <c r="F2112" s="145">
        <v>0</v>
      </c>
      <c r="G2112" s="145">
        <v>200</v>
      </c>
      <c r="H2112" s="145">
        <v>234</v>
      </c>
      <c r="I2112" s="145" t="s">
        <v>345</v>
      </c>
      <c r="J2112" s="107">
        <f t="shared" si="32"/>
        <v>95</v>
      </c>
    </row>
    <row r="2113" spans="1:10" hidden="1" x14ac:dyDescent="0.25">
      <c r="A2113" s="76">
        <v>668188</v>
      </c>
      <c r="B2113" s="144" t="s">
        <v>329</v>
      </c>
      <c r="C2113" s="140">
        <v>95</v>
      </c>
      <c r="D2113" s="76">
        <v>40302</v>
      </c>
      <c r="E2113" s="145" t="s">
        <v>358</v>
      </c>
      <c r="F2113" s="145">
        <v>90</v>
      </c>
      <c r="G2113" s="145">
        <v>95</v>
      </c>
      <c r="H2113" s="145">
        <v>91</v>
      </c>
      <c r="I2113" s="145" t="s">
        <v>344</v>
      </c>
      <c r="J2113" s="107">
        <f t="shared" si="32"/>
        <v>95</v>
      </c>
    </row>
    <row r="2114" spans="1:10" hidden="1" x14ac:dyDescent="0.25">
      <c r="A2114" s="76">
        <v>668188</v>
      </c>
      <c r="B2114" s="144" t="s">
        <v>329</v>
      </c>
      <c r="C2114" s="140">
        <v>95</v>
      </c>
      <c r="D2114" s="76">
        <v>40303</v>
      </c>
      <c r="E2114" s="145" t="s">
        <v>359</v>
      </c>
      <c r="F2114" s="145">
        <v>110</v>
      </c>
      <c r="G2114" s="145">
        <v>115</v>
      </c>
      <c r="H2114" s="145">
        <v>120</v>
      </c>
      <c r="I2114" s="145" t="s">
        <v>345</v>
      </c>
      <c r="J2114" s="107">
        <f t="shared" ref="J2114:J2177" si="33">IF(A2114="","",IF(OR(C2114=73,C2114=74,C2114=75),75,IF(OR(C2114=31,C2114=32,C2114=33),33,IF(OR(C2114=301,C2114=302,C2114=303,C2114=304,C2114=305),301,C2114))))</f>
        <v>95</v>
      </c>
    </row>
    <row r="2115" spans="1:10" hidden="1" x14ac:dyDescent="0.25">
      <c r="A2115" s="76">
        <v>668187</v>
      </c>
      <c r="B2115" s="144" t="s">
        <v>330</v>
      </c>
      <c r="C2115" s="140">
        <v>94</v>
      </c>
      <c r="D2115" s="76">
        <v>40201</v>
      </c>
      <c r="E2115" s="145" t="s">
        <v>322</v>
      </c>
      <c r="F2115" s="145">
        <v>8000</v>
      </c>
      <c r="G2115" s="145">
        <v>9200</v>
      </c>
      <c r="H2115" s="145">
        <v>7000</v>
      </c>
      <c r="I2115" s="145" t="s">
        <v>345</v>
      </c>
      <c r="J2115" s="107">
        <f t="shared" si="33"/>
        <v>94</v>
      </c>
    </row>
    <row r="2116" spans="1:10" hidden="1" x14ac:dyDescent="0.25">
      <c r="A2116" s="76">
        <v>668187</v>
      </c>
      <c r="B2116" s="144" t="s">
        <v>330</v>
      </c>
      <c r="C2116" s="140">
        <v>94</v>
      </c>
      <c r="D2116" s="76">
        <v>40202</v>
      </c>
      <c r="E2116" s="145" t="s">
        <v>323</v>
      </c>
      <c r="F2116" s="145">
        <v>1</v>
      </c>
      <c r="G2116" s="145">
        <v>2</v>
      </c>
      <c r="H2116" s="145">
        <v>1.2</v>
      </c>
      <c r="I2116" s="145" t="s">
        <v>344</v>
      </c>
      <c r="J2116" s="107">
        <f t="shared" si="33"/>
        <v>94</v>
      </c>
    </row>
    <row r="2117" spans="1:10" hidden="1" x14ac:dyDescent="0.25">
      <c r="A2117" s="76">
        <v>668187</v>
      </c>
      <c r="B2117" s="144" t="s">
        <v>330</v>
      </c>
      <c r="C2117" s="140">
        <v>94</v>
      </c>
      <c r="D2117" s="76">
        <v>40204</v>
      </c>
      <c r="E2117" s="145" t="s">
        <v>324</v>
      </c>
      <c r="F2117" s="145">
        <v>50</v>
      </c>
      <c r="G2117" s="145">
        <v>150</v>
      </c>
      <c r="H2117" s="145">
        <v>50</v>
      </c>
      <c r="I2117" s="145" t="s">
        <v>344</v>
      </c>
      <c r="J2117" s="107">
        <f t="shared" si="33"/>
        <v>94</v>
      </c>
    </row>
    <row r="2118" spans="1:10" hidden="1" x14ac:dyDescent="0.25">
      <c r="A2118" s="76">
        <v>668187</v>
      </c>
      <c r="B2118" s="144" t="s">
        <v>330</v>
      </c>
      <c r="C2118" s="140">
        <v>94</v>
      </c>
      <c r="D2118" s="76">
        <v>40203</v>
      </c>
      <c r="E2118" s="145" t="s">
        <v>325</v>
      </c>
      <c r="F2118" s="145">
        <v>5</v>
      </c>
      <c r="G2118" s="145">
        <v>25</v>
      </c>
      <c r="H2118" s="145">
        <v>5.5</v>
      </c>
      <c r="I2118" s="145" t="s">
        <v>344</v>
      </c>
      <c r="J2118" s="107">
        <f t="shared" si="33"/>
        <v>94</v>
      </c>
    </row>
    <row r="2119" spans="1:10" hidden="1" x14ac:dyDescent="0.25">
      <c r="A2119" s="76">
        <v>668187</v>
      </c>
      <c r="B2119" s="144" t="s">
        <v>330</v>
      </c>
      <c r="C2119" s="140">
        <v>94</v>
      </c>
      <c r="D2119" s="76">
        <v>40206</v>
      </c>
      <c r="E2119" s="145" t="s">
        <v>326</v>
      </c>
      <c r="F2119" s="145">
        <v>8</v>
      </c>
      <c r="G2119" s="145">
        <v>15</v>
      </c>
      <c r="H2119" s="145">
        <v>8</v>
      </c>
      <c r="I2119" s="145" t="s">
        <v>344</v>
      </c>
      <c r="J2119" s="107">
        <f t="shared" si="33"/>
        <v>94</v>
      </c>
    </row>
    <row r="2120" spans="1:10" hidden="1" x14ac:dyDescent="0.25">
      <c r="A2120" s="76">
        <v>668187</v>
      </c>
      <c r="B2120" s="144" t="s">
        <v>330</v>
      </c>
      <c r="C2120" s="140">
        <v>94</v>
      </c>
      <c r="D2120" s="76">
        <v>40205</v>
      </c>
      <c r="E2120" s="145" t="s">
        <v>327</v>
      </c>
      <c r="F2120" s="145">
        <v>78</v>
      </c>
      <c r="G2120" s="145">
        <v>82</v>
      </c>
      <c r="H2120" s="145">
        <v>80</v>
      </c>
      <c r="I2120" s="145" t="s">
        <v>344</v>
      </c>
      <c r="J2120" s="107">
        <f t="shared" si="33"/>
        <v>94</v>
      </c>
    </row>
    <row r="2121" spans="1:10" hidden="1" x14ac:dyDescent="0.25">
      <c r="A2121" s="76">
        <v>668186</v>
      </c>
      <c r="B2121" s="144" t="s">
        <v>298</v>
      </c>
      <c r="C2121" s="140">
        <v>14</v>
      </c>
      <c r="D2121" s="76">
        <v>3</v>
      </c>
      <c r="E2121" s="145" t="s">
        <v>262</v>
      </c>
      <c r="F2121" s="145">
        <v>6400</v>
      </c>
      <c r="G2121" s="145">
        <v>7000</v>
      </c>
      <c r="H2121" s="145">
        <v>6800</v>
      </c>
      <c r="I2121" s="145" t="s">
        <v>344</v>
      </c>
      <c r="J2121" s="107">
        <f t="shared" si="33"/>
        <v>14</v>
      </c>
    </row>
    <row r="2122" spans="1:10" hidden="1" x14ac:dyDescent="0.25">
      <c r="A2122" s="76">
        <v>668186</v>
      </c>
      <c r="B2122" s="144" t="s">
        <v>298</v>
      </c>
      <c r="C2122" s="140">
        <v>14</v>
      </c>
      <c r="D2122" s="76">
        <v>59</v>
      </c>
      <c r="E2122" s="145" t="s">
        <v>263</v>
      </c>
      <c r="F2122" s="145">
        <v>20</v>
      </c>
      <c r="G2122" s="145">
        <v>20</v>
      </c>
      <c r="H2122" s="145">
        <v>20</v>
      </c>
      <c r="I2122" s="145" t="s">
        <v>344</v>
      </c>
      <c r="J2122" s="107">
        <f t="shared" si="33"/>
        <v>14</v>
      </c>
    </row>
    <row r="2123" spans="1:10" hidden="1" x14ac:dyDescent="0.25">
      <c r="A2123" s="76">
        <v>668186</v>
      </c>
      <c r="B2123" s="144" t="s">
        <v>298</v>
      </c>
      <c r="C2123" s="140">
        <v>14</v>
      </c>
      <c r="D2123" s="76">
        <v>78</v>
      </c>
      <c r="E2123" s="145" t="s">
        <v>270</v>
      </c>
      <c r="F2123" s="145">
        <v>26</v>
      </c>
      <c r="G2123" s="145">
        <v>30</v>
      </c>
      <c r="H2123" s="145">
        <v>29</v>
      </c>
      <c r="I2123" s="145" t="s">
        <v>344</v>
      </c>
      <c r="J2123" s="107">
        <f t="shared" si="33"/>
        <v>14</v>
      </c>
    </row>
    <row r="2124" spans="1:10" hidden="1" x14ac:dyDescent="0.25">
      <c r="A2124" s="76">
        <v>668186</v>
      </c>
      <c r="B2124" s="144" t="s">
        <v>298</v>
      </c>
      <c r="C2124" s="140">
        <v>14</v>
      </c>
      <c r="D2124" s="76">
        <v>36</v>
      </c>
      <c r="E2124" s="145" t="s">
        <v>365</v>
      </c>
      <c r="F2124" s="145">
        <v>0</v>
      </c>
      <c r="G2124" s="145">
        <v>0</v>
      </c>
      <c r="H2124" s="145">
        <v>0</v>
      </c>
      <c r="I2124" s="145" t="s">
        <v>344</v>
      </c>
      <c r="J2124" s="107">
        <f t="shared" si="33"/>
        <v>14</v>
      </c>
    </row>
    <row r="2125" spans="1:10" hidden="1" x14ac:dyDescent="0.25">
      <c r="A2125" s="76">
        <v>668186</v>
      </c>
      <c r="B2125" s="144" t="s">
        <v>298</v>
      </c>
      <c r="C2125" s="140">
        <v>14</v>
      </c>
      <c r="D2125" s="76">
        <v>37</v>
      </c>
      <c r="E2125" s="145" t="s">
        <v>366</v>
      </c>
      <c r="F2125" s="145">
        <v>150</v>
      </c>
      <c r="G2125" s="145">
        <v>150</v>
      </c>
      <c r="H2125" s="145">
        <v>150</v>
      </c>
      <c r="I2125" s="145" t="s">
        <v>344</v>
      </c>
      <c r="J2125" s="107">
        <f t="shared" si="33"/>
        <v>14</v>
      </c>
    </row>
    <row r="2126" spans="1:10" hidden="1" x14ac:dyDescent="0.25">
      <c r="A2126" s="76">
        <v>668186</v>
      </c>
      <c r="B2126" s="144" t="s">
        <v>298</v>
      </c>
      <c r="C2126" s="140">
        <v>14</v>
      </c>
      <c r="D2126" s="76">
        <v>38</v>
      </c>
      <c r="E2126" s="145" t="s">
        <v>367</v>
      </c>
      <c r="F2126" s="145">
        <v>0</v>
      </c>
      <c r="G2126" s="145">
        <v>0</v>
      </c>
      <c r="H2126" s="145">
        <v>0</v>
      </c>
      <c r="I2126" s="145" t="s">
        <v>344</v>
      </c>
      <c r="J2126" s="107">
        <f t="shared" si="33"/>
        <v>14</v>
      </c>
    </row>
    <row r="2127" spans="1:10" hidden="1" x14ac:dyDescent="0.25">
      <c r="A2127" s="76">
        <v>668186</v>
      </c>
      <c r="B2127" s="144" t="s">
        <v>298</v>
      </c>
      <c r="C2127" s="140">
        <v>14</v>
      </c>
      <c r="D2127" s="76">
        <v>13</v>
      </c>
      <c r="E2127" s="145" t="s">
        <v>299</v>
      </c>
      <c r="F2127" s="145">
        <v>45</v>
      </c>
      <c r="G2127" s="145">
        <v>45</v>
      </c>
      <c r="H2127" s="145">
        <v>45</v>
      </c>
      <c r="I2127" s="145" t="s">
        <v>344</v>
      </c>
      <c r="J2127" s="107">
        <f t="shared" si="33"/>
        <v>14</v>
      </c>
    </row>
    <row r="2128" spans="1:10" hidden="1" x14ac:dyDescent="0.25">
      <c r="A2128" s="76">
        <v>668184</v>
      </c>
      <c r="B2128" s="144" t="s">
        <v>354</v>
      </c>
      <c r="C2128" s="140">
        <v>32</v>
      </c>
      <c r="D2128" s="76">
        <v>10110</v>
      </c>
      <c r="E2128" s="145" t="s">
        <v>233</v>
      </c>
      <c r="F2128" s="145">
        <v>6</v>
      </c>
      <c r="G2128" s="145">
        <v>10</v>
      </c>
      <c r="H2128" s="145">
        <v>10</v>
      </c>
      <c r="I2128" s="145" t="s">
        <v>344</v>
      </c>
      <c r="J2128" s="107">
        <f t="shared" si="33"/>
        <v>33</v>
      </c>
    </row>
    <row r="2129" spans="1:10" hidden="1" x14ac:dyDescent="0.25">
      <c r="A2129" s="76">
        <v>668184</v>
      </c>
      <c r="B2129" s="144" t="s">
        <v>354</v>
      </c>
      <c r="C2129" s="140">
        <v>32</v>
      </c>
      <c r="D2129" s="76">
        <v>10101</v>
      </c>
      <c r="E2129" s="145" t="s">
        <v>234</v>
      </c>
      <c r="F2129" s="145">
        <v>95</v>
      </c>
      <c r="G2129" s="145">
        <v>115</v>
      </c>
      <c r="H2129" s="145">
        <v>102</v>
      </c>
      <c r="I2129" s="145" t="s">
        <v>344</v>
      </c>
      <c r="J2129" s="107">
        <f t="shared" si="33"/>
        <v>33</v>
      </c>
    </row>
    <row r="2130" spans="1:10" hidden="1" x14ac:dyDescent="0.25">
      <c r="A2130" s="76">
        <v>668184</v>
      </c>
      <c r="B2130" s="144" t="s">
        <v>354</v>
      </c>
      <c r="C2130" s="140">
        <v>32</v>
      </c>
      <c r="D2130" s="76">
        <v>10102</v>
      </c>
      <c r="E2130" s="145" t="s">
        <v>235</v>
      </c>
      <c r="F2130" s="145">
        <v>140</v>
      </c>
      <c r="G2130" s="145">
        <v>150</v>
      </c>
      <c r="H2130" s="145">
        <v>147</v>
      </c>
      <c r="I2130" s="145" t="s">
        <v>344</v>
      </c>
      <c r="J2130" s="107">
        <f t="shared" si="33"/>
        <v>33</v>
      </c>
    </row>
    <row r="2131" spans="1:10" hidden="1" x14ac:dyDescent="0.25">
      <c r="A2131" s="76">
        <v>668183</v>
      </c>
      <c r="B2131" s="144" t="s">
        <v>320</v>
      </c>
      <c r="C2131" s="140">
        <v>31</v>
      </c>
      <c r="D2131" s="76">
        <v>10103</v>
      </c>
      <c r="E2131" s="145" t="s">
        <v>232</v>
      </c>
      <c r="F2131" s="145">
        <v>4400</v>
      </c>
      <c r="G2131" s="145">
        <v>9500</v>
      </c>
      <c r="H2131" s="145">
        <v>9500</v>
      </c>
      <c r="I2131" s="145" t="s">
        <v>344</v>
      </c>
      <c r="J2131" s="107">
        <f t="shared" si="33"/>
        <v>33</v>
      </c>
    </row>
    <row r="2132" spans="1:10" hidden="1" x14ac:dyDescent="0.25">
      <c r="A2132" s="76">
        <v>668183</v>
      </c>
      <c r="B2132" s="144" t="s">
        <v>320</v>
      </c>
      <c r="C2132" s="140">
        <v>31</v>
      </c>
      <c r="D2132" s="76">
        <v>10110</v>
      </c>
      <c r="E2132" s="145" t="s">
        <v>233</v>
      </c>
      <c r="F2132" s="145">
        <v>6</v>
      </c>
      <c r="G2132" s="145">
        <v>10</v>
      </c>
      <c r="H2132" s="145">
        <v>10</v>
      </c>
      <c r="I2132" s="145" t="s">
        <v>344</v>
      </c>
      <c r="J2132" s="107">
        <f t="shared" si="33"/>
        <v>33</v>
      </c>
    </row>
    <row r="2133" spans="1:10" hidden="1" x14ac:dyDescent="0.25">
      <c r="A2133" s="76">
        <v>668183</v>
      </c>
      <c r="B2133" s="144" t="s">
        <v>320</v>
      </c>
      <c r="C2133" s="140">
        <v>31</v>
      </c>
      <c r="D2133" s="76">
        <v>10101</v>
      </c>
      <c r="E2133" s="145" t="s">
        <v>234</v>
      </c>
      <c r="F2133" s="145">
        <v>95</v>
      </c>
      <c r="G2133" s="145">
        <v>115</v>
      </c>
      <c r="H2133" s="145">
        <v>107</v>
      </c>
      <c r="I2133" s="145" t="s">
        <v>344</v>
      </c>
      <c r="J2133" s="107">
        <f t="shared" si="33"/>
        <v>33</v>
      </c>
    </row>
    <row r="2134" spans="1:10" hidden="1" x14ac:dyDescent="0.25">
      <c r="A2134" s="76">
        <v>668183</v>
      </c>
      <c r="B2134" s="144" t="s">
        <v>320</v>
      </c>
      <c r="C2134" s="140">
        <v>31</v>
      </c>
      <c r="D2134" s="76">
        <v>10102</v>
      </c>
      <c r="E2134" s="145" t="s">
        <v>235</v>
      </c>
      <c r="F2134" s="145">
        <v>140</v>
      </c>
      <c r="G2134" s="145">
        <v>150</v>
      </c>
      <c r="H2134" s="145">
        <v>144</v>
      </c>
      <c r="I2134" s="145" t="s">
        <v>344</v>
      </c>
      <c r="J2134" s="107">
        <f t="shared" si="33"/>
        <v>33</v>
      </c>
    </row>
    <row r="2135" spans="1:10" hidden="1" x14ac:dyDescent="0.25">
      <c r="A2135" s="76">
        <v>668181</v>
      </c>
      <c r="B2135" s="144" t="s">
        <v>239</v>
      </c>
      <c r="C2135" s="140">
        <v>5</v>
      </c>
      <c r="D2135" s="76">
        <v>7</v>
      </c>
      <c r="E2135" s="145" t="s">
        <v>264</v>
      </c>
      <c r="F2135" s="145">
        <v>20</v>
      </c>
      <c r="G2135" s="145">
        <v>26</v>
      </c>
      <c r="H2135" s="145">
        <v>24</v>
      </c>
      <c r="I2135" s="145" t="s">
        <v>344</v>
      </c>
      <c r="J2135" s="107">
        <f t="shared" si="33"/>
        <v>5</v>
      </c>
    </row>
    <row r="2136" spans="1:10" hidden="1" x14ac:dyDescent="0.25">
      <c r="A2136" s="76">
        <v>668181</v>
      </c>
      <c r="B2136" s="144" t="s">
        <v>239</v>
      </c>
      <c r="C2136" s="140">
        <v>5</v>
      </c>
      <c r="D2136" s="76">
        <v>64</v>
      </c>
      <c r="E2136" s="145" t="s">
        <v>271</v>
      </c>
      <c r="F2136" s="145">
        <v>100</v>
      </c>
      <c r="G2136" s="145">
        <v>100</v>
      </c>
      <c r="H2136" s="145">
        <v>100</v>
      </c>
      <c r="I2136" s="145" t="s">
        <v>344</v>
      </c>
      <c r="J2136" s="107">
        <f t="shared" si="33"/>
        <v>5</v>
      </c>
    </row>
    <row r="2137" spans="1:10" hidden="1" x14ac:dyDescent="0.25">
      <c r="A2137" s="76">
        <v>668178</v>
      </c>
      <c r="B2137" s="144" t="s">
        <v>188</v>
      </c>
      <c r="C2137" s="140">
        <v>55</v>
      </c>
      <c r="D2137" s="76">
        <v>30201</v>
      </c>
      <c r="E2137" s="145" t="s">
        <v>113</v>
      </c>
      <c r="F2137" s="145">
        <v>8500</v>
      </c>
      <c r="G2137" s="145">
        <v>9500</v>
      </c>
      <c r="H2137" s="145">
        <v>6000</v>
      </c>
      <c r="I2137" s="145" t="s">
        <v>345</v>
      </c>
      <c r="J2137" s="107">
        <f t="shared" si="33"/>
        <v>55</v>
      </c>
    </row>
    <row r="2138" spans="1:10" hidden="1" x14ac:dyDescent="0.25">
      <c r="A2138" s="76">
        <v>668178</v>
      </c>
      <c r="B2138" s="144" t="s">
        <v>188</v>
      </c>
      <c r="C2138" s="140">
        <v>55</v>
      </c>
      <c r="D2138" s="76">
        <v>30205</v>
      </c>
      <c r="E2138" s="145" t="s">
        <v>114</v>
      </c>
      <c r="F2138" s="145">
        <v>0.5</v>
      </c>
      <c r="G2138" s="145">
        <v>0.6</v>
      </c>
      <c r="H2138" s="145">
        <v>0.6</v>
      </c>
      <c r="I2138" s="145" t="s">
        <v>344</v>
      </c>
      <c r="J2138" s="107">
        <f t="shared" si="33"/>
        <v>55</v>
      </c>
    </row>
    <row r="2139" spans="1:10" x14ac:dyDescent="0.25">
      <c r="A2139" s="76">
        <v>668178</v>
      </c>
      <c r="B2139" s="144" t="s">
        <v>188</v>
      </c>
      <c r="C2139" s="140">
        <v>55</v>
      </c>
      <c r="D2139" s="76">
        <v>30206</v>
      </c>
      <c r="E2139" s="145" t="s">
        <v>115</v>
      </c>
      <c r="F2139" s="145">
        <v>0.5</v>
      </c>
      <c r="G2139" s="145">
        <v>2</v>
      </c>
      <c r="H2139" s="145">
        <v>5</v>
      </c>
      <c r="I2139" s="145" t="s">
        <v>345</v>
      </c>
      <c r="J2139" s="107">
        <f t="shared" si="33"/>
        <v>55</v>
      </c>
    </row>
    <row r="2140" spans="1:10" hidden="1" x14ac:dyDescent="0.25">
      <c r="A2140" s="76">
        <v>668178</v>
      </c>
      <c r="B2140" s="144" t="s">
        <v>188</v>
      </c>
      <c r="C2140" s="140">
        <v>55</v>
      </c>
      <c r="D2140" s="76">
        <v>30202</v>
      </c>
      <c r="E2140" s="145" t="s">
        <v>116</v>
      </c>
      <c r="F2140" s="145">
        <v>50</v>
      </c>
      <c r="G2140" s="145">
        <v>300</v>
      </c>
      <c r="H2140" s="145">
        <v>411</v>
      </c>
      <c r="I2140" s="145" t="s">
        <v>345</v>
      </c>
      <c r="J2140" s="107">
        <f t="shared" si="33"/>
        <v>55</v>
      </c>
    </row>
    <row r="2141" spans="1:10" hidden="1" x14ac:dyDescent="0.25">
      <c r="A2141" s="76">
        <v>668178</v>
      </c>
      <c r="B2141" s="144" t="s">
        <v>188</v>
      </c>
      <c r="C2141" s="140">
        <v>55</v>
      </c>
      <c r="D2141" s="76">
        <v>30203</v>
      </c>
      <c r="E2141" s="145" t="s">
        <v>117</v>
      </c>
      <c r="F2141" s="145">
        <v>105</v>
      </c>
      <c r="G2141" s="145">
        <v>110</v>
      </c>
      <c r="H2141" s="145">
        <v>105</v>
      </c>
      <c r="I2141" s="145" t="s">
        <v>344</v>
      </c>
      <c r="J2141" s="107">
        <f t="shared" si="33"/>
        <v>55</v>
      </c>
    </row>
    <row r="2142" spans="1:10" hidden="1" x14ac:dyDescent="0.25">
      <c r="A2142" s="76">
        <v>668178</v>
      </c>
      <c r="B2142" s="144" t="s">
        <v>188</v>
      </c>
      <c r="C2142" s="140">
        <v>55</v>
      </c>
      <c r="D2142" s="76">
        <v>30204</v>
      </c>
      <c r="E2142" s="145" t="s">
        <v>118</v>
      </c>
      <c r="F2142" s="145">
        <v>120</v>
      </c>
      <c r="G2142" s="145">
        <v>125</v>
      </c>
      <c r="H2142" s="145">
        <v>125</v>
      </c>
      <c r="I2142" s="145" t="s">
        <v>344</v>
      </c>
      <c r="J2142" s="107">
        <f t="shared" si="33"/>
        <v>55</v>
      </c>
    </row>
    <row r="2143" spans="1:10" hidden="1" x14ac:dyDescent="0.25">
      <c r="A2143" s="76">
        <v>668172</v>
      </c>
      <c r="B2143" s="144" t="s">
        <v>291</v>
      </c>
      <c r="C2143" s="140">
        <v>520</v>
      </c>
      <c r="D2143" s="76">
        <v>640003</v>
      </c>
      <c r="E2143" s="145" t="s">
        <v>287</v>
      </c>
      <c r="F2143" s="145">
        <v>0</v>
      </c>
      <c r="G2143" s="145">
        <v>80</v>
      </c>
      <c r="H2143" s="145">
        <v>65</v>
      </c>
      <c r="I2143" s="145" t="s">
        <v>344</v>
      </c>
      <c r="J2143" s="107">
        <f t="shared" si="33"/>
        <v>520</v>
      </c>
    </row>
    <row r="2144" spans="1:10" hidden="1" x14ac:dyDescent="0.25">
      <c r="A2144" s="76">
        <v>668172</v>
      </c>
      <c r="B2144" s="144" t="s">
        <v>291</v>
      </c>
      <c r="C2144" s="140">
        <v>520</v>
      </c>
      <c r="D2144" s="76">
        <v>640001</v>
      </c>
      <c r="E2144" s="145" t="s">
        <v>288</v>
      </c>
      <c r="F2144" s="145">
        <v>80</v>
      </c>
      <c r="G2144" s="145">
        <v>90</v>
      </c>
      <c r="H2144" s="145">
        <v>85</v>
      </c>
      <c r="I2144" s="145" t="s">
        <v>344</v>
      </c>
      <c r="J2144" s="107">
        <f t="shared" si="33"/>
        <v>520</v>
      </c>
    </row>
    <row r="2145" spans="1:10" hidden="1" x14ac:dyDescent="0.25">
      <c r="A2145" s="76">
        <v>668172</v>
      </c>
      <c r="B2145" s="144" t="s">
        <v>291</v>
      </c>
      <c r="C2145" s="140">
        <v>520</v>
      </c>
      <c r="D2145" s="76">
        <v>640002</v>
      </c>
      <c r="E2145" s="145" t="s">
        <v>104</v>
      </c>
      <c r="F2145" s="145">
        <v>2</v>
      </c>
      <c r="G2145" s="145">
        <v>8</v>
      </c>
      <c r="H2145" s="145">
        <v>6.6</v>
      </c>
      <c r="I2145" s="145" t="s">
        <v>344</v>
      </c>
      <c r="J2145" s="107">
        <f t="shared" si="33"/>
        <v>520</v>
      </c>
    </row>
    <row r="2146" spans="1:10" hidden="1" x14ac:dyDescent="0.25">
      <c r="A2146" s="76">
        <v>668172</v>
      </c>
      <c r="B2146" s="144" t="s">
        <v>291</v>
      </c>
      <c r="C2146" s="140">
        <v>520</v>
      </c>
      <c r="D2146" s="76">
        <v>690003</v>
      </c>
      <c r="E2146" s="145" t="s">
        <v>105</v>
      </c>
      <c r="F2146" s="145">
        <v>-2</v>
      </c>
      <c r="G2146" s="145">
        <v>8</v>
      </c>
      <c r="H2146" s="145">
        <v>6.3</v>
      </c>
      <c r="I2146" s="145" t="s">
        <v>344</v>
      </c>
      <c r="J2146" s="107">
        <f t="shared" si="33"/>
        <v>520</v>
      </c>
    </row>
    <row r="2147" spans="1:10" hidden="1" x14ac:dyDescent="0.25">
      <c r="A2147" s="76">
        <v>668170</v>
      </c>
      <c r="B2147" s="144" t="s">
        <v>225</v>
      </c>
      <c r="C2147" s="140">
        <v>76</v>
      </c>
      <c r="D2147" s="76">
        <v>40402</v>
      </c>
      <c r="E2147" s="145" t="s">
        <v>220</v>
      </c>
      <c r="F2147" s="145">
        <v>6000</v>
      </c>
      <c r="G2147" s="145">
        <v>9500</v>
      </c>
      <c r="H2147" s="145">
        <v>8200</v>
      </c>
      <c r="I2147" s="145" t="s">
        <v>344</v>
      </c>
      <c r="J2147" s="107">
        <f t="shared" si="33"/>
        <v>76</v>
      </c>
    </row>
    <row r="2148" spans="1:10" hidden="1" x14ac:dyDescent="0.25">
      <c r="A2148" s="76">
        <v>668170</v>
      </c>
      <c r="B2148" s="144" t="s">
        <v>225</v>
      </c>
      <c r="C2148" s="140">
        <v>76</v>
      </c>
      <c r="D2148" s="76">
        <v>40406</v>
      </c>
      <c r="E2148" s="145" t="s">
        <v>221</v>
      </c>
      <c r="F2148" s="145">
        <v>600</v>
      </c>
      <c r="G2148" s="145">
        <v>800</v>
      </c>
      <c r="H2148" s="145">
        <v>700</v>
      </c>
      <c r="I2148" s="145" t="s">
        <v>344</v>
      </c>
      <c r="J2148" s="107">
        <f t="shared" si="33"/>
        <v>76</v>
      </c>
    </row>
    <row r="2149" spans="1:10" hidden="1" x14ac:dyDescent="0.25">
      <c r="A2149" s="76">
        <v>668170</v>
      </c>
      <c r="B2149" s="144" t="s">
        <v>225</v>
      </c>
      <c r="C2149" s="140">
        <v>76</v>
      </c>
      <c r="D2149" s="76">
        <v>40405</v>
      </c>
      <c r="E2149" s="145" t="s">
        <v>222</v>
      </c>
      <c r="F2149" s="145">
        <v>19</v>
      </c>
      <c r="G2149" s="145">
        <v>20</v>
      </c>
      <c r="H2149" s="145">
        <v>20</v>
      </c>
      <c r="I2149" s="145" t="s">
        <v>344</v>
      </c>
      <c r="J2149" s="107">
        <f t="shared" si="33"/>
        <v>76</v>
      </c>
    </row>
    <row r="2150" spans="1:10" hidden="1" x14ac:dyDescent="0.25">
      <c r="A2150" s="76">
        <v>668170</v>
      </c>
      <c r="B2150" s="144" t="s">
        <v>225</v>
      </c>
      <c r="C2150" s="140">
        <v>76</v>
      </c>
      <c r="D2150" s="76">
        <v>40401</v>
      </c>
      <c r="E2150" s="145" t="s">
        <v>128</v>
      </c>
      <c r="F2150" s="145">
        <v>0</v>
      </c>
      <c r="G2150" s="145">
        <v>5</v>
      </c>
      <c r="H2150" s="145">
        <v>2.1</v>
      </c>
      <c r="I2150" s="145" t="s">
        <v>344</v>
      </c>
      <c r="J2150" s="107">
        <f t="shared" si="33"/>
        <v>76</v>
      </c>
    </row>
    <row r="2151" spans="1:10" hidden="1" x14ac:dyDescent="0.25">
      <c r="A2151" s="76">
        <v>668170</v>
      </c>
      <c r="B2151" s="144" t="s">
        <v>225</v>
      </c>
      <c r="C2151" s="140">
        <v>76</v>
      </c>
      <c r="D2151" s="76">
        <v>40404</v>
      </c>
      <c r="E2151" s="145" t="s">
        <v>129</v>
      </c>
      <c r="F2151" s="145">
        <v>1.5</v>
      </c>
      <c r="G2151" s="145">
        <v>2</v>
      </c>
      <c r="H2151" s="145">
        <v>1.5</v>
      </c>
      <c r="I2151" s="145" t="s">
        <v>344</v>
      </c>
      <c r="J2151" s="107">
        <f t="shared" si="33"/>
        <v>76</v>
      </c>
    </row>
    <row r="2152" spans="1:10" hidden="1" x14ac:dyDescent="0.25">
      <c r="A2152" s="76">
        <v>668170</v>
      </c>
      <c r="B2152" s="144" t="s">
        <v>225</v>
      </c>
      <c r="C2152" s="140">
        <v>76</v>
      </c>
      <c r="D2152" s="76">
        <v>40403</v>
      </c>
      <c r="E2152" s="145" t="s">
        <v>223</v>
      </c>
      <c r="F2152" s="145">
        <v>245</v>
      </c>
      <c r="G2152" s="145">
        <v>255</v>
      </c>
      <c r="H2152" s="145">
        <v>250</v>
      </c>
      <c r="I2152" s="145" t="s">
        <v>344</v>
      </c>
      <c r="J2152" s="107">
        <f t="shared" si="33"/>
        <v>76</v>
      </c>
    </row>
    <row r="2153" spans="1:10" hidden="1" x14ac:dyDescent="0.25">
      <c r="A2153" s="76">
        <v>668170</v>
      </c>
      <c r="B2153" s="144" t="s">
        <v>225</v>
      </c>
      <c r="C2153" s="140">
        <v>76</v>
      </c>
      <c r="D2153" s="76">
        <v>40407</v>
      </c>
      <c r="E2153" s="145" t="s">
        <v>224</v>
      </c>
      <c r="F2153" s="145">
        <v>52</v>
      </c>
      <c r="G2153" s="145">
        <v>60</v>
      </c>
      <c r="H2153" s="145">
        <v>57</v>
      </c>
      <c r="I2153" s="145" t="s">
        <v>344</v>
      </c>
      <c r="J2153" s="107">
        <f t="shared" si="33"/>
        <v>76</v>
      </c>
    </row>
    <row r="2154" spans="1:10" hidden="1" x14ac:dyDescent="0.25">
      <c r="A2154" s="76">
        <v>668167</v>
      </c>
      <c r="B2154" s="144" t="s">
        <v>188</v>
      </c>
      <c r="C2154" s="140">
        <v>55</v>
      </c>
      <c r="D2154" s="76">
        <v>30201</v>
      </c>
      <c r="E2154" s="145" t="s">
        <v>113</v>
      </c>
      <c r="F2154" s="145">
        <v>8500</v>
      </c>
      <c r="G2154" s="145">
        <v>9500</v>
      </c>
      <c r="H2154" s="145">
        <v>6000</v>
      </c>
      <c r="I2154" s="145" t="s">
        <v>345</v>
      </c>
      <c r="J2154" s="107">
        <f t="shared" si="33"/>
        <v>55</v>
      </c>
    </row>
    <row r="2155" spans="1:10" hidden="1" x14ac:dyDescent="0.25">
      <c r="A2155" s="76">
        <v>668167</v>
      </c>
      <c r="B2155" s="144" t="s">
        <v>188</v>
      </c>
      <c r="C2155" s="140">
        <v>55</v>
      </c>
      <c r="D2155" s="76">
        <v>30205</v>
      </c>
      <c r="E2155" s="145" t="s">
        <v>114</v>
      </c>
      <c r="F2155" s="145">
        <v>0.5</v>
      </c>
      <c r="G2155" s="145">
        <v>0.6</v>
      </c>
      <c r="H2155" s="145">
        <v>0.6</v>
      </c>
      <c r="I2155" s="145" t="s">
        <v>344</v>
      </c>
      <c r="J2155" s="107">
        <f t="shared" si="33"/>
        <v>55</v>
      </c>
    </row>
    <row r="2156" spans="1:10" x14ac:dyDescent="0.25">
      <c r="A2156" s="76">
        <v>668167</v>
      </c>
      <c r="B2156" s="144" t="s">
        <v>188</v>
      </c>
      <c r="C2156" s="140">
        <v>55</v>
      </c>
      <c r="D2156" s="76">
        <v>30206</v>
      </c>
      <c r="E2156" s="145" t="s">
        <v>115</v>
      </c>
      <c r="F2156" s="145">
        <v>0.5</v>
      </c>
      <c r="G2156" s="145">
        <v>2</v>
      </c>
      <c r="H2156" s="145">
        <v>5</v>
      </c>
      <c r="I2156" s="145" t="s">
        <v>345</v>
      </c>
      <c r="J2156" s="107">
        <f t="shared" si="33"/>
        <v>55</v>
      </c>
    </row>
    <row r="2157" spans="1:10" hidden="1" x14ac:dyDescent="0.25">
      <c r="A2157" s="76">
        <v>668167</v>
      </c>
      <c r="B2157" s="144" t="s">
        <v>188</v>
      </c>
      <c r="C2157" s="140">
        <v>55</v>
      </c>
      <c r="D2157" s="76">
        <v>30202</v>
      </c>
      <c r="E2157" s="145" t="s">
        <v>116</v>
      </c>
      <c r="F2157" s="145">
        <v>50</v>
      </c>
      <c r="G2157" s="145">
        <v>300</v>
      </c>
      <c r="H2157" s="145">
        <v>429</v>
      </c>
      <c r="I2157" s="145" t="s">
        <v>345</v>
      </c>
      <c r="J2157" s="107">
        <f t="shared" si="33"/>
        <v>55</v>
      </c>
    </row>
    <row r="2158" spans="1:10" hidden="1" x14ac:dyDescent="0.25">
      <c r="A2158" s="76">
        <v>668167</v>
      </c>
      <c r="B2158" s="144" t="s">
        <v>188</v>
      </c>
      <c r="C2158" s="140">
        <v>55</v>
      </c>
      <c r="D2158" s="76">
        <v>30203</v>
      </c>
      <c r="E2158" s="145" t="s">
        <v>117</v>
      </c>
      <c r="F2158" s="145">
        <v>105</v>
      </c>
      <c r="G2158" s="145">
        <v>110</v>
      </c>
      <c r="H2158" s="145">
        <v>105</v>
      </c>
      <c r="I2158" s="145" t="s">
        <v>344</v>
      </c>
      <c r="J2158" s="107">
        <f t="shared" si="33"/>
        <v>55</v>
      </c>
    </row>
    <row r="2159" spans="1:10" hidden="1" x14ac:dyDescent="0.25">
      <c r="A2159" s="76">
        <v>668167</v>
      </c>
      <c r="B2159" s="144" t="s">
        <v>188</v>
      </c>
      <c r="C2159" s="140">
        <v>55</v>
      </c>
      <c r="D2159" s="76">
        <v>30204</v>
      </c>
      <c r="E2159" s="145" t="s">
        <v>118</v>
      </c>
      <c r="F2159" s="145">
        <v>120</v>
      </c>
      <c r="G2159" s="145">
        <v>125</v>
      </c>
      <c r="H2159" s="145">
        <v>125</v>
      </c>
      <c r="I2159" s="145" t="s">
        <v>344</v>
      </c>
      <c r="J2159" s="107">
        <f t="shared" si="33"/>
        <v>55</v>
      </c>
    </row>
    <row r="2160" spans="1:10" hidden="1" x14ac:dyDescent="0.25">
      <c r="A2160" s="76">
        <v>668161</v>
      </c>
      <c r="B2160" s="144" t="s">
        <v>355</v>
      </c>
      <c r="C2160" s="140">
        <v>6</v>
      </c>
      <c r="D2160" s="76">
        <v>3</v>
      </c>
      <c r="E2160" s="145" t="s">
        <v>262</v>
      </c>
      <c r="F2160" s="145">
        <v>3600</v>
      </c>
      <c r="G2160" s="145">
        <v>4200</v>
      </c>
      <c r="H2160" s="145">
        <v>4200</v>
      </c>
      <c r="I2160" s="145" t="s">
        <v>344</v>
      </c>
      <c r="J2160" s="107">
        <f t="shared" si="33"/>
        <v>6</v>
      </c>
    </row>
    <row r="2161" spans="1:10" hidden="1" x14ac:dyDescent="0.25">
      <c r="A2161" s="76">
        <v>668161</v>
      </c>
      <c r="B2161" s="144" t="s">
        <v>355</v>
      </c>
      <c r="C2161" s="140">
        <v>6</v>
      </c>
      <c r="D2161" s="76">
        <v>59</v>
      </c>
      <c r="E2161" s="145" t="s">
        <v>263</v>
      </c>
      <c r="F2161" s="145">
        <v>20</v>
      </c>
      <c r="G2161" s="145">
        <v>21</v>
      </c>
      <c r="H2161" s="145">
        <v>17</v>
      </c>
      <c r="I2161" s="145" t="s">
        <v>345</v>
      </c>
      <c r="J2161" s="107">
        <f t="shared" si="33"/>
        <v>6</v>
      </c>
    </row>
    <row r="2162" spans="1:10" hidden="1" x14ac:dyDescent="0.25">
      <c r="A2162" s="76">
        <v>668161</v>
      </c>
      <c r="B2162" s="144" t="s">
        <v>355</v>
      </c>
      <c r="C2162" s="140">
        <v>6</v>
      </c>
      <c r="D2162" s="76">
        <v>21</v>
      </c>
      <c r="E2162" s="145" t="s">
        <v>265</v>
      </c>
      <c r="F2162" s="145">
        <v>18</v>
      </c>
      <c r="G2162" s="145">
        <v>23</v>
      </c>
      <c r="H2162" s="145">
        <v>26</v>
      </c>
      <c r="I2162" s="145" t="s">
        <v>345</v>
      </c>
      <c r="J2162" s="107">
        <f t="shared" si="33"/>
        <v>6</v>
      </c>
    </row>
    <row r="2163" spans="1:10" hidden="1" x14ac:dyDescent="0.25">
      <c r="A2163" s="76">
        <v>668160</v>
      </c>
      <c r="B2163" s="144" t="s">
        <v>298</v>
      </c>
      <c r="C2163" s="140">
        <v>14</v>
      </c>
      <c r="D2163" s="76">
        <v>3</v>
      </c>
      <c r="E2163" s="145" t="s">
        <v>262</v>
      </c>
      <c r="F2163" s="145">
        <v>6400</v>
      </c>
      <c r="G2163" s="145">
        <v>7000</v>
      </c>
      <c r="H2163" s="145">
        <v>6800</v>
      </c>
      <c r="I2163" s="145" t="s">
        <v>344</v>
      </c>
      <c r="J2163" s="107">
        <f t="shared" si="33"/>
        <v>14</v>
      </c>
    </row>
    <row r="2164" spans="1:10" hidden="1" x14ac:dyDescent="0.25">
      <c r="A2164" s="76">
        <v>668160</v>
      </c>
      <c r="B2164" s="144" t="s">
        <v>298</v>
      </c>
      <c r="C2164" s="140">
        <v>14</v>
      </c>
      <c r="D2164" s="76">
        <v>59</v>
      </c>
      <c r="E2164" s="145" t="s">
        <v>263</v>
      </c>
      <c r="F2164" s="145">
        <v>20</v>
      </c>
      <c r="G2164" s="145">
        <v>20</v>
      </c>
      <c r="H2164" s="145">
        <v>20</v>
      </c>
      <c r="I2164" s="145" t="s">
        <v>344</v>
      </c>
      <c r="J2164" s="107">
        <f t="shared" si="33"/>
        <v>14</v>
      </c>
    </row>
    <row r="2165" spans="1:10" hidden="1" x14ac:dyDescent="0.25">
      <c r="A2165" s="76">
        <v>668160</v>
      </c>
      <c r="B2165" s="144" t="s">
        <v>298</v>
      </c>
      <c r="C2165" s="140">
        <v>14</v>
      </c>
      <c r="D2165" s="76">
        <v>78</v>
      </c>
      <c r="E2165" s="145" t="s">
        <v>270</v>
      </c>
      <c r="F2165" s="145">
        <v>26</v>
      </c>
      <c r="G2165" s="145">
        <v>30</v>
      </c>
      <c r="H2165" s="145">
        <v>29</v>
      </c>
      <c r="I2165" s="145" t="s">
        <v>344</v>
      </c>
      <c r="J2165" s="107">
        <f t="shared" si="33"/>
        <v>14</v>
      </c>
    </row>
    <row r="2166" spans="1:10" hidden="1" x14ac:dyDescent="0.25">
      <c r="A2166" s="76">
        <v>668160</v>
      </c>
      <c r="B2166" s="144" t="s">
        <v>298</v>
      </c>
      <c r="C2166" s="140">
        <v>14</v>
      </c>
      <c r="D2166" s="76">
        <v>36</v>
      </c>
      <c r="E2166" s="145" t="s">
        <v>365</v>
      </c>
      <c r="F2166" s="145">
        <v>0</v>
      </c>
      <c r="G2166" s="145">
        <v>0</v>
      </c>
      <c r="H2166" s="145">
        <v>0</v>
      </c>
      <c r="I2166" s="145" t="s">
        <v>344</v>
      </c>
      <c r="J2166" s="107">
        <f t="shared" si="33"/>
        <v>14</v>
      </c>
    </row>
    <row r="2167" spans="1:10" hidden="1" x14ac:dyDescent="0.25">
      <c r="A2167" s="76">
        <v>668160</v>
      </c>
      <c r="B2167" s="144" t="s">
        <v>298</v>
      </c>
      <c r="C2167" s="140">
        <v>14</v>
      </c>
      <c r="D2167" s="76">
        <v>37</v>
      </c>
      <c r="E2167" s="145" t="s">
        <v>366</v>
      </c>
      <c r="F2167" s="145">
        <v>150</v>
      </c>
      <c r="G2167" s="145">
        <v>150</v>
      </c>
      <c r="H2167" s="145">
        <v>150</v>
      </c>
      <c r="I2167" s="145" t="s">
        <v>344</v>
      </c>
      <c r="J2167" s="107">
        <f t="shared" si="33"/>
        <v>14</v>
      </c>
    </row>
    <row r="2168" spans="1:10" hidden="1" x14ac:dyDescent="0.25">
      <c r="A2168" s="76">
        <v>668160</v>
      </c>
      <c r="B2168" s="144" t="s">
        <v>298</v>
      </c>
      <c r="C2168" s="140">
        <v>14</v>
      </c>
      <c r="D2168" s="76">
        <v>38</v>
      </c>
      <c r="E2168" s="145" t="s">
        <v>367</v>
      </c>
      <c r="F2168" s="145">
        <v>0</v>
      </c>
      <c r="G2168" s="145">
        <v>0</v>
      </c>
      <c r="H2168" s="145">
        <v>0</v>
      </c>
      <c r="I2168" s="145" t="s">
        <v>344</v>
      </c>
      <c r="J2168" s="107">
        <f t="shared" si="33"/>
        <v>14</v>
      </c>
    </row>
    <row r="2169" spans="1:10" hidden="1" x14ac:dyDescent="0.25">
      <c r="A2169" s="76">
        <v>668160</v>
      </c>
      <c r="B2169" s="144" t="s">
        <v>298</v>
      </c>
      <c r="C2169" s="140">
        <v>14</v>
      </c>
      <c r="D2169" s="76">
        <v>13</v>
      </c>
      <c r="E2169" s="145" t="s">
        <v>299</v>
      </c>
      <c r="F2169" s="145">
        <v>45</v>
      </c>
      <c r="G2169" s="145">
        <v>45</v>
      </c>
      <c r="H2169" s="145">
        <v>45</v>
      </c>
      <c r="I2169" s="145" t="s">
        <v>344</v>
      </c>
      <c r="J2169" s="107">
        <f t="shared" si="33"/>
        <v>14</v>
      </c>
    </row>
    <row r="2170" spans="1:10" hidden="1" x14ac:dyDescent="0.25">
      <c r="A2170" s="76">
        <v>668152</v>
      </c>
      <c r="B2170" s="144" t="s">
        <v>197</v>
      </c>
      <c r="C2170" s="140">
        <v>305</v>
      </c>
      <c r="D2170" s="76">
        <v>60402</v>
      </c>
      <c r="E2170" s="145" t="s">
        <v>179</v>
      </c>
      <c r="F2170" s="145">
        <v>2</v>
      </c>
      <c r="G2170" s="145">
        <v>8</v>
      </c>
      <c r="H2170" s="145">
        <v>6</v>
      </c>
      <c r="I2170" s="145" t="s">
        <v>344</v>
      </c>
      <c r="J2170" s="107">
        <f t="shared" si="33"/>
        <v>301</v>
      </c>
    </row>
    <row r="2171" spans="1:10" hidden="1" x14ac:dyDescent="0.25">
      <c r="A2171" s="76">
        <v>668152</v>
      </c>
      <c r="B2171" s="144" t="s">
        <v>197</v>
      </c>
      <c r="C2171" s="140">
        <v>305</v>
      </c>
      <c r="D2171" s="76">
        <v>60404</v>
      </c>
      <c r="E2171" s="145" t="s">
        <v>211</v>
      </c>
      <c r="F2171" s="145">
        <v>0.5</v>
      </c>
      <c r="G2171" s="145">
        <v>6.5</v>
      </c>
      <c r="H2171" s="145">
        <v>6.5</v>
      </c>
      <c r="I2171" s="145" t="s">
        <v>344</v>
      </c>
      <c r="J2171" s="107">
        <f t="shared" si="33"/>
        <v>301</v>
      </c>
    </row>
    <row r="2172" spans="1:10" hidden="1" x14ac:dyDescent="0.25">
      <c r="A2172" s="76">
        <v>668152</v>
      </c>
      <c r="B2172" s="144" t="s">
        <v>197</v>
      </c>
      <c r="C2172" s="140">
        <v>305</v>
      </c>
      <c r="D2172" s="76">
        <v>60401</v>
      </c>
      <c r="E2172" s="145" t="s">
        <v>180</v>
      </c>
      <c r="F2172" s="145">
        <v>35</v>
      </c>
      <c r="G2172" s="145">
        <v>36.5</v>
      </c>
      <c r="H2172" s="145">
        <v>35.6</v>
      </c>
      <c r="I2172" s="145" t="s">
        <v>344</v>
      </c>
      <c r="J2172" s="107">
        <f t="shared" si="33"/>
        <v>301</v>
      </c>
    </row>
    <row r="2173" spans="1:10" hidden="1" x14ac:dyDescent="0.25">
      <c r="A2173" s="76">
        <v>668152</v>
      </c>
      <c r="B2173" s="144" t="s">
        <v>197</v>
      </c>
      <c r="C2173" s="140">
        <v>305</v>
      </c>
      <c r="D2173" s="76">
        <v>60403</v>
      </c>
      <c r="E2173" s="145" t="s">
        <v>212</v>
      </c>
      <c r="F2173" s="145">
        <v>150</v>
      </c>
      <c r="G2173" s="145">
        <v>300</v>
      </c>
      <c r="H2173" s="145">
        <v>240</v>
      </c>
      <c r="I2173" s="145" t="s">
        <v>344</v>
      </c>
      <c r="J2173" s="107">
        <f t="shared" si="33"/>
        <v>301</v>
      </c>
    </row>
    <row r="2174" spans="1:10" hidden="1" x14ac:dyDescent="0.25">
      <c r="A2174" s="76">
        <v>668142</v>
      </c>
      <c r="B2174" s="144" t="s">
        <v>196</v>
      </c>
      <c r="C2174" s="140">
        <v>86</v>
      </c>
      <c r="D2174" s="76">
        <v>60303</v>
      </c>
      <c r="E2174" s="145" t="s">
        <v>240</v>
      </c>
      <c r="F2174" s="145">
        <v>0</v>
      </c>
      <c r="G2174" s="145">
        <v>110</v>
      </c>
      <c r="H2174" s="145">
        <v>49.2</v>
      </c>
      <c r="I2174" s="145" t="s">
        <v>344</v>
      </c>
      <c r="J2174" s="107">
        <f t="shared" si="33"/>
        <v>86</v>
      </c>
    </row>
    <row r="2175" spans="1:10" hidden="1" x14ac:dyDescent="0.25">
      <c r="A2175" s="76">
        <v>668142</v>
      </c>
      <c r="B2175" s="144" t="s">
        <v>196</v>
      </c>
      <c r="C2175" s="140">
        <v>86</v>
      </c>
      <c r="D2175" s="76">
        <v>60302</v>
      </c>
      <c r="E2175" s="145" t="s">
        <v>241</v>
      </c>
      <c r="F2175" s="145">
        <v>0</v>
      </c>
      <c r="G2175" s="145">
        <v>60</v>
      </c>
      <c r="H2175" s="145">
        <v>5.3</v>
      </c>
      <c r="I2175" s="145" t="s">
        <v>344</v>
      </c>
      <c r="J2175" s="107">
        <f t="shared" si="33"/>
        <v>86</v>
      </c>
    </row>
    <row r="2176" spans="1:10" hidden="1" x14ac:dyDescent="0.25">
      <c r="A2176" s="76">
        <v>668142</v>
      </c>
      <c r="B2176" s="144" t="s">
        <v>196</v>
      </c>
      <c r="C2176" s="140">
        <v>86</v>
      </c>
      <c r="D2176" s="76">
        <v>60301</v>
      </c>
      <c r="E2176" s="145" t="s">
        <v>242</v>
      </c>
      <c r="F2176" s="145">
        <v>105</v>
      </c>
      <c r="G2176" s="145">
        <v>120</v>
      </c>
      <c r="H2176" s="145">
        <v>112</v>
      </c>
      <c r="I2176" s="145" t="s">
        <v>344</v>
      </c>
      <c r="J2176" s="107">
        <f t="shared" si="33"/>
        <v>86</v>
      </c>
    </row>
    <row r="2177" spans="1:10" hidden="1" x14ac:dyDescent="0.25">
      <c r="A2177" s="76">
        <v>668135</v>
      </c>
      <c r="B2177" s="144" t="s">
        <v>189</v>
      </c>
      <c r="C2177" s="140">
        <v>90</v>
      </c>
      <c r="D2177" s="76">
        <v>60201</v>
      </c>
      <c r="E2177" s="145" t="s">
        <v>130</v>
      </c>
      <c r="F2177" s="145">
        <v>4000</v>
      </c>
      <c r="G2177" s="145">
        <v>11500</v>
      </c>
      <c r="H2177" s="145">
        <v>4000</v>
      </c>
      <c r="I2177" s="145" t="s">
        <v>344</v>
      </c>
      <c r="J2177" s="107">
        <f t="shared" si="33"/>
        <v>90</v>
      </c>
    </row>
    <row r="2178" spans="1:10" hidden="1" x14ac:dyDescent="0.25">
      <c r="A2178" s="76">
        <v>668135</v>
      </c>
      <c r="B2178" s="144" t="s">
        <v>189</v>
      </c>
      <c r="C2178" s="140">
        <v>90</v>
      </c>
      <c r="D2178" s="76">
        <v>60204</v>
      </c>
      <c r="E2178" s="145" t="s">
        <v>131</v>
      </c>
      <c r="F2178" s="145">
        <v>0</v>
      </c>
      <c r="G2178" s="145">
        <v>1</v>
      </c>
      <c r="H2178" s="145">
        <v>1</v>
      </c>
      <c r="I2178" s="145" t="s">
        <v>344</v>
      </c>
      <c r="J2178" s="107">
        <f t="shared" ref="J2178:J2241" si="34">IF(A2178="","",IF(OR(C2178=73,C2178=74,C2178=75),75,IF(OR(C2178=31,C2178=32,C2178=33),33,IF(OR(C2178=301,C2178=302,C2178=303,C2178=304,C2178=305),301,C2178))))</f>
        <v>90</v>
      </c>
    </row>
    <row r="2179" spans="1:10" hidden="1" x14ac:dyDescent="0.25">
      <c r="A2179" s="76">
        <v>668135</v>
      </c>
      <c r="B2179" s="144" t="s">
        <v>189</v>
      </c>
      <c r="C2179" s="140">
        <v>90</v>
      </c>
      <c r="D2179" s="76">
        <v>60202</v>
      </c>
      <c r="E2179" s="145" t="s">
        <v>132</v>
      </c>
      <c r="F2179" s="145">
        <v>160</v>
      </c>
      <c r="G2179" s="145">
        <v>180</v>
      </c>
      <c r="H2179" s="145">
        <v>155</v>
      </c>
      <c r="I2179" s="145" t="s">
        <v>345</v>
      </c>
      <c r="J2179" s="107">
        <f t="shared" si="34"/>
        <v>90</v>
      </c>
    </row>
    <row r="2180" spans="1:10" hidden="1" x14ac:dyDescent="0.25">
      <c r="A2180" s="76">
        <v>668135</v>
      </c>
      <c r="B2180" s="144" t="s">
        <v>189</v>
      </c>
      <c r="C2180" s="140">
        <v>90</v>
      </c>
      <c r="D2180" s="76">
        <v>60203</v>
      </c>
      <c r="E2180" s="145" t="s">
        <v>133</v>
      </c>
      <c r="F2180" s="145">
        <v>80</v>
      </c>
      <c r="G2180" s="145">
        <v>120</v>
      </c>
      <c r="H2180" s="145">
        <v>120</v>
      </c>
      <c r="I2180" s="145" t="s">
        <v>344</v>
      </c>
      <c r="J2180" s="107">
        <f t="shared" si="34"/>
        <v>90</v>
      </c>
    </row>
    <row r="2181" spans="1:10" hidden="1" x14ac:dyDescent="0.25">
      <c r="A2181" s="76">
        <v>668133</v>
      </c>
      <c r="B2181" s="144" t="s">
        <v>362</v>
      </c>
      <c r="C2181" s="140">
        <v>74</v>
      </c>
      <c r="D2181" s="76">
        <v>30406</v>
      </c>
      <c r="E2181" s="145" t="s">
        <v>119</v>
      </c>
      <c r="F2181" s="145">
        <v>2400</v>
      </c>
      <c r="G2181" s="145">
        <v>2550</v>
      </c>
      <c r="H2181" s="145">
        <v>2500</v>
      </c>
      <c r="I2181" s="145" t="s">
        <v>344</v>
      </c>
      <c r="J2181" s="107">
        <f t="shared" si="34"/>
        <v>75</v>
      </c>
    </row>
    <row r="2182" spans="1:10" hidden="1" x14ac:dyDescent="0.25">
      <c r="A2182" s="76">
        <v>668133</v>
      </c>
      <c r="B2182" s="144" t="s">
        <v>362</v>
      </c>
      <c r="C2182" s="140">
        <v>74</v>
      </c>
      <c r="D2182" s="76">
        <v>30408</v>
      </c>
      <c r="E2182" s="145" t="s">
        <v>120</v>
      </c>
      <c r="F2182" s="145">
        <v>20</v>
      </c>
      <c r="G2182" s="145">
        <v>25</v>
      </c>
      <c r="H2182" s="145">
        <v>25</v>
      </c>
      <c r="I2182" s="145" t="s">
        <v>344</v>
      </c>
      <c r="J2182" s="107">
        <f t="shared" si="34"/>
        <v>75</v>
      </c>
    </row>
    <row r="2183" spans="1:10" hidden="1" x14ac:dyDescent="0.25">
      <c r="A2183" s="76">
        <v>668133</v>
      </c>
      <c r="B2183" s="144" t="s">
        <v>362</v>
      </c>
      <c r="C2183" s="140">
        <v>74</v>
      </c>
      <c r="D2183" s="76">
        <v>30409</v>
      </c>
      <c r="E2183" s="145" t="s">
        <v>121</v>
      </c>
      <c r="F2183" s="145">
        <v>0.1</v>
      </c>
      <c r="G2183" s="145">
        <v>0.2</v>
      </c>
      <c r="H2183" s="145">
        <v>0.2</v>
      </c>
      <c r="I2183" s="145" t="s">
        <v>344</v>
      </c>
      <c r="J2183" s="107">
        <f t="shared" si="34"/>
        <v>75</v>
      </c>
    </row>
    <row r="2184" spans="1:10" hidden="1" x14ac:dyDescent="0.25">
      <c r="A2184" s="76">
        <v>668133</v>
      </c>
      <c r="B2184" s="144" t="s">
        <v>362</v>
      </c>
      <c r="C2184" s="140">
        <v>74</v>
      </c>
      <c r="D2184" s="76">
        <v>30401</v>
      </c>
      <c r="E2184" s="145" t="s">
        <v>122</v>
      </c>
      <c r="F2184" s="145">
        <v>2</v>
      </c>
      <c r="G2184" s="145">
        <v>6</v>
      </c>
      <c r="H2184" s="145">
        <v>4</v>
      </c>
      <c r="I2184" s="145" t="s">
        <v>344</v>
      </c>
      <c r="J2184" s="107">
        <f t="shared" si="34"/>
        <v>75</v>
      </c>
    </row>
    <row r="2185" spans="1:10" hidden="1" x14ac:dyDescent="0.25">
      <c r="A2185" s="76">
        <v>668133</v>
      </c>
      <c r="B2185" s="144" t="s">
        <v>362</v>
      </c>
      <c r="C2185" s="140">
        <v>74</v>
      </c>
      <c r="D2185" s="76">
        <v>30407</v>
      </c>
      <c r="E2185" s="145" t="s">
        <v>123</v>
      </c>
      <c r="F2185" s="145">
        <v>1.3</v>
      </c>
      <c r="G2185" s="145">
        <v>1.8</v>
      </c>
      <c r="H2185" s="145">
        <v>1.4</v>
      </c>
      <c r="I2185" s="145" t="s">
        <v>344</v>
      </c>
      <c r="J2185" s="107">
        <f t="shared" si="34"/>
        <v>75</v>
      </c>
    </row>
    <row r="2186" spans="1:10" hidden="1" x14ac:dyDescent="0.25">
      <c r="A2186" s="76">
        <v>668133</v>
      </c>
      <c r="B2186" s="144" t="s">
        <v>362</v>
      </c>
      <c r="C2186" s="140">
        <v>74</v>
      </c>
      <c r="D2186" s="76">
        <v>30405</v>
      </c>
      <c r="E2186" s="145" t="s">
        <v>124</v>
      </c>
      <c r="F2186" s="145">
        <v>52</v>
      </c>
      <c r="G2186" s="145">
        <v>55</v>
      </c>
      <c r="H2186" s="145">
        <v>55</v>
      </c>
      <c r="I2186" s="145" t="s">
        <v>344</v>
      </c>
      <c r="J2186" s="107">
        <f t="shared" si="34"/>
        <v>75</v>
      </c>
    </row>
    <row r="2187" spans="1:10" hidden="1" x14ac:dyDescent="0.25">
      <c r="A2187" s="76">
        <v>668133</v>
      </c>
      <c r="B2187" s="144" t="s">
        <v>362</v>
      </c>
      <c r="C2187" s="140">
        <v>74</v>
      </c>
      <c r="D2187" s="76">
        <v>30403</v>
      </c>
      <c r="E2187" s="145" t="s">
        <v>125</v>
      </c>
      <c r="F2187" s="145">
        <v>85</v>
      </c>
      <c r="G2187" s="145">
        <v>100</v>
      </c>
      <c r="H2187" s="145">
        <v>91.9</v>
      </c>
      <c r="I2187" s="145" t="s">
        <v>344</v>
      </c>
      <c r="J2187" s="107">
        <f t="shared" si="34"/>
        <v>75</v>
      </c>
    </row>
    <row r="2188" spans="1:10" hidden="1" x14ac:dyDescent="0.25">
      <c r="A2188" s="76">
        <v>668133</v>
      </c>
      <c r="B2188" s="144" t="s">
        <v>362</v>
      </c>
      <c r="C2188" s="140">
        <v>74</v>
      </c>
      <c r="D2188" s="76">
        <v>30402</v>
      </c>
      <c r="E2188" s="145" t="s">
        <v>126</v>
      </c>
      <c r="F2188" s="145">
        <v>180</v>
      </c>
      <c r="G2188" s="145">
        <v>200</v>
      </c>
      <c r="H2188" s="145">
        <v>180</v>
      </c>
      <c r="I2188" s="145" t="s">
        <v>344</v>
      </c>
      <c r="J2188" s="107">
        <f t="shared" si="34"/>
        <v>75</v>
      </c>
    </row>
    <row r="2189" spans="1:10" hidden="1" x14ac:dyDescent="0.25">
      <c r="A2189" s="76">
        <v>668133</v>
      </c>
      <c r="B2189" s="144" t="s">
        <v>362</v>
      </c>
      <c r="C2189" s="140">
        <v>74</v>
      </c>
      <c r="D2189" s="76">
        <v>30404</v>
      </c>
      <c r="E2189" s="145" t="s">
        <v>127</v>
      </c>
      <c r="F2189" s="145">
        <v>16</v>
      </c>
      <c r="G2189" s="145">
        <v>20</v>
      </c>
      <c r="H2189" s="145">
        <v>18</v>
      </c>
      <c r="I2189" s="145" t="s">
        <v>344</v>
      </c>
      <c r="J2189" s="107">
        <f t="shared" si="34"/>
        <v>75</v>
      </c>
    </row>
    <row r="2190" spans="1:10" hidden="1" x14ac:dyDescent="0.25">
      <c r="A2190" s="76">
        <v>668128</v>
      </c>
      <c r="B2190" s="144" t="s">
        <v>225</v>
      </c>
      <c r="C2190" s="140">
        <v>76</v>
      </c>
      <c r="D2190" s="76">
        <v>40402</v>
      </c>
      <c r="E2190" s="145" t="s">
        <v>220</v>
      </c>
      <c r="F2190" s="145">
        <v>6000</v>
      </c>
      <c r="G2190" s="145">
        <v>9500</v>
      </c>
      <c r="H2190" s="145">
        <v>8000</v>
      </c>
      <c r="I2190" s="145" t="s">
        <v>344</v>
      </c>
      <c r="J2190" s="107">
        <f t="shared" si="34"/>
        <v>76</v>
      </c>
    </row>
    <row r="2191" spans="1:10" hidden="1" x14ac:dyDescent="0.25">
      <c r="A2191" s="76">
        <v>668128</v>
      </c>
      <c r="B2191" s="144" t="s">
        <v>225</v>
      </c>
      <c r="C2191" s="140">
        <v>76</v>
      </c>
      <c r="D2191" s="76">
        <v>40406</v>
      </c>
      <c r="E2191" s="145" t="s">
        <v>221</v>
      </c>
      <c r="F2191" s="145">
        <v>600</v>
      </c>
      <c r="G2191" s="145">
        <v>800</v>
      </c>
      <c r="H2191" s="145">
        <v>700</v>
      </c>
      <c r="I2191" s="145" t="s">
        <v>344</v>
      </c>
      <c r="J2191" s="107">
        <f t="shared" si="34"/>
        <v>76</v>
      </c>
    </row>
    <row r="2192" spans="1:10" hidden="1" x14ac:dyDescent="0.25">
      <c r="A2192" s="76">
        <v>668128</v>
      </c>
      <c r="B2192" s="144" t="s">
        <v>225</v>
      </c>
      <c r="C2192" s="140">
        <v>76</v>
      </c>
      <c r="D2192" s="76">
        <v>40405</v>
      </c>
      <c r="E2192" s="145" t="s">
        <v>222</v>
      </c>
      <c r="F2192" s="145">
        <v>19</v>
      </c>
      <c r="G2192" s="145">
        <v>20</v>
      </c>
      <c r="H2192" s="145">
        <v>20</v>
      </c>
      <c r="I2192" s="145" t="s">
        <v>344</v>
      </c>
      <c r="J2192" s="107">
        <f t="shared" si="34"/>
        <v>76</v>
      </c>
    </row>
    <row r="2193" spans="1:10" hidden="1" x14ac:dyDescent="0.25">
      <c r="A2193" s="76">
        <v>668128</v>
      </c>
      <c r="B2193" s="144" t="s">
        <v>225</v>
      </c>
      <c r="C2193" s="140">
        <v>76</v>
      </c>
      <c r="D2193" s="76">
        <v>40401</v>
      </c>
      <c r="E2193" s="145" t="s">
        <v>128</v>
      </c>
      <c r="F2193" s="145">
        <v>0</v>
      </c>
      <c r="G2193" s="145">
        <v>5</v>
      </c>
      <c r="H2193" s="145">
        <v>2.5</v>
      </c>
      <c r="I2193" s="145" t="s">
        <v>344</v>
      </c>
      <c r="J2193" s="107">
        <f t="shared" si="34"/>
        <v>76</v>
      </c>
    </row>
    <row r="2194" spans="1:10" hidden="1" x14ac:dyDescent="0.25">
      <c r="A2194" s="76">
        <v>668128</v>
      </c>
      <c r="B2194" s="144" t="s">
        <v>225</v>
      </c>
      <c r="C2194" s="140">
        <v>76</v>
      </c>
      <c r="D2194" s="76">
        <v>40404</v>
      </c>
      <c r="E2194" s="145" t="s">
        <v>129</v>
      </c>
      <c r="F2194" s="145">
        <v>1.5</v>
      </c>
      <c r="G2194" s="145">
        <v>2</v>
      </c>
      <c r="H2194" s="145">
        <v>1.5</v>
      </c>
      <c r="I2194" s="145" t="s">
        <v>344</v>
      </c>
      <c r="J2194" s="107">
        <f t="shared" si="34"/>
        <v>76</v>
      </c>
    </row>
    <row r="2195" spans="1:10" hidden="1" x14ac:dyDescent="0.25">
      <c r="A2195" s="76">
        <v>668128</v>
      </c>
      <c r="B2195" s="144" t="s">
        <v>225</v>
      </c>
      <c r="C2195" s="140">
        <v>76</v>
      </c>
      <c r="D2195" s="76">
        <v>40403</v>
      </c>
      <c r="E2195" s="145" t="s">
        <v>223</v>
      </c>
      <c r="F2195" s="145">
        <v>245</v>
      </c>
      <c r="G2195" s="145">
        <v>255</v>
      </c>
      <c r="H2195" s="145">
        <v>250</v>
      </c>
      <c r="I2195" s="145" t="s">
        <v>344</v>
      </c>
      <c r="J2195" s="107">
        <f t="shared" si="34"/>
        <v>76</v>
      </c>
    </row>
    <row r="2196" spans="1:10" hidden="1" x14ac:dyDescent="0.25">
      <c r="A2196" s="76">
        <v>668128</v>
      </c>
      <c r="B2196" s="144" t="s">
        <v>225</v>
      </c>
      <c r="C2196" s="140">
        <v>76</v>
      </c>
      <c r="D2196" s="76">
        <v>40407</v>
      </c>
      <c r="E2196" s="145" t="s">
        <v>224</v>
      </c>
      <c r="F2196" s="145">
        <v>52</v>
      </c>
      <c r="G2196" s="145">
        <v>60</v>
      </c>
      <c r="H2196" s="145">
        <v>57</v>
      </c>
      <c r="I2196" s="145" t="s">
        <v>344</v>
      </c>
      <c r="J2196" s="107">
        <f t="shared" si="34"/>
        <v>76</v>
      </c>
    </row>
    <row r="2197" spans="1:10" hidden="1" x14ac:dyDescent="0.25">
      <c r="A2197" s="76">
        <v>668126</v>
      </c>
      <c r="B2197" s="144" t="s">
        <v>361</v>
      </c>
      <c r="C2197" s="140">
        <v>1</v>
      </c>
      <c r="D2197" s="76">
        <v>3</v>
      </c>
      <c r="E2197" s="145" t="s">
        <v>262</v>
      </c>
      <c r="F2197" s="145">
        <v>4300</v>
      </c>
      <c r="G2197" s="145">
        <v>4700</v>
      </c>
      <c r="H2197" s="145">
        <v>4300</v>
      </c>
      <c r="I2197" s="145" t="s">
        <v>344</v>
      </c>
      <c r="J2197" s="107">
        <f t="shared" si="34"/>
        <v>1</v>
      </c>
    </row>
    <row r="2198" spans="1:10" hidden="1" x14ac:dyDescent="0.25">
      <c r="A2198" s="76">
        <v>668126</v>
      </c>
      <c r="B2198" s="144" t="s">
        <v>361</v>
      </c>
      <c r="C2198" s="140">
        <v>1</v>
      </c>
      <c r="D2198" s="76">
        <v>59</v>
      </c>
      <c r="E2198" s="145" t="s">
        <v>263</v>
      </c>
      <c r="F2198" s="145">
        <v>54</v>
      </c>
      <c r="G2198" s="145">
        <v>66</v>
      </c>
      <c r="H2198" s="145">
        <v>34</v>
      </c>
      <c r="I2198" s="145" t="s">
        <v>345</v>
      </c>
      <c r="J2198" s="107">
        <f t="shared" si="34"/>
        <v>1</v>
      </c>
    </row>
    <row r="2199" spans="1:10" hidden="1" x14ac:dyDescent="0.25">
      <c r="A2199" s="76">
        <v>668126</v>
      </c>
      <c r="B2199" s="144" t="s">
        <v>361</v>
      </c>
      <c r="C2199" s="140">
        <v>1</v>
      </c>
      <c r="D2199" s="76">
        <v>12</v>
      </c>
      <c r="E2199" s="145" t="s">
        <v>364</v>
      </c>
      <c r="F2199" s="145">
        <v>100</v>
      </c>
      <c r="G2199" s="145">
        <v>100</v>
      </c>
      <c r="H2199" s="145">
        <v>100</v>
      </c>
      <c r="I2199" s="145" t="s">
        <v>344</v>
      </c>
      <c r="J2199" s="107">
        <f t="shared" si="34"/>
        <v>1</v>
      </c>
    </row>
    <row r="2200" spans="1:10" hidden="1" x14ac:dyDescent="0.25">
      <c r="A2200" s="76">
        <v>668126</v>
      </c>
      <c r="B2200" s="144" t="s">
        <v>361</v>
      </c>
      <c r="C2200" s="140">
        <v>1</v>
      </c>
      <c r="D2200" s="76">
        <v>7</v>
      </c>
      <c r="E2200" s="145" t="s">
        <v>264</v>
      </c>
      <c r="F2200" s="145">
        <v>27</v>
      </c>
      <c r="G2200" s="145">
        <v>32</v>
      </c>
      <c r="H2200" s="145">
        <v>27</v>
      </c>
      <c r="I2200" s="145" t="s">
        <v>344</v>
      </c>
      <c r="J2200" s="107">
        <f t="shared" si="34"/>
        <v>1</v>
      </c>
    </row>
    <row r="2201" spans="1:10" hidden="1" x14ac:dyDescent="0.25">
      <c r="A2201" s="76">
        <v>668124</v>
      </c>
      <c r="B2201" s="144" t="s">
        <v>239</v>
      </c>
      <c r="C2201" s="140">
        <v>5</v>
      </c>
      <c r="D2201" s="76">
        <v>7</v>
      </c>
      <c r="E2201" s="145" t="s">
        <v>264</v>
      </c>
      <c r="F2201" s="145">
        <v>20</v>
      </c>
      <c r="G2201" s="145">
        <v>26</v>
      </c>
      <c r="H2201" s="145">
        <v>22</v>
      </c>
      <c r="I2201" s="145" t="s">
        <v>344</v>
      </c>
      <c r="J2201" s="107">
        <f t="shared" si="34"/>
        <v>5</v>
      </c>
    </row>
    <row r="2202" spans="1:10" hidden="1" x14ac:dyDescent="0.25">
      <c r="A2202" s="76">
        <v>668124</v>
      </c>
      <c r="B2202" s="144" t="s">
        <v>239</v>
      </c>
      <c r="C2202" s="140">
        <v>5</v>
      </c>
      <c r="D2202" s="76">
        <v>64</v>
      </c>
      <c r="E2202" s="145" t="s">
        <v>271</v>
      </c>
      <c r="F2202" s="145">
        <v>100</v>
      </c>
      <c r="G2202" s="145">
        <v>100</v>
      </c>
      <c r="H2202" s="145">
        <v>100</v>
      </c>
      <c r="I2202" s="145" t="s">
        <v>344</v>
      </c>
      <c r="J2202" s="107">
        <f t="shared" si="34"/>
        <v>5</v>
      </c>
    </row>
    <row r="2203" spans="1:10" hidden="1" x14ac:dyDescent="0.25">
      <c r="A2203" s="76">
        <v>668121</v>
      </c>
      <c r="B2203" s="144" t="s">
        <v>355</v>
      </c>
      <c r="C2203" s="140">
        <v>6</v>
      </c>
      <c r="D2203" s="76">
        <v>3</v>
      </c>
      <c r="E2203" s="145" t="s">
        <v>262</v>
      </c>
      <c r="F2203" s="145">
        <v>3600</v>
      </c>
      <c r="G2203" s="145">
        <v>4200</v>
      </c>
      <c r="H2203" s="145">
        <v>4200</v>
      </c>
      <c r="I2203" s="145" t="s">
        <v>344</v>
      </c>
      <c r="J2203" s="107">
        <f t="shared" si="34"/>
        <v>6</v>
      </c>
    </row>
    <row r="2204" spans="1:10" hidden="1" x14ac:dyDescent="0.25">
      <c r="A2204" s="76">
        <v>668121</v>
      </c>
      <c r="B2204" s="144" t="s">
        <v>355</v>
      </c>
      <c r="C2204" s="140">
        <v>6</v>
      </c>
      <c r="D2204" s="76">
        <v>59</v>
      </c>
      <c r="E2204" s="145" t="s">
        <v>263</v>
      </c>
      <c r="F2204" s="145">
        <v>20</v>
      </c>
      <c r="G2204" s="145">
        <v>21</v>
      </c>
      <c r="H2204" s="145">
        <v>16</v>
      </c>
      <c r="I2204" s="145" t="s">
        <v>345</v>
      </c>
      <c r="J2204" s="107">
        <f t="shared" si="34"/>
        <v>6</v>
      </c>
    </row>
    <row r="2205" spans="1:10" hidden="1" x14ac:dyDescent="0.25">
      <c r="A2205" s="76">
        <v>668121</v>
      </c>
      <c r="B2205" s="144" t="s">
        <v>355</v>
      </c>
      <c r="C2205" s="140">
        <v>6</v>
      </c>
      <c r="D2205" s="76">
        <v>21</v>
      </c>
      <c r="E2205" s="145" t="s">
        <v>265</v>
      </c>
      <c r="F2205" s="145">
        <v>18</v>
      </c>
      <c r="G2205" s="145">
        <v>23</v>
      </c>
      <c r="H2205" s="145">
        <v>25</v>
      </c>
      <c r="I2205" s="145" t="s">
        <v>345</v>
      </c>
      <c r="J2205" s="107">
        <f t="shared" si="34"/>
        <v>6</v>
      </c>
    </row>
    <row r="2206" spans="1:10" hidden="1" x14ac:dyDescent="0.25">
      <c r="A2206" s="76">
        <v>668116</v>
      </c>
      <c r="B2206" s="144" t="s">
        <v>354</v>
      </c>
      <c r="C2206" s="140">
        <v>32</v>
      </c>
      <c r="D2206" s="76">
        <v>10110</v>
      </c>
      <c r="E2206" s="145" t="s">
        <v>233</v>
      </c>
      <c r="F2206" s="145">
        <v>6</v>
      </c>
      <c r="G2206" s="145">
        <v>10</v>
      </c>
      <c r="H2206" s="145">
        <v>0</v>
      </c>
      <c r="I2206" s="145" t="s">
        <v>345</v>
      </c>
      <c r="J2206" s="107">
        <f t="shared" si="34"/>
        <v>33</v>
      </c>
    </row>
    <row r="2207" spans="1:10" hidden="1" x14ac:dyDescent="0.25">
      <c r="A2207" s="76">
        <v>668116</v>
      </c>
      <c r="B2207" s="144" t="s">
        <v>354</v>
      </c>
      <c r="C2207" s="140">
        <v>32</v>
      </c>
      <c r="D2207" s="76">
        <v>10101</v>
      </c>
      <c r="E2207" s="145" t="s">
        <v>234</v>
      </c>
      <c r="F2207" s="145">
        <v>95</v>
      </c>
      <c r="G2207" s="145">
        <v>115</v>
      </c>
      <c r="H2207" s="145">
        <v>0</v>
      </c>
      <c r="I2207" s="145" t="s">
        <v>345</v>
      </c>
      <c r="J2207" s="107">
        <f t="shared" si="34"/>
        <v>33</v>
      </c>
    </row>
    <row r="2208" spans="1:10" hidden="1" x14ac:dyDescent="0.25">
      <c r="A2208" s="76">
        <v>668116</v>
      </c>
      <c r="B2208" s="144" t="s">
        <v>354</v>
      </c>
      <c r="C2208" s="140">
        <v>32</v>
      </c>
      <c r="D2208" s="76">
        <v>10102</v>
      </c>
      <c r="E2208" s="145" t="s">
        <v>235</v>
      </c>
      <c r="F2208" s="145">
        <v>140</v>
      </c>
      <c r="G2208" s="145">
        <v>150</v>
      </c>
      <c r="H2208" s="145">
        <v>0</v>
      </c>
      <c r="I2208" s="145" t="s">
        <v>345</v>
      </c>
      <c r="J2208" s="107">
        <f t="shared" si="34"/>
        <v>33</v>
      </c>
    </row>
    <row r="2209" spans="1:10" hidden="1" x14ac:dyDescent="0.25">
      <c r="A2209" s="76">
        <v>668099</v>
      </c>
      <c r="B2209" s="144" t="s">
        <v>298</v>
      </c>
      <c r="C2209" s="140">
        <v>14</v>
      </c>
      <c r="D2209" s="76">
        <v>3</v>
      </c>
      <c r="E2209" s="145" t="s">
        <v>262</v>
      </c>
      <c r="F2209" s="145">
        <v>6700</v>
      </c>
      <c r="G2209" s="145">
        <v>7100</v>
      </c>
      <c r="H2209" s="145">
        <v>6700</v>
      </c>
      <c r="I2209" s="145" t="s">
        <v>344</v>
      </c>
      <c r="J2209" s="107">
        <f t="shared" si="34"/>
        <v>14</v>
      </c>
    </row>
    <row r="2210" spans="1:10" hidden="1" x14ac:dyDescent="0.25">
      <c r="A2210" s="76">
        <v>668099</v>
      </c>
      <c r="B2210" s="144" t="s">
        <v>298</v>
      </c>
      <c r="C2210" s="140">
        <v>14</v>
      </c>
      <c r="D2210" s="76">
        <v>59</v>
      </c>
      <c r="E2210" s="145" t="s">
        <v>263</v>
      </c>
      <c r="F2210" s="145">
        <v>10</v>
      </c>
      <c r="G2210" s="145">
        <v>10</v>
      </c>
      <c r="H2210" s="145">
        <v>10</v>
      </c>
      <c r="I2210" s="145" t="s">
        <v>344</v>
      </c>
      <c r="J2210" s="107">
        <f t="shared" si="34"/>
        <v>14</v>
      </c>
    </row>
    <row r="2211" spans="1:10" hidden="1" x14ac:dyDescent="0.25">
      <c r="A2211" s="76">
        <v>668099</v>
      </c>
      <c r="B2211" s="144" t="s">
        <v>298</v>
      </c>
      <c r="C2211" s="140">
        <v>14</v>
      </c>
      <c r="D2211" s="76">
        <v>78</v>
      </c>
      <c r="E2211" s="145" t="s">
        <v>270</v>
      </c>
      <c r="F2211" s="145">
        <v>25</v>
      </c>
      <c r="G2211" s="145">
        <v>33</v>
      </c>
      <c r="H2211" s="145">
        <v>25</v>
      </c>
      <c r="I2211" s="145" t="s">
        <v>344</v>
      </c>
      <c r="J2211" s="107">
        <f t="shared" si="34"/>
        <v>14</v>
      </c>
    </row>
    <row r="2212" spans="1:10" hidden="1" x14ac:dyDescent="0.25">
      <c r="A2212" s="76">
        <v>668099</v>
      </c>
      <c r="B2212" s="144" t="s">
        <v>298</v>
      </c>
      <c r="C2212" s="140">
        <v>14</v>
      </c>
      <c r="D2212" s="76">
        <v>36</v>
      </c>
      <c r="E2212" s="145" t="s">
        <v>365</v>
      </c>
      <c r="F2212" s="145">
        <v>0</v>
      </c>
      <c r="G2212" s="145">
        <v>0</v>
      </c>
      <c r="H2212" s="145">
        <v>0</v>
      </c>
      <c r="I2212" s="145" t="s">
        <v>344</v>
      </c>
      <c r="J2212" s="107">
        <f t="shared" si="34"/>
        <v>14</v>
      </c>
    </row>
    <row r="2213" spans="1:10" hidden="1" x14ac:dyDescent="0.25">
      <c r="A2213" s="76">
        <v>668099</v>
      </c>
      <c r="B2213" s="144" t="s">
        <v>298</v>
      </c>
      <c r="C2213" s="140">
        <v>14</v>
      </c>
      <c r="D2213" s="76">
        <v>37</v>
      </c>
      <c r="E2213" s="145" t="s">
        <v>366</v>
      </c>
      <c r="F2213" s="145">
        <v>200</v>
      </c>
      <c r="G2213" s="145">
        <v>200</v>
      </c>
      <c r="H2213" s="145">
        <v>200</v>
      </c>
      <c r="I2213" s="145" t="s">
        <v>344</v>
      </c>
      <c r="J2213" s="107">
        <f t="shared" si="34"/>
        <v>14</v>
      </c>
    </row>
    <row r="2214" spans="1:10" hidden="1" x14ac:dyDescent="0.25">
      <c r="A2214" s="76">
        <v>668099</v>
      </c>
      <c r="B2214" s="144" t="s">
        <v>298</v>
      </c>
      <c r="C2214" s="140">
        <v>14</v>
      </c>
      <c r="D2214" s="76">
        <v>38</v>
      </c>
      <c r="E2214" s="145" t="s">
        <v>367</v>
      </c>
      <c r="F2214" s="145">
        <v>0</v>
      </c>
      <c r="G2214" s="145">
        <v>0</v>
      </c>
      <c r="H2214" s="145">
        <v>0</v>
      </c>
      <c r="I2214" s="145" t="s">
        <v>344</v>
      </c>
      <c r="J2214" s="107">
        <f t="shared" si="34"/>
        <v>14</v>
      </c>
    </row>
    <row r="2215" spans="1:10" hidden="1" x14ac:dyDescent="0.25">
      <c r="A2215" s="76">
        <v>668099</v>
      </c>
      <c r="B2215" s="144" t="s">
        <v>298</v>
      </c>
      <c r="C2215" s="140">
        <v>14</v>
      </c>
      <c r="D2215" s="76">
        <v>13</v>
      </c>
      <c r="E2215" s="145" t="s">
        <v>299</v>
      </c>
      <c r="F2215" s="145">
        <v>30</v>
      </c>
      <c r="G2215" s="145">
        <v>30</v>
      </c>
      <c r="H2215" s="145">
        <v>30</v>
      </c>
      <c r="I2215" s="145" t="s">
        <v>344</v>
      </c>
      <c r="J2215" s="107">
        <f t="shared" si="34"/>
        <v>14</v>
      </c>
    </row>
    <row r="2216" spans="1:10" hidden="1" x14ac:dyDescent="0.25">
      <c r="A2216" s="76">
        <v>668088</v>
      </c>
      <c r="B2216" s="144" t="s">
        <v>196</v>
      </c>
      <c r="C2216" s="140">
        <v>86</v>
      </c>
      <c r="D2216" s="76">
        <v>60303</v>
      </c>
      <c r="E2216" s="145" t="s">
        <v>240</v>
      </c>
      <c r="F2216" s="145">
        <v>0</v>
      </c>
      <c r="G2216" s="145">
        <v>110</v>
      </c>
      <c r="H2216" s="145">
        <v>51</v>
      </c>
      <c r="I2216" s="145" t="s">
        <v>344</v>
      </c>
      <c r="J2216" s="107">
        <f t="shared" si="34"/>
        <v>86</v>
      </c>
    </row>
    <row r="2217" spans="1:10" hidden="1" x14ac:dyDescent="0.25">
      <c r="A2217" s="76">
        <v>668088</v>
      </c>
      <c r="B2217" s="144" t="s">
        <v>196</v>
      </c>
      <c r="C2217" s="140">
        <v>86</v>
      </c>
      <c r="D2217" s="76">
        <v>60302</v>
      </c>
      <c r="E2217" s="145" t="s">
        <v>241</v>
      </c>
      <c r="F2217" s="145">
        <v>0</v>
      </c>
      <c r="G2217" s="145">
        <v>60</v>
      </c>
      <c r="H2217" s="145">
        <v>4</v>
      </c>
      <c r="I2217" s="145" t="s">
        <v>344</v>
      </c>
      <c r="J2217" s="107">
        <f t="shared" si="34"/>
        <v>86</v>
      </c>
    </row>
    <row r="2218" spans="1:10" hidden="1" x14ac:dyDescent="0.25">
      <c r="A2218" s="76">
        <v>668088</v>
      </c>
      <c r="B2218" s="144" t="s">
        <v>196</v>
      </c>
      <c r="C2218" s="140">
        <v>86</v>
      </c>
      <c r="D2218" s="76">
        <v>60301</v>
      </c>
      <c r="E2218" s="145" t="s">
        <v>242</v>
      </c>
      <c r="F2218" s="145">
        <v>105</v>
      </c>
      <c r="G2218" s="145">
        <v>120</v>
      </c>
      <c r="H2218" s="145">
        <v>111</v>
      </c>
      <c r="I2218" s="145" t="s">
        <v>344</v>
      </c>
      <c r="J2218" s="107">
        <f t="shared" si="34"/>
        <v>86</v>
      </c>
    </row>
    <row r="2219" spans="1:10" hidden="1" x14ac:dyDescent="0.25">
      <c r="A2219" s="76">
        <v>668078</v>
      </c>
      <c r="B2219" s="144" t="s">
        <v>239</v>
      </c>
      <c r="C2219" s="140">
        <v>5</v>
      </c>
      <c r="D2219" s="76">
        <v>7</v>
      </c>
      <c r="E2219" s="145" t="s">
        <v>264</v>
      </c>
      <c r="F2219" s="145">
        <v>22</v>
      </c>
      <c r="G2219" s="145">
        <v>27</v>
      </c>
      <c r="H2219" s="145">
        <v>22</v>
      </c>
      <c r="I2219" s="145" t="s">
        <v>344</v>
      </c>
      <c r="J2219" s="107">
        <f t="shared" si="34"/>
        <v>5</v>
      </c>
    </row>
    <row r="2220" spans="1:10" hidden="1" x14ac:dyDescent="0.25">
      <c r="A2220" s="76">
        <v>668078</v>
      </c>
      <c r="B2220" s="144" t="s">
        <v>239</v>
      </c>
      <c r="C2220" s="140">
        <v>5</v>
      </c>
      <c r="D2220" s="76">
        <v>64</v>
      </c>
      <c r="E2220" s="145" t="s">
        <v>271</v>
      </c>
      <c r="F2220" s="145">
        <v>100</v>
      </c>
      <c r="G2220" s="145">
        <v>100</v>
      </c>
      <c r="H2220" s="145">
        <v>100</v>
      </c>
      <c r="I2220" s="145" t="s">
        <v>344</v>
      </c>
      <c r="J2220" s="107">
        <f t="shared" si="34"/>
        <v>5</v>
      </c>
    </row>
    <row r="2221" spans="1:10" hidden="1" x14ac:dyDescent="0.25">
      <c r="A2221" s="76">
        <v>668070</v>
      </c>
      <c r="B2221" s="144" t="s">
        <v>320</v>
      </c>
      <c r="C2221" s="140">
        <v>31</v>
      </c>
      <c r="D2221" s="76">
        <v>10103</v>
      </c>
      <c r="E2221" s="145" t="s">
        <v>232</v>
      </c>
      <c r="F2221" s="145">
        <v>4400</v>
      </c>
      <c r="G2221" s="145">
        <v>9500</v>
      </c>
      <c r="H2221" s="145">
        <v>9500</v>
      </c>
      <c r="I2221" s="145" t="s">
        <v>344</v>
      </c>
      <c r="J2221" s="107">
        <f t="shared" si="34"/>
        <v>33</v>
      </c>
    </row>
    <row r="2222" spans="1:10" hidden="1" x14ac:dyDescent="0.25">
      <c r="A2222" s="76">
        <v>668070</v>
      </c>
      <c r="B2222" s="144" t="s">
        <v>320</v>
      </c>
      <c r="C2222" s="140">
        <v>31</v>
      </c>
      <c r="D2222" s="76">
        <v>10110</v>
      </c>
      <c r="E2222" s="145" t="s">
        <v>233</v>
      </c>
      <c r="F2222" s="145">
        <v>6</v>
      </c>
      <c r="G2222" s="145">
        <v>10</v>
      </c>
      <c r="H2222" s="145">
        <v>20</v>
      </c>
      <c r="I2222" s="145" t="s">
        <v>345</v>
      </c>
      <c r="J2222" s="107">
        <f t="shared" si="34"/>
        <v>33</v>
      </c>
    </row>
    <row r="2223" spans="1:10" hidden="1" x14ac:dyDescent="0.25">
      <c r="A2223" s="76">
        <v>668070</v>
      </c>
      <c r="B2223" s="144" t="s">
        <v>320</v>
      </c>
      <c r="C2223" s="140">
        <v>31</v>
      </c>
      <c r="D2223" s="76">
        <v>10101</v>
      </c>
      <c r="E2223" s="145" t="s">
        <v>234</v>
      </c>
      <c r="F2223" s="145">
        <v>95</v>
      </c>
      <c r="G2223" s="145">
        <v>115</v>
      </c>
      <c r="H2223" s="145">
        <v>107</v>
      </c>
      <c r="I2223" s="145" t="s">
        <v>344</v>
      </c>
      <c r="J2223" s="107">
        <f t="shared" si="34"/>
        <v>33</v>
      </c>
    </row>
    <row r="2224" spans="1:10" hidden="1" x14ac:dyDescent="0.25">
      <c r="A2224" s="76">
        <v>668070</v>
      </c>
      <c r="B2224" s="144" t="s">
        <v>320</v>
      </c>
      <c r="C2224" s="140">
        <v>31</v>
      </c>
      <c r="D2224" s="76">
        <v>10102</v>
      </c>
      <c r="E2224" s="145" t="s">
        <v>235</v>
      </c>
      <c r="F2224" s="145">
        <v>140</v>
      </c>
      <c r="G2224" s="145">
        <v>150</v>
      </c>
      <c r="H2224" s="145">
        <v>145</v>
      </c>
      <c r="I2224" s="145" t="s">
        <v>344</v>
      </c>
      <c r="J2224" s="107">
        <f t="shared" si="34"/>
        <v>33</v>
      </c>
    </row>
    <row r="2225" spans="1:10" hidden="1" x14ac:dyDescent="0.25">
      <c r="A2225" s="76">
        <v>668067</v>
      </c>
      <c r="B2225" s="144" t="s">
        <v>225</v>
      </c>
      <c r="C2225" s="140">
        <v>76</v>
      </c>
      <c r="D2225" s="76">
        <v>40402</v>
      </c>
      <c r="E2225" s="145" t="s">
        <v>220</v>
      </c>
      <c r="F2225" s="145">
        <v>6000</v>
      </c>
      <c r="G2225" s="145">
        <v>9500</v>
      </c>
      <c r="H2225" s="145">
        <v>8200</v>
      </c>
      <c r="I2225" s="145" t="s">
        <v>344</v>
      </c>
      <c r="J2225" s="107">
        <f t="shared" si="34"/>
        <v>76</v>
      </c>
    </row>
    <row r="2226" spans="1:10" hidden="1" x14ac:dyDescent="0.25">
      <c r="A2226" s="76">
        <v>668067</v>
      </c>
      <c r="B2226" s="144" t="s">
        <v>225</v>
      </c>
      <c r="C2226" s="140">
        <v>76</v>
      </c>
      <c r="D2226" s="76">
        <v>40406</v>
      </c>
      <c r="E2226" s="145" t="s">
        <v>221</v>
      </c>
      <c r="F2226" s="145">
        <v>600</v>
      </c>
      <c r="G2226" s="145">
        <v>800</v>
      </c>
      <c r="H2226" s="145">
        <v>600</v>
      </c>
      <c r="I2226" s="145" t="s">
        <v>344</v>
      </c>
      <c r="J2226" s="107">
        <f t="shared" si="34"/>
        <v>76</v>
      </c>
    </row>
    <row r="2227" spans="1:10" hidden="1" x14ac:dyDescent="0.25">
      <c r="A2227" s="76">
        <v>668067</v>
      </c>
      <c r="B2227" s="144" t="s">
        <v>225</v>
      </c>
      <c r="C2227" s="140">
        <v>76</v>
      </c>
      <c r="D2227" s="76">
        <v>40405</v>
      </c>
      <c r="E2227" s="145" t="s">
        <v>222</v>
      </c>
      <c r="F2227" s="145">
        <v>19</v>
      </c>
      <c r="G2227" s="145">
        <v>20</v>
      </c>
      <c r="H2227" s="145">
        <v>20</v>
      </c>
      <c r="I2227" s="145" t="s">
        <v>344</v>
      </c>
      <c r="J2227" s="107">
        <f t="shared" si="34"/>
        <v>76</v>
      </c>
    </row>
    <row r="2228" spans="1:10" hidden="1" x14ac:dyDescent="0.25">
      <c r="A2228" s="76">
        <v>668067</v>
      </c>
      <c r="B2228" s="144" t="s">
        <v>225</v>
      </c>
      <c r="C2228" s="140">
        <v>76</v>
      </c>
      <c r="D2228" s="76">
        <v>40401</v>
      </c>
      <c r="E2228" s="145" t="s">
        <v>128</v>
      </c>
      <c r="F2228" s="145">
        <v>0</v>
      </c>
      <c r="G2228" s="145">
        <v>5</v>
      </c>
      <c r="H2228" s="145">
        <v>1.8</v>
      </c>
      <c r="I2228" s="145" t="s">
        <v>344</v>
      </c>
      <c r="J2228" s="107">
        <f t="shared" si="34"/>
        <v>76</v>
      </c>
    </row>
    <row r="2229" spans="1:10" hidden="1" x14ac:dyDescent="0.25">
      <c r="A2229" s="76">
        <v>668067</v>
      </c>
      <c r="B2229" s="144" t="s">
        <v>225</v>
      </c>
      <c r="C2229" s="140">
        <v>76</v>
      </c>
      <c r="D2229" s="76">
        <v>40404</v>
      </c>
      <c r="E2229" s="145" t="s">
        <v>129</v>
      </c>
      <c r="F2229" s="145">
        <v>1.5</v>
      </c>
      <c r="G2229" s="145">
        <v>2</v>
      </c>
      <c r="H2229" s="145">
        <v>1.8</v>
      </c>
      <c r="I2229" s="145" t="s">
        <v>344</v>
      </c>
      <c r="J2229" s="107">
        <f t="shared" si="34"/>
        <v>76</v>
      </c>
    </row>
    <row r="2230" spans="1:10" hidden="1" x14ac:dyDescent="0.25">
      <c r="A2230" s="76">
        <v>668067</v>
      </c>
      <c r="B2230" s="144" t="s">
        <v>225</v>
      </c>
      <c r="C2230" s="140">
        <v>76</v>
      </c>
      <c r="D2230" s="76">
        <v>40403</v>
      </c>
      <c r="E2230" s="145" t="s">
        <v>223</v>
      </c>
      <c r="F2230" s="145">
        <v>245</v>
      </c>
      <c r="G2230" s="145">
        <v>255</v>
      </c>
      <c r="H2230" s="145">
        <v>254</v>
      </c>
      <c r="I2230" s="145" t="s">
        <v>344</v>
      </c>
      <c r="J2230" s="107">
        <f t="shared" si="34"/>
        <v>76</v>
      </c>
    </row>
    <row r="2231" spans="1:10" hidden="1" x14ac:dyDescent="0.25">
      <c r="A2231" s="76">
        <v>668067</v>
      </c>
      <c r="B2231" s="144" t="s">
        <v>225</v>
      </c>
      <c r="C2231" s="140">
        <v>76</v>
      </c>
      <c r="D2231" s="76">
        <v>40407</v>
      </c>
      <c r="E2231" s="145" t="s">
        <v>224</v>
      </c>
      <c r="F2231" s="145">
        <v>52</v>
      </c>
      <c r="G2231" s="145">
        <v>60</v>
      </c>
      <c r="H2231" s="145">
        <v>60</v>
      </c>
      <c r="I2231" s="145" t="s">
        <v>344</v>
      </c>
      <c r="J2231" s="107">
        <f t="shared" si="34"/>
        <v>76</v>
      </c>
    </row>
    <row r="2232" spans="1:10" hidden="1" x14ac:dyDescent="0.25">
      <c r="A2232" s="76">
        <v>668064</v>
      </c>
      <c r="B2232" s="144" t="s">
        <v>187</v>
      </c>
      <c r="C2232" s="140">
        <v>75</v>
      </c>
      <c r="D2232" s="76">
        <v>30406</v>
      </c>
      <c r="E2232" s="145" t="s">
        <v>119</v>
      </c>
      <c r="F2232" s="145">
        <v>2400</v>
      </c>
      <c r="G2232" s="145">
        <v>2550</v>
      </c>
      <c r="H2232" s="145">
        <v>2450</v>
      </c>
      <c r="I2232" s="145" t="s">
        <v>344</v>
      </c>
      <c r="J2232" s="107">
        <f t="shared" si="34"/>
        <v>75</v>
      </c>
    </row>
    <row r="2233" spans="1:10" hidden="1" x14ac:dyDescent="0.25">
      <c r="A2233" s="76">
        <v>668064</v>
      </c>
      <c r="B2233" s="144" t="s">
        <v>187</v>
      </c>
      <c r="C2233" s="140">
        <v>75</v>
      </c>
      <c r="D2233" s="76">
        <v>30408</v>
      </c>
      <c r="E2233" s="145" t="s">
        <v>120</v>
      </c>
      <c r="F2233" s="145">
        <v>20</v>
      </c>
      <c r="G2233" s="145">
        <v>25</v>
      </c>
      <c r="H2233" s="145">
        <v>25</v>
      </c>
      <c r="I2233" s="145" t="s">
        <v>344</v>
      </c>
      <c r="J2233" s="107">
        <f t="shared" si="34"/>
        <v>75</v>
      </c>
    </row>
    <row r="2234" spans="1:10" hidden="1" x14ac:dyDescent="0.25">
      <c r="A2234" s="76">
        <v>668064</v>
      </c>
      <c r="B2234" s="144" t="s">
        <v>187</v>
      </c>
      <c r="C2234" s="140">
        <v>75</v>
      </c>
      <c r="D2234" s="76">
        <v>30409</v>
      </c>
      <c r="E2234" s="145" t="s">
        <v>121</v>
      </c>
      <c r="F2234" s="145">
        <v>0.1</v>
      </c>
      <c r="G2234" s="145">
        <v>0.2</v>
      </c>
      <c r="H2234" s="145">
        <v>0.2</v>
      </c>
      <c r="I2234" s="145" t="s">
        <v>344</v>
      </c>
      <c r="J2234" s="107">
        <f t="shared" si="34"/>
        <v>75</v>
      </c>
    </row>
    <row r="2235" spans="1:10" hidden="1" x14ac:dyDescent="0.25">
      <c r="A2235" s="76">
        <v>668064</v>
      </c>
      <c r="B2235" s="144" t="s">
        <v>187</v>
      </c>
      <c r="C2235" s="140">
        <v>75</v>
      </c>
      <c r="D2235" s="76">
        <v>30401</v>
      </c>
      <c r="E2235" s="145" t="s">
        <v>122</v>
      </c>
      <c r="F2235" s="145">
        <v>2</v>
      </c>
      <c r="G2235" s="145">
        <v>6</v>
      </c>
      <c r="H2235" s="145">
        <v>5.6</v>
      </c>
      <c r="I2235" s="145" t="s">
        <v>344</v>
      </c>
      <c r="J2235" s="107">
        <f t="shared" si="34"/>
        <v>75</v>
      </c>
    </row>
    <row r="2236" spans="1:10" hidden="1" x14ac:dyDescent="0.25">
      <c r="A2236" s="76">
        <v>668064</v>
      </c>
      <c r="B2236" s="144" t="s">
        <v>187</v>
      </c>
      <c r="C2236" s="140">
        <v>75</v>
      </c>
      <c r="D2236" s="76">
        <v>30407</v>
      </c>
      <c r="E2236" s="145" t="s">
        <v>123</v>
      </c>
      <c r="F2236" s="145">
        <v>1.3</v>
      </c>
      <c r="G2236" s="145">
        <v>1.8</v>
      </c>
      <c r="H2236" s="145">
        <v>1.6</v>
      </c>
      <c r="I2236" s="145" t="s">
        <v>344</v>
      </c>
      <c r="J2236" s="107">
        <f t="shared" si="34"/>
        <v>75</v>
      </c>
    </row>
    <row r="2237" spans="1:10" hidden="1" x14ac:dyDescent="0.25">
      <c r="A2237" s="76">
        <v>668064</v>
      </c>
      <c r="B2237" s="144" t="s">
        <v>187</v>
      </c>
      <c r="C2237" s="140">
        <v>75</v>
      </c>
      <c r="D2237" s="76">
        <v>30405</v>
      </c>
      <c r="E2237" s="145" t="s">
        <v>124</v>
      </c>
      <c r="F2237" s="145">
        <v>52</v>
      </c>
      <c r="G2237" s="145">
        <v>55</v>
      </c>
      <c r="H2237" s="145">
        <v>54</v>
      </c>
      <c r="I2237" s="145" t="s">
        <v>344</v>
      </c>
      <c r="J2237" s="107">
        <f t="shared" si="34"/>
        <v>75</v>
      </c>
    </row>
    <row r="2238" spans="1:10" hidden="1" x14ac:dyDescent="0.25">
      <c r="A2238" s="76">
        <v>668064</v>
      </c>
      <c r="B2238" s="144" t="s">
        <v>187</v>
      </c>
      <c r="C2238" s="140">
        <v>75</v>
      </c>
      <c r="D2238" s="76">
        <v>30403</v>
      </c>
      <c r="E2238" s="145" t="s">
        <v>125</v>
      </c>
      <c r="F2238" s="145">
        <v>85</v>
      </c>
      <c r="G2238" s="145">
        <v>100</v>
      </c>
      <c r="H2238" s="145">
        <v>92</v>
      </c>
      <c r="I2238" s="145" t="s">
        <v>344</v>
      </c>
      <c r="J2238" s="107">
        <f t="shared" si="34"/>
        <v>75</v>
      </c>
    </row>
    <row r="2239" spans="1:10" hidden="1" x14ac:dyDescent="0.25">
      <c r="A2239" s="76">
        <v>668064</v>
      </c>
      <c r="B2239" s="144" t="s">
        <v>187</v>
      </c>
      <c r="C2239" s="140">
        <v>75</v>
      </c>
      <c r="D2239" s="76">
        <v>30402</v>
      </c>
      <c r="E2239" s="145" t="s">
        <v>126</v>
      </c>
      <c r="F2239" s="145">
        <v>180</v>
      </c>
      <c r="G2239" s="145">
        <v>200</v>
      </c>
      <c r="H2239" s="145">
        <v>180</v>
      </c>
      <c r="I2239" s="145" t="s">
        <v>344</v>
      </c>
      <c r="J2239" s="107">
        <f t="shared" si="34"/>
        <v>75</v>
      </c>
    </row>
    <row r="2240" spans="1:10" hidden="1" x14ac:dyDescent="0.25">
      <c r="A2240" s="76">
        <v>668064</v>
      </c>
      <c r="B2240" s="144" t="s">
        <v>187</v>
      </c>
      <c r="C2240" s="140">
        <v>75</v>
      </c>
      <c r="D2240" s="76">
        <v>30404</v>
      </c>
      <c r="E2240" s="145" t="s">
        <v>127</v>
      </c>
      <c r="F2240" s="145">
        <v>16</v>
      </c>
      <c r="G2240" s="145">
        <v>20</v>
      </c>
      <c r="H2240" s="145">
        <v>20</v>
      </c>
      <c r="I2240" s="145" t="s">
        <v>344</v>
      </c>
      <c r="J2240" s="107">
        <f t="shared" si="34"/>
        <v>75</v>
      </c>
    </row>
    <row r="2241" spans="1:10" hidden="1" x14ac:dyDescent="0.25">
      <c r="A2241" s="76">
        <v>668057</v>
      </c>
      <c r="B2241" s="144" t="s">
        <v>289</v>
      </c>
      <c r="C2241" s="140">
        <v>29</v>
      </c>
      <c r="D2241" s="76">
        <v>10204</v>
      </c>
      <c r="E2241" s="145" t="s">
        <v>280</v>
      </c>
      <c r="F2241" s="145">
        <v>0</v>
      </c>
      <c r="G2241" s="145">
        <v>150</v>
      </c>
      <c r="H2241" s="145">
        <v>63</v>
      </c>
      <c r="I2241" s="145" t="s">
        <v>344</v>
      </c>
      <c r="J2241" s="107">
        <f t="shared" si="34"/>
        <v>29</v>
      </c>
    </row>
    <row r="2242" spans="1:10" hidden="1" x14ac:dyDescent="0.25">
      <c r="A2242" s="76">
        <v>668057</v>
      </c>
      <c r="B2242" s="144" t="s">
        <v>289</v>
      </c>
      <c r="C2242" s="140">
        <v>29</v>
      </c>
      <c r="D2242" s="76">
        <v>10206</v>
      </c>
      <c r="E2242" s="145" t="s">
        <v>281</v>
      </c>
      <c r="F2242" s="145">
        <v>0</v>
      </c>
      <c r="G2242" s="145">
        <v>150</v>
      </c>
      <c r="H2242" s="145">
        <v>90</v>
      </c>
      <c r="I2242" s="145" t="s">
        <v>344</v>
      </c>
      <c r="J2242" s="107">
        <f t="shared" ref="J2242:J2305" si="35">IF(A2242="","",IF(OR(C2242=73,C2242=74,C2242=75),75,IF(OR(C2242=31,C2242=32,C2242=33),33,IF(OR(C2242=301,C2242=302,C2242=303,C2242=304,C2242=305),301,C2242))))</f>
        <v>29</v>
      </c>
    </row>
    <row r="2243" spans="1:10" hidden="1" x14ac:dyDescent="0.25">
      <c r="A2243" s="76">
        <v>668057</v>
      </c>
      <c r="B2243" s="144" t="s">
        <v>289</v>
      </c>
      <c r="C2243" s="140">
        <v>29</v>
      </c>
      <c r="D2243" s="76">
        <v>10202</v>
      </c>
      <c r="E2243" s="145" t="s">
        <v>282</v>
      </c>
      <c r="F2243" s="145">
        <v>0</v>
      </c>
      <c r="G2243" s="145">
        <v>3</v>
      </c>
      <c r="H2243" s="145">
        <v>0.5</v>
      </c>
      <c r="I2243" s="145" t="s">
        <v>344</v>
      </c>
      <c r="J2243" s="107">
        <f t="shared" si="35"/>
        <v>29</v>
      </c>
    </row>
    <row r="2244" spans="1:10" hidden="1" x14ac:dyDescent="0.25">
      <c r="A2244" s="76">
        <v>668057</v>
      </c>
      <c r="B2244" s="144" t="s">
        <v>289</v>
      </c>
      <c r="C2244" s="140">
        <v>29</v>
      </c>
      <c r="D2244" s="76">
        <v>10203</v>
      </c>
      <c r="E2244" s="145" t="s">
        <v>283</v>
      </c>
      <c r="F2244" s="145">
        <v>4</v>
      </c>
      <c r="G2244" s="145">
        <v>6</v>
      </c>
      <c r="H2244" s="145">
        <v>6.09</v>
      </c>
      <c r="I2244" s="145" t="s">
        <v>345</v>
      </c>
      <c r="J2244" s="107">
        <f t="shared" si="35"/>
        <v>29</v>
      </c>
    </row>
    <row r="2245" spans="1:10" hidden="1" x14ac:dyDescent="0.25">
      <c r="A2245" s="76">
        <v>668057</v>
      </c>
      <c r="B2245" s="144" t="s">
        <v>289</v>
      </c>
      <c r="C2245" s="140">
        <v>29</v>
      </c>
      <c r="D2245" s="76">
        <v>10205</v>
      </c>
      <c r="E2245" s="145" t="s">
        <v>284</v>
      </c>
      <c r="F2245" s="145">
        <v>0</v>
      </c>
      <c r="G2245" s="145">
        <v>100</v>
      </c>
      <c r="H2245" s="145">
        <v>80</v>
      </c>
      <c r="I2245" s="145" t="s">
        <v>344</v>
      </c>
      <c r="J2245" s="107">
        <f t="shared" si="35"/>
        <v>29</v>
      </c>
    </row>
    <row r="2246" spans="1:10" hidden="1" x14ac:dyDescent="0.25">
      <c r="A2246" s="76">
        <v>668057</v>
      </c>
      <c r="B2246" s="144" t="s">
        <v>289</v>
      </c>
      <c r="C2246" s="140">
        <v>29</v>
      </c>
      <c r="D2246" s="76">
        <v>10207</v>
      </c>
      <c r="E2246" s="145" t="s">
        <v>285</v>
      </c>
      <c r="F2246" s="145">
        <v>0</v>
      </c>
      <c r="G2246" s="145">
        <v>100</v>
      </c>
      <c r="H2246" s="145">
        <v>78</v>
      </c>
      <c r="I2246" s="145" t="s">
        <v>344</v>
      </c>
      <c r="J2246" s="107">
        <f t="shared" si="35"/>
        <v>29</v>
      </c>
    </row>
    <row r="2247" spans="1:10" hidden="1" x14ac:dyDescent="0.25">
      <c r="A2247" s="76">
        <v>668057</v>
      </c>
      <c r="B2247" s="144" t="s">
        <v>289</v>
      </c>
      <c r="C2247" s="140">
        <v>29</v>
      </c>
      <c r="D2247" s="76">
        <v>10201</v>
      </c>
      <c r="E2247" s="145" t="s">
        <v>286</v>
      </c>
      <c r="F2247" s="145">
        <v>50</v>
      </c>
      <c r="G2247" s="145">
        <v>55</v>
      </c>
      <c r="H2247" s="145">
        <v>51.26</v>
      </c>
      <c r="I2247" s="145" t="s">
        <v>344</v>
      </c>
      <c r="J2247" s="107">
        <f t="shared" si="35"/>
        <v>29</v>
      </c>
    </row>
    <row r="2248" spans="1:10" hidden="1" x14ac:dyDescent="0.25">
      <c r="A2248" s="76">
        <v>668050</v>
      </c>
      <c r="B2248" s="144" t="s">
        <v>196</v>
      </c>
      <c r="C2248" s="140">
        <v>86</v>
      </c>
      <c r="D2248" s="76">
        <v>60303</v>
      </c>
      <c r="E2248" s="145" t="s">
        <v>240</v>
      </c>
      <c r="F2248" s="145">
        <v>0</v>
      </c>
      <c r="G2248" s="145">
        <v>110</v>
      </c>
      <c r="H2248" s="145">
        <v>48</v>
      </c>
      <c r="I2248" s="145" t="s">
        <v>344</v>
      </c>
      <c r="J2248" s="107">
        <f t="shared" si="35"/>
        <v>86</v>
      </c>
    </row>
    <row r="2249" spans="1:10" hidden="1" x14ac:dyDescent="0.25">
      <c r="A2249" s="76">
        <v>668050</v>
      </c>
      <c r="B2249" s="144" t="s">
        <v>196</v>
      </c>
      <c r="C2249" s="140">
        <v>86</v>
      </c>
      <c r="D2249" s="76">
        <v>60302</v>
      </c>
      <c r="E2249" s="145" t="s">
        <v>241</v>
      </c>
      <c r="F2249" s="145">
        <v>0</v>
      </c>
      <c r="G2249" s="145">
        <v>60</v>
      </c>
      <c r="H2249" s="145">
        <v>3</v>
      </c>
      <c r="I2249" s="145" t="s">
        <v>344</v>
      </c>
      <c r="J2249" s="107">
        <f t="shared" si="35"/>
        <v>86</v>
      </c>
    </row>
    <row r="2250" spans="1:10" hidden="1" x14ac:dyDescent="0.25">
      <c r="A2250" s="76">
        <v>668050</v>
      </c>
      <c r="B2250" s="144" t="s">
        <v>196</v>
      </c>
      <c r="C2250" s="140">
        <v>86</v>
      </c>
      <c r="D2250" s="76">
        <v>60301</v>
      </c>
      <c r="E2250" s="145" t="s">
        <v>242</v>
      </c>
      <c r="F2250" s="145">
        <v>105</v>
      </c>
      <c r="G2250" s="145">
        <v>120</v>
      </c>
      <c r="H2250" s="145">
        <v>112</v>
      </c>
      <c r="I2250" s="145" t="s">
        <v>344</v>
      </c>
      <c r="J2250" s="107">
        <f t="shared" si="35"/>
        <v>86</v>
      </c>
    </row>
    <row r="2251" spans="1:10" hidden="1" x14ac:dyDescent="0.25">
      <c r="A2251" s="76">
        <v>668046</v>
      </c>
      <c r="B2251" s="144" t="s">
        <v>355</v>
      </c>
      <c r="C2251" s="140">
        <v>6</v>
      </c>
      <c r="D2251" s="76">
        <v>3</v>
      </c>
      <c r="E2251" s="145" t="s">
        <v>262</v>
      </c>
      <c r="F2251" s="145">
        <v>3600</v>
      </c>
      <c r="G2251" s="145">
        <v>4500</v>
      </c>
      <c r="H2251" s="145">
        <v>4500</v>
      </c>
      <c r="I2251" s="145" t="s">
        <v>344</v>
      </c>
      <c r="J2251" s="107">
        <f t="shared" si="35"/>
        <v>6</v>
      </c>
    </row>
    <row r="2252" spans="1:10" hidden="1" x14ac:dyDescent="0.25">
      <c r="A2252" s="76">
        <v>668046</v>
      </c>
      <c r="B2252" s="144" t="s">
        <v>355</v>
      </c>
      <c r="C2252" s="140">
        <v>6</v>
      </c>
      <c r="D2252" s="76">
        <v>59</v>
      </c>
      <c r="E2252" s="145" t="s">
        <v>263</v>
      </c>
      <c r="F2252" s="145">
        <v>23</v>
      </c>
      <c r="G2252" s="145">
        <v>24</v>
      </c>
      <c r="H2252" s="145">
        <v>20</v>
      </c>
      <c r="I2252" s="145" t="s">
        <v>345</v>
      </c>
      <c r="J2252" s="107">
        <f t="shared" si="35"/>
        <v>6</v>
      </c>
    </row>
    <row r="2253" spans="1:10" hidden="1" x14ac:dyDescent="0.25">
      <c r="A2253" s="76">
        <v>668046</v>
      </c>
      <c r="B2253" s="144" t="s">
        <v>355</v>
      </c>
      <c r="C2253" s="140">
        <v>6</v>
      </c>
      <c r="D2253" s="76">
        <v>58</v>
      </c>
      <c r="E2253" s="145" t="s">
        <v>303</v>
      </c>
      <c r="F2253" s="145">
        <v>20</v>
      </c>
      <c r="G2253" s="145">
        <v>20</v>
      </c>
      <c r="H2253" s="145">
        <v>20</v>
      </c>
      <c r="I2253" s="145" t="s">
        <v>344</v>
      </c>
      <c r="J2253" s="107">
        <f t="shared" si="35"/>
        <v>6</v>
      </c>
    </row>
    <row r="2254" spans="1:10" hidden="1" x14ac:dyDescent="0.25">
      <c r="A2254" s="76">
        <v>668046</v>
      </c>
      <c r="B2254" s="144" t="s">
        <v>355</v>
      </c>
      <c r="C2254" s="140">
        <v>6</v>
      </c>
      <c r="D2254" s="76">
        <v>57</v>
      </c>
      <c r="E2254" s="145" t="s">
        <v>360</v>
      </c>
      <c r="F2254" s="145">
        <v>0</v>
      </c>
      <c r="G2254" s="145">
        <v>0</v>
      </c>
      <c r="H2254" s="145">
        <v>0</v>
      </c>
      <c r="I2254" s="145" t="s">
        <v>344</v>
      </c>
      <c r="J2254" s="107">
        <f t="shared" si="35"/>
        <v>6</v>
      </c>
    </row>
    <row r="2255" spans="1:10" hidden="1" x14ac:dyDescent="0.25">
      <c r="A2255" s="76">
        <v>668046</v>
      </c>
      <c r="B2255" s="144" t="s">
        <v>355</v>
      </c>
      <c r="C2255" s="140">
        <v>6</v>
      </c>
      <c r="D2255" s="76">
        <v>21</v>
      </c>
      <c r="E2255" s="145" t="s">
        <v>265</v>
      </c>
      <c r="F2255" s="145">
        <v>23</v>
      </c>
      <c r="G2255" s="145">
        <v>30</v>
      </c>
      <c r="H2255" s="145">
        <v>31</v>
      </c>
      <c r="I2255" s="145" t="s">
        <v>345</v>
      </c>
      <c r="J2255" s="107">
        <f t="shared" si="35"/>
        <v>6</v>
      </c>
    </row>
    <row r="2256" spans="1:10" hidden="1" x14ac:dyDescent="0.25">
      <c r="A2256" s="76">
        <v>668043</v>
      </c>
      <c r="B2256" s="144" t="s">
        <v>193</v>
      </c>
      <c r="C2256" s="140">
        <v>73</v>
      </c>
      <c r="D2256" s="76">
        <v>30406</v>
      </c>
      <c r="E2256" s="145" t="s">
        <v>119</v>
      </c>
      <c r="F2256" s="145">
        <v>2400</v>
      </c>
      <c r="G2256" s="145">
        <v>2550</v>
      </c>
      <c r="H2256" s="145">
        <v>2400</v>
      </c>
      <c r="I2256" s="145" t="s">
        <v>344</v>
      </c>
      <c r="J2256" s="107">
        <f t="shared" si="35"/>
        <v>75</v>
      </c>
    </row>
    <row r="2257" spans="1:10" hidden="1" x14ac:dyDescent="0.25">
      <c r="A2257" s="76">
        <v>668043</v>
      </c>
      <c r="B2257" s="144" t="s">
        <v>193</v>
      </c>
      <c r="C2257" s="140">
        <v>73</v>
      </c>
      <c r="D2257" s="76">
        <v>30408</v>
      </c>
      <c r="E2257" s="145" t="s">
        <v>120</v>
      </c>
      <c r="F2257" s="145">
        <v>20</v>
      </c>
      <c r="G2257" s="145">
        <v>25</v>
      </c>
      <c r="H2257" s="145">
        <v>25</v>
      </c>
      <c r="I2257" s="145" t="s">
        <v>344</v>
      </c>
      <c r="J2257" s="107">
        <f t="shared" si="35"/>
        <v>75</v>
      </c>
    </row>
    <row r="2258" spans="1:10" hidden="1" x14ac:dyDescent="0.25">
      <c r="A2258" s="76">
        <v>668043</v>
      </c>
      <c r="B2258" s="144" t="s">
        <v>193</v>
      </c>
      <c r="C2258" s="140">
        <v>73</v>
      </c>
      <c r="D2258" s="76">
        <v>30409</v>
      </c>
      <c r="E2258" s="145" t="s">
        <v>121</v>
      </c>
      <c r="F2258" s="145">
        <v>0.1</v>
      </c>
      <c r="G2258" s="145">
        <v>0.2</v>
      </c>
      <c r="H2258" s="145">
        <v>0.2</v>
      </c>
      <c r="I2258" s="145" t="s">
        <v>344</v>
      </c>
      <c r="J2258" s="107">
        <f t="shared" si="35"/>
        <v>75</v>
      </c>
    </row>
    <row r="2259" spans="1:10" hidden="1" x14ac:dyDescent="0.25">
      <c r="A2259" s="76">
        <v>668043</v>
      </c>
      <c r="B2259" s="144" t="s">
        <v>193</v>
      </c>
      <c r="C2259" s="140">
        <v>73</v>
      </c>
      <c r="D2259" s="76">
        <v>30401</v>
      </c>
      <c r="E2259" s="145" t="s">
        <v>122</v>
      </c>
      <c r="F2259" s="145">
        <v>2</v>
      </c>
      <c r="G2259" s="145">
        <v>6</v>
      </c>
      <c r="H2259" s="145">
        <v>5.6</v>
      </c>
      <c r="I2259" s="145" t="s">
        <v>344</v>
      </c>
      <c r="J2259" s="107">
        <f t="shared" si="35"/>
        <v>75</v>
      </c>
    </row>
    <row r="2260" spans="1:10" hidden="1" x14ac:dyDescent="0.25">
      <c r="A2260" s="76">
        <v>668043</v>
      </c>
      <c r="B2260" s="144" t="s">
        <v>193</v>
      </c>
      <c r="C2260" s="140">
        <v>73</v>
      </c>
      <c r="D2260" s="76">
        <v>30407</v>
      </c>
      <c r="E2260" s="145" t="s">
        <v>123</v>
      </c>
      <c r="F2260" s="145">
        <v>1.3</v>
      </c>
      <c r="G2260" s="145">
        <v>1.8</v>
      </c>
      <c r="H2260" s="145">
        <v>1.6</v>
      </c>
      <c r="I2260" s="145" t="s">
        <v>344</v>
      </c>
      <c r="J2260" s="107">
        <f t="shared" si="35"/>
        <v>75</v>
      </c>
    </row>
    <row r="2261" spans="1:10" hidden="1" x14ac:dyDescent="0.25">
      <c r="A2261" s="76">
        <v>668043</v>
      </c>
      <c r="B2261" s="144" t="s">
        <v>193</v>
      </c>
      <c r="C2261" s="140">
        <v>73</v>
      </c>
      <c r="D2261" s="76">
        <v>30405</v>
      </c>
      <c r="E2261" s="145" t="s">
        <v>124</v>
      </c>
      <c r="F2261" s="145">
        <v>52</v>
      </c>
      <c r="G2261" s="145">
        <v>55</v>
      </c>
      <c r="H2261" s="145">
        <v>54</v>
      </c>
      <c r="I2261" s="145" t="s">
        <v>344</v>
      </c>
      <c r="J2261" s="107">
        <f t="shared" si="35"/>
        <v>75</v>
      </c>
    </row>
    <row r="2262" spans="1:10" hidden="1" x14ac:dyDescent="0.25">
      <c r="A2262" s="76">
        <v>668043</v>
      </c>
      <c r="B2262" s="144" t="s">
        <v>193</v>
      </c>
      <c r="C2262" s="140">
        <v>73</v>
      </c>
      <c r="D2262" s="76">
        <v>30403</v>
      </c>
      <c r="E2262" s="145" t="s">
        <v>125</v>
      </c>
      <c r="F2262" s="145">
        <v>85</v>
      </c>
      <c r="G2262" s="145">
        <v>100</v>
      </c>
      <c r="H2262" s="145">
        <v>92</v>
      </c>
      <c r="I2262" s="145" t="s">
        <v>344</v>
      </c>
      <c r="J2262" s="107">
        <f t="shared" si="35"/>
        <v>75</v>
      </c>
    </row>
    <row r="2263" spans="1:10" hidden="1" x14ac:dyDescent="0.25">
      <c r="A2263" s="76">
        <v>668043</v>
      </c>
      <c r="B2263" s="144" t="s">
        <v>193</v>
      </c>
      <c r="C2263" s="140">
        <v>73</v>
      </c>
      <c r="D2263" s="76">
        <v>30402</v>
      </c>
      <c r="E2263" s="145" t="s">
        <v>126</v>
      </c>
      <c r="F2263" s="145">
        <v>180</v>
      </c>
      <c r="G2263" s="145">
        <v>200</v>
      </c>
      <c r="H2263" s="145">
        <v>180</v>
      </c>
      <c r="I2263" s="145" t="s">
        <v>344</v>
      </c>
      <c r="J2263" s="107">
        <f t="shared" si="35"/>
        <v>75</v>
      </c>
    </row>
    <row r="2264" spans="1:10" hidden="1" x14ac:dyDescent="0.25">
      <c r="A2264" s="76">
        <v>668043</v>
      </c>
      <c r="B2264" s="144" t="s">
        <v>193</v>
      </c>
      <c r="C2264" s="140">
        <v>73</v>
      </c>
      <c r="D2264" s="76">
        <v>30404</v>
      </c>
      <c r="E2264" s="145" t="s">
        <v>127</v>
      </c>
      <c r="F2264" s="145">
        <v>16</v>
      </c>
      <c r="G2264" s="145">
        <v>20</v>
      </c>
      <c r="H2264" s="145">
        <v>20</v>
      </c>
      <c r="I2264" s="145" t="s">
        <v>344</v>
      </c>
      <c r="J2264" s="107">
        <f t="shared" si="35"/>
        <v>75</v>
      </c>
    </row>
    <row r="2265" spans="1:10" hidden="1" x14ac:dyDescent="0.25">
      <c r="A2265" s="76">
        <v>668039</v>
      </c>
      <c r="B2265" s="144" t="s">
        <v>239</v>
      </c>
      <c r="C2265" s="140">
        <v>5</v>
      </c>
      <c r="D2265" s="76">
        <v>7</v>
      </c>
      <c r="E2265" s="145" t="s">
        <v>264</v>
      </c>
      <c r="F2265" s="145">
        <v>22</v>
      </c>
      <c r="G2265" s="145">
        <v>27</v>
      </c>
      <c r="H2265" s="145">
        <v>22</v>
      </c>
      <c r="I2265" s="145" t="s">
        <v>344</v>
      </c>
      <c r="J2265" s="107">
        <f t="shared" si="35"/>
        <v>5</v>
      </c>
    </row>
    <row r="2266" spans="1:10" hidden="1" x14ac:dyDescent="0.25">
      <c r="A2266" s="76">
        <v>668039</v>
      </c>
      <c r="B2266" s="144" t="s">
        <v>239</v>
      </c>
      <c r="C2266" s="140">
        <v>5</v>
      </c>
      <c r="D2266" s="76">
        <v>64</v>
      </c>
      <c r="E2266" s="145" t="s">
        <v>271</v>
      </c>
      <c r="F2266" s="145">
        <v>100</v>
      </c>
      <c r="G2266" s="145">
        <v>100</v>
      </c>
      <c r="H2266" s="145">
        <v>100</v>
      </c>
      <c r="I2266" s="145" t="s">
        <v>344</v>
      </c>
      <c r="J2266" s="107">
        <f t="shared" si="35"/>
        <v>5</v>
      </c>
    </row>
    <row r="2267" spans="1:10" hidden="1" x14ac:dyDescent="0.25">
      <c r="A2267" s="76">
        <v>668033</v>
      </c>
      <c r="B2267" s="144" t="s">
        <v>198</v>
      </c>
      <c r="C2267" s="140">
        <v>304</v>
      </c>
      <c r="D2267" s="76">
        <v>60402</v>
      </c>
      <c r="E2267" s="145" t="s">
        <v>179</v>
      </c>
      <c r="F2267" s="145">
        <v>2</v>
      </c>
      <c r="G2267" s="145">
        <v>8</v>
      </c>
      <c r="H2267" s="145">
        <v>6</v>
      </c>
      <c r="I2267" s="145" t="s">
        <v>344</v>
      </c>
      <c r="J2267" s="107">
        <f t="shared" si="35"/>
        <v>301</v>
      </c>
    </row>
    <row r="2268" spans="1:10" hidden="1" x14ac:dyDescent="0.25">
      <c r="A2268" s="76">
        <v>668033</v>
      </c>
      <c r="B2268" s="144" t="s">
        <v>198</v>
      </c>
      <c r="C2268" s="140">
        <v>304</v>
      </c>
      <c r="D2268" s="76">
        <v>60404</v>
      </c>
      <c r="E2268" s="145" t="s">
        <v>211</v>
      </c>
      <c r="F2268" s="145">
        <v>0.5</v>
      </c>
      <c r="G2268" s="145">
        <v>6.5</v>
      </c>
      <c r="H2268" s="145">
        <v>6.5</v>
      </c>
      <c r="I2268" s="145" t="s">
        <v>344</v>
      </c>
      <c r="J2268" s="107">
        <f t="shared" si="35"/>
        <v>301</v>
      </c>
    </row>
    <row r="2269" spans="1:10" hidden="1" x14ac:dyDescent="0.25">
      <c r="A2269" s="76">
        <v>668033</v>
      </c>
      <c r="B2269" s="144" t="s">
        <v>198</v>
      </c>
      <c r="C2269" s="140">
        <v>304</v>
      </c>
      <c r="D2269" s="76">
        <v>60401</v>
      </c>
      <c r="E2269" s="145" t="s">
        <v>180</v>
      </c>
      <c r="F2269" s="145">
        <v>35</v>
      </c>
      <c r="G2269" s="145">
        <v>36.5</v>
      </c>
      <c r="H2269" s="145">
        <v>35.1</v>
      </c>
      <c r="I2269" s="145" t="s">
        <v>344</v>
      </c>
      <c r="J2269" s="107">
        <f t="shared" si="35"/>
        <v>301</v>
      </c>
    </row>
    <row r="2270" spans="1:10" hidden="1" x14ac:dyDescent="0.25">
      <c r="A2270" s="76">
        <v>668033</v>
      </c>
      <c r="B2270" s="144" t="s">
        <v>198</v>
      </c>
      <c r="C2270" s="140">
        <v>304</v>
      </c>
      <c r="D2270" s="76">
        <v>60403</v>
      </c>
      <c r="E2270" s="145" t="s">
        <v>212</v>
      </c>
      <c r="F2270" s="145">
        <v>150</v>
      </c>
      <c r="G2270" s="145">
        <v>300</v>
      </c>
      <c r="H2270" s="145">
        <v>240</v>
      </c>
      <c r="I2270" s="145" t="s">
        <v>344</v>
      </c>
      <c r="J2270" s="107">
        <f t="shared" si="35"/>
        <v>301</v>
      </c>
    </row>
    <row r="2271" spans="1:10" hidden="1" x14ac:dyDescent="0.25">
      <c r="A2271" s="76">
        <v>668026</v>
      </c>
      <c r="B2271" s="144" t="s">
        <v>194</v>
      </c>
      <c r="C2271" s="140">
        <v>301</v>
      </c>
      <c r="D2271" s="76">
        <v>60402</v>
      </c>
      <c r="E2271" s="145" t="s">
        <v>179</v>
      </c>
      <c r="F2271" s="145">
        <v>2</v>
      </c>
      <c r="G2271" s="145">
        <v>8</v>
      </c>
      <c r="H2271" s="145">
        <v>6</v>
      </c>
      <c r="I2271" s="145" t="s">
        <v>344</v>
      </c>
      <c r="J2271" s="107">
        <f t="shared" si="35"/>
        <v>301</v>
      </c>
    </row>
    <row r="2272" spans="1:10" hidden="1" x14ac:dyDescent="0.25">
      <c r="A2272" s="76">
        <v>668026</v>
      </c>
      <c r="B2272" s="144" t="s">
        <v>194</v>
      </c>
      <c r="C2272" s="140">
        <v>301</v>
      </c>
      <c r="D2272" s="76">
        <v>60404</v>
      </c>
      <c r="E2272" s="145" t="s">
        <v>211</v>
      </c>
      <c r="F2272" s="145">
        <v>0.5</v>
      </c>
      <c r="G2272" s="145">
        <v>6.5</v>
      </c>
      <c r="H2272" s="145">
        <v>6.5</v>
      </c>
      <c r="I2272" s="145" t="s">
        <v>344</v>
      </c>
      <c r="J2272" s="107">
        <f t="shared" si="35"/>
        <v>301</v>
      </c>
    </row>
    <row r="2273" spans="1:10" hidden="1" x14ac:dyDescent="0.25">
      <c r="A2273" s="76">
        <v>668026</v>
      </c>
      <c r="B2273" s="144" t="s">
        <v>194</v>
      </c>
      <c r="C2273" s="140">
        <v>301</v>
      </c>
      <c r="D2273" s="76">
        <v>60401</v>
      </c>
      <c r="E2273" s="145" t="s">
        <v>180</v>
      </c>
      <c r="F2273" s="145">
        <v>35</v>
      </c>
      <c r="G2273" s="145">
        <v>36.5</v>
      </c>
      <c r="H2273" s="145">
        <v>35</v>
      </c>
      <c r="I2273" s="145" t="s">
        <v>344</v>
      </c>
      <c r="J2273" s="107">
        <f t="shared" si="35"/>
        <v>301</v>
      </c>
    </row>
    <row r="2274" spans="1:10" hidden="1" x14ac:dyDescent="0.25">
      <c r="A2274" s="76">
        <v>668026</v>
      </c>
      <c r="B2274" s="144" t="s">
        <v>194</v>
      </c>
      <c r="C2274" s="140">
        <v>301</v>
      </c>
      <c r="D2274" s="76">
        <v>60403</v>
      </c>
      <c r="E2274" s="145" t="s">
        <v>212</v>
      </c>
      <c r="F2274" s="145">
        <v>150</v>
      </c>
      <c r="G2274" s="145">
        <v>300</v>
      </c>
      <c r="H2274" s="145">
        <v>240</v>
      </c>
      <c r="I2274" s="145" t="s">
        <v>344</v>
      </c>
      <c r="J2274" s="107">
        <f t="shared" si="35"/>
        <v>301</v>
      </c>
    </row>
    <row r="2275" spans="1:10" hidden="1" x14ac:dyDescent="0.25">
      <c r="A2275" s="76">
        <v>668020</v>
      </c>
      <c r="B2275" s="144" t="s">
        <v>189</v>
      </c>
      <c r="C2275" s="140">
        <v>90</v>
      </c>
      <c r="D2275" s="76">
        <v>60201</v>
      </c>
      <c r="E2275" s="145" t="s">
        <v>130</v>
      </c>
      <c r="F2275" s="145">
        <v>6000</v>
      </c>
      <c r="G2275" s="145">
        <v>11500</v>
      </c>
      <c r="H2275" s="145">
        <v>6000</v>
      </c>
      <c r="I2275" s="145" t="s">
        <v>344</v>
      </c>
      <c r="J2275" s="107">
        <f t="shared" si="35"/>
        <v>90</v>
      </c>
    </row>
    <row r="2276" spans="1:10" hidden="1" x14ac:dyDescent="0.25">
      <c r="A2276" s="76">
        <v>668020</v>
      </c>
      <c r="B2276" s="144" t="s">
        <v>189</v>
      </c>
      <c r="C2276" s="140">
        <v>90</v>
      </c>
      <c r="D2276" s="76">
        <v>60204</v>
      </c>
      <c r="E2276" s="145" t="s">
        <v>131</v>
      </c>
      <c r="F2276" s="145">
        <v>0</v>
      </c>
      <c r="G2276" s="145">
        <v>1</v>
      </c>
      <c r="H2276" s="145">
        <v>1</v>
      </c>
      <c r="I2276" s="145" t="s">
        <v>344</v>
      </c>
      <c r="J2276" s="107">
        <f t="shared" si="35"/>
        <v>90</v>
      </c>
    </row>
    <row r="2277" spans="1:10" hidden="1" x14ac:dyDescent="0.25">
      <c r="A2277" s="76">
        <v>668020</v>
      </c>
      <c r="B2277" s="144" t="s">
        <v>189</v>
      </c>
      <c r="C2277" s="140">
        <v>90</v>
      </c>
      <c r="D2277" s="76">
        <v>60202</v>
      </c>
      <c r="E2277" s="145" t="s">
        <v>132</v>
      </c>
      <c r="F2277" s="145">
        <v>160</v>
      </c>
      <c r="G2277" s="145">
        <v>180</v>
      </c>
      <c r="H2277" s="145">
        <v>160</v>
      </c>
      <c r="I2277" s="145" t="s">
        <v>344</v>
      </c>
      <c r="J2277" s="107">
        <f t="shared" si="35"/>
        <v>90</v>
      </c>
    </row>
    <row r="2278" spans="1:10" hidden="1" x14ac:dyDescent="0.25">
      <c r="A2278" s="76">
        <v>668020</v>
      </c>
      <c r="B2278" s="144" t="s">
        <v>189</v>
      </c>
      <c r="C2278" s="140">
        <v>90</v>
      </c>
      <c r="D2278" s="76">
        <v>60203</v>
      </c>
      <c r="E2278" s="145" t="s">
        <v>133</v>
      </c>
      <c r="F2278" s="145">
        <v>80</v>
      </c>
      <c r="G2278" s="145">
        <v>120</v>
      </c>
      <c r="H2278" s="145">
        <v>111</v>
      </c>
      <c r="I2278" s="145" t="s">
        <v>344</v>
      </c>
      <c r="J2278" s="107">
        <f t="shared" si="35"/>
        <v>90</v>
      </c>
    </row>
    <row r="2279" spans="1:10" hidden="1" x14ac:dyDescent="0.25">
      <c r="A2279" s="76">
        <v>668016</v>
      </c>
      <c r="B2279" s="144" t="s">
        <v>196</v>
      </c>
      <c r="C2279" s="140">
        <v>86</v>
      </c>
      <c r="D2279" s="76">
        <v>60303</v>
      </c>
      <c r="E2279" s="145" t="s">
        <v>240</v>
      </c>
      <c r="F2279" s="145">
        <v>0</v>
      </c>
      <c r="G2279" s="145">
        <v>110</v>
      </c>
      <c r="H2279" s="145">
        <v>51</v>
      </c>
      <c r="I2279" s="145" t="s">
        <v>344</v>
      </c>
      <c r="J2279" s="107">
        <f t="shared" si="35"/>
        <v>86</v>
      </c>
    </row>
    <row r="2280" spans="1:10" hidden="1" x14ac:dyDescent="0.25">
      <c r="A2280" s="76">
        <v>668016</v>
      </c>
      <c r="B2280" s="144" t="s">
        <v>196</v>
      </c>
      <c r="C2280" s="140">
        <v>86</v>
      </c>
      <c r="D2280" s="76">
        <v>60302</v>
      </c>
      <c r="E2280" s="145" t="s">
        <v>241</v>
      </c>
      <c r="F2280" s="145">
        <v>0</v>
      </c>
      <c r="G2280" s="145">
        <v>60</v>
      </c>
      <c r="H2280" s="145">
        <v>9</v>
      </c>
      <c r="I2280" s="145" t="s">
        <v>344</v>
      </c>
      <c r="J2280" s="107">
        <f t="shared" si="35"/>
        <v>86</v>
      </c>
    </row>
    <row r="2281" spans="1:10" hidden="1" x14ac:dyDescent="0.25">
      <c r="A2281" s="76">
        <v>668016</v>
      </c>
      <c r="B2281" s="144" t="s">
        <v>196</v>
      </c>
      <c r="C2281" s="140">
        <v>86</v>
      </c>
      <c r="D2281" s="76">
        <v>60301</v>
      </c>
      <c r="E2281" s="145" t="s">
        <v>242</v>
      </c>
      <c r="F2281" s="145">
        <v>105</v>
      </c>
      <c r="G2281" s="145">
        <v>120</v>
      </c>
      <c r="H2281" s="145">
        <v>116</v>
      </c>
      <c r="I2281" s="145" t="s">
        <v>344</v>
      </c>
      <c r="J2281" s="107">
        <f t="shared" si="35"/>
        <v>86</v>
      </c>
    </row>
    <row r="2282" spans="1:10" hidden="1" x14ac:dyDescent="0.25">
      <c r="A2282" s="76">
        <v>668014</v>
      </c>
      <c r="B2282" s="144" t="s">
        <v>239</v>
      </c>
      <c r="C2282" s="140">
        <v>5</v>
      </c>
      <c r="D2282" s="76">
        <v>7</v>
      </c>
      <c r="E2282" s="145" t="s">
        <v>264</v>
      </c>
      <c r="F2282" s="145">
        <v>22</v>
      </c>
      <c r="G2282" s="145">
        <v>27</v>
      </c>
      <c r="H2282" s="145">
        <v>22</v>
      </c>
      <c r="I2282" s="145" t="s">
        <v>344</v>
      </c>
      <c r="J2282" s="107">
        <f t="shared" si="35"/>
        <v>5</v>
      </c>
    </row>
    <row r="2283" spans="1:10" hidden="1" x14ac:dyDescent="0.25">
      <c r="A2283" s="76">
        <v>668014</v>
      </c>
      <c r="B2283" s="144" t="s">
        <v>239</v>
      </c>
      <c r="C2283" s="140">
        <v>5</v>
      </c>
      <c r="D2283" s="76">
        <v>64</v>
      </c>
      <c r="E2283" s="145" t="s">
        <v>271</v>
      </c>
      <c r="F2283" s="145">
        <v>100</v>
      </c>
      <c r="G2283" s="145">
        <v>100</v>
      </c>
      <c r="H2283" s="145">
        <v>100</v>
      </c>
      <c r="I2283" s="145" t="s">
        <v>344</v>
      </c>
      <c r="J2283" s="107">
        <f t="shared" si="35"/>
        <v>5</v>
      </c>
    </row>
    <row r="2284" spans="1:10" hidden="1" x14ac:dyDescent="0.25">
      <c r="A2284" s="76">
        <v>668013</v>
      </c>
      <c r="B2284" s="144" t="s">
        <v>329</v>
      </c>
      <c r="C2284" s="140">
        <v>95</v>
      </c>
      <c r="D2284" s="76">
        <v>40301</v>
      </c>
      <c r="E2284" s="145" t="s">
        <v>357</v>
      </c>
      <c r="F2284" s="145">
        <v>8000</v>
      </c>
      <c r="G2284" s="145">
        <v>8500</v>
      </c>
      <c r="H2284" s="145">
        <v>6000</v>
      </c>
      <c r="I2284" s="145" t="s">
        <v>345</v>
      </c>
      <c r="J2284" s="107">
        <f t="shared" si="35"/>
        <v>95</v>
      </c>
    </row>
    <row r="2285" spans="1:10" hidden="1" x14ac:dyDescent="0.25">
      <c r="A2285" s="76">
        <v>668013</v>
      </c>
      <c r="B2285" s="144" t="s">
        <v>329</v>
      </c>
      <c r="C2285" s="140">
        <v>95</v>
      </c>
      <c r="D2285" s="76">
        <v>40304</v>
      </c>
      <c r="E2285" s="145" t="s">
        <v>328</v>
      </c>
      <c r="F2285" s="145">
        <v>0</v>
      </c>
      <c r="G2285" s="145">
        <v>200</v>
      </c>
      <c r="H2285" s="145">
        <v>272</v>
      </c>
      <c r="I2285" s="145" t="s">
        <v>345</v>
      </c>
      <c r="J2285" s="107">
        <f t="shared" si="35"/>
        <v>95</v>
      </c>
    </row>
    <row r="2286" spans="1:10" hidden="1" x14ac:dyDescent="0.25">
      <c r="A2286" s="76">
        <v>668013</v>
      </c>
      <c r="B2286" s="144" t="s">
        <v>329</v>
      </c>
      <c r="C2286" s="140">
        <v>95</v>
      </c>
      <c r="D2286" s="76">
        <v>40302</v>
      </c>
      <c r="E2286" s="145" t="s">
        <v>358</v>
      </c>
      <c r="F2286" s="145">
        <v>90</v>
      </c>
      <c r="G2286" s="145">
        <v>95</v>
      </c>
      <c r="H2286" s="145">
        <v>95</v>
      </c>
      <c r="I2286" s="145" t="s">
        <v>344</v>
      </c>
      <c r="J2286" s="107">
        <f t="shared" si="35"/>
        <v>95</v>
      </c>
    </row>
    <row r="2287" spans="1:10" hidden="1" x14ac:dyDescent="0.25">
      <c r="A2287" s="76">
        <v>668013</v>
      </c>
      <c r="B2287" s="144" t="s">
        <v>329</v>
      </c>
      <c r="C2287" s="140">
        <v>95</v>
      </c>
      <c r="D2287" s="76">
        <v>40303</v>
      </c>
      <c r="E2287" s="145" t="s">
        <v>359</v>
      </c>
      <c r="F2287" s="145">
        <v>110</v>
      </c>
      <c r="G2287" s="145">
        <v>115</v>
      </c>
      <c r="H2287" s="145">
        <v>127</v>
      </c>
      <c r="I2287" s="145" t="s">
        <v>345</v>
      </c>
      <c r="J2287" s="107">
        <f t="shared" si="35"/>
        <v>95</v>
      </c>
    </row>
    <row r="2288" spans="1:10" hidden="1" x14ac:dyDescent="0.25">
      <c r="A2288" s="76">
        <v>668012</v>
      </c>
      <c r="B2288" s="144" t="s">
        <v>330</v>
      </c>
      <c r="C2288" s="140">
        <v>94</v>
      </c>
      <c r="D2288" s="76">
        <v>40201</v>
      </c>
      <c r="E2288" s="145" t="s">
        <v>322</v>
      </c>
      <c r="F2288" s="145">
        <v>8000</v>
      </c>
      <c r="G2288" s="145">
        <v>9200</v>
      </c>
      <c r="H2288" s="145">
        <v>6500</v>
      </c>
      <c r="I2288" s="145" t="s">
        <v>345</v>
      </c>
      <c r="J2288" s="107">
        <f t="shared" si="35"/>
        <v>94</v>
      </c>
    </row>
    <row r="2289" spans="1:10" hidden="1" x14ac:dyDescent="0.25">
      <c r="A2289" s="76">
        <v>668012</v>
      </c>
      <c r="B2289" s="144" t="s">
        <v>330</v>
      </c>
      <c r="C2289" s="140">
        <v>94</v>
      </c>
      <c r="D2289" s="76">
        <v>40202</v>
      </c>
      <c r="E2289" s="145" t="s">
        <v>323</v>
      </c>
      <c r="F2289" s="145">
        <v>1</v>
      </c>
      <c r="G2289" s="145">
        <v>2</v>
      </c>
      <c r="H2289" s="145">
        <v>1.2</v>
      </c>
      <c r="I2289" s="145" t="s">
        <v>344</v>
      </c>
      <c r="J2289" s="107">
        <f t="shared" si="35"/>
        <v>94</v>
      </c>
    </row>
    <row r="2290" spans="1:10" hidden="1" x14ac:dyDescent="0.25">
      <c r="A2290" s="76">
        <v>668012</v>
      </c>
      <c r="B2290" s="144" t="s">
        <v>330</v>
      </c>
      <c r="C2290" s="140">
        <v>94</v>
      </c>
      <c r="D2290" s="76">
        <v>40204</v>
      </c>
      <c r="E2290" s="145" t="s">
        <v>324</v>
      </c>
      <c r="F2290" s="145">
        <v>50</v>
      </c>
      <c r="G2290" s="145">
        <v>150</v>
      </c>
      <c r="H2290" s="145">
        <v>50</v>
      </c>
      <c r="I2290" s="145" t="s">
        <v>344</v>
      </c>
      <c r="J2290" s="107">
        <f t="shared" si="35"/>
        <v>94</v>
      </c>
    </row>
    <row r="2291" spans="1:10" hidden="1" x14ac:dyDescent="0.25">
      <c r="A2291" s="76">
        <v>668012</v>
      </c>
      <c r="B2291" s="144" t="s">
        <v>330</v>
      </c>
      <c r="C2291" s="140">
        <v>94</v>
      </c>
      <c r="D2291" s="76">
        <v>40203</v>
      </c>
      <c r="E2291" s="145" t="s">
        <v>325</v>
      </c>
      <c r="F2291" s="145">
        <v>5</v>
      </c>
      <c r="G2291" s="145">
        <v>25</v>
      </c>
      <c r="H2291" s="145">
        <v>6</v>
      </c>
      <c r="I2291" s="145" t="s">
        <v>344</v>
      </c>
      <c r="J2291" s="107">
        <f t="shared" si="35"/>
        <v>94</v>
      </c>
    </row>
    <row r="2292" spans="1:10" hidden="1" x14ac:dyDescent="0.25">
      <c r="A2292" s="76">
        <v>668012</v>
      </c>
      <c r="B2292" s="144" t="s">
        <v>330</v>
      </c>
      <c r="C2292" s="140">
        <v>94</v>
      </c>
      <c r="D2292" s="76">
        <v>40206</v>
      </c>
      <c r="E2292" s="145" t="s">
        <v>326</v>
      </c>
      <c r="F2292" s="145">
        <v>8</v>
      </c>
      <c r="G2292" s="145">
        <v>15</v>
      </c>
      <c r="H2292" s="145">
        <v>10</v>
      </c>
      <c r="I2292" s="145" t="s">
        <v>344</v>
      </c>
      <c r="J2292" s="107">
        <f t="shared" si="35"/>
        <v>94</v>
      </c>
    </row>
    <row r="2293" spans="1:10" hidden="1" x14ac:dyDescent="0.25">
      <c r="A2293" s="76">
        <v>668012</v>
      </c>
      <c r="B2293" s="144" t="s">
        <v>330</v>
      </c>
      <c r="C2293" s="140">
        <v>94</v>
      </c>
      <c r="D2293" s="76">
        <v>40205</v>
      </c>
      <c r="E2293" s="145" t="s">
        <v>327</v>
      </c>
      <c r="F2293" s="145">
        <v>78</v>
      </c>
      <c r="G2293" s="145">
        <v>82</v>
      </c>
      <c r="H2293" s="145">
        <v>78</v>
      </c>
      <c r="I2293" s="145" t="s">
        <v>344</v>
      </c>
      <c r="J2293" s="107">
        <f t="shared" si="35"/>
        <v>94</v>
      </c>
    </row>
    <row r="2294" spans="1:10" hidden="1" x14ac:dyDescent="0.25">
      <c r="A2294" s="76">
        <v>668010</v>
      </c>
      <c r="B2294" s="144" t="s">
        <v>193</v>
      </c>
      <c r="C2294" s="140">
        <v>73</v>
      </c>
      <c r="D2294" s="76">
        <v>30406</v>
      </c>
      <c r="E2294" s="145" t="s">
        <v>119</v>
      </c>
      <c r="F2294" s="145">
        <v>2400</v>
      </c>
      <c r="G2294" s="145">
        <v>2550</v>
      </c>
      <c r="H2294" s="145">
        <v>2450</v>
      </c>
      <c r="I2294" s="145" t="s">
        <v>344</v>
      </c>
      <c r="J2294" s="107">
        <f t="shared" si="35"/>
        <v>75</v>
      </c>
    </row>
    <row r="2295" spans="1:10" hidden="1" x14ac:dyDescent="0.25">
      <c r="A2295" s="76">
        <v>668010</v>
      </c>
      <c r="B2295" s="144" t="s">
        <v>193</v>
      </c>
      <c r="C2295" s="140">
        <v>73</v>
      </c>
      <c r="D2295" s="76">
        <v>30408</v>
      </c>
      <c r="E2295" s="145" t="s">
        <v>120</v>
      </c>
      <c r="F2295" s="145">
        <v>20</v>
      </c>
      <c r="G2295" s="145">
        <v>25</v>
      </c>
      <c r="H2295" s="145">
        <v>25</v>
      </c>
      <c r="I2295" s="145" t="s">
        <v>344</v>
      </c>
      <c r="J2295" s="107">
        <f t="shared" si="35"/>
        <v>75</v>
      </c>
    </row>
    <row r="2296" spans="1:10" hidden="1" x14ac:dyDescent="0.25">
      <c r="A2296" s="76">
        <v>668010</v>
      </c>
      <c r="B2296" s="144" t="s">
        <v>193</v>
      </c>
      <c r="C2296" s="140">
        <v>73</v>
      </c>
      <c r="D2296" s="76">
        <v>30409</v>
      </c>
      <c r="E2296" s="145" t="s">
        <v>121</v>
      </c>
      <c r="F2296" s="145">
        <v>0.1</v>
      </c>
      <c r="G2296" s="145">
        <v>0.2</v>
      </c>
      <c r="H2296" s="145">
        <v>0.2</v>
      </c>
      <c r="I2296" s="145" t="s">
        <v>344</v>
      </c>
      <c r="J2296" s="107">
        <f t="shared" si="35"/>
        <v>75</v>
      </c>
    </row>
    <row r="2297" spans="1:10" hidden="1" x14ac:dyDescent="0.25">
      <c r="A2297" s="76">
        <v>668010</v>
      </c>
      <c r="B2297" s="144" t="s">
        <v>193</v>
      </c>
      <c r="C2297" s="140">
        <v>73</v>
      </c>
      <c r="D2297" s="76">
        <v>30401</v>
      </c>
      <c r="E2297" s="145" t="s">
        <v>122</v>
      </c>
      <c r="F2297" s="145">
        <v>2</v>
      </c>
      <c r="G2297" s="145">
        <v>6</v>
      </c>
      <c r="H2297" s="145">
        <v>5.3</v>
      </c>
      <c r="I2297" s="145" t="s">
        <v>344</v>
      </c>
      <c r="J2297" s="107">
        <f t="shared" si="35"/>
        <v>75</v>
      </c>
    </row>
    <row r="2298" spans="1:10" hidden="1" x14ac:dyDescent="0.25">
      <c r="A2298" s="76">
        <v>668010</v>
      </c>
      <c r="B2298" s="144" t="s">
        <v>193</v>
      </c>
      <c r="C2298" s="140">
        <v>73</v>
      </c>
      <c r="D2298" s="76">
        <v>30407</v>
      </c>
      <c r="E2298" s="145" t="s">
        <v>123</v>
      </c>
      <c r="F2298" s="145">
        <v>1.3</v>
      </c>
      <c r="G2298" s="145">
        <v>1.8</v>
      </c>
      <c r="H2298" s="145">
        <v>16</v>
      </c>
      <c r="I2298" s="145" t="s">
        <v>345</v>
      </c>
      <c r="J2298" s="107">
        <f t="shared" si="35"/>
        <v>75</v>
      </c>
    </row>
    <row r="2299" spans="1:10" hidden="1" x14ac:dyDescent="0.25">
      <c r="A2299" s="76">
        <v>668010</v>
      </c>
      <c r="B2299" s="144" t="s">
        <v>193</v>
      </c>
      <c r="C2299" s="140">
        <v>73</v>
      </c>
      <c r="D2299" s="76">
        <v>30405</v>
      </c>
      <c r="E2299" s="145" t="s">
        <v>124</v>
      </c>
      <c r="F2299" s="145">
        <v>52</v>
      </c>
      <c r="G2299" s="145">
        <v>55</v>
      </c>
      <c r="H2299" s="145">
        <v>55</v>
      </c>
      <c r="I2299" s="145" t="s">
        <v>344</v>
      </c>
      <c r="J2299" s="107">
        <f t="shared" si="35"/>
        <v>75</v>
      </c>
    </row>
    <row r="2300" spans="1:10" hidden="1" x14ac:dyDescent="0.25">
      <c r="A2300" s="76">
        <v>668010</v>
      </c>
      <c r="B2300" s="144" t="s">
        <v>193</v>
      </c>
      <c r="C2300" s="140">
        <v>73</v>
      </c>
      <c r="D2300" s="76">
        <v>30403</v>
      </c>
      <c r="E2300" s="145" t="s">
        <v>125</v>
      </c>
      <c r="F2300" s="145">
        <v>85</v>
      </c>
      <c r="G2300" s="145">
        <v>100</v>
      </c>
      <c r="H2300" s="145">
        <v>92</v>
      </c>
      <c r="I2300" s="145" t="s">
        <v>344</v>
      </c>
      <c r="J2300" s="107">
        <f t="shared" si="35"/>
        <v>75</v>
      </c>
    </row>
    <row r="2301" spans="1:10" hidden="1" x14ac:dyDescent="0.25">
      <c r="A2301" s="76">
        <v>668010</v>
      </c>
      <c r="B2301" s="144" t="s">
        <v>193</v>
      </c>
      <c r="C2301" s="140">
        <v>73</v>
      </c>
      <c r="D2301" s="76">
        <v>30402</v>
      </c>
      <c r="E2301" s="145" t="s">
        <v>126</v>
      </c>
      <c r="F2301" s="145">
        <v>180</v>
      </c>
      <c r="G2301" s="145">
        <v>200</v>
      </c>
      <c r="H2301" s="145">
        <v>180</v>
      </c>
      <c r="I2301" s="145" t="s">
        <v>344</v>
      </c>
      <c r="J2301" s="107">
        <f t="shared" si="35"/>
        <v>75</v>
      </c>
    </row>
    <row r="2302" spans="1:10" hidden="1" x14ac:dyDescent="0.25">
      <c r="A2302" s="76">
        <v>668010</v>
      </c>
      <c r="B2302" s="144" t="s">
        <v>193</v>
      </c>
      <c r="C2302" s="140">
        <v>73</v>
      </c>
      <c r="D2302" s="76">
        <v>30404</v>
      </c>
      <c r="E2302" s="145" t="s">
        <v>127</v>
      </c>
      <c r="F2302" s="145">
        <v>16</v>
      </c>
      <c r="G2302" s="145">
        <v>20</v>
      </c>
      <c r="H2302" s="145">
        <v>20</v>
      </c>
      <c r="I2302" s="145" t="s">
        <v>344</v>
      </c>
      <c r="J2302" s="107">
        <f t="shared" si="35"/>
        <v>75</v>
      </c>
    </row>
    <row r="2303" spans="1:10" hidden="1" x14ac:dyDescent="0.25">
      <c r="A2303" s="76">
        <v>668008</v>
      </c>
      <c r="B2303" s="144" t="s">
        <v>192</v>
      </c>
      <c r="C2303" s="140">
        <v>552</v>
      </c>
      <c r="D2303" s="76">
        <v>600002</v>
      </c>
      <c r="E2303" s="145" t="s">
        <v>92</v>
      </c>
      <c r="F2303" s="145">
        <v>0</v>
      </c>
      <c r="G2303" s="145">
        <v>80</v>
      </c>
      <c r="H2303" s="145">
        <v>5</v>
      </c>
      <c r="I2303" s="145" t="s">
        <v>344</v>
      </c>
      <c r="J2303" s="107">
        <f t="shared" si="35"/>
        <v>552</v>
      </c>
    </row>
    <row r="2304" spans="1:10" hidden="1" x14ac:dyDescent="0.25">
      <c r="A2304" s="76">
        <v>668008</v>
      </c>
      <c r="B2304" s="144" t="s">
        <v>192</v>
      </c>
      <c r="C2304" s="140">
        <v>552</v>
      </c>
      <c r="D2304" s="76">
        <v>600001</v>
      </c>
      <c r="E2304" s="145" t="s">
        <v>93</v>
      </c>
      <c r="F2304" s="145">
        <v>3.5</v>
      </c>
      <c r="G2304" s="145">
        <v>5.2</v>
      </c>
      <c r="H2304" s="145">
        <v>4.3</v>
      </c>
      <c r="I2304" s="145" t="s">
        <v>344</v>
      </c>
      <c r="J2304" s="107">
        <f t="shared" si="35"/>
        <v>552</v>
      </c>
    </row>
    <row r="2305" spans="1:10" hidden="1" x14ac:dyDescent="0.25">
      <c r="A2305" s="76">
        <v>668008</v>
      </c>
      <c r="B2305" s="144" t="s">
        <v>192</v>
      </c>
      <c r="C2305" s="140">
        <v>552</v>
      </c>
      <c r="D2305" s="76">
        <v>600004</v>
      </c>
      <c r="E2305" s="145" t="s">
        <v>94</v>
      </c>
      <c r="F2305" s="145">
        <v>1000</v>
      </c>
      <c r="G2305" s="145">
        <v>1800</v>
      </c>
      <c r="H2305" s="145">
        <v>1178</v>
      </c>
      <c r="I2305" s="145" t="s">
        <v>344</v>
      </c>
      <c r="J2305" s="107">
        <f t="shared" si="35"/>
        <v>552</v>
      </c>
    </row>
    <row r="2306" spans="1:10" hidden="1" x14ac:dyDescent="0.25">
      <c r="A2306" s="76">
        <v>668008</v>
      </c>
      <c r="B2306" s="144" t="s">
        <v>192</v>
      </c>
      <c r="C2306" s="140">
        <v>552</v>
      </c>
      <c r="D2306" s="76">
        <v>600008</v>
      </c>
      <c r="E2306" s="145" t="s">
        <v>95</v>
      </c>
      <c r="F2306" s="145">
        <v>1140</v>
      </c>
      <c r="G2306" s="145">
        <v>1200</v>
      </c>
      <c r="H2306" s="145">
        <v>1185</v>
      </c>
      <c r="I2306" s="145" t="s">
        <v>344</v>
      </c>
      <c r="J2306" s="107">
        <f t="shared" ref="J2306:J2369" si="36">IF(A2306="","",IF(OR(C2306=73,C2306=74,C2306=75),75,IF(OR(C2306=31,C2306=32,C2306=33),33,IF(OR(C2306=301,C2306=302,C2306=303,C2306=304,C2306=305),301,C2306))))</f>
        <v>552</v>
      </c>
    </row>
    <row r="2307" spans="1:10" hidden="1" x14ac:dyDescent="0.25">
      <c r="A2307" s="76">
        <v>668008</v>
      </c>
      <c r="B2307" s="144" t="s">
        <v>192</v>
      </c>
      <c r="C2307" s="140">
        <v>552</v>
      </c>
      <c r="D2307" s="76">
        <v>600007</v>
      </c>
      <c r="E2307" s="145" t="s">
        <v>96</v>
      </c>
      <c r="F2307" s="145">
        <v>2</v>
      </c>
      <c r="G2307" s="145">
        <v>4</v>
      </c>
      <c r="H2307" s="145">
        <v>2.9</v>
      </c>
      <c r="I2307" s="145" t="s">
        <v>344</v>
      </c>
      <c r="J2307" s="107">
        <f t="shared" si="36"/>
        <v>552</v>
      </c>
    </row>
    <row r="2308" spans="1:10" hidden="1" x14ac:dyDescent="0.25">
      <c r="A2308" s="76">
        <v>668008</v>
      </c>
      <c r="B2308" s="144" t="s">
        <v>192</v>
      </c>
      <c r="C2308" s="140">
        <v>552</v>
      </c>
      <c r="D2308" s="76">
        <v>600005</v>
      </c>
      <c r="E2308" s="145" t="s">
        <v>97</v>
      </c>
      <c r="F2308" s="145">
        <v>25</v>
      </c>
      <c r="G2308" s="145">
        <v>27</v>
      </c>
      <c r="H2308" s="145">
        <v>26</v>
      </c>
      <c r="I2308" s="145" t="s">
        <v>344</v>
      </c>
      <c r="J2308" s="107">
        <f t="shared" si="36"/>
        <v>552</v>
      </c>
    </row>
    <row r="2309" spans="1:10" hidden="1" x14ac:dyDescent="0.25">
      <c r="A2309" s="76">
        <v>668008</v>
      </c>
      <c r="B2309" s="144" t="s">
        <v>192</v>
      </c>
      <c r="C2309" s="140">
        <v>552</v>
      </c>
      <c r="D2309" s="76">
        <v>600006</v>
      </c>
      <c r="E2309" s="145" t="s">
        <v>98</v>
      </c>
      <c r="F2309" s="145">
        <v>134</v>
      </c>
      <c r="G2309" s="145">
        <v>140</v>
      </c>
      <c r="H2309" s="145">
        <v>131</v>
      </c>
      <c r="I2309" s="145" t="s">
        <v>345</v>
      </c>
      <c r="J2309" s="107">
        <f t="shared" si="36"/>
        <v>552</v>
      </c>
    </row>
    <row r="2310" spans="1:10" hidden="1" x14ac:dyDescent="0.25">
      <c r="A2310" s="76">
        <v>668008</v>
      </c>
      <c r="B2310" s="144" t="s">
        <v>192</v>
      </c>
      <c r="C2310" s="140">
        <v>552</v>
      </c>
      <c r="D2310" s="76">
        <v>600009</v>
      </c>
      <c r="E2310" s="145" t="s">
        <v>99</v>
      </c>
      <c r="F2310" s="145">
        <v>65</v>
      </c>
      <c r="G2310" s="145">
        <v>78</v>
      </c>
      <c r="H2310" s="145">
        <v>70</v>
      </c>
      <c r="I2310" s="145" t="s">
        <v>344</v>
      </c>
      <c r="J2310" s="107">
        <f t="shared" si="36"/>
        <v>552</v>
      </c>
    </row>
    <row r="2311" spans="1:10" hidden="1" x14ac:dyDescent="0.25">
      <c r="A2311" s="76">
        <v>668008</v>
      </c>
      <c r="B2311" s="144" t="s">
        <v>192</v>
      </c>
      <c r="C2311" s="140">
        <v>552</v>
      </c>
      <c r="D2311" s="76">
        <v>600003</v>
      </c>
      <c r="E2311" s="145" t="s">
        <v>100</v>
      </c>
      <c r="F2311" s="145">
        <v>10</v>
      </c>
      <c r="G2311" s="145">
        <v>30</v>
      </c>
      <c r="H2311" s="145">
        <v>30</v>
      </c>
      <c r="I2311" s="145" t="s">
        <v>344</v>
      </c>
      <c r="J2311" s="107">
        <f t="shared" si="36"/>
        <v>552</v>
      </c>
    </row>
    <row r="2312" spans="1:10" hidden="1" x14ac:dyDescent="0.25">
      <c r="A2312" s="76">
        <v>668008</v>
      </c>
      <c r="B2312" s="144" t="s">
        <v>192</v>
      </c>
      <c r="C2312" s="140">
        <v>552</v>
      </c>
      <c r="D2312" s="76">
        <v>690002</v>
      </c>
      <c r="E2312" s="145" t="s">
        <v>101</v>
      </c>
      <c r="F2312" s="145">
        <v>0</v>
      </c>
      <c r="G2312" s="145">
        <v>4.5</v>
      </c>
      <c r="H2312" s="145">
        <v>3.1</v>
      </c>
      <c r="I2312" s="145" t="s">
        <v>344</v>
      </c>
      <c r="J2312" s="107">
        <f t="shared" si="36"/>
        <v>552</v>
      </c>
    </row>
    <row r="2313" spans="1:10" hidden="1" x14ac:dyDescent="0.25">
      <c r="A2313" s="76">
        <v>668008</v>
      </c>
      <c r="B2313" s="144" t="s">
        <v>192</v>
      </c>
      <c r="C2313" s="140">
        <v>552</v>
      </c>
      <c r="D2313" s="76">
        <v>690001</v>
      </c>
      <c r="E2313" s="145" t="s">
        <v>102</v>
      </c>
      <c r="F2313" s="145">
        <v>80</v>
      </c>
      <c r="G2313" s="145">
        <v>98</v>
      </c>
      <c r="H2313" s="145">
        <v>95</v>
      </c>
      <c r="I2313" s="145" t="s">
        <v>344</v>
      </c>
      <c r="J2313" s="107">
        <f t="shared" si="36"/>
        <v>552</v>
      </c>
    </row>
    <row r="2314" spans="1:10" hidden="1" x14ac:dyDescent="0.25">
      <c r="A2314" s="76">
        <v>668008</v>
      </c>
      <c r="B2314" s="144" t="s">
        <v>192</v>
      </c>
      <c r="C2314" s="140">
        <v>552</v>
      </c>
      <c r="D2314" s="76">
        <v>690004</v>
      </c>
      <c r="E2314" s="145" t="s">
        <v>103</v>
      </c>
      <c r="F2314" s="145">
        <v>25</v>
      </c>
      <c r="G2314" s="145">
        <v>30</v>
      </c>
      <c r="H2314" s="145">
        <v>28</v>
      </c>
      <c r="I2314" s="145" t="s">
        <v>344</v>
      </c>
      <c r="J2314" s="107">
        <f t="shared" si="36"/>
        <v>552</v>
      </c>
    </row>
    <row r="2315" spans="1:10" hidden="1" x14ac:dyDescent="0.25">
      <c r="A2315" s="76">
        <v>668006</v>
      </c>
      <c r="B2315" s="144" t="s">
        <v>355</v>
      </c>
      <c r="C2315" s="140">
        <v>6</v>
      </c>
      <c r="D2315" s="76">
        <v>3</v>
      </c>
      <c r="E2315" s="145" t="s">
        <v>262</v>
      </c>
      <c r="F2315" s="145">
        <v>3600</v>
      </c>
      <c r="G2315" s="145">
        <v>4500</v>
      </c>
      <c r="H2315" s="145">
        <v>4500</v>
      </c>
      <c r="I2315" s="145" t="s">
        <v>344</v>
      </c>
      <c r="J2315" s="107">
        <f t="shared" si="36"/>
        <v>6</v>
      </c>
    </row>
    <row r="2316" spans="1:10" hidden="1" x14ac:dyDescent="0.25">
      <c r="A2316" s="76">
        <v>668006</v>
      </c>
      <c r="B2316" s="144" t="s">
        <v>355</v>
      </c>
      <c r="C2316" s="140">
        <v>6</v>
      </c>
      <c r="D2316" s="76">
        <v>59</v>
      </c>
      <c r="E2316" s="145" t="s">
        <v>263</v>
      </c>
      <c r="F2316" s="145">
        <v>23</v>
      </c>
      <c r="G2316" s="145">
        <v>24</v>
      </c>
      <c r="H2316" s="145">
        <v>20</v>
      </c>
      <c r="I2316" s="145" t="s">
        <v>345</v>
      </c>
      <c r="J2316" s="107">
        <f t="shared" si="36"/>
        <v>6</v>
      </c>
    </row>
    <row r="2317" spans="1:10" hidden="1" x14ac:dyDescent="0.25">
      <c r="A2317" s="76">
        <v>668006</v>
      </c>
      <c r="B2317" s="144" t="s">
        <v>355</v>
      </c>
      <c r="C2317" s="140">
        <v>6</v>
      </c>
      <c r="D2317" s="76">
        <v>58</v>
      </c>
      <c r="E2317" s="145" t="s">
        <v>303</v>
      </c>
      <c r="F2317" s="145">
        <v>20</v>
      </c>
      <c r="G2317" s="145">
        <v>20</v>
      </c>
      <c r="H2317" s="145">
        <v>20</v>
      </c>
      <c r="I2317" s="145" t="s">
        <v>344</v>
      </c>
      <c r="J2317" s="107">
        <f t="shared" si="36"/>
        <v>6</v>
      </c>
    </row>
    <row r="2318" spans="1:10" hidden="1" x14ac:dyDescent="0.25">
      <c r="A2318" s="76">
        <v>668006</v>
      </c>
      <c r="B2318" s="144" t="s">
        <v>355</v>
      </c>
      <c r="C2318" s="140">
        <v>6</v>
      </c>
      <c r="D2318" s="76">
        <v>57</v>
      </c>
      <c r="E2318" s="145" t="s">
        <v>360</v>
      </c>
      <c r="F2318" s="145">
        <v>0</v>
      </c>
      <c r="G2318" s="145">
        <v>0</v>
      </c>
      <c r="H2318" s="145">
        <v>0</v>
      </c>
      <c r="I2318" s="145" t="s">
        <v>344</v>
      </c>
      <c r="J2318" s="107">
        <f t="shared" si="36"/>
        <v>6</v>
      </c>
    </row>
    <row r="2319" spans="1:10" hidden="1" x14ac:dyDescent="0.25">
      <c r="A2319" s="76">
        <v>668006</v>
      </c>
      <c r="B2319" s="144" t="s">
        <v>355</v>
      </c>
      <c r="C2319" s="140">
        <v>6</v>
      </c>
      <c r="D2319" s="76">
        <v>21</v>
      </c>
      <c r="E2319" s="145" t="s">
        <v>265</v>
      </c>
      <c r="F2319" s="145">
        <v>23</v>
      </c>
      <c r="G2319" s="145">
        <v>30</v>
      </c>
      <c r="H2319" s="145">
        <v>29</v>
      </c>
      <c r="I2319" s="145" t="s">
        <v>344</v>
      </c>
      <c r="J2319" s="107">
        <f t="shared" si="36"/>
        <v>6</v>
      </c>
    </row>
    <row r="2320" spans="1:10" hidden="1" x14ac:dyDescent="0.25">
      <c r="A2320" s="76">
        <v>668005</v>
      </c>
      <c r="B2320" s="144" t="s">
        <v>329</v>
      </c>
      <c r="C2320" s="140">
        <v>95</v>
      </c>
      <c r="D2320" s="76">
        <v>40301</v>
      </c>
      <c r="E2320" s="145" t="s">
        <v>357</v>
      </c>
      <c r="F2320" s="145">
        <v>8000</v>
      </c>
      <c r="G2320" s="145">
        <v>8500</v>
      </c>
      <c r="H2320" s="145">
        <v>6000</v>
      </c>
      <c r="I2320" s="145" t="s">
        <v>345</v>
      </c>
      <c r="J2320" s="107">
        <f t="shared" si="36"/>
        <v>95</v>
      </c>
    </row>
    <row r="2321" spans="1:10" hidden="1" x14ac:dyDescent="0.25">
      <c r="A2321" s="76">
        <v>668005</v>
      </c>
      <c r="B2321" s="144" t="s">
        <v>329</v>
      </c>
      <c r="C2321" s="140">
        <v>95</v>
      </c>
      <c r="D2321" s="76">
        <v>40304</v>
      </c>
      <c r="E2321" s="145" t="s">
        <v>328</v>
      </c>
      <c r="F2321" s="145">
        <v>0</v>
      </c>
      <c r="G2321" s="145">
        <v>200</v>
      </c>
      <c r="H2321" s="145">
        <v>226</v>
      </c>
      <c r="I2321" s="145" t="s">
        <v>345</v>
      </c>
      <c r="J2321" s="107">
        <f t="shared" si="36"/>
        <v>95</v>
      </c>
    </row>
    <row r="2322" spans="1:10" hidden="1" x14ac:dyDescent="0.25">
      <c r="A2322" s="76">
        <v>668005</v>
      </c>
      <c r="B2322" s="144" t="s">
        <v>329</v>
      </c>
      <c r="C2322" s="140">
        <v>95</v>
      </c>
      <c r="D2322" s="76">
        <v>40302</v>
      </c>
      <c r="E2322" s="145" t="s">
        <v>358</v>
      </c>
      <c r="F2322" s="145">
        <v>90</v>
      </c>
      <c r="G2322" s="145">
        <v>95</v>
      </c>
      <c r="H2322" s="145">
        <v>95</v>
      </c>
      <c r="I2322" s="145" t="s">
        <v>344</v>
      </c>
      <c r="J2322" s="107">
        <f t="shared" si="36"/>
        <v>95</v>
      </c>
    </row>
    <row r="2323" spans="1:10" hidden="1" x14ac:dyDescent="0.25">
      <c r="A2323" s="76">
        <v>668005</v>
      </c>
      <c r="B2323" s="144" t="s">
        <v>329</v>
      </c>
      <c r="C2323" s="140">
        <v>95</v>
      </c>
      <c r="D2323" s="76">
        <v>40303</v>
      </c>
      <c r="E2323" s="145" t="s">
        <v>359</v>
      </c>
      <c r="F2323" s="145">
        <v>110</v>
      </c>
      <c r="G2323" s="145">
        <v>115</v>
      </c>
      <c r="H2323" s="145">
        <v>120</v>
      </c>
      <c r="I2323" s="145" t="s">
        <v>345</v>
      </c>
      <c r="J2323" s="107">
        <f t="shared" si="36"/>
        <v>95</v>
      </c>
    </row>
    <row r="2324" spans="1:10" hidden="1" x14ac:dyDescent="0.25">
      <c r="A2324" s="76">
        <v>668004</v>
      </c>
      <c r="B2324" s="144" t="s">
        <v>225</v>
      </c>
      <c r="C2324" s="140">
        <v>76</v>
      </c>
      <c r="D2324" s="76">
        <v>40402</v>
      </c>
      <c r="E2324" s="145" t="s">
        <v>220</v>
      </c>
      <c r="F2324" s="145">
        <v>6000</v>
      </c>
      <c r="G2324" s="145">
        <v>9500</v>
      </c>
      <c r="H2324" s="145">
        <v>8000</v>
      </c>
      <c r="I2324" s="145" t="s">
        <v>344</v>
      </c>
      <c r="J2324" s="107">
        <f t="shared" si="36"/>
        <v>76</v>
      </c>
    </row>
    <row r="2325" spans="1:10" hidden="1" x14ac:dyDescent="0.25">
      <c r="A2325" s="76">
        <v>668004</v>
      </c>
      <c r="B2325" s="144" t="s">
        <v>225</v>
      </c>
      <c r="C2325" s="140">
        <v>76</v>
      </c>
      <c r="D2325" s="76">
        <v>40406</v>
      </c>
      <c r="E2325" s="145" t="s">
        <v>221</v>
      </c>
      <c r="F2325" s="145">
        <v>600</v>
      </c>
      <c r="G2325" s="145">
        <v>800</v>
      </c>
      <c r="H2325" s="145">
        <v>600</v>
      </c>
      <c r="I2325" s="145" t="s">
        <v>344</v>
      </c>
      <c r="J2325" s="107">
        <f t="shared" si="36"/>
        <v>76</v>
      </c>
    </row>
    <row r="2326" spans="1:10" hidden="1" x14ac:dyDescent="0.25">
      <c r="A2326" s="76">
        <v>668004</v>
      </c>
      <c r="B2326" s="144" t="s">
        <v>225</v>
      </c>
      <c r="C2326" s="140">
        <v>76</v>
      </c>
      <c r="D2326" s="76">
        <v>40405</v>
      </c>
      <c r="E2326" s="145" t="s">
        <v>222</v>
      </c>
      <c r="F2326" s="145">
        <v>19</v>
      </c>
      <c r="G2326" s="145">
        <v>20</v>
      </c>
      <c r="H2326" s="145">
        <v>20</v>
      </c>
      <c r="I2326" s="145" t="s">
        <v>344</v>
      </c>
      <c r="J2326" s="107">
        <f t="shared" si="36"/>
        <v>76</v>
      </c>
    </row>
    <row r="2327" spans="1:10" hidden="1" x14ac:dyDescent="0.25">
      <c r="A2327" s="76">
        <v>668004</v>
      </c>
      <c r="B2327" s="144" t="s">
        <v>225</v>
      </c>
      <c r="C2327" s="140">
        <v>76</v>
      </c>
      <c r="D2327" s="76">
        <v>40401</v>
      </c>
      <c r="E2327" s="145" t="s">
        <v>128</v>
      </c>
      <c r="F2327" s="145">
        <v>0</v>
      </c>
      <c r="G2327" s="145">
        <v>5</v>
      </c>
      <c r="H2327" s="145">
        <v>2.2999999999999998</v>
      </c>
      <c r="I2327" s="145" t="s">
        <v>344</v>
      </c>
      <c r="J2327" s="107">
        <f t="shared" si="36"/>
        <v>76</v>
      </c>
    </row>
    <row r="2328" spans="1:10" hidden="1" x14ac:dyDescent="0.25">
      <c r="A2328" s="76">
        <v>668004</v>
      </c>
      <c r="B2328" s="144" t="s">
        <v>225</v>
      </c>
      <c r="C2328" s="140">
        <v>76</v>
      </c>
      <c r="D2328" s="76">
        <v>40404</v>
      </c>
      <c r="E2328" s="145" t="s">
        <v>129</v>
      </c>
      <c r="F2328" s="145">
        <v>1.5</v>
      </c>
      <c r="G2328" s="145">
        <v>2</v>
      </c>
      <c r="H2328" s="145">
        <v>1.8</v>
      </c>
      <c r="I2328" s="145" t="s">
        <v>344</v>
      </c>
      <c r="J2328" s="107">
        <f t="shared" si="36"/>
        <v>76</v>
      </c>
    </row>
    <row r="2329" spans="1:10" hidden="1" x14ac:dyDescent="0.25">
      <c r="A2329" s="76">
        <v>668004</v>
      </c>
      <c r="B2329" s="144" t="s">
        <v>225</v>
      </c>
      <c r="C2329" s="140">
        <v>76</v>
      </c>
      <c r="D2329" s="76">
        <v>40403</v>
      </c>
      <c r="E2329" s="145" t="s">
        <v>223</v>
      </c>
      <c r="F2329" s="145">
        <v>245</v>
      </c>
      <c r="G2329" s="145">
        <v>255</v>
      </c>
      <c r="H2329" s="145">
        <v>254</v>
      </c>
      <c r="I2329" s="145" t="s">
        <v>344</v>
      </c>
      <c r="J2329" s="107">
        <f t="shared" si="36"/>
        <v>76</v>
      </c>
    </row>
    <row r="2330" spans="1:10" hidden="1" x14ac:dyDescent="0.25">
      <c r="A2330" s="76">
        <v>668004</v>
      </c>
      <c r="B2330" s="144" t="s">
        <v>225</v>
      </c>
      <c r="C2330" s="140">
        <v>76</v>
      </c>
      <c r="D2330" s="76">
        <v>40407</v>
      </c>
      <c r="E2330" s="145" t="s">
        <v>224</v>
      </c>
      <c r="F2330" s="145">
        <v>52</v>
      </c>
      <c r="G2330" s="145">
        <v>60</v>
      </c>
      <c r="H2330" s="145">
        <v>67</v>
      </c>
      <c r="I2330" s="145" t="s">
        <v>345</v>
      </c>
      <c r="J2330" s="107">
        <f t="shared" si="36"/>
        <v>76</v>
      </c>
    </row>
    <row r="2331" spans="1:10" hidden="1" x14ac:dyDescent="0.25">
      <c r="A2331" s="76">
        <v>668003</v>
      </c>
      <c r="B2331" s="144" t="s">
        <v>330</v>
      </c>
      <c r="C2331" s="140">
        <v>94</v>
      </c>
      <c r="D2331" s="76">
        <v>40201</v>
      </c>
      <c r="E2331" s="145" t="s">
        <v>322</v>
      </c>
      <c r="F2331" s="145">
        <v>8000</v>
      </c>
      <c r="G2331" s="145">
        <v>9200</v>
      </c>
      <c r="H2331" s="145">
        <v>6500</v>
      </c>
      <c r="I2331" s="145" t="s">
        <v>345</v>
      </c>
      <c r="J2331" s="107">
        <f t="shared" si="36"/>
        <v>94</v>
      </c>
    </row>
    <row r="2332" spans="1:10" hidden="1" x14ac:dyDescent="0.25">
      <c r="A2332" s="76">
        <v>668003</v>
      </c>
      <c r="B2332" s="144" t="s">
        <v>330</v>
      </c>
      <c r="C2332" s="140">
        <v>94</v>
      </c>
      <c r="D2332" s="76">
        <v>40202</v>
      </c>
      <c r="E2332" s="145" t="s">
        <v>323</v>
      </c>
      <c r="F2332" s="145">
        <v>1</v>
      </c>
      <c r="G2332" s="145">
        <v>2</v>
      </c>
      <c r="H2332" s="145">
        <v>1.2</v>
      </c>
      <c r="I2332" s="145" t="s">
        <v>344</v>
      </c>
      <c r="J2332" s="107">
        <f t="shared" si="36"/>
        <v>94</v>
      </c>
    </row>
    <row r="2333" spans="1:10" hidden="1" x14ac:dyDescent="0.25">
      <c r="A2333" s="76">
        <v>668003</v>
      </c>
      <c r="B2333" s="144" t="s">
        <v>330</v>
      </c>
      <c r="C2333" s="140">
        <v>94</v>
      </c>
      <c r="D2333" s="76">
        <v>40204</v>
      </c>
      <c r="E2333" s="145" t="s">
        <v>324</v>
      </c>
      <c r="F2333" s="145">
        <v>50</v>
      </c>
      <c r="G2333" s="145">
        <v>150</v>
      </c>
      <c r="H2333" s="145">
        <v>50</v>
      </c>
      <c r="I2333" s="145" t="s">
        <v>344</v>
      </c>
      <c r="J2333" s="107">
        <f t="shared" si="36"/>
        <v>94</v>
      </c>
    </row>
    <row r="2334" spans="1:10" hidden="1" x14ac:dyDescent="0.25">
      <c r="A2334" s="76">
        <v>668003</v>
      </c>
      <c r="B2334" s="144" t="s">
        <v>330</v>
      </c>
      <c r="C2334" s="140">
        <v>94</v>
      </c>
      <c r="D2334" s="76">
        <v>40203</v>
      </c>
      <c r="E2334" s="145" t="s">
        <v>325</v>
      </c>
      <c r="F2334" s="145">
        <v>5</v>
      </c>
      <c r="G2334" s="145">
        <v>25</v>
      </c>
      <c r="H2334" s="145">
        <v>6</v>
      </c>
      <c r="I2334" s="145" t="s">
        <v>344</v>
      </c>
      <c r="J2334" s="107">
        <f t="shared" si="36"/>
        <v>94</v>
      </c>
    </row>
    <row r="2335" spans="1:10" hidden="1" x14ac:dyDescent="0.25">
      <c r="A2335" s="76">
        <v>668003</v>
      </c>
      <c r="B2335" s="144" t="s">
        <v>330</v>
      </c>
      <c r="C2335" s="140">
        <v>94</v>
      </c>
      <c r="D2335" s="76">
        <v>40206</v>
      </c>
      <c r="E2335" s="145" t="s">
        <v>326</v>
      </c>
      <c r="F2335" s="145">
        <v>8</v>
      </c>
      <c r="G2335" s="145">
        <v>15</v>
      </c>
      <c r="H2335" s="145">
        <v>9</v>
      </c>
      <c r="I2335" s="145" t="s">
        <v>344</v>
      </c>
      <c r="J2335" s="107">
        <f t="shared" si="36"/>
        <v>94</v>
      </c>
    </row>
    <row r="2336" spans="1:10" hidden="1" x14ac:dyDescent="0.25">
      <c r="A2336" s="76">
        <v>668003</v>
      </c>
      <c r="B2336" s="144" t="s">
        <v>330</v>
      </c>
      <c r="C2336" s="140">
        <v>94</v>
      </c>
      <c r="D2336" s="76">
        <v>40205</v>
      </c>
      <c r="E2336" s="145" t="s">
        <v>327</v>
      </c>
      <c r="F2336" s="145">
        <v>78</v>
      </c>
      <c r="G2336" s="145">
        <v>82</v>
      </c>
      <c r="H2336" s="145">
        <v>80</v>
      </c>
      <c r="I2336" s="145" t="s">
        <v>344</v>
      </c>
      <c r="J2336" s="107">
        <f t="shared" si="36"/>
        <v>94</v>
      </c>
    </row>
    <row r="2337" spans="1:10" hidden="1" x14ac:dyDescent="0.25">
      <c r="A2337" s="76">
        <v>668410</v>
      </c>
      <c r="B2337" s="144" t="s">
        <v>225</v>
      </c>
      <c r="C2337" s="140">
        <v>76</v>
      </c>
      <c r="D2337" s="76">
        <v>40402</v>
      </c>
      <c r="E2337" s="145" t="s">
        <v>220</v>
      </c>
      <c r="F2337" s="145">
        <v>6000</v>
      </c>
      <c r="G2337" s="145">
        <v>9500</v>
      </c>
      <c r="H2337" s="145">
        <v>8400</v>
      </c>
      <c r="I2337" s="145" t="s">
        <v>344</v>
      </c>
      <c r="J2337" s="107">
        <f t="shared" si="36"/>
        <v>76</v>
      </c>
    </row>
    <row r="2338" spans="1:10" hidden="1" x14ac:dyDescent="0.25">
      <c r="A2338" s="76">
        <v>668410</v>
      </c>
      <c r="B2338" s="144" t="s">
        <v>225</v>
      </c>
      <c r="C2338" s="140">
        <v>76</v>
      </c>
      <c r="D2338" s="76">
        <v>40406</v>
      </c>
      <c r="E2338" s="145" t="s">
        <v>221</v>
      </c>
      <c r="F2338" s="145">
        <v>600</v>
      </c>
      <c r="G2338" s="145">
        <v>800</v>
      </c>
      <c r="H2338" s="145">
        <v>600</v>
      </c>
      <c r="I2338" s="145" t="s">
        <v>344</v>
      </c>
      <c r="J2338" s="107">
        <f t="shared" si="36"/>
        <v>76</v>
      </c>
    </row>
    <row r="2339" spans="1:10" hidden="1" x14ac:dyDescent="0.25">
      <c r="A2339" s="76">
        <v>668410</v>
      </c>
      <c r="B2339" s="144" t="s">
        <v>225</v>
      </c>
      <c r="C2339" s="140">
        <v>76</v>
      </c>
      <c r="D2339" s="76">
        <v>40405</v>
      </c>
      <c r="E2339" s="145" t="s">
        <v>222</v>
      </c>
      <c r="F2339" s="145">
        <v>19</v>
      </c>
      <c r="G2339" s="145">
        <v>20</v>
      </c>
      <c r="H2339" s="145">
        <v>20</v>
      </c>
      <c r="I2339" s="145" t="s">
        <v>344</v>
      </c>
      <c r="J2339" s="107">
        <f t="shared" si="36"/>
        <v>76</v>
      </c>
    </row>
    <row r="2340" spans="1:10" hidden="1" x14ac:dyDescent="0.25">
      <c r="A2340" s="76">
        <v>668410</v>
      </c>
      <c r="B2340" s="144" t="s">
        <v>225</v>
      </c>
      <c r="C2340" s="140">
        <v>76</v>
      </c>
      <c r="D2340" s="76">
        <v>40401</v>
      </c>
      <c r="E2340" s="145" t="s">
        <v>128</v>
      </c>
      <c r="F2340" s="145">
        <v>0</v>
      </c>
      <c r="G2340" s="145">
        <v>5</v>
      </c>
      <c r="H2340" s="145">
        <v>2</v>
      </c>
      <c r="I2340" s="145" t="s">
        <v>344</v>
      </c>
      <c r="J2340" s="107">
        <f t="shared" si="36"/>
        <v>76</v>
      </c>
    </row>
    <row r="2341" spans="1:10" hidden="1" x14ac:dyDescent="0.25">
      <c r="A2341" s="76">
        <v>668410</v>
      </c>
      <c r="B2341" s="144" t="s">
        <v>225</v>
      </c>
      <c r="C2341" s="140">
        <v>76</v>
      </c>
      <c r="D2341" s="76">
        <v>40404</v>
      </c>
      <c r="E2341" s="145" t="s">
        <v>129</v>
      </c>
      <c r="F2341" s="145">
        <v>1.5</v>
      </c>
      <c r="G2341" s="145">
        <v>2</v>
      </c>
      <c r="H2341" s="145">
        <v>1.5</v>
      </c>
      <c r="I2341" s="145" t="s">
        <v>344</v>
      </c>
      <c r="J2341" s="107">
        <f t="shared" si="36"/>
        <v>76</v>
      </c>
    </row>
    <row r="2342" spans="1:10" hidden="1" x14ac:dyDescent="0.25">
      <c r="A2342" s="76">
        <v>668410</v>
      </c>
      <c r="B2342" s="144" t="s">
        <v>225</v>
      </c>
      <c r="C2342" s="140">
        <v>76</v>
      </c>
      <c r="D2342" s="76">
        <v>40403</v>
      </c>
      <c r="E2342" s="145" t="s">
        <v>223</v>
      </c>
      <c r="F2342" s="145">
        <v>245</v>
      </c>
      <c r="G2342" s="145">
        <v>255</v>
      </c>
      <c r="H2342" s="145">
        <v>250</v>
      </c>
      <c r="I2342" s="145" t="s">
        <v>344</v>
      </c>
      <c r="J2342" s="107">
        <f t="shared" si="36"/>
        <v>76</v>
      </c>
    </row>
    <row r="2343" spans="1:10" hidden="1" x14ac:dyDescent="0.25">
      <c r="A2343" s="76">
        <v>668410</v>
      </c>
      <c r="B2343" s="144" t="s">
        <v>225</v>
      </c>
      <c r="C2343" s="140">
        <v>76</v>
      </c>
      <c r="D2343" s="76">
        <v>40407</v>
      </c>
      <c r="E2343" s="145" t="s">
        <v>224</v>
      </c>
      <c r="F2343" s="145">
        <v>52</v>
      </c>
      <c r="G2343" s="145">
        <v>60</v>
      </c>
      <c r="H2343" s="145">
        <v>55</v>
      </c>
      <c r="I2343" s="145" t="s">
        <v>344</v>
      </c>
      <c r="J2343" s="107">
        <f t="shared" si="36"/>
        <v>76</v>
      </c>
    </row>
    <row r="2344" spans="1:10" hidden="1" x14ac:dyDescent="0.25">
      <c r="A2344" s="76">
        <v>668409</v>
      </c>
      <c r="B2344" s="144" t="s">
        <v>329</v>
      </c>
      <c r="C2344" s="140">
        <v>95</v>
      </c>
      <c r="D2344" s="76">
        <v>40301</v>
      </c>
      <c r="E2344" s="145" t="s">
        <v>357</v>
      </c>
      <c r="F2344" s="145">
        <v>8000</v>
      </c>
      <c r="G2344" s="145">
        <v>8500</v>
      </c>
      <c r="H2344" s="145">
        <v>6500</v>
      </c>
      <c r="I2344" s="145" t="s">
        <v>345</v>
      </c>
      <c r="J2344" s="107">
        <f t="shared" si="36"/>
        <v>95</v>
      </c>
    </row>
    <row r="2345" spans="1:10" hidden="1" x14ac:dyDescent="0.25">
      <c r="A2345" s="76">
        <v>668409</v>
      </c>
      <c r="B2345" s="144" t="s">
        <v>329</v>
      </c>
      <c r="C2345" s="140">
        <v>95</v>
      </c>
      <c r="D2345" s="76">
        <v>40304</v>
      </c>
      <c r="E2345" s="145" t="s">
        <v>328</v>
      </c>
      <c r="F2345" s="145">
        <v>0</v>
      </c>
      <c r="G2345" s="145">
        <v>200</v>
      </c>
      <c r="H2345" s="145">
        <v>265</v>
      </c>
      <c r="I2345" s="145" t="s">
        <v>345</v>
      </c>
      <c r="J2345" s="107">
        <f t="shared" si="36"/>
        <v>95</v>
      </c>
    </row>
    <row r="2346" spans="1:10" hidden="1" x14ac:dyDescent="0.25">
      <c r="A2346" s="76">
        <v>668409</v>
      </c>
      <c r="B2346" s="144" t="s">
        <v>329</v>
      </c>
      <c r="C2346" s="140">
        <v>95</v>
      </c>
      <c r="D2346" s="76">
        <v>40302</v>
      </c>
      <c r="E2346" s="145" t="s">
        <v>358</v>
      </c>
      <c r="F2346" s="145">
        <v>90</v>
      </c>
      <c r="G2346" s="145">
        <v>95</v>
      </c>
      <c r="H2346" s="145">
        <v>93</v>
      </c>
      <c r="I2346" s="145" t="s">
        <v>344</v>
      </c>
      <c r="J2346" s="107">
        <f t="shared" si="36"/>
        <v>95</v>
      </c>
    </row>
    <row r="2347" spans="1:10" hidden="1" x14ac:dyDescent="0.25">
      <c r="A2347" s="76">
        <v>668409</v>
      </c>
      <c r="B2347" s="144" t="s">
        <v>329</v>
      </c>
      <c r="C2347" s="140">
        <v>95</v>
      </c>
      <c r="D2347" s="76">
        <v>40303</v>
      </c>
      <c r="E2347" s="145" t="s">
        <v>359</v>
      </c>
      <c r="F2347" s="145">
        <v>110</v>
      </c>
      <c r="G2347" s="145">
        <v>115</v>
      </c>
      <c r="H2347" s="145">
        <v>110</v>
      </c>
      <c r="I2347" s="145" t="s">
        <v>344</v>
      </c>
      <c r="J2347" s="107">
        <f t="shared" si="36"/>
        <v>95</v>
      </c>
    </row>
    <row r="2348" spans="1:10" hidden="1" x14ac:dyDescent="0.25">
      <c r="A2348" s="76">
        <v>668408</v>
      </c>
      <c r="B2348" s="144" t="s">
        <v>330</v>
      </c>
      <c r="C2348" s="140">
        <v>94</v>
      </c>
      <c r="D2348" s="76">
        <v>40201</v>
      </c>
      <c r="E2348" s="145" t="s">
        <v>322</v>
      </c>
      <c r="F2348" s="145">
        <v>8000</v>
      </c>
      <c r="G2348" s="145">
        <v>9200</v>
      </c>
      <c r="H2348" s="145">
        <v>6800</v>
      </c>
      <c r="I2348" s="145" t="s">
        <v>345</v>
      </c>
      <c r="J2348" s="107">
        <f t="shared" si="36"/>
        <v>94</v>
      </c>
    </row>
    <row r="2349" spans="1:10" hidden="1" x14ac:dyDescent="0.25">
      <c r="A2349" s="76">
        <v>668408</v>
      </c>
      <c r="B2349" s="144" t="s">
        <v>330</v>
      </c>
      <c r="C2349" s="140">
        <v>94</v>
      </c>
      <c r="D2349" s="76">
        <v>40202</v>
      </c>
      <c r="E2349" s="145" t="s">
        <v>323</v>
      </c>
      <c r="F2349" s="145">
        <v>1</v>
      </c>
      <c r="G2349" s="145">
        <v>2</v>
      </c>
      <c r="H2349" s="145">
        <v>1.2</v>
      </c>
      <c r="I2349" s="145" t="s">
        <v>344</v>
      </c>
      <c r="J2349" s="107">
        <f t="shared" si="36"/>
        <v>94</v>
      </c>
    </row>
    <row r="2350" spans="1:10" hidden="1" x14ac:dyDescent="0.25">
      <c r="A2350" s="76">
        <v>668408</v>
      </c>
      <c r="B2350" s="144" t="s">
        <v>330</v>
      </c>
      <c r="C2350" s="140">
        <v>94</v>
      </c>
      <c r="D2350" s="76">
        <v>40204</v>
      </c>
      <c r="E2350" s="145" t="s">
        <v>324</v>
      </c>
      <c r="F2350" s="145">
        <v>50</v>
      </c>
      <c r="G2350" s="145">
        <v>150</v>
      </c>
      <c r="H2350" s="145">
        <v>65</v>
      </c>
      <c r="I2350" s="145" t="s">
        <v>344</v>
      </c>
      <c r="J2350" s="107">
        <f t="shared" si="36"/>
        <v>94</v>
      </c>
    </row>
    <row r="2351" spans="1:10" hidden="1" x14ac:dyDescent="0.25">
      <c r="A2351" s="76">
        <v>668408</v>
      </c>
      <c r="B2351" s="144" t="s">
        <v>330</v>
      </c>
      <c r="C2351" s="140">
        <v>94</v>
      </c>
      <c r="D2351" s="76">
        <v>40203</v>
      </c>
      <c r="E2351" s="145" t="s">
        <v>325</v>
      </c>
      <c r="F2351" s="145">
        <v>5</v>
      </c>
      <c r="G2351" s="145">
        <v>25</v>
      </c>
      <c r="H2351" s="145">
        <v>5</v>
      </c>
      <c r="I2351" s="145" t="s">
        <v>344</v>
      </c>
      <c r="J2351" s="107">
        <f t="shared" si="36"/>
        <v>94</v>
      </c>
    </row>
    <row r="2352" spans="1:10" hidden="1" x14ac:dyDescent="0.25">
      <c r="A2352" s="76">
        <v>668408</v>
      </c>
      <c r="B2352" s="144" t="s">
        <v>330</v>
      </c>
      <c r="C2352" s="140">
        <v>94</v>
      </c>
      <c r="D2352" s="76">
        <v>40206</v>
      </c>
      <c r="E2352" s="145" t="s">
        <v>326</v>
      </c>
      <c r="F2352" s="145">
        <v>8</v>
      </c>
      <c r="G2352" s="145">
        <v>15</v>
      </c>
      <c r="H2352" s="145">
        <v>8</v>
      </c>
      <c r="I2352" s="145" t="s">
        <v>344</v>
      </c>
      <c r="J2352" s="107">
        <f t="shared" si="36"/>
        <v>94</v>
      </c>
    </row>
    <row r="2353" spans="1:10" hidden="1" x14ac:dyDescent="0.25">
      <c r="A2353" s="76">
        <v>668408</v>
      </c>
      <c r="B2353" s="144" t="s">
        <v>330</v>
      </c>
      <c r="C2353" s="140">
        <v>94</v>
      </c>
      <c r="D2353" s="76">
        <v>40205</v>
      </c>
      <c r="E2353" s="145" t="s">
        <v>327</v>
      </c>
      <c r="F2353" s="145">
        <v>78</v>
      </c>
      <c r="G2353" s="145">
        <v>82</v>
      </c>
      <c r="H2353" s="145">
        <v>78</v>
      </c>
      <c r="I2353" s="145" t="s">
        <v>344</v>
      </c>
      <c r="J2353" s="107">
        <f t="shared" si="36"/>
        <v>94</v>
      </c>
    </row>
    <row r="2354" spans="1:10" hidden="1" x14ac:dyDescent="0.25">
      <c r="A2354" s="76">
        <v>668407</v>
      </c>
      <c r="B2354" s="144" t="s">
        <v>188</v>
      </c>
      <c r="C2354" s="140">
        <v>55</v>
      </c>
      <c r="D2354" s="76">
        <v>30201</v>
      </c>
      <c r="E2354" s="145" t="s">
        <v>113</v>
      </c>
      <c r="F2354" s="145">
        <v>8500</v>
      </c>
      <c r="G2354" s="145">
        <v>9500</v>
      </c>
      <c r="H2354" s="145">
        <v>9300</v>
      </c>
      <c r="I2354" s="145" t="s">
        <v>344</v>
      </c>
      <c r="J2354" s="107">
        <f t="shared" si="36"/>
        <v>55</v>
      </c>
    </row>
    <row r="2355" spans="1:10" hidden="1" x14ac:dyDescent="0.25">
      <c r="A2355" s="76">
        <v>668407</v>
      </c>
      <c r="B2355" s="144" t="s">
        <v>188</v>
      </c>
      <c r="C2355" s="140">
        <v>55</v>
      </c>
      <c r="D2355" s="76">
        <v>30205</v>
      </c>
      <c r="E2355" s="145" t="s">
        <v>114</v>
      </c>
      <c r="F2355" s="145">
        <v>0.5</v>
      </c>
      <c r="G2355" s="145">
        <v>0.6</v>
      </c>
      <c r="H2355" s="145">
        <v>0.5</v>
      </c>
      <c r="I2355" s="145" t="s">
        <v>344</v>
      </c>
      <c r="J2355" s="107">
        <f t="shared" si="36"/>
        <v>55</v>
      </c>
    </row>
    <row r="2356" spans="1:10" x14ac:dyDescent="0.25">
      <c r="A2356" s="76">
        <v>668407</v>
      </c>
      <c r="B2356" s="144" t="s">
        <v>188</v>
      </c>
      <c r="C2356" s="140">
        <v>55</v>
      </c>
      <c r="D2356" s="76">
        <v>30206</v>
      </c>
      <c r="E2356" s="145" t="s">
        <v>115</v>
      </c>
      <c r="F2356" s="145">
        <v>0.5</v>
      </c>
      <c r="G2356" s="145">
        <v>2</v>
      </c>
      <c r="H2356" s="145">
        <v>3.4</v>
      </c>
      <c r="I2356" s="145" t="s">
        <v>345</v>
      </c>
      <c r="J2356" s="107">
        <f t="shared" si="36"/>
        <v>55</v>
      </c>
    </row>
    <row r="2357" spans="1:10" hidden="1" x14ac:dyDescent="0.25">
      <c r="A2357" s="76">
        <v>668407</v>
      </c>
      <c r="B2357" s="144" t="s">
        <v>188</v>
      </c>
      <c r="C2357" s="140">
        <v>55</v>
      </c>
      <c r="D2357" s="76">
        <v>30202</v>
      </c>
      <c r="E2357" s="145" t="s">
        <v>116</v>
      </c>
      <c r="F2357" s="145">
        <v>50</v>
      </c>
      <c r="G2357" s="145">
        <v>300</v>
      </c>
      <c r="H2357" s="145">
        <v>420</v>
      </c>
      <c r="I2357" s="145" t="s">
        <v>345</v>
      </c>
      <c r="J2357" s="107">
        <f t="shared" si="36"/>
        <v>55</v>
      </c>
    </row>
    <row r="2358" spans="1:10" hidden="1" x14ac:dyDescent="0.25">
      <c r="A2358" s="76">
        <v>668407</v>
      </c>
      <c r="B2358" s="144" t="s">
        <v>188</v>
      </c>
      <c r="C2358" s="140">
        <v>55</v>
      </c>
      <c r="D2358" s="76">
        <v>30203</v>
      </c>
      <c r="E2358" s="145" t="s">
        <v>117</v>
      </c>
      <c r="F2358" s="145">
        <v>105</v>
      </c>
      <c r="G2358" s="145">
        <v>110</v>
      </c>
      <c r="H2358" s="145">
        <v>106</v>
      </c>
      <c r="I2358" s="145" t="s">
        <v>344</v>
      </c>
      <c r="J2358" s="107">
        <f t="shared" si="36"/>
        <v>55</v>
      </c>
    </row>
    <row r="2359" spans="1:10" hidden="1" x14ac:dyDescent="0.25">
      <c r="A2359" s="76">
        <v>668407</v>
      </c>
      <c r="B2359" s="144" t="s">
        <v>188</v>
      </c>
      <c r="C2359" s="140">
        <v>55</v>
      </c>
      <c r="D2359" s="76">
        <v>30204</v>
      </c>
      <c r="E2359" s="145" t="s">
        <v>118</v>
      </c>
      <c r="F2359" s="145">
        <v>120</v>
      </c>
      <c r="G2359" s="145">
        <v>125</v>
      </c>
      <c r="H2359" s="145">
        <v>123.8</v>
      </c>
      <c r="I2359" s="145" t="s">
        <v>344</v>
      </c>
      <c r="J2359" s="107">
        <f t="shared" si="36"/>
        <v>55</v>
      </c>
    </row>
    <row r="2360" spans="1:10" hidden="1" x14ac:dyDescent="0.25">
      <c r="A2360" s="76">
        <v>668406</v>
      </c>
      <c r="B2360" s="144" t="s">
        <v>193</v>
      </c>
      <c r="C2360" s="140">
        <v>73</v>
      </c>
      <c r="D2360" s="76">
        <v>30406</v>
      </c>
      <c r="E2360" s="145" t="s">
        <v>119</v>
      </c>
      <c r="F2360" s="145">
        <v>2400</v>
      </c>
      <c r="G2360" s="145">
        <v>2550</v>
      </c>
      <c r="H2360" s="145">
        <v>2320</v>
      </c>
      <c r="I2360" s="145" t="s">
        <v>345</v>
      </c>
      <c r="J2360" s="107">
        <f t="shared" si="36"/>
        <v>75</v>
      </c>
    </row>
    <row r="2361" spans="1:10" hidden="1" x14ac:dyDescent="0.25">
      <c r="A2361" s="76">
        <v>668406</v>
      </c>
      <c r="B2361" s="144" t="s">
        <v>193</v>
      </c>
      <c r="C2361" s="140">
        <v>73</v>
      </c>
      <c r="D2361" s="76">
        <v>30408</v>
      </c>
      <c r="E2361" s="145" t="s">
        <v>120</v>
      </c>
      <c r="F2361" s="145">
        <v>20</v>
      </c>
      <c r="G2361" s="145">
        <v>25</v>
      </c>
      <c r="H2361" s="145">
        <v>25</v>
      </c>
      <c r="I2361" s="145" t="s">
        <v>344</v>
      </c>
      <c r="J2361" s="107">
        <f t="shared" si="36"/>
        <v>75</v>
      </c>
    </row>
    <row r="2362" spans="1:10" hidden="1" x14ac:dyDescent="0.25">
      <c r="A2362" s="76">
        <v>668406</v>
      </c>
      <c r="B2362" s="144" t="s">
        <v>193</v>
      </c>
      <c r="C2362" s="140">
        <v>73</v>
      </c>
      <c r="D2362" s="76">
        <v>30409</v>
      </c>
      <c r="E2362" s="145" t="s">
        <v>121</v>
      </c>
      <c r="F2362" s="145">
        <v>0.1</v>
      </c>
      <c r="G2362" s="145">
        <v>0.2</v>
      </c>
      <c r="H2362" s="145">
        <v>0.2</v>
      </c>
      <c r="I2362" s="145" t="s">
        <v>344</v>
      </c>
      <c r="J2362" s="107">
        <f t="shared" si="36"/>
        <v>75</v>
      </c>
    </row>
    <row r="2363" spans="1:10" hidden="1" x14ac:dyDescent="0.25">
      <c r="A2363" s="76">
        <v>668406</v>
      </c>
      <c r="B2363" s="144" t="s">
        <v>193</v>
      </c>
      <c r="C2363" s="140">
        <v>73</v>
      </c>
      <c r="D2363" s="76">
        <v>30401</v>
      </c>
      <c r="E2363" s="145" t="s">
        <v>122</v>
      </c>
      <c r="F2363" s="145">
        <v>2</v>
      </c>
      <c r="G2363" s="145">
        <v>6</v>
      </c>
      <c r="H2363" s="145">
        <v>5.24</v>
      </c>
      <c r="I2363" s="145" t="s">
        <v>344</v>
      </c>
      <c r="J2363" s="107">
        <f t="shared" si="36"/>
        <v>75</v>
      </c>
    </row>
    <row r="2364" spans="1:10" hidden="1" x14ac:dyDescent="0.25">
      <c r="A2364" s="76">
        <v>668406</v>
      </c>
      <c r="B2364" s="144" t="s">
        <v>193</v>
      </c>
      <c r="C2364" s="140">
        <v>73</v>
      </c>
      <c r="D2364" s="76">
        <v>30407</v>
      </c>
      <c r="E2364" s="145" t="s">
        <v>123</v>
      </c>
      <c r="F2364" s="145">
        <v>1.3</v>
      </c>
      <c r="G2364" s="145">
        <v>1.8</v>
      </c>
      <c r="H2364" s="145">
        <v>1.4</v>
      </c>
      <c r="I2364" s="145" t="s">
        <v>344</v>
      </c>
      <c r="J2364" s="107">
        <f t="shared" si="36"/>
        <v>75</v>
      </c>
    </row>
    <row r="2365" spans="1:10" hidden="1" x14ac:dyDescent="0.25">
      <c r="A2365" s="76">
        <v>668406</v>
      </c>
      <c r="B2365" s="144" t="s">
        <v>193</v>
      </c>
      <c r="C2365" s="140">
        <v>73</v>
      </c>
      <c r="D2365" s="76">
        <v>30405</v>
      </c>
      <c r="E2365" s="145" t="s">
        <v>124</v>
      </c>
      <c r="F2365" s="145">
        <v>65</v>
      </c>
      <c r="G2365" s="145">
        <v>67</v>
      </c>
      <c r="H2365" s="145">
        <v>55</v>
      </c>
      <c r="I2365" s="145" t="s">
        <v>345</v>
      </c>
      <c r="J2365" s="107">
        <f t="shared" si="36"/>
        <v>75</v>
      </c>
    </row>
    <row r="2366" spans="1:10" hidden="1" x14ac:dyDescent="0.25">
      <c r="A2366" s="76">
        <v>668406</v>
      </c>
      <c r="B2366" s="144" t="s">
        <v>193</v>
      </c>
      <c r="C2366" s="140">
        <v>73</v>
      </c>
      <c r="D2366" s="76">
        <v>30403</v>
      </c>
      <c r="E2366" s="145" t="s">
        <v>125</v>
      </c>
      <c r="F2366" s="145">
        <v>85</v>
      </c>
      <c r="G2366" s="145">
        <v>100</v>
      </c>
      <c r="H2366" s="145">
        <v>93</v>
      </c>
      <c r="I2366" s="145" t="s">
        <v>344</v>
      </c>
      <c r="J2366" s="107">
        <f t="shared" si="36"/>
        <v>75</v>
      </c>
    </row>
    <row r="2367" spans="1:10" hidden="1" x14ac:dyDescent="0.25">
      <c r="A2367" s="76">
        <v>668406</v>
      </c>
      <c r="B2367" s="144" t="s">
        <v>193</v>
      </c>
      <c r="C2367" s="140">
        <v>73</v>
      </c>
      <c r="D2367" s="76">
        <v>30402</v>
      </c>
      <c r="E2367" s="145" t="s">
        <v>126</v>
      </c>
      <c r="F2367" s="145">
        <v>180</v>
      </c>
      <c r="G2367" s="145">
        <v>200</v>
      </c>
      <c r="H2367" s="145">
        <v>173.4</v>
      </c>
      <c r="I2367" s="145" t="s">
        <v>345</v>
      </c>
      <c r="J2367" s="107">
        <f t="shared" si="36"/>
        <v>75</v>
      </c>
    </row>
    <row r="2368" spans="1:10" hidden="1" x14ac:dyDescent="0.25">
      <c r="A2368" s="76">
        <v>668406</v>
      </c>
      <c r="B2368" s="144" t="s">
        <v>193</v>
      </c>
      <c r="C2368" s="140">
        <v>73</v>
      </c>
      <c r="D2368" s="76">
        <v>30404</v>
      </c>
      <c r="E2368" s="145" t="s">
        <v>127</v>
      </c>
      <c r="F2368" s="145">
        <v>16</v>
      </c>
      <c r="G2368" s="145">
        <v>20</v>
      </c>
      <c r="H2368" s="145">
        <v>20</v>
      </c>
      <c r="I2368" s="145" t="s">
        <v>344</v>
      </c>
      <c r="J2368" s="107">
        <f t="shared" si="36"/>
        <v>75</v>
      </c>
    </row>
    <row r="2369" spans="1:10" hidden="1" x14ac:dyDescent="0.25">
      <c r="A2369" s="76">
        <v>668404</v>
      </c>
      <c r="B2369" s="144" t="s">
        <v>189</v>
      </c>
      <c r="C2369" s="140">
        <v>90</v>
      </c>
      <c r="D2369" s="76">
        <v>60201</v>
      </c>
      <c r="E2369" s="145" t="s">
        <v>130</v>
      </c>
      <c r="F2369" s="145">
        <v>4000</v>
      </c>
      <c r="G2369" s="145">
        <v>11500</v>
      </c>
      <c r="H2369" s="145">
        <v>4000</v>
      </c>
      <c r="I2369" s="145" t="s">
        <v>344</v>
      </c>
      <c r="J2369" s="107">
        <f t="shared" si="36"/>
        <v>90</v>
      </c>
    </row>
    <row r="2370" spans="1:10" hidden="1" x14ac:dyDescent="0.25">
      <c r="A2370" s="76">
        <v>668404</v>
      </c>
      <c r="B2370" s="144" t="s">
        <v>189</v>
      </c>
      <c r="C2370" s="140">
        <v>90</v>
      </c>
      <c r="D2370" s="76">
        <v>60204</v>
      </c>
      <c r="E2370" s="145" t="s">
        <v>131</v>
      </c>
      <c r="F2370" s="145">
        <v>0</v>
      </c>
      <c r="G2370" s="145">
        <v>1</v>
      </c>
      <c r="H2370" s="145">
        <v>1</v>
      </c>
      <c r="I2370" s="145" t="s">
        <v>344</v>
      </c>
      <c r="J2370" s="107">
        <f t="shared" ref="J2370:J2433" si="37">IF(A2370="","",IF(OR(C2370=73,C2370=74,C2370=75),75,IF(OR(C2370=31,C2370=32,C2370=33),33,IF(OR(C2370=301,C2370=302,C2370=303,C2370=304,C2370=305),301,C2370))))</f>
        <v>90</v>
      </c>
    </row>
    <row r="2371" spans="1:10" hidden="1" x14ac:dyDescent="0.25">
      <c r="A2371" s="76">
        <v>668404</v>
      </c>
      <c r="B2371" s="144" t="s">
        <v>189</v>
      </c>
      <c r="C2371" s="140">
        <v>90</v>
      </c>
      <c r="D2371" s="76">
        <v>60202</v>
      </c>
      <c r="E2371" s="145" t="s">
        <v>132</v>
      </c>
      <c r="F2371" s="145">
        <v>160</v>
      </c>
      <c r="G2371" s="145">
        <v>180</v>
      </c>
      <c r="H2371" s="145">
        <v>162</v>
      </c>
      <c r="I2371" s="145" t="s">
        <v>344</v>
      </c>
      <c r="J2371" s="107">
        <f t="shared" si="37"/>
        <v>90</v>
      </c>
    </row>
    <row r="2372" spans="1:10" hidden="1" x14ac:dyDescent="0.25">
      <c r="A2372" s="76">
        <v>668404</v>
      </c>
      <c r="B2372" s="144" t="s">
        <v>189</v>
      </c>
      <c r="C2372" s="140">
        <v>90</v>
      </c>
      <c r="D2372" s="76">
        <v>60203</v>
      </c>
      <c r="E2372" s="145" t="s">
        <v>133</v>
      </c>
      <c r="F2372" s="145">
        <v>80</v>
      </c>
      <c r="G2372" s="145">
        <v>120</v>
      </c>
      <c r="H2372" s="145">
        <v>117</v>
      </c>
      <c r="I2372" s="145" t="s">
        <v>344</v>
      </c>
      <c r="J2372" s="107">
        <f t="shared" si="37"/>
        <v>90</v>
      </c>
    </row>
    <row r="2373" spans="1:10" hidden="1" x14ac:dyDescent="0.25">
      <c r="A2373" s="76">
        <v>668402</v>
      </c>
      <c r="B2373" s="144" t="s">
        <v>196</v>
      </c>
      <c r="C2373" s="140">
        <v>86</v>
      </c>
      <c r="D2373" s="76">
        <v>60303</v>
      </c>
      <c r="E2373" s="145" t="s">
        <v>240</v>
      </c>
      <c r="F2373" s="145">
        <v>0</v>
      </c>
      <c r="G2373" s="145">
        <v>110</v>
      </c>
      <c r="H2373" s="145">
        <v>46.3</v>
      </c>
      <c r="I2373" s="145" t="s">
        <v>344</v>
      </c>
      <c r="J2373" s="107">
        <f t="shared" si="37"/>
        <v>86</v>
      </c>
    </row>
    <row r="2374" spans="1:10" hidden="1" x14ac:dyDescent="0.25">
      <c r="A2374" s="76">
        <v>668402</v>
      </c>
      <c r="B2374" s="144" t="s">
        <v>196</v>
      </c>
      <c r="C2374" s="140">
        <v>86</v>
      </c>
      <c r="D2374" s="76">
        <v>60302</v>
      </c>
      <c r="E2374" s="145" t="s">
        <v>241</v>
      </c>
      <c r="F2374" s="145">
        <v>0</v>
      </c>
      <c r="G2374" s="145">
        <v>60</v>
      </c>
      <c r="H2374" s="145">
        <v>4.5</v>
      </c>
      <c r="I2374" s="145" t="s">
        <v>344</v>
      </c>
      <c r="J2374" s="107">
        <f t="shared" si="37"/>
        <v>86</v>
      </c>
    </row>
    <row r="2375" spans="1:10" hidden="1" x14ac:dyDescent="0.25">
      <c r="A2375" s="76">
        <v>668402</v>
      </c>
      <c r="B2375" s="144" t="s">
        <v>196</v>
      </c>
      <c r="C2375" s="140">
        <v>86</v>
      </c>
      <c r="D2375" s="76">
        <v>60301</v>
      </c>
      <c r="E2375" s="145" t="s">
        <v>242</v>
      </c>
      <c r="F2375" s="145">
        <v>105</v>
      </c>
      <c r="G2375" s="145">
        <v>120</v>
      </c>
      <c r="H2375" s="145">
        <v>109.6</v>
      </c>
      <c r="I2375" s="145" t="s">
        <v>344</v>
      </c>
      <c r="J2375" s="107">
        <f t="shared" si="37"/>
        <v>86</v>
      </c>
    </row>
    <row r="2376" spans="1:10" hidden="1" x14ac:dyDescent="0.25">
      <c r="A2376" s="76">
        <v>668393</v>
      </c>
      <c r="B2376" s="144" t="s">
        <v>196</v>
      </c>
      <c r="C2376" s="140">
        <v>86</v>
      </c>
      <c r="D2376" s="76">
        <v>60303</v>
      </c>
      <c r="E2376" s="145" t="s">
        <v>240</v>
      </c>
      <c r="F2376" s="145">
        <v>0</v>
      </c>
      <c r="G2376" s="145">
        <v>110</v>
      </c>
      <c r="H2376" s="145">
        <v>54.1</v>
      </c>
      <c r="I2376" s="145" t="s">
        <v>344</v>
      </c>
      <c r="J2376" s="107">
        <f t="shared" si="37"/>
        <v>86</v>
      </c>
    </row>
    <row r="2377" spans="1:10" hidden="1" x14ac:dyDescent="0.25">
      <c r="A2377" s="76">
        <v>668393</v>
      </c>
      <c r="B2377" s="144" t="s">
        <v>196</v>
      </c>
      <c r="C2377" s="140">
        <v>86</v>
      </c>
      <c r="D2377" s="76">
        <v>60302</v>
      </c>
      <c r="E2377" s="145" t="s">
        <v>241</v>
      </c>
      <c r="F2377" s="145">
        <v>0</v>
      </c>
      <c r="G2377" s="145">
        <v>60</v>
      </c>
      <c r="H2377" s="145">
        <v>3.8</v>
      </c>
      <c r="I2377" s="145" t="s">
        <v>344</v>
      </c>
      <c r="J2377" s="107">
        <f t="shared" si="37"/>
        <v>86</v>
      </c>
    </row>
    <row r="2378" spans="1:10" hidden="1" x14ac:dyDescent="0.25">
      <c r="A2378" s="76">
        <v>668393</v>
      </c>
      <c r="B2378" s="144" t="s">
        <v>196</v>
      </c>
      <c r="C2378" s="140">
        <v>86</v>
      </c>
      <c r="D2378" s="76">
        <v>60301</v>
      </c>
      <c r="E2378" s="145" t="s">
        <v>242</v>
      </c>
      <c r="F2378" s="145">
        <v>105</v>
      </c>
      <c r="G2378" s="145">
        <v>120</v>
      </c>
      <c r="H2378" s="145">
        <v>109.7</v>
      </c>
      <c r="I2378" s="145" t="s">
        <v>344</v>
      </c>
      <c r="J2378" s="107">
        <f t="shared" si="37"/>
        <v>86</v>
      </c>
    </row>
    <row r="2379" spans="1:10" hidden="1" x14ac:dyDescent="0.25">
      <c r="A2379" s="76">
        <v>668390</v>
      </c>
      <c r="B2379" s="144" t="s">
        <v>198</v>
      </c>
      <c r="C2379" s="140">
        <v>304</v>
      </c>
      <c r="D2379" s="76">
        <v>60402</v>
      </c>
      <c r="E2379" s="145" t="s">
        <v>179</v>
      </c>
      <c r="F2379" s="145">
        <v>2</v>
      </c>
      <c r="G2379" s="145">
        <v>8</v>
      </c>
      <c r="H2379" s="145">
        <v>6</v>
      </c>
      <c r="I2379" s="145" t="s">
        <v>344</v>
      </c>
      <c r="J2379" s="107">
        <f t="shared" si="37"/>
        <v>301</v>
      </c>
    </row>
    <row r="2380" spans="1:10" hidden="1" x14ac:dyDescent="0.25">
      <c r="A2380" s="76">
        <v>668390</v>
      </c>
      <c r="B2380" s="144" t="s">
        <v>198</v>
      </c>
      <c r="C2380" s="140">
        <v>304</v>
      </c>
      <c r="D2380" s="76">
        <v>60404</v>
      </c>
      <c r="E2380" s="145" t="s">
        <v>211</v>
      </c>
      <c r="F2380" s="145">
        <v>0.5</v>
      </c>
      <c r="G2380" s="145">
        <v>6.5</v>
      </c>
      <c r="H2380" s="145">
        <v>6.5</v>
      </c>
      <c r="I2380" s="145" t="s">
        <v>344</v>
      </c>
      <c r="J2380" s="107">
        <f t="shared" si="37"/>
        <v>301</v>
      </c>
    </row>
    <row r="2381" spans="1:10" hidden="1" x14ac:dyDescent="0.25">
      <c r="A2381" s="76">
        <v>668390</v>
      </c>
      <c r="B2381" s="144" t="s">
        <v>198</v>
      </c>
      <c r="C2381" s="140">
        <v>304</v>
      </c>
      <c r="D2381" s="76">
        <v>60401</v>
      </c>
      <c r="E2381" s="145" t="s">
        <v>180</v>
      </c>
      <c r="F2381" s="145">
        <v>35</v>
      </c>
      <c r="G2381" s="145">
        <v>36.5</v>
      </c>
      <c r="H2381" s="145">
        <v>35.5</v>
      </c>
      <c r="I2381" s="145" t="s">
        <v>344</v>
      </c>
      <c r="J2381" s="107">
        <f t="shared" si="37"/>
        <v>301</v>
      </c>
    </row>
    <row r="2382" spans="1:10" hidden="1" x14ac:dyDescent="0.25">
      <c r="A2382" s="76">
        <v>668390</v>
      </c>
      <c r="B2382" s="144" t="s">
        <v>198</v>
      </c>
      <c r="C2382" s="140">
        <v>304</v>
      </c>
      <c r="D2382" s="76">
        <v>60403</v>
      </c>
      <c r="E2382" s="145" t="s">
        <v>212</v>
      </c>
      <c r="F2382" s="145">
        <v>150</v>
      </c>
      <c r="G2382" s="145">
        <v>300</v>
      </c>
      <c r="H2382" s="145">
        <v>240</v>
      </c>
      <c r="I2382" s="145" t="s">
        <v>344</v>
      </c>
      <c r="J2382" s="107">
        <f t="shared" si="37"/>
        <v>301</v>
      </c>
    </row>
    <row r="2383" spans="1:10" hidden="1" x14ac:dyDescent="0.25">
      <c r="A2383" s="76">
        <v>668388</v>
      </c>
      <c r="B2383" s="144" t="s">
        <v>194</v>
      </c>
      <c r="C2383" s="140">
        <v>301</v>
      </c>
      <c r="D2383" s="76">
        <v>60402</v>
      </c>
      <c r="E2383" s="145" t="s">
        <v>179</v>
      </c>
      <c r="F2383" s="145">
        <v>2</v>
      </c>
      <c r="G2383" s="145">
        <v>8</v>
      </c>
      <c r="H2383" s="145">
        <v>6</v>
      </c>
      <c r="I2383" s="145" t="s">
        <v>344</v>
      </c>
      <c r="J2383" s="107">
        <f t="shared" si="37"/>
        <v>301</v>
      </c>
    </row>
    <row r="2384" spans="1:10" hidden="1" x14ac:dyDescent="0.25">
      <c r="A2384" s="76">
        <v>668388</v>
      </c>
      <c r="B2384" s="144" t="s">
        <v>194</v>
      </c>
      <c r="C2384" s="140">
        <v>301</v>
      </c>
      <c r="D2384" s="76">
        <v>60404</v>
      </c>
      <c r="E2384" s="145" t="s">
        <v>211</v>
      </c>
      <c r="F2384" s="145">
        <v>0.5</v>
      </c>
      <c r="G2384" s="145">
        <v>6.5</v>
      </c>
      <c r="H2384" s="145">
        <v>5</v>
      </c>
      <c r="I2384" s="145" t="s">
        <v>344</v>
      </c>
      <c r="J2384" s="107">
        <f t="shared" si="37"/>
        <v>301</v>
      </c>
    </row>
    <row r="2385" spans="1:10" hidden="1" x14ac:dyDescent="0.25">
      <c r="A2385" s="76">
        <v>668388</v>
      </c>
      <c r="B2385" s="144" t="s">
        <v>194</v>
      </c>
      <c r="C2385" s="140">
        <v>301</v>
      </c>
      <c r="D2385" s="76">
        <v>60401</v>
      </c>
      <c r="E2385" s="145" t="s">
        <v>180</v>
      </c>
      <c r="F2385" s="145">
        <v>35</v>
      </c>
      <c r="G2385" s="145">
        <v>36.5</v>
      </c>
      <c r="H2385" s="145">
        <v>35</v>
      </c>
      <c r="I2385" s="145" t="s">
        <v>344</v>
      </c>
      <c r="J2385" s="107">
        <f t="shared" si="37"/>
        <v>301</v>
      </c>
    </row>
    <row r="2386" spans="1:10" hidden="1" x14ac:dyDescent="0.25">
      <c r="A2386" s="76">
        <v>668388</v>
      </c>
      <c r="B2386" s="144" t="s">
        <v>194</v>
      </c>
      <c r="C2386" s="140">
        <v>301</v>
      </c>
      <c r="D2386" s="76">
        <v>60403</v>
      </c>
      <c r="E2386" s="145" t="s">
        <v>212</v>
      </c>
      <c r="F2386" s="145">
        <v>150</v>
      </c>
      <c r="G2386" s="145">
        <v>300</v>
      </c>
      <c r="H2386" s="145">
        <v>240</v>
      </c>
      <c r="I2386" s="145" t="s">
        <v>344</v>
      </c>
      <c r="J2386" s="107">
        <f t="shared" si="37"/>
        <v>301</v>
      </c>
    </row>
    <row r="2387" spans="1:10" hidden="1" x14ac:dyDescent="0.25">
      <c r="A2387" s="76">
        <v>668386</v>
      </c>
      <c r="B2387" s="144" t="s">
        <v>225</v>
      </c>
      <c r="C2387" s="140">
        <v>76</v>
      </c>
      <c r="D2387" s="76">
        <v>40402</v>
      </c>
      <c r="E2387" s="145" t="s">
        <v>220</v>
      </c>
      <c r="F2387" s="145">
        <v>6000</v>
      </c>
      <c r="G2387" s="145">
        <v>9500</v>
      </c>
      <c r="H2387" s="145">
        <v>8400</v>
      </c>
      <c r="I2387" s="145" t="s">
        <v>344</v>
      </c>
      <c r="J2387" s="107">
        <f t="shared" si="37"/>
        <v>76</v>
      </c>
    </row>
    <row r="2388" spans="1:10" hidden="1" x14ac:dyDescent="0.25">
      <c r="A2388" s="76">
        <v>668386</v>
      </c>
      <c r="B2388" s="144" t="s">
        <v>225</v>
      </c>
      <c r="C2388" s="140">
        <v>76</v>
      </c>
      <c r="D2388" s="76">
        <v>40406</v>
      </c>
      <c r="E2388" s="145" t="s">
        <v>221</v>
      </c>
      <c r="F2388" s="145">
        <v>600</v>
      </c>
      <c r="G2388" s="145">
        <v>800</v>
      </c>
      <c r="H2388" s="145">
        <v>600</v>
      </c>
      <c r="I2388" s="145" t="s">
        <v>344</v>
      </c>
      <c r="J2388" s="107">
        <f t="shared" si="37"/>
        <v>76</v>
      </c>
    </row>
    <row r="2389" spans="1:10" hidden="1" x14ac:dyDescent="0.25">
      <c r="A2389" s="76">
        <v>668386</v>
      </c>
      <c r="B2389" s="144" t="s">
        <v>225</v>
      </c>
      <c r="C2389" s="140">
        <v>76</v>
      </c>
      <c r="D2389" s="76">
        <v>40405</v>
      </c>
      <c r="E2389" s="145" t="s">
        <v>222</v>
      </c>
      <c r="F2389" s="145">
        <v>19</v>
      </c>
      <c r="G2389" s="145">
        <v>20</v>
      </c>
      <c r="H2389" s="145">
        <v>20</v>
      </c>
      <c r="I2389" s="145" t="s">
        <v>344</v>
      </c>
      <c r="J2389" s="107">
        <f t="shared" si="37"/>
        <v>76</v>
      </c>
    </row>
    <row r="2390" spans="1:10" hidden="1" x14ac:dyDescent="0.25">
      <c r="A2390" s="76">
        <v>668386</v>
      </c>
      <c r="B2390" s="144" t="s">
        <v>225</v>
      </c>
      <c r="C2390" s="140">
        <v>76</v>
      </c>
      <c r="D2390" s="76">
        <v>40401</v>
      </c>
      <c r="E2390" s="145" t="s">
        <v>128</v>
      </c>
      <c r="F2390" s="145">
        <v>0</v>
      </c>
      <c r="G2390" s="145">
        <v>5</v>
      </c>
      <c r="H2390" s="145">
        <v>1.9</v>
      </c>
      <c r="I2390" s="145" t="s">
        <v>344</v>
      </c>
      <c r="J2390" s="107">
        <f t="shared" si="37"/>
        <v>76</v>
      </c>
    </row>
    <row r="2391" spans="1:10" hidden="1" x14ac:dyDescent="0.25">
      <c r="A2391" s="76">
        <v>668386</v>
      </c>
      <c r="B2391" s="144" t="s">
        <v>225</v>
      </c>
      <c r="C2391" s="140">
        <v>76</v>
      </c>
      <c r="D2391" s="76">
        <v>40404</v>
      </c>
      <c r="E2391" s="145" t="s">
        <v>129</v>
      </c>
      <c r="F2391" s="145">
        <v>1.5</v>
      </c>
      <c r="G2391" s="145">
        <v>2</v>
      </c>
      <c r="H2391" s="145">
        <v>1.5</v>
      </c>
      <c r="I2391" s="145" t="s">
        <v>344</v>
      </c>
      <c r="J2391" s="107">
        <f t="shared" si="37"/>
        <v>76</v>
      </c>
    </row>
    <row r="2392" spans="1:10" hidden="1" x14ac:dyDescent="0.25">
      <c r="A2392" s="76">
        <v>668386</v>
      </c>
      <c r="B2392" s="144" t="s">
        <v>225</v>
      </c>
      <c r="C2392" s="140">
        <v>76</v>
      </c>
      <c r="D2392" s="76">
        <v>40403</v>
      </c>
      <c r="E2392" s="145" t="s">
        <v>223</v>
      </c>
      <c r="F2392" s="145">
        <v>245</v>
      </c>
      <c r="G2392" s="145">
        <v>255</v>
      </c>
      <c r="H2392" s="145">
        <v>255</v>
      </c>
      <c r="I2392" s="145" t="s">
        <v>344</v>
      </c>
      <c r="J2392" s="107">
        <f t="shared" si="37"/>
        <v>76</v>
      </c>
    </row>
    <row r="2393" spans="1:10" hidden="1" x14ac:dyDescent="0.25">
      <c r="A2393" s="76">
        <v>668386</v>
      </c>
      <c r="B2393" s="144" t="s">
        <v>225</v>
      </c>
      <c r="C2393" s="140">
        <v>76</v>
      </c>
      <c r="D2393" s="76">
        <v>40407</v>
      </c>
      <c r="E2393" s="145" t="s">
        <v>224</v>
      </c>
      <c r="F2393" s="145">
        <v>52</v>
      </c>
      <c r="G2393" s="145">
        <v>60</v>
      </c>
      <c r="H2393" s="145">
        <v>59</v>
      </c>
      <c r="I2393" s="145" t="s">
        <v>344</v>
      </c>
      <c r="J2393" s="107">
        <f t="shared" si="37"/>
        <v>76</v>
      </c>
    </row>
    <row r="2394" spans="1:10" hidden="1" x14ac:dyDescent="0.25">
      <c r="A2394" s="76">
        <v>668383</v>
      </c>
      <c r="B2394" s="144" t="s">
        <v>196</v>
      </c>
      <c r="C2394" s="140">
        <v>86</v>
      </c>
      <c r="D2394" s="76">
        <v>60303</v>
      </c>
      <c r="E2394" s="145" t="s">
        <v>240</v>
      </c>
      <c r="F2394" s="145">
        <v>0</v>
      </c>
      <c r="G2394" s="145">
        <v>110</v>
      </c>
      <c r="H2394" s="145">
        <v>47.2</v>
      </c>
      <c r="I2394" s="145" t="s">
        <v>344</v>
      </c>
      <c r="J2394" s="107">
        <f t="shared" si="37"/>
        <v>86</v>
      </c>
    </row>
    <row r="2395" spans="1:10" hidden="1" x14ac:dyDescent="0.25">
      <c r="A2395" s="76">
        <v>668383</v>
      </c>
      <c r="B2395" s="144" t="s">
        <v>196</v>
      </c>
      <c r="C2395" s="140">
        <v>86</v>
      </c>
      <c r="D2395" s="76">
        <v>60302</v>
      </c>
      <c r="E2395" s="145" t="s">
        <v>241</v>
      </c>
      <c r="F2395" s="145">
        <v>0</v>
      </c>
      <c r="G2395" s="145">
        <v>60</v>
      </c>
      <c r="H2395" s="145">
        <v>9.3000000000000007</v>
      </c>
      <c r="I2395" s="145" t="s">
        <v>344</v>
      </c>
      <c r="J2395" s="107">
        <f t="shared" si="37"/>
        <v>86</v>
      </c>
    </row>
    <row r="2396" spans="1:10" hidden="1" x14ac:dyDescent="0.25">
      <c r="A2396" s="76">
        <v>668383</v>
      </c>
      <c r="B2396" s="144" t="s">
        <v>196</v>
      </c>
      <c r="C2396" s="140">
        <v>86</v>
      </c>
      <c r="D2396" s="76">
        <v>60301</v>
      </c>
      <c r="E2396" s="145" t="s">
        <v>242</v>
      </c>
      <c r="F2396" s="145">
        <v>105</v>
      </c>
      <c r="G2396" s="145">
        <v>120</v>
      </c>
      <c r="H2396" s="145">
        <v>109.4</v>
      </c>
      <c r="I2396" s="145" t="s">
        <v>344</v>
      </c>
      <c r="J2396" s="107">
        <f t="shared" si="37"/>
        <v>86</v>
      </c>
    </row>
    <row r="2397" spans="1:10" hidden="1" x14ac:dyDescent="0.25">
      <c r="A2397" s="76">
        <v>668381</v>
      </c>
      <c r="B2397" s="144" t="s">
        <v>188</v>
      </c>
      <c r="C2397" s="140">
        <v>55</v>
      </c>
      <c r="D2397" s="76">
        <v>30201</v>
      </c>
      <c r="E2397" s="145" t="s">
        <v>113</v>
      </c>
      <c r="F2397" s="145">
        <v>8500</v>
      </c>
      <c r="G2397" s="145">
        <v>9500</v>
      </c>
      <c r="H2397" s="145">
        <v>9300</v>
      </c>
      <c r="I2397" s="145" t="s">
        <v>344</v>
      </c>
      <c r="J2397" s="107">
        <f t="shared" si="37"/>
        <v>55</v>
      </c>
    </row>
    <row r="2398" spans="1:10" hidden="1" x14ac:dyDescent="0.25">
      <c r="A2398" s="76">
        <v>668381</v>
      </c>
      <c r="B2398" s="144" t="s">
        <v>188</v>
      </c>
      <c r="C2398" s="140">
        <v>55</v>
      </c>
      <c r="D2398" s="76">
        <v>30205</v>
      </c>
      <c r="E2398" s="145" t="s">
        <v>114</v>
      </c>
      <c r="F2398" s="145">
        <v>0.5</v>
      </c>
      <c r="G2398" s="145">
        <v>0.6</v>
      </c>
      <c r="H2398" s="145">
        <v>0.6</v>
      </c>
      <c r="I2398" s="145" t="s">
        <v>344</v>
      </c>
      <c r="J2398" s="107">
        <f t="shared" si="37"/>
        <v>55</v>
      </c>
    </row>
    <row r="2399" spans="1:10" x14ac:dyDescent="0.25">
      <c r="A2399" s="76">
        <v>668381</v>
      </c>
      <c r="B2399" s="144" t="s">
        <v>188</v>
      </c>
      <c r="C2399" s="140">
        <v>55</v>
      </c>
      <c r="D2399" s="76">
        <v>30206</v>
      </c>
      <c r="E2399" s="145" t="s">
        <v>115</v>
      </c>
      <c r="F2399" s="145">
        <v>0.5</v>
      </c>
      <c r="G2399" s="145">
        <v>2</v>
      </c>
      <c r="H2399" s="145">
        <v>3.4</v>
      </c>
      <c r="I2399" s="145" t="s">
        <v>345</v>
      </c>
      <c r="J2399" s="107">
        <f t="shared" si="37"/>
        <v>55</v>
      </c>
    </row>
    <row r="2400" spans="1:10" hidden="1" x14ac:dyDescent="0.25">
      <c r="A2400" s="76">
        <v>668381</v>
      </c>
      <c r="B2400" s="144" t="s">
        <v>188</v>
      </c>
      <c r="C2400" s="140">
        <v>55</v>
      </c>
      <c r="D2400" s="76">
        <v>30202</v>
      </c>
      <c r="E2400" s="145" t="s">
        <v>116</v>
      </c>
      <c r="F2400" s="145">
        <v>50</v>
      </c>
      <c r="G2400" s="145">
        <v>300</v>
      </c>
      <c r="H2400" s="145">
        <v>362.8</v>
      </c>
      <c r="I2400" s="145" t="s">
        <v>345</v>
      </c>
      <c r="J2400" s="107">
        <f t="shared" si="37"/>
        <v>55</v>
      </c>
    </row>
    <row r="2401" spans="1:10" hidden="1" x14ac:dyDescent="0.25">
      <c r="A2401" s="76">
        <v>668381</v>
      </c>
      <c r="B2401" s="144" t="s">
        <v>188</v>
      </c>
      <c r="C2401" s="140">
        <v>55</v>
      </c>
      <c r="D2401" s="76">
        <v>30203</v>
      </c>
      <c r="E2401" s="145" t="s">
        <v>117</v>
      </c>
      <c r="F2401" s="145">
        <v>105</v>
      </c>
      <c r="G2401" s="145">
        <v>110</v>
      </c>
      <c r="H2401" s="145">
        <v>105</v>
      </c>
      <c r="I2401" s="145" t="s">
        <v>344</v>
      </c>
      <c r="J2401" s="107">
        <f t="shared" si="37"/>
        <v>55</v>
      </c>
    </row>
    <row r="2402" spans="1:10" hidden="1" x14ac:dyDescent="0.25">
      <c r="A2402" s="76">
        <v>668381</v>
      </c>
      <c r="B2402" s="144" t="s">
        <v>188</v>
      </c>
      <c r="C2402" s="140">
        <v>55</v>
      </c>
      <c r="D2402" s="76">
        <v>30204</v>
      </c>
      <c r="E2402" s="145" t="s">
        <v>118</v>
      </c>
      <c r="F2402" s="145">
        <v>120</v>
      </c>
      <c r="G2402" s="145">
        <v>125</v>
      </c>
      <c r="H2402" s="145">
        <v>125</v>
      </c>
      <c r="I2402" s="145" t="s">
        <v>344</v>
      </c>
      <c r="J2402" s="107">
        <f t="shared" si="37"/>
        <v>55</v>
      </c>
    </row>
    <row r="2403" spans="1:10" hidden="1" x14ac:dyDescent="0.25">
      <c r="A2403" s="76">
        <v>668380</v>
      </c>
      <c r="B2403" s="144" t="s">
        <v>193</v>
      </c>
      <c r="C2403" s="140">
        <v>73</v>
      </c>
      <c r="D2403" s="76">
        <v>30406</v>
      </c>
      <c r="E2403" s="145" t="s">
        <v>119</v>
      </c>
      <c r="F2403" s="145">
        <v>2400</v>
      </c>
      <c r="G2403" s="145">
        <v>2550</v>
      </c>
      <c r="H2403" s="145">
        <v>2340</v>
      </c>
      <c r="I2403" s="145" t="s">
        <v>345</v>
      </c>
      <c r="J2403" s="107">
        <f t="shared" si="37"/>
        <v>75</v>
      </c>
    </row>
    <row r="2404" spans="1:10" hidden="1" x14ac:dyDescent="0.25">
      <c r="A2404" s="76">
        <v>668380</v>
      </c>
      <c r="B2404" s="144" t="s">
        <v>193</v>
      </c>
      <c r="C2404" s="140">
        <v>73</v>
      </c>
      <c r="D2404" s="76">
        <v>30408</v>
      </c>
      <c r="E2404" s="145" t="s">
        <v>120</v>
      </c>
      <c r="F2404" s="145">
        <v>20</v>
      </c>
      <c r="G2404" s="145">
        <v>25</v>
      </c>
      <c r="H2404" s="145">
        <v>25</v>
      </c>
      <c r="I2404" s="145" t="s">
        <v>344</v>
      </c>
      <c r="J2404" s="107">
        <f t="shared" si="37"/>
        <v>75</v>
      </c>
    </row>
    <row r="2405" spans="1:10" hidden="1" x14ac:dyDescent="0.25">
      <c r="A2405" s="76">
        <v>668380</v>
      </c>
      <c r="B2405" s="144" t="s">
        <v>193</v>
      </c>
      <c r="C2405" s="140">
        <v>73</v>
      </c>
      <c r="D2405" s="76">
        <v>30409</v>
      </c>
      <c r="E2405" s="145" t="s">
        <v>121</v>
      </c>
      <c r="F2405" s="145">
        <v>0.1</v>
      </c>
      <c r="G2405" s="145">
        <v>0.2</v>
      </c>
      <c r="H2405" s="145">
        <v>0.2</v>
      </c>
      <c r="I2405" s="145" t="s">
        <v>344</v>
      </c>
      <c r="J2405" s="107">
        <f t="shared" si="37"/>
        <v>75</v>
      </c>
    </row>
    <row r="2406" spans="1:10" hidden="1" x14ac:dyDescent="0.25">
      <c r="A2406" s="76">
        <v>668380</v>
      </c>
      <c r="B2406" s="144" t="s">
        <v>193</v>
      </c>
      <c r="C2406" s="140">
        <v>73</v>
      </c>
      <c r="D2406" s="76">
        <v>30401</v>
      </c>
      <c r="E2406" s="145" t="s">
        <v>122</v>
      </c>
      <c r="F2406" s="145">
        <v>2</v>
      </c>
      <c r="G2406" s="145">
        <v>6</v>
      </c>
      <c r="H2406" s="145">
        <v>5.6</v>
      </c>
      <c r="I2406" s="145" t="s">
        <v>344</v>
      </c>
      <c r="J2406" s="107">
        <f t="shared" si="37"/>
        <v>75</v>
      </c>
    </row>
    <row r="2407" spans="1:10" hidden="1" x14ac:dyDescent="0.25">
      <c r="A2407" s="76">
        <v>668380</v>
      </c>
      <c r="B2407" s="144" t="s">
        <v>193</v>
      </c>
      <c r="C2407" s="140">
        <v>73</v>
      </c>
      <c r="D2407" s="76">
        <v>30407</v>
      </c>
      <c r="E2407" s="145" t="s">
        <v>123</v>
      </c>
      <c r="F2407" s="145">
        <v>1.3</v>
      </c>
      <c r="G2407" s="145">
        <v>1.8</v>
      </c>
      <c r="H2407" s="145">
        <v>1.4</v>
      </c>
      <c r="I2407" s="145" t="s">
        <v>344</v>
      </c>
      <c r="J2407" s="107">
        <f t="shared" si="37"/>
        <v>75</v>
      </c>
    </row>
    <row r="2408" spans="1:10" hidden="1" x14ac:dyDescent="0.25">
      <c r="A2408" s="76">
        <v>668380</v>
      </c>
      <c r="B2408" s="144" t="s">
        <v>193</v>
      </c>
      <c r="C2408" s="140">
        <v>73</v>
      </c>
      <c r="D2408" s="76">
        <v>30405</v>
      </c>
      <c r="E2408" s="145" t="s">
        <v>124</v>
      </c>
      <c r="F2408" s="145">
        <v>52</v>
      </c>
      <c r="G2408" s="145">
        <v>55</v>
      </c>
      <c r="H2408" s="145">
        <v>54.5</v>
      </c>
      <c r="I2408" s="145" t="s">
        <v>344</v>
      </c>
      <c r="J2408" s="107">
        <f t="shared" si="37"/>
        <v>75</v>
      </c>
    </row>
    <row r="2409" spans="1:10" hidden="1" x14ac:dyDescent="0.25">
      <c r="A2409" s="76">
        <v>668380</v>
      </c>
      <c r="B2409" s="144" t="s">
        <v>193</v>
      </c>
      <c r="C2409" s="140">
        <v>73</v>
      </c>
      <c r="D2409" s="76">
        <v>30403</v>
      </c>
      <c r="E2409" s="145" t="s">
        <v>125</v>
      </c>
      <c r="F2409" s="145">
        <v>85</v>
      </c>
      <c r="G2409" s="145">
        <v>100</v>
      </c>
      <c r="H2409" s="145">
        <v>95.6</v>
      </c>
      <c r="I2409" s="145" t="s">
        <v>344</v>
      </c>
      <c r="J2409" s="107">
        <f t="shared" si="37"/>
        <v>75</v>
      </c>
    </row>
    <row r="2410" spans="1:10" hidden="1" x14ac:dyDescent="0.25">
      <c r="A2410" s="76">
        <v>668380</v>
      </c>
      <c r="B2410" s="144" t="s">
        <v>193</v>
      </c>
      <c r="C2410" s="140">
        <v>73</v>
      </c>
      <c r="D2410" s="76">
        <v>30402</v>
      </c>
      <c r="E2410" s="145" t="s">
        <v>126</v>
      </c>
      <c r="F2410" s="145">
        <v>180</v>
      </c>
      <c r="G2410" s="145">
        <v>200</v>
      </c>
      <c r="H2410" s="145">
        <v>174.5</v>
      </c>
      <c r="I2410" s="145" t="s">
        <v>345</v>
      </c>
      <c r="J2410" s="107">
        <f t="shared" si="37"/>
        <v>75</v>
      </c>
    </row>
    <row r="2411" spans="1:10" hidden="1" x14ac:dyDescent="0.25">
      <c r="A2411" s="76">
        <v>668380</v>
      </c>
      <c r="B2411" s="144" t="s">
        <v>193</v>
      </c>
      <c r="C2411" s="140">
        <v>73</v>
      </c>
      <c r="D2411" s="76">
        <v>30404</v>
      </c>
      <c r="E2411" s="145" t="s">
        <v>127</v>
      </c>
      <c r="F2411" s="145">
        <v>16</v>
      </c>
      <c r="G2411" s="145">
        <v>20</v>
      </c>
      <c r="H2411" s="145">
        <v>20</v>
      </c>
      <c r="I2411" s="145" t="s">
        <v>344</v>
      </c>
      <c r="J2411" s="107">
        <f t="shared" si="37"/>
        <v>75</v>
      </c>
    </row>
    <row r="2412" spans="1:10" hidden="1" x14ac:dyDescent="0.25">
      <c r="A2412" s="76">
        <v>668378</v>
      </c>
      <c r="B2412" s="144" t="s">
        <v>189</v>
      </c>
      <c r="C2412" s="140">
        <v>90</v>
      </c>
      <c r="D2412" s="76">
        <v>60201</v>
      </c>
      <c r="E2412" s="145" t="s">
        <v>130</v>
      </c>
      <c r="F2412" s="145">
        <v>6000</v>
      </c>
      <c r="G2412" s="145">
        <v>11500</v>
      </c>
      <c r="H2412" s="145">
        <v>6000</v>
      </c>
      <c r="I2412" s="145" t="s">
        <v>344</v>
      </c>
      <c r="J2412" s="107">
        <f t="shared" si="37"/>
        <v>90</v>
      </c>
    </row>
    <row r="2413" spans="1:10" hidden="1" x14ac:dyDescent="0.25">
      <c r="A2413" s="76">
        <v>668378</v>
      </c>
      <c r="B2413" s="144" t="s">
        <v>189</v>
      </c>
      <c r="C2413" s="140">
        <v>90</v>
      </c>
      <c r="D2413" s="76">
        <v>60204</v>
      </c>
      <c r="E2413" s="145" t="s">
        <v>131</v>
      </c>
      <c r="F2413" s="145">
        <v>0</v>
      </c>
      <c r="G2413" s="145">
        <v>1</v>
      </c>
      <c r="H2413" s="145">
        <v>1</v>
      </c>
      <c r="I2413" s="145" t="s">
        <v>344</v>
      </c>
      <c r="J2413" s="107">
        <f t="shared" si="37"/>
        <v>90</v>
      </c>
    </row>
    <row r="2414" spans="1:10" hidden="1" x14ac:dyDescent="0.25">
      <c r="A2414" s="76">
        <v>668378</v>
      </c>
      <c r="B2414" s="144" t="s">
        <v>189</v>
      </c>
      <c r="C2414" s="140">
        <v>90</v>
      </c>
      <c r="D2414" s="76">
        <v>60202</v>
      </c>
      <c r="E2414" s="145" t="s">
        <v>132</v>
      </c>
      <c r="F2414" s="145">
        <v>160</v>
      </c>
      <c r="G2414" s="145">
        <v>180</v>
      </c>
      <c r="H2414" s="145">
        <v>162</v>
      </c>
      <c r="I2414" s="145" t="s">
        <v>344</v>
      </c>
      <c r="J2414" s="107">
        <f t="shared" si="37"/>
        <v>90</v>
      </c>
    </row>
    <row r="2415" spans="1:10" hidden="1" x14ac:dyDescent="0.25">
      <c r="A2415" s="76">
        <v>668378</v>
      </c>
      <c r="B2415" s="144" t="s">
        <v>189</v>
      </c>
      <c r="C2415" s="140">
        <v>90</v>
      </c>
      <c r="D2415" s="76">
        <v>60203</v>
      </c>
      <c r="E2415" s="145" t="s">
        <v>133</v>
      </c>
      <c r="F2415" s="145">
        <v>80</v>
      </c>
      <c r="G2415" s="145">
        <v>120</v>
      </c>
      <c r="H2415" s="145">
        <v>115</v>
      </c>
      <c r="I2415" s="145" t="s">
        <v>344</v>
      </c>
      <c r="J2415" s="107">
        <f t="shared" si="37"/>
        <v>90</v>
      </c>
    </row>
    <row r="2416" spans="1:10" hidden="1" x14ac:dyDescent="0.25">
      <c r="A2416" s="76">
        <v>668377</v>
      </c>
      <c r="B2416" s="144" t="s">
        <v>329</v>
      </c>
      <c r="C2416" s="140">
        <v>95</v>
      </c>
      <c r="D2416" s="76">
        <v>40301</v>
      </c>
      <c r="E2416" s="145" t="s">
        <v>357</v>
      </c>
      <c r="F2416" s="145">
        <v>8000</v>
      </c>
      <c r="G2416" s="145">
        <v>8500</v>
      </c>
      <c r="H2416" s="145">
        <v>6500</v>
      </c>
      <c r="I2416" s="145" t="s">
        <v>345</v>
      </c>
      <c r="J2416" s="107">
        <f t="shared" si="37"/>
        <v>95</v>
      </c>
    </row>
    <row r="2417" spans="1:10" hidden="1" x14ac:dyDescent="0.25">
      <c r="A2417" s="76">
        <v>668377</v>
      </c>
      <c r="B2417" s="144" t="s">
        <v>329</v>
      </c>
      <c r="C2417" s="140">
        <v>95</v>
      </c>
      <c r="D2417" s="76">
        <v>40304</v>
      </c>
      <c r="E2417" s="145" t="s">
        <v>328</v>
      </c>
      <c r="F2417" s="145">
        <v>0</v>
      </c>
      <c r="G2417" s="145">
        <v>200</v>
      </c>
      <c r="H2417" s="145">
        <v>265</v>
      </c>
      <c r="I2417" s="145" t="s">
        <v>345</v>
      </c>
      <c r="J2417" s="107">
        <f t="shared" si="37"/>
        <v>95</v>
      </c>
    </row>
    <row r="2418" spans="1:10" hidden="1" x14ac:dyDescent="0.25">
      <c r="A2418" s="76">
        <v>668377</v>
      </c>
      <c r="B2418" s="144" t="s">
        <v>329</v>
      </c>
      <c r="C2418" s="140">
        <v>95</v>
      </c>
      <c r="D2418" s="76">
        <v>40302</v>
      </c>
      <c r="E2418" s="145" t="s">
        <v>358</v>
      </c>
      <c r="F2418" s="145">
        <v>90</v>
      </c>
      <c r="G2418" s="145">
        <v>95</v>
      </c>
      <c r="H2418" s="145">
        <v>94</v>
      </c>
      <c r="I2418" s="145" t="s">
        <v>344</v>
      </c>
      <c r="J2418" s="107">
        <f t="shared" si="37"/>
        <v>95</v>
      </c>
    </row>
    <row r="2419" spans="1:10" hidden="1" x14ac:dyDescent="0.25">
      <c r="A2419" s="76">
        <v>668377</v>
      </c>
      <c r="B2419" s="144" t="s">
        <v>329</v>
      </c>
      <c r="C2419" s="140">
        <v>95</v>
      </c>
      <c r="D2419" s="76">
        <v>40303</v>
      </c>
      <c r="E2419" s="145" t="s">
        <v>359</v>
      </c>
      <c r="F2419" s="145">
        <v>110</v>
      </c>
      <c r="G2419" s="145">
        <v>115</v>
      </c>
      <c r="H2419" s="145">
        <v>113</v>
      </c>
      <c r="I2419" s="145" t="s">
        <v>344</v>
      </c>
      <c r="J2419" s="107">
        <f t="shared" si="37"/>
        <v>95</v>
      </c>
    </row>
    <row r="2420" spans="1:10" hidden="1" x14ac:dyDescent="0.25">
      <c r="A2420" s="76">
        <v>668376</v>
      </c>
      <c r="B2420" s="144" t="s">
        <v>330</v>
      </c>
      <c r="C2420" s="140">
        <v>94</v>
      </c>
      <c r="D2420" s="76">
        <v>40201</v>
      </c>
      <c r="E2420" s="145" t="s">
        <v>322</v>
      </c>
      <c r="F2420" s="145">
        <v>8000</v>
      </c>
      <c r="G2420" s="145">
        <v>9200</v>
      </c>
      <c r="H2420" s="145">
        <v>6800</v>
      </c>
      <c r="I2420" s="145" t="s">
        <v>345</v>
      </c>
      <c r="J2420" s="107">
        <f t="shared" si="37"/>
        <v>94</v>
      </c>
    </row>
    <row r="2421" spans="1:10" hidden="1" x14ac:dyDescent="0.25">
      <c r="A2421" s="76">
        <v>668376</v>
      </c>
      <c r="B2421" s="144" t="s">
        <v>330</v>
      </c>
      <c r="C2421" s="140">
        <v>94</v>
      </c>
      <c r="D2421" s="76">
        <v>40202</v>
      </c>
      <c r="E2421" s="145" t="s">
        <v>323</v>
      </c>
      <c r="F2421" s="145">
        <v>1</v>
      </c>
      <c r="G2421" s="145">
        <v>2</v>
      </c>
      <c r="H2421" s="145">
        <v>1.2</v>
      </c>
      <c r="I2421" s="145" t="s">
        <v>344</v>
      </c>
      <c r="J2421" s="107">
        <f t="shared" si="37"/>
        <v>94</v>
      </c>
    </row>
    <row r="2422" spans="1:10" hidden="1" x14ac:dyDescent="0.25">
      <c r="A2422" s="76">
        <v>668376</v>
      </c>
      <c r="B2422" s="144" t="s">
        <v>330</v>
      </c>
      <c r="C2422" s="140">
        <v>94</v>
      </c>
      <c r="D2422" s="76">
        <v>40204</v>
      </c>
      <c r="E2422" s="145" t="s">
        <v>324</v>
      </c>
      <c r="F2422" s="145">
        <v>50</v>
      </c>
      <c r="G2422" s="145">
        <v>150</v>
      </c>
      <c r="H2422" s="145">
        <v>65</v>
      </c>
      <c r="I2422" s="145" t="s">
        <v>344</v>
      </c>
      <c r="J2422" s="107">
        <f t="shared" si="37"/>
        <v>94</v>
      </c>
    </row>
    <row r="2423" spans="1:10" hidden="1" x14ac:dyDescent="0.25">
      <c r="A2423" s="76">
        <v>668376</v>
      </c>
      <c r="B2423" s="144" t="s">
        <v>330</v>
      </c>
      <c r="C2423" s="140">
        <v>94</v>
      </c>
      <c r="D2423" s="76">
        <v>40203</v>
      </c>
      <c r="E2423" s="145" t="s">
        <v>325</v>
      </c>
      <c r="F2423" s="145">
        <v>5</v>
      </c>
      <c r="G2423" s="145">
        <v>25</v>
      </c>
      <c r="H2423" s="145">
        <v>6</v>
      </c>
      <c r="I2423" s="145" t="s">
        <v>344</v>
      </c>
      <c r="J2423" s="107">
        <f t="shared" si="37"/>
        <v>94</v>
      </c>
    </row>
    <row r="2424" spans="1:10" hidden="1" x14ac:dyDescent="0.25">
      <c r="A2424" s="76">
        <v>668376</v>
      </c>
      <c r="B2424" s="144" t="s">
        <v>330</v>
      </c>
      <c r="C2424" s="140">
        <v>94</v>
      </c>
      <c r="D2424" s="76">
        <v>40206</v>
      </c>
      <c r="E2424" s="145" t="s">
        <v>326</v>
      </c>
      <c r="F2424" s="145">
        <v>8</v>
      </c>
      <c r="G2424" s="145">
        <v>15</v>
      </c>
      <c r="H2424" s="145">
        <v>8</v>
      </c>
      <c r="I2424" s="145" t="s">
        <v>344</v>
      </c>
      <c r="J2424" s="107">
        <f t="shared" si="37"/>
        <v>94</v>
      </c>
    </row>
    <row r="2425" spans="1:10" hidden="1" x14ac:dyDescent="0.25">
      <c r="A2425" s="76">
        <v>668376</v>
      </c>
      <c r="B2425" s="144" t="s">
        <v>330</v>
      </c>
      <c r="C2425" s="140">
        <v>94</v>
      </c>
      <c r="D2425" s="76">
        <v>40205</v>
      </c>
      <c r="E2425" s="145" t="s">
        <v>327</v>
      </c>
      <c r="F2425" s="145">
        <v>78</v>
      </c>
      <c r="G2425" s="145">
        <v>82</v>
      </c>
      <c r="H2425" s="145">
        <v>78</v>
      </c>
      <c r="I2425" s="145" t="s">
        <v>344</v>
      </c>
      <c r="J2425" s="107">
        <f t="shared" si="37"/>
        <v>94</v>
      </c>
    </row>
    <row r="2426" spans="1:10" hidden="1" x14ac:dyDescent="0.25">
      <c r="A2426" s="76">
        <v>668372</v>
      </c>
      <c r="B2426" s="144" t="s">
        <v>196</v>
      </c>
      <c r="C2426" s="140">
        <v>86</v>
      </c>
      <c r="D2426" s="76">
        <v>60303</v>
      </c>
      <c r="E2426" s="145" t="s">
        <v>240</v>
      </c>
      <c r="F2426" s="145">
        <v>0</v>
      </c>
      <c r="G2426" s="145">
        <v>110</v>
      </c>
      <c r="H2426" s="145">
        <v>45.8</v>
      </c>
      <c r="I2426" s="145" t="s">
        <v>344</v>
      </c>
      <c r="J2426" s="107">
        <f t="shared" si="37"/>
        <v>86</v>
      </c>
    </row>
    <row r="2427" spans="1:10" hidden="1" x14ac:dyDescent="0.25">
      <c r="A2427" s="76">
        <v>668372</v>
      </c>
      <c r="B2427" s="144" t="s">
        <v>196</v>
      </c>
      <c r="C2427" s="140">
        <v>86</v>
      </c>
      <c r="D2427" s="76">
        <v>60302</v>
      </c>
      <c r="E2427" s="145" t="s">
        <v>241</v>
      </c>
      <c r="F2427" s="145">
        <v>0</v>
      </c>
      <c r="G2427" s="145">
        <v>60</v>
      </c>
      <c r="H2427" s="145">
        <v>4</v>
      </c>
      <c r="I2427" s="145" t="s">
        <v>344</v>
      </c>
      <c r="J2427" s="107">
        <f t="shared" si="37"/>
        <v>86</v>
      </c>
    </row>
    <row r="2428" spans="1:10" hidden="1" x14ac:dyDescent="0.25">
      <c r="A2428" s="76">
        <v>668372</v>
      </c>
      <c r="B2428" s="144" t="s">
        <v>196</v>
      </c>
      <c r="C2428" s="140">
        <v>86</v>
      </c>
      <c r="D2428" s="76">
        <v>60301</v>
      </c>
      <c r="E2428" s="145" t="s">
        <v>242</v>
      </c>
      <c r="F2428" s="145">
        <v>105</v>
      </c>
      <c r="G2428" s="145">
        <v>120</v>
      </c>
      <c r="H2428" s="145">
        <v>110</v>
      </c>
      <c r="I2428" s="145" t="s">
        <v>344</v>
      </c>
      <c r="J2428" s="107">
        <f t="shared" si="37"/>
        <v>86</v>
      </c>
    </row>
    <row r="2429" spans="1:10" hidden="1" x14ac:dyDescent="0.25">
      <c r="A2429" s="76">
        <v>668370</v>
      </c>
      <c r="B2429" s="144" t="s">
        <v>188</v>
      </c>
      <c r="C2429" s="140">
        <v>55</v>
      </c>
      <c r="D2429" s="76">
        <v>30201</v>
      </c>
      <c r="E2429" s="145" t="s">
        <v>113</v>
      </c>
      <c r="F2429" s="145">
        <v>8500</v>
      </c>
      <c r="G2429" s="145">
        <v>9500</v>
      </c>
      <c r="H2429" s="145">
        <v>6000</v>
      </c>
      <c r="I2429" s="145" t="s">
        <v>345</v>
      </c>
      <c r="J2429" s="107">
        <f t="shared" si="37"/>
        <v>55</v>
      </c>
    </row>
    <row r="2430" spans="1:10" hidden="1" x14ac:dyDescent="0.25">
      <c r="A2430" s="76">
        <v>668370</v>
      </c>
      <c r="B2430" s="144" t="s">
        <v>188</v>
      </c>
      <c r="C2430" s="140">
        <v>55</v>
      </c>
      <c r="D2430" s="76">
        <v>30205</v>
      </c>
      <c r="E2430" s="145" t="s">
        <v>114</v>
      </c>
      <c r="F2430" s="145">
        <v>0.5</v>
      </c>
      <c r="G2430" s="145">
        <v>0.6</v>
      </c>
      <c r="H2430" s="145">
        <v>0.6</v>
      </c>
      <c r="I2430" s="145" t="s">
        <v>344</v>
      </c>
      <c r="J2430" s="107">
        <f t="shared" si="37"/>
        <v>55</v>
      </c>
    </row>
    <row r="2431" spans="1:10" x14ac:dyDescent="0.25">
      <c r="A2431" s="76">
        <v>668370</v>
      </c>
      <c r="B2431" s="144" t="s">
        <v>188</v>
      </c>
      <c r="C2431" s="140">
        <v>55</v>
      </c>
      <c r="D2431" s="76">
        <v>30206</v>
      </c>
      <c r="E2431" s="145" t="s">
        <v>115</v>
      </c>
      <c r="F2431" s="145">
        <v>0.5</v>
      </c>
      <c r="G2431" s="145">
        <v>2</v>
      </c>
      <c r="H2431" s="145">
        <v>4</v>
      </c>
      <c r="I2431" s="145" t="s">
        <v>345</v>
      </c>
      <c r="J2431" s="107">
        <f t="shared" si="37"/>
        <v>55</v>
      </c>
    </row>
    <row r="2432" spans="1:10" hidden="1" x14ac:dyDescent="0.25">
      <c r="A2432" s="76">
        <v>668370</v>
      </c>
      <c r="B2432" s="144" t="s">
        <v>188</v>
      </c>
      <c r="C2432" s="140">
        <v>55</v>
      </c>
      <c r="D2432" s="76">
        <v>30202</v>
      </c>
      <c r="E2432" s="145" t="s">
        <v>116</v>
      </c>
      <c r="F2432" s="145">
        <v>50</v>
      </c>
      <c r="G2432" s="145">
        <v>300</v>
      </c>
      <c r="H2432" s="145">
        <v>420</v>
      </c>
      <c r="I2432" s="145" t="s">
        <v>345</v>
      </c>
      <c r="J2432" s="107">
        <f t="shared" si="37"/>
        <v>55</v>
      </c>
    </row>
    <row r="2433" spans="1:10" hidden="1" x14ac:dyDescent="0.25">
      <c r="A2433" s="76">
        <v>668370</v>
      </c>
      <c r="B2433" s="144" t="s">
        <v>188</v>
      </c>
      <c r="C2433" s="140">
        <v>55</v>
      </c>
      <c r="D2433" s="76">
        <v>30203</v>
      </c>
      <c r="E2433" s="145" t="s">
        <v>117</v>
      </c>
      <c r="F2433" s="145">
        <v>105</v>
      </c>
      <c r="G2433" s="145">
        <v>110</v>
      </c>
      <c r="H2433" s="145">
        <v>105</v>
      </c>
      <c r="I2433" s="145" t="s">
        <v>344</v>
      </c>
      <c r="J2433" s="107">
        <f t="shared" si="37"/>
        <v>55</v>
      </c>
    </row>
    <row r="2434" spans="1:10" hidden="1" x14ac:dyDescent="0.25">
      <c r="A2434" s="76">
        <v>668370</v>
      </c>
      <c r="B2434" s="144" t="s">
        <v>188</v>
      </c>
      <c r="C2434" s="140">
        <v>55</v>
      </c>
      <c r="D2434" s="76">
        <v>30204</v>
      </c>
      <c r="E2434" s="145" t="s">
        <v>118</v>
      </c>
      <c r="F2434" s="145">
        <v>120</v>
      </c>
      <c r="G2434" s="145">
        <v>125</v>
      </c>
      <c r="H2434" s="145">
        <v>125</v>
      </c>
      <c r="I2434" s="145" t="s">
        <v>344</v>
      </c>
      <c r="J2434" s="107">
        <f t="shared" ref="J2434:J2497" si="38">IF(A2434="","",IF(OR(C2434=73,C2434=74,C2434=75),75,IF(OR(C2434=31,C2434=32,C2434=33),33,IF(OR(C2434=301,C2434=302,C2434=303,C2434=304,C2434=305),301,C2434))))</f>
        <v>55</v>
      </c>
    </row>
    <row r="2435" spans="1:10" hidden="1" x14ac:dyDescent="0.25">
      <c r="A2435" s="76">
        <v>668368</v>
      </c>
      <c r="B2435" s="144" t="s">
        <v>198</v>
      </c>
      <c r="C2435" s="140">
        <v>304</v>
      </c>
      <c r="D2435" s="76">
        <v>60402</v>
      </c>
      <c r="E2435" s="145" t="s">
        <v>179</v>
      </c>
      <c r="F2435" s="145">
        <v>2</v>
      </c>
      <c r="G2435" s="145">
        <v>8</v>
      </c>
      <c r="H2435" s="145">
        <v>6</v>
      </c>
      <c r="I2435" s="145" t="s">
        <v>344</v>
      </c>
      <c r="J2435" s="107">
        <f t="shared" si="38"/>
        <v>301</v>
      </c>
    </row>
    <row r="2436" spans="1:10" hidden="1" x14ac:dyDescent="0.25">
      <c r="A2436" s="76">
        <v>668368</v>
      </c>
      <c r="B2436" s="144" t="s">
        <v>198</v>
      </c>
      <c r="C2436" s="140">
        <v>304</v>
      </c>
      <c r="D2436" s="76">
        <v>60404</v>
      </c>
      <c r="E2436" s="145" t="s">
        <v>211</v>
      </c>
      <c r="F2436" s="145">
        <v>0.5</v>
      </c>
      <c r="G2436" s="145">
        <v>6.5</v>
      </c>
      <c r="H2436" s="145">
        <v>6.5</v>
      </c>
      <c r="I2436" s="145" t="s">
        <v>344</v>
      </c>
      <c r="J2436" s="107">
        <f t="shared" si="38"/>
        <v>301</v>
      </c>
    </row>
    <row r="2437" spans="1:10" hidden="1" x14ac:dyDescent="0.25">
      <c r="A2437" s="76">
        <v>668368</v>
      </c>
      <c r="B2437" s="144" t="s">
        <v>198</v>
      </c>
      <c r="C2437" s="140">
        <v>304</v>
      </c>
      <c r="D2437" s="76">
        <v>60401</v>
      </c>
      <c r="E2437" s="145" t="s">
        <v>180</v>
      </c>
      <c r="F2437" s="145">
        <v>35</v>
      </c>
      <c r="G2437" s="145">
        <v>36.5</v>
      </c>
      <c r="H2437" s="145">
        <v>34.9</v>
      </c>
      <c r="I2437" s="145" t="s">
        <v>345</v>
      </c>
      <c r="J2437" s="107">
        <f t="shared" si="38"/>
        <v>301</v>
      </c>
    </row>
    <row r="2438" spans="1:10" hidden="1" x14ac:dyDescent="0.25">
      <c r="A2438" s="76">
        <v>668368</v>
      </c>
      <c r="B2438" s="144" t="s">
        <v>198</v>
      </c>
      <c r="C2438" s="140">
        <v>304</v>
      </c>
      <c r="D2438" s="76">
        <v>60403</v>
      </c>
      <c r="E2438" s="145" t="s">
        <v>212</v>
      </c>
      <c r="F2438" s="145">
        <v>150</v>
      </c>
      <c r="G2438" s="145">
        <v>300</v>
      </c>
      <c r="H2438" s="145">
        <v>240</v>
      </c>
      <c r="I2438" s="145" t="s">
        <v>344</v>
      </c>
      <c r="J2438" s="107">
        <f t="shared" si="38"/>
        <v>301</v>
      </c>
    </row>
    <row r="2439" spans="1:10" hidden="1" x14ac:dyDescent="0.25">
      <c r="A2439" s="76">
        <v>668366</v>
      </c>
      <c r="B2439" s="144" t="s">
        <v>195</v>
      </c>
      <c r="C2439" s="140">
        <v>303</v>
      </c>
      <c r="D2439" s="76">
        <v>60402</v>
      </c>
      <c r="E2439" s="145" t="s">
        <v>179</v>
      </c>
      <c r="F2439" s="145">
        <v>2</v>
      </c>
      <c r="G2439" s="145">
        <v>8</v>
      </c>
      <c r="H2439" s="145">
        <v>6</v>
      </c>
      <c r="I2439" s="145" t="s">
        <v>344</v>
      </c>
      <c r="J2439" s="107">
        <f t="shared" si="38"/>
        <v>301</v>
      </c>
    </row>
    <row r="2440" spans="1:10" hidden="1" x14ac:dyDescent="0.25">
      <c r="A2440" s="76">
        <v>668366</v>
      </c>
      <c r="B2440" s="144" t="s">
        <v>195</v>
      </c>
      <c r="C2440" s="140">
        <v>303</v>
      </c>
      <c r="D2440" s="76">
        <v>60404</v>
      </c>
      <c r="E2440" s="145" t="s">
        <v>211</v>
      </c>
      <c r="F2440" s="145">
        <v>0.5</v>
      </c>
      <c r="G2440" s="145">
        <v>6.5</v>
      </c>
      <c r="H2440" s="145">
        <v>6.5</v>
      </c>
      <c r="I2440" s="145" t="s">
        <v>344</v>
      </c>
      <c r="J2440" s="107">
        <f t="shared" si="38"/>
        <v>301</v>
      </c>
    </row>
    <row r="2441" spans="1:10" hidden="1" x14ac:dyDescent="0.25">
      <c r="A2441" s="76">
        <v>668366</v>
      </c>
      <c r="B2441" s="144" t="s">
        <v>195</v>
      </c>
      <c r="C2441" s="140">
        <v>303</v>
      </c>
      <c r="D2441" s="76">
        <v>60401</v>
      </c>
      <c r="E2441" s="145" t="s">
        <v>180</v>
      </c>
      <c r="F2441" s="145">
        <v>35</v>
      </c>
      <c r="G2441" s="145">
        <v>36.5</v>
      </c>
      <c r="H2441" s="145">
        <v>35.1</v>
      </c>
      <c r="I2441" s="145" t="s">
        <v>344</v>
      </c>
      <c r="J2441" s="107">
        <f t="shared" si="38"/>
        <v>301</v>
      </c>
    </row>
    <row r="2442" spans="1:10" hidden="1" x14ac:dyDescent="0.25">
      <c r="A2442" s="76">
        <v>668366</v>
      </c>
      <c r="B2442" s="144" t="s">
        <v>195</v>
      </c>
      <c r="C2442" s="140">
        <v>303</v>
      </c>
      <c r="D2442" s="76">
        <v>60403</v>
      </c>
      <c r="E2442" s="145" t="s">
        <v>212</v>
      </c>
      <c r="F2442" s="145">
        <v>150</v>
      </c>
      <c r="G2442" s="145">
        <v>300</v>
      </c>
      <c r="H2442" s="145">
        <v>240</v>
      </c>
      <c r="I2442" s="145" t="s">
        <v>344</v>
      </c>
      <c r="J2442" s="107">
        <f t="shared" si="38"/>
        <v>301</v>
      </c>
    </row>
    <row r="2443" spans="1:10" hidden="1" x14ac:dyDescent="0.25">
      <c r="A2443" s="76">
        <v>668364</v>
      </c>
      <c r="B2443" s="144" t="s">
        <v>187</v>
      </c>
      <c r="C2443" s="140">
        <v>75</v>
      </c>
      <c r="D2443" s="76">
        <v>30406</v>
      </c>
      <c r="E2443" s="145" t="s">
        <v>119</v>
      </c>
      <c r="F2443" s="145">
        <v>2400</v>
      </c>
      <c r="G2443" s="145">
        <v>2550</v>
      </c>
      <c r="H2443" s="145">
        <v>2340</v>
      </c>
      <c r="I2443" s="145" t="s">
        <v>345</v>
      </c>
      <c r="J2443" s="107">
        <f t="shared" si="38"/>
        <v>75</v>
      </c>
    </row>
    <row r="2444" spans="1:10" hidden="1" x14ac:dyDescent="0.25">
      <c r="A2444" s="76">
        <v>668364</v>
      </c>
      <c r="B2444" s="144" t="s">
        <v>187</v>
      </c>
      <c r="C2444" s="140">
        <v>75</v>
      </c>
      <c r="D2444" s="76">
        <v>30408</v>
      </c>
      <c r="E2444" s="145" t="s">
        <v>120</v>
      </c>
      <c r="F2444" s="145">
        <v>20</v>
      </c>
      <c r="G2444" s="145">
        <v>25</v>
      </c>
      <c r="H2444" s="145">
        <v>25</v>
      </c>
      <c r="I2444" s="145" t="s">
        <v>344</v>
      </c>
      <c r="J2444" s="107">
        <f t="shared" si="38"/>
        <v>75</v>
      </c>
    </row>
    <row r="2445" spans="1:10" hidden="1" x14ac:dyDescent="0.25">
      <c r="A2445" s="76">
        <v>668364</v>
      </c>
      <c r="B2445" s="144" t="s">
        <v>187</v>
      </c>
      <c r="C2445" s="140">
        <v>75</v>
      </c>
      <c r="D2445" s="76">
        <v>30409</v>
      </c>
      <c r="E2445" s="145" t="s">
        <v>121</v>
      </c>
      <c r="F2445" s="145">
        <v>0.1</v>
      </c>
      <c r="G2445" s="145">
        <v>0.2</v>
      </c>
      <c r="H2445" s="145">
        <v>0.2</v>
      </c>
      <c r="I2445" s="145" t="s">
        <v>344</v>
      </c>
      <c r="J2445" s="107">
        <f t="shared" si="38"/>
        <v>75</v>
      </c>
    </row>
    <row r="2446" spans="1:10" hidden="1" x14ac:dyDescent="0.25">
      <c r="A2446" s="76">
        <v>668364</v>
      </c>
      <c r="B2446" s="144" t="s">
        <v>187</v>
      </c>
      <c r="C2446" s="140">
        <v>75</v>
      </c>
      <c r="D2446" s="76">
        <v>30401</v>
      </c>
      <c r="E2446" s="145" t="s">
        <v>122</v>
      </c>
      <c r="F2446" s="145">
        <v>2</v>
      </c>
      <c r="G2446" s="145">
        <v>6</v>
      </c>
      <c r="H2446" s="145">
        <v>5.6</v>
      </c>
      <c r="I2446" s="145" t="s">
        <v>344</v>
      </c>
      <c r="J2446" s="107">
        <f t="shared" si="38"/>
        <v>75</v>
      </c>
    </row>
    <row r="2447" spans="1:10" hidden="1" x14ac:dyDescent="0.25">
      <c r="A2447" s="76">
        <v>668364</v>
      </c>
      <c r="B2447" s="144" t="s">
        <v>187</v>
      </c>
      <c r="C2447" s="140">
        <v>75</v>
      </c>
      <c r="D2447" s="76">
        <v>30407</v>
      </c>
      <c r="E2447" s="145" t="s">
        <v>123</v>
      </c>
      <c r="F2447" s="145">
        <v>1.3</v>
      </c>
      <c r="G2447" s="145">
        <v>1.8</v>
      </c>
      <c r="H2447" s="145">
        <v>1.4</v>
      </c>
      <c r="I2447" s="145" t="s">
        <v>344</v>
      </c>
      <c r="J2447" s="107">
        <f t="shared" si="38"/>
        <v>75</v>
      </c>
    </row>
    <row r="2448" spans="1:10" hidden="1" x14ac:dyDescent="0.25">
      <c r="A2448" s="76">
        <v>668364</v>
      </c>
      <c r="B2448" s="144" t="s">
        <v>187</v>
      </c>
      <c r="C2448" s="140">
        <v>75</v>
      </c>
      <c r="D2448" s="76">
        <v>30405</v>
      </c>
      <c r="E2448" s="145" t="s">
        <v>124</v>
      </c>
      <c r="F2448" s="145">
        <v>47</v>
      </c>
      <c r="G2448" s="145">
        <v>50</v>
      </c>
      <c r="H2448" s="145">
        <v>53.3</v>
      </c>
      <c r="I2448" s="145" t="s">
        <v>345</v>
      </c>
      <c r="J2448" s="107">
        <f t="shared" si="38"/>
        <v>75</v>
      </c>
    </row>
    <row r="2449" spans="1:10" hidden="1" x14ac:dyDescent="0.25">
      <c r="A2449" s="76">
        <v>668364</v>
      </c>
      <c r="B2449" s="144" t="s">
        <v>187</v>
      </c>
      <c r="C2449" s="140">
        <v>75</v>
      </c>
      <c r="D2449" s="76">
        <v>30403</v>
      </c>
      <c r="E2449" s="145" t="s">
        <v>125</v>
      </c>
      <c r="F2449" s="145">
        <v>85</v>
      </c>
      <c r="G2449" s="145">
        <v>100</v>
      </c>
      <c r="H2449" s="145">
        <v>92.2</v>
      </c>
      <c r="I2449" s="145" t="s">
        <v>344</v>
      </c>
      <c r="J2449" s="107">
        <f t="shared" si="38"/>
        <v>75</v>
      </c>
    </row>
    <row r="2450" spans="1:10" hidden="1" x14ac:dyDescent="0.25">
      <c r="A2450" s="76">
        <v>668364</v>
      </c>
      <c r="B2450" s="144" t="s">
        <v>187</v>
      </c>
      <c r="C2450" s="140">
        <v>75</v>
      </c>
      <c r="D2450" s="76">
        <v>30402</v>
      </c>
      <c r="E2450" s="145" t="s">
        <v>126</v>
      </c>
      <c r="F2450" s="145">
        <v>180</v>
      </c>
      <c r="G2450" s="145">
        <v>200</v>
      </c>
      <c r="H2450" s="145">
        <v>176.9</v>
      </c>
      <c r="I2450" s="145" t="s">
        <v>345</v>
      </c>
      <c r="J2450" s="107">
        <f t="shared" si="38"/>
        <v>75</v>
      </c>
    </row>
    <row r="2451" spans="1:10" hidden="1" x14ac:dyDescent="0.25">
      <c r="A2451" s="76">
        <v>668364</v>
      </c>
      <c r="B2451" s="144" t="s">
        <v>187</v>
      </c>
      <c r="C2451" s="140">
        <v>75</v>
      </c>
      <c r="D2451" s="76">
        <v>30404</v>
      </c>
      <c r="E2451" s="145" t="s">
        <v>127</v>
      </c>
      <c r="F2451" s="145">
        <v>16</v>
      </c>
      <c r="G2451" s="145">
        <v>20</v>
      </c>
      <c r="H2451" s="145">
        <v>20</v>
      </c>
      <c r="I2451" s="145" t="s">
        <v>344</v>
      </c>
      <c r="J2451" s="107">
        <f t="shared" si="38"/>
        <v>75</v>
      </c>
    </row>
    <row r="2452" spans="1:10" hidden="1" x14ac:dyDescent="0.25">
      <c r="A2452" s="76">
        <v>668363</v>
      </c>
      <c r="B2452" s="144" t="s">
        <v>225</v>
      </c>
      <c r="C2452" s="140">
        <v>76</v>
      </c>
      <c r="D2452" s="76">
        <v>40402</v>
      </c>
      <c r="E2452" s="145" t="s">
        <v>220</v>
      </c>
      <c r="F2452" s="145">
        <v>6000</v>
      </c>
      <c r="G2452" s="145">
        <v>9500</v>
      </c>
      <c r="H2452" s="145">
        <v>8400</v>
      </c>
      <c r="I2452" s="145" t="s">
        <v>344</v>
      </c>
      <c r="J2452" s="107">
        <f t="shared" si="38"/>
        <v>76</v>
      </c>
    </row>
    <row r="2453" spans="1:10" hidden="1" x14ac:dyDescent="0.25">
      <c r="A2453" s="76">
        <v>668363</v>
      </c>
      <c r="B2453" s="144" t="s">
        <v>225</v>
      </c>
      <c r="C2453" s="140">
        <v>76</v>
      </c>
      <c r="D2453" s="76">
        <v>40406</v>
      </c>
      <c r="E2453" s="145" t="s">
        <v>221</v>
      </c>
      <c r="F2453" s="145">
        <v>600</v>
      </c>
      <c r="G2453" s="145">
        <v>800</v>
      </c>
      <c r="H2453" s="145">
        <v>600</v>
      </c>
      <c r="I2453" s="145" t="s">
        <v>344</v>
      </c>
      <c r="J2453" s="107">
        <f t="shared" si="38"/>
        <v>76</v>
      </c>
    </row>
    <row r="2454" spans="1:10" hidden="1" x14ac:dyDescent="0.25">
      <c r="A2454" s="76">
        <v>668363</v>
      </c>
      <c r="B2454" s="144" t="s">
        <v>225</v>
      </c>
      <c r="C2454" s="140">
        <v>76</v>
      </c>
      <c r="D2454" s="76">
        <v>40405</v>
      </c>
      <c r="E2454" s="145" t="s">
        <v>222</v>
      </c>
      <c r="F2454" s="145">
        <v>19</v>
      </c>
      <c r="G2454" s="145">
        <v>20</v>
      </c>
      <c r="H2454" s="145">
        <v>20</v>
      </c>
      <c r="I2454" s="145" t="s">
        <v>344</v>
      </c>
      <c r="J2454" s="107">
        <f t="shared" si="38"/>
        <v>76</v>
      </c>
    </row>
    <row r="2455" spans="1:10" hidden="1" x14ac:dyDescent="0.25">
      <c r="A2455" s="76">
        <v>668363</v>
      </c>
      <c r="B2455" s="144" t="s">
        <v>225</v>
      </c>
      <c r="C2455" s="140">
        <v>76</v>
      </c>
      <c r="D2455" s="76">
        <v>40401</v>
      </c>
      <c r="E2455" s="145" t="s">
        <v>128</v>
      </c>
      <c r="F2455" s="145">
        <v>0</v>
      </c>
      <c r="G2455" s="145">
        <v>5</v>
      </c>
      <c r="H2455" s="145">
        <v>2.5</v>
      </c>
      <c r="I2455" s="145" t="s">
        <v>344</v>
      </c>
      <c r="J2455" s="107">
        <f t="shared" si="38"/>
        <v>76</v>
      </c>
    </row>
    <row r="2456" spans="1:10" hidden="1" x14ac:dyDescent="0.25">
      <c r="A2456" s="76">
        <v>668363</v>
      </c>
      <c r="B2456" s="144" t="s">
        <v>225</v>
      </c>
      <c r="C2456" s="140">
        <v>76</v>
      </c>
      <c r="D2456" s="76">
        <v>40404</v>
      </c>
      <c r="E2456" s="145" t="s">
        <v>129</v>
      </c>
      <c r="F2456" s="145">
        <v>1.5</v>
      </c>
      <c r="G2456" s="145">
        <v>2</v>
      </c>
      <c r="H2456" s="145">
        <v>1.5</v>
      </c>
      <c r="I2456" s="145" t="s">
        <v>344</v>
      </c>
      <c r="J2456" s="107">
        <f t="shared" si="38"/>
        <v>76</v>
      </c>
    </row>
    <row r="2457" spans="1:10" hidden="1" x14ac:dyDescent="0.25">
      <c r="A2457" s="76">
        <v>668363</v>
      </c>
      <c r="B2457" s="144" t="s">
        <v>225</v>
      </c>
      <c r="C2457" s="140">
        <v>76</v>
      </c>
      <c r="D2457" s="76">
        <v>40403</v>
      </c>
      <c r="E2457" s="145" t="s">
        <v>223</v>
      </c>
      <c r="F2457" s="145">
        <v>245</v>
      </c>
      <c r="G2457" s="145">
        <v>255</v>
      </c>
      <c r="H2457" s="145">
        <v>255</v>
      </c>
      <c r="I2457" s="145" t="s">
        <v>344</v>
      </c>
      <c r="J2457" s="107">
        <f t="shared" si="38"/>
        <v>76</v>
      </c>
    </row>
    <row r="2458" spans="1:10" hidden="1" x14ac:dyDescent="0.25">
      <c r="A2458" s="76">
        <v>668363</v>
      </c>
      <c r="B2458" s="144" t="s">
        <v>225</v>
      </c>
      <c r="C2458" s="140">
        <v>76</v>
      </c>
      <c r="D2458" s="76">
        <v>40407</v>
      </c>
      <c r="E2458" s="145" t="s">
        <v>224</v>
      </c>
      <c r="F2458" s="145">
        <v>52</v>
      </c>
      <c r="G2458" s="145">
        <v>60</v>
      </c>
      <c r="H2458" s="145">
        <v>59</v>
      </c>
      <c r="I2458" s="145" t="s">
        <v>344</v>
      </c>
      <c r="J2458" s="107">
        <f t="shared" si="38"/>
        <v>76</v>
      </c>
    </row>
    <row r="2459" spans="1:10" hidden="1" x14ac:dyDescent="0.25">
      <c r="A2459" s="76">
        <v>668362</v>
      </c>
      <c r="B2459" s="144" t="s">
        <v>329</v>
      </c>
      <c r="C2459" s="140">
        <v>95</v>
      </c>
      <c r="D2459" s="76">
        <v>40301</v>
      </c>
      <c r="E2459" s="145" t="s">
        <v>357</v>
      </c>
      <c r="F2459" s="145">
        <v>8000</v>
      </c>
      <c r="G2459" s="145">
        <v>8500</v>
      </c>
      <c r="H2459" s="145">
        <v>6500</v>
      </c>
      <c r="I2459" s="145" t="s">
        <v>345</v>
      </c>
      <c r="J2459" s="107">
        <f t="shared" si="38"/>
        <v>95</v>
      </c>
    </row>
    <row r="2460" spans="1:10" hidden="1" x14ac:dyDescent="0.25">
      <c r="A2460" s="76">
        <v>668362</v>
      </c>
      <c r="B2460" s="144" t="s">
        <v>329</v>
      </c>
      <c r="C2460" s="140">
        <v>95</v>
      </c>
      <c r="D2460" s="76">
        <v>40304</v>
      </c>
      <c r="E2460" s="145" t="s">
        <v>328</v>
      </c>
      <c r="F2460" s="145">
        <v>0</v>
      </c>
      <c r="G2460" s="145">
        <v>200</v>
      </c>
      <c r="H2460" s="145">
        <v>236</v>
      </c>
      <c r="I2460" s="145" t="s">
        <v>345</v>
      </c>
      <c r="J2460" s="107">
        <f t="shared" si="38"/>
        <v>95</v>
      </c>
    </row>
    <row r="2461" spans="1:10" hidden="1" x14ac:dyDescent="0.25">
      <c r="A2461" s="76">
        <v>668362</v>
      </c>
      <c r="B2461" s="144" t="s">
        <v>329</v>
      </c>
      <c r="C2461" s="140">
        <v>95</v>
      </c>
      <c r="D2461" s="76">
        <v>40302</v>
      </c>
      <c r="E2461" s="145" t="s">
        <v>358</v>
      </c>
      <c r="F2461" s="145">
        <v>90</v>
      </c>
      <c r="G2461" s="145">
        <v>95</v>
      </c>
      <c r="H2461" s="145">
        <v>95</v>
      </c>
      <c r="I2461" s="145" t="s">
        <v>344</v>
      </c>
      <c r="J2461" s="107">
        <f t="shared" si="38"/>
        <v>95</v>
      </c>
    </row>
    <row r="2462" spans="1:10" hidden="1" x14ac:dyDescent="0.25">
      <c r="A2462" s="76">
        <v>668362</v>
      </c>
      <c r="B2462" s="144" t="s">
        <v>329</v>
      </c>
      <c r="C2462" s="140">
        <v>95</v>
      </c>
      <c r="D2462" s="76">
        <v>40303</v>
      </c>
      <c r="E2462" s="145" t="s">
        <v>359</v>
      </c>
      <c r="F2462" s="145">
        <v>110</v>
      </c>
      <c r="G2462" s="145">
        <v>115</v>
      </c>
      <c r="H2462" s="145">
        <v>110</v>
      </c>
      <c r="I2462" s="145" t="s">
        <v>344</v>
      </c>
      <c r="J2462" s="107">
        <f t="shared" si="38"/>
        <v>95</v>
      </c>
    </row>
    <row r="2463" spans="1:10" hidden="1" x14ac:dyDescent="0.25">
      <c r="A2463" s="76">
        <v>668361</v>
      </c>
      <c r="B2463" s="144" t="s">
        <v>330</v>
      </c>
      <c r="C2463" s="140">
        <v>94</v>
      </c>
      <c r="D2463" s="76">
        <v>40201</v>
      </c>
      <c r="E2463" s="145" t="s">
        <v>322</v>
      </c>
      <c r="F2463" s="145">
        <v>8000</v>
      </c>
      <c r="G2463" s="145">
        <v>9200</v>
      </c>
      <c r="H2463" s="145">
        <v>6800</v>
      </c>
      <c r="I2463" s="145" t="s">
        <v>345</v>
      </c>
      <c r="J2463" s="107">
        <f t="shared" si="38"/>
        <v>94</v>
      </c>
    </row>
    <row r="2464" spans="1:10" hidden="1" x14ac:dyDescent="0.25">
      <c r="A2464" s="76">
        <v>668361</v>
      </c>
      <c r="B2464" s="144" t="s">
        <v>330</v>
      </c>
      <c r="C2464" s="140">
        <v>94</v>
      </c>
      <c r="D2464" s="76">
        <v>40202</v>
      </c>
      <c r="E2464" s="145" t="s">
        <v>323</v>
      </c>
      <c r="F2464" s="145">
        <v>1</v>
      </c>
      <c r="G2464" s="145">
        <v>2</v>
      </c>
      <c r="H2464" s="145">
        <v>1.2</v>
      </c>
      <c r="I2464" s="145" t="s">
        <v>344</v>
      </c>
      <c r="J2464" s="107">
        <f t="shared" si="38"/>
        <v>94</v>
      </c>
    </row>
    <row r="2465" spans="1:10" hidden="1" x14ac:dyDescent="0.25">
      <c r="A2465" s="76">
        <v>668361</v>
      </c>
      <c r="B2465" s="144" t="s">
        <v>330</v>
      </c>
      <c r="C2465" s="140">
        <v>94</v>
      </c>
      <c r="D2465" s="76">
        <v>40204</v>
      </c>
      <c r="E2465" s="145" t="s">
        <v>324</v>
      </c>
      <c r="F2465" s="145">
        <v>50</v>
      </c>
      <c r="G2465" s="145">
        <v>150</v>
      </c>
      <c r="H2465" s="145">
        <v>55</v>
      </c>
      <c r="I2465" s="145" t="s">
        <v>344</v>
      </c>
      <c r="J2465" s="107">
        <f t="shared" si="38"/>
        <v>94</v>
      </c>
    </row>
    <row r="2466" spans="1:10" hidden="1" x14ac:dyDescent="0.25">
      <c r="A2466" s="76">
        <v>668361</v>
      </c>
      <c r="B2466" s="144" t="s">
        <v>330</v>
      </c>
      <c r="C2466" s="140">
        <v>94</v>
      </c>
      <c r="D2466" s="76">
        <v>40203</v>
      </c>
      <c r="E2466" s="145" t="s">
        <v>325</v>
      </c>
      <c r="F2466" s="145">
        <v>5</v>
      </c>
      <c r="G2466" s="145">
        <v>25</v>
      </c>
      <c r="H2466" s="145">
        <v>5</v>
      </c>
      <c r="I2466" s="145" t="s">
        <v>344</v>
      </c>
      <c r="J2466" s="107">
        <f t="shared" si="38"/>
        <v>94</v>
      </c>
    </row>
    <row r="2467" spans="1:10" hidden="1" x14ac:dyDescent="0.25">
      <c r="A2467" s="76">
        <v>668361</v>
      </c>
      <c r="B2467" s="144" t="s">
        <v>330</v>
      </c>
      <c r="C2467" s="140">
        <v>94</v>
      </c>
      <c r="D2467" s="76">
        <v>40206</v>
      </c>
      <c r="E2467" s="145" t="s">
        <v>326</v>
      </c>
      <c r="F2467" s="145">
        <v>8</v>
      </c>
      <c r="G2467" s="145">
        <v>15</v>
      </c>
      <c r="H2467" s="145">
        <v>8</v>
      </c>
      <c r="I2467" s="145" t="s">
        <v>344</v>
      </c>
      <c r="J2467" s="107">
        <f t="shared" si="38"/>
        <v>94</v>
      </c>
    </row>
    <row r="2468" spans="1:10" hidden="1" x14ac:dyDescent="0.25">
      <c r="A2468" s="76">
        <v>668361</v>
      </c>
      <c r="B2468" s="144" t="s">
        <v>330</v>
      </c>
      <c r="C2468" s="140">
        <v>94</v>
      </c>
      <c r="D2468" s="76">
        <v>40205</v>
      </c>
      <c r="E2468" s="145" t="s">
        <v>327</v>
      </c>
      <c r="F2468" s="145">
        <v>78</v>
      </c>
      <c r="G2468" s="145">
        <v>82</v>
      </c>
      <c r="H2468" s="145">
        <v>78</v>
      </c>
      <c r="I2468" s="145" t="s">
        <v>344</v>
      </c>
      <c r="J2468" s="107">
        <f t="shared" si="38"/>
        <v>94</v>
      </c>
    </row>
    <row r="2469" spans="1:10" hidden="1" x14ac:dyDescent="0.25">
      <c r="A2469" s="76">
        <v>668359</v>
      </c>
      <c r="B2469" s="144" t="s">
        <v>189</v>
      </c>
      <c r="C2469" s="140">
        <v>90</v>
      </c>
      <c r="D2469" s="76">
        <v>60201</v>
      </c>
      <c r="E2469" s="145" t="s">
        <v>130</v>
      </c>
      <c r="F2469" s="145">
        <v>4000</v>
      </c>
      <c r="G2469" s="145">
        <v>11500</v>
      </c>
      <c r="H2469" s="145">
        <v>4000</v>
      </c>
      <c r="I2469" s="145" t="s">
        <v>344</v>
      </c>
      <c r="J2469" s="107">
        <f t="shared" si="38"/>
        <v>90</v>
      </c>
    </row>
    <row r="2470" spans="1:10" hidden="1" x14ac:dyDescent="0.25">
      <c r="A2470" s="76">
        <v>668359</v>
      </c>
      <c r="B2470" s="144" t="s">
        <v>189</v>
      </c>
      <c r="C2470" s="140">
        <v>90</v>
      </c>
      <c r="D2470" s="76">
        <v>60204</v>
      </c>
      <c r="E2470" s="145" t="s">
        <v>131</v>
      </c>
      <c r="F2470" s="145">
        <v>0</v>
      </c>
      <c r="G2470" s="145">
        <v>1</v>
      </c>
      <c r="H2470" s="145">
        <v>1</v>
      </c>
      <c r="I2470" s="145" t="s">
        <v>344</v>
      </c>
      <c r="J2470" s="107">
        <f t="shared" si="38"/>
        <v>90</v>
      </c>
    </row>
    <row r="2471" spans="1:10" hidden="1" x14ac:dyDescent="0.25">
      <c r="A2471" s="76">
        <v>668359</v>
      </c>
      <c r="B2471" s="144" t="s">
        <v>189</v>
      </c>
      <c r="C2471" s="140">
        <v>90</v>
      </c>
      <c r="D2471" s="76">
        <v>60202</v>
      </c>
      <c r="E2471" s="145" t="s">
        <v>132</v>
      </c>
      <c r="F2471" s="145">
        <v>160</v>
      </c>
      <c r="G2471" s="145">
        <v>180</v>
      </c>
      <c r="H2471" s="145">
        <v>155</v>
      </c>
      <c r="I2471" s="145" t="s">
        <v>345</v>
      </c>
      <c r="J2471" s="107">
        <f t="shared" si="38"/>
        <v>90</v>
      </c>
    </row>
    <row r="2472" spans="1:10" hidden="1" x14ac:dyDescent="0.25">
      <c r="A2472" s="76">
        <v>668359</v>
      </c>
      <c r="B2472" s="144" t="s">
        <v>189</v>
      </c>
      <c r="C2472" s="140">
        <v>90</v>
      </c>
      <c r="D2472" s="76">
        <v>60203</v>
      </c>
      <c r="E2472" s="145" t="s">
        <v>133</v>
      </c>
      <c r="F2472" s="145">
        <v>80</v>
      </c>
      <c r="G2472" s="145">
        <v>120</v>
      </c>
      <c r="H2472" s="145">
        <v>120</v>
      </c>
      <c r="I2472" s="145" t="s">
        <v>344</v>
      </c>
      <c r="J2472" s="107">
        <f t="shared" si="38"/>
        <v>90</v>
      </c>
    </row>
    <row r="2473" spans="1:10" hidden="1" x14ac:dyDescent="0.25">
      <c r="A2473" s="76">
        <v>668357</v>
      </c>
      <c r="B2473" s="144" t="s">
        <v>196</v>
      </c>
      <c r="C2473" s="140">
        <v>86</v>
      </c>
      <c r="D2473" s="76">
        <v>60303</v>
      </c>
      <c r="E2473" s="145" t="s">
        <v>240</v>
      </c>
      <c r="F2473" s="145">
        <v>0</v>
      </c>
      <c r="G2473" s="145">
        <v>110</v>
      </c>
      <c r="H2473" s="145">
        <v>46.7</v>
      </c>
      <c r="I2473" s="145" t="s">
        <v>344</v>
      </c>
      <c r="J2473" s="107">
        <f t="shared" si="38"/>
        <v>86</v>
      </c>
    </row>
    <row r="2474" spans="1:10" hidden="1" x14ac:dyDescent="0.25">
      <c r="A2474" s="76">
        <v>668357</v>
      </c>
      <c r="B2474" s="144" t="s">
        <v>196</v>
      </c>
      <c r="C2474" s="140">
        <v>86</v>
      </c>
      <c r="D2474" s="76">
        <v>60302</v>
      </c>
      <c r="E2474" s="145" t="s">
        <v>241</v>
      </c>
      <c r="F2474" s="145">
        <v>0</v>
      </c>
      <c r="G2474" s="145">
        <v>60</v>
      </c>
      <c r="H2474" s="145">
        <v>3.9</v>
      </c>
      <c r="I2474" s="145" t="s">
        <v>344</v>
      </c>
      <c r="J2474" s="107">
        <f t="shared" si="38"/>
        <v>86</v>
      </c>
    </row>
    <row r="2475" spans="1:10" hidden="1" x14ac:dyDescent="0.25">
      <c r="A2475" s="76">
        <v>668357</v>
      </c>
      <c r="B2475" s="144" t="s">
        <v>196</v>
      </c>
      <c r="C2475" s="140">
        <v>86</v>
      </c>
      <c r="D2475" s="76">
        <v>60301</v>
      </c>
      <c r="E2475" s="145" t="s">
        <v>242</v>
      </c>
      <c r="F2475" s="145">
        <v>105</v>
      </c>
      <c r="G2475" s="145">
        <v>120</v>
      </c>
      <c r="H2475" s="145">
        <v>111</v>
      </c>
      <c r="I2475" s="145" t="s">
        <v>344</v>
      </c>
      <c r="J2475" s="107">
        <f t="shared" si="38"/>
        <v>86</v>
      </c>
    </row>
    <row r="2476" spans="1:10" hidden="1" x14ac:dyDescent="0.25">
      <c r="A2476" s="76">
        <v>668354</v>
      </c>
      <c r="B2476" s="144" t="s">
        <v>188</v>
      </c>
      <c r="C2476" s="140">
        <v>55</v>
      </c>
      <c r="D2476" s="76">
        <v>30201</v>
      </c>
      <c r="E2476" s="145" t="s">
        <v>113</v>
      </c>
      <c r="F2476" s="145">
        <v>8500</v>
      </c>
      <c r="G2476" s="145">
        <v>9500</v>
      </c>
      <c r="H2476" s="145">
        <v>6000</v>
      </c>
      <c r="I2476" s="145" t="s">
        <v>345</v>
      </c>
      <c r="J2476" s="107">
        <f t="shared" si="38"/>
        <v>55</v>
      </c>
    </row>
    <row r="2477" spans="1:10" hidden="1" x14ac:dyDescent="0.25">
      <c r="A2477" s="76">
        <v>668354</v>
      </c>
      <c r="B2477" s="144" t="s">
        <v>188</v>
      </c>
      <c r="C2477" s="140">
        <v>55</v>
      </c>
      <c r="D2477" s="76">
        <v>30205</v>
      </c>
      <c r="E2477" s="145" t="s">
        <v>114</v>
      </c>
      <c r="F2477" s="145">
        <v>0.5</v>
      </c>
      <c r="G2477" s="145">
        <v>0.6</v>
      </c>
      <c r="H2477" s="145">
        <v>0.5</v>
      </c>
      <c r="I2477" s="145" t="s">
        <v>344</v>
      </c>
      <c r="J2477" s="107">
        <f t="shared" si="38"/>
        <v>55</v>
      </c>
    </row>
    <row r="2478" spans="1:10" x14ac:dyDescent="0.25">
      <c r="A2478" s="76">
        <v>668354</v>
      </c>
      <c r="B2478" s="144" t="s">
        <v>188</v>
      </c>
      <c r="C2478" s="140">
        <v>55</v>
      </c>
      <c r="D2478" s="76">
        <v>30206</v>
      </c>
      <c r="E2478" s="145" t="s">
        <v>115</v>
      </c>
      <c r="F2478" s="145">
        <v>0.5</v>
      </c>
      <c r="G2478" s="145">
        <v>2</v>
      </c>
      <c r="H2478" s="145">
        <v>5</v>
      </c>
      <c r="I2478" s="145" t="s">
        <v>345</v>
      </c>
      <c r="J2478" s="107">
        <f t="shared" si="38"/>
        <v>55</v>
      </c>
    </row>
    <row r="2479" spans="1:10" hidden="1" x14ac:dyDescent="0.25">
      <c r="A2479" s="76">
        <v>668354</v>
      </c>
      <c r="B2479" s="144" t="s">
        <v>188</v>
      </c>
      <c r="C2479" s="140">
        <v>55</v>
      </c>
      <c r="D2479" s="76">
        <v>30202</v>
      </c>
      <c r="E2479" s="145" t="s">
        <v>116</v>
      </c>
      <c r="F2479" s="145">
        <v>50</v>
      </c>
      <c r="G2479" s="145">
        <v>300</v>
      </c>
      <c r="H2479" s="145">
        <v>360</v>
      </c>
      <c r="I2479" s="145" t="s">
        <v>345</v>
      </c>
      <c r="J2479" s="107">
        <f t="shared" si="38"/>
        <v>55</v>
      </c>
    </row>
    <row r="2480" spans="1:10" hidden="1" x14ac:dyDescent="0.25">
      <c r="A2480" s="76">
        <v>668354</v>
      </c>
      <c r="B2480" s="144" t="s">
        <v>188</v>
      </c>
      <c r="C2480" s="140">
        <v>55</v>
      </c>
      <c r="D2480" s="76">
        <v>30203</v>
      </c>
      <c r="E2480" s="145" t="s">
        <v>117</v>
      </c>
      <c r="F2480" s="145">
        <v>105</v>
      </c>
      <c r="G2480" s="145">
        <v>110</v>
      </c>
      <c r="H2480" s="145">
        <v>110</v>
      </c>
      <c r="I2480" s="145" t="s">
        <v>344</v>
      </c>
      <c r="J2480" s="107">
        <f t="shared" si="38"/>
        <v>55</v>
      </c>
    </row>
    <row r="2481" spans="1:10" hidden="1" x14ac:dyDescent="0.25">
      <c r="A2481" s="76">
        <v>668354</v>
      </c>
      <c r="B2481" s="144" t="s">
        <v>188</v>
      </c>
      <c r="C2481" s="140">
        <v>55</v>
      </c>
      <c r="D2481" s="76">
        <v>30204</v>
      </c>
      <c r="E2481" s="145" t="s">
        <v>118</v>
      </c>
      <c r="F2481" s="145">
        <v>120</v>
      </c>
      <c r="G2481" s="145">
        <v>125</v>
      </c>
      <c r="H2481" s="145">
        <v>125</v>
      </c>
      <c r="I2481" s="145" t="s">
        <v>344</v>
      </c>
      <c r="J2481" s="107">
        <f t="shared" si="38"/>
        <v>55</v>
      </c>
    </row>
    <row r="2482" spans="1:10" hidden="1" x14ac:dyDescent="0.25">
      <c r="A2482" s="76">
        <v>668353</v>
      </c>
      <c r="B2482" s="144" t="s">
        <v>188</v>
      </c>
      <c r="C2482" s="140">
        <v>55</v>
      </c>
      <c r="D2482" s="76">
        <v>30201</v>
      </c>
      <c r="E2482" s="145" t="s">
        <v>113</v>
      </c>
      <c r="F2482" s="145">
        <v>8500</v>
      </c>
      <c r="G2482" s="145">
        <v>9500</v>
      </c>
      <c r="H2482" s="145">
        <v>6000</v>
      </c>
      <c r="I2482" s="145" t="s">
        <v>345</v>
      </c>
      <c r="J2482" s="107">
        <f t="shared" si="38"/>
        <v>55</v>
      </c>
    </row>
    <row r="2483" spans="1:10" hidden="1" x14ac:dyDescent="0.25">
      <c r="A2483" s="76">
        <v>668353</v>
      </c>
      <c r="B2483" s="144" t="s">
        <v>188</v>
      </c>
      <c r="C2483" s="140">
        <v>55</v>
      </c>
      <c r="D2483" s="76">
        <v>30205</v>
      </c>
      <c r="E2483" s="145" t="s">
        <v>114</v>
      </c>
      <c r="F2483" s="145">
        <v>0.5</v>
      </c>
      <c r="G2483" s="145">
        <v>0.6</v>
      </c>
      <c r="H2483" s="145">
        <v>0.5</v>
      </c>
      <c r="I2483" s="145" t="s">
        <v>344</v>
      </c>
      <c r="J2483" s="107">
        <f t="shared" si="38"/>
        <v>55</v>
      </c>
    </row>
    <row r="2484" spans="1:10" x14ac:dyDescent="0.25">
      <c r="A2484" s="76">
        <v>668353</v>
      </c>
      <c r="B2484" s="144" t="s">
        <v>188</v>
      </c>
      <c r="C2484" s="140">
        <v>55</v>
      </c>
      <c r="D2484" s="76">
        <v>30206</v>
      </c>
      <c r="E2484" s="145" t="s">
        <v>115</v>
      </c>
      <c r="F2484" s="145">
        <v>0.5</v>
      </c>
      <c r="G2484" s="145">
        <v>2</v>
      </c>
      <c r="H2484" s="145">
        <v>5</v>
      </c>
      <c r="I2484" s="145" t="s">
        <v>345</v>
      </c>
      <c r="J2484" s="107">
        <f t="shared" si="38"/>
        <v>55</v>
      </c>
    </row>
    <row r="2485" spans="1:10" hidden="1" x14ac:dyDescent="0.25">
      <c r="A2485" s="76">
        <v>668353</v>
      </c>
      <c r="B2485" s="144" t="s">
        <v>188</v>
      </c>
      <c r="C2485" s="140">
        <v>55</v>
      </c>
      <c r="D2485" s="76">
        <v>30202</v>
      </c>
      <c r="E2485" s="145" t="s">
        <v>116</v>
      </c>
      <c r="F2485" s="145">
        <v>50</v>
      </c>
      <c r="G2485" s="145">
        <v>300</v>
      </c>
      <c r="H2485" s="145">
        <v>356</v>
      </c>
      <c r="I2485" s="145" t="s">
        <v>345</v>
      </c>
      <c r="J2485" s="107">
        <f t="shared" si="38"/>
        <v>55</v>
      </c>
    </row>
    <row r="2486" spans="1:10" hidden="1" x14ac:dyDescent="0.25">
      <c r="A2486" s="76">
        <v>668353</v>
      </c>
      <c r="B2486" s="144" t="s">
        <v>188</v>
      </c>
      <c r="C2486" s="140">
        <v>55</v>
      </c>
      <c r="D2486" s="76">
        <v>30203</v>
      </c>
      <c r="E2486" s="145" t="s">
        <v>117</v>
      </c>
      <c r="F2486" s="145">
        <v>105</v>
      </c>
      <c r="G2486" s="145">
        <v>110</v>
      </c>
      <c r="H2486" s="145">
        <v>110</v>
      </c>
      <c r="I2486" s="145" t="s">
        <v>344</v>
      </c>
      <c r="J2486" s="107">
        <f t="shared" si="38"/>
        <v>55</v>
      </c>
    </row>
    <row r="2487" spans="1:10" hidden="1" x14ac:dyDescent="0.25">
      <c r="A2487" s="76">
        <v>668353</v>
      </c>
      <c r="B2487" s="144" t="s">
        <v>188</v>
      </c>
      <c r="C2487" s="140">
        <v>55</v>
      </c>
      <c r="D2487" s="76">
        <v>30204</v>
      </c>
      <c r="E2487" s="145" t="s">
        <v>118</v>
      </c>
      <c r="F2487" s="145">
        <v>120</v>
      </c>
      <c r="G2487" s="145">
        <v>125</v>
      </c>
      <c r="H2487" s="145">
        <v>125</v>
      </c>
      <c r="I2487" s="145" t="s">
        <v>344</v>
      </c>
      <c r="J2487" s="107">
        <f t="shared" si="38"/>
        <v>55</v>
      </c>
    </row>
    <row r="2488" spans="1:10" hidden="1" x14ac:dyDescent="0.25">
      <c r="A2488" s="76">
        <v>668335</v>
      </c>
      <c r="B2488" s="144" t="s">
        <v>196</v>
      </c>
      <c r="C2488" s="140">
        <v>86</v>
      </c>
      <c r="D2488" s="76">
        <v>60303</v>
      </c>
      <c r="E2488" s="145" t="s">
        <v>240</v>
      </c>
      <c r="F2488" s="145">
        <v>0</v>
      </c>
      <c r="G2488" s="145">
        <v>110</v>
      </c>
      <c r="H2488" s="145">
        <v>48</v>
      </c>
      <c r="I2488" s="145" t="s">
        <v>344</v>
      </c>
      <c r="J2488" s="107">
        <f t="shared" si="38"/>
        <v>86</v>
      </c>
    </row>
    <row r="2489" spans="1:10" hidden="1" x14ac:dyDescent="0.25">
      <c r="A2489" s="76">
        <v>668335</v>
      </c>
      <c r="B2489" s="144" t="s">
        <v>196</v>
      </c>
      <c r="C2489" s="140">
        <v>86</v>
      </c>
      <c r="D2489" s="76">
        <v>60302</v>
      </c>
      <c r="E2489" s="145" t="s">
        <v>241</v>
      </c>
      <c r="F2489" s="145">
        <v>0</v>
      </c>
      <c r="G2489" s="145">
        <v>60</v>
      </c>
      <c r="H2489" s="145">
        <v>8</v>
      </c>
      <c r="I2489" s="145" t="s">
        <v>344</v>
      </c>
      <c r="J2489" s="107">
        <f t="shared" si="38"/>
        <v>86</v>
      </c>
    </row>
    <row r="2490" spans="1:10" hidden="1" x14ac:dyDescent="0.25">
      <c r="A2490" s="76">
        <v>668335</v>
      </c>
      <c r="B2490" s="144" t="s">
        <v>196</v>
      </c>
      <c r="C2490" s="140">
        <v>86</v>
      </c>
      <c r="D2490" s="76">
        <v>60301</v>
      </c>
      <c r="E2490" s="145" t="s">
        <v>242</v>
      </c>
      <c r="F2490" s="145">
        <v>105</v>
      </c>
      <c r="G2490" s="145">
        <v>120</v>
      </c>
      <c r="H2490" s="145">
        <v>111</v>
      </c>
      <c r="I2490" s="145" t="s">
        <v>344</v>
      </c>
      <c r="J2490" s="107">
        <f t="shared" si="38"/>
        <v>86</v>
      </c>
    </row>
    <row r="2491" spans="1:10" hidden="1" x14ac:dyDescent="0.25">
      <c r="A2491" s="76">
        <v>668332</v>
      </c>
      <c r="B2491" s="144" t="s">
        <v>330</v>
      </c>
      <c r="C2491" s="140">
        <v>94</v>
      </c>
      <c r="D2491" s="76">
        <v>40201</v>
      </c>
      <c r="E2491" s="145" t="s">
        <v>322</v>
      </c>
      <c r="F2491" s="145">
        <v>8000</v>
      </c>
      <c r="G2491" s="145">
        <v>9200</v>
      </c>
      <c r="H2491" s="145">
        <v>6600</v>
      </c>
      <c r="I2491" s="145" t="s">
        <v>345</v>
      </c>
      <c r="J2491" s="107">
        <f t="shared" si="38"/>
        <v>94</v>
      </c>
    </row>
    <row r="2492" spans="1:10" hidden="1" x14ac:dyDescent="0.25">
      <c r="A2492" s="76">
        <v>668332</v>
      </c>
      <c r="B2492" s="144" t="s">
        <v>330</v>
      </c>
      <c r="C2492" s="140">
        <v>94</v>
      </c>
      <c r="D2492" s="76">
        <v>40202</v>
      </c>
      <c r="E2492" s="145" t="s">
        <v>323</v>
      </c>
      <c r="F2492" s="145">
        <v>1</v>
      </c>
      <c r="G2492" s="145">
        <v>2</v>
      </c>
      <c r="H2492" s="145">
        <v>1.2</v>
      </c>
      <c r="I2492" s="145" t="s">
        <v>344</v>
      </c>
      <c r="J2492" s="107">
        <f t="shared" si="38"/>
        <v>94</v>
      </c>
    </row>
    <row r="2493" spans="1:10" hidden="1" x14ac:dyDescent="0.25">
      <c r="A2493" s="76">
        <v>668332</v>
      </c>
      <c r="B2493" s="144" t="s">
        <v>330</v>
      </c>
      <c r="C2493" s="140">
        <v>94</v>
      </c>
      <c r="D2493" s="76">
        <v>40204</v>
      </c>
      <c r="E2493" s="145" t="s">
        <v>324</v>
      </c>
      <c r="F2493" s="145">
        <v>50</v>
      </c>
      <c r="G2493" s="145">
        <v>150</v>
      </c>
      <c r="H2493" s="145">
        <v>50</v>
      </c>
      <c r="I2493" s="145" t="s">
        <v>344</v>
      </c>
      <c r="J2493" s="107">
        <f t="shared" si="38"/>
        <v>94</v>
      </c>
    </row>
    <row r="2494" spans="1:10" hidden="1" x14ac:dyDescent="0.25">
      <c r="A2494" s="76">
        <v>668332</v>
      </c>
      <c r="B2494" s="144" t="s">
        <v>330</v>
      </c>
      <c r="C2494" s="140">
        <v>94</v>
      </c>
      <c r="D2494" s="76">
        <v>40203</v>
      </c>
      <c r="E2494" s="145" t="s">
        <v>325</v>
      </c>
      <c r="F2494" s="145">
        <v>5</v>
      </c>
      <c r="G2494" s="145">
        <v>25</v>
      </c>
      <c r="H2494" s="145">
        <v>6.5</v>
      </c>
      <c r="I2494" s="145" t="s">
        <v>344</v>
      </c>
      <c r="J2494" s="107">
        <f t="shared" si="38"/>
        <v>94</v>
      </c>
    </row>
    <row r="2495" spans="1:10" hidden="1" x14ac:dyDescent="0.25">
      <c r="A2495" s="76">
        <v>668332</v>
      </c>
      <c r="B2495" s="144" t="s">
        <v>330</v>
      </c>
      <c r="C2495" s="140">
        <v>94</v>
      </c>
      <c r="D2495" s="76">
        <v>40206</v>
      </c>
      <c r="E2495" s="145" t="s">
        <v>326</v>
      </c>
      <c r="F2495" s="145">
        <v>8</v>
      </c>
      <c r="G2495" s="145">
        <v>15</v>
      </c>
      <c r="H2495" s="145">
        <v>10</v>
      </c>
      <c r="I2495" s="145" t="s">
        <v>344</v>
      </c>
      <c r="J2495" s="107">
        <f t="shared" si="38"/>
        <v>94</v>
      </c>
    </row>
    <row r="2496" spans="1:10" hidden="1" x14ac:dyDescent="0.25">
      <c r="A2496" s="76">
        <v>668332</v>
      </c>
      <c r="B2496" s="144" t="s">
        <v>330</v>
      </c>
      <c r="C2496" s="140">
        <v>94</v>
      </c>
      <c r="D2496" s="76">
        <v>40205</v>
      </c>
      <c r="E2496" s="145" t="s">
        <v>327</v>
      </c>
      <c r="F2496" s="145">
        <v>78</v>
      </c>
      <c r="G2496" s="145">
        <v>82</v>
      </c>
      <c r="H2496" s="145">
        <v>78</v>
      </c>
      <c r="I2496" s="145" t="s">
        <v>344</v>
      </c>
      <c r="J2496" s="107">
        <f t="shared" si="38"/>
        <v>94</v>
      </c>
    </row>
    <row r="2497" spans="1:10" hidden="1" x14ac:dyDescent="0.25">
      <c r="A2497" s="76">
        <v>668330</v>
      </c>
      <c r="B2497" s="144" t="s">
        <v>225</v>
      </c>
      <c r="C2497" s="140">
        <v>76</v>
      </c>
      <c r="D2497" s="76">
        <v>40402</v>
      </c>
      <c r="E2497" s="145" t="s">
        <v>220</v>
      </c>
      <c r="F2497" s="145">
        <v>6000</v>
      </c>
      <c r="G2497" s="145">
        <v>9500</v>
      </c>
      <c r="H2497" s="145">
        <v>8400</v>
      </c>
      <c r="I2497" s="145" t="s">
        <v>344</v>
      </c>
      <c r="J2497" s="107">
        <f t="shared" si="38"/>
        <v>76</v>
      </c>
    </row>
    <row r="2498" spans="1:10" hidden="1" x14ac:dyDescent="0.25">
      <c r="A2498" s="76">
        <v>668330</v>
      </c>
      <c r="B2498" s="144" t="s">
        <v>225</v>
      </c>
      <c r="C2498" s="140">
        <v>76</v>
      </c>
      <c r="D2498" s="76">
        <v>40406</v>
      </c>
      <c r="E2498" s="145" t="s">
        <v>221</v>
      </c>
      <c r="F2498" s="145">
        <v>600</v>
      </c>
      <c r="G2498" s="145">
        <v>800</v>
      </c>
      <c r="H2498" s="145">
        <v>600</v>
      </c>
      <c r="I2498" s="145" t="s">
        <v>344</v>
      </c>
      <c r="J2498" s="107">
        <f t="shared" ref="J2498:J2561" si="39">IF(A2498="","",IF(OR(C2498=73,C2498=74,C2498=75),75,IF(OR(C2498=31,C2498=32,C2498=33),33,IF(OR(C2498=301,C2498=302,C2498=303,C2498=304,C2498=305),301,C2498))))</f>
        <v>76</v>
      </c>
    </row>
    <row r="2499" spans="1:10" hidden="1" x14ac:dyDescent="0.25">
      <c r="A2499" s="76">
        <v>668330</v>
      </c>
      <c r="B2499" s="144" t="s">
        <v>225</v>
      </c>
      <c r="C2499" s="140">
        <v>76</v>
      </c>
      <c r="D2499" s="76">
        <v>40405</v>
      </c>
      <c r="E2499" s="145" t="s">
        <v>222</v>
      </c>
      <c r="F2499" s="145">
        <v>19</v>
      </c>
      <c r="G2499" s="145">
        <v>20</v>
      </c>
      <c r="H2499" s="145">
        <v>20</v>
      </c>
      <c r="I2499" s="145" t="s">
        <v>344</v>
      </c>
      <c r="J2499" s="107">
        <f t="shared" si="39"/>
        <v>76</v>
      </c>
    </row>
    <row r="2500" spans="1:10" hidden="1" x14ac:dyDescent="0.25">
      <c r="A2500" s="76">
        <v>668330</v>
      </c>
      <c r="B2500" s="144" t="s">
        <v>225</v>
      </c>
      <c r="C2500" s="140">
        <v>76</v>
      </c>
      <c r="D2500" s="76">
        <v>40401</v>
      </c>
      <c r="E2500" s="145" t="s">
        <v>128</v>
      </c>
      <c r="F2500" s="145">
        <v>0</v>
      </c>
      <c r="G2500" s="145">
        <v>5</v>
      </c>
      <c r="H2500" s="145">
        <v>1.3</v>
      </c>
      <c r="I2500" s="145" t="s">
        <v>344</v>
      </c>
      <c r="J2500" s="107">
        <f t="shared" si="39"/>
        <v>76</v>
      </c>
    </row>
    <row r="2501" spans="1:10" hidden="1" x14ac:dyDescent="0.25">
      <c r="A2501" s="76">
        <v>668330</v>
      </c>
      <c r="B2501" s="144" t="s">
        <v>225</v>
      </c>
      <c r="C2501" s="140">
        <v>76</v>
      </c>
      <c r="D2501" s="76">
        <v>40404</v>
      </c>
      <c r="E2501" s="145" t="s">
        <v>129</v>
      </c>
      <c r="F2501" s="145">
        <v>1.5</v>
      </c>
      <c r="G2501" s="145">
        <v>2</v>
      </c>
      <c r="H2501" s="145">
        <v>1.7</v>
      </c>
      <c r="I2501" s="145" t="s">
        <v>344</v>
      </c>
      <c r="J2501" s="107">
        <f t="shared" si="39"/>
        <v>76</v>
      </c>
    </row>
    <row r="2502" spans="1:10" hidden="1" x14ac:dyDescent="0.25">
      <c r="A2502" s="76">
        <v>668330</v>
      </c>
      <c r="B2502" s="144" t="s">
        <v>225</v>
      </c>
      <c r="C2502" s="140">
        <v>76</v>
      </c>
      <c r="D2502" s="76">
        <v>40403</v>
      </c>
      <c r="E2502" s="145" t="s">
        <v>223</v>
      </c>
      <c r="F2502" s="145">
        <v>245</v>
      </c>
      <c r="G2502" s="145">
        <v>255</v>
      </c>
      <c r="H2502" s="145">
        <v>249</v>
      </c>
      <c r="I2502" s="145" t="s">
        <v>344</v>
      </c>
      <c r="J2502" s="107">
        <f t="shared" si="39"/>
        <v>76</v>
      </c>
    </row>
    <row r="2503" spans="1:10" hidden="1" x14ac:dyDescent="0.25">
      <c r="A2503" s="76">
        <v>668330</v>
      </c>
      <c r="B2503" s="144" t="s">
        <v>225</v>
      </c>
      <c r="C2503" s="140">
        <v>76</v>
      </c>
      <c r="D2503" s="76">
        <v>40407</v>
      </c>
      <c r="E2503" s="145" t="s">
        <v>224</v>
      </c>
      <c r="F2503" s="145">
        <v>52</v>
      </c>
      <c r="G2503" s="145">
        <v>60</v>
      </c>
      <c r="H2503" s="145">
        <v>57</v>
      </c>
      <c r="I2503" s="145" t="s">
        <v>344</v>
      </c>
      <c r="J2503" s="107">
        <f t="shared" si="39"/>
        <v>76</v>
      </c>
    </row>
    <row r="2504" spans="1:10" hidden="1" x14ac:dyDescent="0.25">
      <c r="A2504" s="76">
        <v>668329</v>
      </c>
      <c r="B2504" s="144" t="s">
        <v>187</v>
      </c>
      <c r="C2504" s="140">
        <v>75</v>
      </c>
      <c r="D2504" s="76">
        <v>30406</v>
      </c>
      <c r="E2504" s="145" t="s">
        <v>119</v>
      </c>
      <c r="F2504" s="145">
        <v>2400</v>
      </c>
      <c r="G2504" s="145">
        <v>2550</v>
      </c>
      <c r="H2504" s="145">
        <v>2400</v>
      </c>
      <c r="I2504" s="145" t="s">
        <v>344</v>
      </c>
      <c r="J2504" s="107">
        <f t="shared" si="39"/>
        <v>75</v>
      </c>
    </row>
    <row r="2505" spans="1:10" hidden="1" x14ac:dyDescent="0.25">
      <c r="A2505" s="76">
        <v>668329</v>
      </c>
      <c r="B2505" s="144" t="s">
        <v>187</v>
      </c>
      <c r="C2505" s="140">
        <v>75</v>
      </c>
      <c r="D2505" s="76">
        <v>30408</v>
      </c>
      <c r="E2505" s="145" t="s">
        <v>120</v>
      </c>
      <c r="F2505" s="145">
        <v>20</v>
      </c>
      <c r="G2505" s="145">
        <v>25</v>
      </c>
      <c r="H2505" s="145">
        <v>25</v>
      </c>
      <c r="I2505" s="145" t="s">
        <v>344</v>
      </c>
      <c r="J2505" s="107">
        <f t="shared" si="39"/>
        <v>75</v>
      </c>
    </row>
    <row r="2506" spans="1:10" hidden="1" x14ac:dyDescent="0.25">
      <c r="A2506" s="76">
        <v>668329</v>
      </c>
      <c r="B2506" s="144" t="s">
        <v>187</v>
      </c>
      <c r="C2506" s="140">
        <v>75</v>
      </c>
      <c r="D2506" s="76">
        <v>30409</v>
      </c>
      <c r="E2506" s="145" t="s">
        <v>121</v>
      </c>
      <c r="F2506" s="145">
        <v>0.1</v>
      </c>
      <c r="G2506" s="145">
        <v>0.2</v>
      </c>
      <c r="H2506" s="145">
        <v>0.2</v>
      </c>
      <c r="I2506" s="145" t="s">
        <v>344</v>
      </c>
      <c r="J2506" s="107">
        <f t="shared" si="39"/>
        <v>75</v>
      </c>
    </row>
    <row r="2507" spans="1:10" hidden="1" x14ac:dyDescent="0.25">
      <c r="A2507" s="76">
        <v>668329</v>
      </c>
      <c r="B2507" s="144" t="s">
        <v>187</v>
      </c>
      <c r="C2507" s="140">
        <v>75</v>
      </c>
      <c r="D2507" s="76">
        <v>30401</v>
      </c>
      <c r="E2507" s="145" t="s">
        <v>122</v>
      </c>
      <c r="F2507" s="145">
        <v>2</v>
      </c>
      <c r="G2507" s="145">
        <v>6</v>
      </c>
      <c r="H2507" s="145">
        <v>4.5</v>
      </c>
      <c r="I2507" s="145" t="s">
        <v>344</v>
      </c>
      <c r="J2507" s="107">
        <f t="shared" si="39"/>
        <v>75</v>
      </c>
    </row>
    <row r="2508" spans="1:10" hidden="1" x14ac:dyDescent="0.25">
      <c r="A2508" s="76">
        <v>668329</v>
      </c>
      <c r="B2508" s="144" t="s">
        <v>187</v>
      </c>
      <c r="C2508" s="140">
        <v>75</v>
      </c>
      <c r="D2508" s="76">
        <v>30407</v>
      </c>
      <c r="E2508" s="145" t="s">
        <v>123</v>
      </c>
      <c r="F2508" s="145">
        <v>1.3</v>
      </c>
      <c r="G2508" s="145">
        <v>1.8</v>
      </c>
      <c r="H2508" s="145">
        <v>1.6</v>
      </c>
      <c r="I2508" s="145" t="s">
        <v>344</v>
      </c>
      <c r="J2508" s="107">
        <f t="shared" si="39"/>
        <v>75</v>
      </c>
    </row>
    <row r="2509" spans="1:10" hidden="1" x14ac:dyDescent="0.25">
      <c r="A2509" s="76">
        <v>668329</v>
      </c>
      <c r="B2509" s="144" t="s">
        <v>187</v>
      </c>
      <c r="C2509" s="140">
        <v>75</v>
      </c>
      <c r="D2509" s="76">
        <v>30405</v>
      </c>
      <c r="E2509" s="145" t="s">
        <v>124</v>
      </c>
      <c r="F2509" s="145">
        <v>52</v>
      </c>
      <c r="G2509" s="145">
        <v>55</v>
      </c>
      <c r="H2509" s="145">
        <v>54</v>
      </c>
      <c r="I2509" s="145" t="s">
        <v>344</v>
      </c>
      <c r="J2509" s="107">
        <f t="shared" si="39"/>
        <v>75</v>
      </c>
    </row>
    <row r="2510" spans="1:10" hidden="1" x14ac:dyDescent="0.25">
      <c r="A2510" s="76">
        <v>668329</v>
      </c>
      <c r="B2510" s="144" t="s">
        <v>187</v>
      </c>
      <c r="C2510" s="140">
        <v>75</v>
      </c>
      <c r="D2510" s="76">
        <v>30403</v>
      </c>
      <c r="E2510" s="145" t="s">
        <v>125</v>
      </c>
      <c r="F2510" s="145">
        <v>85</v>
      </c>
      <c r="G2510" s="145">
        <v>100</v>
      </c>
      <c r="H2510" s="145">
        <v>96</v>
      </c>
      <c r="I2510" s="145" t="s">
        <v>344</v>
      </c>
      <c r="J2510" s="107">
        <f t="shared" si="39"/>
        <v>75</v>
      </c>
    </row>
    <row r="2511" spans="1:10" hidden="1" x14ac:dyDescent="0.25">
      <c r="A2511" s="76">
        <v>668329</v>
      </c>
      <c r="B2511" s="144" t="s">
        <v>187</v>
      </c>
      <c r="C2511" s="140">
        <v>75</v>
      </c>
      <c r="D2511" s="76">
        <v>30402</v>
      </c>
      <c r="E2511" s="145" t="s">
        <v>126</v>
      </c>
      <c r="F2511" s="145">
        <v>180</v>
      </c>
      <c r="G2511" s="145">
        <v>200</v>
      </c>
      <c r="H2511" s="145">
        <v>178</v>
      </c>
      <c r="I2511" s="145" t="s">
        <v>345</v>
      </c>
      <c r="J2511" s="107">
        <f t="shared" si="39"/>
        <v>75</v>
      </c>
    </row>
    <row r="2512" spans="1:10" hidden="1" x14ac:dyDescent="0.25">
      <c r="A2512" s="76">
        <v>668329</v>
      </c>
      <c r="B2512" s="144" t="s">
        <v>187</v>
      </c>
      <c r="C2512" s="140">
        <v>75</v>
      </c>
      <c r="D2512" s="76">
        <v>30404</v>
      </c>
      <c r="E2512" s="145" t="s">
        <v>127</v>
      </c>
      <c r="F2512" s="145">
        <v>16</v>
      </c>
      <c r="G2512" s="145">
        <v>20</v>
      </c>
      <c r="H2512" s="145">
        <v>20</v>
      </c>
      <c r="I2512" s="145" t="s">
        <v>344</v>
      </c>
      <c r="J2512" s="107">
        <f t="shared" si="39"/>
        <v>75</v>
      </c>
    </row>
    <row r="2513" spans="1:10" hidden="1" x14ac:dyDescent="0.25">
      <c r="A2513" s="76">
        <v>668325</v>
      </c>
      <c r="B2513" s="144" t="s">
        <v>196</v>
      </c>
      <c r="C2513" s="140">
        <v>86</v>
      </c>
      <c r="D2513" s="76">
        <v>60303</v>
      </c>
      <c r="E2513" s="145" t="s">
        <v>240</v>
      </c>
      <c r="F2513" s="145">
        <v>0</v>
      </c>
      <c r="G2513" s="145">
        <v>110</v>
      </c>
      <c r="H2513" s="145">
        <v>47.8</v>
      </c>
      <c r="I2513" s="145" t="s">
        <v>344</v>
      </c>
      <c r="J2513" s="107">
        <f t="shared" si="39"/>
        <v>86</v>
      </c>
    </row>
    <row r="2514" spans="1:10" hidden="1" x14ac:dyDescent="0.25">
      <c r="A2514" s="76">
        <v>668325</v>
      </c>
      <c r="B2514" s="144" t="s">
        <v>196</v>
      </c>
      <c r="C2514" s="140">
        <v>86</v>
      </c>
      <c r="D2514" s="76">
        <v>60302</v>
      </c>
      <c r="E2514" s="145" t="s">
        <v>241</v>
      </c>
      <c r="F2514" s="145">
        <v>0</v>
      </c>
      <c r="G2514" s="145">
        <v>60</v>
      </c>
      <c r="H2514" s="145">
        <v>10</v>
      </c>
      <c r="I2514" s="145" t="s">
        <v>344</v>
      </c>
      <c r="J2514" s="107">
        <f t="shared" si="39"/>
        <v>86</v>
      </c>
    </row>
    <row r="2515" spans="1:10" hidden="1" x14ac:dyDescent="0.25">
      <c r="A2515" s="76">
        <v>668325</v>
      </c>
      <c r="B2515" s="144" t="s">
        <v>196</v>
      </c>
      <c r="C2515" s="140">
        <v>86</v>
      </c>
      <c r="D2515" s="76">
        <v>60301</v>
      </c>
      <c r="E2515" s="145" t="s">
        <v>242</v>
      </c>
      <c r="F2515" s="145">
        <v>105</v>
      </c>
      <c r="G2515" s="145">
        <v>120</v>
      </c>
      <c r="H2515" s="145">
        <v>110</v>
      </c>
      <c r="I2515" s="145" t="s">
        <v>344</v>
      </c>
      <c r="J2515" s="107">
        <f t="shared" si="39"/>
        <v>86</v>
      </c>
    </row>
    <row r="2516" spans="1:10" hidden="1" x14ac:dyDescent="0.25">
      <c r="A2516" s="76">
        <v>668322</v>
      </c>
      <c r="B2516" s="144" t="s">
        <v>199</v>
      </c>
      <c r="C2516" s="140">
        <v>302</v>
      </c>
      <c r="D2516" s="76">
        <v>60402</v>
      </c>
      <c r="E2516" s="145" t="s">
        <v>179</v>
      </c>
      <c r="F2516" s="145">
        <v>2</v>
      </c>
      <c r="G2516" s="145">
        <v>8</v>
      </c>
      <c r="H2516" s="145">
        <v>6</v>
      </c>
      <c r="I2516" s="145" t="s">
        <v>344</v>
      </c>
      <c r="J2516" s="107">
        <f t="shared" si="39"/>
        <v>301</v>
      </c>
    </row>
    <row r="2517" spans="1:10" hidden="1" x14ac:dyDescent="0.25">
      <c r="A2517" s="76">
        <v>668322</v>
      </c>
      <c r="B2517" s="144" t="s">
        <v>199</v>
      </c>
      <c r="C2517" s="140">
        <v>302</v>
      </c>
      <c r="D2517" s="76">
        <v>60404</v>
      </c>
      <c r="E2517" s="145" t="s">
        <v>211</v>
      </c>
      <c r="F2517" s="145">
        <v>0.5</v>
      </c>
      <c r="G2517" s="145">
        <v>6.5</v>
      </c>
      <c r="H2517" s="145">
        <v>6.5</v>
      </c>
      <c r="I2517" s="145" t="s">
        <v>344</v>
      </c>
      <c r="J2517" s="107">
        <f t="shared" si="39"/>
        <v>301</v>
      </c>
    </row>
    <row r="2518" spans="1:10" hidden="1" x14ac:dyDescent="0.25">
      <c r="A2518" s="76">
        <v>668322</v>
      </c>
      <c r="B2518" s="144" t="s">
        <v>199</v>
      </c>
      <c r="C2518" s="140">
        <v>302</v>
      </c>
      <c r="D2518" s="76">
        <v>60401</v>
      </c>
      <c r="E2518" s="145" t="s">
        <v>180</v>
      </c>
      <c r="F2518" s="145">
        <v>35</v>
      </c>
      <c r="G2518" s="145">
        <v>36.5</v>
      </c>
      <c r="H2518" s="145">
        <v>35</v>
      </c>
      <c r="I2518" s="145" t="s">
        <v>344</v>
      </c>
      <c r="J2518" s="107">
        <f t="shared" si="39"/>
        <v>301</v>
      </c>
    </row>
    <row r="2519" spans="1:10" hidden="1" x14ac:dyDescent="0.25">
      <c r="A2519" s="76">
        <v>668322</v>
      </c>
      <c r="B2519" s="144" t="s">
        <v>199</v>
      </c>
      <c r="C2519" s="140">
        <v>302</v>
      </c>
      <c r="D2519" s="76">
        <v>60403</v>
      </c>
      <c r="E2519" s="145" t="s">
        <v>212</v>
      </c>
      <c r="F2519" s="145">
        <v>150</v>
      </c>
      <c r="G2519" s="145">
        <v>300</v>
      </c>
      <c r="H2519" s="145">
        <v>240</v>
      </c>
      <c r="I2519" s="145" t="s">
        <v>344</v>
      </c>
      <c r="J2519" s="107">
        <f t="shared" si="39"/>
        <v>301</v>
      </c>
    </row>
    <row r="2520" spans="1:10" hidden="1" x14ac:dyDescent="0.25">
      <c r="A2520" s="76">
        <v>668318</v>
      </c>
      <c r="B2520" s="144" t="s">
        <v>193</v>
      </c>
      <c r="C2520" s="140">
        <v>73</v>
      </c>
      <c r="D2520" s="76">
        <v>30406</v>
      </c>
      <c r="E2520" s="145" t="s">
        <v>119</v>
      </c>
      <c r="F2520" s="145">
        <v>2400</v>
      </c>
      <c r="G2520" s="145">
        <v>2550</v>
      </c>
      <c r="H2520" s="145">
        <v>2450</v>
      </c>
      <c r="I2520" s="145" t="s">
        <v>344</v>
      </c>
      <c r="J2520" s="107">
        <f t="shared" si="39"/>
        <v>75</v>
      </c>
    </row>
    <row r="2521" spans="1:10" hidden="1" x14ac:dyDescent="0.25">
      <c r="A2521" s="76">
        <v>668318</v>
      </c>
      <c r="B2521" s="144" t="s">
        <v>193</v>
      </c>
      <c r="C2521" s="140">
        <v>73</v>
      </c>
      <c r="D2521" s="76">
        <v>30408</v>
      </c>
      <c r="E2521" s="145" t="s">
        <v>120</v>
      </c>
      <c r="F2521" s="145">
        <v>20</v>
      </c>
      <c r="G2521" s="145">
        <v>25</v>
      </c>
      <c r="H2521" s="145">
        <v>25</v>
      </c>
      <c r="I2521" s="145" t="s">
        <v>344</v>
      </c>
      <c r="J2521" s="107">
        <f t="shared" si="39"/>
        <v>75</v>
      </c>
    </row>
    <row r="2522" spans="1:10" hidden="1" x14ac:dyDescent="0.25">
      <c r="A2522" s="76">
        <v>668318</v>
      </c>
      <c r="B2522" s="144" t="s">
        <v>193</v>
      </c>
      <c r="C2522" s="140">
        <v>73</v>
      </c>
      <c r="D2522" s="76">
        <v>30409</v>
      </c>
      <c r="E2522" s="145" t="s">
        <v>121</v>
      </c>
      <c r="F2522" s="145">
        <v>0.1</v>
      </c>
      <c r="G2522" s="145">
        <v>0.2</v>
      </c>
      <c r="H2522" s="145">
        <v>0.2</v>
      </c>
      <c r="I2522" s="145" t="s">
        <v>344</v>
      </c>
      <c r="J2522" s="107">
        <f t="shared" si="39"/>
        <v>75</v>
      </c>
    </row>
    <row r="2523" spans="1:10" hidden="1" x14ac:dyDescent="0.25">
      <c r="A2523" s="76">
        <v>668318</v>
      </c>
      <c r="B2523" s="144" t="s">
        <v>193</v>
      </c>
      <c r="C2523" s="140">
        <v>73</v>
      </c>
      <c r="D2523" s="76">
        <v>30401</v>
      </c>
      <c r="E2523" s="145" t="s">
        <v>122</v>
      </c>
      <c r="F2523" s="145">
        <v>2</v>
      </c>
      <c r="G2523" s="145">
        <v>6</v>
      </c>
      <c r="H2523" s="145">
        <v>5.3</v>
      </c>
      <c r="I2523" s="145" t="s">
        <v>344</v>
      </c>
      <c r="J2523" s="107">
        <f t="shared" si="39"/>
        <v>75</v>
      </c>
    </row>
    <row r="2524" spans="1:10" hidden="1" x14ac:dyDescent="0.25">
      <c r="A2524" s="76">
        <v>668318</v>
      </c>
      <c r="B2524" s="144" t="s">
        <v>193</v>
      </c>
      <c r="C2524" s="140">
        <v>73</v>
      </c>
      <c r="D2524" s="76">
        <v>30407</v>
      </c>
      <c r="E2524" s="145" t="s">
        <v>123</v>
      </c>
      <c r="F2524" s="145">
        <v>1.3</v>
      </c>
      <c r="G2524" s="145">
        <v>1.8</v>
      </c>
      <c r="H2524" s="145">
        <v>1.6</v>
      </c>
      <c r="I2524" s="145" t="s">
        <v>344</v>
      </c>
      <c r="J2524" s="107">
        <f t="shared" si="39"/>
        <v>75</v>
      </c>
    </row>
    <row r="2525" spans="1:10" hidden="1" x14ac:dyDescent="0.25">
      <c r="A2525" s="76">
        <v>668318</v>
      </c>
      <c r="B2525" s="144" t="s">
        <v>193</v>
      </c>
      <c r="C2525" s="140">
        <v>73</v>
      </c>
      <c r="D2525" s="76">
        <v>30405</v>
      </c>
      <c r="E2525" s="145" t="s">
        <v>124</v>
      </c>
      <c r="F2525" s="145">
        <v>52</v>
      </c>
      <c r="G2525" s="145">
        <v>55</v>
      </c>
      <c r="H2525" s="145">
        <v>55</v>
      </c>
      <c r="I2525" s="145" t="s">
        <v>344</v>
      </c>
      <c r="J2525" s="107">
        <f t="shared" si="39"/>
        <v>75</v>
      </c>
    </row>
    <row r="2526" spans="1:10" hidden="1" x14ac:dyDescent="0.25">
      <c r="A2526" s="76">
        <v>668318</v>
      </c>
      <c r="B2526" s="144" t="s">
        <v>193</v>
      </c>
      <c r="C2526" s="140">
        <v>73</v>
      </c>
      <c r="D2526" s="76">
        <v>30403</v>
      </c>
      <c r="E2526" s="145" t="s">
        <v>125</v>
      </c>
      <c r="F2526" s="145">
        <v>85</v>
      </c>
      <c r="G2526" s="145">
        <v>100</v>
      </c>
      <c r="H2526" s="145">
        <v>92</v>
      </c>
      <c r="I2526" s="145" t="s">
        <v>344</v>
      </c>
      <c r="J2526" s="107">
        <f t="shared" si="39"/>
        <v>75</v>
      </c>
    </row>
    <row r="2527" spans="1:10" hidden="1" x14ac:dyDescent="0.25">
      <c r="A2527" s="76">
        <v>668318</v>
      </c>
      <c r="B2527" s="144" t="s">
        <v>193</v>
      </c>
      <c r="C2527" s="140">
        <v>73</v>
      </c>
      <c r="D2527" s="76">
        <v>30402</v>
      </c>
      <c r="E2527" s="145" t="s">
        <v>126</v>
      </c>
      <c r="F2527" s="145">
        <v>180</v>
      </c>
      <c r="G2527" s="145">
        <v>200</v>
      </c>
      <c r="H2527" s="145">
        <v>179</v>
      </c>
      <c r="I2527" s="145" t="s">
        <v>345</v>
      </c>
      <c r="J2527" s="107">
        <f t="shared" si="39"/>
        <v>75</v>
      </c>
    </row>
    <row r="2528" spans="1:10" hidden="1" x14ac:dyDescent="0.25">
      <c r="A2528" s="76">
        <v>668318</v>
      </c>
      <c r="B2528" s="144" t="s">
        <v>193</v>
      </c>
      <c r="C2528" s="140">
        <v>73</v>
      </c>
      <c r="D2528" s="76">
        <v>30404</v>
      </c>
      <c r="E2528" s="145" t="s">
        <v>127</v>
      </c>
      <c r="F2528" s="145">
        <v>16</v>
      </c>
      <c r="G2528" s="145">
        <v>20</v>
      </c>
      <c r="H2528" s="145">
        <v>20</v>
      </c>
      <c r="I2528" s="145" t="s">
        <v>344</v>
      </c>
      <c r="J2528" s="107">
        <f t="shared" si="39"/>
        <v>75</v>
      </c>
    </row>
    <row r="2529" spans="1:10" hidden="1" x14ac:dyDescent="0.25">
      <c r="A2529" s="76">
        <v>668315</v>
      </c>
      <c r="B2529" s="144" t="s">
        <v>197</v>
      </c>
      <c r="C2529" s="140">
        <v>305</v>
      </c>
      <c r="D2529" s="76">
        <v>60402</v>
      </c>
      <c r="E2529" s="145" t="s">
        <v>179</v>
      </c>
      <c r="F2529" s="145">
        <v>2</v>
      </c>
      <c r="G2529" s="145">
        <v>8</v>
      </c>
      <c r="H2529" s="145">
        <v>6</v>
      </c>
      <c r="I2529" s="145" t="s">
        <v>344</v>
      </c>
      <c r="J2529" s="107">
        <f t="shared" si="39"/>
        <v>301</v>
      </c>
    </row>
    <row r="2530" spans="1:10" hidden="1" x14ac:dyDescent="0.25">
      <c r="A2530" s="76">
        <v>668315</v>
      </c>
      <c r="B2530" s="144" t="s">
        <v>197</v>
      </c>
      <c r="C2530" s="140">
        <v>305</v>
      </c>
      <c r="D2530" s="76">
        <v>60404</v>
      </c>
      <c r="E2530" s="145" t="s">
        <v>211</v>
      </c>
      <c r="F2530" s="145">
        <v>0.5</v>
      </c>
      <c r="G2530" s="145">
        <v>6.5</v>
      </c>
      <c r="H2530" s="145">
        <v>6.5</v>
      </c>
      <c r="I2530" s="145" t="s">
        <v>344</v>
      </c>
      <c r="J2530" s="107">
        <f t="shared" si="39"/>
        <v>301</v>
      </c>
    </row>
    <row r="2531" spans="1:10" hidden="1" x14ac:dyDescent="0.25">
      <c r="A2531" s="76">
        <v>668315</v>
      </c>
      <c r="B2531" s="144" t="s">
        <v>197</v>
      </c>
      <c r="C2531" s="140">
        <v>305</v>
      </c>
      <c r="D2531" s="76">
        <v>60401</v>
      </c>
      <c r="E2531" s="145" t="s">
        <v>180</v>
      </c>
      <c r="F2531" s="145">
        <v>35</v>
      </c>
      <c r="G2531" s="145">
        <v>36.5</v>
      </c>
      <c r="H2531" s="145">
        <v>35.1</v>
      </c>
      <c r="I2531" s="145" t="s">
        <v>344</v>
      </c>
      <c r="J2531" s="107">
        <f t="shared" si="39"/>
        <v>301</v>
      </c>
    </row>
    <row r="2532" spans="1:10" hidden="1" x14ac:dyDescent="0.25">
      <c r="A2532" s="76">
        <v>668315</v>
      </c>
      <c r="B2532" s="144" t="s">
        <v>197</v>
      </c>
      <c r="C2532" s="140">
        <v>305</v>
      </c>
      <c r="D2532" s="76">
        <v>60403</v>
      </c>
      <c r="E2532" s="145" t="s">
        <v>212</v>
      </c>
      <c r="F2532" s="145">
        <v>150</v>
      </c>
      <c r="G2532" s="145">
        <v>300</v>
      </c>
      <c r="H2532" s="145">
        <v>240</v>
      </c>
      <c r="I2532" s="145" t="s">
        <v>344</v>
      </c>
      <c r="J2532" s="107">
        <f t="shared" si="39"/>
        <v>301</v>
      </c>
    </row>
    <row r="2533" spans="1:10" hidden="1" x14ac:dyDescent="0.25">
      <c r="A2533" s="76">
        <v>668314</v>
      </c>
      <c r="B2533" s="144" t="s">
        <v>354</v>
      </c>
      <c r="C2533" s="140">
        <v>32</v>
      </c>
      <c r="D2533" s="76">
        <v>10110</v>
      </c>
      <c r="E2533" s="145" t="s">
        <v>233</v>
      </c>
      <c r="F2533" s="145">
        <v>6</v>
      </c>
      <c r="G2533" s="145">
        <v>10</v>
      </c>
      <c r="H2533" s="145">
        <v>13</v>
      </c>
      <c r="I2533" s="145" t="s">
        <v>345</v>
      </c>
      <c r="J2533" s="107">
        <f t="shared" si="39"/>
        <v>33</v>
      </c>
    </row>
    <row r="2534" spans="1:10" hidden="1" x14ac:dyDescent="0.25">
      <c r="A2534" s="76">
        <v>668314</v>
      </c>
      <c r="B2534" s="144" t="s">
        <v>354</v>
      </c>
      <c r="C2534" s="140">
        <v>32</v>
      </c>
      <c r="D2534" s="76">
        <v>10101</v>
      </c>
      <c r="E2534" s="145" t="s">
        <v>234</v>
      </c>
      <c r="F2534" s="145">
        <v>95</v>
      </c>
      <c r="G2534" s="145">
        <v>115</v>
      </c>
      <c r="H2534" s="145">
        <v>103</v>
      </c>
      <c r="I2534" s="145" t="s">
        <v>344</v>
      </c>
      <c r="J2534" s="107">
        <f t="shared" si="39"/>
        <v>33</v>
      </c>
    </row>
    <row r="2535" spans="1:10" hidden="1" x14ac:dyDescent="0.25">
      <c r="A2535" s="76">
        <v>668314</v>
      </c>
      <c r="B2535" s="144" t="s">
        <v>354</v>
      </c>
      <c r="C2535" s="140">
        <v>32</v>
      </c>
      <c r="D2535" s="76">
        <v>10102</v>
      </c>
      <c r="E2535" s="145" t="s">
        <v>235</v>
      </c>
      <c r="F2535" s="145">
        <v>140</v>
      </c>
      <c r="G2535" s="145">
        <v>150</v>
      </c>
      <c r="H2535" s="145">
        <v>147</v>
      </c>
      <c r="I2535" s="145" t="s">
        <v>344</v>
      </c>
      <c r="J2535" s="107">
        <f t="shared" si="39"/>
        <v>33</v>
      </c>
    </row>
    <row r="2536" spans="1:10" hidden="1" x14ac:dyDescent="0.25">
      <c r="A2536" s="76">
        <v>668313</v>
      </c>
      <c r="B2536" s="144" t="s">
        <v>320</v>
      </c>
      <c r="C2536" s="140">
        <v>31</v>
      </c>
      <c r="D2536" s="76">
        <v>10103</v>
      </c>
      <c r="E2536" s="145" t="s">
        <v>232</v>
      </c>
      <c r="F2536" s="145">
        <v>4400</v>
      </c>
      <c r="G2536" s="145">
        <v>9500</v>
      </c>
      <c r="H2536" s="145">
        <v>9500</v>
      </c>
      <c r="I2536" s="145" t="s">
        <v>344</v>
      </c>
      <c r="J2536" s="107">
        <f t="shared" si="39"/>
        <v>33</v>
      </c>
    </row>
    <row r="2537" spans="1:10" hidden="1" x14ac:dyDescent="0.25">
      <c r="A2537" s="76">
        <v>668313</v>
      </c>
      <c r="B2537" s="144" t="s">
        <v>320</v>
      </c>
      <c r="C2537" s="140">
        <v>31</v>
      </c>
      <c r="D2537" s="76">
        <v>10110</v>
      </c>
      <c r="E2537" s="145" t="s">
        <v>233</v>
      </c>
      <c r="F2537" s="145">
        <v>6</v>
      </c>
      <c r="G2537" s="145">
        <v>10</v>
      </c>
      <c r="H2537" s="145">
        <v>13</v>
      </c>
      <c r="I2537" s="145" t="s">
        <v>345</v>
      </c>
      <c r="J2537" s="107">
        <f t="shared" si="39"/>
        <v>33</v>
      </c>
    </row>
    <row r="2538" spans="1:10" hidden="1" x14ac:dyDescent="0.25">
      <c r="A2538" s="76">
        <v>668313</v>
      </c>
      <c r="B2538" s="144" t="s">
        <v>320</v>
      </c>
      <c r="C2538" s="140">
        <v>31</v>
      </c>
      <c r="D2538" s="76">
        <v>10101</v>
      </c>
      <c r="E2538" s="145" t="s">
        <v>234</v>
      </c>
      <c r="F2538" s="145">
        <v>95</v>
      </c>
      <c r="G2538" s="145">
        <v>115</v>
      </c>
      <c r="H2538" s="145">
        <v>111.1</v>
      </c>
      <c r="I2538" s="145" t="s">
        <v>344</v>
      </c>
      <c r="J2538" s="107">
        <f t="shared" si="39"/>
        <v>33</v>
      </c>
    </row>
    <row r="2539" spans="1:10" hidden="1" x14ac:dyDescent="0.25">
      <c r="A2539" s="76">
        <v>668313</v>
      </c>
      <c r="B2539" s="144" t="s">
        <v>320</v>
      </c>
      <c r="C2539" s="140">
        <v>31</v>
      </c>
      <c r="D2539" s="76">
        <v>10102</v>
      </c>
      <c r="E2539" s="145" t="s">
        <v>235</v>
      </c>
      <c r="F2539" s="145">
        <v>140</v>
      </c>
      <c r="G2539" s="145">
        <v>150</v>
      </c>
      <c r="H2539" s="145">
        <v>144.30000000000001</v>
      </c>
      <c r="I2539" s="145" t="s">
        <v>344</v>
      </c>
      <c r="J2539" s="107">
        <f t="shared" si="39"/>
        <v>33</v>
      </c>
    </row>
    <row r="2540" spans="1:10" hidden="1" x14ac:dyDescent="0.25">
      <c r="A2540" s="76">
        <v>668309</v>
      </c>
      <c r="B2540" s="144" t="s">
        <v>189</v>
      </c>
      <c r="C2540" s="140">
        <v>90</v>
      </c>
      <c r="D2540" s="76">
        <v>60201</v>
      </c>
      <c r="E2540" s="145" t="s">
        <v>130</v>
      </c>
      <c r="F2540" s="145">
        <v>4000</v>
      </c>
      <c r="G2540" s="145">
        <v>11500</v>
      </c>
      <c r="H2540" s="145">
        <v>4000</v>
      </c>
      <c r="I2540" s="145" t="s">
        <v>344</v>
      </c>
      <c r="J2540" s="107">
        <f t="shared" si="39"/>
        <v>90</v>
      </c>
    </row>
    <row r="2541" spans="1:10" hidden="1" x14ac:dyDescent="0.25">
      <c r="A2541" s="76">
        <v>668309</v>
      </c>
      <c r="B2541" s="144" t="s">
        <v>189</v>
      </c>
      <c r="C2541" s="140">
        <v>90</v>
      </c>
      <c r="D2541" s="76">
        <v>60204</v>
      </c>
      <c r="E2541" s="145" t="s">
        <v>131</v>
      </c>
      <c r="F2541" s="145">
        <v>0</v>
      </c>
      <c r="G2541" s="145">
        <v>1</v>
      </c>
      <c r="H2541" s="145">
        <v>1</v>
      </c>
      <c r="I2541" s="145" t="s">
        <v>344</v>
      </c>
      <c r="J2541" s="107">
        <f t="shared" si="39"/>
        <v>90</v>
      </c>
    </row>
    <row r="2542" spans="1:10" hidden="1" x14ac:dyDescent="0.25">
      <c r="A2542" s="76">
        <v>668309</v>
      </c>
      <c r="B2542" s="144" t="s">
        <v>189</v>
      </c>
      <c r="C2542" s="140">
        <v>90</v>
      </c>
      <c r="D2542" s="76">
        <v>60202</v>
      </c>
      <c r="E2542" s="145" t="s">
        <v>132</v>
      </c>
      <c r="F2542" s="145">
        <v>160</v>
      </c>
      <c r="G2542" s="145">
        <v>180</v>
      </c>
      <c r="H2542" s="145">
        <v>160</v>
      </c>
      <c r="I2542" s="145" t="s">
        <v>344</v>
      </c>
      <c r="J2542" s="107">
        <f t="shared" si="39"/>
        <v>90</v>
      </c>
    </row>
    <row r="2543" spans="1:10" hidden="1" x14ac:dyDescent="0.25">
      <c r="A2543" s="76">
        <v>668309</v>
      </c>
      <c r="B2543" s="144" t="s">
        <v>189</v>
      </c>
      <c r="C2543" s="140">
        <v>90</v>
      </c>
      <c r="D2543" s="76">
        <v>60203</v>
      </c>
      <c r="E2543" s="145" t="s">
        <v>133</v>
      </c>
      <c r="F2543" s="145">
        <v>80</v>
      </c>
      <c r="G2543" s="145">
        <v>120</v>
      </c>
      <c r="H2543" s="145">
        <v>110</v>
      </c>
      <c r="I2543" s="145" t="s">
        <v>344</v>
      </c>
      <c r="J2543" s="107">
        <f t="shared" si="39"/>
        <v>90</v>
      </c>
    </row>
    <row r="2544" spans="1:10" hidden="1" x14ac:dyDescent="0.25">
      <c r="A2544" s="76">
        <v>668308</v>
      </c>
      <c r="B2544" s="144" t="s">
        <v>225</v>
      </c>
      <c r="C2544" s="140">
        <v>76</v>
      </c>
      <c r="D2544" s="76">
        <v>40402</v>
      </c>
      <c r="E2544" s="145" t="s">
        <v>220</v>
      </c>
      <c r="F2544" s="145">
        <v>6000</v>
      </c>
      <c r="G2544" s="145">
        <v>9500</v>
      </c>
      <c r="H2544" s="145">
        <v>8500</v>
      </c>
      <c r="I2544" s="145" t="s">
        <v>344</v>
      </c>
      <c r="J2544" s="107">
        <f t="shared" si="39"/>
        <v>76</v>
      </c>
    </row>
    <row r="2545" spans="1:10" hidden="1" x14ac:dyDescent="0.25">
      <c r="A2545" s="76">
        <v>668308</v>
      </c>
      <c r="B2545" s="144" t="s">
        <v>225</v>
      </c>
      <c r="C2545" s="140">
        <v>76</v>
      </c>
      <c r="D2545" s="76">
        <v>40406</v>
      </c>
      <c r="E2545" s="145" t="s">
        <v>221</v>
      </c>
      <c r="F2545" s="145">
        <v>600</v>
      </c>
      <c r="G2545" s="145">
        <v>800</v>
      </c>
      <c r="H2545" s="145">
        <v>600</v>
      </c>
      <c r="I2545" s="145" t="s">
        <v>344</v>
      </c>
      <c r="J2545" s="107">
        <f t="shared" si="39"/>
        <v>76</v>
      </c>
    </row>
    <row r="2546" spans="1:10" hidden="1" x14ac:dyDescent="0.25">
      <c r="A2546" s="76">
        <v>668308</v>
      </c>
      <c r="B2546" s="144" t="s">
        <v>225</v>
      </c>
      <c r="C2546" s="140">
        <v>76</v>
      </c>
      <c r="D2546" s="76">
        <v>40405</v>
      </c>
      <c r="E2546" s="145" t="s">
        <v>222</v>
      </c>
      <c r="F2546" s="145">
        <v>19</v>
      </c>
      <c r="G2546" s="145">
        <v>20</v>
      </c>
      <c r="H2546" s="145">
        <v>20</v>
      </c>
      <c r="I2546" s="145" t="s">
        <v>344</v>
      </c>
      <c r="J2546" s="107">
        <f t="shared" si="39"/>
        <v>76</v>
      </c>
    </row>
    <row r="2547" spans="1:10" hidden="1" x14ac:dyDescent="0.25">
      <c r="A2547" s="76">
        <v>668308</v>
      </c>
      <c r="B2547" s="144" t="s">
        <v>225</v>
      </c>
      <c r="C2547" s="140">
        <v>76</v>
      </c>
      <c r="D2547" s="76">
        <v>40401</v>
      </c>
      <c r="E2547" s="145" t="s">
        <v>128</v>
      </c>
      <c r="F2547" s="145">
        <v>0</v>
      </c>
      <c r="G2547" s="145">
        <v>5</v>
      </c>
      <c r="H2547" s="145">
        <v>1.2</v>
      </c>
      <c r="I2547" s="145" t="s">
        <v>344</v>
      </c>
      <c r="J2547" s="107">
        <f t="shared" si="39"/>
        <v>76</v>
      </c>
    </row>
    <row r="2548" spans="1:10" hidden="1" x14ac:dyDescent="0.25">
      <c r="A2548" s="76">
        <v>668308</v>
      </c>
      <c r="B2548" s="144" t="s">
        <v>225</v>
      </c>
      <c r="C2548" s="140">
        <v>76</v>
      </c>
      <c r="D2548" s="76">
        <v>40404</v>
      </c>
      <c r="E2548" s="145" t="s">
        <v>129</v>
      </c>
      <c r="F2548" s="145">
        <v>1.5</v>
      </c>
      <c r="G2548" s="145">
        <v>2</v>
      </c>
      <c r="H2548" s="145">
        <v>1.8</v>
      </c>
      <c r="I2548" s="145" t="s">
        <v>344</v>
      </c>
      <c r="J2548" s="107">
        <f t="shared" si="39"/>
        <v>76</v>
      </c>
    </row>
    <row r="2549" spans="1:10" hidden="1" x14ac:dyDescent="0.25">
      <c r="A2549" s="76">
        <v>668308</v>
      </c>
      <c r="B2549" s="144" t="s">
        <v>225</v>
      </c>
      <c r="C2549" s="140">
        <v>76</v>
      </c>
      <c r="D2549" s="76">
        <v>40403</v>
      </c>
      <c r="E2549" s="145" t="s">
        <v>223</v>
      </c>
      <c r="F2549" s="145">
        <v>245</v>
      </c>
      <c r="G2549" s="145">
        <v>255</v>
      </c>
      <c r="H2549" s="145">
        <v>255</v>
      </c>
      <c r="I2549" s="145" t="s">
        <v>344</v>
      </c>
      <c r="J2549" s="107">
        <f t="shared" si="39"/>
        <v>76</v>
      </c>
    </row>
    <row r="2550" spans="1:10" hidden="1" x14ac:dyDescent="0.25">
      <c r="A2550" s="76">
        <v>668308</v>
      </c>
      <c r="B2550" s="144" t="s">
        <v>225</v>
      </c>
      <c r="C2550" s="140">
        <v>76</v>
      </c>
      <c r="D2550" s="76">
        <v>40407</v>
      </c>
      <c r="E2550" s="145" t="s">
        <v>224</v>
      </c>
      <c r="F2550" s="145">
        <v>52</v>
      </c>
      <c r="G2550" s="145">
        <v>60</v>
      </c>
      <c r="H2550" s="145">
        <v>56</v>
      </c>
      <c r="I2550" s="145" t="s">
        <v>344</v>
      </c>
      <c r="J2550" s="107">
        <f t="shared" si="39"/>
        <v>76</v>
      </c>
    </row>
    <row r="2551" spans="1:10" hidden="1" x14ac:dyDescent="0.25">
      <c r="A2551" s="76">
        <v>668306</v>
      </c>
      <c r="B2551" s="144" t="s">
        <v>196</v>
      </c>
      <c r="C2551" s="140">
        <v>86</v>
      </c>
      <c r="D2551" s="76">
        <v>60303</v>
      </c>
      <c r="E2551" s="145" t="s">
        <v>240</v>
      </c>
      <c r="F2551" s="145">
        <v>0</v>
      </c>
      <c r="G2551" s="145">
        <v>110</v>
      </c>
      <c r="H2551" s="145">
        <v>61</v>
      </c>
      <c r="I2551" s="145" t="s">
        <v>344</v>
      </c>
      <c r="J2551" s="107">
        <f t="shared" si="39"/>
        <v>86</v>
      </c>
    </row>
    <row r="2552" spans="1:10" hidden="1" x14ac:dyDescent="0.25">
      <c r="A2552" s="76">
        <v>668306</v>
      </c>
      <c r="B2552" s="144" t="s">
        <v>196</v>
      </c>
      <c r="C2552" s="140">
        <v>86</v>
      </c>
      <c r="D2552" s="76">
        <v>60302</v>
      </c>
      <c r="E2552" s="145" t="s">
        <v>241</v>
      </c>
      <c r="F2552" s="145">
        <v>0</v>
      </c>
      <c r="G2552" s="145">
        <v>60</v>
      </c>
      <c r="H2552" s="145">
        <v>9</v>
      </c>
      <c r="I2552" s="145" t="s">
        <v>344</v>
      </c>
      <c r="J2552" s="107">
        <f t="shared" si="39"/>
        <v>86</v>
      </c>
    </row>
    <row r="2553" spans="1:10" hidden="1" x14ac:dyDescent="0.25">
      <c r="A2553" s="76">
        <v>668306</v>
      </c>
      <c r="B2553" s="144" t="s">
        <v>196</v>
      </c>
      <c r="C2553" s="140">
        <v>86</v>
      </c>
      <c r="D2553" s="76">
        <v>60301</v>
      </c>
      <c r="E2553" s="145" t="s">
        <v>242</v>
      </c>
      <c r="F2553" s="145">
        <v>105</v>
      </c>
      <c r="G2553" s="145">
        <v>120</v>
      </c>
      <c r="H2553" s="145">
        <v>112</v>
      </c>
      <c r="I2553" s="145" t="s">
        <v>344</v>
      </c>
      <c r="J2553" s="107">
        <f t="shared" si="39"/>
        <v>86</v>
      </c>
    </row>
    <row r="2554" spans="1:10" hidden="1" x14ac:dyDescent="0.25">
      <c r="A2554" s="76">
        <v>668294</v>
      </c>
      <c r="B2554" s="144" t="s">
        <v>196</v>
      </c>
      <c r="C2554" s="140">
        <v>86</v>
      </c>
      <c r="D2554" s="76">
        <v>60303</v>
      </c>
      <c r="E2554" s="145" t="s">
        <v>240</v>
      </c>
      <c r="F2554" s="145">
        <v>0</v>
      </c>
      <c r="G2554" s="145">
        <v>110</v>
      </c>
      <c r="H2554" s="145">
        <v>52</v>
      </c>
      <c r="I2554" s="145" t="s">
        <v>344</v>
      </c>
      <c r="J2554" s="107">
        <f t="shared" si="39"/>
        <v>86</v>
      </c>
    </row>
    <row r="2555" spans="1:10" hidden="1" x14ac:dyDescent="0.25">
      <c r="A2555" s="76">
        <v>668294</v>
      </c>
      <c r="B2555" s="144" t="s">
        <v>196</v>
      </c>
      <c r="C2555" s="140">
        <v>86</v>
      </c>
      <c r="D2555" s="76">
        <v>60302</v>
      </c>
      <c r="E2555" s="145" t="s">
        <v>241</v>
      </c>
      <c r="F2555" s="145">
        <v>0</v>
      </c>
      <c r="G2555" s="145">
        <v>60</v>
      </c>
      <c r="H2555" s="145">
        <v>9</v>
      </c>
      <c r="I2555" s="145" t="s">
        <v>344</v>
      </c>
      <c r="J2555" s="107">
        <f t="shared" si="39"/>
        <v>86</v>
      </c>
    </row>
    <row r="2556" spans="1:10" hidden="1" x14ac:dyDescent="0.25">
      <c r="A2556" s="76">
        <v>668294</v>
      </c>
      <c r="B2556" s="144" t="s">
        <v>196</v>
      </c>
      <c r="C2556" s="140">
        <v>86</v>
      </c>
      <c r="D2556" s="76">
        <v>60301</v>
      </c>
      <c r="E2556" s="145" t="s">
        <v>242</v>
      </c>
      <c r="F2556" s="145">
        <v>105</v>
      </c>
      <c r="G2556" s="145">
        <v>120</v>
      </c>
      <c r="H2556" s="145">
        <v>115</v>
      </c>
      <c r="I2556" s="145" t="s">
        <v>344</v>
      </c>
      <c r="J2556" s="107">
        <f t="shared" si="39"/>
        <v>86</v>
      </c>
    </row>
    <row r="2557" spans="1:10" hidden="1" x14ac:dyDescent="0.25">
      <c r="A2557" s="76">
        <v>668285</v>
      </c>
      <c r="B2557" s="144" t="s">
        <v>188</v>
      </c>
      <c r="C2557" s="140">
        <v>55</v>
      </c>
      <c r="D2557" s="76">
        <v>30201</v>
      </c>
      <c r="E2557" s="145" t="s">
        <v>113</v>
      </c>
      <c r="F2557" s="145">
        <v>8500</v>
      </c>
      <c r="G2557" s="145">
        <v>9500</v>
      </c>
      <c r="H2557" s="145">
        <v>6000</v>
      </c>
      <c r="I2557" s="145" t="s">
        <v>345</v>
      </c>
      <c r="J2557" s="107">
        <f t="shared" si="39"/>
        <v>55</v>
      </c>
    </row>
    <row r="2558" spans="1:10" hidden="1" x14ac:dyDescent="0.25">
      <c r="A2558" s="76">
        <v>668285</v>
      </c>
      <c r="B2558" s="144" t="s">
        <v>188</v>
      </c>
      <c r="C2558" s="140">
        <v>55</v>
      </c>
      <c r="D2558" s="76">
        <v>30205</v>
      </c>
      <c r="E2558" s="145" t="s">
        <v>114</v>
      </c>
      <c r="F2558" s="145">
        <v>0.5</v>
      </c>
      <c r="G2558" s="145">
        <v>0.6</v>
      </c>
      <c r="H2558" s="145">
        <v>0.5</v>
      </c>
      <c r="I2558" s="145" t="s">
        <v>344</v>
      </c>
      <c r="J2558" s="107">
        <f t="shared" si="39"/>
        <v>55</v>
      </c>
    </row>
    <row r="2559" spans="1:10" x14ac:dyDescent="0.25">
      <c r="A2559" s="76">
        <v>668285</v>
      </c>
      <c r="B2559" s="144" t="s">
        <v>188</v>
      </c>
      <c r="C2559" s="140">
        <v>55</v>
      </c>
      <c r="D2559" s="76">
        <v>30206</v>
      </c>
      <c r="E2559" s="145" t="s">
        <v>115</v>
      </c>
      <c r="F2559" s="145">
        <v>0.5</v>
      </c>
      <c r="G2559" s="145">
        <v>2</v>
      </c>
      <c r="H2559" s="145">
        <v>4</v>
      </c>
      <c r="I2559" s="145" t="s">
        <v>345</v>
      </c>
      <c r="J2559" s="107">
        <f t="shared" si="39"/>
        <v>55</v>
      </c>
    </row>
    <row r="2560" spans="1:10" hidden="1" x14ac:dyDescent="0.25">
      <c r="A2560" s="76">
        <v>668285</v>
      </c>
      <c r="B2560" s="144" t="s">
        <v>188</v>
      </c>
      <c r="C2560" s="140">
        <v>55</v>
      </c>
      <c r="D2560" s="76">
        <v>30202</v>
      </c>
      <c r="E2560" s="145" t="s">
        <v>116</v>
      </c>
      <c r="F2560" s="145">
        <v>50</v>
      </c>
      <c r="G2560" s="145">
        <v>300</v>
      </c>
      <c r="H2560" s="145">
        <v>410</v>
      </c>
      <c r="I2560" s="145" t="s">
        <v>345</v>
      </c>
      <c r="J2560" s="107">
        <f t="shared" si="39"/>
        <v>55</v>
      </c>
    </row>
    <row r="2561" spans="1:10" hidden="1" x14ac:dyDescent="0.25">
      <c r="A2561" s="76">
        <v>668285</v>
      </c>
      <c r="B2561" s="144" t="s">
        <v>188</v>
      </c>
      <c r="C2561" s="140">
        <v>55</v>
      </c>
      <c r="D2561" s="76">
        <v>30203</v>
      </c>
      <c r="E2561" s="145" t="s">
        <v>117</v>
      </c>
      <c r="F2561" s="145">
        <v>105</v>
      </c>
      <c r="G2561" s="145">
        <v>110</v>
      </c>
      <c r="H2561" s="145">
        <v>110</v>
      </c>
      <c r="I2561" s="145" t="s">
        <v>344</v>
      </c>
      <c r="J2561" s="107">
        <f t="shared" si="39"/>
        <v>55</v>
      </c>
    </row>
    <row r="2562" spans="1:10" hidden="1" x14ac:dyDescent="0.25">
      <c r="A2562" s="76">
        <v>668285</v>
      </c>
      <c r="B2562" s="144" t="s">
        <v>188</v>
      </c>
      <c r="C2562" s="140">
        <v>55</v>
      </c>
      <c r="D2562" s="76">
        <v>30204</v>
      </c>
      <c r="E2562" s="145" t="s">
        <v>118</v>
      </c>
      <c r="F2562" s="145">
        <v>120</v>
      </c>
      <c r="G2562" s="145">
        <v>125</v>
      </c>
      <c r="H2562" s="145">
        <v>125</v>
      </c>
      <c r="I2562" s="145" t="s">
        <v>344</v>
      </c>
      <c r="J2562" s="107">
        <f t="shared" ref="J2562:J2625" si="40">IF(A2562="","",IF(OR(C2562=73,C2562=74,C2562=75),75,IF(OR(C2562=31,C2562=32,C2562=33),33,IF(OR(C2562=301,C2562=302,C2562=303,C2562=304,C2562=305),301,C2562))))</f>
        <v>55</v>
      </c>
    </row>
    <row r="2563" spans="1:10" hidden="1" x14ac:dyDescent="0.25">
      <c r="A2563" s="76">
        <v>668284</v>
      </c>
      <c r="B2563" s="144" t="s">
        <v>193</v>
      </c>
      <c r="C2563" s="140">
        <v>73</v>
      </c>
      <c r="D2563" s="76">
        <v>30406</v>
      </c>
      <c r="E2563" s="145" t="s">
        <v>119</v>
      </c>
      <c r="F2563" s="145">
        <v>2400</v>
      </c>
      <c r="G2563" s="145">
        <v>2550</v>
      </c>
      <c r="H2563" s="145">
        <v>2450</v>
      </c>
      <c r="I2563" s="145" t="s">
        <v>344</v>
      </c>
      <c r="J2563" s="107">
        <f t="shared" si="40"/>
        <v>75</v>
      </c>
    </row>
    <row r="2564" spans="1:10" hidden="1" x14ac:dyDescent="0.25">
      <c r="A2564" s="76">
        <v>668284</v>
      </c>
      <c r="B2564" s="144" t="s">
        <v>193</v>
      </c>
      <c r="C2564" s="140">
        <v>73</v>
      </c>
      <c r="D2564" s="76">
        <v>30408</v>
      </c>
      <c r="E2564" s="145" t="s">
        <v>120</v>
      </c>
      <c r="F2564" s="145">
        <v>20</v>
      </c>
      <c r="G2564" s="145">
        <v>25</v>
      </c>
      <c r="H2564" s="145">
        <v>25</v>
      </c>
      <c r="I2564" s="145" t="s">
        <v>344</v>
      </c>
      <c r="J2564" s="107">
        <f t="shared" si="40"/>
        <v>75</v>
      </c>
    </row>
    <row r="2565" spans="1:10" hidden="1" x14ac:dyDescent="0.25">
      <c r="A2565" s="76">
        <v>668284</v>
      </c>
      <c r="B2565" s="144" t="s">
        <v>193</v>
      </c>
      <c r="C2565" s="140">
        <v>73</v>
      </c>
      <c r="D2565" s="76">
        <v>30409</v>
      </c>
      <c r="E2565" s="145" t="s">
        <v>121</v>
      </c>
      <c r="F2565" s="145">
        <v>0.1</v>
      </c>
      <c r="G2565" s="145">
        <v>0.2</v>
      </c>
      <c r="H2565" s="145">
        <v>0.2</v>
      </c>
      <c r="I2565" s="145" t="s">
        <v>344</v>
      </c>
      <c r="J2565" s="107">
        <f t="shared" si="40"/>
        <v>75</v>
      </c>
    </row>
    <row r="2566" spans="1:10" hidden="1" x14ac:dyDescent="0.25">
      <c r="A2566" s="76">
        <v>668284</v>
      </c>
      <c r="B2566" s="144" t="s">
        <v>193</v>
      </c>
      <c r="C2566" s="140">
        <v>73</v>
      </c>
      <c r="D2566" s="76">
        <v>30401</v>
      </c>
      <c r="E2566" s="145" t="s">
        <v>122</v>
      </c>
      <c r="F2566" s="145">
        <v>2</v>
      </c>
      <c r="G2566" s="145">
        <v>6</v>
      </c>
      <c r="H2566" s="145">
        <v>5</v>
      </c>
      <c r="I2566" s="145" t="s">
        <v>344</v>
      </c>
      <c r="J2566" s="107">
        <f t="shared" si="40"/>
        <v>75</v>
      </c>
    </row>
    <row r="2567" spans="1:10" hidden="1" x14ac:dyDescent="0.25">
      <c r="A2567" s="76">
        <v>668284</v>
      </c>
      <c r="B2567" s="144" t="s">
        <v>193</v>
      </c>
      <c r="C2567" s="140">
        <v>73</v>
      </c>
      <c r="D2567" s="76">
        <v>30407</v>
      </c>
      <c r="E2567" s="145" t="s">
        <v>123</v>
      </c>
      <c r="F2567" s="145">
        <v>1.3</v>
      </c>
      <c r="G2567" s="145">
        <v>1.8</v>
      </c>
      <c r="H2567" s="145">
        <v>1.6</v>
      </c>
      <c r="I2567" s="145" t="s">
        <v>344</v>
      </c>
      <c r="J2567" s="107">
        <f t="shared" si="40"/>
        <v>75</v>
      </c>
    </row>
    <row r="2568" spans="1:10" hidden="1" x14ac:dyDescent="0.25">
      <c r="A2568" s="76">
        <v>668284</v>
      </c>
      <c r="B2568" s="144" t="s">
        <v>193</v>
      </c>
      <c r="C2568" s="140">
        <v>73</v>
      </c>
      <c r="D2568" s="76">
        <v>30405</v>
      </c>
      <c r="E2568" s="145" t="s">
        <v>124</v>
      </c>
      <c r="F2568" s="145">
        <v>52</v>
      </c>
      <c r="G2568" s="145">
        <v>55</v>
      </c>
      <c r="H2568" s="145">
        <v>55</v>
      </c>
      <c r="I2568" s="145" t="s">
        <v>344</v>
      </c>
      <c r="J2568" s="107">
        <f t="shared" si="40"/>
        <v>75</v>
      </c>
    </row>
    <row r="2569" spans="1:10" hidden="1" x14ac:dyDescent="0.25">
      <c r="A2569" s="76">
        <v>668284</v>
      </c>
      <c r="B2569" s="144" t="s">
        <v>193</v>
      </c>
      <c r="C2569" s="140">
        <v>73</v>
      </c>
      <c r="D2569" s="76">
        <v>30403</v>
      </c>
      <c r="E2569" s="145" t="s">
        <v>125</v>
      </c>
      <c r="F2569" s="145">
        <v>85</v>
      </c>
      <c r="G2569" s="145">
        <v>100</v>
      </c>
      <c r="H2569" s="145">
        <v>92</v>
      </c>
      <c r="I2569" s="145" t="s">
        <v>344</v>
      </c>
      <c r="J2569" s="107">
        <f t="shared" si="40"/>
        <v>75</v>
      </c>
    </row>
    <row r="2570" spans="1:10" hidden="1" x14ac:dyDescent="0.25">
      <c r="A2570" s="76">
        <v>668284</v>
      </c>
      <c r="B2570" s="144" t="s">
        <v>193</v>
      </c>
      <c r="C2570" s="140">
        <v>73</v>
      </c>
      <c r="D2570" s="76">
        <v>30402</v>
      </c>
      <c r="E2570" s="145" t="s">
        <v>126</v>
      </c>
      <c r="F2570" s="145">
        <v>180</v>
      </c>
      <c r="G2570" s="145">
        <v>200</v>
      </c>
      <c r="H2570" s="145">
        <v>188</v>
      </c>
      <c r="I2570" s="145" t="s">
        <v>344</v>
      </c>
      <c r="J2570" s="107">
        <f t="shared" si="40"/>
        <v>75</v>
      </c>
    </row>
    <row r="2571" spans="1:10" hidden="1" x14ac:dyDescent="0.25">
      <c r="A2571" s="76">
        <v>668284</v>
      </c>
      <c r="B2571" s="144" t="s">
        <v>193</v>
      </c>
      <c r="C2571" s="140">
        <v>73</v>
      </c>
      <c r="D2571" s="76">
        <v>30404</v>
      </c>
      <c r="E2571" s="145" t="s">
        <v>127</v>
      </c>
      <c r="F2571" s="145">
        <v>16</v>
      </c>
      <c r="G2571" s="145">
        <v>20</v>
      </c>
      <c r="H2571" s="145">
        <v>20</v>
      </c>
      <c r="I2571" s="145" t="s">
        <v>344</v>
      </c>
      <c r="J2571" s="107">
        <f t="shared" si="40"/>
        <v>75</v>
      </c>
    </row>
    <row r="2572" spans="1:10" hidden="1" x14ac:dyDescent="0.25">
      <c r="A2572" s="76">
        <v>668283</v>
      </c>
      <c r="B2572" s="144" t="s">
        <v>329</v>
      </c>
      <c r="C2572" s="140">
        <v>95</v>
      </c>
      <c r="D2572" s="76">
        <v>40301</v>
      </c>
      <c r="E2572" s="145" t="s">
        <v>357</v>
      </c>
      <c r="F2572" s="145">
        <v>8000</v>
      </c>
      <c r="G2572" s="145">
        <v>8500</v>
      </c>
      <c r="H2572" s="145">
        <v>6500</v>
      </c>
      <c r="I2572" s="145" t="s">
        <v>345</v>
      </c>
      <c r="J2572" s="107">
        <f t="shared" si="40"/>
        <v>95</v>
      </c>
    </row>
    <row r="2573" spans="1:10" hidden="1" x14ac:dyDescent="0.25">
      <c r="A2573" s="76">
        <v>668283</v>
      </c>
      <c r="B2573" s="144" t="s">
        <v>329</v>
      </c>
      <c r="C2573" s="140">
        <v>95</v>
      </c>
      <c r="D2573" s="76">
        <v>40304</v>
      </c>
      <c r="E2573" s="145" t="s">
        <v>328</v>
      </c>
      <c r="F2573" s="145">
        <v>0</v>
      </c>
      <c r="G2573" s="145">
        <v>200</v>
      </c>
      <c r="H2573" s="145">
        <v>245</v>
      </c>
      <c r="I2573" s="145" t="s">
        <v>345</v>
      </c>
      <c r="J2573" s="107">
        <f t="shared" si="40"/>
        <v>95</v>
      </c>
    </row>
    <row r="2574" spans="1:10" hidden="1" x14ac:dyDescent="0.25">
      <c r="A2574" s="76">
        <v>668283</v>
      </c>
      <c r="B2574" s="144" t="s">
        <v>329</v>
      </c>
      <c r="C2574" s="140">
        <v>95</v>
      </c>
      <c r="D2574" s="76">
        <v>40302</v>
      </c>
      <c r="E2574" s="145" t="s">
        <v>358</v>
      </c>
      <c r="F2574" s="145">
        <v>90</v>
      </c>
      <c r="G2574" s="145">
        <v>95</v>
      </c>
      <c r="H2574" s="145">
        <v>95</v>
      </c>
      <c r="I2574" s="145" t="s">
        <v>344</v>
      </c>
      <c r="J2574" s="107">
        <f t="shared" si="40"/>
        <v>95</v>
      </c>
    </row>
    <row r="2575" spans="1:10" hidden="1" x14ac:dyDescent="0.25">
      <c r="A2575" s="76">
        <v>668283</v>
      </c>
      <c r="B2575" s="144" t="s">
        <v>329</v>
      </c>
      <c r="C2575" s="140">
        <v>95</v>
      </c>
      <c r="D2575" s="76">
        <v>40303</v>
      </c>
      <c r="E2575" s="145" t="s">
        <v>359</v>
      </c>
      <c r="F2575" s="145">
        <v>110</v>
      </c>
      <c r="G2575" s="145">
        <v>115</v>
      </c>
      <c r="H2575" s="145">
        <v>128</v>
      </c>
      <c r="I2575" s="145" t="s">
        <v>345</v>
      </c>
      <c r="J2575" s="107">
        <f t="shared" si="40"/>
        <v>95</v>
      </c>
    </row>
    <row r="2576" spans="1:10" hidden="1" x14ac:dyDescent="0.25">
      <c r="A2576" s="76">
        <v>668282</v>
      </c>
      <c r="B2576" s="144" t="s">
        <v>330</v>
      </c>
      <c r="C2576" s="140">
        <v>94</v>
      </c>
      <c r="D2576" s="76">
        <v>40201</v>
      </c>
      <c r="E2576" s="145" t="s">
        <v>322</v>
      </c>
      <c r="F2576" s="145">
        <v>8000</v>
      </c>
      <c r="G2576" s="145">
        <v>9200</v>
      </c>
      <c r="H2576" s="145">
        <v>6600</v>
      </c>
      <c r="I2576" s="145" t="s">
        <v>345</v>
      </c>
      <c r="J2576" s="107">
        <f t="shared" si="40"/>
        <v>94</v>
      </c>
    </row>
    <row r="2577" spans="1:10" hidden="1" x14ac:dyDescent="0.25">
      <c r="A2577" s="76">
        <v>668282</v>
      </c>
      <c r="B2577" s="144" t="s">
        <v>330</v>
      </c>
      <c r="C2577" s="140">
        <v>94</v>
      </c>
      <c r="D2577" s="76">
        <v>40202</v>
      </c>
      <c r="E2577" s="145" t="s">
        <v>323</v>
      </c>
      <c r="F2577" s="145">
        <v>1</v>
      </c>
      <c r="G2577" s="145">
        <v>2</v>
      </c>
      <c r="H2577" s="145">
        <v>1.2</v>
      </c>
      <c r="I2577" s="145" t="s">
        <v>344</v>
      </c>
      <c r="J2577" s="107">
        <f t="shared" si="40"/>
        <v>94</v>
      </c>
    </row>
    <row r="2578" spans="1:10" hidden="1" x14ac:dyDescent="0.25">
      <c r="A2578" s="76">
        <v>668282</v>
      </c>
      <c r="B2578" s="144" t="s">
        <v>330</v>
      </c>
      <c r="C2578" s="140">
        <v>94</v>
      </c>
      <c r="D2578" s="76">
        <v>40204</v>
      </c>
      <c r="E2578" s="145" t="s">
        <v>324</v>
      </c>
      <c r="F2578" s="145">
        <v>50</v>
      </c>
      <c r="G2578" s="145">
        <v>150</v>
      </c>
      <c r="H2578" s="145">
        <v>50</v>
      </c>
      <c r="I2578" s="145" t="s">
        <v>344</v>
      </c>
      <c r="J2578" s="107">
        <f t="shared" si="40"/>
        <v>94</v>
      </c>
    </row>
    <row r="2579" spans="1:10" hidden="1" x14ac:dyDescent="0.25">
      <c r="A2579" s="76">
        <v>668282</v>
      </c>
      <c r="B2579" s="144" t="s">
        <v>330</v>
      </c>
      <c r="C2579" s="140">
        <v>94</v>
      </c>
      <c r="D2579" s="76">
        <v>40203</v>
      </c>
      <c r="E2579" s="145" t="s">
        <v>325</v>
      </c>
      <c r="F2579" s="145">
        <v>5</v>
      </c>
      <c r="G2579" s="145">
        <v>25</v>
      </c>
      <c r="H2579" s="145">
        <v>6.5</v>
      </c>
      <c r="I2579" s="145" t="s">
        <v>344</v>
      </c>
      <c r="J2579" s="107">
        <f t="shared" si="40"/>
        <v>94</v>
      </c>
    </row>
    <row r="2580" spans="1:10" hidden="1" x14ac:dyDescent="0.25">
      <c r="A2580" s="76">
        <v>668282</v>
      </c>
      <c r="B2580" s="144" t="s">
        <v>330</v>
      </c>
      <c r="C2580" s="140">
        <v>94</v>
      </c>
      <c r="D2580" s="76">
        <v>40206</v>
      </c>
      <c r="E2580" s="145" t="s">
        <v>326</v>
      </c>
      <c r="F2580" s="145">
        <v>8</v>
      </c>
      <c r="G2580" s="145">
        <v>15</v>
      </c>
      <c r="H2580" s="145">
        <v>9</v>
      </c>
      <c r="I2580" s="145" t="s">
        <v>344</v>
      </c>
      <c r="J2580" s="107">
        <f t="shared" si="40"/>
        <v>94</v>
      </c>
    </row>
    <row r="2581" spans="1:10" hidden="1" x14ac:dyDescent="0.25">
      <c r="A2581" s="76">
        <v>668282</v>
      </c>
      <c r="B2581" s="144" t="s">
        <v>330</v>
      </c>
      <c r="C2581" s="140">
        <v>94</v>
      </c>
      <c r="D2581" s="76">
        <v>40205</v>
      </c>
      <c r="E2581" s="145" t="s">
        <v>327</v>
      </c>
      <c r="F2581" s="145">
        <v>78</v>
      </c>
      <c r="G2581" s="145">
        <v>82</v>
      </c>
      <c r="H2581" s="145">
        <v>77</v>
      </c>
      <c r="I2581" s="145" t="s">
        <v>345</v>
      </c>
      <c r="J2581" s="107">
        <f t="shared" si="40"/>
        <v>94</v>
      </c>
    </row>
    <row r="2582" spans="1:10" hidden="1" x14ac:dyDescent="0.25">
      <c r="A2582" s="76">
        <v>668281</v>
      </c>
      <c r="B2582" s="144" t="s">
        <v>329</v>
      </c>
      <c r="C2582" s="140">
        <v>95</v>
      </c>
      <c r="D2582" s="76">
        <v>40301</v>
      </c>
      <c r="E2582" s="145" t="s">
        <v>357</v>
      </c>
      <c r="F2582" s="145">
        <v>8000</v>
      </c>
      <c r="G2582" s="145">
        <v>8500</v>
      </c>
      <c r="H2582" s="145">
        <v>6500</v>
      </c>
      <c r="I2582" s="145" t="s">
        <v>345</v>
      </c>
      <c r="J2582" s="107">
        <f t="shared" si="40"/>
        <v>95</v>
      </c>
    </row>
    <row r="2583" spans="1:10" hidden="1" x14ac:dyDescent="0.25">
      <c r="A2583" s="76">
        <v>668281</v>
      </c>
      <c r="B2583" s="144" t="s">
        <v>329</v>
      </c>
      <c r="C2583" s="140">
        <v>95</v>
      </c>
      <c r="D2583" s="76">
        <v>40304</v>
      </c>
      <c r="E2583" s="145" t="s">
        <v>328</v>
      </c>
      <c r="F2583" s="145">
        <v>0</v>
      </c>
      <c r="G2583" s="145">
        <v>200</v>
      </c>
      <c r="H2583" s="145">
        <v>242</v>
      </c>
      <c r="I2583" s="145" t="s">
        <v>345</v>
      </c>
      <c r="J2583" s="107">
        <f t="shared" si="40"/>
        <v>95</v>
      </c>
    </row>
    <row r="2584" spans="1:10" hidden="1" x14ac:dyDescent="0.25">
      <c r="A2584" s="76">
        <v>668281</v>
      </c>
      <c r="B2584" s="144" t="s">
        <v>329</v>
      </c>
      <c r="C2584" s="140">
        <v>95</v>
      </c>
      <c r="D2584" s="76">
        <v>40302</v>
      </c>
      <c r="E2584" s="145" t="s">
        <v>358</v>
      </c>
      <c r="F2584" s="145">
        <v>90</v>
      </c>
      <c r="G2584" s="145">
        <v>95</v>
      </c>
      <c r="H2584" s="145">
        <v>95</v>
      </c>
      <c r="I2584" s="145" t="s">
        <v>344</v>
      </c>
      <c r="J2584" s="107">
        <f t="shared" si="40"/>
        <v>95</v>
      </c>
    </row>
    <row r="2585" spans="1:10" hidden="1" x14ac:dyDescent="0.25">
      <c r="A2585" s="76">
        <v>668281</v>
      </c>
      <c r="B2585" s="144" t="s">
        <v>329</v>
      </c>
      <c r="C2585" s="140">
        <v>95</v>
      </c>
      <c r="D2585" s="76">
        <v>40303</v>
      </c>
      <c r="E2585" s="145" t="s">
        <v>359</v>
      </c>
      <c r="F2585" s="145">
        <v>110</v>
      </c>
      <c r="G2585" s="145">
        <v>115</v>
      </c>
      <c r="H2585" s="145">
        <v>125</v>
      </c>
      <c r="I2585" s="145" t="s">
        <v>345</v>
      </c>
      <c r="J2585" s="107">
        <f t="shared" si="40"/>
        <v>95</v>
      </c>
    </row>
    <row r="2586" spans="1:10" hidden="1" x14ac:dyDescent="0.25">
      <c r="A2586" s="76">
        <v>668280</v>
      </c>
      <c r="B2586" s="144" t="s">
        <v>330</v>
      </c>
      <c r="C2586" s="140">
        <v>94</v>
      </c>
      <c r="D2586" s="76">
        <v>40201</v>
      </c>
      <c r="E2586" s="145" t="s">
        <v>322</v>
      </c>
      <c r="F2586" s="145">
        <v>8000</v>
      </c>
      <c r="G2586" s="145">
        <v>9200</v>
      </c>
      <c r="H2586" s="145">
        <v>6600</v>
      </c>
      <c r="I2586" s="145" t="s">
        <v>345</v>
      </c>
      <c r="J2586" s="107">
        <f t="shared" si="40"/>
        <v>94</v>
      </c>
    </row>
    <row r="2587" spans="1:10" hidden="1" x14ac:dyDescent="0.25">
      <c r="A2587" s="76">
        <v>668280</v>
      </c>
      <c r="B2587" s="144" t="s">
        <v>330</v>
      </c>
      <c r="C2587" s="140">
        <v>94</v>
      </c>
      <c r="D2587" s="76">
        <v>40202</v>
      </c>
      <c r="E2587" s="145" t="s">
        <v>323</v>
      </c>
      <c r="F2587" s="145">
        <v>1</v>
      </c>
      <c r="G2587" s="145">
        <v>2</v>
      </c>
      <c r="H2587" s="145">
        <v>1.2</v>
      </c>
      <c r="I2587" s="145" t="s">
        <v>344</v>
      </c>
      <c r="J2587" s="107">
        <f t="shared" si="40"/>
        <v>94</v>
      </c>
    </row>
    <row r="2588" spans="1:10" hidden="1" x14ac:dyDescent="0.25">
      <c r="A2588" s="76">
        <v>668280</v>
      </c>
      <c r="B2588" s="144" t="s">
        <v>330</v>
      </c>
      <c r="C2588" s="140">
        <v>94</v>
      </c>
      <c r="D2588" s="76">
        <v>40204</v>
      </c>
      <c r="E2588" s="145" t="s">
        <v>324</v>
      </c>
      <c r="F2588" s="145">
        <v>50</v>
      </c>
      <c r="G2588" s="145">
        <v>150</v>
      </c>
      <c r="H2588" s="145">
        <v>50</v>
      </c>
      <c r="I2588" s="145" t="s">
        <v>344</v>
      </c>
      <c r="J2588" s="107">
        <f t="shared" si="40"/>
        <v>94</v>
      </c>
    </row>
    <row r="2589" spans="1:10" hidden="1" x14ac:dyDescent="0.25">
      <c r="A2589" s="76">
        <v>668280</v>
      </c>
      <c r="B2589" s="144" t="s">
        <v>330</v>
      </c>
      <c r="C2589" s="140">
        <v>94</v>
      </c>
      <c r="D2589" s="76">
        <v>40203</v>
      </c>
      <c r="E2589" s="145" t="s">
        <v>325</v>
      </c>
      <c r="F2589" s="145">
        <v>5</v>
      </c>
      <c r="G2589" s="145">
        <v>25</v>
      </c>
      <c r="H2589" s="145">
        <v>5.5</v>
      </c>
      <c r="I2589" s="145" t="s">
        <v>344</v>
      </c>
      <c r="J2589" s="107">
        <f t="shared" si="40"/>
        <v>94</v>
      </c>
    </row>
    <row r="2590" spans="1:10" hidden="1" x14ac:dyDescent="0.25">
      <c r="A2590" s="76">
        <v>668280</v>
      </c>
      <c r="B2590" s="144" t="s">
        <v>330</v>
      </c>
      <c r="C2590" s="140">
        <v>94</v>
      </c>
      <c r="D2590" s="76">
        <v>40206</v>
      </c>
      <c r="E2590" s="145" t="s">
        <v>326</v>
      </c>
      <c r="F2590" s="145">
        <v>8</v>
      </c>
      <c r="G2590" s="145">
        <v>15</v>
      </c>
      <c r="H2590" s="145">
        <v>9</v>
      </c>
      <c r="I2590" s="145" t="s">
        <v>344</v>
      </c>
      <c r="J2590" s="107">
        <f t="shared" si="40"/>
        <v>94</v>
      </c>
    </row>
    <row r="2591" spans="1:10" hidden="1" x14ac:dyDescent="0.25">
      <c r="A2591" s="76">
        <v>668280</v>
      </c>
      <c r="B2591" s="144" t="s">
        <v>330</v>
      </c>
      <c r="C2591" s="140">
        <v>94</v>
      </c>
      <c r="D2591" s="76">
        <v>40205</v>
      </c>
      <c r="E2591" s="145" t="s">
        <v>327</v>
      </c>
      <c r="F2591" s="145">
        <v>78</v>
      </c>
      <c r="G2591" s="145">
        <v>82</v>
      </c>
      <c r="H2591" s="145">
        <v>78</v>
      </c>
      <c r="I2591" s="145" t="s">
        <v>344</v>
      </c>
      <c r="J2591" s="107">
        <f t="shared" si="40"/>
        <v>94</v>
      </c>
    </row>
    <row r="2592" spans="1:10" hidden="1" x14ac:dyDescent="0.25">
      <c r="A2592" s="76">
        <v>668277</v>
      </c>
      <c r="B2592" s="144" t="s">
        <v>225</v>
      </c>
      <c r="C2592" s="140">
        <v>76</v>
      </c>
      <c r="D2592" s="76">
        <v>40402</v>
      </c>
      <c r="E2592" s="145" t="s">
        <v>220</v>
      </c>
      <c r="F2592" s="145">
        <v>6000</v>
      </c>
      <c r="G2592" s="145">
        <v>9500</v>
      </c>
      <c r="H2592" s="145">
        <v>8500</v>
      </c>
      <c r="I2592" s="145" t="s">
        <v>344</v>
      </c>
      <c r="J2592" s="107">
        <f t="shared" si="40"/>
        <v>76</v>
      </c>
    </row>
    <row r="2593" spans="1:10" hidden="1" x14ac:dyDescent="0.25">
      <c r="A2593" s="76">
        <v>668277</v>
      </c>
      <c r="B2593" s="144" t="s">
        <v>225</v>
      </c>
      <c r="C2593" s="140">
        <v>76</v>
      </c>
      <c r="D2593" s="76">
        <v>40406</v>
      </c>
      <c r="E2593" s="145" t="s">
        <v>221</v>
      </c>
      <c r="F2593" s="145">
        <v>600</v>
      </c>
      <c r="G2593" s="145">
        <v>800</v>
      </c>
      <c r="H2593" s="145">
        <v>600</v>
      </c>
      <c r="I2593" s="145" t="s">
        <v>344</v>
      </c>
      <c r="J2593" s="107">
        <f t="shared" si="40"/>
        <v>76</v>
      </c>
    </row>
    <row r="2594" spans="1:10" hidden="1" x14ac:dyDescent="0.25">
      <c r="A2594" s="76">
        <v>668277</v>
      </c>
      <c r="B2594" s="144" t="s">
        <v>225</v>
      </c>
      <c r="C2594" s="140">
        <v>76</v>
      </c>
      <c r="D2594" s="76">
        <v>40405</v>
      </c>
      <c r="E2594" s="145" t="s">
        <v>222</v>
      </c>
      <c r="F2594" s="145">
        <v>19</v>
      </c>
      <c r="G2594" s="145">
        <v>20</v>
      </c>
      <c r="H2594" s="145">
        <v>20</v>
      </c>
      <c r="I2594" s="145" t="s">
        <v>344</v>
      </c>
      <c r="J2594" s="107">
        <f t="shared" si="40"/>
        <v>76</v>
      </c>
    </row>
    <row r="2595" spans="1:10" hidden="1" x14ac:dyDescent="0.25">
      <c r="A2595" s="76">
        <v>668277</v>
      </c>
      <c r="B2595" s="144" t="s">
        <v>225</v>
      </c>
      <c r="C2595" s="140">
        <v>76</v>
      </c>
      <c r="D2595" s="76">
        <v>40401</v>
      </c>
      <c r="E2595" s="145" t="s">
        <v>128</v>
      </c>
      <c r="F2595" s="145">
        <v>0</v>
      </c>
      <c r="G2595" s="145">
        <v>5</v>
      </c>
      <c r="H2595" s="145">
        <v>1.5</v>
      </c>
      <c r="I2595" s="145" t="s">
        <v>344</v>
      </c>
      <c r="J2595" s="107">
        <f t="shared" si="40"/>
        <v>76</v>
      </c>
    </row>
    <row r="2596" spans="1:10" hidden="1" x14ac:dyDescent="0.25">
      <c r="A2596" s="76">
        <v>668277</v>
      </c>
      <c r="B2596" s="144" t="s">
        <v>225</v>
      </c>
      <c r="C2596" s="140">
        <v>76</v>
      </c>
      <c r="D2596" s="76">
        <v>40404</v>
      </c>
      <c r="E2596" s="145" t="s">
        <v>129</v>
      </c>
      <c r="F2596" s="145">
        <v>1.5</v>
      </c>
      <c r="G2596" s="145">
        <v>2</v>
      </c>
      <c r="H2596" s="145">
        <v>1.8</v>
      </c>
      <c r="I2596" s="145" t="s">
        <v>344</v>
      </c>
      <c r="J2596" s="107">
        <f t="shared" si="40"/>
        <v>76</v>
      </c>
    </row>
    <row r="2597" spans="1:10" hidden="1" x14ac:dyDescent="0.25">
      <c r="A2597" s="76">
        <v>668277</v>
      </c>
      <c r="B2597" s="144" t="s">
        <v>225</v>
      </c>
      <c r="C2597" s="140">
        <v>76</v>
      </c>
      <c r="D2597" s="76">
        <v>40403</v>
      </c>
      <c r="E2597" s="145" t="s">
        <v>223</v>
      </c>
      <c r="F2597" s="145">
        <v>245</v>
      </c>
      <c r="G2597" s="145">
        <v>255</v>
      </c>
      <c r="H2597" s="145">
        <v>255</v>
      </c>
      <c r="I2597" s="145" t="s">
        <v>344</v>
      </c>
      <c r="J2597" s="107">
        <f t="shared" si="40"/>
        <v>76</v>
      </c>
    </row>
    <row r="2598" spans="1:10" hidden="1" x14ac:dyDescent="0.25">
      <c r="A2598" s="76">
        <v>668277</v>
      </c>
      <c r="B2598" s="144" t="s">
        <v>225</v>
      </c>
      <c r="C2598" s="140">
        <v>76</v>
      </c>
      <c r="D2598" s="76">
        <v>40407</v>
      </c>
      <c r="E2598" s="145" t="s">
        <v>224</v>
      </c>
      <c r="F2598" s="145">
        <v>52</v>
      </c>
      <c r="G2598" s="145">
        <v>60</v>
      </c>
      <c r="H2598" s="145">
        <v>57</v>
      </c>
      <c r="I2598" s="145" t="s">
        <v>344</v>
      </c>
      <c r="J2598" s="107">
        <f t="shared" si="40"/>
        <v>76</v>
      </c>
    </row>
    <row r="2599" spans="1:10" hidden="1" x14ac:dyDescent="0.25">
      <c r="A2599" s="76">
        <v>668541</v>
      </c>
      <c r="B2599" s="144" t="s">
        <v>355</v>
      </c>
      <c r="C2599" s="140">
        <v>6</v>
      </c>
      <c r="D2599" s="76">
        <v>3</v>
      </c>
      <c r="E2599" s="145" t="s">
        <v>262</v>
      </c>
      <c r="F2599" s="145">
        <v>3600</v>
      </c>
      <c r="G2599" s="145">
        <v>4200</v>
      </c>
      <c r="H2599" s="145">
        <v>4200</v>
      </c>
      <c r="I2599" s="145" t="s">
        <v>344</v>
      </c>
      <c r="J2599" s="107">
        <f t="shared" si="40"/>
        <v>6</v>
      </c>
    </row>
    <row r="2600" spans="1:10" hidden="1" x14ac:dyDescent="0.25">
      <c r="A2600" s="76">
        <v>668541</v>
      </c>
      <c r="B2600" s="144" t="s">
        <v>355</v>
      </c>
      <c r="C2600" s="140">
        <v>6</v>
      </c>
      <c r="D2600" s="76">
        <v>59</v>
      </c>
      <c r="E2600" s="145" t="s">
        <v>263</v>
      </c>
      <c r="F2600" s="145">
        <v>20</v>
      </c>
      <c r="G2600" s="145">
        <v>21</v>
      </c>
      <c r="H2600" s="145">
        <v>21</v>
      </c>
      <c r="I2600" s="145" t="s">
        <v>344</v>
      </c>
      <c r="J2600" s="107">
        <f t="shared" si="40"/>
        <v>6</v>
      </c>
    </row>
    <row r="2601" spans="1:10" hidden="1" x14ac:dyDescent="0.25">
      <c r="A2601" s="76">
        <v>668541</v>
      </c>
      <c r="B2601" s="144" t="s">
        <v>355</v>
      </c>
      <c r="C2601" s="140">
        <v>6</v>
      </c>
      <c r="D2601" s="76">
        <v>21</v>
      </c>
      <c r="E2601" s="145" t="s">
        <v>265</v>
      </c>
      <c r="F2601" s="145">
        <v>18</v>
      </c>
      <c r="G2601" s="145">
        <v>23</v>
      </c>
      <c r="H2601" s="145">
        <v>24</v>
      </c>
      <c r="I2601" s="145" t="s">
        <v>345</v>
      </c>
      <c r="J2601" s="107">
        <f t="shared" si="40"/>
        <v>6</v>
      </c>
    </row>
    <row r="2602" spans="1:10" hidden="1" x14ac:dyDescent="0.25">
      <c r="A2602" s="76">
        <v>668540</v>
      </c>
      <c r="B2602" s="144" t="s">
        <v>225</v>
      </c>
      <c r="C2602" s="140">
        <v>76</v>
      </c>
      <c r="D2602" s="76">
        <v>40402</v>
      </c>
      <c r="E2602" s="145" t="s">
        <v>220</v>
      </c>
      <c r="F2602" s="145">
        <v>6000</v>
      </c>
      <c r="G2602" s="145">
        <v>9500</v>
      </c>
      <c r="H2602" s="145">
        <v>7500</v>
      </c>
      <c r="I2602" s="145" t="s">
        <v>344</v>
      </c>
      <c r="J2602" s="107">
        <f t="shared" si="40"/>
        <v>76</v>
      </c>
    </row>
    <row r="2603" spans="1:10" hidden="1" x14ac:dyDescent="0.25">
      <c r="A2603" s="76">
        <v>668540</v>
      </c>
      <c r="B2603" s="144" t="s">
        <v>225</v>
      </c>
      <c r="C2603" s="140">
        <v>76</v>
      </c>
      <c r="D2603" s="76">
        <v>40406</v>
      </c>
      <c r="E2603" s="145" t="s">
        <v>221</v>
      </c>
      <c r="F2603" s="145">
        <v>600</v>
      </c>
      <c r="G2603" s="145">
        <v>800</v>
      </c>
      <c r="H2603" s="145">
        <v>600</v>
      </c>
      <c r="I2603" s="145" t="s">
        <v>344</v>
      </c>
      <c r="J2603" s="107">
        <f t="shared" si="40"/>
        <v>76</v>
      </c>
    </row>
    <row r="2604" spans="1:10" hidden="1" x14ac:dyDescent="0.25">
      <c r="A2604" s="76">
        <v>668540</v>
      </c>
      <c r="B2604" s="144" t="s">
        <v>225</v>
      </c>
      <c r="C2604" s="140">
        <v>76</v>
      </c>
      <c r="D2604" s="76">
        <v>40405</v>
      </c>
      <c r="E2604" s="145" t="s">
        <v>222</v>
      </c>
      <c r="F2604" s="145">
        <v>19</v>
      </c>
      <c r="G2604" s="145">
        <v>20</v>
      </c>
      <c r="H2604" s="145">
        <v>20</v>
      </c>
      <c r="I2604" s="145" t="s">
        <v>344</v>
      </c>
      <c r="J2604" s="107">
        <f t="shared" si="40"/>
        <v>76</v>
      </c>
    </row>
    <row r="2605" spans="1:10" hidden="1" x14ac:dyDescent="0.25">
      <c r="A2605" s="76">
        <v>668540</v>
      </c>
      <c r="B2605" s="144" t="s">
        <v>225</v>
      </c>
      <c r="C2605" s="140">
        <v>76</v>
      </c>
      <c r="D2605" s="76">
        <v>40401</v>
      </c>
      <c r="E2605" s="145" t="s">
        <v>128</v>
      </c>
      <c r="F2605" s="145">
        <v>0</v>
      </c>
      <c r="G2605" s="145">
        <v>5</v>
      </c>
      <c r="H2605" s="145">
        <v>2</v>
      </c>
      <c r="I2605" s="145" t="s">
        <v>344</v>
      </c>
      <c r="J2605" s="107">
        <f t="shared" si="40"/>
        <v>76</v>
      </c>
    </row>
    <row r="2606" spans="1:10" hidden="1" x14ac:dyDescent="0.25">
      <c r="A2606" s="76">
        <v>668540</v>
      </c>
      <c r="B2606" s="144" t="s">
        <v>225</v>
      </c>
      <c r="C2606" s="140">
        <v>76</v>
      </c>
      <c r="D2606" s="76">
        <v>40404</v>
      </c>
      <c r="E2606" s="145" t="s">
        <v>129</v>
      </c>
      <c r="F2606" s="145">
        <v>1.5</v>
      </c>
      <c r="G2606" s="145">
        <v>2</v>
      </c>
      <c r="H2606" s="145">
        <v>1.5</v>
      </c>
      <c r="I2606" s="145" t="s">
        <v>344</v>
      </c>
      <c r="J2606" s="107">
        <f t="shared" si="40"/>
        <v>76</v>
      </c>
    </row>
    <row r="2607" spans="1:10" hidden="1" x14ac:dyDescent="0.25">
      <c r="A2607" s="76">
        <v>668540</v>
      </c>
      <c r="B2607" s="144" t="s">
        <v>225</v>
      </c>
      <c r="C2607" s="140">
        <v>76</v>
      </c>
      <c r="D2607" s="76">
        <v>40403</v>
      </c>
      <c r="E2607" s="145" t="s">
        <v>223</v>
      </c>
      <c r="F2607" s="145">
        <v>245</v>
      </c>
      <c r="G2607" s="145">
        <v>255</v>
      </c>
      <c r="H2607" s="145">
        <v>249</v>
      </c>
      <c r="I2607" s="145" t="s">
        <v>344</v>
      </c>
      <c r="J2607" s="107">
        <f t="shared" si="40"/>
        <v>76</v>
      </c>
    </row>
    <row r="2608" spans="1:10" hidden="1" x14ac:dyDescent="0.25">
      <c r="A2608" s="76">
        <v>668540</v>
      </c>
      <c r="B2608" s="144" t="s">
        <v>225</v>
      </c>
      <c r="C2608" s="140">
        <v>76</v>
      </c>
      <c r="D2608" s="76">
        <v>40407</v>
      </c>
      <c r="E2608" s="145" t="s">
        <v>224</v>
      </c>
      <c r="F2608" s="145">
        <v>52</v>
      </c>
      <c r="G2608" s="145">
        <v>60</v>
      </c>
      <c r="H2608" s="145">
        <v>58</v>
      </c>
      <c r="I2608" s="145" t="s">
        <v>344</v>
      </c>
      <c r="J2608" s="107">
        <f t="shared" si="40"/>
        <v>76</v>
      </c>
    </row>
    <row r="2609" spans="1:10" hidden="1" x14ac:dyDescent="0.25">
      <c r="A2609" s="76">
        <v>668532</v>
      </c>
      <c r="B2609" s="144" t="s">
        <v>239</v>
      </c>
      <c r="C2609" s="140">
        <v>5</v>
      </c>
      <c r="D2609" s="76">
        <v>7</v>
      </c>
      <c r="E2609" s="145" t="s">
        <v>264</v>
      </c>
      <c r="F2609" s="145">
        <v>18</v>
      </c>
      <c r="G2609" s="145">
        <v>22</v>
      </c>
      <c r="H2609" s="145">
        <v>19</v>
      </c>
      <c r="I2609" s="145" t="s">
        <v>344</v>
      </c>
      <c r="J2609" s="107">
        <f t="shared" si="40"/>
        <v>5</v>
      </c>
    </row>
    <row r="2610" spans="1:10" hidden="1" x14ac:dyDescent="0.25">
      <c r="A2610" s="76">
        <v>668532</v>
      </c>
      <c r="B2610" s="144" t="s">
        <v>239</v>
      </c>
      <c r="C2610" s="140">
        <v>5</v>
      </c>
      <c r="D2610" s="76">
        <v>64</v>
      </c>
      <c r="E2610" s="145" t="s">
        <v>271</v>
      </c>
      <c r="F2610" s="145">
        <v>100</v>
      </c>
      <c r="G2610" s="145">
        <v>100</v>
      </c>
      <c r="H2610" s="145">
        <v>100</v>
      </c>
      <c r="I2610" s="145" t="s">
        <v>344</v>
      </c>
      <c r="J2610" s="107">
        <f t="shared" si="40"/>
        <v>5</v>
      </c>
    </row>
    <row r="2611" spans="1:10" hidden="1" x14ac:dyDescent="0.25">
      <c r="A2611" s="76">
        <v>668531</v>
      </c>
      <c r="B2611" s="144" t="s">
        <v>193</v>
      </c>
      <c r="C2611" s="140">
        <v>73</v>
      </c>
      <c r="D2611" s="76">
        <v>30406</v>
      </c>
      <c r="E2611" s="145" t="s">
        <v>119</v>
      </c>
      <c r="F2611" s="145">
        <v>2400</v>
      </c>
      <c r="G2611" s="145">
        <v>2550</v>
      </c>
      <c r="H2611" s="145">
        <v>2320</v>
      </c>
      <c r="I2611" s="145" t="s">
        <v>345</v>
      </c>
      <c r="J2611" s="107">
        <f t="shared" si="40"/>
        <v>75</v>
      </c>
    </row>
    <row r="2612" spans="1:10" hidden="1" x14ac:dyDescent="0.25">
      <c r="A2612" s="76">
        <v>668531</v>
      </c>
      <c r="B2612" s="144" t="s">
        <v>193</v>
      </c>
      <c r="C2612" s="140">
        <v>73</v>
      </c>
      <c r="D2612" s="76">
        <v>30408</v>
      </c>
      <c r="E2612" s="145" t="s">
        <v>120</v>
      </c>
      <c r="F2612" s="145">
        <v>20</v>
      </c>
      <c r="G2612" s="145">
        <v>25</v>
      </c>
      <c r="H2612" s="145">
        <v>25</v>
      </c>
      <c r="I2612" s="145" t="s">
        <v>344</v>
      </c>
      <c r="J2612" s="107">
        <f t="shared" si="40"/>
        <v>75</v>
      </c>
    </row>
    <row r="2613" spans="1:10" hidden="1" x14ac:dyDescent="0.25">
      <c r="A2613" s="76">
        <v>668531</v>
      </c>
      <c r="B2613" s="144" t="s">
        <v>193</v>
      </c>
      <c r="C2613" s="140">
        <v>73</v>
      </c>
      <c r="D2613" s="76">
        <v>30409</v>
      </c>
      <c r="E2613" s="145" t="s">
        <v>121</v>
      </c>
      <c r="F2613" s="145">
        <v>0.1</v>
      </c>
      <c r="G2613" s="145">
        <v>0.2</v>
      </c>
      <c r="H2613" s="145">
        <v>0.2</v>
      </c>
      <c r="I2613" s="145" t="s">
        <v>344</v>
      </c>
      <c r="J2613" s="107">
        <f t="shared" si="40"/>
        <v>75</v>
      </c>
    </row>
    <row r="2614" spans="1:10" hidden="1" x14ac:dyDescent="0.25">
      <c r="A2614" s="76">
        <v>668531</v>
      </c>
      <c r="B2614" s="144" t="s">
        <v>193</v>
      </c>
      <c r="C2614" s="140">
        <v>73</v>
      </c>
      <c r="D2614" s="76">
        <v>30401</v>
      </c>
      <c r="E2614" s="145" t="s">
        <v>122</v>
      </c>
      <c r="F2614" s="145">
        <v>2</v>
      </c>
      <c r="G2614" s="145">
        <v>6</v>
      </c>
      <c r="H2614" s="145">
        <v>5</v>
      </c>
      <c r="I2614" s="145" t="s">
        <v>344</v>
      </c>
      <c r="J2614" s="107">
        <f t="shared" si="40"/>
        <v>75</v>
      </c>
    </row>
    <row r="2615" spans="1:10" hidden="1" x14ac:dyDescent="0.25">
      <c r="A2615" s="76">
        <v>668531</v>
      </c>
      <c r="B2615" s="144" t="s">
        <v>193</v>
      </c>
      <c r="C2615" s="140">
        <v>73</v>
      </c>
      <c r="D2615" s="76">
        <v>30407</v>
      </c>
      <c r="E2615" s="145" t="s">
        <v>123</v>
      </c>
      <c r="F2615" s="145">
        <v>1.3</v>
      </c>
      <c r="G2615" s="145">
        <v>1.8</v>
      </c>
      <c r="H2615" s="145">
        <v>1.4</v>
      </c>
      <c r="I2615" s="145" t="s">
        <v>344</v>
      </c>
      <c r="J2615" s="107">
        <f t="shared" si="40"/>
        <v>75</v>
      </c>
    </row>
    <row r="2616" spans="1:10" hidden="1" x14ac:dyDescent="0.25">
      <c r="A2616" s="76">
        <v>668531</v>
      </c>
      <c r="B2616" s="144" t="s">
        <v>193</v>
      </c>
      <c r="C2616" s="140">
        <v>73</v>
      </c>
      <c r="D2616" s="76">
        <v>30405</v>
      </c>
      <c r="E2616" s="145" t="s">
        <v>124</v>
      </c>
      <c r="F2616" s="145">
        <v>52</v>
      </c>
      <c r="G2616" s="145">
        <v>55</v>
      </c>
      <c r="H2616" s="145">
        <v>53.5</v>
      </c>
      <c r="I2616" s="145" t="s">
        <v>344</v>
      </c>
      <c r="J2616" s="107">
        <f t="shared" si="40"/>
        <v>75</v>
      </c>
    </row>
    <row r="2617" spans="1:10" hidden="1" x14ac:dyDescent="0.25">
      <c r="A2617" s="76">
        <v>668531</v>
      </c>
      <c r="B2617" s="144" t="s">
        <v>193</v>
      </c>
      <c r="C2617" s="140">
        <v>73</v>
      </c>
      <c r="D2617" s="76">
        <v>30403</v>
      </c>
      <c r="E2617" s="145" t="s">
        <v>125</v>
      </c>
      <c r="F2617" s="145">
        <v>85</v>
      </c>
      <c r="G2617" s="145">
        <v>100</v>
      </c>
      <c r="H2617" s="145">
        <v>97.2</v>
      </c>
      <c r="I2617" s="145" t="s">
        <v>344</v>
      </c>
      <c r="J2617" s="107">
        <f t="shared" si="40"/>
        <v>75</v>
      </c>
    </row>
    <row r="2618" spans="1:10" hidden="1" x14ac:dyDescent="0.25">
      <c r="A2618" s="76">
        <v>668531</v>
      </c>
      <c r="B2618" s="144" t="s">
        <v>193</v>
      </c>
      <c r="C2618" s="140">
        <v>73</v>
      </c>
      <c r="D2618" s="76">
        <v>30402</v>
      </c>
      <c r="E2618" s="145" t="s">
        <v>126</v>
      </c>
      <c r="F2618" s="145">
        <v>180</v>
      </c>
      <c r="G2618" s="145">
        <v>200</v>
      </c>
      <c r="H2618" s="145">
        <v>172</v>
      </c>
      <c r="I2618" s="145" t="s">
        <v>345</v>
      </c>
      <c r="J2618" s="107">
        <f t="shared" si="40"/>
        <v>75</v>
      </c>
    </row>
    <row r="2619" spans="1:10" hidden="1" x14ac:dyDescent="0.25">
      <c r="A2619" s="76">
        <v>668531</v>
      </c>
      <c r="B2619" s="144" t="s">
        <v>193</v>
      </c>
      <c r="C2619" s="140">
        <v>73</v>
      </c>
      <c r="D2619" s="76">
        <v>30404</v>
      </c>
      <c r="E2619" s="145" t="s">
        <v>127</v>
      </c>
      <c r="F2619" s="145">
        <v>16</v>
      </c>
      <c r="G2619" s="145">
        <v>20</v>
      </c>
      <c r="H2619" s="145">
        <v>20</v>
      </c>
      <c r="I2619" s="145" t="s">
        <v>344</v>
      </c>
      <c r="J2619" s="107">
        <f t="shared" si="40"/>
        <v>75</v>
      </c>
    </row>
    <row r="2620" spans="1:10" hidden="1" x14ac:dyDescent="0.25">
      <c r="A2620" s="76">
        <v>668528</v>
      </c>
      <c r="B2620" s="144" t="s">
        <v>196</v>
      </c>
      <c r="C2620" s="140">
        <v>86</v>
      </c>
      <c r="D2620" s="76">
        <v>60303</v>
      </c>
      <c r="E2620" s="145" t="s">
        <v>240</v>
      </c>
      <c r="F2620" s="145">
        <v>0</v>
      </c>
      <c r="G2620" s="145">
        <v>110</v>
      </c>
      <c r="H2620" s="145">
        <v>47.2</v>
      </c>
      <c r="I2620" s="145" t="s">
        <v>344</v>
      </c>
      <c r="J2620" s="107">
        <f t="shared" si="40"/>
        <v>86</v>
      </c>
    </row>
    <row r="2621" spans="1:10" hidden="1" x14ac:dyDescent="0.25">
      <c r="A2621" s="76">
        <v>668528</v>
      </c>
      <c r="B2621" s="144" t="s">
        <v>196</v>
      </c>
      <c r="C2621" s="140">
        <v>86</v>
      </c>
      <c r="D2621" s="76">
        <v>60302</v>
      </c>
      <c r="E2621" s="145" t="s">
        <v>241</v>
      </c>
      <c r="F2621" s="145">
        <v>0</v>
      </c>
      <c r="G2621" s="145">
        <v>65</v>
      </c>
      <c r="H2621" s="145">
        <v>5.4</v>
      </c>
      <c r="I2621" s="145" t="s">
        <v>344</v>
      </c>
      <c r="J2621" s="107">
        <f t="shared" si="40"/>
        <v>86</v>
      </c>
    </row>
    <row r="2622" spans="1:10" hidden="1" x14ac:dyDescent="0.25">
      <c r="A2622" s="76">
        <v>668528</v>
      </c>
      <c r="B2622" s="144" t="s">
        <v>196</v>
      </c>
      <c r="C2622" s="140">
        <v>86</v>
      </c>
      <c r="D2622" s="76">
        <v>60301</v>
      </c>
      <c r="E2622" s="145" t="s">
        <v>242</v>
      </c>
      <c r="F2622" s="145">
        <v>95</v>
      </c>
      <c r="G2622" s="145">
        <v>110</v>
      </c>
      <c r="H2622" s="145">
        <v>109.3</v>
      </c>
      <c r="I2622" s="145" t="s">
        <v>344</v>
      </c>
      <c r="J2622" s="107">
        <f t="shared" si="40"/>
        <v>86</v>
      </c>
    </row>
    <row r="2623" spans="1:10" hidden="1" x14ac:dyDescent="0.25">
      <c r="A2623" s="76">
        <v>668524</v>
      </c>
      <c r="B2623" s="144" t="s">
        <v>188</v>
      </c>
      <c r="C2623" s="140">
        <v>55</v>
      </c>
      <c r="D2623" s="76">
        <v>30201</v>
      </c>
      <c r="E2623" s="145" t="s">
        <v>113</v>
      </c>
      <c r="F2623" s="145">
        <v>8500</v>
      </c>
      <c r="G2623" s="145">
        <v>9500</v>
      </c>
      <c r="H2623" s="145">
        <v>9300</v>
      </c>
      <c r="I2623" s="145" t="s">
        <v>344</v>
      </c>
      <c r="J2623" s="107">
        <f t="shared" si="40"/>
        <v>55</v>
      </c>
    </row>
    <row r="2624" spans="1:10" hidden="1" x14ac:dyDescent="0.25">
      <c r="A2624" s="76">
        <v>668524</v>
      </c>
      <c r="B2624" s="144" t="s">
        <v>188</v>
      </c>
      <c r="C2624" s="140">
        <v>55</v>
      </c>
      <c r="D2624" s="76">
        <v>30205</v>
      </c>
      <c r="E2624" s="145" t="s">
        <v>114</v>
      </c>
      <c r="F2624" s="145">
        <v>0.5</v>
      </c>
      <c r="G2624" s="145">
        <v>0.6</v>
      </c>
      <c r="H2624" s="145">
        <v>0.5</v>
      </c>
      <c r="I2624" s="145" t="s">
        <v>344</v>
      </c>
      <c r="J2624" s="107">
        <f t="shared" si="40"/>
        <v>55</v>
      </c>
    </row>
    <row r="2625" spans="1:10" x14ac:dyDescent="0.25">
      <c r="A2625" s="76">
        <v>668524</v>
      </c>
      <c r="B2625" s="144" t="s">
        <v>188</v>
      </c>
      <c r="C2625" s="140">
        <v>55</v>
      </c>
      <c r="D2625" s="76">
        <v>30206</v>
      </c>
      <c r="E2625" s="145" t="s">
        <v>115</v>
      </c>
      <c r="F2625" s="145">
        <v>0.5</v>
      </c>
      <c r="G2625" s="145">
        <v>2</v>
      </c>
      <c r="H2625" s="145">
        <v>3.4</v>
      </c>
      <c r="I2625" s="145" t="s">
        <v>345</v>
      </c>
      <c r="J2625" s="107">
        <f t="shared" si="40"/>
        <v>55</v>
      </c>
    </row>
    <row r="2626" spans="1:10" hidden="1" x14ac:dyDescent="0.25">
      <c r="A2626" s="76">
        <v>668524</v>
      </c>
      <c r="B2626" s="144" t="s">
        <v>188</v>
      </c>
      <c r="C2626" s="140">
        <v>55</v>
      </c>
      <c r="D2626" s="76">
        <v>30202</v>
      </c>
      <c r="E2626" s="145" t="s">
        <v>116</v>
      </c>
      <c r="F2626" s="145">
        <v>50</v>
      </c>
      <c r="G2626" s="145">
        <v>300</v>
      </c>
      <c r="H2626" s="145">
        <v>420</v>
      </c>
      <c r="I2626" s="145" t="s">
        <v>345</v>
      </c>
      <c r="J2626" s="107">
        <f t="shared" ref="J2626:J2689" si="41">IF(A2626="","",IF(OR(C2626=73,C2626=74,C2626=75),75,IF(OR(C2626=31,C2626=32,C2626=33),33,IF(OR(C2626=301,C2626=302,C2626=303,C2626=304,C2626=305),301,C2626))))</f>
        <v>55</v>
      </c>
    </row>
    <row r="2627" spans="1:10" hidden="1" x14ac:dyDescent="0.25">
      <c r="A2627" s="76">
        <v>668524</v>
      </c>
      <c r="B2627" s="144" t="s">
        <v>188</v>
      </c>
      <c r="C2627" s="140">
        <v>55</v>
      </c>
      <c r="D2627" s="76">
        <v>30203</v>
      </c>
      <c r="E2627" s="145" t="s">
        <v>117</v>
      </c>
      <c r="F2627" s="145">
        <v>105</v>
      </c>
      <c r="G2627" s="145">
        <v>110</v>
      </c>
      <c r="H2627" s="145">
        <v>106</v>
      </c>
      <c r="I2627" s="145" t="s">
        <v>344</v>
      </c>
      <c r="J2627" s="107">
        <f t="shared" si="41"/>
        <v>55</v>
      </c>
    </row>
    <row r="2628" spans="1:10" hidden="1" x14ac:dyDescent="0.25">
      <c r="A2628" s="76">
        <v>668524</v>
      </c>
      <c r="B2628" s="144" t="s">
        <v>188</v>
      </c>
      <c r="C2628" s="140">
        <v>55</v>
      </c>
      <c r="D2628" s="76">
        <v>30204</v>
      </c>
      <c r="E2628" s="145" t="s">
        <v>118</v>
      </c>
      <c r="F2628" s="145">
        <v>120</v>
      </c>
      <c r="G2628" s="145">
        <v>125</v>
      </c>
      <c r="H2628" s="145">
        <v>125</v>
      </c>
      <c r="I2628" s="145" t="s">
        <v>344</v>
      </c>
      <c r="J2628" s="107">
        <f t="shared" si="41"/>
        <v>55</v>
      </c>
    </row>
    <row r="2629" spans="1:10" hidden="1" x14ac:dyDescent="0.25">
      <c r="A2629" s="76">
        <v>668522</v>
      </c>
      <c r="B2629" s="144" t="s">
        <v>298</v>
      </c>
      <c r="C2629" s="140">
        <v>14</v>
      </c>
      <c r="D2629" s="76">
        <v>3</v>
      </c>
      <c r="E2629" s="145" t="s">
        <v>262</v>
      </c>
      <c r="F2629" s="145">
        <v>6400</v>
      </c>
      <c r="G2629" s="145">
        <v>7000</v>
      </c>
      <c r="H2629" s="145">
        <v>6500</v>
      </c>
      <c r="I2629" s="145" t="s">
        <v>344</v>
      </c>
      <c r="J2629" s="107">
        <f t="shared" si="41"/>
        <v>14</v>
      </c>
    </row>
    <row r="2630" spans="1:10" hidden="1" x14ac:dyDescent="0.25">
      <c r="A2630" s="76">
        <v>668522</v>
      </c>
      <c r="B2630" s="144" t="s">
        <v>298</v>
      </c>
      <c r="C2630" s="140">
        <v>14</v>
      </c>
      <c r="D2630" s="76">
        <v>59</v>
      </c>
      <c r="E2630" s="145" t="s">
        <v>263</v>
      </c>
      <c r="F2630" s="145">
        <v>20</v>
      </c>
      <c r="G2630" s="145">
        <v>20</v>
      </c>
      <c r="H2630" s="145">
        <v>20</v>
      </c>
      <c r="I2630" s="145" t="s">
        <v>344</v>
      </c>
      <c r="J2630" s="107">
        <f t="shared" si="41"/>
        <v>14</v>
      </c>
    </row>
    <row r="2631" spans="1:10" hidden="1" x14ac:dyDescent="0.25">
      <c r="A2631" s="76">
        <v>668522</v>
      </c>
      <c r="B2631" s="144" t="s">
        <v>298</v>
      </c>
      <c r="C2631" s="140">
        <v>14</v>
      </c>
      <c r="D2631" s="76">
        <v>78</v>
      </c>
      <c r="E2631" s="145" t="s">
        <v>270</v>
      </c>
      <c r="F2631" s="145">
        <v>26</v>
      </c>
      <c r="G2631" s="145">
        <v>30</v>
      </c>
      <c r="H2631" s="145">
        <v>32</v>
      </c>
      <c r="I2631" s="145" t="s">
        <v>345</v>
      </c>
      <c r="J2631" s="107">
        <f t="shared" si="41"/>
        <v>14</v>
      </c>
    </row>
    <row r="2632" spans="1:10" hidden="1" x14ac:dyDescent="0.25">
      <c r="A2632" s="76">
        <v>668522</v>
      </c>
      <c r="B2632" s="144" t="s">
        <v>298</v>
      </c>
      <c r="C2632" s="140">
        <v>14</v>
      </c>
      <c r="D2632" s="76">
        <v>36</v>
      </c>
      <c r="E2632" s="145" t="s">
        <v>365</v>
      </c>
      <c r="F2632" s="145">
        <v>0</v>
      </c>
      <c r="G2632" s="145">
        <v>0</v>
      </c>
      <c r="H2632" s="145">
        <v>0</v>
      </c>
      <c r="I2632" s="145" t="s">
        <v>344</v>
      </c>
      <c r="J2632" s="107">
        <f t="shared" si="41"/>
        <v>14</v>
      </c>
    </row>
    <row r="2633" spans="1:10" hidden="1" x14ac:dyDescent="0.25">
      <c r="A2633" s="76">
        <v>668522</v>
      </c>
      <c r="B2633" s="144" t="s">
        <v>298</v>
      </c>
      <c r="C2633" s="140">
        <v>14</v>
      </c>
      <c r="D2633" s="76">
        <v>37</v>
      </c>
      <c r="E2633" s="145" t="s">
        <v>366</v>
      </c>
      <c r="F2633" s="145">
        <v>150</v>
      </c>
      <c r="G2633" s="145">
        <v>150</v>
      </c>
      <c r="H2633" s="145">
        <v>150</v>
      </c>
      <c r="I2633" s="145" t="s">
        <v>344</v>
      </c>
      <c r="J2633" s="107">
        <f t="shared" si="41"/>
        <v>14</v>
      </c>
    </row>
    <row r="2634" spans="1:10" hidden="1" x14ac:dyDescent="0.25">
      <c r="A2634" s="76">
        <v>668522</v>
      </c>
      <c r="B2634" s="144" t="s">
        <v>298</v>
      </c>
      <c r="C2634" s="140">
        <v>14</v>
      </c>
      <c r="D2634" s="76">
        <v>38</v>
      </c>
      <c r="E2634" s="145" t="s">
        <v>367</v>
      </c>
      <c r="F2634" s="145">
        <v>0</v>
      </c>
      <c r="G2634" s="145">
        <v>0</v>
      </c>
      <c r="H2634" s="145">
        <v>0</v>
      </c>
      <c r="I2634" s="145" t="s">
        <v>344</v>
      </c>
      <c r="J2634" s="107">
        <f t="shared" si="41"/>
        <v>14</v>
      </c>
    </row>
    <row r="2635" spans="1:10" hidden="1" x14ac:dyDescent="0.25">
      <c r="A2635" s="76">
        <v>668522</v>
      </c>
      <c r="B2635" s="144" t="s">
        <v>298</v>
      </c>
      <c r="C2635" s="140">
        <v>14</v>
      </c>
      <c r="D2635" s="76">
        <v>13</v>
      </c>
      <c r="E2635" s="145" t="s">
        <v>299</v>
      </c>
      <c r="F2635" s="145">
        <v>45</v>
      </c>
      <c r="G2635" s="145">
        <v>45</v>
      </c>
      <c r="H2635" s="145">
        <v>45</v>
      </c>
      <c r="I2635" s="145" t="s">
        <v>344</v>
      </c>
      <c r="J2635" s="107">
        <f t="shared" si="41"/>
        <v>14</v>
      </c>
    </row>
    <row r="2636" spans="1:10" hidden="1" x14ac:dyDescent="0.25">
      <c r="A2636" s="76">
        <v>668517</v>
      </c>
      <c r="B2636" s="144" t="s">
        <v>298</v>
      </c>
      <c r="C2636" s="140">
        <v>14</v>
      </c>
      <c r="D2636" s="76">
        <v>3</v>
      </c>
      <c r="E2636" s="145" t="s">
        <v>262</v>
      </c>
      <c r="F2636" s="145">
        <v>6400</v>
      </c>
      <c r="G2636" s="145">
        <v>7000</v>
      </c>
      <c r="H2636" s="145">
        <v>6400</v>
      </c>
      <c r="I2636" s="145" t="s">
        <v>344</v>
      </c>
      <c r="J2636" s="107">
        <f t="shared" si="41"/>
        <v>14</v>
      </c>
    </row>
    <row r="2637" spans="1:10" hidden="1" x14ac:dyDescent="0.25">
      <c r="A2637" s="76">
        <v>668517</v>
      </c>
      <c r="B2637" s="144" t="s">
        <v>298</v>
      </c>
      <c r="C2637" s="140">
        <v>14</v>
      </c>
      <c r="D2637" s="76">
        <v>59</v>
      </c>
      <c r="E2637" s="145" t="s">
        <v>263</v>
      </c>
      <c r="F2637" s="145">
        <v>20</v>
      </c>
      <c r="G2637" s="145">
        <v>20</v>
      </c>
      <c r="H2637" s="145">
        <v>20</v>
      </c>
      <c r="I2637" s="145" t="s">
        <v>344</v>
      </c>
      <c r="J2637" s="107">
        <f t="shared" si="41"/>
        <v>14</v>
      </c>
    </row>
    <row r="2638" spans="1:10" hidden="1" x14ac:dyDescent="0.25">
      <c r="A2638" s="76">
        <v>668517</v>
      </c>
      <c r="B2638" s="144" t="s">
        <v>298</v>
      </c>
      <c r="C2638" s="140">
        <v>14</v>
      </c>
      <c r="D2638" s="76">
        <v>78</v>
      </c>
      <c r="E2638" s="145" t="s">
        <v>270</v>
      </c>
      <c r="F2638" s="145">
        <v>26</v>
      </c>
      <c r="G2638" s="145">
        <v>30</v>
      </c>
      <c r="H2638" s="145">
        <v>28</v>
      </c>
      <c r="I2638" s="145" t="s">
        <v>344</v>
      </c>
      <c r="J2638" s="107">
        <f t="shared" si="41"/>
        <v>14</v>
      </c>
    </row>
    <row r="2639" spans="1:10" hidden="1" x14ac:dyDescent="0.25">
      <c r="A2639" s="76">
        <v>668517</v>
      </c>
      <c r="B2639" s="144" t="s">
        <v>298</v>
      </c>
      <c r="C2639" s="140">
        <v>14</v>
      </c>
      <c r="D2639" s="76">
        <v>36</v>
      </c>
      <c r="E2639" s="145" t="s">
        <v>365</v>
      </c>
      <c r="F2639" s="145">
        <v>0</v>
      </c>
      <c r="G2639" s="145">
        <v>0</v>
      </c>
      <c r="H2639" s="145">
        <v>0</v>
      </c>
      <c r="I2639" s="145" t="s">
        <v>344</v>
      </c>
      <c r="J2639" s="107">
        <f t="shared" si="41"/>
        <v>14</v>
      </c>
    </row>
    <row r="2640" spans="1:10" hidden="1" x14ac:dyDescent="0.25">
      <c r="A2640" s="76">
        <v>668517</v>
      </c>
      <c r="B2640" s="144" t="s">
        <v>298</v>
      </c>
      <c r="C2640" s="140">
        <v>14</v>
      </c>
      <c r="D2640" s="76">
        <v>37</v>
      </c>
      <c r="E2640" s="145" t="s">
        <v>366</v>
      </c>
      <c r="F2640" s="145">
        <v>150</v>
      </c>
      <c r="G2640" s="145">
        <v>150</v>
      </c>
      <c r="H2640" s="145">
        <v>150</v>
      </c>
      <c r="I2640" s="145" t="s">
        <v>344</v>
      </c>
      <c r="J2640" s="107">
        <f t="shared" si="41"/>
        <v>14</v>
      </c>
    </row>
    <row r="2641" spans="1:10" hidden="1" x14ac:dyDescent="0.25">
      <c r="A2641" s="76">
        <v>668517</v>
      </c>
      <c r="B2641" s="144" t="s">
        <v>298</v>
      </c>
      <c r="C2641" s="140">
        <v>14</v>
      </c>
      <c r="D2641" s="76">
        <v>38</v>
      </c>
      <c r="E2641" s="145" t="s">
        <v>367</v>
      </c>
      <c r="F2641" s="145">
        <v>0</v>
      </c>
      <c r="G2641" s="145">
        <v>0</v>
      </c>
      <c r="H2641" s="145">
        <v>0</v>
      </c>
      <c r="I2641" s="145" t="s">
        <v>344</v>
      </c>
      <c r="J2641" s="107">
        <f t="shared" si="41"/>
        <v>14</v>
      </c>
    </row>
    <row r="2642" spans="1:10" hidden="1" x14ac:dyDescent="0.25">
      <c r="A2642" s="76">
        <v>668517</v>
      </c>
      <c r="B2642" s="144" t="s">
        <v>298</v>
      </c>
      <c r="C2642" s="140">
        <v>14</v>
      </c>
      <c r="D2642" s="76">
        <v>13</v>
      </c>
      <c r="E2642" s="145" t="s">
        <v>299</v>
      </c>
      <c r="F2642" s="145">
        <v>45</v>
      </c>
      <c r="G2642" s="145">
        <v>45</v>
      </c>
      <c r="H2642" s="145">
        <v>45</v>
      </c>
      <c r="I2642" s="145" t="s">
        <v>344</v>
      </c>
      <c r="J2642" s="107">
        <f t="shared" si="41"/>
        <v>14</v>
      </c>
    </row>
    <row r="2643" spans="1:10" hidden="1" x14ac:dyDescent="0.25">
      <c r="A2643" s="76">
        <v>668512</v>
      </c>
      <c r="B2643" s="144" t="s">
        <v>188</v>
      </c>
      <c r="C2643" s="140">
        <v>55</v>
      </c>
      <c r="D2643" s="76">
        <v>30201</v>
      </c>
      <c r="E2643" s="145" t="s">
        <v>113</v>
      </c>
      <c r="F2643" s="145">
        <v>8500</v>
      </c>
      <c r="G2643" s="145">
        <v>9500</v>
      </c>
      <c r="H2643" s="145">
        <v>9300</v>
      </c>
      <c r="I2643" s="145" t="s">
        <v>344</v>
      </c>
      <c r="J2643" s="107">
        <f t="shared" si="41"/>
        <v>55</v>
      </c>
    </row>
    <row r="2644" spans="1:10" hidden="1" x14ac:dyDescent="0.25">
      <c r="A2644" s="76">
        <v>668512</v>
      </c>
      <c r="B2644" s="144" t="s">
        <v>188</v>
      </c>
      <c r="C2644" s="140">
        <v>55</v>
      </c>
      <c r="D2644" s="76">
        <v>30205</v>
      </c>
      <c r="E2644" s="145" t="s">
        <v>114</v>
      </c>
      <c r="F2644" s="145">
        <v>0.5</v>
      </c>
      <c r="G2644" s="145">
        <v>0.6</v>
      </c>
      <c r="H2644" s="145">
        <v>0.5</v>
      </c>
      <c r="I2644" s="145" t="s">
        <v>344</v>
      </c>
      <c r="J2644" s="107">
        <f t="shared" si="41"/>
        <v>55</v>
      </c>
    </row>
    <row r="2645" spans="1:10" x14ac:dyDescent="0.25">
      <c r="A2645" s="76">
        <v>668512</v>
      </c>
      <c r="B2645" s="144" t="s">
        <v>188</v>
      </c>
      <c r="C2645" s="140">
        <v>55</v>
      </c>
      <c r="D2645" s="76">
        <v>30206</v>
      </c>
      <c r="E2645" s="145" t="s">
        <v>115</v>
      </c>
      <c r="F2645" s="145">
        <v>0.5</v>
      </c>
      <c r="G2645" s="145">
        <v>2</v>
      </c>
      <c r="H2645" s="145">
        <v>3.4</v>
      </c>
      <c r="I2645" s="145" t="s">
        <v>345</v>
      </c>
      <c r="J2645" s="107">
        <f t="shared" si="41"/>
        <v>55</v>
      </c>
    </row>
    <row r="2646" spans="1:10" hidden="1" x14ac:dyDescent="0.25">
      <c r="A2646" s="76">
        <v>668512</v>
      </c>
      <c r="B2646" s="144" t="s">
        <v>188</v>
      </c>
      <c r="C2646" s="140">
        <v>55</v>
      </c>
      <c r="D2646" s="76">
        <v>30202</v>
      </c>
      <c r="E2646" s="145" t="s">
        <v>116</v>
      </c>
      <c r="F2646" s="145">
        <v>50</v>
      </c>
      <c r="G2646" s="145">
        <v>300</v>
      </c>
      <c r="H2646" s="145">
        <v>410</v>
      </c>
      <c r="I2646" s="145" t="s">
        <v>345</v>
      </c>
      <c r="J2646" s="107">
        <f t="shared" si="41"/>
        <v>55</v>
      </c>
    </row>
    <row r="2647" spans="1:10" hidden="1" x14ac:dyDescent="0.25">
      <c r="A2647" s="76">
        <v>668512</v>
      </c>
      <c r="B2647" s="144" t="s">
        <v>188</v>
      </c>
      <c r="C2647" s="140">
        <v>55</v>
      </c>
      <c r="D2647" s="76">
        <v>30203</v>
      </c>
      <c r="E2647" s="145" t="s">
        <v>117</v>
      </c>
      <c r="F2647" s="145">
        <v>105</v>
      </c>
      <c r="G2647" s="145">
        <v>110</v>
      </c>
      <c r="H2647" s="145">
        <v>107</v>
      </c>
      <c r="I2647" s="145" t="s">
        <v>344</v>
      </c>
      <c r="J2647" s="107">
        <f t="shared" si="41"/>
        <v>55</v>
      </c>
    </row>
    <row r="2648" spans="1:10" hidden="1" x14ac:dyDescent="0.25">
      <c r="A2648" s="76">
        <v>668512</v>
      </c>
      <c r="B2648" s="144" t="s">
        <v>188</v>
      </c>
      <c r="C2648" s="140">
        <v>55</v>
      </c>
      <c r="D2648" s="76">
        <v>30204</v>
      </c>
      <c r="E2648" s="145" t="s">
        <v>118</v>
      </c>
      <c r="F2648" s="145">
        <v>120</v>
      </c>
      <c r="G2648" s="145">
        <v>125</v>
      </c>
      <c r="H2648" s="145">
        <v>125</v>
      </c>
      <c r="I2648" s="145" t="s">
        <v>344</v>
      </c>
      <c r="J2648" s="107">
        <f t="shared" si="41"/>
        <v>55</v>
      </c>
    </row>
    <row r="2649" spans="1:10" hidden="1" x14ac:dyDescent="0.25">
      <c r="A2649" s="76">
        <v>668511</v>
      </c>
      <c r="B2649" s="144" t="s">
        <v>189</v>
      </c>
      <c r="C2649" s="140">
        <v>90</v>
      </c>
      <c r="D2649" s="76">
        <v>60201</v>
      </c>
      <c r="E2649" s="145" t="s">
        <v>130</v>
      </c>
      <c r="F2649" s="145">
        <v>4000</v>
      </c>
      <c r="G2649" s="145">
        <v>11500</v>
      </c>
      <c r="H2649" s="145">
        <v>4000</v>
      </c>
      <c r="I2649" s="145" t="s">
        <v>344</v>
      </c>
      <c r="J2649" s="107">
        <f t="shared" si="41"/>
        <v>90</v>
      </c>
    </row>
    <row r="2650" spans="1:10" hidden="1" x14ac:dyDescent="0.25">
      <c r="A2650" s="76">
        <v>668511</v>
      </c>
      <c r="B2650" s="144" t="s">
        <v>189</v>
      </c>
      <c r="C2650" s="140">
        <v>90</v>
      </c>
      <c r="D2650" s="76">
        <v>60204</v>
      </c>
      <c r="E2650" s="145" t="s">
        <v>131</v>
      </c>
      <c r="F2650" s="145">
        <v>0</v>
      </c>
      <c r="G2650" s="145">
        <v>1</v>
      </c>
      <c r="H2650" s="145">
        <v>1</v>
      </c>
      <c r="I2650" s="145" t="s">
        <v>344</v>
      </c>
      <c r="J2650" s="107">
        <f t="shared" si="41"/>
        <v>90</v>
      </c>
    </row>
    <row r="2651" spans="1:10" hidden="1" x14ac:dyDescent="0.25">
      <c r="A2651" s="76">
        <v>668511</v>
      </c>
      <c r="B2651" s="144" t="s">
        <v>189</v>
      </c>
      <c r="C2651" s="140">
        <v>90</v>
      </c>
      <c r="D2651" s="76">
        <v>60202</v>
      </c>
      <c r="E2651" s="145" t="s">
        <v>132</v>
      </c>
      <c r="F2651" s="145">
        <v>160</v>
      </c>
      <c r="G2651" s="145">
        <v>180</v>
      </c>
      <c r="H2651" s="145">
        <v>164</v>
      </c>
      <c r="I2651" s="145" t="s">
        <v>344</v>
      </c>
      <c r="J2651" s="107">
        <f t="shared" si="41"/>
        <v>90</v>
      </c>
    </row>
    <row r="2652" spans="1:10" hidden="1" x14ac:dyDescent="0.25">
      <c r="A2652" s="76">
        <v>668511</v>
      </c>
      <c r="B2652" s="144" t="s">
        <v>189</v>
      </c>
      <c r="C2652" s="140">
        <v>90</v>
      </c>
      <c r="D2652" s="76">
        <v>60203</v>
      </c>
      <c r="E2652" s="145" t="s">
        <v>133</v>
      </c>
      <c r="F2652" s="145">
        <v>80</v>
      </c>
      <c r="G2652" s="145">
        <v>120</v>
      </c>
      <c r="H2652" s="145">
        <v>114</v>
      </c>
      <c r="I2652" s="145" t="s">
        <v>344</v>
      </c>
      <c r="J2652" s="107">
        <f t="shared" si="41"/>
        <v>90</v>
      </c>
    </row>
    <row r="2653" spans="1:10" hidden="1" x14ac:dyDescent="0.25">
      <c r="A2653" s="76">
        <v>668508</v>
      </c>
      <c r="B2653" s="144" t="s">
        <v>190</v>
      </c>
      <c r="C2653" s="140">
        <v>530</v>
      </c>
      <c r="D2653" s="76">
        <v>610008</v>
      </c>
      <c r="E2653" s="145" t="s">
        <v>106</v>
      </c>
      <c r="F2653" s="145">
        <v>20</v>
      </c>
      <c r="G2653" s="145">
        <v>100</v>
      </c>
      <c r="H2653" s="145">
        <v>48.3</v>
      </c>
      <c r="I2653" s="145" t="s">
        <v>344</v>
      </c>
      <c r="J2653" s="107">
        <f t="shared" si="41"/>
        <v>530</v>
      </c>
    </row>
    <row r="2654" spans="1:10" hidden="1" x14ac:dyDescent="0.25">
      <c r="A2654" s="76">
        <v>668508</v>
      </c>
      <c r="B2654" s="144" t="s">
        <v>190</v>
      </c>
      <c r="C2654" s="140">
        <v>530</v>
      </c>
      <c r="D2654" s="76">
        <v>650002</v>
      </c>
      <c r="E2654" s="145" t="s">
        <v>107</v>
      </c>
      <c r="F2654" s="145">
        <v>0</v>
      </c>
      <c r="G2654" s="145">
        <v>100</v>
      </c>
      <c r="H2654" s="145">
        <v>62</v>
      </c>
      <c r="I2654" s="145" t="s">
        <v>344</v>
      </c>
      <c r="J2654" s="107">
        <f t="shared" si="41"/>
        <v>530</v>
      </c>
    </row>
    <row r="2655" spans="1:10" hidden="1" x14ac:dyDescent="0.25">
      <c r="A2655" s="76">
        <v>668508</v>
      </c>
      <c r="B2655" s="144" t="s">
        <v>190</v>
      </c>
      <c r="C2655" s="140">
        <v>530</v>
      </c>
      <c r="D2655" s="76">
        <v>660002</v>
      </c>
      <c r="E2655" s="145" t="s">
        <v>108</v>
      </c>
      <c r="F2655" s="145">
        <v>0</v>
      </c>
      <c r="G2655" s="145">
        <v>5</v>
      </c>
      <c r="H2655" s="145">
        <v>5.2</v>
      </c>
      <c r="I2655" s="145" t="s">
        <v>345</v>
      </c>
      <c r="J2655" s="107">
        <f t="shared" si="41"/>
        <v>530</v>
      </c>
    </row>
    <row r="2656" spans="1:10" hidden="1" x14ac:dyDescent="0.25">
      <c r="A2656" s="76">
        <v>668508</v>
      </c>
      <c r="B2656" s="144" t="s">
        <v>190</v>
      </c>
      <c r="C2656" s="140">
        <v>530</v>
      </c>
      <c r="D2656" s="76">
        <v>660001</v>
      </c>
      <c r="E2656" s="145" t="s">
        <v>109</v>
      </c>
      <c r="F2656" s="145">
        <v>10</v>
      </c>
      <c r="G2656" s="145">
        <v>14</v>
      </c>
      <c r="H2656" s="145">
        <v>11</v>
      </c>
      <c r="I2656" s="145" t="s">
        <v>344</v>
      </c>
      <c r="J2656" s="107">
        <f t="shared" si="41"/>
        <v>530</v>
      </c>
    </row>
    <row r="2657" spans="1:10" hidden="1" x14ac:dyDescent="0.25">
      <c r="A2657" s="76">
        <v>668508</v>
      </c>
      <c r="B2657" s="144" t="s">
        <v>190</v>
      </c>
      <c r="C2657" s="140">
        <v>530</v>
      </c>
      <c r="D2657" s="76">
        <v>660004</v>
      </c>
      <c r="E2657" s="145" t="s">
        <v>110</v>
      </c>
      <c r="F2657" s="145">
        <v>20</v>
      </c>
      <c r="G2657" s="145">
        <v>60</v>
      </c>
      <c r="H2657" s="145">
        <v>50.2</v>
      </c>
      <c r="I2657" s="145" t="s">
        <v>344</v>
      </c>
      <c r="J2657" s="107">
        <f t="shared" si="41"/>
        <v>530</v>
      </c>
    </row>
    <row r="2658" spans="1:10" hidden="1" x14ac:dyDescent="0.25">
      <c r="A2658" s="76">
        <v>668508</v>
      </c>
      <c r="B2658" s="144" t="s">
        <v>190</v>
      </c>
      <c r="C2658" s="140">
        <v>530</v>
      </c>
      <c r="D2658" s="76">
        <v>660003</v>
      </c>
      <c r="E2658" s="145" t="s">
        <v>111</v>
      </c>
      <c r="F2658" s="145">
        <v>2</v>
      </c>
      <c r="G2658" s="145">
        <v>10</v>
      </c>
      <c r="H2658" s="145">
        <v>3.7</v>
      </c>
      <c r="I2658" s="145" t="s">
        <v>344</v>
      </c>
      <c r="J2658" s="107">
        <f t="shared" si="41"/>
        <v>530</v>
      </c>
    </row>
    <row r="2659" spans="1:10" hidden="1" x14ac:dyDescent="0.25">
      <c r="A2659" s="76">
        <v>668508</v>
      </c>
      <c r="B2659" s="144" t="s">
        <v>190</v>
      </c>
      <c r="C2659" s="140">
        <v>530</v>
      </c>
      <c r="D2659" s="76">
        <v>660005</v>
      </c>
      <c r="E2659" s="145" t="s">
        <v>112</v>
      </c>
      <c r="F2659" s="145">
        <v>25</v>
      </c>
      <c r="G2659" s="145">
        <v>60</v>
      </c>
      <c r="H2659" s="145">
        <v>40</v>
      </c>
      <c r="I2659" s="145" t="s">
        <v>344</v>
      </c>
      <c r="J2659" s="107">
        <f t="shared" si="41"/>
        <v>530</v>
      </c>
    </row>
    <row r="2660" spans="1:10" hidden="1" x14ac:dyDescent="0.25">
      <c r="A2660" s="76">
        <v>668506</v>
      </c>
      <c r="B2660" s="144" t="s">
        <v>195</v>
      </c>
      <c r="C2660" s="140">
        <v>303</v>
      </c>
      <c r="D2660" s="76">
        <v>60402</v>
      </c>
      <c r="E2660" s="145" t="s">
        <v>179</v>
      </c>
      <c r="F2660" s="145">
        <v>2</v>
      </c>
      <c r="G2660" s="145">
        <v>8</v>
      </c>
      <c r="H2660" s="145">
        <v>6</v>
      </c>
      <c r="I2660" s="145" t="s">
        <v>344</v>
      </c>
      <c r="J2660" s="107">
        <f t="shared" si="41"/>
        <v>301</v>
      </c>
    </row>
    <row r="2661" spans="1:10" hidden="1" x14ac:dyDescent="0.25">
      <c r="A2661" s="76">
        <v>668506</v>
      </c>
      <c r="B2661" s="144" t="s">
        <v>195</v>
      </c>
      <c r="C2661" s="140">
        <v>303</v>
      </c>
      <c r="D2661" s="76">
        <v>60404</v>
      </c>
      <c r="E2661" s="145" t="s">
        <v>211</v>
      </c>
      <c r="F2661" s="145">
        <v>0.5</v>
      </c>
      <c r="G2661" s="145">
        <v>6.5</v>
      </c>
      <c r="H2661" s="145">
        <v>6.5</v>
      </c>
      <c r="I2661" s="145" t="s">
        <v>344</v>
      </c>
      <c r="J2661" s="107">
        <f t="shared" si="41"/>
        <v>301</v>
      </c>
    </row>
    <row r="2662" spans="1:10" hidden="1" x14ac:dyDescent="0.25">
      <c r="A2662" s="76">
        <v>668506</v>
      </c>
      <c r="B2662" s="144" t="s">
        <v>195</v>
      </c>
      <c r="C2662" s="140">
        <v>303</v>
      </c>
      <c r="D2662" s="76">
        <v>60401</v>
      </c>
      <c r="E2662" s="145" t="s">
        <v>180</v>
      </c>
      <c r="F2662" s="145">
        <v>35</v>
      </c>
      <c r="G2662" s="145">
        <v>36.5</v>
      </c>
      <c r="H2662" s="145">
        <v>35.200000000000003</v>
      </c>
      <c r="I2662" s="145" t="s">
        <v>344</v>
      </c>
      <c r="J2662" s="107">
        <f t="shared" si="41"/>
        <v>301</v>
      </c>
    </row>
    <row r="2663" spans="1:10" hidden="1" x14ac:dyDescent="0.25">
      <c r="A2663" s="76">
        <v>668506</v>
      </c>
      <c r="B2663" s="144" t="s">
        <v>195</v>
      </c>
      <c r="C2663" s="140">
        <v>303</v>
      </c>
      <c r="D2663" s="76">
        <v>60403</v>
      </c>
      <c r="E2663" s="145" t="s">
        <v>212</v>
      </c>
      <c r="F2663" s="145">
        <v>150</v>
      </c>
      <c r="G2663" s="145">
        <v>300</v>
      </c>
      <c r="H2663" s="145">
        <v>240</v>
      </c>
      <c r="I2663" s="145" t="s">
        <v>344</v>
      </c>
      <c r="J2663" s="107">
        <f t="shared" si="41"/>
        <v>301</v>
      </c>
    </row>
    <row r="2664" spans="1:10" hidden="1" x14ac:dyDescent="0.25">
      <c r="A2664" s="76">
        <v>668504</v>
      </c>
      <c r="B2664" s="144" t="s">
        <v>194</v>
      </c>
      <c r="C2664" s="140">
        <v>301</v>
      </c>
      <c r="D2664" s="76">
        <v>60402</v>
      </c>
      <c r="E2664" s="145" t="s">
        <v>179</v>
      </c>
      <c r="F2664" s="145">
        <v>2</v>
      </c>
      <c r="G2664" s="145">
        <v>8</v>
      </c>
      <c r="H2664" s="145">
        <v>6</v>
      </c>
      <c r="I2664" s="145" t="s">
        <v>344</v>
      </c>
      <c r="J2664" s="107">
        <f t="shared" si="41"/>
        <v>301</v>
      </c>
    </row>
    <row r="2665" spans="1:10" hidden="1" x14ac:dyDescent="0.25">
      <c r="A2665" s="76">
        <v>668504</v>
      </c>
      <c r="B2665" s="144" t="s">
        <v>194</v>
      </c>
      <c r="C2665" s="140">
        <v>301</v>
      </c>
      <c r="D2665" s="76">
        <v>60404</v>
      </c>
      <c r="E2665" s="145" t="s">
        <v>211</v>
      </c>
      <c r="F2665" s="145">
        <v>0.5</v>
      </c>
      <c r="G2665" s="145">
        <v>6.5</v>
      </c>
      <c r="H2665" s="145">
        <v>5</v>
      </c>
      <c r="I2665" s="145" t="s">
        <v>344</v>
      </c>
      <c r="J2665" s="107">
        <f t="shared" si="41"/>
        <v>301</v>
      </c>
    </row>
    <row r="2666" spans="1:10" hidden="1" x14ac:dyDescent="0.25">
      <c r="A2666" s="76">
        <v>668504</v>
      </c>
      <c r="B2666" s="144" t="s">
        <v>194</v>
      </c>
      <c r="C2666" s="140">
        <v>301</v>
      </c>
      <c r="D2666" s="76">
        <v>60401</v>
      </c>
      <c r="E2666" s="145" t="s">
        <v>180</v>
      </c>
      <c r="F2666" s="145">
        <v>35</v>
      </c>
      <c r="G2666" s="145">
        <v>36.5</v>
      </c>
      <c r="H2666" s="145">
        <v>35</v>
      </c>
      <c r="I2666" s="145" t="s">
        <v>344</v>
      </c>
      <c r="J2666" s="107">
        <f t="shared" si="41"/>
        <v>301</v>
      </c>
    </row>
    <row r="2667" spans="1:10" hidden="1" x14ac:dyDescent="0.25">
      <c r="A2667" s="76">
        <v>668504</v>
      </c>
      <c r="B2667" s="144" t="s">
        <v>194</v>
      </c>
      <c r="C2667" s="140">
        <v>301</v>
      </c>
      <c r="D2667" s="76">
        <v>60403</v>
      </c>
      <c r="E2667" s="145" t="s">
        <v>212</v>
      </c>
      <c r="F2667" s="145">
        <v>150</v>
      </c>
      <c r="G2667" s="145">
        <v>300</v>
      </c>
      <c r="H2667" s="145">
        <v>240</v>
      </c>
      <c r="I2667" s="145" t="s">
        <v>344</v>
      </c>
      <c r="J2667" s="107">
        <f t="shared" si="41"/>
        <v>301</v>
      </c>
    </row>
    <row r="2668" spans="1:10" hidden="1" x14ac:dyDescent="0.25">
      <c r="A2668" s="76">
        <v>668503</v>
      </c>
      <c r="B2668" s="144" t="s">
        <v>298</v>
      </c>
      <c r="C2668" s="140">
        <v>14</v>
      </c>
      <c r="D2668" s="76">
        <v>3</v>
      </c>
      <c r="E2668" s="145" t="s">
        <v>262</v>
      </c>
      <c r="F2668" s="145">
        <v>6400</v>
      </c>
      <c r="G2668" s="145">
        <v>7000</v>
      </c>
      <c r="H2668" s="145">
        <v>6400</v>
      </c>
      <c r="I2668" s="145" t="s">
        <v>344</v>
      </c>
      <c r="J2668" s="107">
        <f t="shared" si="41"/>
        <v>14</v>
      </c>
    </row>
    <row r="2669" spans="1:10" hidden="1" x14ac:dyDescent="0.25">
      <c r="A2669" s="76">
        <v>668503</v>
      </c>
      <c r="B2669" s="144" t="s">
        <v>298</v>
      </c>
      <c r="C2669" s="140">
        <v>14</v>
      </c>
      <c r="D2669" s="76">
        <v>59</v>
      </c>
      <c r="E2669" s="145" t="s">
        <v>263</v>
      </c>
      <c r="F2669" s="145">
        <v>20</v>
      </c>
      <c r="G2669" s="145">
        <v>20</v>
      </c>
      <c r="H2669" s="145">
        <v>20</v>
      </c>
      <c r="I2669" s="145" t="s">
        <v>344</v>
      </c>
      <c r="J2669" s="107">
        <f t="shared" si="41"/>
        <v>14</v>
      </c>
    </row>
    <row r="2670" spans="1:10" hidden="1" x14ac:dyDescent="0.25">
      <c r="A2670" s="76">
        <v>668503</v>
      </c>
      <c r="B2670" s="144" t="s">
        <v>298</v>
      </c>
      <c r="C2670" s="140">
        <v>14</v>
      </c>
      <c r="D2670" s="76">
        <v>78</v>
      </c>
      <c r="E2670" s="145" t="s">
        <v>270</v>
      </c>
      <c r="F2670" s="145">
        <v>26</v>
      </c>
      <c r="G2670" s="145">
        <v>30</v>
      </c>
      <c r="H2670" s="145">
        <v>28</v>
      </c>
      <c r="I2670" s="145" t="s">
        <v>344</v>
      </c>
      <c r="J2670" s="107">
        <f t="shared" si="41"/>
        <v>14</v>
      </c>
    </row>
    <row r="2671" spans="1:10" hidden="1" x14ac:dyDescent="0.25">
      <c r="A2671" s="76">
        <v>668503</v>
      </c>
      <c r="B2671" s="144" t="s">
        <v>298</v>
      </c>
      <c r="C2671" s="140">
        <v>14</v>
      </c>
      <c r="D2671" s="76">
        <v>36</v>
      </c>
      <c r="E2671" s="145" t="s">
        <v>365</v>
      </c>
      <c r="F2671" s="145">
        <v>0</v>
      </c>
      <c r="G2671" s="145">
        <v>0</v>
      </c>
      <c r="H2671" s="145">
        <v>0</v>
      </c>
      <c r="I2671" s="145" t="s">
        <v>344</v>
      </c>
      <c r="J2671" s="107">
        <f t="shared" si="41"/>
        <v>14</v>
      </c>
    </row>
    <row r="2672" spans="1:10" hidden="1" x14ac:dyDescent="0.25">
      <c r="A2672" s="76">
        <v>668503</v>
      </c>
      <c r="B2672" s="144" t="s">
        <v>298</v>
      </c>
      <c r="C2672" s="140">
        <v>14</v>
      </c>
      <c r="D2672" s="76">
        <v>37</v>
      </c>
      <c r="E2672" s="145" t="s">
        <v>366</v>
      </c>
      <c r="F2672" s="145">
        <v>150</v>
      </c>
      <c r="G2672" s="145">
        <v>150</v>
      </c>
      <c r="H2672" s="145">
        <v>150</v>
      </c>
      <c r="I2672" s="145" t="s">
        <v>344</v>
      </c>
      <c r="J2672" s="107">
        <f t="shared" si="41"/>
        <v>14</v>
      </c>
    </row>
    <row r="2673" spans="1:10" hidden="1" x14ac:dyDescent="0.25">
      <c r="A2673" s="76">
        <v>668503</v>
      </c>
      <c r="B2673" s="144" t="s">
        <v>298</v>
      </c>
      <c r="C2673" s="140">
        <v>14</v>
      </c>
      <c r="D2673" s="76">
        <v>38</v>
      </c>
      <c r="E2673" s="145" t="s">
        <v>367</v>
      </c>
      <c r="F2673" s="145">
        <v>0</v>
      </c>
      <c r="G2673" s="145">
        <v>0</v>
      </c>
      <c r="H2673" s="145">
        <v>0</v>
      </c>
      <c r="I2673" s="145" t="s">
        <v>344</v>
      </c>
      <c r="J2673" s="107">
        <f t="shared" si="41"/>
        <v>14</v>
      </c>
    </row>
    <row r="2674" spans="1:10" hidden="1" x14ac:dyDescent="0.25">
      <c r="A2674" s="76">
        <v>668503</v>
      </c>
      <c r="B2674" s="144" t="s">
        <v>298</v>
      </c>
      <c r="C2674" s="140">
        <v>14</v>
      </c>
      <c r="D2674" s="76">
        <v>13</v>
      </c>
      <c r="E2674" s="145" t="s">
        <v>299</v>
      </c>
      <c r="F2674" s="145">
        <v>45</v>
      </c>
      <c r="G2674" s="145">
        <v>45</v>
      </c>
      <c r="H2674" s="145">
        <v>45</v>
      </c>
      <c r="I2674" s="145" t="s">
        <v>344</v>
      </c>
      <c r="J2674" s="107">
        <f t="shared" si="41"/>
        <v>14</v>
      </c>
    </row>
    <row r="2675" spans="1:10" hidden="1" x14ac:dyDescent="0.25">
      <c r="A2675" s="76">
        <v>668502</v>
      </c>
      <c r="B2675" s="144" t="s">
        <v>298</v>
      </c>
      <c r="C2675" s="140">
        <v>14</v>
      </c>
      <c r="D2675" s="76">
        <v>3</v>
      </c>
      <c r="E2675" s="145" t="s">
        <v>262</v>
      </c>
      <c r="F2675" s="145">
        <v>6400</v>
      </c>
      <c r="G2675" s="145">
        <v>7000</v>
      </c>
      <c r="H2675" s="145">
        <v>6400</v>
      </c>
      <c r="I2675" s="145" t="s">
        <v>344</v>
      </c>
      <c r="J2675" s="107">
        <f t="shared" si="41"/>
        <v>14</v>
      </c>
    </row>
    <row r="2676" spans="1:10" hidden="1" x14ac:dyDescent="0.25">
      <c r="A2676" s="76">
        <v>668502</v>
      </c>
      <c r="B2676" s="144" t="s">
        <v>298</v>
      </c>
      <c r="C2676" s="140">
        <v>14</v>
      </c>
      <c r="D2676" s="76">
        <v>59</v>
      </c>
      <c r="E2676" s="145" t="s">
        <v>263</v>
      </c>
      <c r="F2676" s="145">
        <v>20</v>
      </c>
      <c r="G2676" s="145">
        <v>20</v>
      </c>
      <c r="H2676" s="145">
        <v>20</v>
      </c>
      <c r="I2676" s="145" t="s">
        <v>344</v>
      </c>
      <c r="J2676" s="107">
        <f t="shared" si="41"/>
        <v>14</v>
      </c>
    </row>
    <row r="2677" spans="1:10" hidden="1" x14ac:dyDescent="0.25">
      <c r="A2677" s="76">
        <v>668502</v>
      </c>
      <c r="B2677" s="144" t="s">
        <v>298</v>
      </c>
      <c r="C2677" s="140">
        <v>14</v>
      </c>
      <c r="D2677" s="76">
        <v>78</v>
      </c>
      <c r="E2677" s="145" t="s">
        <v>270</v>
      </c>
      <c r="F2677" s="145">
        <v>26</v>
      </c>
      <c r="G2677" s="145">
        <v>30</v>
      </c>
      <c r="H2677" s="145">
        <v>28</v>
      </c>
      <c r="I2677" s="145" t="s">
        <v>344</v>
      </c>
      <c r="J2677" s="107">
        <f t="shared" si="41"/>
        <v>14</v>
      </c>
    </row>
    <row r="2678" spans="1:10" hidden="1" x14ac:dyDescent="0.25">
      <c r="A2678" s="76">
        <v>668502</v>
      </c>
      <c r="B2678" s="144" t="s">
        <v>298</v>
      </c>
      <c r="C2678" s="140">
        <v>14</v>
      </c>
      <c r="D2678" s="76">
        <v>36</v>
      </c>
      <c r="E2678" s="145" t="s">
        <v>365</v>
      </c>
      <c r="F2678" s="145">
        <v>0</v>
      </c>
      <c r="G2678" s="145">
        <v>0</v>
      </c>
      <c r="H2678" s="145">
        <v>0</v>
      </c>
      <c r="I2678" s="145" t="s">
        <v>344</v>
      </c>
      <c r="J2678" s="107">
        <f t="shared" si="41"/>
        <v>14</v>
      </c>
    </row>
    <row r="2679" spans="1:10" hidden="1" x14ac:dyDescent="0.25">
      <c r="A2679" s="76">
        <v>668502</v>
      </c>
      <c r="B2679" s="144" t="s">
        <v>298</v>
      </c>
      <c r="C2679" s="140">
        <v>14</v>
      </c>
      <c r="D2679" s="76">
        <v>37</v>
      </c>
      <c r="E2679" s="145" t="s">
        <v>366</v>
      </c>
      <c r="F2679" s="145">
        <v>150</v>
      </c>
      <c r="G2679" s="145">
        <v>150</v>
      </c>
      <c r="H2679" s="145">
        <v>150</v>
      </c>
      <c r="I2679" s="145" t="s">
        <v>344</v>
      </c>
      <c r="J2679" s="107">
        <f t="shared" si="41"/>
        <v>14</v>
      </c>
    </row>
    <row r="2680" spans="1:10" hidden="1" x14ac:dyDescent="0.25">
      <c r="A2680" s="76">
        <v>668502</v>
      </c>
      <c r="B2680" s="144" t="s">
        <v>298</v>
      </c>
      <c r="C2680" s="140">
        <v>14</v>
      </c>
      <c r="D2680" s="76">
        <v>38</v>
      </c>
      <c r="E2680" s="145" t="s">
        <v>367</v>
      </c>
      <c r="F2680" s="145">
        <v>0</v>
      </c>
      <c r="G2680" s="145">
        <v>0</v>
      </c>
      <c r="H2680" s="145">
        <v>0</v>
      </c>
      <c r="I2680" s="145" t="s">
        <v>344</v>
      </c>
      <c r="J2680" s="107">
        <f t="shared" si="41"/>
        <v>14</v>
      </c>
    </row>
    <row r="2681" spans="1:10" hidden="1" x14ac:dyDescent="0.25">
      <c r="A2681" s="76">
        <v>668502</v>
      </c>
      <c r="B2681" s="144" t="s">
        <v>298</v>
      </c>
      <c r="C2681" s="140">
        <v>14</v>
      </c>
      <c r="D2681" s="76">
        <v>13</v>
      </c>
      <c r="E2681" s="145" t="s">
        <v>299</v>
      </c>
      <c r="F2681" s="145">
        <v>45</v>
      </c>
      <c r="G2681" s="145">
        <v>45</v>
      </c>
      <c r="H2681" s="145">
        <v>45</v>
      </c>
      <c r="I2681" s="145" t="s">
        <v>344</v>
      </c>
      <c r="J2681" s="107">
        <f t="shared" si="41"/>
        <v>14</v>
      </c>
    </row>
    <row r="2682" spans="1:10" hidden="1" x14ac:dyDescent="0.25">
      <c r="A2682" s="76">
        <v>668501</v>
      </c>
      <c r="B2682" s="144" t="s">
        <v>355</v>
      </c>
      <c r="C2682" s="140">
        <v>6</v>
      </c>
      <c r="D2682" s="76">
        <v>3</v>
      </c>
      <c r="E2682" s="145" t="s">
        <v>262</v>
      </c>
      <c r="F2682" s="145">
        <v>3600</v>
      </c>
      <c r="G2682" s="145">
        <v>4200</v>
      </c>
      <c r="H2682" s="145">
        <v>4200</v>
      </c>
      <c r="I2682" s="145" t="s">
        <v>344</v>
      </c>
      <c r="J2682" s="107">
        <f t="shared" si="41"/>
        <v>6</v>
      </c>
    </row>
    <row r="2683" spans="1:10" hidden="1" x14ac:dyDescent="0.25">
      <c r="A2683" s="76">
        <v>668501</v>
      </c>
      <c r="B2683" s="144" t="s">
        <v>355</v>
      </c>
      <c r="C2683" s="140">
        <v>6</v>
      </c>
      <c r="D2683" s="76">
        <v>59</v>
      </c>
      <c r="E2683" s="145" t="s">
        <v>263</v>
      </c>
      <c r="F2683" s="145">
        <v>20</v>
      </c>
      <c r="G2683" s="145">
        <v>21</v>
      </c>
      <c r="H2683" s="145">
        <v>21</v>
      </c>
      <c r="I2683" s="145" t="s">
        <v>344</v>
      </c>
      <c r="J2683" s="107">
        <f t="shared" si="41"/>
        <v>6</v>
      </c>
    </row>
    <row r="2684" spans="1:10" hidden="1" x14ac:dyDescent="0.25">
      <c r="A2684" s="76">
        <v>668501</v>
      </c>
      <c r="B2684" s="144" t="s">
        <v>355</v>
      </c>
      <c r="C2684" s="140">
        <v>6</v>
      </c>
      <c r="D2684" s="76">
        <v>21</v>
      </c>
      <c r="E2684" s="145" t="s">
        <v>265</v>
      </c>
      <c r="F2684" s="145">
        <v>18</v>
      </c>
      <c r="G2684" s="145">
        <v>23</v>
      </c>
      <c r="H2684" s="145">
        <v>24</v>
      </c>
      <c r="I2684" s="145" t="s">
        <v>345</v>
      </c>
      <c r="J2684" s="107">
        <f t="shared" si="41"/>
        <v>6</v>
      </c>
    </row>
    <row r="2685" spans="1:10" hidden="1" x14ac:dyDescent="0.25">
      <c r="A2685" s="76">
        <v>668500</v>
      </c>
      <c r="B2685" s="144" t="s">
        <v>225</v>
      </c>
      <c r="C2685" s="140">
        <v>76</v>
      </c>
      <c r="D2685" s="76">
        <v>40402</v>
      </c>
      <c r="E2685" s="145" t="s">
        <v>220</v>
      </c>
      <c r="F2685" s="145">
        <v>6000</v>
      </c>
      <c r="G2685" s="145">
        <v>9500</v>
      </c>
      <c r="H2685" s="145">
        <v>7500</v>
      </c>
      <c r="I2685" s="145" t="s">
        <v>344</v>
      </c>
      <c r="J2685" s="107">
        <f t="shared" si="41"/>
        <v>76</v>
      </c>
    </row>
    <row r="2686" spans="1:10" hidden="1" x14ac:dyDescent="0.25">
      <c r="A2686" s="76">
        <v>668500</v>
      </c>
      <c r="B2686" s="144" t="s">
        <v>225</v>
      </c>
      <c r="C2686" s="140">
        <v>76</v>
      </c>
      <c r="D2686" s="76">
        <v>40406</v>
      </c>
      <c r="E2686" s="145" t="s">
        <v>221</v>
      </c>
      <c r="F2686" s="145">
        <v>600</v>
      </c>
      <c r="G2686" s="145">
        <v>800</v>
      </c>
      <c r="H2686" s="145">
        <v>600</v>
      </c>
      <c r="I2686" s="145" t="s">
        <v>344</v>
      </c>
      <c r="J2686" s="107">
        <f t="shared" si="41"/>
        <v>76</v>
      </c>
    </row>
    <row r="2687" spans="1:10" hidden="1" x14ac:dyDescent="0.25">
      <c r="A2687" s="76">
        <v>668500</v>
      </c>
      <c r="B2687" s="144" t="s">
        <v>225</v>
      </c>
      <c r="C2687" s="140">
        <v>76</v>
      </c>
      <c r="D2687" s="76">
        <v>40405</v>
      </c>
      <c r="E2687" s="145" t="s">
        <v>222</v>
      </c>
      <c r="F2687" s="145">
        <v>19</v>
      </c>
      <c r="G2687" s="145">
        <v>20</v>
      </c>
      <c r="H2687" s="145">
        <v>20</v>
      </c>
      <c r="I2687" s="145" t="s">
        <v>344</v>
      </c>
      <c r="J2687" s="107">
        <f t="shared" si="41"/>
        <v>76</v>
      </c>
    </row>
    <row r="2688" spans="1:10" hidden="1" x14ac:dyDescent="0.25">
      <c r="A2688" s="76">
        <v>668500</v>
      </c>
      <c r="B2688" s="144" t="s">
        <v>225</v>
      </c>
      <c r="C2688" s="140">
        <v>76</v>
      </c>
      <c r="D2688" s="76">
        <v>40401</v>
      </c>
      <c r="E2688" s="145" t="s">
        <v>128</v>
      </c>
      <c r="F2688" s="145">
        <v>0</v>
      </c>
      <c r="G2688" s="145">
        <v>5</v>
      </c>
      <c r="H2688" s="145">
        <v>2.2999999999999998</v>
      </c>
      <c r="I2688" s="145" t="s">
        <v>344</v>
      </c>
      <c r="J2688" s="107">
        <f t="shared" si="41"/>
        <v>76</v>
      </c>
    </row>
    <row r="2689" spans="1:10" hidden="1" x14ac:dyDescent="0.25">
      <c r="A2689" s="76">
        <v>668500</v>
      </c>
      <c r="B2689" s="144" t="s">
        <v>225</v>
      </c>
      <c r="C2689" s="140">
        <v>76</v>
      </c>
      <c r="D2689" s="76">
        <v>40404</v>
      </c>
      <c r="E2689" s="145" t="s">
        <v>129</v>
      </c>
      <c r="F2689" s="145">
        <v>1.5</v>
      </c>
      <c r="G2689" s="145">
        <v>2</v>
      </c>
      <c r="H2689" s="145">
        <v>1.5</v>
      </c>
      <c r="I2689" s="145" t="s">
        <v>344</v>
      </c>
      <c r="J2689" s="107">
        <f t="shared" si="41"/>
        <v>76</v>
      </c>
    </row>
    <row r="2690" spans="1:10" hidden="1" x14ac:dyDescent="0.25">
      <c r="A2690" s="76">
        <v>668500</v>
      </c>
      <c r="B2690" s="144" t="s">
        <v>225</v>
      </c>
      <c r="C2690" s="140">
        <v>76</v>
      </c>
      <c r="D2690" s="76">
        <v>40403</v>
      </c>
      <c r="E2690" s="145" t="s">
        <v>223</v>
      </c>
      <c r="F2690" s="145">
        <v>245</v>
      </c>
      <c r="G2690" s="145">
        <v>255</v>
      </c>
      <c r="H2690" s="145">
        <v>250</v>
      </c>
      <c r="I2690" s="145" t="s">
        <v>344</v>
      </c>
      <c r="J2690" s="107">
        <f t="shared" ref="J2690:J2753" si="42">IF(A2690="","",IF(OR(C2690=73,C2690=74,C2690=75),75,IF(OR(C2690=31,C2690=32,C2690=33),33,IF(OR(C2690=301,C2690=302,C2690=303,C2690=304,C2690=305),301,C2690))))</f>
        <v>76</v>
      </c>
    </row>
    <row r="2691" spans="1:10" hidden="1" x14ac:dyDescent="0.25">
      <c r="A2691" s="76">
        <v>668500</v>
      </c>
      <c r="B2691" s="144" t="s">
        <v>225</v>
      </c>
      <c r="C2691" s="140">
        <v>76</v>
      </c>
      <c r="D2691" s="76">
        <v>40407</v>
      </c>
      <c r="E2691" s="145" t="s">
        <v>224</v>
      </c>
      <c r="F2691" s="145">
        <v>52</v>
      </c>
      <c r="G2691" s="145">
        <v>60</v>
      </c>
      <c r="H2691" s="145">
        <v>56</v>
      </c>
      <c r="I2691" s="145" t="s">
        <v>344</v>
      </c>
      <c r="J2691" s="107">
        <f t="shared" si="42"/>
        <v>76</v>
      </c>
    </row>
    <row r="2692" spans="1:10" hidden="1" x14ac:dyDescent="0.25">
      <c r="A2692" s="76">
        <v>668499</v>
      </c>
      <c r="B2692" s="144" t="s">
        <v>193</v>
      </c>
      <c r="C2692" s="140">
        <v>73</v>
      </c>
      <c r="D2692" s="76">
        <v>30406</v>
      </c>
      <c r="E2692" s="145" t="s">
        <v>119</v>
      </c>
      <c r="F2692" s="145">
        <v>2400</v>
      </c>
      <c r="G2692" s="145">
        <v>2550</v>
      </c>
      <c r="H2692" s="145">
        <v>2340</v>
      </c>
      <c r="I2692" s="145" t="s">
        <v>345</v>
      </c>
      <c r="J2692" s="107">
        <f t="shared" si="42"/>
        <v>75</v>
      </c>
    </row>
    <row r="2693" spans="1:10" hidden="1" x14ac:dyDescent="0.25">
      <c r="A2693" s="76">
        <v>668499</v>
      </c>
      <c r="B2693" s="144" t="s">
        <v>193</v>
      </c>
      <c r="C2693" s="140">
        <v>73</v>
      </c>
      <c r="D2693" s="76">
        <v>30408</v>
      </c>
      <c r="E2693" s="145" t="s">
        <v>120</v>
      </c>
      <c r="F2693" s="145">
        <v>20</v>
      </c>
      <c r="G2693" s="145">
        <v>25</v>
      </c>
      <c r="H2693" s="145">
        <v>25</v>
      </c>
      <c r="I2693" s="145" t="s">
        <v>344</v>
      </c>
      <c r="J2693" s="107">
        <f t="shared" si="42"/>
        <v>75</v>
      </c>
    </row>
    <row r="2694" spans="1:10" hidden="1" x14ac:dyDescent="0.25">
      <c r="A2694" s="76">
        <v>668499</v>
      </c>
      <c r="B2694" s="144" t="s">
        <v>193</v>
      </c>
      <c r="C2694" s="140">
        <v>73</v>
      </c>
      <c r="D2694" s="76">
        <v>30409</v>
      </c>
      <c r="E2694" s="145" t="s">
        <v>121</v>
      </c>
      <c r="F2694" s="145">
        <v>0.1</v>
      </c>
      <c r="G2694" s="145">
        <v>0.2</v>
      </c>
      <c r="H2694" s="145">
        <v>0.2</v>
      </c>
      <c r="I2694" s="145" t="s">
        <v>344</v>
      </c>
      <c r="J2694" s="107">
        <f t="shared" si="42"/>
        <v>75</v>
      </c>
    </row>
    <row r="2695" spans="1:10" hidden="1" x14ac:dyDescent="0.25">
      <c r="A2695" s="76">
        <v>668499</v>
      </c>
      <c r="B2695" s="144" t="s">
        <v>193</v>
      </c>
      <c r="C2695" s="140">
        <v>73</v>
      </c>
      <c r="D2695" s="76">
        <v>30401</v>
      </c>
      <c r="E2695" s="145" t="s">
        <v>122</v>
      </c>
      <c r="F2695" s="145">
        <v>2</v>
      </c>
      <c r="G2695" s="145">
        <v>6</v>
      </c>
      <c r="H2695" s="145">
        <v>5</v>
      </c>
      <c r="I2695" s="145" t="s">
        <v>344</v>
      </c>
      <c r="J2695" s="107">
        <f t="shared" si="42"/>
        <v>75</v>
      </c>
    </row>
    <row r="2696" spans="1:10" hidden="1" x14ac:dyDescent="0.25">
      <c r="A2696" s="76">
        <v>668499</v>
      </c>
      <c r="B2696" s="144" t="s">
        <v>193</v>
      </c>
      <c r="C2696" s="140">
        <v>73</v>
      </c>
      <c r="D2696" s="76">
        <v>30407</v>
      </c>
      <c r="E2696" s="145" t="s">
        <v>123</v>
      </c>
      <c r="F2696" s="145">
        <v>1.3</v>
      </c>
      <c r="G2696" s="145">
        <v>1.8</v>
      </c>
      <c r="H2696" s="145">
        <v>1.4</v>
      </c>
      <c r="I2696" s="145" t="s">
        <v>344</v>
      </c>
      <c r="J2696" s="107">
        <f t="shared" si="42"/>
        <v>75</v>
      </c>
    </row>
    <row r="2697" spans="1:10" hidden="1" x14ac:dyDescent="0.25">
      <c r="A2697" s="76">
        <v>668499</v>
      </c>
      <c r="B2697" s="144" t="s">
        <v>193</v>
      </c>
      <c r="C2697" s="140">
        <v>73</v>
      </c>
      <c r="D2697" s="76">
        <v>30405</v>
      </c>
      <c r="E2697" s="145" t="s">
        <v>124</v>
      </c>
      <c r="F2697" s="145">
        <v>52</v>
      </c>
      <c r="G2697" s="145">
        <v>55</v>
      </c>
      <c r="H2697" s="145">
        <v>53</v>
      </c>
      <c r="I2697" s="145" t="s">
        <v>344</v>
      </c>
      <c r="J2697" s="107">
        <f t="shared" si="42"/>
        <v>75</v>
      </c>
    </row>
    <row r="2698" spans="1:10" hidden="1" x14ac:dyDescent="0.25">
      <c r="A2698" s="76">
        <v>668499</v>
      </c>
      <c r="B2698" s="144" t="s">
        <v>193</v>
      </c>
      <c r="C2698" s="140">
        <v>73</v>
      </c>
      <c r="D2698" s="76">
        <v>30403</v>
      </c>
      <c r="E2698" s="145" t="s">
        <v>125</v>
      </c>
      <c r="F2698" s="145">
        <v>85</v>
      </c>
      <c r="G2698" s="145">
        <v>100</v>
      </c>
      <c r="H2698" s="145">
        <v>93.3</v>
      </c>
      <c r="I2698" s="145" t="s">
        <v>344</v>
      </c>
      <c r="J2698" s="107">
        <f t="shared" si="42"/>
        <v>75</v>
      </c>
    </row>
    <row r="2699" spans="1:10" hidden="1" x14ac:dyDescent="0.25">
      <c r="A2699" s="76">
        <v>668499</v>
      </c>
      <c r="B2699" s="144" t="s">
        <v>193</v>
      </c>
      <c r="C2699" s="140">
        <v>73</v>
      </c>
      <c r="D2699" s="76">
        <v>30402</v>
      </c>
      <c r="E2699" s="145" t="s">
        <v>126</v>
      </c>
      <c r="F2699" s="145">
        <v>180</v>
      </c>
      <c r="G2699" s="145">
        <v>200</v>
      </c>
      <c r="H2699" s="145">
        <v>173.1</v>
      </c>
      <c r="I2699" s="145" t="s">
        <v>345</v>
      </c>
      <c r="J2699" s="107">
        <f t="shared" si="42"/>
        <v>75</v>
      </c>
    </row>
    <row r="2700" spans="1:10" hidden="1" x14ac:dyDescent="0.25">
      <c r="A2700" s="76">
        <v>668499</v>
      </c>
      <c r="B2700" s="144" t="s">
        <v>193</v>
      </c>
      <c r="C2700" s="140">
        <v>73</v>
      </c>
      <c r="D2700" s="76">
        <v>30404</v>
      </c>
      <c r="E2700" s="145" t="s">
        <v>127</v>
      </c>
      <c r="F2700" s="145">
        <v>16</v>
      </c>
      <c r="G2700" s="145">
        <v>20</v>
      </c>
      <c r="H2700" s="145">
        <v>20</v>
      </c>
      <c r="I2700" s="145" t="s">
        <v>344</v>
      </c>
      <c r="J2700" s="107">
        <f t="shared" si="42"/>
        <v>75</v>
      </c>
    </row>
    <row r="2701" spans="1:10" hidden="1" x14ac:dyDescent="0.25">
      <c r="A2701" s="76">
        <v>668498</v>
      </c>
      <c r="B2701" s="144" t="s">
        <v>355</v>
      </c>
      <c r="C2701" s="140">
        <v>6</v>
      </c>
      <c r="D2701" s="76">
        <v>3</v>
      </c>
      <c r="E2701" s="145" t="s">
        <v>262</v>
      </c>
      <c r="F2701" s="145">
        <v>3600</v>
      </c>
      <c r="G2701" s="145">
        <v>4200</v>
      </c>
      <c r="H2701" s="145">
        <v>4200</v>
      </c>
      <c r="I2701" s="145" t="s">
        <v>344</v>
      </c>
      <c r="J2701" s="107">
        <f t="shared" si="42"/>
        <v>6</v>
      </c>
    </row>
    <row r="2702" spans="1:10" hidden="1" x14ac:dyDescent="0.25">
      <c r="A2702" s="76">
        <v>668498</v>
      </c>
      <c r="B2702" s="144" t="s">
        <v>355</v>
      </c>
      <c r="C2702" s="140">
        <v>6</v>
      </c>
      <c r="D2702" s="76">
        <v>59</v>
      </c>
      <c r="E2702" s="145" t="s">
        <v>263</v>
      </c>
      <c r="F2702" s="145">
        <v>20</v>
      </c>
      <c r="G2702" s="145">
        <v>21</v>
      </c>
      <c r="H2702" s="145">
        <v>20</v>
      </c>
      <c r="I2702" s="145" t="s">
        <v>344</v>
      </c>
      <c r="J2702" s="107">
        <f t="shared" si="42"/>
        <v>6</v>
      </c>
    </row>
    <row r="2703" spans="1:10" hidden="1" x14ac:dyDescent="0.25">
      <c r="A2703" s="76">
        <v>668498</v>
      </c>
      <c r="B2703" s="144" t="s">
        <v>355</v>
      </c>
      <c r="C2703" s="140">
        <v>6</v>
      </c>
      <c r="D2703" s="76">
        <v>21</v>
      </c>
      <c r="E2703" s="145" t="s">
        <v>265</v>
      </c>
      <c r="F2703" s="145">
        <v>18</v>
      </c>
      <c r="G2703" s="145">
        <v>23</v>
      </c>
      <c r="H2703" s="145">
        <v>24</v>
      </c>
      <c r="I2703" s="145" t="s">
        <v>345</v>
      </c>
      <c r="J2703" s="107">
        <f t="shared" si="42"/>
        <v>6</v>
      </c>
    </row>
    <row r="2704" spans="1:10" hidden="1" x14ac:dyDescent="0.25">
      <c r="A2704" s="76">
        <v>668496</v>
      </c>
      <c r="B2704" s="144" t="s">
        <v>239</v>
      </c>
      <c r="C2704" s="140">
        <v>5</v>
      </c>
      <c r="D2704" s="76">
        <v>7</v>
      </c>
      <c r="E2704" s="145" t="s">
        <v>264</v>
      </c>
      <c r="F2704" s="145">
        <v>18</v>
      </c>
      <c r="G2704" s="145">
        <v>22</v>
      </c>
      <c r="H2704" s="145">
        <v>19</v>
      </c>
      <c r="I2704" s="145" t="s">
        <v>344</v>
      </c>
      <c r="J2704" s="107">
        <f t="shared" si="42"/>
        <v>5</v>
      </c>
    </row>
    <row r="2705" spans="1:10" hidden="1" x14ac:dyDescent="0.25">
      <c r="A2705" s="76">
        <v>668496</v>
      </c>
      <c r="B2705" s="144" t="s">
        <v>239</v>
      </c>
      <c r="C2705" s="140">
        <v>5</v>
      </c>
      <c r="D2705" s="76">
        <v>64</v>
      </c>
      <c r="E2705" s="145" t="s">
        <v>271</v>
      </c>
      <c r="F2705" s="145">
        <v>100</v>
      </c>
      <c r="G2705" s="145">
        <v>100</v>
      </c>
      <c r="H2705" s="145">
        <v>100</v>
      </c>
      <c r="I2705" s="145" t="s">
        <v>344</v>
      </c>
      <c r="J2705" s="107">
        <f t="shared" si="42"/>
        <v>5</v>
      </c>
    </row>
    <row r="2706" spans="1:10" hidden="1" x14ac:dyDescent="0.25">
      <c r="A2706" s="76">
        <v>668483</v>
      </c>
      <c r="B2706" s="144" t="s">
        <v>198</v>
      </c>
      <c r="C2706" s="140">
        <v>304</v>
      </c>
      <c r="D2706" s="76">
        <v>60402</v>
      </c>
      <c r="E2706" s="145" t="s">
        <v>179</v>
      </c>
      <c r="F2706" s="145">
        <v>2</v>
      </c>
      <c r="G2706" s="145">
        <v>8</v>
      </c>
      <c r="H2706" s="145">
        <v>6</v>
      </c>
      <c r="I2706" s="145" t="s">
        <v>344</v>
      </c>
      <c r="J2706" s="107">
        <f t="shared" si="42"/>
        <v>301</v>
      </c>
    </row>
    <row r="2707" spans="1:10" hidden="1" x14ac:dyDescent="0.25">
      <c r="A2707" s="76">
        <v>668483</v>
      </c>
      <c r="B2707" s="144" t="s">
        <v>198</v>
      </c>
      <c r="C2707" s="140">
        <v>304</v>
      </c>
      <c r="D2707" s="76">
        <v>60404</v>
      </c>
      <c r="E2707" s="145" t="s">
        <v>211</v>
      </c>
      <c r="F2707" s="145">
        <v>0.5</v>
      </c>
      <c r="G2707" s="145">
        <v>6.5</v>
      </c>
      <c r="H2707" s="145">
        <v>6.5</v>
      </c>
      <c r="I2707" s="145" t="s">
        <v>344</v>
      </c>
      <c r="J2707" s="107">
        <f t="shared" si="42"/>
        <v>301</v>
      </c>
    </row>
    <row r="2708" spans="1:10" hidden="1" x14ac:dyDescent="0.25">
      <c r="A2708" s="76">
        <v>668483</v>
      </c>
      <c r="B2708" s="144" t="s">
        <v>198</v>
      </c>
      <c r="C2708" s="140">
        <v>304</v>
      </c>
      <c r="D2708" s="76">
        <v>60401</v>
      </c>
      <c r="E2708" s="145" t="s">
        <v>180</v>
      </c>
      <c r="F2708" s="145">
        <v>35</v>
      </c>
      <c r="G2708" s="145">
        <v>36.5</v>
      </c>
      <c r="H2708" s="145">
        <v>35.299999999999997</v>
      </c>
      <c r="I2708" s="145" t="s">
        <v>344</v>
      </c>
      <c r="J2708" s="107">
        <f t="shared" si="42"/>
        <v>301</v>
      </c>
    </row>
    <row r="2709" spans="1:10" hidden="1" x14ac:dyDescent="0.25">
      <c r="A2709" s="76">
        <v>668483</v>
      </c>
      <c r="B2709" s="144" t="s">
        <v>198</v>
      </c>
      <c r="C2709" s="140">
        <v>304</v>
      </c>
      <c r="D2709" s="76">
        <v>60403</v>
      </c>
      <c r="E2709" s="145" t="s">
        <v>212</v>
      </c>
      <c r="F2709" s="145">
        <v>150</v>
      </c>
      <c r="G2709" s="145">
        <v>300</v>
      </c>
      <c r="H2709" s="145">
        <v>240</v>
      </c>
      <c r="I2709" s="145" t="s">
        <v>344</v>
      </c>
      <c r="J2709" s="107">
        <f t="shared" si="42"/>
        <v>301</v>
      </c>
    </row>
    <row r="2710" spans="1:10" hidden="1" x14ac:dyDescent="0.25">
      <c r="A2710" s="76">
        <v>668480</v>
      </c>
      <c r="B2710" s="144" t="s">
        <v>188</v>
      </c>
      <c r="C2710" s="140">
        <v>55</v>
      </c>
      <c r="D2710" s="76">
        <v>30201</v>
      </c>
      <c r="E2710" s="145" t="s">
        <v>113</v>
      </c>
      <c r="F2710" s="145">
        <v>8500</v>
      </c>
      <c r="G2710" s="145">
        <v>9500</v>
      </c>
      <c r="H2710" s="145">
        <v>9300</v>
      </c>
      <c r="I2710" s="145" t="s">
        <v>344</v>
      </c>
      <c r="J2710" s="107">
        <f t="shared" si="42"/>
        <v>55</v>
      </c>
    </row>
    <row r="2711" spans="1:10" hidden="1" x14ac:dyDescent="0.25">
      <c r="A2711" s="76">
        <v>668480</v>
      </c>
      <c r="B2711" s="144" t="s">
        <v>188</v>
      </c>
      <c r="C2711" s="140">
        <v>55</v>
      </c>
      <c r="D2711" s="76">
        <v>30205</v>
      </c>
      <c r="E2711" s="145" t="s">
        <v>114</v>
      </c>
      <c r="F2711" s="145">
        <v>0.5</v>
      </c>
      <c r="G2711" s="145">
        <v>0.6</v>
      </c>
      <c r="H2711" s="145">
        <v>0.5</v>
      </c>
      <c r="I2711" s="145" t="s">
        <v>344</v>
      </c>
      <c r="J2711" s="107">
        <f t="shared" si="42"/>
        <v>55</v>
      </c>
    </row>
    <row r="2712" spans="1:10" x14ac:dyDescent="0.25">
      <c r="A2712" s="76">
        <v>668480</v>
      </c>
      <c r="B2712" s="144" t="s">
        <v>188</v>
      </c>
      <c r="C2712" s="140">
        <v>55</v>
      </c>
      <c r="D2712" s="76">
        <v>30206</v>
      </c>
      <c r="E2712" s="145" t="s">
        <v>115</v>
      </c>
      <c r="F2712" s="145">
        <v>0.5</v>
      </c>
      <c r="G2712" s="145">
        <v>2</v>
      </c>
      <c r="H2712" s="145">
        <v>3.4</v>
      </c>
      <c r="I2712" s="145" t="s">
        <v>345</v>
      </c>
      <c r="J2712" s="107">
        <f t="shared" si="42"/>
        <v>55</v>
      </c>
    </row>
    <row r="2713" spans="1:10" hidden="1" x14ac:dyDescent="0.25">
      <c r="A2713" s="76">
        <v>668480</v>
      </c>
      <c r="B2713" s="144" t="s">
        <v>188</v>
      </c>
      <c r="C2713" s="140">
        <v>55</v>
      </c>
      <c r="D2713" s="76">
        <v>30202</v>
      </c>
      <c r="E2713" s="145" t="s">
        <v>116</v>
      </c>
      <c r="F2713" s="145">
        <v>50</v>
      </c>
      <c r="G2713" s="145">
        <v>300</v>
      </c>
      <c r="H2713" s="145">
        <v>382</v>
      </c>
      <c r="I2713" s="145" t="s">
        <v>345</v>
      </c>
      <c r="J2713" s="107">
        <f t="shared" si="42"/>
        <v>55</v>
      </c>
    </row>
    <row r="2714" spans="1:10" hidden="1" x14ac:dyDescent="0.25">
      <c r="A2714" s="76">
        <v>668480</v>
      </c>
      <c r="B2714" s="144" t="s">
        <v>188</v>
      </c>
      <c r="C2714" s="140">
        <v>55</v>
      </c>
      <c r="D2714" s="76">
        <v>30203</v>
      </c>
      <c r="E2714" s="145" t="s">
        <v>117</v>
      </c>
      <c r="F2714" s="145">
        <v>105</v>
      </c>
      <c r="G2714" s="145">
        <v>110</v>
      </c>
      <c r="H2714" s="145">
        <v>106</v>
      </c>
      <c r="I2714" s="145" t="s">
        <v>344</v>
      </c>
      <c r="J2714" s="107">
        <f t="shared" si="42"/>
        <v>55</v>
      </c>
    </row>
    <row r="2715" spans="1:10" hidden="1" x14ac:dyDescent="0.25">
      <c r="A2715" s="76">
        <v>668480</v>
      </c>
      <c r="B2715" s="144" t="s">
        <v>188</v>
      </c>
      <c r="C2715" s="140">
        <v>55</v>
      </c>
      <c r="D2715" s="76">
        <v>30204</v>
      </c>
      <c r="E2715" s="145" t="s">
        <v>118</v>
      </c>
      <c r="F2715" s="145">
        <v>120</v>
      </c>
      <c r="G2715" s="145">
        <v>125</v>
      </c>
      <c r="H2715" s="145">
        <v>125</v>
      </c>
      <c r="I2715" s="145" t="s">
        <v>344</v>
      </c>
      <c r="J2715" s="107">
        <f t="shared" si="42"/>
        <v>55</v>
      </c>
    </row>
    <row r="2716" spans="1:10" hidden="1" x14ac:dyDescent="0.25">
      <c r="A2716" s="76">
        <v>668473</v>
      </c>
      <c r="B2716" s="144" t="s">
        <v>189</v>
      </c>
      <c r="C2716" s="140">
        <v>90</v>
      </c>
      <c r="D2716" s="76">
        <v>60201</v>
      </c>
      <c r="E2716" s="145" t="s">
        <v>130</v>
      </c>
      <c r="F2716" s="145">
        <v>4000</v>
      </c>
      <c r="G2716" s="145">
        <v>11500</v>
      </c>
      <c r="H2716" s="145">
        <v>4000</v>
      </c>
      <c r="I2716" s="145" t="s">
        <v>344</v>
      </c>
      <c r="J2716" s="107">
        <f t="shared" si="42"/>
        <v>90</v>
      </c>
    </row>
    <row r="2717" spans="1:10" hidden="1" x14ac:dyDescent="0.25">
      <c r="A2717" s="76">
        <v>668473</v>
      </c>
      <c r="B2717" s="144" t="s">
        <v>189</v>
      </c>
      <c r="C2717" s="140">
        <v>90</v>
      </c>
      <c r="D2717" s="76">
        <v>60204</v>
      </c>
      <c r="E2717" s="145" t="s">
        <v>131</v>
      </c>
      <c r="F2717" s="145">
        <v>0</v>
      </c>
      <c r="G2717" s="145">
        <v>1</v>
      </c>
      <c r="H2717" s="145">
        <v>1</v>
      </c>
      <c r="I2717" s="145" t="s">
        <v>344</v>
      </c>
      <c r="J2717" s="107">
        <f t="shared" si="42"/>
        <v>90</v>
      </c>
    </row>
    <row r="2718" spans="1:10" hidden="1" x14ac:dyDescent="0.25">
      <c r="A2718" s="76">
        <v>668473</v>
      </c>
      <c r="B2718" s="144" t="s">
        <v>189</v>
      </c>
      <c r="C2718" s="140">
        <v>90</v>
      </c>
      <c r="D2718" s="76">
        <v>60202</v>
      </c>
      <c r="E2718" s="145" t="s">
        <v>132</v>
      </c>
      <c r="F2718" s="145">
        <v>160</v>
      </c>
      <c r="G2718" s="145">
        <v>180</v>
      </c>
      <c r="H2718" s="145">
        <v>155</v>
      </c>
      <c r="I2718" s="145" t="s">
        <v>345</v>
      </c>
      <c r="J2718" s="107">
        <f t="shared" si="42"/>
        <v>90</v>
      </c>
    </row>
    <row r="2719" spans="1:10" hidden="1" x14ac:dyDescent="0.25">
      <c r="A2719" s="76">
        <v>668473</v>
      </c>
      <c r="B2719" s="144" t="s">
        <v>189</v>
      </c>
      <c r="C2719" s="140">
        <v>90</v>
      </c>
      <c r="D2719" s="76">
        <v>60203</v>
      </c>
      <c r="E2719" s="145" t="s">
        <v>133</v>
      </c>
      <c r="F2719" s="145">
        <v>80</v>
      </c>
      <c r="G2719" s="145">
        <v>120</v>
      </c>
      <c r="H2719" s="145">
        <v>110</v>
      </c>
      <c r="I2719" s="145" t="s">
        <v>344</v>
      </c>
      <c r="J2719" s="107">
        <f t="shared" si="42"/>
        <v>90</v>
      </c>
    </row>
    <row r="2720" spans="1:10" hidden="1" x14ac:dyDescent="0.25">
      <c r="A2720" s="76">
        <v>668471</v>
      </c>
      <c r="B2720" s="144" t="s">
        <v>196</v>
      </c>
      <c r="C2720" s="140">
        <v>86</v>
      </c>
      <c r="D2720" s="76">
        <v>60303</v>
      </c>
      <c r="E2720" s="145" t="s">
        <v>240</v>
      </c>
      <c r="F2720" s="145">
        <v>0</v>
      </c>
      <c r="G2720" s="145">
        <v>110</v>
      </c>
      <c r="H2720" s="145">
        <v>45</v>
      </c>
      <c r="I2720" s="145" t="s">
        <v>344</v>
      </c>
      <c r="J2720" s="107">
        <f t="shared" si="42"/>
        <v>86</v>
      </c>
    </row>
    <row r="2721" spans="1:10" hidden="1" x14ac:dyDescent="0.25">
      <c r="A2721" s="76">
        <v>668471</v>
      </c>
      <c r="B2721" s="144" t="s">
        <v>196</v>
      </c>
      <c r="C2721" s="140">
        <v>86</v>
      </c>
      <c r="D2721" s="76">
        <v>60302</v>
      </c>
      <c r="E2721" s="145" t="s">
        <v>241</v>
      </c>
      <c r="F2721" s="145">
        <v>0</v>
      </c>
      <c r="G2721" s="145">
        <v>60</v>
      </c>
      <c r="H2721" s="145">
        <v>8</v>
      </c>
      <c r="I2721" s="145" t="s">
        <v>344</v>
      </c>
      <c r="J2721" s="107">
        <f t="shared" si="42"/>
        <v>86</v>
      </c>
    </row>
    <row r="2722" spans="1:10" hidden="1" x14ac:dyDescent="0.25">
      <c r="A2722" s="76">
        <v>668471</v>
      </c>
      <c r="B2722" s="144" t="s">
        <v>196</v>
      </c>
      <c r="C2722" s="140">
        <v>86</v>
      </c>
      <c r="D2722" s="76">
        <v>60301</v>
      </c>
      <c r="E2722" s="145" t="s">
        <v>242</v>
      </c>
      <c r="F2722" s="145">
        <v>105</v>
      </c>
      <c r="G2722" s="145">
        <v>120</v>
      </c>
      <c r="H2722" s="145">
        <v>110</v>
      </c>
      <c r="I2722" s="145" t="s">
        <v>344</v>
      </c>
      <c r="J2722" s="107">
        <f t="shared" si="42"/>
        <v>86</v>
      </c>
    </row>
    <row r="2723" spans="1:10" hidden="1" x14ac:dyDescent="0.25">
      <c r="A2723" s="76">
        <v>668469</v>
      </c>
      <c r="B2723" s="144" t="s">
        <v>225</v>
      </c>
      <c r="C2723" s="140">
        <v>76</v>
      </c>
      <c r="D2723" s="76">
        <v>40402</v>
      </c>
      <c r="E2723" s="145" t="s">
        <v>220</v>
      </c>
      <c r="F2723" s="145">
        <v>6000</v>
      </c>
      <c r="G2723" s="145">
        <v>9500</v>
      </c>
      <c r="H2723" s="145">
        <v>7500</v>
      </c>
      <c r="I2723" s="145" t="s">
        <v>344</v>
      </c>
      <c r="J2723" s="107">
        <f t="shared" si="42"/>
        <v>76</v>
      </c>
    </row>
    <row r="2724" spans="1:10" hidden="1" x14ac:dyDescent="0.25">
      <c r="A2724" s="76">
        <v>668469</v>
      </c>
      <c r="B2724" s="144" t="s">
        <v>225</v>
      </c>
      <c r="C2724" s="140">
        <v>76</v>
      </c>
      <c r="D2724" s="76">
        <v>40406</v>
      </c>
      <c r="E2724" s="145" t="s">
        <v>221</v>
      </c>
      <c r="F2724" s="145">
        <v>600</v>
      </c>
      <c r="G2724" s="145">
        <v>800</v>
      </c>
      <c r="H2724" s="145">
        <v>600</v>
      </c>
      <c r="I2724" s="145" t="s">
        <v>344</v>
      </c>
      <c r="J2724" s="107">
        <f t="shared" si="42"/>
        <v>76</v>
      </c>
    </row>
    <row r="2725" spans="1:10" hidden="1" x14ac:dyDescent="0.25">
      <c r="A2725" s="76">
        <v>668469</v>
      </c>
      <c r="B2725" s="144" t="s">
        <v>225</v>
      </c>
      <c r="C2725" s="140">
        <v>76</v>
      </c>
      <c r="D2725" s="76">
        <v>40405</v>
      </c>
      <c r="E2725" s="145" t="s">
        <v>222</v>
      </c>
      <c r="F2725" s="145">
        <v>19</v>
      </c>
      <c r="G2725" s="145">
        <v>20</v>
      </c>
      <c r="H2725" s="145">
        <v>20</v>
      </c>
      <c r="I2725" s="145" t="s">
        <v>344</v>
      </c>
      <c r="J2725" s="107">
        <f t="shared" si="42"/>
        <v>76</v>
      </c>
    </row>
    <row r="2726" spans="1:10" hidden="1" x14ac:dyDescent="0.25">
      <c r="A2726" s="76">
        <v>668469</v>
      </c>
      <c r="B2726" s="144" t="s">
        <v>225</v>
      </c>
      <c r="C2726" s="140">
        <v>76</v>
      </c>
      <c r="D2726" s="76">
        <v>40401</v>
      </c>
      <c r="E2726" s="145" t="s">
        <v>128</v>
      </c>
      <c r="F2726" s="145">
        <v>0</v>
      </c>
      <c r="G2726" s="145">
        <v>5</v>
      </c>
      <c r="H2726" s="145">
        <v>2.2999999999999998</v>
      </c>
      <c r="I2726" s="145" t="s">
        <v>344</v>
      </c>
      <c r="J2726" s="107">
        <f t="shared" si="42"/>
        <v>76</v>
      </c>
    </row>
    <row r="2727" spans="1:10" hidden="1" x14ac:dyDescent="0.25">
      <c r="A2727" s="76">
        <v>668469</v>
      </c>
      <c r="B2727" s="144" t="s">
        <v>225</v>
      </c>
      <c r="C2727" s="140">
        <v>76</v>
      </c>
      <c r="D2727" s="76">
        <v>40404</v>
      </c>
      <c r="E2727" s="145" t="s">
        <v>129</v>
      </c>
      <c r="F2727" s="145">
        <v>1.5</v>
      </c>
      <c r="G2727" s="145">
        <v>2</v>
      </c>
      <c r="H2727" s="145">
        <v>1.5</v>
      </c>
      <c r="I2727" s="145" t="s">
        <v>344</v>
      </c>
      <c r="J2727" s="107">
        <f t="shared" si="42"/>
        <v>76</v>
      </c>
    </row>
    <row r="2728" spans="1:10" hidden="1" x14ac:dyDescent="0.25">
      <c r="A2728" s="76">
        <v>668469</v>
      </c>
      <c r="B2728" s="144" t="s">
        <v>225</v>
      </c>
      <c r="C2728" s="140">
        <v>76</v>
      </c>
      <c r="D2728" s="76">
        <v>40403</v>
      </c>
      <c r="E2728" s="145" t="s">
        <v>223</v>
      </c>
      <c r="F2728" s="145">
        <v>245</v>
      </c>
      <c r="G2728" s="145">
        <v>255</v>
      </c>
      <c r="H2728" s="145">
        <v>250</v>
      </c>
      <c r="I2728" s="145" t="s">
        <v>344</v>
      </c>
      <c r="J2728" s="107">
        <f t="shared" si="42"/>
        <v>76</v>
      </c>
    </row>
    <row r="2729" spans="1:10" hidden="1" x14ac:dyDescent="0.25">
      <c r="A2729" s="76">
        <v>668469</v>
      </c>
      <c r="B2729" s="144" t="s">
        <v>225</v>
      </c>
      <c r="C2729" s="140">
        <v>76</v>
      </c>
      <c r="D2729" s="76">
        <v>40407</v>
      </c>
      <c r="E2729" s="145" t="s">
        <v>224</v>
      </c>
      <c r="F2729" s="145">
        <v>52</v>
      </c>
      <c r="G2729" s="145">
        <v>60</v>
      </c>
      <c r="H2729" s="145">
        <v>59</v>
      </c>
      <c r="I2729" s="145" t="s">
        <v>344</v>
      </c>
      <c r="J2729" s="107">
        <f t="shared" si="42"/>
        <v>76</v>
      </c>
    </row>
    <row r="2730" spans="1:10" hidden="1" x14ac:dyDescent="0.25">
      <c r="A2730" s="76">
        <v>668466</v>
      </c>
      <c r="B2730" s="144" t="s">
        <v>195</v>
      </c>
      <c r="C2730" s="140">
        <v>303</v>
      </c>
      <c r="D2730" s="76">
        <v>60402</v>
      </c>
      <c r="E2730" s="145" t="s">
        <v>179</v>
      </c>
      <c r="F2730" s="145">
        <v>2</v>
      </c>
      <c r="G2730" s="145">
        <v>8</v>
      </c>
      <c r="H2730" s="145">
        <v>6</v>
      </c>
      <c r="I2730" s="145" t="s">
        <v>344</v>
      </c>
      <c r="J2730" s="107">
        <f t="shared" si="42"/>
        <v>301</v>
      </c>
    </row>
    <row r="2731" spans="1:10" hidden="1" x14ac:dyDescent="0.25">
      <c r="A2731" s="76">
        <v>668466</v>
      </c>
      <c r="B2731" s="144" t="s">
        <v>195</v>
      </c>
      <c r="C2731" s="140">
        <v>303</v>
      </c>
      <c r="D2731" s="76">
        <v>60404</v>
      </c>
      <c r="E2731" s="145" t="s">
        <v>211</v>
      </c>
      <c r="F2731" s="145">
        <v>0.5</v>
      </c>
      <c r="G2731" s="145">
        <v>6.5</v>
      </c>
      <c r="H2731" s="145">
        <v>6.5</v>
      </c>
      <c r="I2731" s="145" t="s">
        <v>344</v>
      </c>
      <c r="J2731" s="107">
        <f t="shared" si="42"/>
        <v>301</v>
      </c>
    </row>
    <row r="2732" spans="1:10" hidden="1" x14ac:dyDescent="0.25">
      <c r="A2732" s="76">
        <v>668466</v>
      </c>
      <c r="B2732" s="144" t="s">
        <v>195</v>
      </c>
      <c r="C2732" s="140">
        <v>303</v>
      </c>
      <c r="D2732" s="76">
        <v>60401</v>
      </c>
      <c r="E2732" s="145" t="s">
        <v>180</v>
      </c>
      <c r="F2732" s="145">
        <v>35</v>
      </c>
      <c r="G2732" s="145">
        <v>36.5</v>
      </c>
      <c r="H2732" s="145">
        <v>36.1</v>
      </c>
      <c r="I2732" s="145" t="s">
        <v>344</v>
      </c>
      <c r="J2732" s="107">
        <f t="shared" si="42"/>
        <v>301</v>
      </c>
    </row>
    <row r="2733" spans="1:10" hidden="1" x14ac:dyDescent="0.25">
      <c r="A2733" s="76">
        <v>668466</v>
      </c>
      <c r="B2733" s="144" t="s">
        <v>195</v>
      </c>
      <c r="C2733" s="140">
        <v>303</v>
      </c>
      <c r="D2733" s="76">
        <v>60403</v>
      </c>
      <c r="E2733" s="145" t="s">
        <v>212</v>
      </c>
      <c r="F2733" s="145">
        <v>150</v>
      </c>
      <c r="G2733" s="145">
        <v>300</v>
      </c>
      <c r="H2733" s="145">
        <v>240</v>
      </c>
      <c r="I2733" s="145" t="s">
        <v>344</v>
      </c>
      <c r="J2733" s="107">
        <f t="shared" si="42"/>
        <v>301</v>
      </c>
    </row>
    <row r="2734" spans="1:10" hidden="1" x14ac:dyDescent="0.25">
      <c r="A2734" s="76">
        <v>668464</v>
      </c>
      <c r="B2734" s="144" t="s">
        <v>187</v>
      </c>
      <c r="C2734" s="140">
        <v>75</v>
      </c>
      <c r="D2734" s="76">
        <v>30406</v>
      </c>
      <c r="E2734" s="145" t="s">
        <v>119</v>
      </c>
      <c r="F2734" s="145">
        <v>2400</v>
      </c>
      <c r="G2734" s="145">
        <v>2550</v>
      </c>
      <c r="H2734" s="145">
        <v>2450</v>
      </c>
      <c r="I2734" s="145" t="s">
        <v>344</v>
      </c>
      <c r="J2734" s="107">
        <f t="shared" si="42"/>
        <v>75</v>
      </c>
    </row>
    <row r="2735" spans="1:10" hidden="1" x14ac:dyDescent="0.25">
      <c r="A2735" s="76">
        <v>668464</v>
      </c>
      <c r="B2735" s="144" t="s">
        <v>187</v>
      </c>
      <c r="C2735" s="140">
        <v>75</v>
      </c>
      <c r="D2735" s="76">
        <v>30408</v>
      </c>
      <c r="E2735" s="145" t="s">
        <v>120</v>
      </c>
      <c r="F2735" s="145">
        <v>20</v>
      </c>
      <c r="G2735" s="145">
        <v>25</v>
      </c>
      <c r="H2735" s="145">
        <v>25</v>
      </c>
      <c r="I2735" s="145" t="s">
        <v>344</v>
      </c>
      <c r="J2735" s="107">
        <f t="shared" si="42"/>
        <v>75</v>
      </c>
    </row>
    <row r="2736" spans="1:10" hidden="1" x14ac:dyDescent="0.25">
      <c r="A2736" s="76">
        <v>668464</v>
      </c>
      <c r="B2736" s="144" t="s">
        <v>187</v>
      </c>
      <c r="C2736" s="140">
        <v>75</v>
      </c>
      <c r="D2736" s="76">
        <v>30409</v>
      </c>
      <c r="E2736" s="145" t="s">
        <v>121</v>
      </c>
      <c r="F2736" s="145">
        <v>0.1</v>
      </c>
      <c r="G2736" s="145">
        <v>0.2</v>
      </c>
      <c r="H2736" s="145">
        <v>0.2</v>
      </c>
      <c r="I2736" s="145" t="s">
        <v>344</v>
      </c>
      <c r="J2736" s="107">
        <f t="shared" si="42"/>
        <v>75</v>
      </c>
    </row>
    <row r="2737" spans="1:10" hidden="1" x14ac:dyDescent="0.25">
      <c r="A2737" s="76">
        <v>668464</v>
      </c>
      <c r="B2737" s="144" t="s">
        <v>187</v>
      </c>
      <c r="C2737" s="140">
        <v>75</v>
      </c>
      <c r="D2737" s="76">
        <v>30401</v>
      </c>
      <c r="E2737" s="145" t="s">
        <v>122</v>
      </c>
      <c r="F2737" s="145">
        <v>2</v>
      </c>
      <c r="G2737" s="145">
        <v>6</v>
      </c>
      <c r="H2737" s="145">
        <v>4.5</v>
      </c>
      <c r="I2737" s="145" t="s">
        <v>344</v>
      </c>
      <c r="J2737" s="107">
        <f t="shared" si="42"/>
        <v>75</v>
      </c>
    </row>
    <row r="2738" spans="1:10" hidden="1" x14ac:dyDescent="0.25">
      <c r="A2738" s="76">
        <v>668464</v>
      </c>
      <c r="B2738" s="144" t="s">
        <v>187</v>
      </c>
      <c r="C2738" s="140">
        <v>75</v>
      </c>
      <c r="D2738" s="76">
        <v>30407</v>
      </c>
      <c r="E2738" s="145" t="s">
        <v>123</v>
      </c>
      <c r="F2738" s="145">
        <v>1.6</v>
      </c>
      <c r="G2738" s="145">
        <v>1.8</v>
      </c>
      <c r="H2738" s="145">
        <v>1.6</v>
      </c>
      <c r="I2738" s="145" t="s">
        <v>344</v>
      </c>
      <c r="J2738" s="107">
        <f t="shared" si="42"/>
        <v>75</v>
      </c>
    </row>
    <row r="2739" spans="1:10" hidden="1" x14ac:dyDescent="0.25">
      <c r="A2739" s="76">
        <v>668464</v>
      </c>
      <c r="B2739" s="144" t="s">
        <v>187</v>
      </c>
      <c r="C2739" s="140">
        <v>75</v>
      </c>
      <c r="D2739" s="76">
        <v>30405</v>
      </c>
      <c r="E2739" s="145" t="s">
        <v>124</v>
      </c>
      <c r="F2739" s="145">
        <v>55</v>
      </c>
      <c r="G2739" s="145">
        <v>58</v>
      </c>
      <c r="H2739" s="145">
        <v>55</v>
      </c>
      <c r="I2739" s="145" t="s">
        <v>344</v>
      </c>
      <c r="J2739" s="107">
        <f t="shared" si="42"/>
        <v>75</v>
      </c>
    </row>
    <row r="2740" spans="1:10" hidden="1" x14ac:dyDescent="0.25">
      <c r="A2740" s="76">
        <v>668464</v>
      </c>
      <c r="B2740" s="144" t="s">
        <v>187</v>
      </c>
      <c r="C2740" s="140">
        <v>75</v>
      </c>
      <c r="D2740" s="76">
        <v>30403</v>
      </c>
      <c r="E2740" s="145" t="s">
        <v>125</v>
      </c>
      <c r="F2740" s="145">
        <v>85</v>
      </c>
      <c r="G2740" s="145">
        <v>100</v>
      </c>
      <c r="H2740" s="145">
        <v>95</v>
      </c>
      <c r="I2740" s="145" t="s">
        <v>344</v>
      </c>
      <c r="J2740" s="107">
        <f t="shared" si="42"/>
        <v>75</v>
      </c>
    </row>
    <row r="2741" spans="1:10" hidden="1" x14ac:dyDescent="0.25">
      <c r="A2741" s="76">
        <v>668464</v>
      </c>
      <c r="B2741" s="144" t="s">
        <v>187</v>
      </c>
      <c r="C2741" s="140">
        <v>75</v>
      </c>
      <c r="D2741" s="76">
        <v>30402</v>
      </c>
      <c r="E2741" s="145" t="s">
        <v>126</v>
      </c>
      <c r="F2741" s="145">
        <v>180</v>
      </c>
      <c r="G2741" s="145">
        <v>200</v>
      </c>
      <c r="H2741" s="145">
        <v>180</v>
      </c>
      <c r="I2741" s="145" t="s">
        <v>344</v>
      </c>
      <c r="J2741" s="107">
        <f t="shared" si="42"/>
        <v>75</v>
      </c>
    </row>
    <row r="2742" spans="1:10" hidden="1" x14ac:dyDescent="0.25">
      <c r="A2742" s="76">
        <v>668464</v>
      </c>
      <c r="B2742" s="144" t="s">
        <v>187</v>
      </c>
      <c r="C2742" s="140">
        <v>75</v>
      </c>
      <c r="D2742" s="76">
        <v>30404</v>
      </c>
      <c r="E2742" s="145" t="s">
        <v>127</v>
      </c>
      <c r="F2742" s="145">
        <v>16</v>
      </c>
      <c r="G2742" s="145">
        <v>20</v>
      </c>
      <c r="H2742" s="145">
        <v>20</v>
      </c>
      <c r="I2742" s="145" t="s">
        <v>344</v>
      </c>
      <c r="J2742" s="107">
        <f t="shared" si="42"/>
        <v>75</v>
      </c>
    </row>
    <row r="2743" spans="1:10" hidden="1" x14ac:dyDescent="0.25">
      <c r="A2743" s="76">
        <v>668463</v>
      </c>
      <c r="B2743" s="144" t="s">
        <v>225</v>
      </c>
      <c r="C2743" s="140">
        <v>76</v>
      </c>
      <c r="D2743" s="76">
        <v>40402</v>
      </c>
      <c r="E2743" s="145" t="s">
        <v>220</v>
      </c>
      <c r="F2743" s="145">
        <v>6000</v>
      </c>
      <c r="G2743" s="145">
        <v>9500</v>
      </c>
      <c r="H2743" s="145">
        <v>7800</v>
      </c>
      <c r="I2743" s="145" t="s">
        <v>344</v>
      </c>
      <c r="J2743" s="107">
        <f t="shared" si="42"/>
        <v>76</v>
      </c>
    </row>
    <row r="2744" spans="1:10" hidden="1" x14ac:dyDescent="0.25">
      <c r="A2744" s="76">
        <v>668463</v>
      </c>
      <c r="B2744" s="144" t="s">
        <v>225</v>
      </c>
      <c r="C2744" s="140">
        <v>76</v>
      </c>
      <c r="D2744" s="76">
        <v>40406</v>
      </c>
      <c r="E2744" s="145" t="s">
        <v>221</v>
      </c>
      <c r="F2744" s="145">
        <v>600</v>
      </c>
      <c r="G2744" s="145">
        <v>800</v>
      </c>
      <c r="H2744" s="145">
        <v>600</v>
      </c>
      <c r="I2744" s="145" t="s">
        <v>344</v>
      </c>
      <c r="J2744" s="107">
        <f t="shared" si="42"/>
        <v>76</v>
      </c>
    </row>
    <row r="2745" spans="1:10" hidden="1" x14ac:dyDescent="0.25">
      <c r="A2745" s="76">
        <v>668463</v>
      </c>
      <c r="B2745" s="144" t="s">
        <v>225</v>
      </c>
      <c r="C2745" s="140">
        <v>76</v>
      </c>
      <c r="D2745" s="76">
        <v>40405</v>
      </c>
      <c r="E2745" s="145" t="s">
        <v>222</v>
      </c>
      <c r="F2745" s="145">
        <v>19</v>
      </c>
      <c r="G2745" s="145">
        <v>20</v>
      </c>
      <c r="H2745" s="145">
        <v>20</v>
      </c>
      <c r="I2745" s="145" t="s">
        <v>344</v>
      </c>
      <c r="J2745" s="107">
        <f t="shared" si="42"/>
        <v>76</v>
      </c>
    </row>
    <row r="2746" spans="1:10" hidden="1" x14ac:dyDescent="0.25">
      <c r="A2746" s="76">
        <v>668463</v>
      </c>
      <c r="B2746" s="144" t="s">
        <v>225</v>
      </c>
      <c r="C2746" s="140">
        <v>76</v>
      </c>
      <c r="D2746" s="76">
        <v>40401</v>
      </c>
      <c r="E2746" s="145" t="s">
        <v>128</v>
      </c>
      <c r="F2746" s="145">
        <v>0</v>
      </c>
      <c r="G2746" s="145">
        <v>5</v>
      </c>
      <c r="H2746" s="145">
        <v>2</v>
      </c>
      <c r="I2746" s="145" t="s">
        <v>344</v>
      </c>
      <c r="J2746" s="107">
        <f t="shared" si="42"/>
        <v>76</v>
      </c>
    </row>
    <row r="2747" spans="1:10" hidden="1" x14ac:dyDescent="0.25">
      <c r="A2747" s="76">
        <v>668463</v>
      </c>
      <c r="B2747" s="144" t="s">
        <v>225</v>
      </c>
      <c r="C2747" s="140">
        <v>76</v>
      </c>
      <c r="D2747" s="76">
        <v>40404</v>
      </c>
      <c r="E2747" s="145" t="s">
        <v>129</v>
      </c>
      <c r="F2747" s="145">
        <v>1.5</v>
      </c>
      <c r="G2747" s="145">
        <v>2</v>
      </c>
      <c r="H2747" s="145">
        <v>1.8</v>
      </c>
      <c r="I2747" s="145" t="s">
        <v>344</v>
      </c>
      <c r="J2747" s="107">
        <f t="shared" si="42"/>
        <v>76</v>
      </c>
    </row>
    <row r="2748" spans="1:10" hidden="1" x14ac:dyDescent="0.25">
      <c r="A2748" s="76">
        <v>668463</v>
      </c>
      <c r="B2748" s="144" t="s">
        <v>225</v>
      </c>
      <c r="C2748" s="140">
        <v>76</v>
      </c>
      <c r="D2748" s="76">
        <v>40403</v>
      </c>
      <c r="E2748" s="145" t="s">
        <v>223</v>
      </c>
      <c r="F2748" s="145">
        <v>245</v>
      </c>
      <c r="G2748" s="145">
        <v>255</v>
      </c>
      <c r="H2748" s="145">
        <v>252</v>
      </c>
      <c r="I2748" s="145" t="s">
        <v>344</v>
      </c>
      <c r="J2748" s="107">
        <f t="shared" si="42"/>
        <v>76</v>
      </c>
    </row>
    <row r="2749" spans="1:10" hidden="1" x14ac:dyDescent="0.25">
      <c r="A2749" s="76">
        <v>668463</v>
      </c>
      <c r="B2749" s="144" t="s">
        <v>225</v>
      </c>
      <c r="C2749" s="140">
        <v>76</v>
      </c>
      <c r="D2749" s="76">
        <v>40407</v>
      </c>
      <c r="E2749" s="145" t="s">
        <v>224</v>
      </c>
      <c r="F2749" s="145">
        <v>52</v>
      </c>
      <c r="G2749" s="145">
        <v>60</v>
      </c>
      <c r="H2749" s="145">
        <v>60</v>
      </c>
      <c r="I2749" s="145" t="s">
        <v>344</v>
      </c>
      <c r="J2749" s="107">
        <f t="shared" si="42"/>
        <v>76</v>
      </c>
    </row>
    <row r="2750" spans="1:10" hidden="1" x14ac:dyDescent="0.25">
      <c r="A2750" s="76">
        <v>668461</v>
      </c>
      <c r="B2750" s="144" t="s">
        <v>196</v>
      </c>
      <c r="C2750" s="140">
        <v>86</v>
      </c>
      <c r="D2750" s="76">
        <v>60303</v>
      </c>
      <c r="E2750" s="145" t="s">
        <v>240</v>
      </c>
      <c r="F2750" s="145">
        <v>0</v>
      </c>
      <c r="G2750" s="145">
        <v>110</v>
      </c>
      <c r="H2750" s="145">
        <v>45</v>
      </c>
      <c r="I2750" s="145" t="s">
        <v>344</v>
      </c>
      <c r="J2750" s="107">
        <f t="shared" si="42"/>
        <v>86</v>
      </c>
    </row>
    <row r="2751" spans="1:10" hidden="1" x14ac:dyDescent="0.25">
      <c r="A2751" s="76">
        <v>668461</v>
      </c>
      <c r="B2751" s="144" t="s">
        <v>196</v>
      </c>
      <c r="C2751" s="140">
        <v>86</v>
      </c>
      <c r="D2751" s="76">
        <v>60302</v>
      </c>
      <c r="E2751" s="145" t="s">
        <v>241</v>
      </c>
      <c r="F2751" s="145">
        <v>0</v>
      </c>
      <c r="G2751" s="145">
        <v>60</v>
      </c>
      <c r="H2751" s="145">
        <v>8</v>
      </c>
      <c r="I2751" s="145" t="s">
        <v>344</v>
      </c>
      <c r="J2751" s="107">
        <f t="shared" si="42"/>
        <v>86</v>
      </c>
    </row>
    <row r="2752" spans="1:10" hidden="1" x14ac:dyDescent="0.25">
      <c r="A2752" s="76">
        <v>668461</v>
      </c>
      <c r="B2752" s="144" t="s">
        <v>196</v>
      </c>
      <c r="C2752" s="140">
        <v>86</v>
      </c>
      <c r="D2752" s="76">
        <v>60301</v>
      </c>
      <c r="E2752" s="145" t="s">
        <v>242</v>
      </c>
      <c r="F2752" s="145">
        <v>105</v>
      </c>
      <c r="G2752" s="145">
        <v>120</v>
      </c>
      <c r="H2752" s="145">
        <v>110</v>
      </c>
      <c r="I2752" s="145" t="s">
        <v>344</v>
      </c>
      <c r="J2752" s="107">
        <f t="shared" si="42"/>
        <v>86</v>
      </c>
    </row>
    <row r="2753" spans="1:10" hidden="1" x14ac:dyDescent="0.25">
      <c r="A2753" s="76">
        <v>668459</v>
      </c>
      <c r="B2753" s="144" t="s">
        <v>188</v>
      </c>
      <c r="C2753" s="140">
        <v>55</v>
      </c>
      <c r="D2753" s="76">
        <v>30201</v>
      </c>
      <c r="E2753" s="145" t="s">
        <v>113</v>
      </c>
      <c r="F2753" s="145">
        <v>8500</v>
      </c>
      <c r="G2753" s="145">
        <v>9500</v>
      </c>
      <c r="H2753" s="145">
        <v>9300</v>
      </c>
      <c r="I2753" s="145" t="s">
        <v>344</v>
      </c>
      <c r="J2753" s="107">
        <f t="shared" si="42"/>
        <v>55</v>
      </c>
    </row>
    <row r="2754" spans="1:10" hidden="1" x14ac:dyDescent="0.25">
      <c r="A2754" s="76">
        <v>668459</v>
      </c>
      <c r="B2754" s="144" t="s">
        <v>188</v>
      </c>
      <c r="C2754" s="140">
        <v>55</v>
      </c>
      <c r="D2754" s="76">
        <v>30205</v>
      </c>
      <c r="E2754" s="145" t="s">
        <v>114</v>
      </c>
      <c r="F2754" s="145">
        <v>0.5</v>
      </c>
      <c r="G2754" s="145">
        <v>0.6</v>
      </c>
      <c r="H2754" s="145">
        <v>0.5</v>
      </c>
      <c r="I2754" s="145" t="s">
        <v>344</v>
      </c>
      <c r="J2754" s="107">
        <f t="shared" ref="J2754:J2817" si="43">IF(A2754="","",IF(OR(C2754=73,C2754=74,C2754=75),75,IF(OR(C2754=31,C2754=32,C2754=33),33,IF(OR(C2754=301,C2754=302,C2754=303,C2754=304,C2754=305),301,C2754))))</f>
        <v>55</v>
      </c>
    </row>
    <row r="2755" spans="1:10" x14ac:dyDescent="0.25">
      <c r="A2755" s="76">
        <v>668459</v>
      </c>
      <c r="B2755" s="144" t="s">
        <v>188</v>
      </c>
      <c r="C2755" s="140">
        <v>55</v>
      </c>
      <c r="D2755" s="76">
        <v>30206</v>
      </c>
      <c r="E2755" s="145" t="s">
        <v>115</v>
      </c>
      <c r="F2755" s="145">
        <v>0.5</v>
      </c>
      <c r="G2755" s="145">
        <v>2</v>
      </c>
      <c r="H2755" s="145">
        <v>3.4</v>
      </c>
      <c r="I2755" s="145" t="s">
        <v>345</v>
      </c>
      <c r="J2755" s="107">
        <f t="shared" si="43"/>
        <v>55</v>
      </c>
    </row>
    <row r="2756" spans="1:10" hidden="1" x14ac:dyDescent="0.25">
      <c r="A2756" s="76">
        <v>668459</v>
      </c>
      <c r="B2756" s="144" t="s">
        <v>188</v>
      </c>
      <c r="C2756" s="140">
        <v>55</v>
      </c>
      <c r="D2756" s="76">
        <v>30202</v>
      </c>
      <c r="E2756" s="145" t="s">
        <v>116</v>
      </c>
      <c r="F2756" s="145">
        <v>50</v>
      </c>
      <c r="G2756" s="145">
        <v>300</v>
      </c>
      <c r="H2756" s="145">
        <v>450</v>
      </c>
      <c r="I2756" s="145" t="s">
        <v>345</v>
      </c>
      <c r="J2756" s="107">
        <f t="shared" si="43"/>
        <v>55</v>
      </c>
    </row>
    <row r="2757" spans="1:10" hidden="1" x14ac:dyDescent="0.25">
      <c r="A2757" s="76">
        <v>668459</v>
      </c>
      <c r="B2757" s="144" t="s">
        <v>188</v>
      </c>
      <c r="C2757" s="140">
        <v>55</v>
      </c>
      <c r="D2757" s="76">
        <v>30203</v>
      </c>
      <c r="E2757" s="145" t="s">
        <v>117</v>
      </c>
      <c r="F2757" s="145">
        <v>105</v>
      </c>
      <c r="G2757" s="145">
        <v>110</v>
      </c>
      <c r="H2757" s="145">
        <v>110</v>
      </c>
      <c r="I2757" s="145" t="s">
        <v>344</v>
      </c>
      <c r="J2757" s="107">
        <f t="shared" si="43"/>
        <v>55</v>
      </c>
    </row>
    <row r="2758" spans="1:10" hidden="1" x14ac:dyDescent="0.25">
      <c r="A2758" s="76">
        <v>668459</v>
      </c>
      <c r="B2758" s="144" t="s">
        <v>188</v>
      </c>
      <c r="C2758" s="140">
        <v>55</v>
      </c>
      <c r="D2758" s="76">
        <v>30204</v>
      </c>
      <c r="E2758" s="145" t="s">
        <v>118</v>
      </c>
      <c r="F2758" s="145">
        <v>120</v>
      </c>
      <c r="G2758" s="145">
        <v>125</v>
      </c>
      <c r="H2758" s="145">
        <v>125</v>
      </c>
      <c r="I2758" s="145" t="s">
        <v>344</v>
      </c>
      <c r="J2758" s="107">
        <f t="shared" si="43"/>
        <v>55</v>
      </c>
    </row>
    <row r="2759" spans="1:10" hidden="1" x14ac:dyDescent="0.25">
      <c r="A2759" s="76">
        <v>668458</v>
      </c>
      <c r="B2759" s="144" t="s">
        <v>188</v>
      </c>
      <c r="C2759" s="140">
        <v>55</v>
      </c>
      <c r="D2759" s="76">
        <v>30201</v>
      </c>
      <c r="E2759" s="145" t="s">
        <v>113</v>
      </c>
      <c r="F2759" s="145">
        <v>8500</v>
      </c>
      <c r="G2759" s="145">
        <v>9500</v>
      </c>
      <c r="H2759" s="145">
        <v>9000</v>
      </c>
      <c r="I2759" s="145" t="s">
        <v>344</v>
      </c>
      <c r="J2759" s="107">
        <f t="shared" si="43"/>
        <v>55</v>
      </c>
    </row>
    <row r="2760" spans="1:10" hidden="1" x14ac:dyDescent="0.25">
      <c r="A2760" s="76">
        <v>668458</v>
      </c>
      <c r="B2760" s="144" t="s">
        <v>188</v>
      </c>
      <c r="C2760" s="140">
        <v>55</v>
      </c>
      <c r="D2760" s="76">
        <v>30205</v>
      </c>
      <c r="E2760" s="145" t="s">
        <v>114</v>
      </c>
      <c r="F2760" s="145">
        <v>0.5</v>
      </c>
      <c r="G2760" s="145">
        <v>0.6</v>
      </c>
      <c r="H2760" s="145">
        <v>0.5</v>
      </c>
      <c r="I2760" s="145" t="s">
        <v>344</v>
      </c>
      <c r="J2760" s="107">
        <f t="shared" si="43"/>
        <v>55</v>
      </c>
    </row>
    <row r="2761" spans="1:10" x14ac:dyDescent="0.25">
      <c r="A2761" s="76">
        <v>668458</v>
      </c>
      <c r="B2761" s="144" t="s">
        <v>188</v>
      </c>
      <c r="C2761" s="140">
        <v>55</v>
      </c>
      <c r="D2761" s="76">
        <v>30206</v>
      </c>
      <c r="E2761" s="145" t="s">
        <v>115</v>
      </c>
      <c r="F2761" s="145">
        <v>0.5</v>
      </c>
      <c r="G2761" s="145">
        <v>2</v>
      </c>
      <c r="H2761" s="145">
        <v>3.4</v>
      </c>
      <c r="I2761" s="145" t="s">
        <v>345</v>
      </c>
      <c r="J2761" s="107">
        <f t="shared" si="43"/>
        <v>55</v>
      </c>
    </row>
    <row r="2762" spans="1:10" hidden="1" x14ac:dyDescent="0.25">
      <c r="A2762" s="76">
        <v>668458</v>
      </c>
      <c r="B2762" s="144" t="s">
        <v>188</v>
      </c>
      <c r="C2762" s="140">
        <v>55</v>
      </c>
      <c r="D2762" s="76">
        <v>30202</v>
      </c>
      <c r="E2762" s="145" t="s">
        <v>116</v>
      </c>
      <c r="F2762" s="145">
        <v>50</v>
      </c>
      <c r="G2762" s="145">
        <v>300</v>
      </c>
      <c r="H2762" s="145">
        <v>451</v>
      </c>
      <c r="I2762" s="145" t="s">
        <v>345</v>
      </c>
      <c r="J2762" s="107">
        <f t="shared" si="43"/>
        <v>55</v>
      </c>
    </row>
    <row r="2763" spans="1:10" hidden="1" x14ac:dyDescent="0.25">
      <c r="A2763" s="76">
        <v>668458</v>
      </c>
      <c r="B2763" s="144" t="s">
        <v>188</v>
      </c>
      <c r="C2763" s="140">
        <v>55</v>
      </c>
      <c r="D2763" s="76">
        <v>30203</v>
      </c>
      <c r="E2763" s="145" t="s">
        <v>117</v>
      </c>
      <c r="F2763" s="145">
        <v>105</v>
      </c>
      <c r="G2763" s="145">
        <v>110</v>
      </c>
      <c r="H2763" s="145">
        <v>110</v>
      </c>
      <c r="I2763" s="145" t="s">
        <v>344</v>
      </c>
      <c r="J2763" s="107">
        <f t="shared" si="43"/>
        <v>55</v>
      </c>
    </row>
    <row r="2764" spans="1:10" hidden="1" x14ac:dyDescent="0.25">
      <c r="A2764" s="76">
        <v>668458</v>
      </c>
      <c r="B2764" s="144" t="s">
        <v>188</v>
      </c>
      <c r="C2764" s="140">
        <v>55</v>
      </c>
      <c r="D2764" s="76">
        <v>30204</v>
      </c>
      <c r="E2764" s="145" t="s">
        <v>118</v>
      </c>
      <c r="F2764" s="145">
        <v>120</v>
      </c>
      <c r="G2764" s="145">
        <v>125</v>
      </c>
      <c r="H2764" s="145">
        <v>125</v>
      </c>
      <c r="I2764" s="145" t="s">
        <v>344</v>
      </c>
      <c r="J2764" s="107">
        <f t="shared" si="43"/>
        <v>55</v>
      </c>
    </row>
    <row r="2765" spans="1:10" hidden="1" x14ac:dyDescent="0.25">
      <c r="A2765" s="76">
        <v>668457</v>
      </c>
      <c r="B2765" s="144" t="s">
        <v>225</v>
      </c>
      <c r="C2765" s="140">
        <v>76</v>
      </c>
      <c r="D2765" s="76">
        <v>40402</v>
      </c>
      <c r="E2765" s="145" t="s">
        <v>220</v>
      </c>
      <c r="F2765" s="145">
        <v>6000</v>
      </c>
      <c r="G2765" s="145">
        <v>9500</v>
      </c>
      <c r="H2765" s="145">
        <v>8000</v>
      </c>
      <c r="I2765" s="145" t="s">
        <v>344</v>
      </c>
      <c r="J2765" s="107">
        <f t="shared" si="43"/>
        <v>76</v>
      </c>
    </row>
    <row r="2766" spans="1:10" hidden="1" x14ac:dyDescent="0.25">
      <c r="A2766" s="76">
        <v>668457</v>
      </c>
      <c r="B2766" s="144" t="s">
        <v>225</v>
      </c>
      <c r="C2766" s="140">
        <v>76</v>
      </c>
      <c r="D2766" s="76">
        <v>40406</v>
      </c>
      <c r="E2766" s="145" t="s">
        <v>221</v>
      </c>
      <c r="F2766" s="145">
        <v>600</v>
      </c>
      <c r="G2766" s="145">
        <v>800</v>
      </c>
      <c r="H2766" s="145">
        <v>600</v>
      </c>
      <c r="I2766" s="145" t="s">
        <v>344</v>
      </c>
      <c r="J2766" s="107">
        <f t="shared" si="43"/>
        <v>76</v>
      </c>
    </row>
    <row r="2767" spans="1:10" hidden="1" x14ac:dyDescent="0.25">
      <c r="A2767" s="76">
        <v>668457</v>
      </c>
      <c r="B2767" s="144" t="s">
        <v>225</v>
      </c>
      <c r="C2767" s="140">
        <v>76</v>
      </c>
      <c r="D2767" s="76">
        <v>40405</v>
      </c>
      <c r="E2767" s="145" t="s">
        <v>222</v>
      </c>
      <c r="F2767" s="145">
        <v>19</v>
      </c>
      <c r="G2767" s="145">
        <v>20</v>
      </c>
      <c r="H2767" s="145">
        <v>20</v>
      </c>
      <c r="I2767" s="145" t="s">
        <v>344</v>
      </c>
      <c r="J2767" s="107">
        <f t="shared" si="43"/>
        <v>76</v>
      </c>
    </row>
    <row r="2768" spans="1:10" hidden="1" x14ac:dyDescent="0.25">
      <c r="A2768" s="76">
        <v>668457</v>
      </c>
      <c r="B2768" s="144" t="s">
        <v>225</v>
      </c>
      <c r="C2768" s="140">
        <v>76</v>
      </c>
      <c r="D2768" s="76">
        <v>40401</v>
      </c>
      <c r="E2768" s="145" t="s">
        <v>128</v>
      </c>
      <c r="F2768" s="145">
        <v>0</v>
      </c>
      <c r="G2768" s="145">
        <v>5</v>
      </c>
      <c r="H2768" s="145">
        <v>1.6</v>
      </c>
      <c r="I2768" s="145" t="s">
        <v>344</v>
      </c>
      <c r="J2768" s="107">
        <f t="shared" si="43"/>
        <v>76</v>
      </c>
    </row>
    <row r="2769" spans="1:10" hidden="1" x14ac:dyDescent="0.25">
      <c r="A2769" s="76">
        <v>668457</v>
      </c>
      <c r="B2769" s="144" t="s">
        <v>225</v>
      </c>
      <c r="C2769" s="140">
        <v>76</v>
      </c>
      <c r="D2769" s="76">
        <v>40404</v>
      </c>
      <c r="E2769" s="145" t="s">
        <v>129</v>
      </c>
      <c r="F2769" s="145">
        <v>1.5</v>
      </c>
      <c r="G2769" s="145">
        <v>2</v>
      </c>
      <c r="H2769" s="145">
        <v>1.8</v>
      </c>
      <c r="I2769" s="145" t="s">
        <v>344</v>
      </c>
      <c r="J2769" s="107">
        <f t="shared" si="43"/>
        <v>76</v>
      </c>
    </row>
    <row r="2770" spans="1:10" hidden="1" x14ac:dyDescent="0.25">
      <c r="A2770" s="76">
        <v>668457</v>
      </c>
      <c r="B2770" s="144" t="s">
        <v>225</v>
      </c>
      <c r="C2770" s="140">
        <v>76</v>
      </c>
      <c r="D2770" s="76">
        <v>40403</v>
      </c>
      <c r="E2770" s="145" t="s">
        <v>223</v>
      </c>
      <c r="F2770" s="145">
        <v>245</v>
      </c>
      <c r="G2770" s="145">
        <v>255</v>
      </c>
      <c r="H2770" s="145">
        <v>252</v>
      </c>
      <c r="I2770" s="145" t="s">
        <v>344</v>
      </c>
      <c r="J2770" s="107">
        <f t="shared" si="43"/>
        <v>76</v>
      </c>
    </row>
    <row r="2771" spans="1:10" hidden="1" x14ac:dyDescent="0.25">
      <c r="A2771" s="76">
        <v>668457</v>
      </c>
      <c r="B2771" s="144" t="s">
        <v>225</v>
      </c>
      <c r="C2771" s="140">
        <v>76</v>
      </c>
      <c r="D2771" s="76">
        <v>40407</v>
      </c>
      <c r="E2771" s="145" t="s">
        <v>224</v>
      </c>
      <c r="F2771" s="145">
        <v>52</v>
      </c>
      <c r="G2771" s="145">
        <v>60</v>
      </c>
      <c r="H2771" s="145">
        <v>60</v>
      </c>
      <c r="I2771" s="145" t="s">
        <v>344</v>
      </c>
      <c r="J2771" s="107">
        <f t="shared" si="43"/>
        <v>76</v>
      </c>
    </row>
    <row r="2772" spans="1:10" hidden="1" x14ac:dyDescent="0.25">
      <c r="A2772" s="76">
        <v>668456</v>
      </c>
      <c r="B2772" s="144" t="s">
        <v>225</v>
      </c>
      <c r="C2772" s="140">
        <v>76</v>
      </c>
      <c r="D2772" s="76">
        <v>40402</v>
      </c>
      <c r="E2772" s="145" t="s">
        <v>220</v>
      </c>
      <c r="F2772" s="145">
        <v>6000</v>
      </c>
      <c r="G2772" s="145">
        <v>9500</v>
      </c>
      <c r="H2772" s="145">
        <v>7800</v>
      </c>
      <c r="I2772" s="145" t="s">
        <v>344</v>
      </c>
      <c r="J2772" s="107">
        <f t="shared" si="43"/>
        <v>76</v>
      </c>
    </row>
    <row r="2773" spans="1:10" hidden="1" x14ac:dyDescent="0.25">
      <c r="A2773" s="76">
        <v>668456</v>
      </c>
      <c r="B2773" s="144" t="s">
        <v>225</v>
      </c>
      <c r="C2773" s="140">
        <v>76</v>
      </c>
      <c r="D2773" s="76">
        <v>40406</v>
      </c>
      <c r="E2773" s="145" t="s">
        <v>221</v>
      </c>
      <c r="F2773" s="145">
        <v>600</v>
      </c>
      <c r="G2773" s="145">
        <v>800</v>
      </c>
      <c r="H2773" s="145">
        <v>600</v>
      </c>
      <c r="I2773" s="145" t="s">
        <v>344</v>
      </c>
      <c r="J2773" s="107">
        <f t="shared" si="43"/>
        <v>76</v>
      </c>
    </row>
    <row r="2774" spans="1:10" hidden="1" x14ac:dyDescent="0.25">
      <c r="A2774" s="76">
        <v>668456</v>
      </c>
      <c r="B2774" s="144" t="s">
        <v>225</v>
      </c>
      <c r="C2774" s="140">
        <v>76</v>
      </c>
      <c r="D2774" s="76">
        <v>40405</v>
      </c>
      <c r="E2774" s="145" t="s">
        <v>222</v>
      </c>
      <c r="F2774" s="145">
        <v>19</v>
      </c>
      <c r="G2774" s="145">
        <v>20</v>
      </c>
      <c r="H2774" s="145">
        <v>20</v>
      </c>
      <c r="I2774" s="145" t="s">
        <v>344</v>
      </c>
      <c r="J2774" s="107">
        <f t="shared" si="43"/>
        <v>76</v>
      </c>
    </row>
    <row r="2775" spans="1:10" hidden="1" x14ac:dyDescent="0.25">
      <c r="A2775" s="76">
        <v>668456</v>
      </c>
      <c r="B2775" s="144" t="s">
        <v>225</v>
      </c>
      <c r="C2775" s="140">
        <v>76</v>
      </c>
      <c r="D2775" s="76">
        <v>40401</v>
      </c>
      <c r="E2775" s="145" t="s">
        <v>128</v>
      </c>
      <c r="F2775" s="145">
        <v>0</v>
      </c>
      <c r="G2775" s="145">
        <v>5</v>
      </c>
      <c r="H2775" s="145">
        <v>2.8</v>
      </c>
      <c r="I2775" s="145" t="s">
        <v>344</v>
      </c>
      <c r="J2775" s="107">
        <f t="shared" si="43"/>
        <v>76</v>
      </c>
    </row>
    <row r="2776" spans="1:10" hidden="1" x14ac:dyDescent="0.25">
      <c r="A2776" s="76">
        <v>668456</v>
      </c>
      <c r="B2776" s="144" t="s">
        <v>225</v>
      </c>
      <c r="C2776" s="140">
        <v>76</v>
      </c>
      <c r="D2776" s="76">
        <v>40404</v>
      </c>
      <c r="E2776" s="145" t="s">
        <v>129</v>
      </c>
      <c r="F2776" s="145">
        <v>1.5</v>
      </c>
      <c r="G2776" s="145">
        <v>2</v>
      </c>
      <c r="H2776" s="145">
        <v>1.8</v>
      </c>
      <c r="I2776" s="145" t="s">
        <v>344</v>
      </c>
      <c r="J2776" s="107">
        <f t="shared" si="43"/>
        <v>76</v>
      </c>
    </row>
    <row r="2777" spans="1:10" hidden="1" x14ac:dyDescent="0.25">
      <c r="A2777" s="76">
        <v>668456</v>
      </c>
      <c r="B2777" s="144" t="s">
        <v>225</v>
      </c>
      <c r="C2777" s="140">
        <v>76</v>
      </c>
      <c r="D2777" s="76">
        <v>40403</v>
      </c>
      <c r="E2777" s="145" t="s">
        <v>223</v>
      </c>
      <c r="F2777" s="145">
        <v>245</v>
      </c>
      <c r="G2777" s="145">
        <v>255</v>
      </c>
      <c r="H2777" s="145">
        <v>251</v>
      </c>
      <c r="I2777" s="145" t="s">
        <v>344</v>
      </c>
      <c r="J2777" s="107">
        <f t="shared" si="43"/>
        <v>76</v>
      </c>
    </row>
    <row r="2778" spans="1:10" hidden="1" x14ac:dyDescent="0.25">
      <c r="A2778" s="76">
        <v>668456</v>
      </c>
      <c r="B2778" s="144" t="s">
        <v>225</v>
      </c>
      <c r="C2778" s="140">
        <v>76</v>
      </c>
      <c r="D2778" s="76">
        <v>40407</v>
      </c>
      <c r="E2778" s="145" t="s">
        <v>224</v>
      </c>
      <c r="F2778" s="145">
        <v>52</v>
      </c>
      <c r="G2778" s="145">
        <v>60</v>
      </c>
      <c r="H2778" s="145">
        <v>58</v>
      </c>
      <c r="I2778" s="145" t="s">
        <v>344</v>
      </c>
      <c r="J2778" s="107">
        <f t="shared" si="43"/>
        <v>76</v>
      </c>
    </row>
    <row r="2779" spans="1:10" hidden="1" x14ac:dyDescent="0.25">
      <c r="A2779" s="76">
        <v>668451</v>
      </c>
      <c r="B2779" s="144" t="s">
        <v>329</v>
      </c>
      <c r="C2779" s="140">
        <v>95</v>
      </c>
      <c r="D2779" s="76">
        <v>40301</v>
      </c>
      <c r="E2779" s="145" t="s">
        <v>357</v>
      </c>
      <c r="F2779" s="145">
        <v>8000</v>
      </c>
      <c r="G2779" s="145">
        <v>8500</v>
      </c>
      <c r="H2779" s="145">
        <v>6500</v>
      </c>
      <c r="I2779" s="145" t="s">
        <v>345</v>
      </c>
      <c r="J2779" s="107">
        <f t="shared" si="43"/>
        <v>95</v>
      </c>
    </row>
    <row r="2780" spans="1:10" hidden="1" x14ac:dyDescent="0.25">
      <c r="A2780" s="76">
        <v>668451</v>
      </c>
      <c r="B2780" s="144" t="s">
        <v>329</v>
      </c>
      <c r="C2780" s="140">
        <v>95</v>
      </c>
      <c r="D2780" s="76">
        <v>40304</v>
      </c>
      <c r="E2780" s="145" t="s">
        <v>328</v>
      </c>
      <c r="F2780" s="145">
        <v>0</v>
      </c>
      <c r="G2780" s="145">
        <v>200</v>
      </c>
      <c r="H2780" s="145">
        <v>255</v>
      </c>
      <c r="I2780" s="145" t="s">
        <v>345</v>
      </c>
      <c r="J2780" s="107">
        <f t="shared" si="43"/>
        <v>95</v>
      </c>
    </row>
    <row r="2781" spans="1:10" hidden="1" x14ac:dyDescent="0.25">
      <c r="A2781" s="76">
        <v>668451</v>
      </c>
      <c r="B2781" s="144" t="s">
        <v>329</v>
      </c>
      <c r="C2781" s="140">
        <v>95</v>
      </c>
      <c r="D2781" s="76">
        <v>40302</v>
      </c>
      <c r="E2781" s="145" t="s">
        <v>358</v>
      </c>
      <c r="F2781" s="145">
        <v>90</v>
      </c>
      <c r="G2781" s="145">
        <v>95</v>
      </c>
      <c r="H2781" s="145">
        <v>95</v>
      </c>
      <c r="I2781" s="145" t="s">
        <v>344</v>
      </c>
      <c r="J2781" s="107">
        <f t="shared" si="43"/>
        <v>95</v>
      </c>
    </row>
    <row r="2782" spans="1:10" hidden="1" x14ac:dyDescent="0.25">
      <c r="A2782" s="76">
        <v>668451</v>
      </c>
      <c r="B2782" s="144" t="s">
        <v>329</v>
      </c>
      <c r="C2782" s="140">
        <v>95</v>
      </c>
      <c r="D2782" s="76">
        <v>40303</v>
      </c>
      <c r="E2782" s="145" t="s">
        <v>359</v>
      </c>
      <c r="F2782" s="145">
        <v>110</v>
      </c>
      <c r="G2782" s="145">
        <v>115</v>
      </c>
      <c r="H2782" s="145">
        <v>120</v>
      </c>
      <c r="I2782" s="145" t="s">
        <v>345</v>
      </c>
      <c r="J2782" s="107">
        <f t="shared" si="43"/>
        <v>95</v>
      </c>
    </row>
    <row r="2783" spans="1:10" hidden="1" x14ac:dyDescent="0.25">
      <c r="A2783" s="76">
        <v>668450</v>
      </c>
      <c r="B2783" s="144" t="s">
        <v>330</v>
      </c>
      <c r="C2783" s="140">
        <v>94</v>
      </c>
      <c r="D2783" s="76">
        <v>40201</v>
      </c>
      <c r="E2783" s="145" t="s">
        <v>322</v>
      </c>
      <c r="F2783" s="145">
        <v>8000</v>
      </c>
      <c r="G2783" s="145">
        <v>9200</v>
      </c>
      <c r="H2783" s="145">
        <v>6500</v>
      </c>
      <c r="I2783" s="145" t="s">
        <v>345</v>
      </c>
      <c r="J2783" s="107">
        <f t="shared" si="43"/>
        <v>94</v>
      </c>
    </row>
    <row r="2784" spans="1:10" hidden="1" x14ac:dyDescent="0.25">
      <c r="A2784" s="76">
        <v>668450</v>
      </c>
      <c r="B2784" s="144" t="s">
        <v>330</v>
      </c>
      <c r="C2784" s="140">
        <v>94</v>
      </c>
      <c r="D2784" s="76">
        <v>40202</v>
      </c>
      <c r="E2784" s="145" t="s">
        <v>323</v>
      </c>
      <c r="F2784" s="145">
        <v>1</v>
      </c>
      <c r="G2784" s="145">
        <v>2</v>
      </c>
      <c r="H2784" s="145">
        <v>1.2</v>
      </c>
      <c r="I2784" s="145" t="s">
        <v>344</v>
      </c>
      <c r="J2784" s="107">
        <f t="shared" si="43"/>
        <v>94</v>
      </c>
    </row>
    <row r="2785" spans="1:10" hidden="1" x14ac:dyDescent="0.25">
      <c r="A2785" s="76">
        <v>668450</v>
      </c>
      <c r="B2785" s="144" t="s">
        <v>330</v>
      </c>
      <c r="C2785" s="140">
        <v>94</v>
      </c>
      <c r="D2785" s="76">
        <v>40204</v>
      </c>
      <c r="E2785" s="145" t="s">
        <v>324</v>
      </c>
      <c r="F2785" s="145">
        <v>50</v>
      </c>
      <c r="G2785" s="145">
        <v>150</v>
      </c>
      <c r="H2785" s="145">
        <v>50.5</v>
      </c>
      <c r="I2785" s="145" t="s">
        <v>344</v>
      </c>
      <c r="J2785" s="107">
        <f t="shared" si="43"/>
        <v>94</v>
      </c>
    </row>
    <row r="2786" spans="1:10" hidden="1" x14ac:dyDescent="0.25">
      <c r="A2786" s="76">
        <v>668450</v>
      </c>
      <c r="B2786" s="144" t="s">
        <v>330</v>
      </c>
      <c r="C2786" s="140">
        <v>94</v>
      </c>
      <c r="D2786" s="76">
        <v>40203</v>
      </c>
      <c r="E2786" s="145" t="s">
        <v>325</v>
      </c>
      <c r="F2786" s="145">
        <v>5</v>
      </c>
      <c r="G2786" s="145">
        <v>25</v>
      </c>
      <c r="H2786" s="145">
        <v>6.5</v>
      </c>
      <c r="I2786" s="145" t="s">
        <v>344</v>
      </c>
      <c r="J2786" s="107">
        <f t="shared" si="43"/>
        <v>94</v>
      </c>
    </row>
    <row r="2787" spans="1:10" hidden="1" x14ac:dyDescent="0.25">
      <c r="A2787" s="76">
        <v>668450</v>
      </c>
      <c r="B2787" s="144" t="s">
        <v>330</v>
      </c>
      <c r="C2787" s="140">
        <v>94</v>
      </c>
      <c r="D2787" s="76">
        <v>40206</v>
      </c>
      <c r="E2787" s="145" t="s">
        <v>326</v>
      </c>
      <c r="F2787" s="145">
        <v>8</v>
      </c>
      <c r="G2787" s="145">
        <v>15</v>
      </c>
      <c r="H2787" s="145">
        <v>9</v>
      </c>
      <c r="I2787" s="145" t="s">
        <v>344</v>
      </c>
      <c r="J2787" s="107">
        <f t="shared" si="43"/>
        <v>94</v>
      </c>
    </row>
    <row r="2788" spans="1:10" hidden="1" x14ac:dyDescent="0.25">
      <c r="A2788" s="76">
        <v>668450</v>
      </c>
      <c r="B2788" s="144" t="s">
        <v>330</v>
      </c>
      <c r="C2788" s="140">
        <v>94</v>
      </c>
      <c r="D2788" s="76">
        <v>40205</v>
      </c>
      <c r="E2788" s="145" t="s">
        <v>327</v>
      </c>
      <c r="F2788" s="145">
        <v>78</v>
      </c>
      <c r="G2788" s="145">
        <v>82</v>
      </c>
      <c r="H2788" s="145">
        <v>78</v>
      </c>
      <c r="I2788" s="145" t="s">
        <v>344</v>
      </c>
      <c r="J2788" s="107">
        <f t="shared" si="43"/>
        <v>94</v>
      </c>
    </row>
    <row r="2789" spans="1:10" hidden="1" x14ac:dyDescent="0.25">
      <c r="A2789" s="76">
        <v>668445</v>
      </c>
      <c r="B2789" s="144" t="s">
        <v>187</v>
      </c>
      <c r="C2789" s="140">
        <v>75</v>
      </c>
      <c r="D2789" s="76">
        <v>30406</v>
      </c>
      <c r="E2789" s="145" t="s">
        <v>119</v>
      </c>
      <c r="F2789" s="145">
        <v>2400</v>
      </c>
      <c r="G2789" s="145">
        <v>2550</v>
      </c>
      <c r="H2789" s="145">
        <v>2450</v>
      </c>
      <c r="I2789" s="145" t="s">
        <v>344</v>
      </c>
      <c r="J2789" s="107">
        <f t="shared" si="43"/>
        <v>75</v>
      </c>
    </row>
    <row r="2790" spans="1:10" hidden="1" x14ac:dyDescent="0.25">
      <c r="A2790" s="76">
        <v>668445</v>
      </c>
      <c r="B2790" s="144" t="s">
        <v>187</v>
      </c>
      <c r="C2790" s="140">
        <v>75</v>
      </c>
      <c r="D2790" s="76">
        <v>30408</v>
      </c>
      <c r="E2790" s="145" t="s">
        <v>120</v>
      </c>
      <c r="F2790" s="145">
        <v>20</v>
      </c>
      <c r="G2790" s="145">
        <v>25</v>
      </c>
      <c r="H2790" s="145">
        <v>25</v>
      </c>
      <c r="I2790" s="145" t="s">
        <v>344</v>
      </c>
      <c r="J2790" s="107">
        <f t="shared" si="43"/>
        <v>75</v>
      </c>
    </row>
    <row r="2791" spans="1:10" hidden="1" x14ac:dyDescent="0.25">
      <c r="A2791" s="76">
        <v>668445</v>
      </c>
      <c r="B2791" s="144" t="s">
        <v>187</v>
      </c>
      <c r="C2791" s="140">
        <v>75</v>
      </c>
      <c r="D2791" s="76">
        <v>30409</v>
      </c>
      <c r="E2791" s="145" t="s">
        <v>121</v>
      </c>
      <c r="F2791" s="145">
        <v>0.1</v>
      </c>
      <c r="G2791" s="145">
        <v>0.2</v>
      </c>
      <c r="H2791" s="145">
        <v>0.2</v>
      </c>
      <c r="I2791" s="145" t="s">
        <v>344</v>
      </c>
      <c r="J2791" s="107">
        <f t="shared" si="43"/>
        <v>75</v>
      </c>
    </row>
    <row r="2792" spans="1:10" hidden="1" x14ac:dyDescent="0.25">
      <c r="A2792" s="76">
        <v>668445</v>
      </c>
      <c r="B2792" s="144" t="s">
        <v>187</v>
      </c>
      <c r="C2792" s="140">
        <v>75</v>
      </c>
      <c r="D2792" s="76">
        <v>30401</v>
      </c>
      <c r="E2792" s="145" t="s">
        <v>122</v>
      </c>
      <c r="F2792" s="145">
        <v>2</v>
      </c>
      <c r="G2792" s="145">
        <v>6</v>
      </c>
      <c r="H2792" s="145">
        <v>5.3</v>
      </c>
      <c r="I2792" s="145" t="s">
        <v>344</v>
      </c>
      <c r="J2792" s="107">
        <f t="shared" si="43"/>
        <v>75</v>
      </c>
    </row>
    <row r="2793" spans="1:10" hidden="1" x14ac:dyDescent="0.25">
      <c r="A2793" s="76">
        <v>668445</v>
      </c>
      <c r="B2793" s="144" t="s">
        <v>187</v>
      </c>
      <c r="C2793" s="140">
        <v>75</v>
      </c>
      <c r="D2793" s="76">
        <v>30407</v>
      </c>
      <c r="E2793" s="145" t="s">
        <v>123</v>
      </c>
      <c r="F2793" s="145">
        <v>1.6</v>
      </c>
      <c r="G2793" s="145">
        <v>1.8</v>
      </c>
      <c r="H2793" s="145">
        <v>1.6</v>
      </c>
      <c r="I2793" s="145" t="s">
        <v>344</v>
      </c>
      <c r="J2793" s="107">
        <f t="shared" si="43"/>
        <v>75</v>
      </c>
    </row>
    <row r="2794" spans="1:10" hidden="1" x14ac:dyDescent="0.25">
      <c r="A2794" s="76">
        <v>668445</v>
      </c>
      <c r="B2794" s="144" t="s">
        <v>187</v>
      </c>
      <c r="C2794" s="140">
        <v>75</v>
      </c>
      <c r="D2794" s="76">
        <v>30405</v>
      </c>
      <c r="E2794" s="145" t="s">
        <v>124</v>
      </c>
      <c r="F2794" s="145">
        <v>55</v>
      </c>
      <c r="G2794" s="145">
        <v>58</v>
      </c>
      <c r="H2794" s="145">
        <v>55</v>
      </c>
      <c r="I2794" s="145" t="s">
        <v>344</v>
      </c>
      <c r="J2794" s="107">
        <f t="shared" si="43"/>
        <v>75</v>
      </c>
    </row>
    <row r="2795" spans="1:10" hidden="1" x14ac:dyDescent="0.25">
      <c r="A2795" s="76">
        <v>668445</v>
      </c>
      <c r="B2795" s="144" t="s">
        <v>187</v>
      </c>
      <c r="C2795" s="140">
        <v>75</v>
      </c>
      <c r="D2795" s="76">
        <v>30403</v>
      </c>
      <c r="E2795" s="145" t="s">
        <v>125</v>
      </c>
      <c r="F2795" s="145">
        <v>85</v>
      </c>
      <c r="G2795" s="145">
        <v>100</v>
      </c>
      <c r="H2795" s="145">
        <v>98</v>
      </c>
      <c r="I2795" s="145" t="s">
        <v>344</v>
      </c>
      <c r="J2795" s="107">
        <f t="shared" si="43"/>
        <v>75</v>
      </c>
    </row>
    <row r="2796" spans="1:10" hidden="1" x14ac:dyDescent="0.25">
      <c r="A2796" s="76">
        <v>668445</v>
      </c>
      <c r="B2796" s="144" t="s">
        <v>187</v>
      </c>
      <c r="C2796" s="140">
        <v>75</v>
      </c>
      <c r="D2796" s="76">
        <v>30402</v>
      </c>
      <c r="E2796" s="145" t="s">
        <v>126</v>
      </c>
      <c r="F2796" s="145">
        <v>180</v>
      </c>
      <c r="G2796" s="145">
        <v>200</v>
      </c>
      <c r="H2796" s="145">
        <v>180</v>
      </c>
      <c r="I2796" s="145" t="s">
        <v>344</v>
      </c>
      <c r="J2796" s="107">
        <f t="shared" si="43"/>
        <v>75</v>
      </c>
    </row>
    <row r="2797" spans="1:10" hidden="1" x14ac:dyDescent="0.25">
      <c r="A2797" s="76">
        <v>668445</v>
      </c>
      <c r="B2797" s="144" t="s">
        <v>187</v>
      </c>
      <c r="C2797" s="140">
        <v>75</v>
      </c>
      <c r="D2797" s="76">
        <v>30404</v>
      </c>
      <c r="E2797" s="145" t="s">
        <v>127</v>
      </c>
      <c r="F2797" s="145">
        <v>16</v>
      </c>
      <c r="G2797" s="145">
        <v>20</v>
      </c>
      <c r="H2797" s="145">
        <v>20</v>
      </c>
      <c r="I2797" s="145" t="s">
        <v>344</v>
      </c>
      <c r="J2797" s="107">
        <f t="shared" si="43"/>
        <v>75</v>
      </c>
    </row>
    <row r="2798" spans="1:10" hidden="1" x14ac:dyDescent="0.25">
      <c r="A2798" s="76">
        <v>668442</v>
      </c>
      <c r="B2798" s="144" t="s">
        <v>189</v>
      </c>
      <c r="C2798" s="140">
        <v>90</v>
      </c>
      <c r="D2798" s="76">
        <v>60201</v>
      </c>
      <c r="E2798" s="145" t="s">
        <v>130</v>
      </c>
      <c r="F2798" s="145">
        <v>4000</v>
      </c>
      <c r="G2798" s="145">
        <v>11500</v>
      </c>
      <c r="H2798" s="145">
        <v>4000</v>
      </c>
      <c r="I2798" s="145" t="s">
        <v>344</v>
      </c>
      <c r="J2798" s="107">
        <f t="shared" si="43"/>
        <v>90</v>
      </c>
    </row>
    <row r="2799" spans="1:10" hidden="1" x14ac:dyDescent="0.25">
      <c r="A2799" s="76">
        <v>668442</v>
      </c>
      <c r="B2799" s="144" t="s">
        <v>189</v>
      </c>
      <c r="C2799" s="140">
        <v>90</v>
      </c>
      <c r="D2799" s="76">
        <v>60204</v>
      </c>
      <c r="E2799" s="145" t="s">
        <v>131</v>
      </c>
      <c r="F2799" s="145">
        <v>0</v>
      </c>
      <c r="G2799" s="145">
        <v>1</v>
      </c>
      <c r="H2799" s="145">
        <v>1</v>
      </c>
      <c r="I2799" s="145" t="s">
        <v>344</v>
      </c>
      <c r="J2799" s="107">
        <f t="shared" si="43"/>
        <v>90</v>
      </c>
    </row>
    <row r="2800" spans="1:10" hidden="1" x14ac:dyDescent="0.25">
      <c r="A2800" s="76">
        <v>668442</v>
      </c>
      <c r="B2800" s="144" t="s">
        <v>189</v>
      </c>
      <c r="C2800" s="140">
        <v>90</v>
      </c>
      <c r="D2800" s="76">
        <v>60202</v>
      </c>
      <c r="E2800" s="145" t="s">
        <v>132</v>
      </c>
      <c r="F2800" s="145">
        <v>160</v>
      </c>
      <c r="G2800" s="145">
        <v>180</v>
      </c>
      <c r="H2800" s="145">
        <v>160</v>
      </c>
      <c r="I2800" s="145" t="s">
        <v>344</v>
      </c>
      <c r="J2800" s="107">
        <f t="shared" si="43"/>
        <v>90</v>
      </c>
    </row>
    <row r="2801" spans="1:10" hidden="1" x14ac:dyDescent="0.25">
      <c r="A2801" s="76">
        <v>668442</v>
      </c>
      <c r="B2801" s="144" t="s">
        <v>189</v>
      </c>
      <c r="C2801" s="140">
        <v>90</v>
      </c>
      <c r="D2801" s="76">
        <v>60203</v>
      </c>
      <c r="E2801" s="145" t="s">
        <v>133</v>
      </c>
      <c r="F2801" s="145">
        <v>80</v>
      </c>
      <c r="G2801" s="145">
        <v>120</v>
      </c>
      <c r="H2801" s="145">
        <v>99</v>
      </c>
      <c r="I2801" s="145" t="s">
        <v>344</v>
      </c>
      <c r="J2801" s="107">
        <f t="shared" si="43"/>
        <v>90</v>
      </c>
    </row>
    <row r="2802" spans="1:10" hidden="1" x14ac:dyDescent="0.25">
      <c r="A2802" s="76">
        <v>668438</v>
      </c>
      <c r="B2802" s="144" t="s">
        <v>320</v>
      </c>
      <c r="C2802" s="140">
        <v>31</v>
      </c>
      <c r="D2802" s="76">
        <v>10103</v>
      </c>
      <c r="E2802" s="145" t="s">
        <v>232</v>
      </c>
      <c r="F2802" s="145">
        <v>4400</v>
      </c>
      <c r="G2802" s="145">
        <v>9500</v>
      </c>
      <c r="H2802" s="145">
        <v>9500</v>
      </c>
      <c r="I2802" s="145" t="s">
        <v>344</v>
      </c>
      <c r="J2802" s="107">
        <f t="shared" si="43"/>
        <v>33</v>
      </c>
    </row>
    <row r="2803" spans="1:10" hidden="1" x14ac:dyDescent="0.25">
      <c r="A2803" s="76">
        <v>668438</v>
      </c>
      <c r="B2803" s="144" t="s">
        <v>320</v>
      </c>
      <c r="C2803" s="140">
        <v>31</v>
      </c>
      <c r="D2803" s="76">
        <v>10110</v>
      </c>
      <c r="E2803" s="145" t="s">
        <v>233</v>
      </c>
      <c r="F2803" s="145">
        <v>6</v>
      </c>
      <c r="G2803" s="145">
        <v>10</v>
      </c>
      <c r="H2803" s="145">
        <v>0</v>
      </c>
      <c r="I2803" s="145" t="s">
        <v>345</v>
      </c>
      <c r="J2803" s="107">
        <f t="shared" si="43"/>
        <v>33</v>
      </c>
    </row>
    <row r="2804" spans="1:10" hidden="1" x14ac:dyDescent="0.25">
      <c r="A2804" s="76">
        <v>668438</v>
      </c>
      <c r="B2804" s="144" t="s">
        <v>320</v>
      </c>
      <c r="C2804" s="140">
        <v>31</v>
      </c>
      <c r="D2804" s="76">
        <v>10101</v>
      </c>
      <c r="E2804" s="145" t="s">
        <v>234</v>
      </c>
      <c r="F2804" s="145">
        <v>95</v>
      </c>
      <c r="G2804" s="145">
        <v>115</v>
      </c>
      <c r="H2804" s="145">
        <v>110.6</v>
      </c>
      <c r="I2804" s="145" t="s">
        <v>344</v>
      </c>
      <c r="J2804" s="107">
        <f t="shared" si="43"/>
        <v>33</v>
      </c>
    </row>
    <row r="2805" spans="1:10" hidden="1" x14ac:dyDescent="0.25">
      <c r="A2805" s="76">
        <v>668438</v>
      </c>
      <c r="B2805" s="144" t="s">
        <v>320</v>
      </c>
      <c r="C2805" s="140">
        <v>31</v>
      </c>
      <c r="D2805" s="76">
        <v>10102</v>
      </c>
      <c r="E2805" s="145" t="s">
        <v>235</v>
      </c>
      <c r="F2805" s="145">
        <v>140</v>
      </c>
      <c r="G2805" s="145">
        <v>150</v>
      </c>
      <c r="H2805" s="145">
        <v>145.69999999999999</v>
      </c>
      <c r="I2805" s="145" t="s">
        <v>344</v>
      </c>
      <c r="J2805" s="107">
        <f t="shared" si="43"/>
        <v>33</v>
      </c>
    </row>
    <row r="2806" spans="1:10" hidden="1" x14ac:dyDescent="0.25">
      <c r="A2806" s="76">
        <v>668436</v>
      </c>
      <c r="B2806" s="144" t="s">
        <v>196</v>
      </c>
      <c r="C2806" s="140">
        <v>86</v>
      </c>
      <c r="D2806" s="76">
        <v>60303</v>
      </c>
      <c r="E2806" s="145" t="s">
        <v>240</v>
      </c>
      <c r="F2806" s="145">
        <v>0</v>
      </c>
      <c r="G2806" s="145">
        <v>110</v>
      </c>
      <c r="H2806" s="145">
        <v>46</v>
      </c>
      <c r="I2806" s="145" t="s">
        <v>344</v>
      </c>
      <c r="J2806" s="107">
        <f t="shared" si="43"/>
        <v>86</v>
      </c>
    </row>
    <row r="2807" spans="1:10" hidden="1" x14ac:dyDescent="0.25">
      <c r="A2807" s="76">
        <v>668436</v>
      </c>
      <c r="B2807" s="144" t="s">
        <v>196</v>
      </c>
      <c r="C2807" s="140">
        <v>86</v>
      </c>
      <c r="D2807" s="76">
        <v>60302</v>
      </c>
      <c r="E2807" s="145" t="s">
        <v>241</v>
      </c>
      <c r="F2807" s="145">
        <v>0</v>
      </c>
      <c r="G2807" s="145">
        <v>60</v>
      </c>
      <c r="H2807" s="145">
        <v>8</v>
      </c>
      <c r="I2807" s="145" t="s">
        <v>344</v>
      </c>
      <c r="J2807" s="107">
        <f t="shared" si="43"/>
        <v>86</v>
      </c>
    </row>
    <row r="2808" spans="1:10" hidden="1" x14ac:dyDescent="0.25">
      <c r="A2808" s="76">
        <v>668436</v>
      </c>
      <c r="B2808" s="144" t="s">
        <v>196</v>
      </c>
      <c r="C2808" s="140">
        <v>86</v>
      </c>
      <c r="D2808" s="76">
        <v>60301</v>
      </c>
      <c r="E2808" s="145" t="s">
        <v>242</v>
      </c>
      <c r="F2808" s="145">
        <v>105</v>
      </c>
      <c r="G2808" s="145">
        <v>120</v>
      </c>
      <c r="H2808" s="145">
        <v>114</v>
      </c>
      <c r="I2808" s="145" t="s">
        <v>344</v>
      </c>
      <c r="J2808" s="107">
        <f t="shared" si="43"/>
        <v>86</v>
      </c>
    </row>
    <row r="2809" spans="1:10" hidden="1" x14ac:dyDescent="0.25">
      <c r="A2809" s="76">
        <v>668430</v>
      </c>
      <c r="B2809" s="144" t="s">
        <v>188</v>
      </c>
      <c r="C2809" s="140">
        <v>55</v>
      </c>
      <c r="D2809" s="76">
        <v>30201</v>
      </c>
      <c r="E2809" s="145" t="s">
        <v>113</v>
      </c>
      <c r="F2809" s="145">
        <v>8500</v>
      </c>
      <c r="G2809" s="145">
        <v>9500</v>
      </c>
      <c r="H2809" s="145">
        <v>9300</v>
      </c>
      <c r="I2809" s="145" t="s">
        <v>344</v>
      </c>
      <c r="J2809" s="107">
        <f t="shared" si="43"/>
        <v>55</v>
      </c>
    </row>
    <row r="2810" spans="1:10" hidden="1" x14ac:dyDescent="0.25">
      <c r="A2810" s="76">
        <v>668430</v>
      </c>
      <c r="B2810" s="144" t="s">
        <v>188</v>
      </c>
      <c r="C2810" s="140">
        <v>55</v>
      </c>
      <c r="D2810" s="76">
        <v>30205</v>
      </c>
      <c r="E2810" s="145" t="s">
        <v>114</v>
      </c>
      <c r="F2810" s="145">
        <v>0.5</v>
      </c>
      <c r="G2810" s="145">
        <v>0.6</v>
      </c>
      <c r="H2810" s="145">
        <v>0.5</v>
      </c>
      <c r="I2810" s="145" t="s">
        <v>344</v>
      </c>
      <c r="J2810" s="107">
        <f t="shared" si="43"/>
        <v>55</v>
      </c>
    </row>
    <row r="2811" spans="1:10" x14ac:dyDescent="0.25">
      <c r="A2811" s="76">
        <v>668430</v>
      </c>
      <c r="B2811" s="144" t="s">
        <v>188</v>
      </c>
      <c r="C2811" s="140">
        <v>55</v>
      </c>
      <c r="D2811" s="76">
        <v>30206</v>
      </c>
      <c r="E2811" s="145" t="s">
        <v>115</v>
      </c>
      <c r="F2811" s="145">
        <v>0.5</v>
      </c>
      <c r="G2811" s="145">
        <v>2</v>
      </c>
      <c r="H2811" s="145">
        <v>3.4</v>
      </c>
      <c r="I2811" s="145" t="s">
        <v>345</v>
      </c>
      <c r="J2811" s="107">
        <f t="shared" si="43"/>
        <v>55</v>
      </c>
    </row>
    <row r="2812" spans="1:10" hidden="1" x14ac:dyDescent="0.25">
      <c r="A2812" s="76">
        <v>668430</v>
      </c>
      <c r="B2812" s="144" t="s">
        <v>188</v>
      </c>
      <c r="C2812" s="140">
        <v>55</v>
      </c>
      <c r="D2812" s="76">
        <v>30202</v>
      </c>
      <c r="E2812" s="145" t="s">
        <v>116</v>
      </c>
      <c r="F2812" s="145">
        <v>50</v>
      </c>
      <c r="G2812" s="145">
        <v>300</v>
      </c>
      <c r="H2812" s="145">
        <v>400</v>
      </c>
      <c r="I2812" s="145" t="s">
        <v>345</v>
      </c>
      <c r="J2812" s="107">
        <f t="shared" si="43"/>
        <v>55</v>
      </c>
    </row>
    <row r="2813" spans="1:10" hidden="1" x14ac:dyDescent="0.25">
      <c r="A2813" s="76">
        <v>668430</v>
      </c>
      <c r="B2813" s="144" t="s">
        <v>188</v>
      </c>
      <c r="C2813" s="140">
        <v>55</v>
      </c>
      <c r="D2813" s="76">
        <v>30203</v>
      </c>
      <c r="E2813" s="145" t="s">
        <v>117</v>
      </c>
      <c r="F2813" s="145">
        <v>105</v>
      </c>
      <c r="G2813" s="145">
        <v>110</v>
      </c>
      <c r="H2813" s="145">
        <v>110</v>
      </c>
      <c r="I2813" s="145" t="s">
        <v>344</v>
      </c>
      <c r="J2813" s="107">
        <f t="shared" si="43"/>
        <v>55</v>
      </c>
    </row>
    <row r="2814" spans="1:10" hidden="1" x14ac:dyDescent="0.25">
      <c r="A2814" s="76">
        <v>668430</v>
      </c>
      <c r="B2814" s="144" t="s">
        <v>188</v>
      </c>
      <c r="C2814" s="140">
        <v>55</v>
      </c>
      <c r="D2814" s="76">
        <v>30204</v>
      </c>
      <c r="E2814" s="145" t="s">
        <v>118</v>
      </c>
      <c r="F2814" s="145">
        <v>120</v>
      </c>
      <c r="G2814" s="145">
        <v>125</v>
      </c>
      <c r="H2814" s="145">
        <v>125</v>
      </c>
      <c r="I2814" s="145" t="s">
        <v>344</v>
      </c>
      <c r="J2814" s="107">
        <f t="shared" si="43"/>
        <v>55</v>
      </c>
    </row>
    <row r="2815" spans="1:10" hidden="1" x14ac:dyDescent="0.25">
      <c r="A2815" s="76">
        <v>668429</v>
      </c>
      <c r="B2815" s="144" t="s">
        <v>193</v>
      </c>
      <c r="C2815" s="140">
        <v>73</v>
      </c>
      <c r="D2815" s="76">
        <v>30406</v>
      </c>
      <c r="E2815" s="145" t="s">
        <v>119</v>
      </c>
      <c r="F2815" s="145">
        <v>2400</v>
      </c>
      <c r="G2815" s="145">
        <v>2550</v>
      </c>
      <c r="H2815" s="145">
        <v>2450</v>
      </c>
      <c r="I2815" s="145" t="s">
        <v>344</v>
      </c>
      <c r="J2815" s="107">
        <f t="shared" si="43"/>
        <v>75</v>
      </c>
    </row>
    <row r="2816" spans="1:10" hidden="1" x14ac:dyDescent="0.25">
      <c r="A2816" s="76">
        <v>668429</v>
      </c>
      <c r="B2816" s="144" t="s">
        <v>193</v>
      </c>
      <c r="C2816" s="140">
        <v>73</v>
      </c>
      <c r="D2816" s="76">
        <v>30408</v>
      </c>
      <c r="E2816" s="145" t="s">
        <v>120</v>
      </c>
      <c r="F2816" s="145">
        <v>20</v>
      </c>
      <c r="G2816" s="145">
        <v>25</v>
      </c>
      <c r="H2816" s="145">
        <v>25</v>
      </c>
      <c r="I2816" s="145" t="s">
        <v>344</v>
      </c>
      <c r="J2816" s="107">
        <f t="shared" si="43"/>
        <v>75</v>
      </c>
    </row>
    <row r="2817" spans="1:10" hidden="1" x14ac:dyDescent="0.25">
      <c r="A2817" s="76">
        <v>668429</v>
      </c>
      <c r="B2817" s="144" t="s">
        <v>193</v>
      </c>
      <c r="C2817" s="140">
        <v>73</v>
      </c>
      <c r="D2817" s="76">
        <v>30409</v>
      </c>
      <c r="E2817" s="145" t="s">
        <v>121</v>
      </c>
      <c r="F2817" s="145">
        <v>0.1</v>
      </c>
      <c r="G2817" s="145">
        <v>0.2</v>
      </c>
      <c r="H2817" s="145">
        <v>0.2</v>
      </c>
      <c r="I2817" s="145" t="s">
        <v>344</v>
      </c>
      <c r="J2817" s="107">
        <f t="shared" si="43"/>
        <v>75</v>
      </c>
    </row>
    <row r="2818" spans="1:10" hidden="1" x14ac:dyDescent="0.25">
      <c r="A2818" s="76">
        <v>668429</v>
      </c>
      <c r="B2818" s="144" t="s">
        <v>193</v>
      </c>
      <c r="C2818" s="140">
        <v>73</v>
      </c>
      <c r="D2818" s="76">
        <v>30401</v>
      </c>
      <c r="E2818" s="145" t="s">
        <v>122</v>
      </c>
      <c r="F2818" s="145">
        <v>2</v>
      </c>
      <c r="G2818" s="145">
        <v>6</v>
      </c>
      <c r="H2818" s="145">
        <v>4.5</v>
      </c>
      <c r="I2818" s="145" t="s">
        <v>344</v>
      </c>
      <c r="J2818" s="107">
        <f t="shared" ref="J2818:J2881" si="44">IF(A2818="","",IF(OR(C2818=73,C2818=74,C2818=75),75,IF(OR(C2818=31,C2818=32,C2818=33),33,IF(OR(C2818=301,C2818=302,C2818=303,C2818=304,C2818=305),301,C2818))))</f>
        <v>75</v>
      </c>
    </row>
    <row r="2819" spans="1:10" hidden="1" x14ac:dyDescent="0.25">
      <c r="A2819" s="76">
        <v>668429</v>
      </c>
      <c r="B2819" s="144" t="s">
        <v>193</v>
      </c>
      <c r="C2819" s="140">
        <v>73</v>
      </c>
      <c r="D2819" s="76">
        <v>30407</v>
      </c>
      <c r="E2819" s="145" t="s">
        <v>123</v>
      </c>
      <c r="F2819" s="145">
        <v>1.3</v>
      </c>
      <c r="G2819" s="145">
        <v>1.8</v>
      </c>
      <c r="H2819" s="145">
        <v>1.6</v>
      </c>
      <c r="I2819" s="145" t="s">
        <v>344</v>
      </c>
      <c r="J2819" s="107">
        <f t="shared" si="44"/>
        <v>75</v>
      </c>
    </row>
    <row r="2820" spans="1:10" hidden="1" x14ac:dyDescent="0.25">
      <c r="A2820" s="76">
        <v>668429</v>
      </c>
      <c r="B2820" s="144" t="s">
        <v>193</v>
      </c>
      <c r="C2820" s="140">
        <v>73</v>
      </c>
      <c r="D2820" s="76">
        <v>30405</v>
      </c>
      <c r="E2820" s="145" t="s">
        <v>124</v>
      </c>
      <c r="F2820" s="145">
        <v>65</v>
      </c>
      <c r="G2820" s="145">
        <v>67</v>
      </c>
      <c r="H2820" s="145">
        <v>65</v>
      </c>
      <c r="I2820" s="145" t="s">
        <v>344</v>
      </c>
      <c r="J2820" s="107">
        <f t="shared" si="44"/>
        <v>75</v>
      </c>
    </row>
    <row r="2821" spans="1:10" hidden="1" x14ac:dyDescent="0.25">
      <c r="A2821" s="76">
        <v>668429</v>
      </c>
      <c r="B2821" s="144" t="s">
        <v>193</v>
      </c>
      <c r="C2821" s="140">
        <v>73</v>
      </c>
      <c r="D2821" s="76">
        <v>30403</v>
      </c>
      <c r="E2821" s="145" t="s">
        <v>125</v>
      </c>
      <c r="F2821" s="145">
        <v>85</v>
      </c>
      <c r="G2821" s="145">
        <v>100</v>
      </c>
      <c r="H2821" s="145">
        <v>98</v>
      </c>
      <c r="I2821" s="145" t="s">
        <v>344</v>
      </c>
      <c r="J2821" s="107">
        <f t="shared" si="44"/>
        <v>75</v>
      </c>
    </row>
    <row r="2822" spans="1:10" hidden="1" x14ac:dyDescent="0.25">
      <c r="A2822" s="76">
        <v>668429</v>
      </c>
      <c r="B2822" s="144" t="s">
        <v>193</v>
      </c>
      <c r="C2822" s="140">
        <v>73</v>
      </c>
      <c r="D2822" s="76">
        <v>30402</v>
      </c>
      <c r="E2822" s="145" t="s">
        <v>126</v>
      </c>
      <c r="F2822" s="145">
        <v>180</v>
      </c>
      <c r="G2822" s="145">
        <v>200</v>
      </c>
      <c r="H2822" s="145">
        <v>178</v>
      </c>
      <c r="I2822" s="145" t="s">
        <v>345</v>
      </c>
      <c r="J2822" s="107">
        <f t="shared" si="44"/>
        <v>75</v>
      </c>
    </row>
    <row r="2823" spans="1:10" hidden="1" x14ac:dyDescent="0.25">
      <c r="A2823" s="76">
        <v>668429</v>
      </c>
      <c r="B2823" s="144" t="s">
        <v>193</v>
      </c>
      <c r="C2823" s="140">
        <v>73</v>
      </c>
      <c r="D2823" s="76">
        <v>30404</v>
      </c>
      <c r="E2823" s="145" t="s">
        <v>127</v>
      </c>
      <c r="F2823" s="145">
        <v>16</v>
      </c>
      <c r="G2823" s="145">
        <v>20</v>
      </c>
      <c r="H2823" s="145">
        <v>20</v>
      </c>
      <c r="I2823" s="145" t="s">
        <v>344</v>
      </c>
      <c r="J2823" s="107">
        <f t="shared" si="44"/>
        <v>75</v>
      </c>
    </row>
    <row r="2824" spans="1:10" hidden="1" x14ac:dyDescent="0.25">
      <c r="A2824" s="76">
        <v>668418</v>
      </c>
      <c r="B2824" s="144" t="s">
        <v>196</v>
      </c>
      <c r="C2824" s="140">
        <v>86</v>
      </c>
      <c r="D2824" s="76">
        <v>60303</v>
      </c>
      <c r="E2824" s="145" t="s">
        <v>240</v>
      </c>
      <c r="F2824" s="145">
        <v>0</v>
      </c>
      <c r="G2824" s="145">
        <v>110</v>
      </c>
      <c r="H2824" s="145">
        <v>48</v>
      </c>
      <c r="I2824" s="145" t="s">
        <v>344</v>
      </c>
      <c r="J2824" s="107">
        <f t="shared" si="44"/>
        <v>86</v>
      </c>
    </row>
    <row r="2825" spans="1:10" hidden="1" x14ac:dyDescent="0.25">
      <c r="A2825" s="76">
        <v>668418</v>
      </c>
      <c r="B2825" s="144" t="s">
        <v>196</v>
      </c>
      <c r="C2825" s="140">
        <v>86</v>
      </c>
      <c r="D2825" s="76">
        <v>60302</v>
      </c>
      <c r="E2825" s="145" t="s">
        <v>241</v>
      </c>
      <c r="F2825" s="145">
        <v>0</v>
      </c>
      <c r="G2825" s="145">
        <v>60</v>
      </c>
      <c r="H2825" s="145">
        <v>9</v>
      </c>
      <c r="I2825" s="145" t="s">
        <v>344</v>
      </c>
      <c r="J2825" s="107">
        <f t="shared" si="44"/>
        <v>86</v>
      </c>
    </row>
    <row r="2826" spans="1:10" hidden="1" x14ac:dyDescent="0.25">
      <c r="A2826" s="76">
        <v>668418</v>
      </c>
      <c r="B2826" s="144" t="s">
        <v>196</v>
      </c>
      <c r="C2826" s="140">
        <v>86</v>
      </c>
      <c r="D2826" s="76">
        <v>60301</v>
      </c>
      <c r="E2826" s="145" t="s">
        <v>242</v>
      </c>
      <c r="F2826" s="145">
        <v>105</v>
      </c>
      <c r="G2826" s="145">
        <v>120</v>
      </c>
      <c r="H2826" s="145">
        <v>116</v>
      </c>
      <c r="I2826" s="145" t="s">
        <v>344</v>
      </c>
      <c r="J2826" s="107">
        <f t="shared" si="44"/>
        <v>86</v>
      </c>
    </row>
    <row r="2827" spans="1:10" hidden="1" x14ac:dyDescent="0.25">
      <c r="A2827" s="76">
        <v>668415</v>
      </c>
      <c r="B2827" s="144" t="s">
        <v>329</v>
      </c>
      <c r="C2827" s="140">
        <v>95</v>
      </c>
      <c r="D2827" s="76">
        <v>40301</v>
      </c>
      <c r="E2827" s="145" t="s">
        <v>357</v>
      </c>
      <c r="F2827" s="145">
        <v>8000</v>
      </c>
      <c r="G2827" s="145">
        <v>8500</v>
      </c>
      <c r="H2827" s="145">
        <v>6500</v>
      </c>
      <c r="I2827" s="145" t="s">
        <v>345</v>
      </c>
      <c r="J2827" s="107">
        <f t="shared" si="44"/>
        <v>95</v>
      </c>
    </row>
    <row r="2828" spans="1:10" hidden="1" x14ac:dyDescent="0.25">
      <c r="A2828" s="76">
        <v>668415</v>
      </c>
      <c r="B2828" s="144" t="s">
        <v>329</v>
      </c>
      <c r="C2828" s="140">
        <v>95</v>
      </c>
      <c r="D2828" s="76">
        <v>40304</v>
      </c>
      <c r="E2828" s="145" t="s">
        <v>328</v>
      </c>
      <c r="F2828" s="145">
        <v>0</v>
      </c>
      <c r="G2828" s="145">
        <v>200</v>
      </c>
      <c r="H2828" s="145">
        <v>245</v>
      </c>
      <c r="I2828" s="145" t="s">
        <v>345</v>
      </c>
      <c r="J2828" s="107">
        <f t="shared" si="44"/>
        <v>95</v>
      </c>
    </row>
    <row r="2829" spans="1:10" hidden="1" x14ac:dyDescent="0.25">
      <c r="A2829" s="76">
        <v>668415</v>
      </c>
      <c r="B2829" s="144" t="s">
        <v>329</v>
      </c>
      <c r="C2829" s="140">
        <v>95</v>
      </c>
      <c r="D2829" s="76">
        <v>40302</v>
      </c>
      <c r="E2829" s="145" t="s">
        <v>358</v>
      </c>
      <c r="F2829" s="145">
        <v>90</v>
      </c>
      <c r="G2829" s="145">
        <v>95</v>
      </c>
      <c r="H2829" s="145">
        <v>94</v>
      </c>
      <c r="I2829" s="145" t="s">
        <v>344</v>
      </c>
      <c r="J2829" s="107">
        <f t="shared" si="44"/>
        <v>95</v>
      </c>
    </row>
    <row r="2830" spans="1:10" hidden="1" x14ac:dyDescent="0.25">
      <c r="A2830" s="76">
        <v>668415</v>
      </c>
      <c r="B2830" s="144" t="s">
        <v>329</v>
      </c>
      <c r="C2830" s="140">
        <v>95</v>
      </c>
      <c r="D2830" s="76">
        <v>40303</v>
      </c>
      <c r="E2830" s="145" t="s">
        <v>359</v>
      </c>
      <c r="F2830" s="145">
        <v>110</v>
      </c>
      <c r="G2830" s="145">
        <v>115</v>
      </c>
      <c r="H2830" s="145">
        <v>118</v>
      </c>
      <c r="I2830" s="145" t="s">
        <v>345</v>
      </c>
      <c r="J2830" s="107">
        <f t="shared" si="44"/>
        <v>95</v>
      </c>
    </row>
    <row r="2831" spans="1:10" hidden="1" x14ac:dyDescent="0.25">
      <c r="A2831" s="76">
        <v>668414</v>
      </c>
      <c r="B2831" s="144" t="s">
        <v>330</v>
      </c>
      <c r="C2831" s="140">
        <v>94</v>
      </c>
      <c r="D2831" s="76">
        <v>40201</v>
      </c>
      <c r="E2831" s="145" t="s">
        <v>322</v>
      </c>
      <c r="F2831" s="145">
        <v>8000</v>
      </c>
      <c r="G2831" s="145">
        <v>9200</v>
      </c>
      <c r="H2831" s="145">
        <v>6500</v>
      </c>
      <c r="I2831" s="145" t="s">
        <v>345</v>
      </c>
      <c r="J2831" s="107">
        <f t="shared" si="44"/>
        <v>94</v>
      </c>
    </row>
    <row r="2832" spans="1:10" hidden="1" x14ac:dyDescent="0.25">
      <c r="A2832" s="76">
        <v>668414</v>
      </c>
      <c r="B2832" s="144" t="s">
        <v>330</v>
      </c>
      <c r="C2832" s="140">
        <v>94</v>
      </c>
      <c r="D2832" s="76">
        <v>40202</v>
      </c>
      <c r="E2832" s="145" t="s">
        <v>323</v>
      </c>
      <c r="F2832" s="145">
        <v>1</v>
      </c>
      <c r="G2832" s="145">
        <v>2</v>
      </c>
      <c r="H2832" s="145">
        <v>1.2</v>
      </c>
      <c r="I2832" s="145" t="s">
        <v>344</v>
      </c>
      <c r="J2832" s="107">
        <f t="shared" si="44"/>
        <v>94</v>
      </c>
    </row>
    <row r="2833" spans="1:10" hidden="1" x14ac:dyDescent="0.25">
      <c r="A2833" s="76">
        <v>668414</v>
      </c>
      <c r="B2833" s="144" t="s">
        <v>330</v>
      </c>
      <c r="C2833" s="140">
        <v>94</v>
      </c>
      <c r="D2833" s="76">
        <v>40204</v>
      </c>
      <c r="E2833" s="145" t="s">
        <v>324</v>
      </c>
      <c r="F2833" s="145">
        <v>50</v>
      </c>
      <c r="G2833" s="145">
        <v>150</v>
      </c>
      <c r="H2833" s="145">
        <v>50</v>
      </c>
      <c r="I2833" s="145" t="s">
        <v>344</v>
      </c>
      <c r="J2833" s="107">
        <f t="shared" si="44"/>
        <v>94</v>
      </c>
    </row>
    <row r="2834" spans="1:10" hidden="1" x14ac:dyDescent="0.25">
      <c r="A2834" s="76">
        <v>668414</v>
      </c>
      <c r="B2834" s="144" t="s">
        <v>330</v>
      </c>
      <c r="C2834" s="140">
        <v>94</v>
      </c>
      <c r="D2834" s="76">
        <v>40203</v>
      </c>
      <c r="E2834" s="145" t="s">
        <v>325</v>
      </c>
      <c r="F2834" s="145">
        <v>5</v>
      </c>
      <c r="G2834" s="145">
        <v>25</v>
      </c>
      <c r="H2834" s="145">
        <v>6</v>
      </c>
      <c r="I2834" s="145" t="s">
        <v>344</v>
      </c>
      <c r="J2834" s="107">
        <f t="shared" si="44"/>
        <v>94</v>
      </c>
    </row>
    <row r="2835" spans="1:10" hidden="1" x14ac:dyDescent="0.25">
      <c r="A2835" s="76">
        <v>668414</v>
      </c>
      <c r="B2835" s="144" t="s">
        <v>330</v>
      </c>
      <c r="C2835" s="140">
        <v>94</v>
      </c>
      <c r="D2835" s="76">
        <v>40206</v>
      </c>
      <c r="E2835" s="145" t="s">
        <v>326</v>
      </c>
      <c r="F2835" s="145">
        <v>8</v>
      </c>
      <c r="G2835" s="145">
        <v>15</v>
      </c>
      <c r="H2835" s="145">
        <v>10</v>
      </c>
      <c r="I2835" s="145" t="s">
        <v>344</v>
      </c>
      <c r="J2835" s="107">
        <f t="shared" si="44"/>
        <v>94</v>
      </c>
    </row>
    <row r="2836" spans="1:10" hidden="1" x14ac:dyDescent="0.25">
      <c r="A2836" s="76">
        <v>668414</v>
      </c>
      <c r="B2836" s="144" t="s">
        <v>330</v>
      </c>
      <c r="C2836" s="140">
        <v>94</v>
      </c>
      <c r="D2836" s="76">
        <v>40205</v>
      </c>
      <c r="E2836" s="145" t="s">
        <v>327</v>
      </c>
      <c r="F2836" s="145">
        <v>78</v>
      </c>
      <c r="G2836" s="145">
        <v>82</v>
      </c>
      <c r="H2836" s="145">
        <v>78</v>
      </c>
      <c r="I2836" s="145" t="s">
        <v>344</v>
      </c>
      <c r="J2836" s="107">
        <f t="shared" si="44"/>
        <v>94</v>
      </c>
    </row>
    <row r="2837" spans="1:10" hidden="1" x14ac:dyDescent="0.25">
      <c r="J2837" s="107" t="str">
        <f t="shared" si="44"/>
        <v/>
      </c>
    </row>
    <row r="2838" spans="1:10" hidden="1" x14ac:dyDescent="0.25">
      <c r="J2838" s="107" t="str">
        <f t="shared" si="44"/>
        <v/>
      </c>
    </row>
    <row r="2839" spans="1:10" hidden="1" x14ac:dyDescent="0.25">
      <c r="J2839" s="107" t="str">
        <f t="shared" si="44"/>
        <v/>
      </c>
    </row>
    <row r="2840" spans="1:10" hidden="1" x14ac:dyDescent="0.25">
      <c r="J2840" s="107" t="str">
        <f t="shared" si="44"/>
        <v/>
      </c>
    </row>
    <row r="2841" spans="1:10" hidden="1" x14ac:dyDescent="0.25">
      <c r="J2841" s="107" t="str">
        <f t="shared" si="44"/>
        <v/>
      </c>
    </row>
    <row r="2842" spans="1:10" hidden="1" x14ac:dyDescent="0.25">
      <c r="J2842" s="107" t="str">
        <f t="shared" si="44"/>
        <v/>
      </c>
    </row>
    <row r="2843" spans="1:10" hidden="1" x14ac:dyDescent="0.25">
      <c r="J2843" s="107" t="str">
        <f t="shared" si="44"/>
        <v/>
      </c>
    </row>
    <row r="2844" spans="1:10" hidden="1" x14ac:dyDescent="0.25">
      <c r="J2844" s="107" t="str">
        <f t="shared" si="44"/>
        <v/>
      </c>
    </row>
    <row r="2845" spans="1:10" hidden="1" x14ac:dyDescent="0.25">
      <c r="J2845" s="107" t="str">
        <f t="shared" si="44"/>
        <v/>
      </c>
    </row>
    <row r="2846" spans="1:10" hidden="1" x14ac:dyDescent="0.25">
      <c r="J2846" s="107" t="str">
        <f t="shared" si="44"/>
        <v/>
      </c>
    </row>
    <row r="2847" spans="1:10" hidden="1" x14ac:dyDescent="0.25">
      <c r="J2847" s="107" t="str">
        <f t="shared" si="44"/>
        <v/>
      </c>
    </row>
    <row r="2848" spans="1:10" hidden="1" x14ac:dyDescent="0.25">
      <c r="J2848" s="107" t="str">
        <f t="shared" si="44"/>
        <v/>
      </c>
    </row>
    <row r="2849" spans="10:10" hidden="1" x14ac:dyDescent="0.25">
      <c r="J2849" s="107" t="str">
        <f t="shared" si="44"/>
        <v/>
      </c>
    </row>
    <row r="2850" spans="10:10" hidden="1" x14ac:dyDescent="0.25">
      <c r="J2850" s="107" t="str">
        <f t="shared" si="44"/>
        <v/>
      </c>
    </row>
    <row r="2851" spans="10:10" hidden="1" x14ac:dyDescent="0.25">
      <c r="J2851" s="107" t="str">
        <f t="shared" si="44"/>
        <v/>
      </c>
    </row>
    <row r="2852" spans="10:10" hidden="1" x14ac:dyDescent="0.25">
      <c r="J2852" s="107" t="str">
        <f t="shared" si="44"/>
        <v/>
      </c>
    </row>
    <row r="2853" spans="10:10" hidden="1" x14ac:dyDescent="0.25">
      <c r="J2853" s="107" t="str">
        <f t="shared" si="44"/>
        <v/>
      </c>
    </row>
    <row r="2854" spans="10:10" hidden="1" x14ac:dyDescent="0.25">
      <c r="J2854" s="107" t="str">
        <f t="shared" si="44"/>
        <v/>
      </c>
    </row>
    <row r="2855" spans="10:10" hidden="1" x14ac:dyDescent="0.25">
      <c r="J2855" s="107" t="str">
        <f t="shared" si="44"/>
        <v/>
      </c>
    </row>
    <row r="2856" spans="10:10" hidden="1" x14ac:dyDescent="0.25">
      <c r="J2856" s="107" t="str">
        <f t="shared" si="44"/>
        <v/>
      </c>
    </row>
    <row r="2857" spans="10:10" hidden="1" x14ac:dyDescent="0.25">
      <c r="J2857" s="107" t="str">
        <f t="shared" si="44"/>
        <v/>
      </c>
    </row>
    <row r="2858" spans="10:10" hidden="1" x14ac:dyDescent="0.25">
      <c r="J2858" s="107" t="str">
        <f t="shared" si="44"/>
        <v/>
      </c>
    </row>
    <row r="2859" spans="10:10" hidden="1" x14ac:dyDescent="0.25">
      <c r="J2859" s="107" t="str">
        <f t="shared" si="44"/>
        <v/>
      </c>
    </row>
    <row r="2860" spans="10:10" hidden="1" x14ac:dyDescent="0.25">
      <c r="J2860" s="107" t="str">
        <f t="shared" si="44"/>
        <v/>
      </c>
    </row>
    <row r="2861" spans="10:10" hidden="1" x14ac:dyDescent="0.25">
      <c r="J2861" s="107" t="str">
        <f t="shared" si="44"/>
        <v/>
      </c>
    </row>
    <row r="2862" spans="10:10" hidden="1" x14ac:dyDescent="0.25">
      <c r="J2862" s="107" t="str">
        <f t="shared" si="44"/>
        <v/>
      </c>
    </row>
    <row r="2863" spans="10:10" hidden="1" x14ac:dyDescent="0.25">
      <c r="J2863" s="107" t="str">
        <f t="shared" si="44"/>
        <v/>
      </c>
    </row>
    <row r="2864" spans="10:10" hidden="1" x14ac:dyDescent="0.25">
      <c r="J2864" s="107" t="str">
        <f t="shared" si="44"/>
        <v/>
      </c>
    </row>
    <row r="2865" spans="10:10" hidden="1" x14ac:dyDescent="0.25">
      <c r="J2865" s="107" t="str">
        <f t="shared" si="44"/>
        <v/>
      </c>
    </row>
    <row r="2866" spans="10:10" hidden="1" x14ac:dyDescent="0.25">
      <c r="J2866" s="107" t="str">
        <f t="shared" si="44"/>
        <v/>
      </c>
    </row>
    <row r="2867" spans="10:10" hidden="1" x14ac:dyDescent="0.25">
      <c r="J2867" s="107" t="str">
        <f t="shared" si="44"/>
        <v/>
      </c>
    </row>
    <row r="2868" spans="10:10" hidden="1" x14ac:dyDescent="0.25">
      <c r="J2868" s="107" t="str">
        <f t="shared" si="44"/>
        <v/>
      </c>
    </row>
    <row r="2869" spans="10:10" hidden="1" x14ac:dyDescent="0.25">
      <c r="J2869" s="107" t="str">
        <f t="shared" si="44"/>
        <v/>
      </c>
    </row>
    <row r="2870" spans="10:10" hidden="1" x14ac:dyDescent="0.25">
      <c r="J2870" s="107" t="str">
        <f t="shared" si="44"/>
        <v/>
      </c>
    </row>
    <row r="2871" spans="10:10" hidden="1" x14ac:dyDescent="0.25">
      <c r="J2871" s="107" t="str">
        <f t="shared" si="44"/>
        <v/>
      </c>
    </row>
    <row r="2872" spans="10:10" hidden="1" x14ac:dyDescent="0.25">
      <c r="J2872" s="107" t="str">
        <f t="shared" si="44"/>
        <v/>
      </c>
    </row>
    <row r="2873" spans="10:10" hidden="1" x14ac:dyDescent="0.25">
      <c r="J2873" s="107" t="str">
        <f t="shared" si="44"/>
        <v/>
      </c>
    </row>
    <row r="2874" spans="10:10" hidden="1" x14ac:dyDescent="0.25">
      <c r="J2874" s="107" t="str">
        <f t="shared" si="44"/>
        <v/>
      </c>
    </row>
    <row r="2875" spans="10:10" hidden="1" x14ac:dyDescent="0.25">
      <c r="J2875" s="107" t="str">
        <f t="shared" si="44"/>
        <v/>
      </c>
    </row>
    <row r="2876" spans="10:10" hidden="1" x14ac:dyDescent="0.25">
      <c r="J2876" s="107" t="str">
        <f t="shared" si="44"/>
        <v/>
      </c>
    </row>
    <row r="2877" spans="10:10" hidden="1" x14ac:dyDescent="0.25">
      <c r="J2877" s="107" t="str">
        <f t="shared" si="44"/>
        <v/>
      </c>
    </row>
    <row r="2878" spans="10:10" hidden="1" x14ac:dyDescent="0.25">
      <c r="J2878" s="107" t="str">
        <f t="shared" si="44"/>
        <v/>
      </c>
    </row>
    <row r="2879" spans="10:10" hidden="1" x14ac:dyDescent="0.25">
      <c r="J2879" s="107" t="str">
        <f t="shared" si="44"/>
        <v/>
      </c>
    </row>
    <row r="2880" spans="10:10" hidden="1" x14ac:dyDescent="0.25">
      <c r="J2880" s="107" t="str">
        <f t="shared" si="44"/>
        <v/>
      </c>
    </row>
    <row r="2881" spans="10:10" hidden="1" x14ac:dyDescent="0.25">
      <c r="J2881" s="107" t="str">
        <f t="shared" si="44"/>
        <v/>
      </c>
    </row>
    <row r="2882" spans="10:10" hidden="1" x14ac:dyDescent="0.25">
      <c r="J2882" s="107" t="str">
        <f t="shared" ref="J2882:J2945" si="45">IF(A2882="","",IF(OR(C2882=73,C2882=74,C2882=75),75,IF(OR(C2882=31,C2882=32,C2882=33),33,IF(OR(C2882=301,C2882=302,C2882=303,C2882=304,C2882=305),301,C2882))))</f>
        <v/>
      </c>
    </row>
    <row r="2883" spans="10:10" hidden="1" x14ac:dyDescent="0.25">
      <c r="J2883" s="107" t="str">
        <f t="shared" si="45"/>
        <v/>
      </c>
    </row>
    <row r="2884" spans="10:10" hidden="1" x14ac:dyDescent="0.25">
      <c r="J2884" s="107" t="str">
        <f t="shared" si="45"/>
        <v/>
      </c>
    </row>
    <row r="2885" spans="10:10" hidden="1" x14ac:dyDescent="0.25">
      <c r="J2885" s="107" t="str">
        <f t="shared" si="45"/>
        <v/>
      </c>
    </row>
    <row r="2886" spans="10:10" hidden="1" x14ac:dyDescent="0.25">
      <c r="J2886" s="107" t="str">
        <f t="shared" si="45"/>
        <v/>
      </c>
    </row>
    <row r="2887" spans="10:10" hidden="1" x14ac:dyDescent="0.25">
      <c r="J2887" s="107" t="str">
        <f t="shared" si="45"/>
        <v/>
      </c>
    </row>
    <row r="2888" spans="10:10" hidden="1" x14ac:dyDescent="0.25">
      <c r="J2888" s="107" t="str">
        <f t="shared" si="45"/>
        <v/>
      </c>
    </row>
    <row r="2889" spans="10:10" hidden="1" x14ac:dyDescent="0.25">
      <c r="J2889" s="107" t="str">
        <f t="shared" si="45"/>
        <v/>
      </c>
    </row>
    <row r="2890" spans="10:10" hidden="1" x14ac:dyDescent="0.25">
      <c r="J2890" s="107" t="str">
        <f t="shared" si="45"/>
        <v/>
      </c>
    </row>
    <row r="2891" spans="10:10" hidden="1" x14ac:dyDescent="0.25">
      <c r="J2891" s="107" t="str">
        <f t="shared" si="45"/>
        <v/>
      </c>
    </row>
    <row r="2892" spans="10:10" hidden="1" x14ac:dyDescent="0.25">
      <c r="J2892" s="107" t="str">
        <f t="shared" si="45"/>
        <v/>
      </c>
    </row>
    <row r="2893" spans="10:10" hidden="1" x14ac:dyDescent="0.25">
      <c r="J2893" s="107" t="str">
        <f t="shared" si="45"/>
        <v/>
      </c>
    </row>
    <row r="2894" spans="10:10" hidden="1" x14ac:dyDescent="0.25">
      <c r="J2894" s="107" t="str">
        <f t="shared" si="45"/>
        <v/>
      </c>
    </row>
    <row r="2895" spans="10:10" hidden="1" x14ac:dyDescent="0.25">
      <c r="J2895" s="107" t="str">
        <f t="shared" si="45"/>
        <v/>
      </c>
    </row>
    <row r="2896" spans="10:10" hidden="1" x14ac:dyDescent="0.25">
      <c r="J2896" s="107" t="str">
        <f t="shared" si="45"/>
        <v/>
      </c>
    </row>
    <row r="2897" spans="10:10" hidden="1" x14ac:dyDescent="0.25">
      <c r="J2897" s="107" t="str">
        <f t="shared" si="45"/>
        <v/>
      </c>
    </row>
    <row r="2898" spans="10:10" hidden="1" x14ac:dyDescent="0.25">
      <c r="J2898" s="107" t="str">
        <f t="shared" si="45"/>
        <v/>
      </c>
    </row>
    <row r="2899" spans="10:10" hidden="1" x14ac:dyDescent="0.25">
      <c r="J2899" s="107" t="str">
        <f t="shared" si="45"/>
        <v/>
      </c>
    </row>
    <row r="2900" spans="10:10" hidden="1" x14ac:dyDescent="0.25">
      <c r="J2900" s="107" t="str">
        <f t="shared" si="45"/>
        <v/>
      </c>
    </row>
    <row r="2901" spans="10:10" hidden="1" x14ac:dyDescent="0.25">
      <c r="J2901" s="107" t="str">
        <f t="shared" si="45"/>
        <v/>
      </c>
    </row>
    <row r="2902" spans="10:10" hidden="1" x14ac:dyDescent="0.25">
      <c r="J2902" s="107" t="str">
        <f t="shared" si="45"/>
        <v/>
      </c>
    </row>
    <row r="2903" spans="10:10" hidden="1" x14ac:dyDescent="0.25">
      <c r="J2903" s="107" t="str">
        <f t="shared" si="45"/>
        <v/>
      </c>
    </row>
    <row r="2904" spans="10:10" hidden="1" x14ac:dyDescent="0.25">
      <c r="J2904" s="107" t="str">
        <f t="shared" si="45"/>
        <v/>
      </c>
    </row>
    <row r="2905" spans="10:10" hidden="1" x14ac:dyDescent="0.25">
      <c r="J2905" s="107" t="str">
        <f t="shared" si="45"/>
        <v/>
      </c>
    </row>
    <row r="2906" spans="10:10" hidden="1" x14ac:dyDescent="0.25">
      <c r="J2906" s="107" t="str">
        <f t="shared" si="45"/>
        <v/>
      </c>
    </row>
    <row r="2907" spans="10:10" hidden="1" x14ac:dyDescent="0.25">
      <c r="J2907" s="107" t="str">
        <f t="shared" si="45"/>
        <v/>
      </c>
    </row>
    <row r="2908" spans="10:10" hidden="1" x14ac:dyDescent="0.25">
      <c r="J2908" s="107" t="str">
        <f t="shared" si="45"/>
        <v/>
      </c>
    </row>
    <row r="2909" spans="10:10" hidden="1" x14ac:dyDescent="0.25">
      <c r="J2909" s="107" t="str">
        <f t="shared" si="45"/>
        <v/>
      </c>
    </row>
    <row r="2910" spans="10:10" hidden="1" x14ac:dyDescent="0.25">
      <c r="J2910" s="107" t="str">
        <f t="shared" si="45"/>
        <v/>
      </c>
    </row>
    <row r="2911" spans="10:10" hidden="1" x14ac:dyDescent="0.25">
      <c r="J2911" s="107" t="str">
        <f t="shared" si="45"/>
        <v/>
      </c>
    </row>
    <row r="2912" spans="10:10" hidden="1" x14ac:dyDescent="0.25">
      <c r="J2912" s="107" t="str">
        <f t="shared" si="45"/>
        <v/>
      </c>
    </row>
    <row r="2913" spans="10:10" hidden="1" x14ac:dyDescent="0.25">
      <c r="J2913" s="107" t="str">
        <f t="shared" si="45"/>
        <v/>
      </c>
    </row>
    <row r="2914" spans="10:10" hidden="1" x14ac:dyDescent="0.25">
      <c r="J2914" s="107" t="str">
        <f t="shared" si="45"/>
        <v/>
      </c>
    </row>
    <row r="2915" spans="10:10" hidden="1" x14ac:dyDescent="0.25">
      <c r="J2915" s="107" t="str">
        <f t="shared" si="45"/>
        <v/>
      </c>
    </row>
    <row r="2916" spans="10:10" hidden="1" x14ac:dyDescent="0.25">
      <c r="J2916" s="107" t="str">
        <f t="shared" si="45"/>
        <v/>
      </c>
    </row>
    <row r="2917" spans="10:10" hidden="1" x14ac:dyDescent="0.25">
      <c r="J2917" s="107" t="str">
        <f t="shared" si="45"/>
        <v/>
      </c>
    </row>
    <row r="2918" spans="10:10" hidden="1" x14ac:dyDescent="0.25">
      <c r="J2918" s="107" t="str">
        <f t="shared" si="45"/>
        <v/>
      </c>
    </row>
    <row r="2919" spans="10:10" hidden="1" x14ac:dyDescent="0.25">
      <c r="J2919" s="107" t="str">
        <f t="shared" si="45"/>
        <v/>
      </c>
    </row>
    <row r="2920" spans="10:10" hidden="1" x14ac:dyDescent="0.25">
      <c r="J2920" s="107" t="str">
        <f t="shared" si="45"/>
        <v/>
      </c>
    </row>
    <row r="2921" spans="10:10" hidden="1" x14ac:dyDescent="0.25">
      <c r="J2921" s="107" t="str">
        <f t="shared" si="45"/>
        <v/>
      </c>
    </row>
    <row r="2922" spans="10:10" hidden="1" x14ac:dyDescent="0.25">
      <c r="J2922" s="107" t="str">
        <f t="shared" si="45"/>
        <v/>
      </c>
    </row>
    <row r="2923" spans="10:10" hidden="1" x14ac:dyDescent="0.25">
      <c r="J2923" s="107" t="str">
        <f t="shared" si="45"/>
        <v/>
      </c>
    </row>
    <row r="2924" spans="10:10" hidden="1" x14ac:dyDescent="0.25">
      <c r="J2924" s="107" t="str">
        <f t="shared" si="45"/>
        <v/>
      </c>
    </row>
    <row r="2925" spans="10:10" hidden="1" x14ac:dyDescent="0.25">
      <c r="J2925" s="107" t="str">
        <f t="shared" si="45"/>
        <v/>
      </c>
    </row>
    <row r="2926" spans="10:10" hidden="1" x14ac:dyDescent="0.25">
      <c r="J2926" s="107" t="str">
        <f t="shared" si="45"/>
        <v/>
      </c>
    </row>
    <row r="2927" spans="10:10" hidden="1" x14ac:dyDescent="0.25">
      <c r="J2927" s="107" t="str">
        <f t="shared" si="45"/>
        <v/>
      </c>
    </row>
    <row r="2928" spans="10:10" hidden="1" x14ac:dyDescent="0.25">
      <c r="J2928" s="107" t="str">
        <f t="shared" si="45"/>
        <v/>
      </c>
    </row>
    <row r="2929" spans="10:10" hidden="1" x14ac:dyDescent="0.25">
      <c r="J2929" s="107" t="str">
        <f t="shared" si="45"/>
        <v/>
      </c>
    </row>
    <row r="2930" spans="10:10" hidden="1" x14ac:dyDescent="0.25">
      <c r="J2930" s="107" t="str">
        <f t="shared" si="45"/>
        <v/>
      </c>
    </row>
    <row r="2931" spans="10:10" hidden="1" x14ac:dyDescent="0.25">
      <c r="J2931" s="107" t="str">
        <f t="shared" si="45"/>
        <v/>
      </c>
    </row>
    <row r="2932" spans="10:10" hidden="1" x14ac:dyDescent="0.25">
      <c r="J2932" s="107" t="str">
        <f t="shared" si="45"/>
        <v/>
      </c>
    </row>
    <row r="2933" spans="10:10" hidden="1" x14ac:dyDescent="0.25">
      <c r="J2933" s="107" t="str">
        <f t="shared" si="45"/>
        <v/>
      </c>
    </row>
    <row r="2934" spans="10:10" hidden="1" x14ac:dyDescent="0.25">
      <c r="J2934" s="107" t="str">
        <f t="shared" si="45"/>
        <v/>
      </c>
    </row>
    <row r="2935" spans="10:10" hidden="1" x14ac:dyDescent="0.25">
      <c r="J2935" s="107" t="str">
        <f t="shared" si="45"/>
        <v/>
      </c>
    </row>
    <row r="2936" spans="10:10" hidden="1" x14ac:dyDescent="0.25">
      <c r="J2936" s="107" t="str">
        <f t="shared" si="45"/>
        <v/>
      </c>
    </row>
    <row r="2937" spans="10:10" hidden="1" x14ac:dyDescent="0.25">
      <c r="J2937" s="107" t="str">
        <f t="shared" si="45"/>
        <v/>
      </c>
    </row>
    <row r="2938" spans="10:10" hidden="1" x14ac:dyDescent="0.25">
      <c r="J2938" s="107" t="str">
        <f t="shared" si="45"/>
        <v/>
      </c>
    </row>
    <row r="2939" spans="10:10" hidden="1" x14ac:dyDescent="0.25">
      <c r="J2939" s="107" t="str">
        <f t="shared" si="45"/>
        <v/>
      </c>
    </row>
    <row r="2940" spans="10:10" hidden="1" x14ac:dyDescent="0.25">
      <c r="J2940" s="107" t="str">
        <f t="shared" si="45"/>
        <v/>
      </c>
    </row>
    <row r="2941" spans="10:10" hidden="1" x14ac:dyDescent="0.25">
      <c r="J2941" s="107" t="str">
        <f t="shared" si="45"/>
        <v/>
      </c>
    </row>
    <row r="2942" spans="10:10" hidden="1" x14ac:dyDescent="0.25">
      <c r="J2942" s="107" t="str">
        <f t="shared" si="45"/>
        <v/>
      </c>
    </row>
    <row r="2943" spans="10:10" hidden="1" x14ac:dyDescent="0.25">
      <c r="J2943" s="107" t="str">
        <f t="shared" si="45"/>
        <v/>
      </c>
    </row>
    <row r="2944" spans="10:10" hidden="1" x14ac:dyDescent="0.25">
      <c r="J2944" s="107" t="str">
        <f t="shared" si="45"/>
        <v/>
      </c>
    </row>
    <row r="2945" spans="10:10" hidden="1" x14ac:dyDescent="0.25">
      <c r="J2945" s="107" t="str">
        <f t="shared" si="45"/>
        <v/>
      </c>
    </row>
    <row r="2946" spans="10:10" hidden="1" x14ac:dyDescent="0.25">
      <c r="J2946" s="107" t="str">
        <f t="shared" ref="J2946:J3009" si="46">IF(A2946="","",IF(OR(C2946=73,C2946=74,C2946=75),75,IF(OR(C2946=31,C2946=32,C2946=33),33,IF(OR(C2946=301,C2946=302,C2946=303,C2946=304,C2946=305),301,C2946))))</f>
        <v/>
      </c>
    </row>
    <row r="2947" spans="10:10" hidden="1" x14ac:dyDescent="0.25">
      <c r="J2947" s="107" t="str">
        <f t="shared" si="46"/>
        <v/>
      </c>
    </row>
    <row r="2948" spans="10:10" hidden="1" x14ac:dyDescent="0.25">
      <c r="J2948" s="107" t="str">
        <f t="shared" si="46"/>
        <v/>
      </c>
    </row>
    <row r="2949" spans="10:10" hidden="1" x14ac:dyDescent="0.25">
      <c r="J2949" s="107" t="str">
        <f t="shared" si="46"/>
        <v/>
      </c>
    </row>
    <row r="2950" spans="10:10" hidden="1" x14ac:dyDescent="0.25">
      <c r="J2950" s="107" t="str">
        <f t="shared" si="46"/>
        <v/>
      </c>
    </row>
    <row r="2951" spans="10:10" hidden="1" x14ac:dyDescent="0.25">
      <c r="J2951" s="107" t="str">
        <f t="shared" si="46"/>
        <v/>
      </c>
    </row>
    <row r="2952" spans="10:10" hidden="1" x14ac:dyDescent="0.25">
      <c r="J2952" s="107" t="str">
        <f t="shared" si="46"/>
        <v/>
      </c>
    </row>
    <row r="2953" spans="10:10" hidden="1" x14ac:dyDescent="0.25">
      <c r="J2953" s="107" t="str">
        <f t="shared" si="46"/>
        <v/>
      </c>
    </row>
    <row r="2954" spans="10:10" hidden="1" x14ac:dyDescent="0.25">
      <c r="J2954" s="107" t="str">
        <f t="shared" si="46"/>
        <v/>
      </c>
    </row>
    <row r="2955" spans="10:10" hidden="1" x14ac:dyDescent="0.25">
      <c r="J2955" s="107" t="str">
        <f t="shared" si="46"/>
        <v/>
      </c>
    </row>
    <row r="2956" spans="10:10" hidden="1" x14ac:dyDescent="0.25">
      <c r="J2956" s="107" t="str">
        <f t="shared" si="46"/>
        <v/>
      </c>
    </row>
    <row r="2957" spans="10:10" hidden="1" x14ac:dyDescent="0.25">
      <c r="J2957" s="107" t="str">
        <f t="shared" si="46"/>
        <v/>
      </c>
    </row>
    <row r="2958" spans="10:10" hidden="1" x14ac:dyDescent="0.25">
      <c r="J2958" s="107" t="str">
        <f t="shared" si="46"/>
        <v/>
      </c>
    </row>
    <row r="2959" spans="10:10" hidden="1" x14ac:dyDescent="0.25">
      <c r="J2959" s="107" t="str">
        <f t="shared" si="46"/>
        <v/>
      </c>
    </row>
    <row r="2960" spans="10:10" hidden="1" x14ac:dyDescent="0.25">
      <c r="J2960" s="107" t="str">
        <f t="shared" si="46"/>
        <v/>
      </c>
    </row>
    <row r="2961" spans="10:10" hidden="1" x14ac:dyDescent="0.25">
      <c r="J2961" s="107" t="str">
        <f t="shared" si="46"/>
        <v/>
      </c>
    </row>
    <row r="2962" spans="10:10" hidden="1" x14ac:dyDescent="0.25">
      <c r="J2962" s="107" t="str">
        <f t="shared" si="46"/>
        <v/>
      </c>
    </row>
    <row r="2963" spans="10:10" hidden="1" x14ac:dyDescent="0.25">
      <c r="J2963" s="107" t="str">
        <f t="shared" si="46"/>
        <v/>
      </c>
    </row>
    <row r="2964" spans="10:10" hidden="1" x14ac:dyDescent="0.25">
      <c r="J2964" s="107" t="str">
        <f t="shared" si="46"/>
        <v/>
      </c>
    </row>
    <row r="2965" spans="10:10" hidden="1" x14ac:dyDescent="0.25">
      <c r="J2965" s="107" t="str">
        <f t="shared" si="46"/>
        <v/>
      </c>
    </row>
    <row r="2966" spans="10:10" hidden="1" x14ac:dyDescent="0.25">
      <c r="J2966" s="107" t="str">
        <f t="shared" si="46"/>
        <v/>
      </c>
    </row>
    <row r="2967" spans="10:10" hidden="1" x14ac:dyDescent="0.25">
      <c r="J2967" s="107" t="str">
        <f t="shared" si="46"/>
        <v/>
      </c>
    </row>
    <row r="2968" spans="10:10" hidden="1" x14ac:dyDescent="0.25">
      <c r="J2968" s="107" t="str">
        <f t="shared" si="46"/>
        <v/>
      </c>
    </row>
    <row r="2969" spans="10:10" hidden="1" x14ac:dyDescent="0.25">
      <c r="J2969" s="107" t="str">
        <f t="shared" si="46"/>
        <v/>
      </c>
    </row>
    <row r="2970" spans="10:10" hidden="1" x14ac:dyDescent="0.25">
      <c r="J2970" s="107" t="str">
        <f t="shared" si="46"/>
        <v/>
      </c>
    </row>
    <row r="2971" spans="10:10" hidden="1" x14ac:dyDescent="0.25">
      <c r="J2971" s="107" t="str">
        <f t="shared" si="46"/>
        <v/>
      </c>
    </row>
    <row r="2972" spans="10:10" hidden="1" x14ac:dyDescent="0.25">
      <c r="J2972" s="107" t="str">
        <f t="shared" si="46"/>
        <v/>
      </c>
    </row>
    <row r="2973" spans="10:10" hidden="1" x14ac:dyDescent="0.25">
      <c r="J2973" s="107" t="str">
        <f t="shared" si="46"/>
        <v/>
      </c>
    </row>
    <row r="2974" spans="10:10" hidden="1" x14ac:dyDescent="0.25">
      <c r="J2974" s="107" t="str">
        <f t="shared" si="46"/>
        <v/>
      </c>
    </row>
    <row r="2975" spans="10:10" hidden="1" x14ac:dyDescent="0.25">
      <c r="J2975" s="107" t="str">
        <f t="shared" si="46"/>
        <v/>
      </c>
    </row>
    <row r="2976" spans="10:10" hidden="1" x14ac:dyDescent="0.25">
      <c r="J2976" s="107" t="str">
        <f t="shared" si="46"/>
        <v/>
      </c>
    </row>
    <row r="2977" spans="10:10" hidden="1" x14ac:dyDescent="0.25">
      <c r="J2977" s="107" t="str">
        <f t="shared" si="46"/>
        <v/>
      </c>
    </row>
    <row r="2978" spans="10:10" hidden="1" x14ac:dyDescent="0.25">
      <c r="J2978" s="107" t="str">
        <f t="shared" si="46"/>
        <v/>
      </c>
    </row>
    <row r="2979" spans="10:10" hidden="1" x14ac:dyDescent="0.25">
      <c r="J2979" s="107" t="str">
        <f t="shared" si="46"/>
        <v/>
      </c>
    </row>
    <row r="2980" spans="10:10" hidden="1" x14ac:dyDescent="0.25">
      <c r="J2980" s="107" t="str">
        <f t="shared" si="46"/>
        <v/>
      </c>
    </row>
    <row r="2981" spans="10:10" hidden="1" x14ac:dyDescent="0.25">
      <c r="J2981" s="107" t="str">
        <f t="shared" si="46"/>
        <v/>
      </c>
    </row>
    <row r="2982" spans="10:10" hidden="1" x14ac:dyDescent="0.25">
      <c r="J2982" s="107" t="str">
        <f t="shared" si="46"/>
        <v/>
      </c>
    </row>
    <row r="2983" spans="10:10" hidden="1" x14ac:dyDescent="0.25">
      <c r="J2983" s="107" t="str">
        <f t="shared" si="46"/>
        <v/>
      </c>
    </row>
    <row r="2984" spans="10:10" hidden="1" x14ac:dyDescent="0.25">
      <c r="J2984" s="107" t="str">
        <f t="shared" si="46"/>
        <v/>
      </c>
    </row>
    <row r="2985" spans="10:10" hidden="1" x14ac:dyDescent="0.25">
      <c r="J2985" s="107" t="str">
        <f t="shared" si="46"/>
        <v/>
      </c>
    </row>
    <row r="2986" spans="10:10" hidden="1" x14ac:dyDescent="0.25">
      <c r="J2986" s="107" t="str">
        <f t="shared" si="46"/>
        <v/>
      </c>
    </row>
    <row r="2987" spans="10:10" hidden="1" x14ac:dyDescent="0.25">
      <c r="J2987" s="107" t="str">
        <f t="shared" si="46"/>
        <v/>
      </c>
    </row>
    <row r="2988" spans="10:10" hidden="1" x14ac:dyDescent="0.25">
      <c r="J2988" s="107" t="str">
        <f t="shared" si="46"/>
        <v/>
      </c>
    </row>
    <row r="2989" spans="10:10" hidden="1" x14ac:dyDescent="0.25">
      <c r="J2989" s="107" t="str">
        <f t="shared" si="46"/>
        <v/>
      </c>
    </row>
    <row r="2990" spans="10:10" hidden="1" x14ac:dyDescent="0.25">
      <c r="J2990" s="107" t="str">
        <f t="shared" si="46"/>
        <v/>
      </c>
    </row>
    <row r="2991" spans="10:10" hidden="1" x14ac:dyDescent="0.25">
      <c r="J2991" s="107" t="str">
        <f t="shared" si="46"/>
        <v/>
      </c>
    </row>
    <row r="2992" spans="10:10" hidden="1" x14ac:dyDescent="0.25">
      <c r="J2992" s="107" t="str">
        <f t="shared" si="46"/>
        <v/>
      </c>
    </row>
    <row r="2993" spans="10:10" hidden="1" x14ac:dyDescent="0.25">
      <c r="J2993" s="107" t="str">
        <f t="shared" si="46"/>
        <v/>
      </c>
    </row>
    <row r="2994" spans="10:10" hidden="1" x14ac:dyDescent="0.25">
      <c r="J2994" s="107" t="str">
        <f t="shared" si="46"/>
        <v/>
      </c>
    </row>
    <row r="2995" spans="10:10" hidden="1" x14ac:dyDescent="0.25">
      <c r="J2995" s="107" t="str">
        <f t="shared" si="46"/>
        <v/>
      </c>
    </row>
    <row r="2996" spans="10:10" hidden="1" x14ac:dyDescent="0.25">
      <c r="J2996" s="107" t="str">
        <f t="shared" si="46"/>
        <v/>
      </c>
    </row>
    <row r="2997" spans="10:10" hidden="1" x14ac:dyDescent="0.25">
      <c r="J2997" s="107" t="str">
        <f t="shared" si="46"/>
        <v/>
      </c>
    </row>
    <row r="2998" spans="10:10" hidden="1" x14ac:dyDescent="0.25">
      <c r="J2998" s="107" t="str">
        <f t="shared" si="46"/>
        <v/>
      </c>
    </row>
    <row r="2999" spans="10:10" hidden="1" x14ac:dyDescent="0.25">
      <c r="J2999" s="107" t="str">
        <f t="shared" si="46"/>
        <v/>
      </c>
    </row>
    <row r="3000" spans="10:10" hidden="1" x14ac:dyDescent="0.25">
      <c r="J3000" s="107" t="str">
        <f t="shared" si="46"/>
        <v/>
      </c>
    </row>
    <row r="3001" spans="10:10" hidden="1" x14ac:dyDescent="0.25">
      <c r="J3001" s="107" t="str">
        <f t="shared" si="46"/>
        <v/>
      </c>
    </row>
    <row r="3002" spans="10:10" hidden="1" x14ac:dyDescent="0.25">
      <c r="J3002" s="107" t="str">
        <f t="shared" si="46"/>
        <v/>
      </c>
    </row>
    <row r="3003" spans="10:10" hidden="1" x14ac:dyDescent="0.25">
      <c r="J3003" s="107" t="str">
        <f t="shared" si="46"/>
        <v/>
      </c>
    </row>
    <row r="3004" spans="10:10" hidden="1" x14ac:dyDescent="0.25">
      <c r="J3004" s="107" t="str">
        <f t="shared" si="46"/>
        <v/>
      </c>
    </row>
    <row r="3005" spans="10:10" hidden="1" x14ac:dyDescent="0.25">
      <c r="J3005" s="107" t="str">
        <f t="shared" si="46"/>
        <v/>
      </c>
    </row>
    <row r="3006" spans="10:10" hidden="1" x14ac:dyDescent="0.25">
      <c r="J3006" s="107" t="str">
        <f t="shared" si="46"/>
        <v/>
      </c>
    </row>
    <row r="3007" spans="10:10" hidden="1" x14ac:dyDescent="0.25">
      <c r="J3007" s="107" t="str">
        <f t="shared" si="46"/>
        <v/>
      </c>
    </row>
    <row r="3008" spans="10:10" hidden="1" x14ac:dyDescent="0.25">
      <c r="J3008" s="107" t="str">
        <f t="shared" si="46"/>
        <v/>
      </c>
    </row>
    <row r="3009" spans="10:10" hidden="1" x14ac:dyDescent="0.25">
      <c r="J3009" s="107" t="str">
        <f t="shared" si="46"/>
        <v/>
      </c>
    </row>
    <row r="3010" spans="10:10" hidden="1" x14ac:dyDescent="0.25">
      <c r="J3010" s="107" t="str">
        <f t="shared" ref="J3010:J3073" si="47">IF(A3010="","",IF(OR(C3010=73,C3010=74,C3010=75),75,IF(OR(C3010=31,C3010=32,C3010=33),33,IF(OR(C3010=301,C3010=302,C3010=303,C3010=304,C3010=305),301,C3010))))</f>
        <v/>
      </c>
    </row>
    <row r="3011" spans="10:10" hidden="1" x14ac:dyDescent="0.25">
      <c r="J3011" s="107" t="str">
        <f t="shared" si="47"/>
        <v/>
      </c>
    </row>
    <row r="3012" spans="10:10" hidden="1" x14ac:dyDescent="0.25">
      <c r="J3012" s="107" t="str">
        <f t="shared" si="47"/>
        <v/>
      </c>
    </row>
    <row r="3013" spans="10:10" hidden="1" x14ac:dyDescent="0.25">
      <c r="J3013" s="107" t="str">
        <f t="shared" si="47"/>
        <v/>
      </c>
    </row>
    <row r="3014" spans="10:10" hidden="1" x14ac:dyDescent="0.25">
      <c r="J3014" s="107" t="str">
        <f t="shared" si="47"/>
        <v/>
      </c>
    </row>
    <row r="3015" spans="10:10" hidden="1" x14ac:dyDescent="0.25">
      <c r="J3015" s="107" t="str">
        <f t="shared" si="47"/>
        <v/>
      </c>
    </row>
    <row r="3016" spans="10:10" hidden="1" x14ac:dyDescent="0.25">
      <c r="J3016" s="107" t="str">
        <f t="shared" si="47"/>
        <v/>
      </c>
    </row>
    <row r="3017" spans="10:10" hidden="1" x14ac:dyDescent="0.25">
      <c r="J3017" s="107" t="str">
        <f t="shared" si="47"/>
        <v/>
      </c>
    </row>
    <row r="3018" spans="10:10" hidden="1" x14ac:dyDescent="0.25">
      <c r="J3018" s="107" t="str">
        <f t="shared" si="47"/>
        <v/>
      </c>
    </row>
    <row r="3019" spans="10:10" hidden="1" x14ac:dyDescent="0.25">
      <c r="J3019" s="107" t="str">
        <f t="shared" si="47"/>
        <v/>
      </c>
    </row>
    <row r="3020" spans="10:10" hidden="1" x14ac:dyDescent="0.25">
      <c r="J3020" s="107" t="str">
        <f t="shared" si="47"/>
        <v/>
      </c>
    </row>
    <row r="3021" spans="10:10" hidden="1" x14ac:dyDescent="0.25">
      <c r="J3021" s="107" t="str">
        <f t="shared" si="47"/>
        <v/>
      </c>
    </row>
    <row r="3022" spans="10:10" hidden="1" x14ac:dyDescent="0.25">
      <c r="J3022" s="107" t="str">
        <f t="shared" si="47"/>
        <v/>
      </c>
    </row>
    <row r="3023" spans="10:10" hidden="1" x14ac:dyDescent="0.25">
      <c r="J3023" s="107" t="str">
        <f t="shared" si="47"/>
        <v/>
      </c>
    </row>
    <row r="3024" spans="10:10" hidden="1" x14ac:dyDescent="0.25">
      <c r="J3024" s="107" t="str">
        <f t="shared" si="47"/>
        <v/>
      </c>
    </row>
    <row r="3025" spans="10:10" hidden="1" x14ac:dyDescent="0.25">
      <c r="J3025" s="107" t="str">
        <f t="shared" si="47"/>
        <v/>
      </c>
    </row>
    <row r="3026" spans="10:10" hidden="1" x14ac:dyDescent="0.25">
      <c r="J3026" s="107" t="str">
        <f t="shared" si="47"/>
        <v/>
      </c>
    </row>
    <row r="3027" spans="10:10" hidden="1" x14ac:dyDescent="0.25">
      <c r="J3027" s="107" t="str">
        <f t="shared" si="47"/>
        <v/>
      </c>
    </row>
    <row r="3028" spans="10:10" hidden="1" x14ac:dyDescent="0.25">
      <c r="J3028" s="107" t="str">
        <f t="shared" si="47"/>
        <v/>
      </c>
    </row>
    <row r="3029" spans="10:10" hidden="1" x14ac:dyDescent="0.25">
      <c r="J3029" s="107" t="str">
        <f t="shared" si="47"/>
        <v/>
      </c>
    </row>
    <row r="3030" spans="10:10" hidden="1" x14ac:dyDescent="0.25">
      <c r="J3030" s="107" t="str">
        <f t="shared" si="47"/>
        <v/>
      </c>
    </row>
    <row r="3031" spans="10:10" hidden="1" x14ac:dyDescent="0.25">
      <c r="J3031" s="107" t="str">
        <f t="shared" si="47"/>
        <v/>
      </c>
    </row>
    <row r="3032" spans="10:10" hidden="1" x14ac:dyDescent="0.25">
      <c r="J3032" s="107" t="str">
        <f t="shared" si="47"/>
        <v/>
      </c>
    </row>
    <row r="3033" spans="10:10" hidden="1" x14ac:dyDescent="0.25">
      <c r="J3033" s="107" t="str">
        <f t="shared" si="47"/>
        <v/>
      </c>
    </row>
    <row r="3034" spans="10:10" hidden="1" x14ac:dyDescent="0.25">
      <c r="J3034" s="107" t="str">
        <f t="shared" si="47"/>
        <v/>
      </c>
    </row>
    <row r="3035" spans="10:10" hidden="1" x14ac:dyDescent="0.25">
      <c r="J3035" s="107" t="str">
        <f t="shared" si="47"/>
        <v/>
      </c>
    </row>
    <row r="3036" spans="10:10" hidden="1" x14ac:dyDescent="0.25">
      <c r="J3036" s="107" t="str">
        <f t="shared" si="47"/>
        <v/>
      </c>
    </row>
    <row r="3037" spans="10:10" hidden="1" x14ac:dyDescent="0.25">
      <c r="J3037" s="107" t="str">
        <f t="shared" si="47"/>
        <v/>
      </c>
    </row>
    <row r="3038" spans="10:10" hidden="1" x14ac:dyDescent="0.25">
      <c r="J3038" s="107" t="str">
        <f t="shared" si="47"/>
        <v/>
      </c>
    </row>
    <row r="3039" spans="10:10" hidden="1" x14ac:dyDescent="0.25">
      <c r="J3039" s="107" t="str">
        <f t="shared" si="47"/>
        <v/>
      </c>
    </row>
    <row r="3040" spans="10:10" hidden="1" x14ac:dyDescent="0.25">
      <c r="J3040" s="107" t="str">
        <f t="shared" si="47"/>
        <v/>
      </c>
    </row>
    <row r="3041" spans="10:10" hidden="1" x14ac:dyDescent="0.25">
      <c r="J3041" s="107" t="str">
        <f t="shared" si="47"/>
        <v/>
      </c>
    </row>
    <row r="3042" spans="10:10" hidden="1" x14ac:dyDescent="0.25">
      <c r="J3042" s="107" t="str">
        <f t="shared" si="47"/>
        <v/>
      </c>
    </row>
    <row r="3043" spans="10:10" hidden="1" x14ac:dyDescent="0.25">
      <c r="J3043" s="107" t="str">
        <f t="shared" si="47"/>
        <v/>
      </c>
    </row>
    <row r="3044" spans="10:10" hidden="1" x14ac:dyDescent="0.25">
      <c r="J3044" s="107" t="str">
        <f t="shared" si="47"/>
        <v/>
      </c>
    </row>
    <row r="3045" spans="10:10" hidden="1" x14ac:dyDescent="0.25">
      <c r="J3045" s="107" t="str">
        <f t="shared" si="47"/>
        <v/>
      </c>
    </row>
    <row r="3046" spans="10:10" hidden="1" x14ac:dyDescent="0.25">
      <c r="J3046" s="107" t="str">
        <f t="shared" si="47"/>
        <v/>
      </c>
    </row>
    <row r="3047" spans="10:10" hidden="1" x14ac:dyDescent="0.25">
      <c r="J3047" s="107" t="str">
        <f t="shared" si="47"/>
        <v/>
      </c>
    </row>
    <row r="3048" spans="10:10" hidden="1" x14ac:dyDescent="0.25">
      <c r="J3048" s="107" t="str">
        <f t="shared" si="47"/>
        <v/>
      </c>
    </row>
    <row r="3049" spans="10:10" hidden="1" x14ac:dyDescent="0.25">
      <c r="J3049" s="107" t="str">
        <f t="shared" si="47"/>
        <v/>
      </c>
    </row>
    <row r="3050" spans="10:10" hidden="1" x14ac:dyDescent="0.25">
      <c r="J3050" s="107" t="str">
        <f t="shared" si="47"/>
        <v/>
      </c>
    </row>
    <row r="3051" spans="10:10" hidden="1" x14ac:dyDescent="0.25">
      <c r="J3051" s="107" t="str">
        <f t="shared" si="47"/>
        <v/>
      </c>
    </row>
    <row r="3052" spans="10:10" hidden="1" x14ac:dyDescent="0.25">
      <c r="J3052" s="107" t="str">
        <f t="shared" si="47"/>
        <v/>
      </c>
    </row>
    <row r="3053" spans="10:10" hidden="1" x14ac:dyDescent="0.25">
      <c r="J3053" s="107" t="str">
        <f t="shared" si="47"/>
        <v/>
      </c>
    </row>
    <row r="3054" spans="10:10" hidden="1" x14ac:dyDescent="0.25">
      <c r="J3054" s="107" t="str">
        <f t="shared" si="47"/>
        <v/>
      </c>
    </row>
    <row r="3055" spans="10:10" hidden="1" x14ac:dyDescent="0.25">
      <c r="J3055" s="107" t="str">
        <f t="shared" si="47"/>
        <v/>
      </c>
    </row>
    <row r="3056" spans="10:10" hidden="1" x14ac:dyDescent="0.25">
      <c r="J3056" s="107" t="str">
        <f t="shared" si="47"/>
        <v/>
      </c>
    </row>
    <row r="3057" spans="10:10" hidden="1" x14ac:dyDescent="0.25">
      <c r="J3057" s="107" t="str">
        <f t="shared" si="47"/>
        <v/>
      </c>
    </row>
    <row r="3058" spans="10:10" hidden="1" x14ac:dyDescent="0.25">
      <c r="J3058" s="107" t="str">
        <f t="shared" si="47"/>
        <v/>
      </c>
    </row>
    <row r="3059" spans="10:10" hidden="1" x14ac:dyDescent="0.25">
      <c r="J3059" s="107" t="str">
        <f t="shared" si="47"/>
        <v/>
      </c>
    </row>
    <row r="3060" spans="10:10" hidden="1" x14ac:dyDescent="0.25">
      <c r="J3060" s="107" t="str">
        <f t="shared" si="47"/>
        <v/>
      </c>
    </row>
    <row r="3061" spans="10:10" hidden="1" x14ac:dyDescent="0.25">
      <c r="J3061" s="107" t="str">
        <f t="shared" si="47"/>
        <v/>
      </c>
    </row>
    <row r="3062" spans="10:10" hidden="1" x14ac:dyDescent="0.25">
      <c r="J3062" s="107" t="str">
        <f t="shared" si="47"/>
        <v/>
      </c>
    </row>
    <row r="3063" spans="10:10" hidden="1" x14ac:dyDescent="0.25">
      <c r="J3063" s="107" t="str">
        <f t="shared" si="47"/>
        <v/>
      </c>
    </row>
    <row r="3064" spans="10:10" hidden="1" x14ac:dyDescent="0.25">
      <c r="J3064" s="107" t="str">
        <f t="shared" si="47"/>
        <v/>
      </c>
    </row>
    <row r="3065" spans="10:10" hidden="1" x14ac:dyDescent="0.25">
      <c r="J3065" s="107" t="str">
        <f t="shared" si="47"/>
        <v/>
      </c>
    </row>
    <row r="3066" spans="10:10" hidden="1" x14ac:dyDescent="0.25">
      <c r="J3066" s="107" t="str">
        <f t="shared" si="47"/>
        <v/>
      </c>
    </row>
    <row r="3067" spans="10:10" hidden="1" x14ac:dyDescent="0.25">
      <c r="J3067" s="107" t="str">
        <f t="shared" si="47"/>
        <v/>
      </c>
    </row>
    <row r="3068" spans="10:10" hidden="1" x14ac:dyDescent="0.25">
      <c r="J3068" s="107" t="str">
        <f t="shared" si="47"/>
        <v/>
      </c>
    </row>
    <row r="3069" spans="10:10" hidden="1" x14ac:dyDescent="0.25">
      <c r="J3069" s="107" t="str">
        <f t="shared" si="47"/>
        <v/>
      </c>
    </row>
    <row r="3070" spans="10:10" hidden="1" x14ac:dyDescent="0.25">
      <c r="J3070" s="107" t="str">
        <f t="shared" si="47"/>
        <v/>
      </c>
    </row>
    <row r="3071" spans="10:10" hidden="1" x14ac:dyDescent="0.25">
      <c r="J3071" s="107" t="str">
        <f t="shared" si="47"/>
        <v/>
      </c>
    </row>
    <row r="3072" spans="10:10" hidden="1" x14ac:dyDescent="0.25">
      <c r="J3072" s="107" t="str">
        <f t="shared" si="47"/>
        <v/>
      </c>
    </row>
    <row r="3073" spans="10:10" hidden="1" x14ac:dyDescent="0.25">
      <c r="J3073" s="107" t="str">
        <f t="shared" si="47"/>
        <v/>
      </c>
    </row>
    <row r="3074" spans="10:10" hidden="1" x14ac:dyDescent="0.25">
      <c r="J3074" s="107" t="str">
        <f t="shared" ref="J3074:J3137" si="48">IF(A3074="","",IF(OR(C3074=73,C3074=74,C3074=75),75,IF(OR(C3074=31,C3074=32,C3074=33),33,IF(OR(C3074=301,C3074=302,C3074=303,C3074=304,C3074=305),301,C3074))))</f>
        <v/>
      </c>
    </row>
    <row r="3075" spans="10:10" hidden="1" x14ac:dyDescent="0.25">
      <c r="J3075" s="107" t="str">
        <f t="shared" si="48"/>
        <v/>
      </c>
    </row>
    <row r="3076" spans="10:10" hidden="1" x14ac:dyDescent="0.25">
      <c r="J3076" s="107" t="str">
        <f t="shared" si="48"/>
        <v/>
      </c>
    </row>
    <row r="3077" spans="10:10" hidden="1" x14ac:dyDescent="0.25">
      <c r="J3077" s="107" t="str">
        <f t="shared" si="48"/>
        <v/>
      </c>
    </row>
    <row r="3078" spans="10:10" hidden="1" x14ac:dyDescent="0.25">
      <c r="J3078" s="107" t="str">
        <f t="shared" si="48"/>
        <v/>
      </c>
    </row>
    <row r="3079" spans="10:10" hidden="1" x14ac:dyDescent="0.25">
      <c r="J3079" s="107" t="str">
        <f t="shared" si="48"/>
        <v/>
      </c>
    </row>
    <row r="3080" spans="10:10" hidden="1" x14ac:dyDescent="0.25">
      <c r="J3080" s="107" t="str">
        <f t="shared" si="48"/>
        <v/>
      </c>
    </row>
    <row r="3081" spans="10:10" hidden="1" x14ac:dyDescent="0.25">
      <c r="J3081" s="107" t="str">
        <f t="shared" si="48"/>
        <v/>
      </c>
    </row>
    <row r="3082" spans="10:10" hidden="1" x14ac:dyDescent="0.25">
      <c r="J3082" s="107" t="str">
        <f t="shared" si="48"/>
        <v/>
      </c>
    </row>
    <row r="3083" spans="10:10" hidden="1" x14ac:dyDescent="0.25">
      <c r="J3083" s="107" t="str">
        <f t="shared" si="48"/>
        <v/>
      </c>
    </row>
    <row r="3084" spans="10:10" hidden="1" x14ac:dyDescent="0.25">
      <c r="J3084" s="107" t="str">
        <f t="shared" si="48"/>
        <v/>
      </c>
    </row>
    <row r="3085" spans="10:10" hidden="1" x14ac:dyDescent="0.25">
      <c r="J3085" s="107" t="str">
        <f t="shared" si="48"/>
        <v/>
      </c>
    </row>
    <row r="3086" spans="10:10" hidden="1" x14ac:dyDescent="0.25">
      <c r="J3086" s="107" t="str">
        <f t="shared" si="48"/>
        <v/>
      </c>
    </row>
    <row r="3087" spans="10:10" hidden="1" x14ac:dyDescent="0.25">
      <c r="J3087" s="107" t="str">
        <f t="shared" si="48"/>
        <v/>
      </c>
    </row>
    <row r="3088" spans="10:10" hidden="1" x14ac:dyDescent="0.25">
      <c r="J3088" s="107" t="str">
        <f t="shared" si="48"/>
        <v/>
      </c>
    </row>
    <row r="3089" spans="10:10" hidden="1" x14ac:dyDescent="0.25">
      <c r="J3089" s="107" t="str">
        <f t="shared" si="48"/>
        <v/>
      </c>
    </row>
    <row r="3090" spans="10:10" hidden="1" x14ac:dyDescent="0.25">
      <c r="J3090" s="107" t="str">
        <f t="shared" si="48"/>
        <v/>
      </c>
    </row>
    <row r="3091" spans="10:10" hidden="1" x14ac:dyDescent="0.25">
      <c r="J3091" s="107" t="str">
        <f t="shared" si="48"/>
        <v/>
      </c>
    </row>
    <row r="3092" spans="10:10" hidden="1" x14ac:dyDescent="0.25">
      <c r="J3092" s="107" t="str">
        <f t="shared" si="48"/>
        <v/>
      </c>
    </row>
    <row r="3093" spans="10:10" hidden="1" x14ac:dyDescent="0.25">
      <c r="J3093" s="107" t="str">
        <f t="shared" si="48"/>
        <v/>
      </c>
    </row>
    <row r="3094" spans="10:10" hidden="1" x14ac:dyDescent="0.25">
      <c r="J3094" s="107" t="str">
        <f t="shared" si="48"/>
        <v/>
      </c>
    </row>
    <row r="3095" spans="10:10" hidden="1" x14ac:dyDescent="0.25">
      <c r="J3095" s="107" t="str">
        <f t="shared" si="48"/>
        <v/>
      </c>
    </row>
    <row r="3096" spans="10:10" hidden="1" x14ac:dyDescent="0.25">
      <c r="J3096" s="107" t="str">
        <f t="shared" si="48"/>
        <v/>
      </c>
    </row>
    <row r="3097" spans="10:10" hidden="1" x14ac:dyDescent="0.25">
      <c r="J3097" s="107" t="str">
        <f t="shared" si="48"/>
        <v/>
      </c>
    </row>
    <row r="3098" spans="10:10" hidden="1" x14ac:dyDescent="0.25">
      <c r="J3098" s="107" t="str">
        <f t="shared" si="48"/>
        <v/>
      </c>
    </row>
    <row r="3099" spans="10:10" hidden="1" x14ac:dyDescent="0.25">
      <c r="J3099" s="107" t="str">
        <f t="shared" si="48"/>
        <v/>
      </c>
    </row>
    <row r="3100" spans="10:10" hidden="1" x14ac:dyDescent="0.25">
      <c r="J3100" s="107" t="str">
        <f t="shared" si="48"/>
        <v/>
      </c>
    </row>
    <row r="3101" spans="10:10" hidden="1" x14ac:dyDescent="0.25">
      <c r="J3101" s="107" t="str">
        <f t="shared" si="48"/>
        <v/>
      </c>
    </row>
    <row r="3102" spans="10:10" hidden="1" x14ac:dyDescent="0.25">
      <c r="J3102" s="107" t="str">
        <f t="shared" si="48"/>
        <v/>
      </c>
    </row>
    <row r="3103" spans="10:10" hidden="1" x14ac:dyDescent="0.25">
      <c r="J3103" s="107" t="str">
        <f t="shared" si="48"/>
        <v/>
      </c>
    </row>
    <row r="3104" spans="10:10" hidden="1" x14ac:dyDescent="0.25">
      <c r="J3104" s="107" t="str">
        <f t="shared" si="48"/>
        <v/>
      </c>
    </row>
    <row r="3105" spans="10:10" hidden="1" x14ac:dyDescent="0.25">
      <c r="J3105" s="107" t="str">
        <f t="shared" si="48"/>
        <v/>
      </c>
    </row>
    <row r="3106" spans="10:10" hidden="1" x14ac:dyDescent="0.25">
      <c r="J3106" s="107" t="str">
        <f t="shared" si="48"/>
        <v/>
      </c>
    </row>
    <row r="3107" spans="10:10" hidden="1" x14ac:dyDescent="0.25">
      <c r="J3107" s="107" t="str">
        <f t="shared" si="48"/>
        <v/>
      </c>
    </row>
    <row r="3108" spans="10:10" hidden="1" x14ac:dyDescent="0.25">
      <c r="J3108" s="107" t="str">
        <f t="shared" si="48"/>
        <v/>
      </c>
    </row>
    <row r="3109" spans="10:10" hidden="1" x14ac:dyDescent="0.25">
      <c r="J3109" s="107" t="str">
        <f t="shared" si="48"/>
        <v/>
      </c>
    </row>
    <row r="3110" spans="10:10" hidden="1" x14ac:dyDescent="0.25">
      <c r="J3110" s="107" t="str">
        <f t="shared" si="48"/>
        <v/>
      </c>
    </row>
    <row r="3111" spans="10:10" hidden="1" x14ac:dyDescent="0.25">
      <c r="J3111" s="107" t="str">
        <f t="shared" si="48"/>
        <v/>
      </c>
    </row>
    <row r="3112" spans="10:10" hidden="1" x14ac:dyDescent="0.25">
      <c r="J3112" s="107" t="str">
        <f t="shared" si="48"/>
        <v/>
      </c>
    </row>
    <row r="3113" spans="10:10" hidden="1" x14ac:dyDescent="0.25">
      <c r="J3113" s="107" t="str">
        <f t="shared" si="48"/>
        <v/>
      </c>
    </row>
    <row r="3114" spans="10:10" hidden="1" x14ac:dyDescent="0.25">
      <c r="J3114" s="107" t="str">
        <f t="shared" si="48"/>
        <v/>
      </c>
    </row>
    <row r="3115" spans="10:10" hidden="1" x14ac:dyDescent="0.25">
      <c r="J3115" s="107" t="str">
        <f t="shared" si="48"/>
        <v/>
      </c>
    </row>
    <row r="3116" spans="10:10" hidden="1" x14ac:dyDescent="0.25">
      <c r="J3116" s="107" t="str">
        <f t="shared" si="48"/>
        <v/>
      </c>
    </row>
    <row r="3117" spans="10:10" hidden="1" x14ac:dyDescent="0.25">
      <c r="J3117" s="107" t="str">
        <f t="shared" si="48"/>
        <v/>
      </c>
    </row>
    <row r="3118" spans="10:10" hidden="1" x14ac:dyDescent="0.25">
      <c r="J3118" s="107" t="str">
        <f t="shared" si="48"/>
        <v/>
      </c>
    </row>
    <row r="3119" spans="10:10" hidden="1" x14ac:dyDescent="0.25">
      <c r="J3119" s="107" t="str">
        <f t="shared" si="48"/>
        <v/>
      </c>
    </row>
    <row r="3120" spans="10:10" hidden="1" x14ac:dyDescent="0.25">
      <c r="J3120" s="107" t="str">
        <f t="shared" si="48"/>
        <v/>
      </c>
    </row>
    <row r="3121" spans="10:10" hidden="1" x14ac:dyDescent="0.25">
      <c r="J3121" s="107" t="str">
        <f t="shared" si="48"/>
        <v/>
      </c>
    </row>
    <row r="3122" spans="10:10" hidden="1" x14ac:dyDescent="0.25">
      <c r="J3122" s="107" t="str">
        <f t="shared" si="48"/>
        <v/>
      </c>
    </row>
    <row r="3123" spans="10:10" hidden="1" x14ac:dyDescent="0.25">
      <c r="J3123" s="107" t="str">
        <f t="shared" si="48"/>
        <v/>
      </c>
    </row>
    <row r="3124" spans="10:10" hidden="1" x14ac:dyDescent="0.25">
      <c r="J3124" s="107" t="str">
        <f t="shared" si="48"/>
        <v/>
      </c>
    </row>
    <row r="3125" spans="10:10" hidden="1" x14ac:dyDescent="0.25">
      <c r="J3125" s="107" t="str">
        <f t="shared" si="48"/>
        <v/>
      </c>
    </row>
    <row r="3126" spans="10:10" hidden="1" x14ac:dyDescent="0.25">
      <c r="J3126" s="107" t="str">
        <f t="shared" si="48"/>
        <v/>
      </c>
    </row>
    <row r="3127" spans="10:10" hidden="1" x14ac:dyDescent="0.25">
      <c r="J3127" s="107" t="str">
        <f t="shared" si="48"/>
        <v/>
      </c>
    </row>
    <row r="3128" spans="10:10" hidden="1" x14ac:dyDescent="0.25">
      <c r="J3128" s="107" t="str">
        <f t="shared" si="48"/>
        <v/>
      </c>
    </row>
    <row r="3129" spans="10:10" hidden="1" x14ac:dyDescent="0.25">
      <c r="J3129" s="107" t="str">
        <f t="shared" si="48"/>
        <v/>
      </c>
    </row>
    <row r="3130" spans="10:10" hidden="1" x14ac:dyDescent="0.25">
      <c r="J3130" s="107" t="str">
        <f t="shared" si="48"/>
        <v/>
      </c>
    </row>
    <row r="3131" spans="10:10" hidden="1" x14ac:dyDescent="0.25">
      <c r="J3131" s="107" t="str">
        <f t="shared" si="48"/>
        <v/>
      </c>
    </row>
    <row r="3132" spans="10:10" hidden="1" x14ac:dyDescent="0.25">
      <c r="J3132" s="107" t="str">
        <f t="shared" si="48"/>
        <v/>
      </c>
    </row>
    <row r="3133" spans="10:10" hidden="1" x14ac:dyDescent="0.25">
      <c r="J3133" s="107" t="str">
        <f t="shared" si="48"/>
        <v/>
      </c>
    </row>
    <row r="3134" spans="10:10" hidden="1" x14ac:dyDescent="0.25">
      <c r="J3134" s="107" t="str">
        <f t="shared" si="48"/>
        <v/>
      </c>
    </row>
    <row r="3135" spans="10:10" hidden="1" x14ac:dyDescent="0.25">
      <c r="J3135" s="107" t="str">
        <f t="shared" si="48"/>
        <v/>
      </c>
    </row>
    <row r="3136" spans="10:10" hidden="1" x14ac:dyDescent="0.25">
      <c r="J3136" s="107" t="str">
        <f t="shared" si="48"/>
        <v/>
      </c>
    </row>
    <row r="3137" spans="10:10" hidden="1" x14ac:dyDescent="0.25">
      <c r="J3137" s="107" t="str">
        <f t="shared" si="48"/>
        <v/>
      </c>
    </row>
    <row r="3138" spans="10:10" hidden="1" x14ac:dyDescent="0.25">
      <c r="J3138" s="107" t="str">
        <f t="shared" ref="J3138:J3201" si="49">IF(A3138="","",IF(OR(C3138=73,C3138=74,C3138=75),75,IF(OR(C3138=31,C3138=32,C3138=33),33,IF(OR(C3138=301,C3138=302,C3138=303,C3138=304,C3138=305),301,C3138))))</f>
        <v/>
      </c>
    </row>
    <row r="3139" spans="10:10" hidden="1" x14ac:dyDescent="0.25">
      <c r="J3139" s="107" t="str">
        <f t="shared" si="49"/>
        <v/>
      </c>
    </row>
    <row r="3140" spans="10:10" hidden="1" x14ac:dyDescent="0.25">
      <c r="J3140" s="107" t="str">
        <f t="shared" si="49"/>
        <v/>
      </c>
    </row>
    <row r="3141" spans="10:10" hidden="1" x14ac:dyDescent="0.25">
      <c r="J3141" s="107" t="str">
        <f t="shared" si="49"/>
        <v/>
      </c>
    </row>
    <row r="3142" spans="10:10" hidden="1" x14ac:dyDescent="0.25">
      <c r="J3142" s="107" t="str">
        <f t="shared" si="49"/>
        <v/>
      </c>
    </row>
    <row r="3143" spans="10:10" hidden="1" x14ac:dyDescent="0.25">
      <c r="J3143" s="107" t="str">
        <f t="shared" si="49"/>
        <v/>
      </c>
    </row>
    <row r="3144" spans="10:10" hidden="1" x14ac:dyDescent="0.25">
      <c r="J3144" s="107" t="str">
        <f t="shared" si="49"/>
        <v/>
      </c>
    </row>
    <row r="3145" spans="10:10" hidden="1" x14ac:dyDescent="0.25">
      <c r="J3145" s="107" t="str">
        <f t="shared" si="49"/>
        <v/>
      </c>
    </row>
    <row r="3146" spans="10:10" hidden="1" x14ac:dyDescent="0.25">
      <c r="J3146" s="107" t="str">
        <f t="shared" si="49"/>
        <v/>
      </c>
    </row>
    <row r="3147" spans="10:10" hidden="1" x14ac:dyDescent="0.25">
      <c r="J3147" s="107" t="str">
        <f t="shared" si="49"/>
        <v/>
      </c>
    </row>
    <row r="3148" spans="10:10" hidden="1" x14ac:dyDescent="0.25">
      <c r="J3148" s="107" t="str">
        <f t="shared" si="49"/>
        <v/>
      </c>
    </row>
    <row r="3149" spans="10:10" hidden="1" x14ac:dyDescent="0.25">
      <c r="J3149" s="107" t="str">
        <f t="shared" si="49"/>
        <v/>
      </c>
    </row>
    <row r="3150" spans="10:10" hidden="1" x14ac:dyDescent="0.25">
      <c r="J3150" s="107" t="str">
        <f t="shared" si="49"/>
        <v/>
      </c>
    </row>
    <row r="3151" spans="10:10" hidden="1" x14ac:dyDescent="0.25">
      <c r="J3151" s="107" t="str">
        <f t="shared" si="49"/>
        <v/>
      </c>
    </row>
    <row r="3152" spans="10:10" hidden="1" x14ac:dyDescent="0.25">
      <c r="J3152" s="107" t="str">
        <f t="shared" si="49"/>
        <v/>
      </c>
    </row>
    <row r="3153" spans="10:10" hidden="1" x14ac:dyDescent="0.25">
      <c r="J3153" s="107" t="str">
        <f t="shared" si="49"/>
        <v/>
      </c>
    </row>
    <row r="3154" spans="10:10" hidden="1" x14ac:dyDescent="0.25">
      <c r="J3154" s="107" t="str">
        <f t="shared" si="49"/>
        <v/>
      </c>
    </row>
    <row r="3155" spans="10:10" hidden="1" x14ac:dyDescent="0.25">
      <c r="J3155" s="107" t="str">
        <f t="shared" si="49"/>
        <v/>
      </c>
    </row>
    <row r="3156" spans="10:10" hidden="1" x14ac:dyDescent="0.25">
      <c r="J3156" s="107" t="str">
        <f t="shared" si="49"/>
        <v/>
      </c>
    </row>
    <row r="3157" spans="10:10" hidden="1" x14ac:dyDescent="0.25">
      <c r="J3157" s="107" t="str">
        <f t="shared" si="49"/>
        <v/>
      </c>
    </row>
    <row r="3158" spans="10:10" hidden="1" x14ac:dyDescent="0.25">
      <c r="J3158" s="107" t="str">
        <f t="shared" si="49"/>
        <v/>
      </c>
    </row>
    <row r="3159" spans="10:10" hidden="1" x14ac:dyDescent="0.25">
      <c r="J3159" s="107" t="str">
        <f t="shared" si="49"/>
        <v/>
      </c>
    </row>
    <row r="3160" spans="10:10" hidden="1" x14ac:dyDescent="0.25">
      <c r="J3160" s="107" t="str">
        <f t="shared" si="49"/>
        <v/>
      </c>
    </row>
    <row r="3161" spans="10:10" hidden="1" x14ac:dyDescent="0.25">
      <c r="J3161" s="107" t="str">
        <f t="shared" si="49"/>
        <v/>
      </c>
    </row>
    <row r="3162" spans="10:10" hidden="1" x14ac:dyDescent="0.25">
      <c r="J3162" s="107" t="str">
        <f t="shared" si="49"/>
        <v/>
      </c>
    </row>
    <row r="3163" spans="10:10" hidden="1" x14ac:dyDescent="0.25">
      <c r="J3163" s="107" t="str">
        <f t="shared" si="49"/>
        <v/>
      </c>
    </row>
    <row r="3164" spans="10:10" hidden="1" x14ac:dyDescent="0.25">
      <c r="J3164" s="107" t="str">
        <f t="shared" si="49"/>
        <v/>
      </c>
    </row>
    <row r="3165" spans="10:10" hidden="1" x14ac:dyDescent="0.25">
      <c r="J3165" s="107" t="str">
        <f t="shared" si="49"/>
        <v/>
      </c>
    </row>
    <row r="3166" spans="10:10" hidden="1" x14ac:dyDescent="0.25">
      <c r="J3166" s="107" t="str">
        <f t="shared" si="49"/>
        <v/>
      </c>
    </row>
    <row r="3167" spans="10:10" hidden="1" x14ac:dyDescent="0.25">
      <c r="J3167" s="107" t="str">
        <f t="shared" si="49"/>
        <v/>
      </c>
    </row>
    <row r="3168" spans="10:10" hidden="1" x14ac:dyDescent="0.25">
      <c r="J3168" s="107" t="str">
        <f t="shared" si="49"/>
        <v/>
      </c>
    </row>
    <row r="3169" spans="10:10" hidden="1" x14ac:dyDescent="0.25">
      <c r="J3169" s="107" t="str">
        <f t="shared" si="49"/>
        <v/>
      </c>
    </row>
    <row r="3170" spans="10:10" hidden="1" x14ac:dyDescent="0.25">
      <c r="J3170" s="107" t="str">
        <f t="shared" si="49"/>
        <v/>
      </c>
    </row>
    <row r="3171" spans="10:10" hidden="1" x14ac:dyDescent="0.25">
      <c r="J3171" s="107" t="str">
        <f t="shared" si="49"/>
        <v/>
      </c>
    </row>
    <row r="3172" spans="10:10" hidden="1" x14ac:dyDescent="0.25">
      <c r="J3172" s="107" t="str">
        <f t="shared" si="49"/>
        <v/>
      </c>
    </row>
    <row r="3173" spans="10:10" hidden="1" x14ac:dyDescent="0.25">
      <c r="J3173" s="107" t="str">
        <f t="shared" si="49"/>
        <v/>
      </c>
    </row>
    <row r="3174" spans="10:10" hidden="1" x14ac:dyDescent="0.25">
      <c r="J3174" s="107" t="str">
        <f t="shared" si="49"/>
        <v/>
      </c>
    </row>
    <row r="3175" spans="10:10" hidden="1" x14ac:dyDescent="0.25">
      <c r="J3175" s="107" t="str">
        <f t="shared" si="49"/>
        <v/>
      </c>
    </row>
    <row r="3176" spans="10:10" hidden="1" x14ac:dyDescent="0.25">
      <c r="J3176" s="107" t="str">
        <f t="shared" si="49"/>
        <v/>
      </c>
    </row>
    <row r="3177" spans="10:10" hidden="1" x14ac:dyDescent="0.25">
      <c r="J3177" s="107" t="str">
        <f t="shared" si="49"/>
        <v/>
      </c>
    </row>
    <row r="3178" spans="10:10" hidden="1" x14ac:dyDescent="0.25">
      <c r="J3178" s="107" t="str">
        <f t="shared" si="49"/>
        <v/>
      </c>
    </row>
    <row r="3179" spans="10:10" hidden="1" x14ac:dyDescent="0.25">
      <c r="J3179" s="107" t="str">
        <f t="shared" si="49"/>
        <v/>
      </c>
    </row>
    <row r="3180" spans="10:10" hidden="1" x14ac:dyDescent="0.25">
      <c r="J3180" s="107" t="str">
        <f t="shared" si="49"/>
        <v/>
      </c>
    </row>
    <row r="3181" spans="10:10" hidden="1" x14ac:dyDescent="0.25">
      <c r="J3181" s="107" t="str">
        <f t="shared" si="49"/>
        <v/>
      </c>
    </row>
    <row r="3182" spans="10:10" hidden="1" x14ac:dyDescent="0.25">
      <c r="J3182" s="107" t="str">
        <f t="shared" si="49"/>
        <v/>
      </c>
    </row>
    <row r="3183" spans="10:10" hidden="1" x14ac:dyDescent="0.25">
      <c r="J3183" s="107" t="str">
        <f t="shared" si="49"/>
        <v/>
      </c>
    </row>
    <row r="3184" spans="10:10" hidden="1" x14ac:dyDescent="0.25">
      <c r="J3184" s="107" t="str">
        <f t="shared" si="49"/>
        <v/>
      </c>
    </row>
    <row r="3185" spans="10:10" hidden="1" x14ac:dyDescent="0.25">
      <c r="J3185" s="107" t="str">
        <f t="shared" si="49"/>
        <v/>
      </c>
    </row>
    <row r="3186" spans="10:10" hidden="1" x14ac:dyDescent="0.25">
      <c r="J3186" s="107" t="str">
        <f t="shared" si="49"/>
        <v/>
      </c>
    </row>
    <row r="3187" spans="10:10" hidden="1" x14ac:dyDescent="0.25">
      <c r="J3187" s="107" t="str">
        <f t="shared" si="49"/>
        <v/>
      </c>
    </row>
    <row r="3188" spans="10:10" hidden="1" x14ac:dyDescent="0.25">
      <c r="J3188" s="107" t="str">
        <f t="shared" si="49"/>
        <v/>
      </c>
    </row>
    <row r="3189" spans="10:10" hidden="1" x14ac:dyDescent="0.25">
      <c r="J3189" s="107" t="str">
        <f t="shared" si="49"/>
        <v/>
      </c>
    </row>
    <row r="3190" spans="10:10" hidden="1" x14ac:dyDescent="0.25">
      <c r="J3190" s="107" t="str">
        <f t="shared" si="49"/>
        <v/>
      </c>
    </row>
    <row r="3191" spans="10:10" hidden="1" x14ac:dyDescent="0.25">
      <c r="J3191" s="107" t="str">
        <f t="shared" si="49"/>
        <v/>
      </c>
    </row>
    <row r="3192" spans="10:10" hidden="1" x14ac:dyDescent="0.25">
      <c r="J3192" s="107" t="str">
        <f t="shared" si="49"/>
        <v/>
      </c>
    </row>
    <row r="3193" spans="10:10" hidden="1" x14ac:dyDescent="0.25">
      <c r="J3193" s="107" t="str">
        <f t="shared" si="49"/>
        <v/>
      </c>
    </row>
    <row r="3194" spans="10:10" hidden="1" x14ac:dyDescent="0.25">
      <c r="J3194" s="107" t="str">
        <f t="shared" si="49"/>
        <v/>
      </c>
    </row>
    <row r="3195" spans="10:10" hidden="1" x14ac:dyDescent="0.25">
      <c r="J3195" s="107" t="str">
        <f t="shared" si="49"/>
        <v/>
      </c>
    </row>
    <row r="3196" spans="10:10" hidden="1" x14ac:dyDescent="0.25">
      <c r="J3196" s="107" t="str">
        <f t="shared" si="49"/>
        <v/>
      </c>
    </row>
    <row r="3197" spans="10:10" hidden="1" x14ac:dyDescent="0.25">
      <c r="J3197" s="107" t="str">
        <f t="shared" si="49"/>
        <v/>
      </c>
    </row>
    <row r="3198" spans="10:10" hidden="1" x14ac:dyDescent="0.25">
      <c r="J3198" s="107" t="str">
        <f t="shared" si="49"/>
        <v/>
      </c>
    </row>
    <row r="3199" spans="10:10" hidden="1" x14ac:dyDescent="0.25">
      <c r="J3199" s="107" t="str">
        <f t="shared" si="49"/>
        <v/>
      </c>
    </row>
    <row r="3200" spans="10:10" hidden="1" x14ac:dyDescent="0.25">
      <c r="J3200" s="107" t="str">
        <f t="shared" si="49"/>
        <v/>
      </c>
    </row>
    <row r="3201" spans="10:10" hidden="1" x14ac:dyDescent="0.25">
      <c r="J3201" s="107" t="str">
        <f t="shared" si="49"/>
        <v/>
      </c>
    </row>
    <row r="3202" spans="10:10" hidden="1" x14ac:dyDescent="0.25">
      <c r="J3202" s="107" t="str">
        <f t="shared" ref="J3202:J3265" si="50">IF(A3202="","",IF(OR(C3202=73,C3202=74,C3202=75),75,IF(OR(C3202=31,C3202=32,C3202=33),33,IF(OR(C3202=301,C3202=302,C3202=303,C3202=304,C3202=305),301,C3202))))</f>
        <v/>
      </c>
    </row>
    <row r="3203" spans="10:10" hidden="1" x14ac:dyDescent="0.25">
      <c r="J3203" s="107" t="str">
        <f t="shared" si="50"/>
        <v/>
      </c>
    </row>
    <row r="3204" spans="10:10" hidden="1" x14ac:dyDescent="0.25">
      <c r="J3204" s="107" t="str">
        <f t="shared" si="50"/>
        <v/>
      </c>
    </row>
    <row r="3205" spans="10:10" hidden="1" x14ac:dyDescent="0.25">
      <c r="J3205" s="107" t="str">
        <f t="shared" si="50"/>
        <v/>
      </c>
    </row>
    <row r="3206" spans="10:10" hidden="1" x14ac:dyDescent="0.25">
      <c r="J3206" s="107" t="str">
        <f t="shared" si="50"/>
        <v/>
      </c>
    </row>
    <row r="3207" spans="10:10" hidden="1" x14ac:dyDescent="0.25">
      <c r="J3207" s="107" t="str">
        <f t="shared" si="50"/>
        <v/>
      </c>
    </row>
    <row r="3208" spans="10:10" hidden="1" x14ac:dyDescent="0.25">
      <c r="J3208" s="107" t="str">
        <f t="shared" si="50"/>
        <v/>
      </c>
    </row>
    <row r="3209" spans="10:10" hidden="1" x14ac:dyDescent="0.25">
      <c r="J3209" s="107" t="str">
        <f t="shared" si="50"/>
        <v/>
      </c>
    </row>
    <row r="3210" spans="10:10" hidden="1" x14ac:dyDescent="0.25">
      <c r="J3210" s="107" t="str">
        <f t="shared" si="50"/>
        <v/>
      </c>
    </row>
    <row r="3211" spans="10:10" hidden="1" x14ac:dyDescent="0.25">
      <c r="J3211" s="107" t="str">
        <f t="shared" si="50"/>
        <v/>
      </c>
    </row>
    <row r="3212" spans="10:10" hidden="1" x14ac:dyDescent="0.25">
      <c r="J3212" s="107" t="str">
        <f t="shared" si="50"/>
        <v/>
      </c>
    </row>
    <row r="3213" spans="10:10" hidden="1" x14ac:dyDescent="0.25">
      <c r="J3213" s="107" t="str">
        <f t="shared" si="50"/>
        <v/>
      </c>
    </row>
    <row r="3214" spans="10:10" hidden="1" x14ac:dyDescent="0.25">
      <c r="J3214" s="107" t="str">
        <f t="shared" si="50"/>
        <v/>
      </c>
    </row>
    <row r="3215" spans="10:10" hidden="1" x14ac:dyDescent="0.25">
      <c r="J3215" s="107" t="str">
        <f t="shared" si="50"/>
        <v/>
      </c>
    </row>
    <row r="3216" spans="10:10" hidden="1" x14ac:dyDescent="0.25">
      <c r="J3216" s="107" t="str">
        <f t="shared" si="50"/>
        <v/>
      </c>
    </row>
    <row r="3217" spans="10:10" hidden="1" x14ac:dyDescent="0.25">
      <c r="J3217" s="107" t="str">
        <f t="shared" si="50"/>
        <v/>
      </c>
    </row>
    <row r="3218" spans="10:10" hidden="1" x14ac:dyDescent="0.25">
      <c r="J3218" s="107" t="str">
        <f t="shared" si="50"/>
        <v/>
      </c>
    </row>
    <row r="3219" spans="10:10" hidden="1" x14ac:dyDescent="0.25">
      <c r="J3219" s="107" t="str">
        <f t="shared" si="50"/>
        <v/>
      </c>
    </row>
    <row r="3220" spans="10:10" hidden="1" x14ac:dyDescent="0.25">
      <c r="J3220" s="107" t="str">
        <f t="shared" si="50"/>
        <v/>
      </c>
    </row>
    <row r="3221" spans="10:10" hidden="1" x14ac:dyDescent="0.25">
      <c r="J3221" s="107" t="str">
        <f t="shared" si="50"/>
        <v/>
      </c>
    </row>
    <row r="3222" spans="10:10" hidden="1" x14ac:dyDescent="0.25">
      <c r="J3222" s="107" t="str">
        <f t="shared" si="50"/>
        <v/>
      </c>
    </row>
    <row r="3223" spans="10:10" hidden="1" x14ac:dyDescent="0.25">
      <c r="J3223" s="107" t="str">
        <f t="shared" si="50"/>
        <v/>
      </c>
    </row>
    <row r="3224" spans="10:10" hidden="1" x14ac:dyDescent="0.25">
      <c r="J3224" s="107" t="str">
        <f t="shared" si="50"/>
        <v/>
      </c>
    </row>
    <row r="3225" spans="10:10" hidden="1" x14ac:dyDescent="0.25">
      <c r="J3225" s="107" t="str">
        <f t="shared" si="50"/>
        <v/>
      </c>
    </row>
    <row r="3226" spans="10:10" hidden="1" x14ac:dyDescent="0.25">
      <c r="J3226" s="107" t="str">
        <f t="shared" si="50"/>
        <v/>
      </c>
    </row>
    <row r="3227" spans="10:10" hidden="1" x14ac:dyDescent="0.25">
      <c r="J3227" s="107" t="str">
        <f t="shared" si="50"/>
        <v/>
      </c>
    </row>
    <row r="3228" spans="10:10" hidden="1" x14ac:dyDescent="0.25">
      <c r="J3228" s="107" t="str">
        <f t="shared" si="50"/>
        <v/>
      </c>
    </row>
    <row r="3229" spans="10:10" hidden="1" x14ac:dyDescent="0.25">
      <c r="J3229" s="107" t="str">
        <f t="shared" si="50"/>
        <v/>
      </c>
    </row>
    <row r="3230" spans="10:10" hidden="1" x14ac:dyDescent="0.25">
      <c r="J3230" s="107" t="str">
        <f t="shared" si="50"/>
        <v/>
      </c>
    </row>
    <row r="3231" spans="10:10" hidden="1" x14ac:dyDescent="0.25">
      <c r="J3231" s="107" t="str">
        <f t="shared" si="50"/>
        <v/>
      </c>
    </row>
    <row r="3232" spans="10:10" hidden="1" x14ac:dyDescent="0.25">
      <c r="J3232" s="107" t="str">
        <f t="shared" si="50"/>
        <v/>
      </c>
    </row>
    <row r="3233" spans="10:10" hidden="1" x14ac:dyDescent="0.25">
      <c r="J3233" s="107" t="str">
        <f t="shared" si="50"/>
        <v/>
      </c>
    </row>
    <row r="3234" spans="10:10" hidden="1" x14ac:dyDescent="0.25">
      <c r="J3234" s="107" t="str">
        <f t="shared" si="50"/>
        <v/>
      </c>
    </row>
    <row r="3235" spans="10:10" hidden="1" x14ac:dyDescent="0.25">
      <c r="J3235" s="107" t="str">
        <f t="shared" si="50"/>
        <v/>
      </c>
    </row>
    <row r="3236" spans="10:10" hidden="1" x14ac:dyDescent="0.25">
      <c r="J3236" s="107" t="str">
        <f t="shared" si="50"/>
        <v/>
      </c>
    </row>
    <row r="3237" spans="10:10" hidden="1" x14ac:dyDescent="0.25">
      <c r="J3237" s="107" t="str">
        <f t="shared" si="50"/>
        <v/>
      </c>
    </row>
    <row r="3238" spans="10:10" hidden="1" x14ac:dyDescent="0.25">
      <c r="J3238" s="107" t="str">
        <f t="shared" si="50"/>
        <v/>
      </c>
    </row>
    <row r="3239" spans="10:10" hidden="1" x14ac:dyDescent="0.25">
      <c r="J3239" s="107" t="str">
        <f t="shared" si="50"/>
        <v/>
      </c>
    </row>
    <row r="3240" spans="10:10" hidden="1" x14ac:dyDescent="0.25">
      <c r="J3240" s="107" t="str">
        <f t="shared" si="50"/>
        <v/>
      </c>
    </row>
    <row r="3241" spans="10:10" hidden="1" x14ac:dyDescent="0.25">
      <c r="J3241" s="107" t="str">
        <f t="shared" si="50"/>
        <v/>
      </c>
    </row>
    <row r="3242" spans="10:10" hidden="1" x14ac:dyDescent="0.25">
      <c r="J3242" s="107" t="str">
        <f t="shared" si="50"/>
        <v/>
      </c>
    </row>
    <row r="3243" spans="10:10" hidden="1" x14ac:dyDescent="0.25">
      <c r="J3243" s="107" t="str">
        <f t="shared" si="50"/>
        <v/>
      </c>
    </row>
    <row r="3244" spans="10:10" hidden="1" x14ac:dyDescent="0.25">
      <c r="J3244" s="107" t="str">
        <f t="shared" si="50"/>
        <v/>
      </c>
    </row>
    <row r="3245" spans="10:10" hidden="1" x14ac:dyDescent="0.25">
      <c r="J3245" s="107" t="str">
        <f t="shared" si="50"/>
        <v/>
      </c>
    </row>
    <row r="3246" spans="10:10" hidden="1" x14ac:dyDescent="0.25">
      <c r="J3246" s="107" t="str">
        <f t="shared" si="50"/>
        <v/>
      </c>
    </row>
    <row r="3247" spans="10:10" hidden="1" x14ac:dyDescent="0.25">
      <c r="J3247" s="107" t="str">
        <f t="shared" si="50"/>
        <v/>
      </c>
    </row>
    <row r="3248" spans="10:10" hidden="1" x14ac:dyDescent="0.25">
      <c r="J3248" s="107" t="str">
        <f t="shared" si="50"/>
        <v/>
      </c>
    </row>
    <row r="3249" spans="10:10" hidden="1" x14ac:dyDescent="0.25">
      <c r="J3249" s="107" t="str">
        <f t="shared" si="50"/>
        <v/>
      </c>
    </row>
    <row r="3250" spans="10:10" hidden="1" x14ac:dyDescent="0.25">
      <c r="J3250" s="107" t="str">
        <f t="shared" si="50"/>
        <v/>
      </c>
    </row>
    <row r="3251" spans="10:10" hidden="1" x14ac:dyDescent="0.25">
      <c r="J3251" s="107" t="str">
        <f t="shared" si="50"/>
        <v/>
      </c>
    </row>
    <row r="3252" spans="10:10" hidden="1" x14ac:dyDescent="0.25">
      <c r="J3252" s="107" t="str">
        <f t="shared" si="50"/>
        <v/>
      </c>
    </row>
    <row r="3253" spans="10:10" hidden="1" x14ac:dyDescent="0.25">
      <c r="J3253" s="107" t="str">
        <f t="shared" si="50"/>
        <v/>
      </c>
    </row>
    <row r="3254" spans="10:10" hidden="1" x14ac:dyDescent="0.25">
      <c r="J3254" s="107" t="str">
        <f t="shared" si="50"/>
        <v/>
      </c>
    </row>
    <row r="3255" spans="10:10" hidden="1" x14ac:dyDescent="0.25">
      <c r="J3255" s="107" t="str">
        <f t="shared" si="50"/>
        <v/>
      </c>
    </row>
    <row r="3256" spans="10:10" hidden="1" x14ac:dyDescent="0.25">
      <c r="J3256" s="107" t="str">
        <f t="shared" si="50"/>
        <v/>
      </c>
    </row>
    <row r="3257" spans="10:10" hidden="1" x14ac:dyDescent="0.25">
      <c r="J3257" s="107" t="str">
        <f t="shared" si="50"/>
        <v/>
      </c>
    </row>
    <row r="3258" spans="10:10" hidden="1" x14ac:dyDescent="0.25">
      <c r="J3258" s="107" t="str">
        <f t="shared" si="50"/>
        <v/>
      </c>
    </row>
    <row r="3259" spans="10:10" hidden="1" x14ac:dyDescent="0.25">
      <c r="J3259" s="107" t="str">
        <f t="shared" si="50"/>
        <v/>
      </c>
    </row>
    <row r="3260" spans="10:10" hidden="1" x14ac:dyDescent="0.25">
      <c r="J3260" s="107" t="str">
        <f t="shared" si="50"/>
        <v/>
      </c>
    </row>
    <row r="3261" spans="10:10" hidden="1" x14ac:dyDescent="0.25">
      <c r="J3261" s="107" t="str">
        <f t="shared" si="50"/>
        <v/>
      </c>
    </row>
    <row r="3262" spans="10:10" hidden="1" x14ac:dyDescent="0.25">
      <c r="J3262" s="107" t="str">
        <f t="shared" si="50"/>
        <v/>
      </c>
    </row>
    <row r="3263" spans="10:10" hidden="1" x14ac:dyDescent="0.25">
      <c r="J3263" s="107" t="str">
        <f t="shared" si="50"/>
        <v/>
      </c>
    </row>
    <row r="3264" spans="10:10" hidden="1" x14ac:dyDescent="0.25">
      <c r="J3264" s="107" t="str">
        <f t="shared" si="50"/>
        <v/>
      </c>
    </row>
    <row r="3265" spans="10:10" hidden="1" x14ac:dyDescent="0.25">
      <c r="J3265" s="107" t="str">
        <f t="shared" si="50"/>
        <v/>
      </c>
    </row>
    <row r="3266" spans="10:10" hidden="1" x14ac:dyDescent="0.25">
      <c r="J3266" s="107" t="str">
        <f t="shared" ref="J3266:J3329" si="51">IF(A3266="","",IF(OR(C3266=73,C3266=74,C3266=75),75,IF(OR(C3266=31,C3266=32,C3266=33),33,IF(OR(C3266=301,C3266=302,C3266=303,C3266=304,C3266=305),301,C3266))))</f>
        <v/>
      </c>
    </row>
    <row r="3267" spans="10:10" hidden="1" x14ac:dyDescent="0.25">
      <c r="J3267" s="107" t="str">
        <f t="shared" si="51"/>
        <v/>
      </c>
    </row>
    <row r="3268" spans="10:10" hidden="1" x14ac:dyDescent="0.25">
      <c r="J3268" s="107" t="str">
        <f t="shared" si="51"/>
        <v/>
      </c>
    </row>
    <row r="3269" spans="10:10" hidden="1" x14ac:dyDescent="0.25">
      <c r="J3269" s="107" t="str">
        <f t="shared" si="51"/>
        <v/>
      </c>
    </row>
    <row r="3270" spans="10:10" hidden="1" x14ac:dyDescent="0.25">
      <c r="J3270" s="107" t="str">
        <f t="shared" si="51"/>
        <v/>
      </c>
    </row>
    <row r="3271" spans="10:10" hidden="1" x14ac:dyDescent="0.25">
      <c r="J3271" s="107" t="str">
        <f t="shared" si="51"/>
        <v/>
      </c>
    </row>
    <row r="3272" spans="10:10" hidden="1" x14ac:dyDescent="0.25">
      <c r="J3272" s="107" t="str">
        <f t="shared" si="51"/>
        <v/>
      </c>
    </row>
    <row r="3273" spans="10:10" hidden="1" x14ac:dyDescent="0.25">
      <c r="J3273" s="107" t="str">
        <f t="shared" si="51"/>
        <v/>
      </c>
    </row>
    <row r="3274" spans="10:10" hidden="1" x14ac:dyDescent="0.25">
      <c r="J3274" s="107" t="str">
        <f t="shared" si="51"/>
        <v/>
      </c>
    </row>
    <row r="3275" spans="10:10" hidden="1" x14ac:dyDescent="0.25">
      <c r="J3275" s="107" t="str">
        <f t="shared" si="51"/>
        <v/>
      </c>
    </row>
    <row r="3276" spans="10:10" hidden="1" x14ac:dyDescent="0.25">
      <c r="J3276" s="107" t="str">
        <f t="shared" si="51"/>
        <v/>
      </c>
    </row>
    <row r="3277" spans="10:10" hidden="1" x14ac:dyDescent="0.25">
      <c r="J3277" s="107" t="str">
        <f t="shared" si="51"/>
        <v/>
      </c>
    </row>
    <row r="3278" spans="10:10" hidden="1" x14ac:dyDescent="0.25">
      <c r="J3278" s="107" t="str">
        <f t="shared" si="51"/>
        <v/>
      </c>
    </row>
    <row r="3279" spans="10:10" hidden="1" x14ac:dyDescent="0.25">
      <c r="J3279" s="107" t="str">
        <f t="shared" si="51"/>
        <v/>
      </c>
    </row>
    <row r="3280" spans="10:10" hidden="1" x14ac:dyDescent="0.25">
      <c r="J3280" s="107" t="str">
        <f t="shared" si="51"/>
        <v/>
      </c>
    </row>
    <row r="3281" spans="10:10" hidden="1" x14ac:dyDescent="0.25">
      <c r="J3281" s="107" t="str">
        <f t="shared" si="51"/>
        <v/>
      </c>
    </row>
    <row r="3282" spans="10:10" hidden="1" x14ac:dyDescent="0.25">
      <c r="J3282" s="107" t="str">
        <f t="shared" si="51"/>
        <v/>
      </c>
    </row>
    <row r="3283" spans="10:10" hidden="1" x14ac:dyDescent="0.25">
      <c r="J3283" s="107" t="str">
        <f t="shared" si="51"/>
        <v/>
      </c>
    </row>
    <row r="3284" spans="10:10" hidden="1" x14ac:dyDescent="0.25">
      <c r="J3284" s="107" t="str">
        <f t="shared" si="51"/>
        <v/>
      </c>
    </row>
    <row r="3285" spans="10:10" hidden="1" x14ac:dyDescent="0.25">
      <c r="J3285" s="107" t="str">
        <f t="shared" si="51"/>
        <v/>
      </c>
    </row>
    <row r="3286" spans="10:10" hidden="1" x14ac:dyDescent="0.25">
      <c r="J3286" s="107" t="str">
        <f t="shared" si="51"/>
        <v/>
      </c>
    </row>
    <row r="3287" spans="10:10" hidden="1" x14ac:dyDescent="0.25">
      <c r="J3287" s="107" t="str">
        <f t="shared" si="51"/>
        <v/>
      </c>
    </row>
    <row r="3288" spans="10:10" hidden="1" x14ac:dyDescent="0.25">
      <c r="J3288" s="107" t="str">
        <f t="shared" si="51"/>
        <v/>
      </c>
    </row>
    <row r="3289" spans="10:10" hidden="1" x14ac:dyDescent="0.25">
      <c r="J3289" s="107" t="str">
        <f t="shared" si="51"/>
        <v/>
      </c>
    </row>
    <row r="3290" spans="10:10" hidden="1" x14ac:dyDescent="0.25">
      <c r="J3290" s="107" t="str">
        <f t="shared" si="51"/>
        <v/>
      </c>
    </row>
    <row r="3291" spans="10:10" hidden="1" x14ac:dyDescent="0.25">
      <c r="J3291" s="107" t="str">
        <f t="shared" si="51"/>
        <v/>
      </c>
    </row>
    <row r="3292" spans="10:10" hidden="1" x14ac:dyDescent="0.25">
      <c r="J3292" s="107" t="str">
        <f t="shared" si="51"/>
        <v/>
      </c>
    </row>
    <row r="3293" spans="10:10" hidden="1" x14ac:dyDescent="0.25">
      <c r="J3293" s="107" t="str">
        <f t="shared" si="51"/>
        <v/>
      </c>
    </row>
    <row r="3294" spans="10:10" hidden="1" x14ac:dyDescent="0.25">
      <c r="J3294" s="107" t="str">
        <f t="shared" si="51"/>
        <v/>
      </c>
    </row>
    <row r="3295" spans="10:10" hidden="1" x14ac:dyDescent="0.25">
      <c r="J3295" s="107" t="str">
        <f t="shared" si="51"/>
        <v/>
      </c>
    </row>
    <row r="3296" spans="10:10" hidden="1" x14ac:dyDescent="0.25">
      <c r="J3296" s="107" t="str">
        <f t="shared" si="51"/>
        <v/>
      </c>
    </row>
    <row r="3297" spans="10:10" hidden="1" x14ac:dyDescent="0.25">
      <c r="J3297" s="107" t="str">
        <f t="shared" si="51"/>
        <v/>
      </c>
    </row>
    <row r="3298" spans="10:10" hidden="1" x14ac:dyDescent="0.25">
      <c r="J3298" s="107" t="str">
        <f t="shared" si="51"/>
        <v/>
      </c>
    </row>
    <row r="3299" spans="10:10" hidden="1" x14ac:dyDescent="0.25">
      <c r="J3299" s="107" t="str">
        <f t="shared" si="51"/>
        <v/>
      </c>
    </row>
    <row r="3300" spans="10:10" hidden="1" x14ac:dyDescent="0.25">
      <c r="J3300" s="107" t="str">
        <f t="shared" si="51"/>
        <v/>
      </c>
    </row>
    <row r="3301" spans="10:10" hidden="1" x14ac:dyDescent="0.25">
      <c r="J3301" s="107" t="str">
        <f t="shared" si="51"/>
        <v/>
      </c>
    </row>
    <row r="3302" spans="10:10" hidden="1" x14ac:dyDescent="0.25">
      <c r="J3302" s="107" t="str">
        <f t="shared" si="51"/>
        <v/>
      </c>
    </row>
    <row r="3303" spans="10:10" hidden="1" x14ac:dyDescent="0.25">
      <c r="J3303" s="107" t="str">
        <f t="shared" si="51"/>
        <v/>
      </c>
    </row>
    <row r="3304" spans="10:10" hidden="1" x14ac:dyDescent="0.25">
      <c r="J3304" s="107" t="str">
        <f t="shared" si="51"/>
        <v/>
      </c>
    </row>
    <row r="3305" spans="10:10" hidden="1" x14ac:dyDescent="0.25">
      <c r="J3305" s="107" t="str">
        <f t="shared" si="51"/>
        <v/>
      </c>
    </row>
    <row r="3306" spans="10:10" hidden="1" x14ac:dyDescent="0.25">
      <c r="J3306" s="107" t="str">
        <f t="shared" si="51"/>
        <v/>
      </c>
    </row>
    <row r="3307" spans="10:10" hidden="1" x14ac:dyDescent="0.25">
      <c r="J3307" s="107" t="str">
        <f t="shared" si="51"/>
        <v/>
      </c>
    </row>
    <row r="3308" spans="10:10" hidden="1" x14ac:dyDescent="0.25">
      <c r="J3308" s="107" t="str">
        <f t="shared" si="51"/>
        <v/>
      </c>
    </row>
    <row r="3309" spans="10:10" hidden="1" x14ac:dyDescent="0.25">
      <c r="J3309" s="107" t="str">
        <f t="shared" si="51"/>
        <v/>
      </c>
    </row>
    <row r="3310" spans="10:10" hidden="1" x14ac:dyDescent="0.25">
      <c r="J3310" s="107" t="str">
        <f t="shared" si="51"/>
        <v/>
      </c>
    </row>
    <row r="3311" spans="10:10" hidden="1" x14ac:dyDescent="0.25">
      <c r="J3311" s="107" t="str">
        <f t="shared" si="51"/>
        <v/>
      </c>
    </row>
    <row r="3312" spans="10:10" hidden="1" x14ac:dyDescent="0.25">
      <c r="J3312" s="107" t="str">
        <f t="shared" si="51"/>
        <v/>
      </c>
    </row>
    <row r="3313" spans="10:10" hidden="1" x14ac:dyDescent="0.25">
      <c r="J3313" s="107" t="str">
        <f t="shared" si="51"/>
        <v/>
      </c>
    </row>
    <row r="3314" spans="10:10" hidden="1" x14ac:dyDescent="0.25">
      <c r="J3314" s="107" t="str">
        <f t="shared" si="51"/>
        <v/>
      </c>
    </row>
    <row r="3315" spans="10:10" hidden="1" x14ac:dyDescent="0.25">
      <c r="J3315" s="107" t="str">
        <f t="shared" si="51"/>
        <v/>
      </c>
    </row>
    <row r="3316" spans="10:10" hidden="1" x14ac:dyDescent="0.25">
      <c r="J3316" s="107" t="str">
        <f t="shared" si="51"/>
        <v/>
      </c>
    </row>
    <row r="3317" spans="10:10" hidden="1" x14ac:dyDescent="0.25">
      <c r="J3317" s="107" t="str">
        <f t="shared" si="51"/>
        <v/>
      </c>
    </row>
    <row r="3318" spans="10:10" hidden="1" x14ac:dyDescent="0.25">
      <c r="J3318" s="107" t="str">
        <f t="shared" si="51"/>
        <v/>
      </c>
    </row>
    <row r="3319" spans="10:10" hidden="1" x14ac:dyDescent="0.25">
      <c r="J3319" s="107" t="str">
        <f t="shared" si="51"/>
        <v/>
      </c>
    </row>
    <row r="3320" spans="10:10" hidden="1" x14ac:dyDescent="0.25">
      <c r="J3320" s="107" t="str">
        <f t="shared" si="51"/>
        <v/>
      </c>
    </row>
    <row r="3321" spans="10:10" hidden="1" x14ac:dyDescent="0.25">
      <c r="J3321" s="107" t="str">
        <f t="shared" si="51"/>
        <v/>
      </c>
    </row>
    <row r="3322" spans="10:10" hidden="1" x14ac:dyDescent="0.25">
      <c r="J3322" s="107" t="str">
        <f t="shared" si="51"/>
        <v/>
      </c>
    </row>
    <row r="3323" spans="10:10" hidden="1" x14ac:dyDescent="0.25">
      <c r="J3323" s="107" t="str">
        <f t="shared" si="51"/>
        <v/>
      </c>
    </row>
    <row r="3324" spans="10:10" hidden="1" x14ac:dyDescent="0.25">
      <c r="J3324" s="107" t="str">
        <f t="shared" si="51"/>
        <v/>
      </c>
    </row>
    <row r="3325" spans="10:10" hidden="1" x14ac:dyDescent="0.25">
      <c r="J3325" s="107" t="str">
        <f t="shared" si="51"/>
        <v/>
      </c>
    </row>
    <row r="3326" spans="10:10" hidden="1" x14ac:dyDescent="0.25">
      <c r="J3326" s="107" t="str">
        <f t="shared" si="51"/>
        <v/>
      </c>
    </row>
    <row r="3327" spans="10:10" hidden="1" x14ac:dyDescent="0.25">
      <c r="J3327" s="107" t="str">
        <f t="shared" si="51"/>
        <v/>
      </c>
    </row>
    <row r="3328" spans="10:10" hidden="1" x14ac:dyDescent="0.25">
      <c r="J3328" s="107" t="str">
        <f t="shared" si="51"/>
        <v/>
      </c>
    </row>
    <row r="3329" spans="10:10" hidden="1" x14ac:dyDescent="0.25">
      <c r="J3329" s="107" t="str">
        <f t="shared" si="51"/>
        <v/>
      </c>
    </row>
    <row r="3330" spans="10:10" hidden="1" x14ac:dyDescent="0.25">
      <c r="J3330" s="107" t="str">
        <f t="shared" ref="J3330:J3393" si="52">IF(A3330="","",IF(OR(C3330=73,C3330=74,C3330=75),75,IF(OR(C3330=31,C3330=32,C3330=33),33,IF(OR(C3330=301,C3330=302,C3330=303,C3330=304,C3330=305),301,C3330))))</f>
        <v/>
      </c>
    </row>
    <row r="3331" spans="10:10" hidden="1" x14ac:dyDescent="0.25">
      <c r="J3331" s="107" t="str">
        <f t="shared" si="52"/>
        <v/>
      </c>
    </row>
    <row r="3332" spans="10:10" hidden="1" x14ac:dyDescent="0.25">
      <c r="J3332" s="107" t="str">
        <f t="shared" si="52"/>
        <v/>
      </c>
    </row>
    <row r="3333" spans="10:10" hidden="1" x14ac:dyDescent="0.25">
      <c r="J3333" s="107" t="str">
        <f t="shared" si="52"/>
        <v/>
      </c>
    </row>
    <row r="3334" spans="10:10" hidden="1" x14ac:dyDescent="0.25">
      <c r="J3334" s="107" t="str">
        <f t="shared" si="52"/>
        <v/>
      </c>
    </row>
    <row r="3335" spans="10:10" hidden="1" x14ac:dyDescent="0.25">
      <c r="J3335" s="107" t="str">
        <f t="shared" si="52"/>
        <v/>
      </c>
    </row>
    <row r="3336" spans="10:10" hidden="1" x14ac:dyDescent="0.25">
      <c r="J3336" s="107" t="str">
        <f t="shared" si="52"/>
        <v/>
      </c>
    </row>
    <row r="3337" spans="10:10" hidden="1" x14ac:dyDescent="0.25">
      <c r="J3337" s="107" t="str">
        <f t="shared" si="52"/>
        <v/>
      </c>
    </row>
    <row r="3338" spans="10:10" hidden="1" x14ac:dyDescent="0.25">
      <c r="J3338" s="107" t="str">
        <f t="shared" si="52"/>
        <v/>
      </c>
    </row>
    <row r="3339" spans="10:10" hidden="1" x14ac:dyDescent="0.25">
      <c r="J3339" s="107" t="str">
        <f t="shared" si="52"/>
        <v/>
      </c>
    </row>
    <row r="3340" spans="10:10" hidden="1" x14ac:dyDescent="0.25">
      <c r="J3340" s="107" t="str">
        <f t="shared" si="52"/>
        <v/>
      </c>
    </row>
    <row r="3341" spans="10:10" hidden="1" x14ac:dyDescent="0.25">
      <c r="J3341" s="107" t="str">
        <f t="shared" si="52"/>
        <v/>
      </c>
    </row>
    <row r="3342" spans="10:10" hidden="1" x14ac:dyDescent="0.25">
      <c r="J3342" s="107" t="str">
        <f t="shared" si="52"/>
        <v/>
      </c>
    </row>
    <row r="3343" spans="10:10" hidden="1" x14ac:dyDescent="0.25">
      <c r="J3343" s="107" t="str">
        <f t="shared" si="52"/>
        <v/>
      </c>
    </row>
    <row r="3344" spans="10:10" hidden="1" x14ac:dyDescent="0.25">
      <c r="J3344" s="107" t="str">
        <f t="shared" si="52"/>
        <v/>
      </c>
    </row>
    <row r="3345" spans="10:10" hidden="1" x14ac:dyDescent="0.25">
      <c r="J3345" s="107" t="str">
        <f t="shared" si="52"/>
        <v/>
      </c>
    </row>
    <row r="3346" spans="10:10" hidden="1" x14ac:dyDescent="0.25">
      <c r="J3346" s="107" t="str">
        <f t="shared" si="52"/>
        <v/>
      </c>
    </row>
    <row r="3347" spans="10:10" hidden="1" x14ac:dyDescent="0.25">
      <c r="J3347" s="107" t="str">
        <f t="shared" si="52"/>
        <v/>
      </c>
    </row>
    <row r="3348" spans="10:10" hidden="1" x14ac:dyDescent="0.25">
      <c r="J3348" s="107" t="str">
        <f t="shared" si="52"/>
        <v/>
      </c>
    </row>
    <row r="3349" spans="10:10" hidden="1" x14ac:dyDescent="0.25">
      <c r="J3349" s="107" t="str">
        <f t="shared" si="52"/>
        <v/>
      </c>
    </row>
    <row r="3350" spans="10:10" hidden="1" x14ac:dyDescent="0.25">
      <c r="J3350" s="107" t="str">
        <f t="shared" si="52"/>
        <v/>
      </c>
    </row>
    <row r="3351" spans="10:10" hidden="1" x14ac:dyDescent="0.25">
      <c r="J3351" s="107" t="str">
        <f t="shared" si="52"/>
        <v/>
      </c>
    </row>
    <row r="3352" spans="10:10" hidden="1" x14ac:dyDescent="0.25">
      <c r="J3352" s="107" t="str">
        <f t="shared" si="52"/>
        <v/>
      </c>
    </row>
    <row r="3353" spans="10:10" hidden="1" x14ac:dyDescent="0.25">
      <c r="J3353" s="107" t="str">
        <f t="shared" si="52"/>
        <v/>
      </c>
    </row>
    <row r="3354" spans="10:10" hidden="1" x14ac:dyDescent="0.25">
      <c r="J3354" s="107" t="str">
        <f t="shared" si="52"/>
        <v/>
      </c>
    </row>
    <row r="3355" spans="10:10" hidden="1" x14ac:dyDescent="0.25">
      <c r="J3355" s="107" t="str">
        <f t="shared" si="52"/>
        <v/>
      </c>
    </row>
    <row r="3356" spans="10:10" hidden="1" x14ac:dyDescent="0.25">
      <c r="J3356" s="107" t="str">
        <f t="shared" si="52"/>
        <v/>
      </c>
    </row>
    <row r="3357" spans="10:10" hidden="1" x14ac:dyDescent="0.25">
      <c r="J3357" s="107" t="str">
        <f t="shared" si="52"/>
        <v/>
      </c>
    </row>
    <row r="3358" spans="10:10" hidden="1" x14ac:dyDescent="0.25">
      <c r="J3358" s="107" t="str">
        <f t="shared" si="52"/>
        <v/>
      </c>
    </row>
    <row r="3359" spans="10:10" hidden="1" x14ac:dyDescent="0.25">
      <c r="J3359" s="107" t="str">
        <f t="shared" si="52"/>
        <v/>
      </c>
    </row>
    <row r="3360" spans="10:10" hidden="1" x14ac:dyDescent="0.25">
      <c r="J3360" s="107" t="str">
        <f t="shared" si="52"/>
        <v/>
      </c>
    </row>
    <row r="3361" spans="10:10" hidden="1" x14ac:dyDescent="0.25">
      <c r="J3361" s="107" t="str">
        <f t="shared" si="52"/>
        <v/>
      </c>
    </row>
    <row r="3362" spans="10:10" hidden="1" x14ac:dyDescent="0.25">
      <c r="J3362" s="107" t="str">
        <f t="shared" si="52"/>
        <v/>
      </c>
    </row>
    <row r="3363" spans="10:10" hidden="1" x14ac:dyDescent="0.25">
      <c r="J3363" s="107" t="str">
        <f t="shared" si="52"/>
        <v/>
      </c>
    </row>
    <row r="3364" spans="10:10" hidden="1" x14ac:dyDescent="0.25">
      <c r="J3364" s="107" t="str">
        <f t="shared" si="52"/>
        <v/>
      </c>
    </row>
    <row r="3365" spans="10:10" hidden="1" x14ac:dyDescent="0.25">
      <c r="J3365" s="107" t="str">
        <f t="shared" si="52"/>
        <v/>
      </c>
    </row>
    <row r="3366" spans="10:10" hidden="1" x14ac:dyDescent="0.25">
      <c r="J3366" s="107" t="str">
        <f t="shared" si="52"/>
        <v/>
      </c>
    </row>
    <row r="3367" spans="10:10" hidden="1" x14ac:dyDescent="0.25">
      <c r="J3367" s="107" t="str">
        <f t="shared" si="52"/>
        <v/>
      </c>
    </row>
    <row r="3368" spans="10:10" hidden="1" x14ac:dyDescent="0.25">
      <c r="J3368" s="107" t="str">
        <f t="shared" si="52"/>
        <v/>
      </c>
    </row>
    <row r="3369" spans="10:10" hidden="1" x14ac:dyDescent="0.25">
      <c r="J3369" s="107" t="str">
        <f t="shared" si="52"/>
        <v/>
      </c>
    </row>
    <row r="3370" spans="10:10" hidden="1" x14ac:dyDescent="0.25">
      <c r="J3370" s="107" t="str">
        <f t="shared" si="52"/>
        <v/>
      </c>
    </row>
    <row r="3371" spans="10:10" hidden="1" x14ac:dyDescent="0.25">
      <c r="J3371" s="107" t="str">
        <f t="shared" si="52"/>
        <v/>
      </c>
    </row>
    <row r="3372" spans="10:10" hidden="1" x14ac:dyDescent="0.25">
      <c r="J3372" s="107" t="str">
        <f t="shared" si="52"/>
        <v/>
      </c>
    </row>
    <row r="3373" spans="10:10" hidden="1" x14ac:dyDescent="0.25">
      <c r="J3373" s="107" t="str">
        <f t="shared" si="52"/>
        <v/>
      </c>
    </row>
    <row r="3374" spans="10:10" hidden="1" x14ac:dyDescent="0.25">
      <c r="J3374" s="107" t="str">
        <f t="shared" si="52"/>
        <v/>
      </c>
    </row>
    <row r="3375" spans="10:10" hidden="1" x14ac:dyDescent="0.25">
      <c r="J3375" s="107" t="str">
        <f t="shared" si="52"/>
        <v/>
      </c>
    </row>
    <row r="3376" spans="10:10" hidden="1" x14ac:dyDescent="0.25">
      <c r="J3376" s="107" t="str">
        <f t="shared" si="52"/>
        <v/>
      </c>
    </row>
    <row r="3377" spans="10:10" hidden="1" x14ac:dyDescent="0.25">
      <c r="J3377" s="107" t="str">
        <f t="shared" si="52"/>
        <v/>
      </c>
    </row>
    <row r="3378" spans="10:10" hidden="1" x14ac:dyDescent="0.25">
      <c r="J3378" s="107" t="str">
        <f t="shared" si="52"/>
        <v/>
      </c>
    </row>
    <row r="3379" spans="10:10" hidden="1" x14ac:dyDescent="0.25">
      <c r="J3379" s="107" t="str">
        <f t="shared" si="52"/>
        <v/>
      </c>
    </row>
    <row r="3380" spans="10:10" hidden="1" x14ac:dyDescent="0.25">
      <c r="J3380" s="107" t="str">
        <f t="shared" si="52"/>
        <v/>
      </c>
    </row>
    <row r="3381" spans="10:10" hidden="1" x14ac:dyDescent="0.25">
      <c r="J3381" s="107" t="str">
        <f t="shared" si="52"/>
        <v/>
      </c>
    </row>
    <row r="3382" spans="10:10" hidden="1" x14ac:dyDescent="0.25">
      <c r="J3382" s="107" t="str">
        <f t="shared" si="52"/>
        <v/>
      </c>
    </row>
    <row r="3383" spans="10:10" hidden="1" x14ac:dyDescent="0.25">
      <c r="J3383" s="107" t="str">
        <f t="shared" si="52"/>
        <v/>
      </c>
    </row>
    <row r="3384" spans="10:10" hidden="1" x14ac:dyDescent="0.25">
      <c r="J3384" s="107" t="str">
        <f t="shared" si="52"/>
        <v/>
      </c>
    </row>
    <row r="3385" spans="10:10" hidden="1" x14ac:dyDescent="0.25">
      <c r="J3385" s="107" t="str">
        <f t="shared" si="52"/>
        <v/>
      </c>
    </row>
    <row r="3386" spans="10:10" hidden="1" x14ac:dyDescent="0.25">
      <c r="J3386" s="107" t="str">
        <f t="shared" si="52"/>
        <v/>
      </c>
    </row>
    <row r="3387" spans="10:10" hidden="1" x14ac:dyDescent="0.25">
      <c r="J3387" s="107" t="str">
        <f t="shared" si="52"/>
        <v/>
      </c>
    </row>
    <row r="3388" spans="10:10" hidden="1" x14ac:dyDescent="0.25">
      <c r="J3388" s="107" t="str">
        <f t="shared" si="52"/>
        <v/>
      </c>
    </row>
    <row r="3389" spans="10:10" hidden="1" x14ac:dyDescent="0.25">
      <c r="J3389" s="107" t="str">
        <f t="shared" si="52"/>
        <v/>
      </c>
    </row>
    <row r="3390" spans="10:10" hidden="1" x14ac:dyDescent="0.25">
      <c r="J3390" s="107" t="str">
        <f t="shared" si="52"/>
        <v/>
      </c>
    </row>
    <row r="3391" spans="10:10" hidden="1" x14ac:dyDescent="0.25">
      <c r="J3391" s="107" t="str">
        <f t="shared" si="52"/>
        <v/>
      </c>
    </row>
    <row r="3392" spans="10:10" hidden="1" x14ac:dyDescent="0.25">
      <c r="J3392" s="107" t="str">
        <f t="shared" si="52"/>
        <v/>
      </c>
    </row>
    <row r="3393" spans="10:10" hidden="1" x14ac:dyDescent="0.25">
      <c r="J3393" s="107" t="str">
        <f t="shared" si="52"/>
        <v/>
      </c>
    </row>
    <row r="3394" spans="10:10" hidden="1" x14ac:dyDescent="0.25">
      <c r="J3394" s="107" t="str">
        <f t="shared" ref="J3394:J3457" si="53">IF(A3394="","",IF(OR(C3394=73,C3394=74,C3394=75),75,IF(OR(C3394=31,C3394=32,C3394=33),33,IF(OR(C3394=301,C3394=302,C3394=303,C3394=304,C3394=305),301,C3394))))</f>
        <v/>
      </c>
    </row>
    <row r="3395" spans="10:10" hidden="1" x14ac:dyDescent="0.25">
      <c r="J3395" s="107" t="str">
        <f t="shared" si="53"/>
        <v/>
      </c>
    </row>
    <row r="3396" spans="10:10" hidden="1" x14ac:dyDescent="0.25">
      <c r="J3396" s="107" t="str">
        <f t="shared" si="53"/>
        <v/>
      </c>
    </row>
    <row r="3397" spans="10:10" hidden="1" x14ac:dyDescent="0.25">
      <c r="J3397" s="107" t="str">
        <f t="shared" si="53"/>
        <v/>
      </c>
    </row>
    <row r="3398" spans="10:10" hidden="1" x14ac:dyDescent="0.25">
      <c r="J3398" s="107" t="str">
        <f t="shared" si="53"/>
        <v/>
      </c>
    </row>
    <row r="3399" spans="10:10" hidden="1" x14ac:dyDescent="0.25">
      <c r="J3399" s="107" t="str">
        <f t="shared" si="53"/>
        <v/>
      </c>
    </row>
    <row r="3400" spans="10:10" hidden="1" x14ac:dyDescent="0.25">
      <c r="J3400" s="107" t="str">
        <f t="shared" si="53"/>
        <v/>
      </c>
    </row>
    <row r="3401" spans="10:10" hidden="1" x14ac:dyDescent="0.25">
      <c r="J3401" s="107" t="str">
        <f t="shared" si="53"/>
        <v/>
      </c>
    </row>
    <row r="3402" spans="10:10" hidden="1" x14ac:dyDescent="0.25">
      <c r="J3402" s="107" t="str">
        <f t="shared" si="53"/>
        <v/>
      </c>
    </row>
    <row r="3403" spans="10:10" hidden="1" x14ac:dyDescent="0.25">
      <c r="J3403" s="107" t="str">
        <f t="shared" si="53"/>
        <v/>
      </c>
    </row>
    <row r="3404" spans="10:10" hidden="1" x14ac:dyDescent="0.25">
      <c r="J3404" s="107" t="str">
        <f t="shared" si="53"/>
        <v/>
      </c>
    </row>
    <row r="3405" spans="10:10" hidden="1" x14ac:dyDescent="0.25">
      <c r="J3405" s="107" t="str">
        <f t="shared" si="53"/>
        <v/>
      </c>
    </row>
    <row r="3406" spans="10:10" hidden="1" x14ac:dyDescent="0.25">
      <c r="J3406" s="107" t="str">
        <f t="shared" si="53"/>
        <v/>
      </c>
    </row>
    <row r="3407" spans="10:10" hidden="1" x14ac:dyDescent="0.25">
      <c r="J3407" s="107" t="str">
        <f t="shared" si="53"/>
        <v/>
      </c>
    </row>
    <row r="3408" spans="10:10" hidden="1" x14ac:dyDescent="0.25">
      <c r="J3408" s="107" t="str">
        <f t="shared" si="53"/>
        <v/>
      </c>
    </row>
    <row r="3409" spans="10:10" hidden="1" x14ac:dyDescent="0.25">
      <c r="J3409" s="107" t="str">
        <f t="shared" si="53"/>
        <v/>
      </c>
    </row>
    <row r="3410" spans="10:10" hidden="1" x14ac:dyDescent="0.25">
      <c r="J3410" s="107" t="str">
        <f t="shared" si="53"/>
        <v/>
      </c>
    </row>
    <row r="3411" spans="10:10" hidden="1" x14ac:dyDescent="0.25">
      <c r="J3411" s="107" t="str">
        <f t="shared" si="53"/>
        <v/>
      </c>
    </row>
    <row r="3412" spans="10:10" hidden="1" x14ac:dyDescent="0.25">
      <c r="J3412" s="107" t="str">
        <f t="shared" si="53"/>
        <v/>
      </c>
    </row>
    <row r="3413" spans="10:10" hidden="1" x14ac:dyDescent="0.25">
      <c r="J3413" s="107" t="str">
        <f t="shared" si="53"/>
        <v/>
      </c>
    </row>
    <row r="3414" spans="10:10" hidden="1" x14ac:dyDescent="0.25">
      <c r="J3414" s="107" t="str">
        <f t="shared" si="53"/>
        <v/>
      </c>
    </row>
    <row r="3415" spans="10:10" hidden="1" x14ac:dyDescent="0.25">
      <c r="J3415" s="107" t="str">
        <f t="shared" si="53"/>
        <v/>
      </c>
    </row>
    <row r="3416" spans="10:10" hidden="1" x14ac:dyDescent="0.25">
      <c r="J3416" s="107" t="str">
        <f t="shared" si="53"/>
        <v/>
      </c>
    </row>
    <row r="3417" spans="10:10" hidden="1" x14ac:dyDescent="0.25">
      <c r="J3417" s="107" t="str">
        <f t="shared" si="53"/>
        <v/>
      </c>
    </row>
    <row r="3418" spans="10:10" hidden="1" x14ac:dyDescent="0.25">
      <c r="J3418" s="107" t="str">
        <f t="shared" si="53"/>
        <v/>
      </c>
    </row>
    <row r="3419" spans="10:10" hidden="1" x14ac:dyDescent="0.25">
      <c r="J3419" s="107" t="str">
        <f t="shared" si="53"/>
        <v/>
      </c>
    </row>
    <row r="3420" spans="10:10" hidden="1" x14ac:dyDescent="0.25">
      <c r="J3420" s="107" t="str">
        <f t="shared" si="53"/>
        <v/>
      </c>
    </row>
    <row r="3421" spans="10:10" hidden="1" x14ac:dyDescent="0.25">
      <c r="J3421" s="107" t="str">
        <f t="shared" si="53"/>
        <v/>
      </c>
    </row>
    <row r="3422" spans="10:10" hidden="1" x14ac:dyDescent="0.25">
      <c r="J3422" s="107" t="str">
        <f t="shared" si="53"/>
        <v/>
      </c>
    </row>
    <row r="3423" spans="10:10" hidden="1" x14ac:dyDescent="0.25">
      <c r="J3423" s="107" t="str">
        <f t="shared" si="53"/>
        <v/>
      </c>
    </row>
    <row r="3424" spans="10:10" hidden="1" x14ac:dyDescent="0.25">
      <c r="J3424" s="107" t="str">
        <f t="shared" si="53"/>
        <v/>
      </c>
    </row>
    <row r="3425" spans="10:10" hidden="1" x14ac:dyDescent="0.25">
      <c r="J3425" s="107" t="str">
        <f t="shared" si="53"/>
        <v/>
      </c>
    </row>
    <row r="3426" spans="10:10" hidden="1" x14ac:dyDescent="0.25">
      <c r="J3426" s="107" t="str">
        <f t="shared" si="53"/>
        <v/>
      </c>
    </row>
    <row r="3427" spans="10:10" hidden="1" x14ac:dyDescent="0.25">
      <c r="J3427" s="107" t="str">
        <f t="shared" si="53"/>
        <v/>
      </c>
    </row>
    <row r="3428" spans="10:10" hidden="1" x14ac:dyDescent="0.25">
      <c r="J3428" s="107" t="str">
        <f t="shared" si="53"/>
        <v/>
      </c>
    </row>
    <row r="3429" spans="10:10" hidden="1" x14ac:dyDescent="0.25">
      <c r="J3429" s="107" t="str">
        <f t="shared" si="53"/>
        <v/>
      </c>
    </row>
    <row r="3430" spans="10:10" hidden="1" x14ac:dyDescent="0.25">
      <c r="J3430" s="107" t="str">
        <f t="shared" si="53"/>
        <v/>
      </c>
    </row>
    <row r="3431" spans="10:10" hidden="1" x14ac:dyDescent="0.25">
      <c r="J3431" s="107" t="str">
        <f t="shared" si="53"/>
        <v/>
      </c>
    </row>
    <row r="3432" spans="10:10" hidden="1" x14ac:dyDescent="0.25">
      <c r="J3432" s="107" t="str">
        <f t="shared" si="53"/>
        <v/>
      </c>
    </row>
    <row r="3433" spans="10:10" hidden="1" x14ac:dyDescent="0.25">
      <c r="J3433" s="107" t="str">
        <f t="shared" si="53"/>
        <v/>
      </c>
    </row>
    <row r="3434" spans="10:10" hidden="1" x14ac:dyDescent="0.25">
      <c r="J3434" s="107" t="str">
        <f t="shared" si="53"/>
        <v/>
      </c>
    </row>
    <row r="3435" spans="10:10" hidden="1" x14ac:dyDescent="0.25">
      <c r="J3435" s="107" t="str">
        <f t="shared" si="53"/>
        <v/>
      </c>
    </row>
    <row r="3436" spans="10:10" hidden="1" x14ac:dyDescent="0.25">
      <c r="J3436" s="107" t="str">
        <f t="shared" si="53"/>
        <v/>
      </c>
    </row>
    <row r="3437" spans="10:10" hidden="1" x14ac:dyDescent="0.25">
      <c r="J3437" s="107" t="str">
        <f t="shared" si="53"/>
        <v/>
      </c>
    </row>
    <row r="3438" spans="10:10" hidden="1" x14ac:dyDescent="0.25">
      <c r="J3438" s="107" t="str">
        <f t="shared" si="53"/>
        <v/>
      </c>
    </row>
    <row r="3439" spans="10:10" hidden="1" x14ac:dyDescent="0.25">
      <c r="J3439" s="107" t="str">
        <f t="shared" si="53"/>
        <v/>
      </c>
    </row>
    <row r="3440" spans="10:10" hidden="1" x14ac:dyDescent="0.25">
      <c r="J3440" s="107" t="str">
        <f t="shared" si="53"/>
        <v/>
      </c>
    </row>
    <row r="3441" spans="10:10" hidden="1" x14ac:dyDescent="0.25">
      <c r="J3441" s="107" t="str">
        <f t="shared" si="53"/>
        <v/>
      </c>
    </row>
    <row r="3442" spans="10:10" hidden="1" x14ac:dyDescent="0.25">
      <c r="J3442" s="107" t="str">
        <f t="shared" si="53"/>
        <v/>
      </c>
    </row>
    <row r="3443" spans="10:10" hidden="1" x14ac:dyDescent="0.25">
      <c r="J3443" s="107" t="str">
        <f t="shared" si="53"/>
        <v/>
      </c>
    </row>
    <row r="3444" spans="10:10" hidden="1" x14ac:dyDescent="0.25">
      <c r="J3444" s="107" t="str">
        <f t="shared" si="53"/>
        <v/>
      </c>
    </row>
    <row r="3445" spans="10:10" hidden="1" x14ac:dyDescent="0.25">
      <c r="J3445" s="107" t="str">
        <f t="shared" si="53"/>
        <v/>
      </c>
    </row>
    <row r="3446" spans="10:10" hidden="1" x14ac:dyDescent="0.25">
      <c r="J3446" s="107" t="str">
        <f t="shared" si="53"/>
        <v/>
      </c>
    </row>
    <row r="3447" spans="10:10" hidden="1" x14ac:dyDescent="0.25">
      <c r="J3447" s="107" t="str">
        <f t="shared" si="53"/>
        <v/>
      </c>
    </row>
    <row r="3448" spans="10:10" hidden="1" x14ac:dyDescent="0.25">
      <c r="J3448" s="107" t="str">
        <f t="shared" si="53"/>
        <v/>
      </c>
    </row>
    <row r="3449" spans="10:10" hidden="1" x14ac:dyDescent="0.25">
      <c r="J3449" s="107" t="str">
        <f t="shared" si="53"/>
        <v/>
      </c>
    </row>
    <row r="3450" spans="10:10" hidden="1" x14ac:dyDescent="0.25">
      <c r="J3450" s="107" t="str">
        <f t="shared" si="53"/>
        <v/>
      </c>
    </row>
    <row r="3451" spans="10:10" hidden="1" x14ac:dyDescent="0.25">
      <c r="J3451" s="107" t="str">
        <f t="shared" si="53"/>
        <v/>
      </c>
    </row>
    <row r="3452" spans="10:10" hidden="1" x14ac:dyDescent="0.25">
      <c r="J3452" s="107" t="str">
        <f t="shared" si="53"/>
        <v/>
      </c>
    </row>
    <row r="3453" spans="10:10" hidden="1" x14ac:dyDescent="0.25">
      <c r="J3453" s="107" t="str">
        <f t="shared" si="53"/>
        <v/>
      </c>
    </row>
    <row r="3454" spans="10:10" hidden="1" x14ac:dyDescent="0.25">
      <c r="J3454" s="107" t="str">
        <f t="shared" si="53"/>
        <v/>
      </c>
    </row>
    <row r="3455" spans="10:10" hidden="1" x14ac:dyDescent="0.25">
      <c r="J3455" s="107" t="str">
        <f t="shared" si="53"/>
        <v/>
      </c>
    </row>
    <row r="3456" spans="10:10" hidden="1" x14ac:dyDescent="0.25">
      <c r="J3456" s="107" t="str">
        <f t="shared" si="53"/>
        <v/>
      </c>
    </row>
    <row r="3457" spans="10:10" hidden="1" x14ac:dyDescent="0.25">
      <c r="J3457" s="107" t="str">
        <f t="shared" si="53"/>
        <v/>
      </c>
    </row>
    <row r="3458" spans="10:10" hidden="1" x14ac:dyDescent="0.25">
      <c r="J3458" s="107" t="str">
        <f t="shared" ref="J3458:J3521" si="54">IF(A3458="","",IF(OR(C3458=73,C3458=74,C3458=75),75,IF(OR(C3458=31,C3458=32,C3458=33),33,IF(OR(C3458=301,C3458=302,C3458=303,C3458=304,C3458=305),301,C3458))))</f>
        <v/>
      </c>
    </row>
    <row r="3459" spans="10:10" hidden="1" x14ac:dyDescent="0.25">
      <c r="J3459" s="107" t="str">
        <f t="shared" si="54"/>
        <v/>
      </c>
    </row>
    <row r="3460" spans="10:10" hidden="1" x14ac:dyDescent="0.25">
      <c r="J3460" s="107" t="str">
        <f t="shared" si="54"/>
        <v/>
      </c>
    </row>
    <row r="3461" spans="10:10" hidden="1" x14ac:dyDescent="0.25">
      <c r="J3461" s="107" t="str">
        <f t="shared" si="54"/>
        <v/>
      </c>
    </row>
    <row r="3462" spans="10:10" hidden="1" x14ac:dyDescent="0.25">
      <c r="J3462" s="107" t="str">
        <f t="shared" si="54"/>
        <v/>
      </c>
    </row>
    <row r="3463" spans="10:10" hidden="1" x14ac:dyDescent="0.25">
      <c r="J3463" s="107" t="str">
        <f t="shared" si="54"/>
        <v/>
      </c>
    </row>
    <row r="3464" spans="10:10" hidden="1" x14ac:dyDescent="0.25">
      <c r="J3464" s="107" t="str">
        <f t="shared" si="54"/>
        <v/>
      </c>
    </row>
    <row r="3465" spans="10:10" hidden="1" x14ac:dyDescent="0.25">
      <c r="J3465" s="107" t="str">
        <f t="shared" si="54"/>
        <v/>
      </c>
    </row>
    <row r="3466" spans="10:10" hidden="1" x14ac:dyDescent="0.25">
      <c r="J3466" s="107" t="str">
        <f t="shared" si="54"/>
        <v/>
      </c>
    </row>
    <row r="3467" spans="10:10" hidden="1" x14ac:dyDescent="0.25">
      <c r="J3467" s="107" t="str">
        <f t="shared" si="54"/>
        <v/>
      </c>
    </row>
    <row r="3468" spans="10:10" hidden="1" x14ac:dyDescent="0.25">
      <c r="J3468" s="107" t="str">
        <f t="shared" si="54"/>
        <v/>
      </c>
    </row>
    <row r="3469" spans="10:10" hidden="1" x14ac:dyDescent="0.25">
      <c r="J3469" s="107" t="str">
        <f t="shared" si="54"/>
        <v/>
      </c>
    </row>
    <row r="3470" spans="10:10" hidden="1" x14ac:dyDescent="0.25">
      <c r="J3470" s="107" t="str">
        <f t="shared" si="54"/>
        <v/>
      </c>
    </row>
    <row r="3471" spans="10:10" hidden="1" x14ac:dyDescent="0.25">
      <c r="J3471" s="107" t="str">
        <f t="shared" si="54"/>
        <v/>
      </c>
    </row>
    <row r="3472" spans="10:10" hidden="1" x14ac:dyDescent="0.25">
      <c r="J3472" s="107" t="str">
        <f t="shared" si="54"/>
        <v/>
      </c>
    </row>
    <row r="3473" spans="10:10" hidden="1" x14ac:dyDescent="0.25">
      <c r="J3473" s="107" t="str">
        <f t="shared" si="54"/>
        <v/>
      </c>
    </row>
    <row r="3474" spans="10:10" hidden="1" x14ac:dyDescent="0.25">
      <c r="J3474" s="107" t="str">
        <f t="shared" si="54"/>
        <v/>
      </c>
    </row>
    <row r="3475" spans="10:10" hidden="1" x14ac:dyDescent="0.25">
      <c r="J3475" s="107" t="str">
        <f t="shared" si="54"/>
        <v/>
      </c>
    </row>
    <row r="3476" spans="10:10" hidden="1" x14ac:dyDescent="0.25">
      <c r="J3476" s="107" t="str">
        <f t="shared" si="54"/>
        <v/>
      </c>
    </row>
    <row r="3477" spans="10:10" hidden="1" x14ac:dyDescent="0.25">
      <c r="J3477" s="107" t="str">
        <f t="shared" si="54"/>
        <v/>
      </c>
    </row>
    <row r="3478" spans="10:10" hidden="1" x14ac:dyDescent="0.25">
      <c r="J3478" s="107" t="str">
        <f t="shared" si="54"/>
        <v/>
      </c>
    </row>
    <row r="3479" spans="10:10" hidden="1" x14ac:dyDescent="0.25">
      <c r="J3479" s="107" t="str">
        <f t="shared" si="54"/>
        <v/>
      </c>
    </row>
    <row r="3480" spans="10:10" hidden="1" x14ac:dyDescent="0.25">
      <c r="J3480" s="107" t="str">
        <f t="shared" si="54"/>
        <v/>
      </c>
    </row>
    <row r="3481" spans="10:10" hidden="1" x14ac:dyDescent="0.25">
      <c r="J3481" s="107" t="str">
        <f t="shared" si="54"/>
        <v/>
      </c>
    </row>
    <row r="3482" spans="10:10" hidden="1" x14ac:dyDescent="0.25">
      <c r="J3482" s="107" t="str">
        <f t="shared" si="54"/>
        <v/>
      </c>
    </row>
    <row r="3483" spans="10:10" hidden="1" x14ac:dyDescent="0.25">
      <c r="J3483" s="107" t="str">
        <f t="shared" si="54"/>
        <v/>
      </c>
    </row>
    <row r="3484" spans="10:10" hidden="1" x14ac:dyDescent="0.25">
      <c r="J3484" s="107" t="str">
        <f t="shared" si="54"/>
        <v/>
      </c>
    </row>
    <row r="3485" spans="10:10" hidden="1" x14ac:dyDescent="0.25">
      <c r="J3485" s="107" t="str">
        <f t="shared" si="54"/>
        <v/>
      </c>
    </row>
    <row r="3486" spans="10:10" hidden="1" x14ac:dyDescent="0.25">
      <c r="J3486" s="107" t="str">
        <f t="shared" si="54"/>
        <v/>
      </c>
    </row>
    <row r="3487" spans="10:10" hidden="1" x14ac:dyDescent="0.25">
      <c r="J3487" s="107" t="str">
        <f t="shared" si="54"/>
        <v/>
      </c>
    </row>
    <row r="3488" spans="10:10" hidden="1" x14ac:dyDescent="0.25">
      <c r="J3488" s="107" t="str">
        <f t="shared" si="54"/>
        <v/>
      </c>
    </row>
    <row r="3489" spans="10:10" hidden="1" x14ac:dyDescent="0.25">
      <c r="J3489" s="107" t="str">
        <f t="shared" si="54"/>
        <v/>
      </c>
    </row>
    <row r="3490" spans="10:10" hidden="1" x14ac:dyDescent="0.25">
      <c r="J3490" s="107" t="str">
        <f t="shared" si="54"/>
        <v/>
      </c>
    </row>
    <row r="3491" spans="10:10" hidden="1" x14ac:dyDescent="0.25">
      <c r="J3491" s="107" t="str">
        <f t="shared" si="54"/>
        <v/>
      </c>
    </row>
    <row r="3492" spans="10:10" hidden="1" x14ac:dyDescent="0.25">
      <c r="J3492" s="107" t="str">
        <f t="shared" si="54"/>
        <v/>
      </c>
    </row>
    <row r="3493" spans="10:10" hidden="1" x14ac:dyDescent="0.25">
      <c r="J3493" s="107" t="str">
        <f t="shared" si="54"/>
        <v/>
      </c>
    </row>
    <row r="3494" spans="10:10" hidden="1" x14ac:dyDescent="0.25">
      <c r="J3494" s="107" t="str">
        <f t="shared" si="54"/>
        <v/>
      </c>
    </row>
    <row r="3495" spans="10:10" hidden="1" x14ac:dyDescent="0.25">
      <c r="J3495" s="107" t="str">
        <f t="shared" si="54"/>
        <v/>
      </c>
    </row>
    <row r="3496" spans="10:10" hidden="1" x14ac:dyDescent="0.25">
      <c r="J3496" s="107" t="str">
        <f t="shared" si="54"/>
        <v/>
      </c>
    </row>
    <row r="3497" spans="10:10" hidden="1" x14ac:dyDescent="0.25">
      <c r="J3497" s="107" t="str">
        <f t="shared" si="54"/>
        <v/>
      </c>
    </row>
    <row r="3498" spans="10:10" hidden="1" x14ac:dyDescent="0.25">
      <c r="J3498" s="107" t="str">
        <f t="shared" si="54"/>
        <v/>
      </c>
    </row>
    <row r="3499" spans="10:10" hidden="1" x14ac:dyDescent="0.25">
      <c r="J3499" s="107" t="str">
        <f t="shared" si="54"/>
        <v/>
      </c>
    </row>
    <row r="3500" spans="10:10" hidden="1" x14ac:dyDescent="0.25">
      <c r="J3500" s="107" t="str">
        <f t="shared" si="54"/>
        <v/>
      </c>
    </row>
    <row r="3501" spans="10:10" hidden="1" x14ac:dyDescent="0.25">
      <c r="J3501" s="107" t="str">
        <f t="shared" si="54"/>
        <v/>
      </c>
    </row>
    <row r="3502" spans="10:10" hidden="1" x14ac:dyDescent="0.25">
      <c r="J3502" s="107" t="str">
        <f t="shared" si="54"/>
        <v/>
      </c>
    </row>
    <row r="3503" spans="10:10" hidden="1" x14ac:dyDescent="0.25">
      <c r="J3503" s="107" t="str">
        <f t="shared" si="54"/>
        <v/>
      </c>
    </row>
    <row r="3504" spans="10:10" hidden="1" x14ac:dyDescent="0.25">
      <c r="J3504" s="107" t="str">
        <f t="shared" si="54"/>
        <v/>
      </c>
    </row>
    <row r="3505" spans="10:10" hidden="1" x14ac:dyDescent="0.25">
      <c r="J3505" s="107" t="str">
        <f t="shared" si="54"/>
        <v/>
      </c>
    </row>
    <row r="3506" spans="10:10" hidden="1" x14ac:dyDescent="0.25">
      <c r="J3506" s="107" t="str">
        <f t="shared" si="54"/>
        <v/>
      </c>
    </row>
    <row r="3507" spans="10:10" hidden="1" x14ac:dyDescent="0.25">
      <c r="J3507" s="107" t="str">
        <f t="shared" si="54"/>
        <v/>
      </c>
    </row>
    <row r="3508" spans="10:10" hidden="1" x14ac:dyDescent="0.25">
      <c r="J3508" s="107" t="str">
        <f t="shared" si="54"/>
        <v/>
      </c>
    </row>
    <row r="3509" spans="10:10" hidden="1" x14ac:dyDescent="0.25">
      <c r="J3509" s="107" t="str">
        <f t="shared" si="54"/>
        <v/>
      </c>
    </row>
    <row r="3510" spans="10:10" hidden="1" x14ac:dyDescent="0.25">
      <c r="J3510" s="107" t="str">
        <f t="shared" si="54"/>
        <v/>
      </c>
    </row>
    <row r="3511" spans="10:10" hidden="1" x14ac:dyDescent="0.25">
      <c r="J3511" s="107" t="str">
        <f t="shared" si="54"/>
        <v/>
      </c>
    </row>
    <row r="3512" spans="10:10" hidden="1" x14ac:dyDescent="0.25">
      <c r="J3512" s="107" t="str">
        <f t="shared" si="54"/>
        <v/>
      </c>
    </row>
    <row r="3513" spans="10:10" hidden="1" x14ac:dyDescent="0.25">
      <c r="J3513" s="107" t="str">
        <f t="shared" si="54"/>
        <v/>
      </c>
    </row>
    <row r="3514" spans="10:10" hidden="1" x14ac:dyDescent="0.25">
      <c r="J3514" s="107" t="str">
        <f t="shared" si="54"/>
        <v/>
      </c>
    </row>
    <row r="3515" spans="10:10" hidden="1" x14ac:dyDescent="0.25">
      <c r="J3515" s="107" t="str">
        <f t="shared" si="54"/>
        <v/>
      </c>
    </row>
    <row r="3516" spans="10:10" hidden="1" x14ac:dyDescent="0.25">
      <c r="J3516" s="107" t="str">
        <f t="shared" si="54"/>
        <v/>
      </c>
    </row>
    <row r="3517" spans="10:10" hidden="1" x14ac:dyDescent="0.25">
      <c r="J3517" s="107" t="str">
        <f t="shared" si="54"/>
        <v/>
      </c>
    </row>
    <row r="3518" spans="10:10" hidden="1" x14ac:dyDescent="0.25">
      <c r="J3518" s="107" t="str">
        <f t="shared" si="54"/>
        <v/>
      </c>
    </row>
    <row r="3519" spans="10:10" hidden="1" x14ac:dyDescent="0.25">
      <c r="J3519" s="107" t="str">
        <f t="shared" si="54"/>
        <v/>
      </c>
    </row>
    <row r="3520" spans="10:10" hidden="1" x14ac:dyDescent="0.25">
      <c r="J3520" s="107" t="str">
        <f t="shared" si="54"/>
        <v/>
      </c>
    </row>
    <row r="3521" spans="10:10" hidden="1" x14ac:dyDescent="0.25">
      <c r="J3521" s="107" t="str">
        <f t="shared" si="54"/>
        <v/>
      </c>
    </row>
    <row r="3522" spans="10:10" hidden="1" x14ac:dyDescent="0.25">
      <c r="J3522" s="107" t="str">
        <f t="shared" ref="J3522:J3585" si="55">IF(A3522="","",IF(OR(C3522=73,C3522=74,C3522=75),75,IF(OR(C3522=31,C3522=32,C3522=33),33,IF(OR(C3522=301,C3522=302,C3522=303,C3522=304,C3522=305),301,C3522))))</f>
        <v/>
      </c>
    </row>
    <row r="3523" spans="10:10" hidden="1" x14ac:dyDescent="0.25">
      <c r="J3523" s="107" t="str">
        <f t="shared" si="55"/>
        <v/>
      </c>
    </row>
    <row r="3524" spans="10:10" hidden="1" x14ac:dyDescent="0.25">
      <c r="J3524" s="107" t="str">
        <f t="shared" si="55"/>
        <v/>
      </c>
    </row>
    <row r="3525" spans="10:10" hidden="1" x14ac:dyDescent="0.25">
      <c r="J3525" s="107" t="str">
        <f t="shared" si="55"/>
        <v/>
      </c>
    </row>
    <row r="3526" spans="10:10" hidden="1" x14ac:dyDescent="0.25">
      <c r="J3526" s="107" t="str">
        <f t="shared" si="55"/>
        <v/>
      </c>
    </row>
    <row r="3527" spans="10:10" hidden="1" x14ac:dyDescent="0.25">
      <c r="J3527" s="107" t="str">
        <f t="shared" si="55"/>
        <v/>
      </c>
    </row>
    <row r="3528" spans="10:10" hidden="1" x14ac:dyDescent="0.25">
      <c r="J3528" s="107" t="str">
        <f t="shared" si="55"/>
        <v/>
      </c>
    </row>
    <row r="3529" spans="10:10" hidden="1" x14ac:dyDescent="0.25">
      <c r="J3529" s="107" t="str">
        <f t="shared" si="55"/>
        <v/>
      </c>
    </row>
    <row r="3530" spans="10:10" hidden="1" x14ac:dyDescent="0.25">
      <c r="J3530" s="107" t="str">
        <f t="shared" si="55"/>
        <v/>
      </c>
    </row>
    <row r="3531" spans="10:10" hidden="1" x14ac:dyDescent="0.25">
      <c r="J3531" s="107" t="str">
        <f t="shared" si="55"/>
        <v/>
      </c>
    </row>
    <row r="3532" spans="10:10" hidden="1" x14ac:dyDescent="0.25">
      <c r="J3532" s="107" t="str">
        <f t="shared" si="55"/>
        <v/>
      </c>
    </row>
    <row r="3533" spans="10:10" hidden="1" x14ac:dyDescent="0.25">
      <c r="J3533" s="107" t="str">
        <f t="shared" si="55"/>
        <v/>
      </c>
    </row>
    <row r="3534" spans="10:10" hidden="1" x14ac:dyDescent="0.25">
      <c r="J3534" s="107" t="str">
        <f t="shared" si="55"/>
        <v/>
      </c>
    </row>
    <row r="3535" spans="10:10" hidden="1" x14ac:dyDescent="0.25">
      <c r="J3535" s="107" t="str">
        <f t="shared" si="55"/>
        <v/>
      </c>
    </row>
    <row r="3536" spans="10:10" hidden="1" x14ac:dyDescent="0.25">
      <c r="J3536" s="107" t="str">
        <f t="shared" si="55"/>
        <v/>
      </c>
    </row>
    <row r="3537" spans="10:10" hidden="1" x14ac:dyDescent="0.25">
      <c r="J3537" s="107" t="str">
        <f t="shared" si="55"/>
        <v/>
      </c>
    </row>
    <row r="3538" spans="10:10" hidden="1" x14ac:dyDescent="0.25">
      <c r="J3538" s="107" t="str">
        <f t="shared" si="55"/>
        <v/>
      </c>
    </row>
    <row r="3539" spans="10:10" hidden="1" x14ac:dyDescent="0.25">
      <c r="J3539" s="107" t="str">
        <f t="shared" si="55"/>
        <v/>
      </c>
    </row>
    <row r="3540" spans="10:10" hidden="1" x14ac:dyDescent="0.25">
      <c r="J3540" s="107" t="str">
        <f t="shared" si="55"/>
        <v/>
      </c>
    </row>
    <row r="3541" spans="10:10" hidden="1" x14ac:dyDescent="0.25">
      <c r="J3541" s="107" t="str">
        <f t="shared" si="55"/>
        <v/>
      </c>
    </row>
    <row r="3542" spans="10:10" hidden="1" x14ac:dyDescent="0.25">
      <c r="J3542" s="107" t="str">
        <f t="shared" si="55"/>
        <v/>
      </c>
    </row>
    <row r="3543" spans="10:10" hidden="1" x14ac:dyDescent="0.25">
      <c r="J3543" s="107" t="str">
        <f t="shared" si="55"/>
        <v/>
      </c>
    </row>
    <row r="3544" spans="10:10" hidden="1" x14ac:dyDescent="0.25">
      <c r="J3544" s="107" t="str">
        <f t="shared" si="55"/>
        <v/>
      </c>
    </row>
    <row r="3545" spans="10:10" hidden="1" x14ac:dyDescent="0.25">
      <c r="J3545" s="107" t="str">
        <f t="shared" si="55"/>
        <v/>
      </c>
    </row>
    <row r="3546" spans="10:10" hidden="1" x14ac:dyDescent="0.25">
      <c r="J3546" s="107" t="str">
        <f t="shared" si="55"/>
        <v/>
      </c>
    </row>
    <row r="3547" spans="10:10" hidden="1" x14ac:dyDescent="0.25">
      <c r="J3547" s="107" t="str">
        <f t="shared" si="55"/>
        <v/>
      </c>
    </row>
    <row r="3548" spans="10:10" hidden="1" x14ac:dyDescent="0.25">
      <c r="J3548" s="107" t="str">
        <f t="shared" si="55"/>
        <v/>
      </c>
    </row>
    <row r="3549" spans="10:10" hidden="1" x14ac:dyDescent="0.25">
      <c r="J3549" s="107" t="str">
        <f t="shared" si="55"/>
        <v/>
      </c>
    </row>
    <row r="3550" spans="10:10" hidden="1" x14ac:dyDescent="0.25">
      <c r="J3550" s="107" t="str">
        <f t="shared" si="55"/>
        <v/>
      </c>
    </row>
    <row r="3551" spans="10:10" hidden="1" x14ac:dyDescent="0.25">
      <c r="J3551" s="107" t="str">
        <f t="shared" si="55"/>
        <v/>
      </c>
    </row>
    <row r="3552" spans="10:10" hidden="1" x14ac:dyDescent="0.25">
      <c r="J3552" s="107" t="str">
        <f t="shared" si="55"/>
        <v/>
      </c>
    </row>
    <row r="3553" spans="10:10" hidden="1" x14ac:dyDescent="0.25">
      <c r="J3553" s="107" t="str">
        <f t="shared" si="55"/>
        <v/>
      </c>
    </row>
    <row r="3554" spans="10:10" hidden="1" x14ac:dyDescent="0.25">
      <c r="J3554" s="107" t="str">
        <f t="shared" si="55"/>
        <v/>
      </c>
    </row>
    <row r="3555" spans="10:10" hidden="1" x14ac:dyDescent="0.25">
      <c r="J3555" s="107" t="str">
        <f t="shared" si="55"/>
        <v/>
      </c>
    </row>
    <row r="3556" spans="10:10" hidden="1" x14ac:dyDescent="0.25">
      <c r="J3556" s="107" t="str">
        <f t="shared" si="55"/>
        <v/>
      </c>
    </row>
    <row r="3557" spans="10:10" hidden="1" x14ac:dyDescent="0.25">
      <c r="J3557" s="107" t="str">
        <f t="shared" si="55"/>
        <v/>
      </c>
    </row>
    <row r="3558" spans="10:10" hidden="1" x14ac:dyDescent="0.25">
      <c r="J3558" s="107" t="str">
        <f t="shared" si="55"/>
        <v/>
      </c>
    </row>
    <row r="3559" spans="10:10" hidden="1" x14ac:dyDescent="0.25">
      <c r="J3559" s="107" t="str">
        <f t="shared" si="55"/>
        <v/>
      </c>
    </row>
    <row r="3560" spans="10:10" hidden="1" x14ac:dyDescent="0.25">
      <c r="J3560" s="107" t="str">
        <f t="shared" si="55"/>
        <v/>
      </c>
    </row>
    <row r="3561" spans="10:10" hidden="1" x14ac:dyDescent="0.25">
      <c r="J3561" s="107" t="str">
        <f t="shared" si="55"/>
        <v/>
      </c>
    </row>
    <row r="3562" spans="10:10" hidden="1" x14ac:dyDescent="0.25">
      <c r="J3562" s="107" t="str">
        <f t="shared" si="55"/>
        <v/>
      </c>
    </row>
    <row r="3563" spans="10:10" hidden="1" x14ac:dyDescent="0.25">
      <c r="J3563" s="107" t="str">
        <f t="shared" si="55"/>
        <v/>
      </c>
    </row>
    <row r="3564" spans="10:10" hidden="1" x14ac:dyDescent="0.25">
      <c r="J3564" s="107" t="str">
        <f t="shared" si="55"/>
        <v/>
      </c>
    </row>
    <row r="3565" spans="10:10" hidden="1" x14ac:dyDescent="0.25">
      <c r="J3565" s="107" t="str">
        <f t="shared" si="55"/>
        <v/>
      </c>
    </row>
    <row r="3566" spans="10:10" hidden="1" x14ac:dyDescent="0.25">
      <c r="J3566" s="107" t="str">
        <f t="shared" si="55"/>
        <v/>
      </c>
    </row>
    <row r="3567" spans="10:10" hidden="1" x14ac:dyDescent="0.25">
      <c r="J3567" s="107" t="str">
        <f t="shared" si="55"/>
        <v/>
      </c>
    </row>
    <row r="3568" spans="10:10" hidden="1" x14ac:dyDescent="0.25">
      <c r="J3568" s="107" t="str">
        <f t="shared" si="55"/>
        <v/>
      </c>
    </row>
    <row r="3569" spans="10:10" hidden="1" x14ac:dyDescent="0.25">
      <c r="J3569" s="107" t="str">
        <f t="shared" si="55"/>
        <v/>
      </c>
    </row>
    <row r="3570" spans="10:10" hidden="1" x14ac:dyDescent="0.25">
      <c r="J3570" s="107" t="str">
        <f t="shared" si="55"/>
        <v/>
      </c>
    </row>
    <row r="3571" spans="10:10" hidden="1" x14ac:dyDescent="0.25">
      <c r="J3571" s="107" t="str">
        <f t="shared" si="55"/>
        <v/>
      </c>
    </row>
    <row r="3572" spans="10:10" hidden="1" x14ac:dyDescent="0.25">
      <c r="J3572" s="107" t="str">
        <f t="shared" si="55"/>
        <v/>
      </c>
    </row>
    <row r="3573" spans="10:10" hidden="1" x14ac:dyDescent="0.25">
      <c r="J3573" s="107" t="str">
        <f t="shared" si="55"/>
        <v/>
      </c>
    </row>
    <row r="3574" spans="10:10" hidden="1" x14ac:dyDescent="0.25">
      <c r="J3574" s="107" t="str">
        <f t="shared" si="55"/>
        <v/>
      </c>
    </row>
    <row r="3575" spans="10:10" hidden="1" x14ac:dyDescent="0.25">
      <c r="J3575" s="107" t="str">
        <f t="shared" si="55"/>
        <v/>
      </c>
    </row>
    <row r="3576" spans="10:10" hidden="1" x14ac:dyDescent="0.25">
      <c r="J3576" s="107" t="str">
        <f t="shared" si="55"/>
        <v/>
      </c>
    </row>
    <row r="3577" spans="10:10" hidden="1" x14ac:dyDescent="0.25">
      <c r="J3577" s="107" t="str">
        <f t="shared" si="55"/>
        <v/>
      </c>
    </row>
    <row r="3578" spans="10:10" hidden="1" x14ac:dyDescent="0.25">
      <c r="J3578" s="107" t="str">
        <f t="shared" si="55"/>
        <v/>
      </c>
    </row>
    <row r="3579" spans="10:10" hidden="1" x14ac:dyDescent="0.25">
      <c r="J3579" s="107" t="str">
        <f t="shared" si="55"/>
        <v/>
      </c>
    </row>
    <row r="3580" spans="10:10" hidden="1" x14ac:dyDescent="0.25">
      <c r="J3580" s="107" t="str">
        <f t="shared" si="55"/>
        <v/>
      </c>
    </row>
    <row r="3581" spans="10:10" hidden="1" x14ac:dyDescent="0.25">
      <c r="J3581" s="107" t="str">
        <f t="shared" si="55"/>
        <v/>
      </c>
    </row>
    <row r="3582" spans="10:10" hidden="1" x14ac:dyDescent="0.25">
      <c r="J3582" s="107" t="str">
        <f t="shared" si="55"/>
        <v/>
      </c>
    </row>
    <row r="3583" spans="10:10" hidden="1" x14ac:dyDescent="0.25">
      <c r="J3583" s="107" t="str">
        <f t="shared" si="55"/>
        <v/>
      </c>
    </row>
    <row r="3584" spans="10:10" hidden="1" x14ac:dyDescent="0.25">
      <c r="J3584" s="107" t="str">
        <f t="shared" si="55"/>
        <v/>
      </c>
    </row>
    <row r="3585" spans="10:10" hidden="1" x14ac:dyDescent="0.25">
      <c r="J3585" s="107" t="str">
        <f t="shared" si="55"/>
        <v/>
      </c>
    </row>
    <row r="3586" spans="10:10" hidden="1" x14ac:dyDescent="0.25">
      <c r="J3586" s="107" t="str">
        <f t="shared" ref="J3586:J3649" si="56">IF(A3586="","",IF(OR(C3586=73,C3586=74,C3586=75),75,IF(OR(C3586=31,C3586=32,C3586=33),33,IF(OR(C3586=301,C3586=302,C3586=303,C3586=304,C3586=305),301,C3586))))</f>
        <v/>
      </c>
    </row>
    <row r="3587" spans="10:10" hidden="1" x14ac:dyDescent="0.25">
      <c r="J3587" s="107" t="str">
        <f t="shared" si="56"/>
        <v/>
      </c>
    </row>
    <row r="3588" spans="10:10" hidden="1" x14ac:dyDescent="0.25">
      <c r="J3588" s="107" t="str">
        <f t="shared" si="56"/>
        <v/>
      </c>
    </row>
    <row r="3589" spans="10:10" hidden="1" x14ac:dyDescent="0.25">
      <c r="J3589" s="107" t="str">
        <f t="shared" si="56"/>
        <v/>
      </c>
    </row>
    <row r="3590" spans="10:10" hidden="1" x14ac:dyDescent="0.25">
      <c r="J3590" s="107" t="str">
        <f t="shared" si="56"/>
        <v/>
      </c>
    </row>
    <row r="3591" spans="10:10" hidden="1" x14ac:dyDescent="0.25">
      <c r="J3591" s="107" t="str">
        <f t="shared" si="56"/>
        <v/>
      </c>
    </row>
    <row r="3592" spans="10:10" hidden="1" x14ac:dyDescent="0.25">
      <c r="J3592" s="107" t="str">
        <f t="shared" si="56"/>
        <v/>
      </c>
    </row>
    <row r="3593" spans="10:10" hidden="1" x14ac:dyDescent="0.25">
      <c r="J3593" s="107" t="str">
        <f t="shared" si="56"/>
        <v/>
      </c>
    </row>
    <row r="3594" spans="10:10" hidden="1" x14ac:dyDescent="0.25">
      <c r="J3594" s="107" t="str">
        <f t="shared" si="56"/>
        <v/>
      </c>
    </row>
    <row r="3595" spans="10:10" hidden="1" x14ac:dyDescent="0.25">
      <c r="J3595" s="107" t="str">
        <f t="shared" si="56"/>
        <v/>
      </c>
    </row>
    <row r="3596" spans="10:10" hidden="1" x14ac:dyDescent="0.25">
      <c r="J3596" s="107" t="str">
        <f t="shared" si="56"/>
        <v/>
      </c>
    </row>
    <row r="3597" spans="10:10" hidden="1" x14ac:dyDescent="0.25">
      <c r="J3597" s="107" t="str">
        <f t="shared" si="56"/>
        <v/>
      </c>
    </row>
    <row r="3598" spans="10:10" hidden="1" x14ac:dyDescent="0.25">
      <c r="J3598" s="107" t="str">
        <f t="shared" si="56"/>
        <v/>
      </c>
    </row>
    <row r="3599" spans="10:10" hidden="1" x14ac:dyDescent="0.25">
      <c r="J3599" s="107" t="str">
        <f t="shared" si="56"/>
        <v/>
      </c>
    </row>
    <row r="3600" spans="10:10" hidden="1" x14ac:dyDescent="0.25">
      <c r="J3600" s="107" t="str">
        <f t="shared" si="56"/>
        <v/>
      </c>
    </row>
    <row r="3601" spans="10:10" hidden="1" x14ac:dyDescent="0.25">
      <c r="J3601" s="107" t="str">
        <f t="shared" si="56"/>
        <v/>
      </c>
    </row>
    <row r="3602" spans="10:10" hidden="1" x14ac:dyDescent="0.25">
      <c r="J3602" s="107" t="str">
        <f t="shared" si="56"/>
        <v/>
      </c>
    </row>
    <row r="3603" spans="10:10" hidden="1" x14ac:dyDescent="0.25">
      <c r="J3603" s="107" t="str">
        <f t="shared" si="56"/>
        <v/>
      </c>
    </row>
    <row r="3604" spans="10:10" hidden="1" x14ac:dyDescent="0.25">
      <c r="J3604" s="107" t="str">
        <f t="shared" si="56"/>
        <v/>
      </c>
    </row>
    <row r="3605" spans="10:10" hidden="1" x14ac:dyDescent="0.25">
      <c r="J3605" s="107" t="str">
        <f t="shared" si="56"/>
        <v/>
      </c>
    </row>
    <row r="3606" spans="10:10" hidden="1" x14ac:dyDescent="0.25">
      <c r="J3606" s="107" t="str">
        <f t="shared" si="56"/>
        <v/>
      </c>
    </row>
    <row r="3607" spans="10:10" hidden="1" x14ac:dyDescent="0.25">
      <c r="J3607" s="107" t="str">
        <f t="shared" si="56"/>
        <v/>
      </c>
    </row>
    <row r="3608" spans="10:10" hidden="1" x14ac:dyDescent="0.25">
      <c r="J3608" s="107" t="str">
        <f t="shared" si="56"/>
        <v/>
      </c>
    </row>
    <row r="3609" spans="10:10" hidden="1" x14ac:dyDescent="0.25">
      <c r="J3609" s="107" t="str">
        <f t="shared" si="56"/>
        <v/>
      </c>
    </row>
    <row r="3610" spans="10:10" hidden="1" x14ac:dyDescent="0.25">
      <c r="J3610" s="107" t="str">
        <f t="shared" si="56"/>
        <v/>
      </c>
    </row>
    <row r="3611" spans="10:10" hidden="1" x14ac:dyDescent="0.25">
      <c r="J3611" s="107" t="str">
        <f t="shared" si="56"/>
        <v/>
      </c>
    </row>
    <row r="3612" spans="10:10" hidden="1" x14ac:dyDescent="0.25">
      <c r="J3612" s="107" t="str">
        <f t="shared" si="56"/>
        <v/>
      </c>
    </row>
    <row r="3613" spans="10:10" hidden="1" x14ac:dyDescent="0.25">
      <c r="J3613" s="107" t="str">
        <f t="shared" si="56"/>
        <v/>
      </c>
    </row>
    <row r="3614" spans="10:10" hidden="1" x14ac:dyDescent="0.25">
      <c r="J3614" s="107" t="str">
        <f t="shared" si="56"/>
        <v/>
      </c>
    </row>
    <row r="3615" spans="10:10" hidden="1" x14ac:dyDescent="0.25">
      <c r="J3615" s="107" t="str">
        <f t="shared" si="56"/>
        <v/>
      </c>
    </row>
    <row r="3616" spans="10:10" hidden="1" x14ac:dyDescent="0.25">
      <c r="J3616" s="107" t="str">
        <f t="shared" si="56"/>
        <v/>
      </c>
    </row>
    <row r="3617" spans="10:10" hidden="1" x14ac:dyDescent="0.25">
      <c r="J3617" s="107" t="str">
        <f t="shared" si="56"/>
        <v/>
      </c>
    </row>
    <row r="3618" spans="10:10" hidden="1" x14ac:dyDescent="0.25">
      <c r="J3618" s="107" t="str">
        <f t="shared" si="56"/>
        <v/>
      </c>
    </row>
    <row r="3619" spans="10:10" hidden="1" x14ac:dyDescent="0.25">
      <c r="J3619" s="107" t="str">
        <f t="shared" si="56"/>
        <v/>
      </c>
    </row>
    <row r="3620" spans="10:10" hidden="1" x14ac:dyDescent="0.25">
      <c r="J3620" s="107" t="str">
        <f t="shared" si="56"/>
        <v/>
      </c>
    </row>
    <row r="3621" spans="10:10" hidden="1" x14ac:dyDescent="0.25">
      <c r="J3621" s="107" t="str">
        <f t="shared" si="56"/>
        <v/>
      </c>
    </row>
    <row r="3622" spans="10:10" hidden="1" x14ac:dyDescent="0.25">
      <c r="J3622" s="107" t="str">
        <f t="shared" si="56"/>
        <v/>
      </c>
    </row>
    <row r="3623" spans="10:10" hidden="1" x14ac:dyDescent="0.25">
      <c r="J3623" s="107" t="str">
        <f t="shared" si="56"/>
        <v/>
      </c>
    </row>
    <row r="3624" spans="10:10" hidden="1" x14ac:dyDescent="0.25">
      <c r="J3624" s="107" t="str">
        <f t="shared" si="56"/>
        <v/>
      </c>
    </row>
    <row r="3625" spans="10:10" hidden="1" x14ac:dyDescent="0.25">
      <c r="J3625" s="107" t="str">
        <f t="shared" si="56"/>
        <v/>
      </c>
    </row>
    <row r="3626" spans="10:10" hidden="1" x14ac:dyDescent="0.25">
      <c r="J3626" s="107" t="str">
        <f t="shared" si="56"/>
        <v/>
      </c>
    </row>
    <row r="3627" spans="10:10" hidden="1" x14ac:dyDescent="0.25">
      <c r="J3627" s="107" t="str">
        <f t="shared" si="56"/>
        <v/>
      </c>
    </row>
    <row r="3628" spans="10:10" hidden="1" x14ac:dyDescent="0.25">
      <c r="J3628" s="107" t="str">
        <f t="shared" si="56"/>
        <v/>
      </c>
    </row>
    <row r="3629" spans="10:10" hidden="1" x14ac:dyDescent="0.25">
      <c r="J3629" s="107" t="str">
        <f t="shared" si="56"/>
        <v/>
      </c>
    </row>
    <row r="3630" spans="10:10" hidden="1" x14ac:dyDescent="0.25">
      <c r="J3630" s="107" t="str">
        <f t="shared" si="56"/>
        <v/>
      </c>
    </row>
    <row r="3631" spans="10:10" hidden="1" x14ac:dyDescent="0.25">
      <c r="J3631" s="107" t="str">
        <f t="shared" si="56"/>
        <v/>
      </c>
    </row>
    <row r="3632" spans="10:10" hidden="1" x14ac:dyDescent="0.25">
      <c r="J3632" s="107" t="str">
        <f t="shared" si="56"/>
        <v/>
      </c>
    </row>
    <row r="3633" spans="10:10" hidden="1" x14ac:dyDescent="0.25">
      <c r="J3633" s="107" t="str">
        <f t="shared" si="56"/>
        <v/>
      </c>
    </row>
    <row r="3634" spans="10:10" hidden="1" x14ac:dyDescent="0.25">
      <c r="J3634" s="107" t="str">
        <f t="shared" si="56"/>
        <v/>
      </c>
    </row>
    <row r="3635" spans="10:10" hidden="1" x14ac:dyDescent="0.25">
      <c r="J3635" s="107" t="str">
        <f t="shared" si="56"/>
        <v/>
      </c>
    </row>
    <row r="3636" spans="10:10" hidden="1" x14ac:dyDescent="0.25">
      <c r="J3636" s="107" t="str">
        <f t="shared" si="56"/>
        <v/>
      </c>
    </row>
    <row r="3637" spans="10:10" hidden="1" x14ac:dyDescent="0.25">
      <c r="J3637" s="107" t="str">
        <f t="shared" si="56"/>
        <v/>
      </c>
    </row>
    <row r="3638" spans="10:10" hidden="1" x14ac:dyDescent="0.25">
      <c r="J3638" s="107" t="str">
        <f t="shared" si="56"/>
        <v/>
      </c>
    </row>
    <row r="3639" spans="10:10" hidden="1" x14ac:dyDescent="0.25">
      <c r="J3639" s="107" t="str">
        <f t="shared" si="56"/>
        <v/>
      </c>
    </row>
    <row r="3640" spans="10:10" hidden="1" x14ac:dyDescent="0.25">
      <c r="J3640" s="107" t="str">
        <f t="shared" si="56"/>
        <v/>
      </c>
    </row>
    <row r="3641" spans="10:10" hidden="1" x14ac:dyDescent="0.25">
      <c r="J3641" s="107" t="str">
        <f t="shared" si="56"/>
        <v/>
      </c>
    </row>
    <row r="3642" spans="10:10" hidden="1" x14ac:dyDescent="0.25">
      <c r="J3642" s="107" t="str">
        <f t="shared" si="56"/>
        <v/>
      </c>
    </row>
    <row r="3643" spans="10:10" hidden="1" x14ac:dyDescent="0.25">
      <c r="J3643" s="107" t="str">
        <f t="shared" si="56"/>
        <v/>
      </c>
    </row>
    <row r="3644" spans="10:10" hidden="1" x14ac:dyDescent="0.25">
      <c r="J3644" s="107" t="str">
        <f t="shared" si="56"/>
        <v/>
      </c>
    </row>
    <row r="3645" spans="10:10" hidden="1" x14ac:dyDescent="0.25">
      <c r="J3645" s="107" t="str">
        <f t="shared" si="56"/>
        <v/>
      </c>
    </row>
    <row r="3646" spans="10:10" hidden="1" x14ac:dyDescent="0.25">
      <c r="J3646" s="107" t="str">
        <f t="shared" si="56"/>
        <v/>
      </c>
    </row>
    <row r="3647" spans="10:10" hidden="1" x14ac:dyDescent="0.25">
      <c r="J3647" s="107" t="str">
        <f t="shared" si="56"/>
        <v/>
      </c>
    </row>
    <row r="3648" spans="10:10" hidden="1" x14ac:dyDescent="0.25">
      <c r="J3648" s="107" t="str">
        <f t="shared" si="56"/>
        <v/>
      </c>
    </row>
    <row r="3649" spans="10:10" hidden="1" x14ac:dyDescent="0.25">
      <c r="J3649" s="107" t="str">
        <f t="shared" si="56"/>
        <v/>
      </c>
    </row>
    <row r="3650" spans="10:10" hidden="1" x14ac:dyDescent="0.25">
      <c r="J3650" s="107" t="str">
        <f t="shared" ref="J3650:J3713" si="57">IF(A3650="","",IF(OR(C3650=73,C3650=74,C3650=75),75,IF(OR(C3650=31,C3650=32,C3650=33),33,IF(OR(C3650=301,C3650=302,C3650=303,C3650=304,C3650=305),301,C3650))))</f>
        <v/>
      </c>
    </row>
    <row r="3651" spans="10:10" hidden="1" x14ac:dyDescent="0.25">
      <c r="J3651" s="107" t="str">
        <f t="shared" si="57"/>
        <v/>
      </c>
    </row>
    <row r="3652" spans="10:10" hidden="1" x14ac:dyDescent="0.25">
      <c r="J3652" s="107" t="str">
        <f t="shared" si="57"/>
        <v/>
      </c>
    </row>
    <row r="3653" spans="10:10" hidden="1" x14ac:dyDescent="0.25">
      <c r="J3653" s="107" t="str">
        <f t="shared" si="57"/>
        <v/>
      </c>
    </row>
    <row r="3654" spans="10:10" hidden="1" x14ac:dyDescent="0.25">
      <c r="J3654" s="107" t="str">
        <f t="shared" si="57"/>
        <v/>
      </c>
    </row>
    <row r="3655" spans="10:10" hidden="1" x14ac:dyDescent="0.25">
      <c r="J3655" s="107" t="str">
        <f t="shared" si="57"/>
        <v/>
      </c>
    </row>
    <row r="3656" spans="10:10" hidden="1" x14ac:dyDescent="0.25">
      <c r="J3656" s="107" t="str">
        <f t="shared" si="57"/>
        <v/>
      </c>
    </row>
    <row r="3657" spans="10:10" hidden="1" x14ac:dyDescent="0.25">
      <c r="J3657" s="107" t="str">
        <f t="shared" si="57"/>
        <v/>
      </c>
    </row>
    <row r="3658" spans="10:10" hidden="1" x14ac:dyDescent="0.25">
      <c r="J3658" s="107" t="str">
        <f t="shared" si="57"/>
        <v/>
      </c>
    </row>
    <row r="3659" spans="10:10" hidden="1" x14ac:dyDescent="0.25">
      <c r="J3659" s="107" t="str">
        <f t="shared" si="57"/>
        <v/>
      </c>
    </row>
    <row r="3660" spans="10:10" hidden="1" x14ac:dyDescent="0.25">
      <c r="J3660" s="107" t="str">
        <f t="shared" si="57"/>
        <v/>
      </c>
    </row>
    <row r="3661" spans="10:10" hidden="1" x14ac:dyDescent="0.25">
      <c r="J3661" s="107" t="str">
        <f t="shared" si="57"/>
        <v/>
      </c>
    </row>
    <row r="3662" spans="10:10" hidden="1" x14ac:dyDescent="0.25">
      <c r="J3662" s="107" t="str">
        <f t="shared" si="57"/>
        <v/>
      </c>
    </row>
    <row r="3663" spans="10:10" hidden="1" x14ac:dyDescent="0.25">
      <c r="J3663" s="107" t="str">
        <f t="shared" si="57"/>
        <v/>
      </c>
    </row>
    <row r="3664" spans="10:10" hidden="1" x14ac:dyDescent="0.25">
      <c r="J3664" s="107" t="str">
        <f t="shared" si="57"/>
        <v/>
      </c>
    </row>
    <row r="3665" spans="10:10" hidden="1" x14ac:dyDescent="0.25">
      <c r="J3665" s="107" t="str">
        <f t="shared" si="57"/>
        <v/>
      </c>
    </row>
    <row r="3666" spans="10:10" hidden="1" x14ac:dyDescent="0.25">
      <c r="J3666" s="107" t="str">
        <f t="shared" si="57"/>
        <v/>
      </c>
    </row>
    <row r="3667" spans="10:10" hidden="1" x14ac:dyDescent="0.25">
      <c r="J3667" s="107" t="str">
        <f t="shared" si="57"/>
        <v/>
      </c>
    </row>
    <row r="3668" spans="10:10" hidden="1" x14ac:dyDescent="0.25">
      <c r="J3668" s="107" t="str">
        <f t="shared" si="57"/>
        <v/>
      </c>
    </row>
    <row r="3669" spans="10:10" hidden="1" x14ac:dyDescent="0.25">
      <c r="J3669" s="107" t="str">
        <f t="shared" si="57"/>
        <v/>
      </c>
    </row>
    <row r="3670" spans="10:10" hidden="1" x14ac:dyDescent="0.25">
      <c r="J3670" s="107" t="str">
        <f t="shared" si="57"/>
        <v/>
      </c>
    </row>
    <row r="3671" spans="10:10" hidden="1" x14ac:dyDescent="0.25">
      <c r="J3671" s="107" t="str">
        <f t="shared" si="57"/>
        <v/>
      </c>
    </row>
    <row r="3672" spans="10:10" hidden="1" x14ac:dyDescent="0.25">
      <c r="J3672" s="107" t="str">
        <f t="shared" si="57"/>
        <v/>
      </c>
    </row>
    <row r="3673" spans="10:10" hidden="1" x14ac:dyDescent="0.25">
      <c r="J3673" s="107" t="str">
        <f t="shared" si="57"/>
        <v/>
      </c>
    </row>
    <row r="3674" spans="10:10" hidden="1" x14ac:dyDescent="0.25">
      <c r="J3674" s="107" t="str">
        <f t="shared" si="57"/>
        <v/>
      </c>
    </row>
    <row r="3675" spans="10:10" hidden="1" x14ac:dyDescent="0.25">
      <c r="J3675" s="107" t="str">
        <f t="shared" si="57"/>
        <v/>
      </c>
    </row>
    <row r="3676" spans="10:10" hidden="1" x14ac:dyDescent="0.25">
      <c r="J3676" s="107" t="str">
        <f t="shared" si="57"/>
        <v/>
      </c>
    </row>
    <row r="3677" spans="10:10" hidden="1" x14ac:dyDescent="0.25">
      <c r="J3677" s="107" t="str">
        <f t="shared" si="57"/>
        <v/>
      </c>
    </row>
    <row r="3678" spans="10:10" hidden="1" x14ac:dyDescent="0.25">
      <c r="J3678" s="107" t="str">
        <f t="shared" si="57"/>
        <v/>
      </c>
    </row>
    <row r="3679" spans="10:10" hidden="1" x14ac:dyDescent="0.25">
      <c r="J3679" s="107" t="str">
        <f t="shared" si="57"/>
        <v/>
      </c>
    </row>
    <row r="3680" spans="10:10" hidden="1" x14ac:dyDescent="0.25">
      <c r="J3680" s="107" t="str">
        <f t="shared" si="57"/>
        <v/>
      </c>
    </row>
    <row r="3681" spans="10:10" hidden="1" x14ac:dyDescent="0.25">
      <c r="J3681" s="107" t="str">
        <f t="shared" si="57"/>
        <v/>
      </c>
    </row>
    <row r="3682" spans="10:10" hidden="1" x14ac:dyDescent="0.25">
      <c r="J3682" s="107" t="str">
        <f t="shared" si="57"/>
        <v/>
      </c>
    </row>
    <row r="3683" spans="10:10" hidden="1" x14ac:dyDescent="0.25">
      <c r="J3683" s="107" t="str">
        <f t="shared" si="57"/>
        <v/>
      </c>
    </row>
    <row r="3684" spans="10:10" hidden="1" x14ac:dyDescent="0.25">
      <c r="J3684" s="107" t="str">
        <f t="shared" si="57"/>
        <v/>
      </c>
    </row>
    <row r="3685" spans="10:10" hidden="1" x14ac:dyDescent="0.25">
      <c r="J3685" s="107" t="str">
        <f t="shared" si="57"/>
        <v/>
      </c>
    </row>
    <row r="3686" spans="10:10" hidden="1" x14ac:dyDescent="0.25">
      <c r="J3686" s="107" t="str">
        <f t="shared" si="57"/>
        <v/>
      </c>
    </row>
    <row r="3687" spans="10:10" hidden="1" x14ac:dyDescent="0.25">
      <c r="J3687" s="107" t="str">
        <f t="shared" si="57"/>
        <v/>
      </c>
    </row>
    <row r="3688" spans="10:10" hidden="1" x14ac:dyDescent="0.25">
      <c r="J3688" s="107" t="str">
        <f t="shared" si="57"/>
        <v/>
      </c>
    </row>
    <row r="3689" spans="10:10" hidden="1" x14ac:dyDescent="0.25">
      <c r="J3689" s="107" t="str">
        <f t="shared" si="57"/>
        <v/>
      </c>
    </row>
    <row r="3690" spans="10:10" hidden="1" x14ac:dyDescent="0.25">
      <c r="J3690" s="107" t="str">
        <f t="shared" si="57"/>
        <v/>
      </c>
    </row>
    <row r="3691" spans="10:10" hidden="1" x14ac:dyDescent="0.25">
      <c r="J3691" s="107" t="str">
        <f t="shared" si="57"/>
        <v/>
      </c>
    </row>
    <row r="3692" spans="10:10" hidden="1" x14ac:dyDescent="0.25">
      <c r="J3692" s="107" t="str">
        <f t="shared" si="57"/>
        <v/>
      </c>
    </row>
    <row r="3693" spans="10:10" hidden="1" x14ac:dyDescent="0.25">
      <c r="J3693" s="107" t="str">
        <f t="shared" si="57"/>
        <v/>
      </c>
    </row>
    <row r="3694" spans="10:10" hidden="1" x14ac:dyDescent="0.25">
      <c r="J3694" s="107" t="str">
        <f t="shared" si="57"/>
        <v/>
      </c>
    </row>
    <row r="3695" spans="10:10" hidden="1" x14ac:dyDescent="0.25">
      <c r="J3695" s="107" t="str">
        <f t="shared" si="57"/>
        <v/>
      </c>
    </row>
    <row r="3696" spans="10:10" hidden="1" x14ac:dyDescent="0.25">
      <c r="J3696" s="107" t="str">
        <f t="shared" si="57"/>
        <v/>
      </c>
    </row>
    <row r="3697" spans="10:10" hidden="1" x14ac:dyDescent="0.25">
      <c r="J3697" s="107" t="str">
        <f t="shared" si="57"/>
        <v/>
      </c>
    </row>
    <row r="3698" spans="10:10" hidden="1" x14ac:dyDescent="0.25">
      <c r="J3698" s="107" t="str">
        <f t="shared" si="57"/>
        <v/>
      </c>
    </row>
    <row r="3699" spans="10:10" hidden="1" x14ac:dyDescent="0.25">
      <c r="J3699" s="107" t="str">
        <f t="shared" si="57"/>
        <v/>
      </c>
    </row>
    <row r="3700" spans="10:10" hidden="1" x14ac:dyDescent="0.25">
      <c r="J3700" s="107" t="str">
        <f t="shared" si="57"/>
        <v/>
      </c>
    </row>
    <row r="3701" spans="10:10" hidden="1" x14ac:dyDescent="0.25">
      <c r="J3701" s="107" t="str">
        <f t="shared" si="57"/>
        <v/>
      </c>
    </row>
    <row r="3702" spans="10:10" hidden="1" x14ac:dyDescent="0.25">
      <c r="J3702" s="107" t="str">
        <f t="shared" si="57"/>
        <v/>
      </c>
    </row>
    <row r="3703" spans="10:10" hidden="1" x14ac:dyDescent="0.25">
      <c r="J3703" s="107" t="str">
        <f t="shared" si="57"/>
        <v/>
      </c>
    </row>
    <row r="3704" spans="10:10" hidden="1" x14ac:dyDescent="0.25">
      <c r="J3704" s="107" t="str">
        <f t="shared" si="57"/>
        <v/>
      </c>
    </row>
    <row r="3705" spans="10:10" hidden="1" x14ac:dyDescent="0.25">
      <c r="J3705" s="107" t="str">
        <f t="shared" si="57"/>
        <v/>
      </c>
    </row>
    <row r="3706" spans="10:10" hidden="1" x14ac:dyDescent="0.25">
      <c r="J3706" s="107" t="str">
        <f t="shared" si="57"/>
        <v/>
      </c>
    </row>
    <row r="3707" spans="10:10" hidden="1" x14ac:dyDescent="0.25">
      <c r="J3707" s="107" t="str">
        <f t="shared" si="57"/>
        <v/>
      </c>
    </row>
    <row r="3708" spans="10:10" hidden="1" x14ac:dyDescent="0.25">
      <c r="J3708" s="107" t="str">
        <f t="shared" si="57"/>
        <v/>
      </c>
    </row>
    <row r="3709" spans="10:10" hidden="1" x14ac:dyDescent="0.25">
      <c r="J3709" s="107" t="str">
        <f t="shared" si="57"/>
        <v/>
      </c>
    </row>
    <row r="3710" spans="10:10" hidden="1" x14ac:dyDescent="0.25">
      <c r="J3710" s="107" t="str">
        <f t="shared" si="57"/>
        <v/>
      </c>
    </row>
    <row r="3711" spans="10:10" hidden="1" x14ac:dyDescent="0.25">
      <c r="J3711" s="107" t="str">
        <f t="shared" si="57"/>
        <v/>
      </c>
    </row>
    <row r="3712" spans="10:10" hidden="1" x14ac:dyDescent="0.25">
      <c r="J3712" s="107" t="str">
        <f t="shared" si="57"/>
        <v/>
      </c>
    </row>
    <row r="3713" spans="10:10" hidden="1" x14ac:dyDescent="0.25">
      <c r="J3713" s="107" t="str">
        <f t="shared" si="57"/>
        <v/>
      </c>
    </row>
    <row r="3714" spans="10:10" hidden="1" x14ac:dyDescent="0.25">
      <c r="J3714" s="107" t="str">
        <f t="shared" ref="J3714:J3777" si="58">IF(A3714="","",IF(OR(C3714=73,C3714=74,C3714=75),75,IF(OR(C3714=31,C3714=32,C3714=33),33,IF(OR(C3714=301,C3714=302,C3714=303,C3714=304,C3714=305),301,C3714))))</f>
        <v/>
      </c>
    </row>
    <row r="3715" spans="10:10" hidden="1" x14ac:dyDescent="0.25">
      <c r="J3715" s="107" t="str">
        <f t="shared" si="58"/>
        <v/>
      </c>
    </row>
    <row r="3716" spans="10:10" hidden="1" x14ac:dyDescent="0.25">
      <c r="J3716" s="107" t="str">
        <f t="shared" si="58"/>
        <v/>
      </c>
    </row>
    <row r="3717" spans="10:10" hidden="1" x14ac:dyDescent="0.25">
      <c r="J3717" s="107" t="str">
        <f t="shared" si="58"/>
        <v/>
      </c>
    </row>
    <row r="3718" spans="10:10" hidden="1" x14ac:dyDescent="0.25">
      <c r="J3718" s="107" t="str">
        <f t="shared" si="58"/>
        <v/>
      </c>
    </row>
    <row r="3719" spans="10:10" hidden="1" x14ac:dyDescent="0.25">
      <c r="J3719" s="107" t="str">
        <f t="shared" si="58"/>
        <v/>
      </c>
    </row>
    <row r="3720" spans="10:10" hidden="1" x14ac:dyDescent="0.25">
      <c r="J3720" s="107" t="str">
        <f t="shared" si="58"/>
        <v/>
      </c>
    </row>
    <row r="3721" spans="10:10" hidden="1" x14ac:dyDescent="0.25">
      <c r="J3721" s="107" t="str">
        <f t="shared" si="58"/>
        <v/>
      </c>
    </row>
    <row r="3722" spans="10:10" hidden="1" x14ac:dyDescent="0.25">
      <c r="J3722" s="107" t="str">
        <f t="shared" si="58"/>
        <v/>
      </c>
    </row>
    <row r="3723" spans="10:10" hidden="1" x14ac:dyDescent="0.25">
      <c r="J3723" s="107" t="str">
        <f t="shared" si="58"/>
        <v/>
      </c>
    </row>
    <row r="3724" spans="10:10" hidden="1" x14ac:dyDescent="0.25">
      <c r="J3724" s="107" t="str">
        <f t="shared" si="58"/>
        <v/>
      </c>
    </row>
    <row r="3725" spans="10:10" hidden="1" x14ac:dyDescent="0.25">
      <c r="J3725" s="107" t="str">
        <f t="shared" si="58"/>
        <v/>
      </c>
    </row>
    <row r="3726" spans="10:10" hidden="1" x14ac:dyDescent="0.25">
      <c r="J3726" s="107" t="str">
        <f t="shared" si="58"/>
        <v/>
      </c>
    </row>
    <row r="3727" spans="10:10" hidden="1" x14ac:dyDescent="0.25">
      <c r="J3727" s="107" t="str">
        <f t="shared" si="58"/>
        <v/>
      </c>
    </row>
    <row r="3728" spans="10:10" hidden="1" x14ac:dyDescent="0.25">
      <c r="J3728" s="107" t="str">
        <f t="shared" si="58"/>
        <v/>
      </c>
    </row>
    <row r="3729" spans="10:10" hidden="1" x14ac:dyDescent="0.25">
      <c r="J3729" s="107" t="str">
        <f t="shared" si="58"/>
        <v/>
      </c>
    </row>
    <row r="3730" spans="10:10" hidden="1" x14ac:dyDescent="0.25">
      <c r="J3730" s="107" t="str">
        <f t="shared" si="58"/>
        <v/>
      </c>
    </row>
    <row r="3731" spans="10:10" hidden="1" x14ac:dyDescent="0.25">
      <c r="J3731" s="107" t="str">
        <f t="shared" si="58"/>
        <v/>
      </c>
    </row>
    <row r="3732" spans="10:10" hidden="1" x14ac:dyDescent="0.25">
      <c r="J3732" s="107" t="str">
        <f t="shared" si="58"/>
        <v/>
      </c>
    </row>
    <row r="3733" spans="10:10" hidden="1" x14ac:dyDescent="0.25">
      <c r="J3733" s="107" t="str">
        <f t="shared" si="58"/>
        <v/>
      </c>
    </row>
    <row r="3734" spans="10:10" hidden="1" x14ac:dyDescent="0.25">
      <c r="J3734" s="107" t="str">
        <f t="shared" si="58"/>
        <v/>
      </c>
    </row>
    <row r="3735" spans="10:10" hidden="1" x14ac:dyDescent="0.25">
      <c r="J3735" s="107" t="str">
        <f t="shared" si="58"/>
        <v/>
      </c>
    </row>
    <row r="3736" spans="10:10" hidden="1" x14ac:dyDescent="0.25">
      <c r="J3736" s="107" t="str">
        <f t="shared" si="58"/>
        <v/>
      </c>
    </row>
    <row r="3737" spans="10:10" hidden="1" x14ac:dyDescent="0.25">
      <c r="J3737" s="107" t="str">
        <f t="shared" si="58"/>
        <v/>
      </c>
    </row>
    <row r="3738" spans="10:10" hidden="1" x14ac:dyDescent="0.25">
      <c r="J3738" s="107" t="str">
        <f t="shared" si="58"/>
        <v/>
      </c>
    </row>
    <row r="3739" spans="10:10" hidden="1" x14ac:dyDescent="0.25">
      <c r="J3739" s="107" t="str">
        <f t="shared" si="58"/>
        <v/>
      </c>
    </row>
    <row r="3740" spans="10:10" hidden="1" x14ac:dyDescent="0.25">
      <c r="J3740" s="107" t="str">
        <f t="shared" si="58"/>
        <v/>
      </c>
    </row>
    <row r="3741" spans="10:10" hidden="1" x14ac:dyDescent="0.25">
      <c r="J3741" s="107" t="str">
        <f t="shared" si="58"/>
        <v/>
      </c>
    </row>
    <row r="3742" spans="10:10" hidden="1" x14ac:dyDescent="0.25">
      <c r="J3742" s="107" t="str">
        <f t="shared" si="58"/>
        <v/>
      </c>
    </row>
    <row r="3743" spans="10:10" hidden="1" x14ac:dyDescent="0.25">
      <c r="J3743" s="107" t="str">
        <f t="shared" si="58"/>
        <v/>
      </c>
    </row>
    <row r="3744" spans="10:10" hidden="1" x14ac:dyDescent="0.25">
      <c r="J3744" s="107" t="str">
        <f t="shared" si="58"/>
        <v/>
      </c>
    </row>
    <row r="3745" spans="10:10" hidden="1" x14ac:dyDescent="0.25">
      <c r="J3745" s="107" t="str">
        <f t="shared" si="58"/>
        <v/>
      </c>
    </row>
    <row r="3746" spans="10:10" hidden="1" x14ac:dyDescent="0.25">
      <c r="J3746" s="107" t="str">
        <f t="shared" si="58"/>
        <v/>
      </c>
    </row>
    <row r="3747" spans="10:10" hidden="1" x14ac:dyDescent="0.25">
      <c r="J3747" s="107" t="str">
        <f t="shared" si="58"/>
        <v/>
      </c>
    </row>
    <row r="3748" spans="10:10" hidden="1" x14ac:dyDescent="0.25">
      <c r="J3748" s="107" t="str">
        <f t="shared" si="58"/>
        <v/>
      </c>
    </row>
    <row r="3749" spans="10:10" hidden="1" x14ac:dyDescent="0.25">
      <c r="J3749" s="107" t="str">
        <f t="shared" si="58"/>
        <v/>
      </c>
    </row>
    <row r="3750" spans="10:10" hidden="1" x14ac:dyDescent="0.25">
      <c r="J3750" s="107" t="str">
        <f t="shared" si="58"/>
        <v/>
      </c>
    </row>
    <row r="3751" spans="10:10" hidden="1" x14ac:dyDescent="0.25">
      <c r="J3751" s="107" t="str">
        <f t="shared" si="58"/>
        <v/>
      </c>
    </row>
    <row r="3752" spans="10:10" hidden="1" x14ac:dyDescent="0.25">
      <c r="J3752" s="107" t="str">
        <f t="shared" si="58"/>
        <v/>
      </c>
    </row>
    <row r="3753" spans="10:10" hidden="1" x14ac:dyDescent="0.25">
      <c r="J3753" s="107" t="str">
        <f t="shared" si="58"/>
        <v/>
      </c>
    </row>
    <row r="3754" spans="10:10" hidden="1" x14ac:dyDescent="0.25">
      <c r="J3754" s="107" t="str">
        <f t="shared" si="58"/>
        <v/>
      </c>
    </row>
    <row r="3755" spans="10:10" hidden="1" x14ac:dyDescent="0.25">
      <c r="J3755" s="107" t="str">
        <f t="shared" si="58"/>
        <v/>
      </c>
    </row>
    <row r="3756" spans="10:10" hidden="1" x14ac:dyDescent="0.25">
      <c r="J3756" s="107" t="str">
        <f t="shared" si="58"/>
        <v/>
      </c>
    </row>
    <row r="3757" spans="10:10" hidden="1" x14ac:dyDescent="0.25">
      <c r="J3757" s="107" t="str">
        <f t="shared" si="58"/>
        <v/>
      </c>
    </row>
    <row r="3758" spans="10:10" hidden="1" x14ac:dyDescent="0.25">
      <c r="J3758" s="107" t="str">
        <f t="shared" si="58"/>
        <v/>
      </c>
    </row>
    <row r="3759" spans="10:10" hidden="1" x14ac:dyDescent="0.25">
      <c r="J3759" s="107" t="str">
        <f t="shared" si="58"/>
        <v/>
      </c>
    </row>
    <row r="3760" spans="10:10" hidden="1" x14ac:dyDescent="0.25">
      <c r="J3760" s="107" t="str">
        <f t="shared" si="58"/>
        <v/>
      </c>
    </row>
    <row r="3761" spans="10:10" hidden="1" x14ac:dyDescent="0.25">
      <c r="J3761" s="107" t="str">
        <f t="shared" si="58"/>
        <v/>
      </c>
    </row>
    <row r="3762" spans="10:10" hidden="1" x14ac:dyDescent="0.25">
      <c r="J3762" s="107" t="str">
        <f t="shared" si="58"/>
        <v/>
      </c>
    </row>
    <row r="3763" spans="10:10" hidden="1" x14ac:dyDescent="0.25">
      <c r="J3763" s="107" t="str">
        <f t="shared" si="58"/>
        <v/>
      </c>
    </row>
    <row r="3764" spans="10:10" hidden="1" x14ac:dyDescent="0.25">
      <c r="J3764" s="107" t="str">
        <f t="shared" si="58"/>
        <v/>
      </c>
    </row>
    <row r="3765" spans="10:10" hidden="1" x14ac:dyDescent="0.25">
      <c r="J3765" s="107" t="str">
        <f t="shared" si="58"/>
        <v/>
      </c>
    </row>
    <row r="3766" spans="10:10" hidden="1" x14ac:dyDescent="0.25">
      <c r="J3766" s="107" t="str">
        <f t="shared" si="58"/>
        <v/>
      </c>
    </row>
    <row r="3767" spans="10:10" hidden="1" x14ac:dyDescent="0.25">
      <c r="J3767" s="107" t="str">
        <f t="shared" si="58"/>
        <v/>
      </c>
    </row>
    <row r="3768" spans="10:10" hidden="1" x14ac:dyDescent="0.25">
      <c r="J3768" s="107" t="str">
        <f t="shared" si="58"/>
        <v/>
      </c>
    </row>
    <row r="3769" spans="10:10" hidden="1" x14ac:dyDescent="0.25">
      <c r="J3769" s="107" t="str">
        <f t="shared" si="58"/>
        <v/>
      </c>
    </row>
    <row r="3770" spans="10:10" hidden="1" x14ac:dyDescent="0.25">
      <c r="J3770" s="107" t="str">
        <f t="shared" si="58"/>
        <v/>
      </c>
    </row>
    <row r="3771" spans="10:10" hidden="1" x14ac:dyDescent="0.25">
      <c r="J3771" s="107" t="str">
        <f t="shared" si="58"/>
        <v/>
      </c>
    </row>
    <row r="3772" spans="10:10" hidden="1" x14ac:dyDescent="0.25">
      <c r="J3772" s="107" t="str">
        <f t="shared" si="58"/>
        <v/>
      </c>
    </row>
    <row r="3773" spans="10:10" hidden="1" x14ac:dyDescent="0.25">
      <c r="J3773" s="107" t="str">
        <f t="shared" si="58"/>
        <v/>
      </c>
    </row>
    <row r="3774" spans="10:10" hidden="1" x14ac:dyDescent="0.25">
      <c r="J3774" s="107" t="str">
        <f t="shared" si="58"/>
        <v/>
      </c>
    </row>
    <row r="3775" spans="10:10" hidden="1" x14ac:dyDescent="0.25">
      <c r="J3775" s="107" t="str">
        <f t="shared" si="58"/>
        <v/>
      </c>
    </row>
    <row r="3776" spans="10:10" hidden="1" x14ac:dyDescent="0.25">
      <c r="J3776" s="107" t="str">
        <f t="shared" si="58"/>
        <v/>
      </c>
    </row>
    <row r="3777" spans="10:10" hidden="1" x14ac:dyDescent="0.25">
      <c r="J3777" s="107" t="str">
        <f t="shared" si="58"/>
        <v/>
      </c>
    </row>
    <row r="3778" spans="10:10" hidden="1" x14ac:dyDescent="0.25">
      <c r="J3778" s="107" t="str">
        <f t="shared" ref="J3778:J3841" si="59">IF(A3778="","",IF(OR(C3778=73,C3778=74,C3778=75),75,IF(OR(C3778=31,C3778=32,C3778=33),33,IF(OR(C3778=301,C3778=302,C3778=303,C3778=304,C3778=305),301,C3778))))</f>
        <v/>
      </c>
    </row>
    <row r="3779" spans="10:10" hidden="1" x14ac:dyDescent="0.25">
      <c r="J3779" s="107" t="str">
        <f t="shared" si="59"/>
        <v/>
      </c>
    </row>
    <row r="3780" spans="10:10" hidden="1" x14ac:dyDescent="0.25">
      <c r="J3780" s="107" t="str">
        <f t="shared" si="59"/>
        <v/>
      </c>
    </row>
    <row r="3781" spans="10:10" hidden="1" x14ac:dyDescent="0.25">
      <c r="J3781" s="107" t="str">
        <f t="shared" si="59"/>
        <v/>
      </c>
    </row>
    <row r="3782" spans="10:10" hidden="1" x14ac:dyDescent="0.25">
      <c r="J3782" s="107" t="str">
        <f t="shared" si="59"/>
        <v/>
      </c>
    </row>
    <row r="3783" spans="10:10" hidden="1" x14ac:dyDescent="0.25">
      <c r="J3783" s="107" t="str">
        <f t="shared" si="59"/>
        <v/>
      </c>
    </row>
    <row r="3784" spans="10:10" hidden="1" x14ac:dyDescent="0.25">
      <c r="J3784" s="107" t="str">
        <f t="shared" si="59"/>
        <v/>
      </c>
    </row>
    <row r="3785" spans="10:10" hidden="1" x14ac:dyDescent="0.25">
      <c r="J3785" s="107" t="str">
        <f t="shared" si="59"/>
        <v/>
      </c>
    </row>
    <row r="3786" spans="10:10" hidden="1" x14ac:dyDescent="0.25">
      <c r="J3786" s="107" t="str">
        <f t="shared" si="59"/>
        <v/>
      </c>
    </row>
    <row r="3787" spans="10:10" hidden="1" x14ac:dyDescent="0.25">
      <c r="J3787" s="107" t="str">
        <f t="shared" si="59"/>
        <v/>
      </c>
    </row>
    <row r="3788" spans="10:10" hidden="1" x14ac:dyDescent="0.25">
      <c r="J3788" s="107" t="str">
        <f t="shared" si="59"/>
        <v/>
      </c>
    </row>
    <row r="3789" spans="10:10" hidden="1" x14ac:dyDescent="0.25">
      <c r="J3789" s="107" t="str">
        <f t="shared" si="59"/>
        <v/>
      </c>
    </row>
    <row r="3790" spans="10:10" hidden="1" x14ac:dyDescent="0.25">
      <c r="J3790" s="107" t="str">
        <f t="shared" si="59"/>
        <v/>
      </c>
    </row>
    <row r="3791" spans="10:10" hidden="1" x14ac:dyDescent="0.25">
      <c r="J3791" s="107" t="str">
        <f t="shared" si="59"/>
        <v/>
      </c>
    </row>
    <row r="3792" spans="10:10" hidden="1" x14ac:dyDescent="0.25">
      <c r="J3792" s="107" t="str">
        <f t="shared" si="59"/>
        <v/>
      </c>
    </row>
    <row r="3793" spans="10:10" hidden="1" x14ac:dyDescent="0.25">
      <c r="J3793" s="107" t="str">
        <f t="shared" si="59"/>
        <v/>
      </c>
    </row>
    <row r="3794" spans="10:10" hidden="1" x14ac:dyDescent="0.25">
      <c r="J3794" s="107" t="str">
        <f t="shared" si="59"/>
        <v/>
      </c>
    </row>
    <row r="3795" spans="10:10" hidden="1" x14ac:dyDescent="0.25">
      <c r="J3795" s="107" t="str">
        <f t="shared" si="59"/>
        <v/>
      </c>
    </row>
    <row r="3796" spans="10:10" hidden="1" x14ac:dyDescent="0.25">
      <c r="J3796" s="107" t="str">
        <f t="shared" si="59"/>
        <v/>
      </c>
    </row>
    <row r="3797" spans="10:10" hidden="1" x14ac:dyDescent="0.25">
      <c r="J3797" s="107" t="str">
        <f t="shared" si="59"/>
        <v/>
      </c>
    </row>
    <row r="3798" spans="10:10" hidden="1" x14ac:dyDescent="0.25">
      <c r="J3798" s="107" t="str">
        <f t="shared" si="59"/>
        <v/>
      </c>
    </row>
    <row r="3799" spans="10:10" hidden="1" x14ac:dyDescent="0.25">
      <c r="J3799" s="107" t="str">
        <f t="shared" si="59"/>
        <v/>
      </c>
    </row>
    <row r="3800" spans="10:10" hidden="1" x14ac:dyDescent="0.25">
      <c r="J3800" s="107" t="str">
        <f t="shared" si="59"/>
        <v/>
      </c>
    </row>
    <row r="3801" spans="10:10" hidden="1" x14ac:dyDescent="0.25">
      <c r="J3801" s="107" t="str">
        <f t="shared" si="59"/>
        <v/>
      </c>
    </row>
    <row r="3802" spans="10:10" hidden="1" x14ac:dyDescent="0.25">
      <c r="J3802" s="107" t="str">
        <f t="shared" si="59"/>
        <v/>
      </c>
    </row>
    <row r="3803" spans="10:10" hidden="1" x14ac:dyDescent="0.25">
      <c r="J3803" s="107" t="str">
        <f t="shared" si="59"/>
        <v/>
      </c>
    </row>
    <row r="3804" spans="10:10" hidden="1" x14ac:dyDescent="0.25">
      <c r="J3804" s="107" t="str">
        <f t="shared" si="59"/>
        <v/>
      </c>
    </row>
    <row r="3805" spans="10:10" hidden="1" x14ac:dyDescent="0.25">
      <c r="J3805" s="107" t="str">
        <f t="shared" si="59"/>
        <v/>
      </c>
    </row>
    <row r="3806" spans="10:10" hidden="1" x14ac:dyDescent="0.25">
      <c r="J3806" s="107" t="str">
        <f t="shared" si="59"/>
        <v/>
      </c>
    </row>
    <row r="3807" spans="10:10" hidden="1" x14ac:dyDescent="0.25">
      <c r="J3807" s="107" t="str">
        <f t="shared" si="59"/>
        <v/>
      </c>
    </row>
    <row r="3808" spans="10:10" hidden="1" x14ac:dyDescent="0.25">
      <c r="J3808" s="107" t="str">
        <f t="shared" si="59"/>
        <v/>
      </c>
    </row>
    <row r="3809" spans="10:10" hidden="1" x14ac:dyDescent="0.25">
      <c r="J3809" s="107" t="str">
        <f t="shared" si="59"/>
        <v/>
      </c>
    </row>
    <row r="3810" spans="10:10" hidden="1" x14ac:dyDescent="0.25">
      <c r="J3810" s="107" t="str">
        <f t="shared" si="59"/>
        <v/>
      </c>
    </row>
    <row r="3811" spans="10:10" hidden="1" x14ac:dyDescent="0.25">
      <c r="J3811" s="107" t="str">
        <f t="shared" si="59"/>
        <v/>
      </c>
    </row>
    <row r="3812" spans="10:10" hidden="1" x14ac:dyDescent="0.25">
      <c r="J3812" s="107" t="str">
        <f t="shared" si="59"/>
        <v/>
      </c>
    </row>
    <row r="3813" spans="10:10" hidden="1" x14ac:dyDescent="0.25">
      <c r="J3813" s="107" t="str">
        <f t="shared" si="59"/>
        <v/>
      </c>
    </row>
    <row r="3814" spans="10:10" hidden="1" x14ac:dyDescent="0.25">
      <c r="J3814" s="107" t="str">
        <f t="shared" si="59"/>
        <v/>
      </c>
    </row>
    <row r="3815" spans="10:10" hidden="1" x14ac:dyDescent="0.25">
      <c r="J3815" s="107" t="str">
        <f t="shared" si="59"/>
        <v/>
      </c>
    </row>
    <row r="3816" spans="10:10" hidden="1" x14ac:dyDescent="0.25">
      <c r="J3816" s="107" t="str">
        <f t="shared" si="59"/>
        <v/>
      </c>
    </row>
    <row r="3817" spans="10:10" hidden="1" x14ac:dyDescent="0.25">
      <c r="J3817" s="107" t="str">
        <f t="shared" si="59"/>
        <v/>
      </c>
    </row>
    <row r="3818" spans="10:10" hidden="1" x14ac:dyDescent="0.25">
      <c r="J3818" s="107" t="str">
        <f t="shared" si="59"/>
        <v/>
      </c>
    </row>
    <row r="3819" spans="10:10" hidden="1" x14ac:dyDescent="0.25">
      <c r="J3819" s="107" t="str">
        <f t="shared" si="59"/>
        <v/>
      </c>
    </row>
    <row r="3820" spans="10:10" hidden="1" x14ac:dyDescent="0.25">
      <c r="J3820" s="107" t="str">
        <f t="shared" si="59"/>
        <v/>
      </c>
    </row>
    <row r="3821" spans="10:10" hidden="1" x14ac:dyDescent="0.25">
      <c r="J3821" s="107" t="str">
        <f t="shared" si="59"/>
        <v/>
      </c>
    </row>
    <row r="3822" spans="10:10" hidden="1" x14ac:dyDescent="0.25">
      <c r="J3822" s="107" t="str">
        <f t="shared" si="59"/>
        <v/>
      </c>
    </row>
    <row r="3823" spans="10:10" hidden="1" x14ac:dyDescent="0.25">
      <c r="J3823" s="107" t="str">
        <f t="shared" si="59"/>
        <v/>
      </c>
    </row>
    <row r="3824" spans="10:10" hidden="1" x14ac:dyDescent="0.25">
      <c r="J3824" s="107" t="str">
        <f t="shared" si="59"/>
        <v/>
      </c>
    </row>
    <row r="3825" spans="10:10" hidden="1" x14ac:dyDescent="0.25">
      <c r="J3825" s="107" t="str">
        <f t="shared" si="59"/>
        <v/>
      </c>
    </row>
    <row r="3826" spans="10:10" hidden="1" x14ac:dyDescent="0.25">
      <c r="J3826" s="107" t="str">
        <f t="shared" si="59"/>
        <v/>
      </c>
    </row>
    <row r="3827" spans="10:10" hidden="1" x14ac:dyDescent="0.25">
      <c r="J3827" s="107" t="str">
        <f t="shared" si="59"/>
        <v/>
      </c>
    </row>
    <row r="3828" spans="10:10" hidden="1" x14ac:dyDescent="0.25">
      <c r="J3828" s="107" t="str">
        <f t="shared" si="59"/>
        <v/>
      </c>
    </row>
    <row r="3829" spans="10:10" hidden="1" x14ac:dyDescent="0.25">
      <c r="J3829" s="107" t="str">
        <f t="shared" si="59"/>
        <v/>
      </c>
    </row>
    <row r="3830" spans="10:10" hidden="1" x14ac:dyDescent="0.25">
      <c r="J3830" s="107" t="str">
        <f t="shared" si="59"/>
        <v/>
      </c>
    </row>
    <row r="3831" spans="10:10" hidden="1" x14ac:dyDescent="0.25">
      <c r="J3831" s="107" t="str">
        <f t="shared" si="59"/>
        <v/>
      </c>
    </row>
    <row r="3832" spans="10:10" hidden="1" x14ac:dyDescent="0.25">
      <c r="J3832" s="107" t="str">
        <f t="shared" si="59"/>
        <v/>
      </c>
    </row>
    <row r="3833" spans="10:10" hidden="1" x14ac:dyDescent="0.25">
      <c r="J3833" s="107" t="str">
        <f t="shared" si="59"/>
        <v/>
      </c>
    </row>
    <row r="3834" spans="10:10" hidden="1" x14ac:dyDescent="0.25">
      <c r="J3834" s="107" t="str">
        <f t="shared" si="59"/>
        <v/>
      </c>
    </row>
    <row r="3835" spans="10:10" hidden="1" x14ac:dyDescent="0.25">
      <c r="J3835" s="107" t="str">
        <f t="shared" si="59"/>
        <v/>
      </c>
    </row>
    <row r="3836" spans="10:10" hidden="1" x14ac:dyDescent="0.25">
      <c r="J3836" s="107" t="str">
        <f t="shared" si="59"/>
        <v/>
      </c>
    </row>
    <row r="3837" spans="10:10" hidden="1" x14ac:dyDescent="0.25">
      <c r="J3837" s="107" t="str">
        <f t="shared" si="59"/>
        <v/>
      </c>
    </row>
    <row r="3838" spans="10:10" hidden="1" x14ac:dyDescent="0.25">
      <c r="J3838" s="107" t="str">
        <f t="shared" si="59"/>
        <v/>
      </c>
    </row>
    <row r="3839" spans="10:10" hidden="1" x14ac:dyDescent="0.25">
      <c r="J3839" s="107" t="str">
        <f t="shared" si="59"/>
        <v/>
      </c>
    </row>
    <row r="3840" spans="10:10" hidden="1" x14ac:dyDescent="0.25">
      <c r="J3840" s="107" t="str">
        <f t="shared" si="59"/>
        <v/>
      </c>
    </row>
    <row r="3841" spans="10:10" hidden="1" x14ac:dyDescent="0.25">
      <c r="J3841" s="107" t="str">
        <f t="shared" si="59"/>
        <v/>
      </c>
    </row>
    <row r="3842" spans="10:10" hidden="1" x14ac:dyDescent="0.25">
      <c r="J3842" s="107" t="str">
        <f t="shared" ref="J3842:J3905" si="60">IF(A3842="","",IF(OR(C3842=73,C3842=74,C3842=75),75,IF(OR(C3842=31,C3842=32,C3842=33),33,IF(OR(C3842=301,C3842=302,C3842=303,C3842=304,C3842=305),301,C3842))))</f>
        <v/>
      </c>
    </row>
    <row r="3843" spans="10:10" hidden="1" x14ac:dyDescent="0.25">
      <c r="J3843" s="107" t="str">
        <f t="shared" si="60"/>
        <v/>
      </c>
    </row>
    <row r="3844" spans="10:10" hidden="1" x14ac:dyDescent="0.25">
      <c r="J3844" s="107" t="str">
        <f t="shared" si="60"/>
        <v/>
      </c>
    </row>
    <row r="3845" spans="10:10" hidden="1" x14ac:dyDescent="0.25">
      <c r="J3845" s="107" t="str">
        <f t="shared" si="60"/>
        <v/>
      </c>
    </row>
    <row r="3846" spans="10:10" hidden="1" x14ac:dyDescent="0.25">
      <c r="J3846" s="107" t="str">
        <f t="shared" si="60"/>
        <v/>
      </c>
    </row>
    <row r="3847" spans="10:10" hidden="1" x14ac:dyDescent="0.25">
      <c r="J3847" s="107" t="str">
        <f t="shared" si="60"/>
        <v/>
      </c>
    </row>
    <row r="3848" spans="10:10" hidden="1" x14ac:dyDescent="0.25">
      <c r="J3848" s="107" t="str">
        <f t="shared" si="60"/>
        <v/>
      </c>
    </row>
    <row r="3849" spans="10:10" hidden="1" x14ac:dyDescent="0.25">
      <c r="J3849" s="107" t="str">
        <f t="shared" si="60"/>
        <v/>
      </c>
    </row>
    <row r="3850" spans="10:10" hidden="1" x14ac:dyDescent="0.25">
      <c r="J3850" s="107" t="str">
        <f t="shared" si="60"/>
        <v/>
      </c>
    </row>
    <row r="3851" spans="10:10" hidden="1" x14ac:dyDescent="0.25">
      <c r="J3851" s="107" t="str">
        <f t="shared" si="60"/>
        <v/>
      </c>
    </row>
    <row r="3852" spans="10:10" hidden="1" x14ac:dyDescent="0.25">
      <c r="J3852" s="107" t="str">
        <f t="shared" si="60"/>
        <v/>
      </c>
    </row>
    <row r="3853" spans="10:10" hidden="1" x14ac:dyDescent="0.25">
      <c r="J3853" s="107" t="str">
        <f t="shared" si="60"/>
        <v/>
      </c>
    </row>
    <row r="3854" spans="10:10" hidden="1" x14ac:dyDescent="0.25">
      <c r="J3854" s="107" t="str">
        <f t="shared" si="60"/>
        <v/>
      </c>
    </row>
    <row r="3855" spans="10:10" hidden="1" x14ac:dyDescent="0.25">
      <c r="J3855" s="107" t="str">
        <f t="shared" si="60"/>
        <v/>
      </c>
    </row>
    <row r="3856" spans="10:10" hidden="1" x14ac:dyDescent="0.25">
      <c r="J3856" s="107" t="str">
        <f t="shared" si="60"/>
        <v/>
      </c>
    </row>
    <row r="3857" spans="10:10" hidden="1" x14ac:dyDescent="0.25">
      <c r="J3857" s="107" t="str">
        <f t="shared" si="60"/>
        <v/>
      </c>
    </row>
    <row r="3858" spans="10:10" hidden="1" x14ac:dyDescent="0.25">
      <c r="J3858" s="107" t="str">
        <f t="shared" si="60"/>
        <v/>
      </c>
    </row>
    <row r="3859" spans="10:10" hidden="1" x14ac:dyDescent="0.25">
      <c r="J3859" s="107" t="str">
        <f t="shared" si="60"/>
        <v/>
      </c>
    </row>
    <row r="3860" spans="10:10" hidden="1" x14ac:dyDescent="0.25">
      <c r="J3860" s="107" t="str">
        <f t="shared" si="60"/>
        <v/>
      </c>
    </row>
    <row r="3861" spans="10:10" hidden="1" x14ac:dyDescent="0.25">
      <c r="J3861" s="107" t="str">
        <f t="shared" si="60"/>
        <v/>
      </c>
    </row>
    <row r="3862" spans="10:10" hidden="1" x14ac:dyDescent="0.25">
      <c r="J3862" s="107" t="str">
        <f t="shared" si="60"/>
        <v/>
      </c>
    </row>
    <row r="3863" spans="10:10" hidden="1" x14ac:dyDescent="0.25">
      <c r="J3863" s="107" t="str">
        <f t="shared" si="60"/>
        <v/>
      </c>
    </row>
    <row r="3864" spans="10:10" hidden="1" x14ac:dyDescent="0.25">
      <c r="J3864" s="107" t="str">
        <f t="shared" si="60"/>
        <v/>
      </c>
    </row>
    <row r="3865" spans="10:10" hidden="1" x14ac:dyDescent="0.25">
      <c r="J3865" s="107" t="str">
        <f t="shared" si="60"/>
        <v/>
      </c>
    </row>
    <row r="3866" spans="10:10" hidden="1" x14ac:dyDescent="0.25">
      <c r="J3866" s="107" t="str">
        <f t="shared" si="60"/>
        <v/>
      </c>
    </row>
    <row r="3867" spans="10:10" hidden="1" x14ac:dyDescent="0.25">
      <c r="J3867" s="107" t="str">
        <f t="shared" si="60"/>
        <v/>
      </c>
    </row>
    <row r="3868" spans="10:10" hidden="1" x14ac:dyDescent="0.25">
      <c r="J3868" s="107" t="str">
        <f t="shared" si="60"/>
        <v/>
      </c>
    </row>
    <row r="3869" spans="10:10" hidden="1" x14ac:dyDescent="0.25">
      <c r="J3869" s="107" t="str">
        <f t="shared" si="60"/>
        <v/>
      </c>
    </row>
    <row r="3870" spans="10:10" hidden="1" x14ac:dyDescent="0.25">
      <c r="J3870" s="107" t="str">
        <f t="shared" si="60"/>
        <v/>
      </c>
    </row>
    <row r="3871" spans="10:10" hidden="1" x14ac:dyDescent="0.25">
      <c r="J3871" s="107" t="str">
        <f t="shared" si="60"/>
        <v/>
      </c>
    </row>
    <row r="3872" spans="10:10" hidden="1" x14ac:dyDescent="0.25">
      <c r="J3872" s="107" t="str">
        <f t="shared" si="60"/>
        <v/>
      </c>
    </row>
    <row r="3873" spans="10:10" hidden="1" x14ac:dyDescent="0.25">
      <c r="J3873" s="107" t="str">
        <f t="shared" si="60"/>
        <v/>
      </c>
    </row>
    <row r="3874" spans="10:10" hidden="1" x14ac:dyDescent="0.25">
      <c r="J3874" s="107" t="str">
        <f t="shared" si="60"/>
        <v/>
      </c>
    </row>
    <row r="3875" spans="10:10" hidden="1" x14ac:dyDescent="0.25">
      <c r="J3875" s="107" t="str">
        <f t="shared" si="60"/>
        <v/>
      </c>
    </row>
    <row r="3876" spans="10:10" hidden="1" x14ac:dyDescent="0.25">
      <c r="J3876" s="107" t="str">
        <f t="shared" si="60"/>
        <v/>
      </c>
    </row>
    <row r="3877" spans="10:10" hidden="1" x14ac:dyDescent="0.25">
      <c r="J3877" s="107" t="str">
        <f t="shared" si="60"/>
        <v/>
      </c>
    </row>
    <row r="3878" spans="10:10" hidden="1" x14ac:dyDescent="0.25">
      <c r="J3878" s="107" t="str">
        <f t="shared" si="60"/>
        <v/>
      </c>
    </row>
    <row r="3879" spans="10:10" hidden="1" x14ac:dyDescent="0.25">
      <c r="J3879" s="107" t="str">
        <f t="shared" si="60"/>
        <v/>
      </c>
    </row>
    <row r="3880" spans="10:10" hidden="1" x14ac:dyDescent="0.25">
      <c r="J3880" s="107" t="str">
        <f t="shared" si="60"/>
        <v/>
      </c>
    </row>
    <row r="3881" spans="10:10" hidden="1" x14ac:dyDescent="0.25">
      <c r="J3881" s="107" t="str">
        <f t="shared" si="60"/>
        <v/>
      </c>
    </row>
    <row r="3882" spans="10:10" hidden="1" x14ac:dyDescent="0.25">
      <c r="J3882" s="107" t="str">
        <f t="shared" si="60"/>
        <v/>
      </c>
    </row>
    <row r="3883" spans="10:10" hidden="1" x14ac:dyDescent="0.25">
      <c r="J3883" s="107" t="str">
        <f t="shared" si="60"/>
        <v/>
      </c>
    </row>
    <row r="3884" spans="10:10" hidden="1" x14ac:dyDescent="0.25">
      <c r="J3884" s="107" t="str">
        <f t="shared" si="60"/>
        <v/>
      </c>
    </row>
    <row r="3885" spans="10:10" hidden="1" x14ac:dyDescent="0.25">
      <c r="J3885" s="107" t="str">
        <f t="shared" si="60"/>
        <v/>
      </c>
    </row>
    <row r="3886" spans="10:10" hidden="1" x14ac:dyDescent="0.25">
      <c r="J3886" s="107" t="str">
        <f t="shared" si="60"/>
        <v/>
      </c>
    </row>
    <row r="3887" spans="10:10" hidden="1" x14ac:dyDescent="0.25">
      <c r="J3887" s="107" t="str">
        <f t="shared" si="60"/>
        <v/>
      </c>
    </row>
    <row r="3888" spans="10:10" hidden="1" x14ac:dyDescent="0.25">
      <c r="J3888" s="107" t="str">
        <f t="shared" si="60"/>
        <v/>
      </c>
    </row>
    <row r="3889" spans="10:10" hidden="1" x14ac:dyDescent="0.25">
      <c r="J3889" s="107" t="str">
        <f t="shared" si="60"/>
        <v/>
      </c>
    </row>
    <row r="3890" spans="10:10" hidden="1" x14ac:dyDescent="0.25">
      <c r="J3890" s="107" t="str">
        <f t="shared" si="60"/>
        <v/>
      </c>
    </row>
    <row r="3891" spans="10:10" hidden="1" x14ac:dyDescent="0.25">
      <c r="J3891" s="107" t="str">
        <f t="shared" si="60"/>
        <v/>
      </c>
    </row>
    <row r="3892" spans="10:10" hidden="1" x14ac:dyDescent="0.25">
      <c r="J3892" s="107" t="str">
        <f t="shared" si="60"/>
        <v/>
      </c>
    </row>
    <row r="3893" spans="10:10" hidden="1" x14ac:dyDescent="0.25">
      <c r="J3893" s="107" t="str">
        <f t="shared" si="60"/>
        <v/>
      </c>
    </row>
    <row r="3894" spans="10:10" hidden="1" x14ac:dyDescent="0.25">
      <c r="J3894" s="107" t="str">
        <f t="shared" si="60"/>
        <v/>
      </c>
    </row>
    <row r="3895" spans="10:10" hidden="1" x14ac:dyDescent="0.25">
      <c r="J3895" s="107" t="str">
        <f t="shared" si="60"/>
        <v/>
      </c>
    </row>
    <row r="3896" spans="10:10" hidden="1" x14ac:dyDescent="0.25">
      <c r="J3896" s="107" t="str">
        <f t="shared" si="60"/>
        <v/>
      </c>
    </row>
    <row r="3897" spans="10:10" hidden="1" x14ac:dyDescent="0.25">
      <c r="J3897" s="107" t="str">
        <f t="shared" si="60"/>
        <v/>
      </c>
    </row>
    <row r="3898" spans="10:10" hidden="1" x14ac:dyDescent="0.25">
      <c r="J3898" s="107" t="str">
        <f t="shared" si="60"/>
        <v/>
      </c>
    </row>
    <row r="3899" spans="10:10" hidden="1" x14ac:dyDescent="0.25">
      <c r="J3899" s="107" t="str">
        <f t="shared" si="60"/>
        <v/>
      </c>
    </row>
    <row r="3900" spans="10:10" hidden="1" x14ac:dyDescent="0.25">
      <c r="J3900" s="107" t="str">
        <f t="shared" si="60"/>
        <v/>
      </c>
    </row>
    <row r="3901" spans="10:10" hidden="1" x14ac:dyDescent="0.25">
      <c r="J3901" s="107" t="str">
        <f t="shared" si="60"/>
        <v/>
      </c>
    </row>
    <row r="3902" spans="10:10" hidden="1" x14ac:dyDescent="0.25">
      <c r="J3902" s="107" t="str">
        <f t="shared" si="60"/>
        <v/>
      </c>
    </row>
    <row r="3903" spans="10:10" hidden="1" x14ac:dyDescent="0.25">
      <c r="J3903" s="107" t="str">
        <f t="shared" si="60"/>
        <v/>
      </c>
    </row>
    <row r="3904" spans="10:10" hidden="1" x14ac:dyDescent="0.25">
      <c r="J3904" s="107" t="str">
        <f t="shared" si="60"/>
        <v/>
      </c>
    </row>
    <row r="3905" spans="10:10" hidden="1" x14ac:dyDescent="0.25">
      <c r="J3905" s="107" t="str">
        <f t="shared" si="60"/>
        <v/>
      </c>
    </row>
    <row r="3906" spans="10:10" hidden="1" x14ac:dyDescent="0.25">
      <c r="J3906" s="107" t="str">
        <f t="shared" ref="J3906:J3969" si="61">IF(A3906="","",IF(OR(C3906=73,C3906=74,C3906=75),75,IF(OR(C3906=31,C3906=32,C3906=33),33,IF(OR(C3906=301,C3906=302,C3906=303,C3906=304,C3906=305),301,C3906))))</f>
        <v/>
      </c>
    </row>
    <row r="3907" spans="10:10" hidden="1" x14ac:dyDescent="0.25">
      <c r="J3907" s="107" t="str">
        <f t="shared" si="61"/>
        <v/>
      </c>
    </row>
    <row r="3908" spans="10:10" hidden="1" x14ac:dyDescent="0.25">
      <c r="J3908" s="107" t="str">
        <f t="shared" si="61"/>
        <v/>
      </c>
    </row>
    <row r="3909" spans="10:10" hidden="1" x14ac:dyDescent="0.25">
      <c r="J3909" s="107" t="str">
        <f t="shared" si="61"/>
        <v/>
      </c>
    </row>
    <row r="3910" spans="10:10" hidden="1" x14ac:dyDescent="0.25">
      <c r="J3910" s="107" t="str">
        <f t="shared" si="61"/>
        <v/>
      </c>
    </row>
    <row r="3911" spans="10:10" hidden="1" x14ac:dyDescent="0.25">
      <c r="J3911" s="107" t="str">
        <f t="shared" si="61"/>
        <v/>
      </c>
    </row>
    <row r="3912" spans="10:10" hidden="1" x14ac:dyDescent="0.25">
      <c r="J3912" s="107" t="str">
        <f t="shared" si="61"/>
        <v/>
      </c>
    </row>
    <row r="3913" spans="10:10" hidden="1" x14ac:dyDescent="0.25">
      <c r="J3913" s="107" t="str">
        <f t="shared" si="61"/>
        <v/>
      </c>
    </row>
    <row r="3914" spans="10:10" hidden="1" x14ac:dyDescent="0.25">
      <c r="J3914" s="107" t="str">
        <f t="shared" si="61"/>
        <v/>
      </c>
    </row>
    <row r="3915" spans="10:10" hidden="1" x14ac:dyDescent="0.25">
      <c r="J3915" s="107" t="str">
        <f t="shared" si="61"/>
        <v/>
      </c>
    </row>
    <row r="3916" spans="10:10" hidden="1" x14ac:dyDescent="0.25">
      <c r="J3916" s="107" t="str">
        <f t="shared" si="61"/>
        <v/>
      </c>
    </row>
    <row r="3917" spans="10:10" hidden="1" x14ac:dyDescent="0.25">
      <c r="J3917" s="107" t="str">
        <f t="shared" si="61"/>
        <v/>
      </c>
    </row>
    <row r="3918" spans="10:10" hidden="1" x14ac:dyDescent="0.25">
      <c r="J3918" s="107" t="str">
        <f t="shared" si="61"/>
        <v/>
      </c>
    </row>
    <row r="3919" spans="10:10" hidden="1" x14ac:dyDescent="0.25">
      <c r="J3919" s="107" t="str">
        <f t="shared" si="61"/>
        <v/>
      </c>
    </row>
    <row r="3920" spans="10:10" hidden="1" x14ac:dyDescent="0.25">
      <c r="J3920" s="107" t="str">
        <f t="shared" si="61"/>
        <v/>
      </c>
    </row>
    <row r="3921" spans="10:10" hidden="1" x14ac:dyDescent="0.25">
      <c r="J3921" s="107" t="str">
        <f t="shared" si="61"/>
        <v/>
      </c>
    </row>
    <row r="3922" spans="10:10" hidden="1" x14ac:dyDescent="0.25">
      <c r="J3922" s="107" t="str">
        <f t="shared" si="61"/>
        <v/>
      </c>
    </row>
    <row r="3923" spans="10:10" hidden="1" x14ac:dyDescent="0.25">
      <c r="J3923" s="107" t="str">
        <f t="shared" si="61"/>
        <v/>
      </c>
    </row>
    <row r="3924" spans="10:10" hidden="1" x14ac:dyDescent="0.25">
      <c r="J3924" s="107" t="str">
        <f t="shared" si="61"/>
        <v/>
      </c>
    </row>
    <row r="3925" spans="10:10" hidden="1" x14ac:dyDescent="0.25">
      <c r="J3925" s="107" t="str">
        <f t="shared" si="61"/>
        <v/>
      </c>
    </row>
    <row r="3926" spans="10:10" hidden="1" x14ac:dyDescent="0.25">
      <c r="J3926" s="107" t="str">
        <f t="shared" si="61"/>
        <v/>
      </c>
    </row>
    <row r="3927" spans="10:10" hidden="1" x14ac:dyDescent="0.25">
      <c r="J3927" s="107" t="str">
        <f t="shared" si="61"/>
        <v/>
      </c>
    </row>
    <row r="3928" spans="10:10" hidden="1" x14ac:dyDescent="0.25">
      <c r="J3928" s="107" t="str">
        <f t="shared" si="61"/>
        <v/>
      </c>
    </row>
    <row r="3929" spans="10:10" hidden="1" x14ac:dyDescent="0.25">
      <c r="J3929" s="107" t="str">
        <f t="shared" si="61"/>
        <v/>
      </c>
    </row>
    <row r="3930" spans="10:10" hidden="1" x14ac:dyDescent="0.25">
      <c r="J3930" s="107" t="str">
        <f t="shared" si="61"/>
        <v/>
      </c>
    </row>
    <row r="3931" spans="10:10" hidden="1" x14ac:dyDescent="0.25">
      <c r="J3931" s="107" t="str">
        <f t="shared" si="61"/>
        <v/>
      </c>
    </row>
    <row r="3932" spans="10:10" hidden="1" x14ac:dyDescent="0.25">
      <c r="J3932" s="107" t="str">
        <f t="shared" si="61"/>
        <v/>
      </c>
    </row>
    <row r="3933" spans="10:10" hidden="1" x14ac:dyDescent="0.25">
      <c r="J3933" s="107" t="str">
        <f t="shared" si="61"/>
        <v/>
      </c>
    </row>
    <row r="3934" spans="10:10" hidden="1" x14ac:dyDescent="0.25">
      <c r="J3934" s="107" t="str">
        <f t="shared" si="61"/>
        <v/>
      </c>
    </row>
    <row r="3935" spans="10:10" hidden="1" x14ac:dyDescent="0.25">
      <c r="J3935" s="107" t="str">
        <f t="shared" si="61"/>
        <v/>
      </c>
    </row>
    <row r="3936" spans="10:10" hidden="1" x14ac:dyDescent="0.25">
      <c r="J3936" s="107" t="str">
        <f t="shared" si="61"/>
        <v/>
      </c>
    </row>
    <row r="3937" spans="10:10" hidden="1" x14ac:dyDescent="0.25">
      <c r="J3937" s="107" t="str">
        <f t="shared" si="61"/>
        <v/>
      </c>
    </row>
    <row r="3938" spans="10:10" hidden="1" x14ac:dyDescent="0.25">
      <c r="J3938" s="107" t="str">
        <f t="shared" si="61"/>
        <v/>
      </c>
    </row>
    <row r="3939" spans="10:10" hidden="1" x14ac:dyDescent="0.25">
      <c r="J3939" s="107" t="str">
        <f t="shared" si="61"/>
        <v/>
      </c>
    </row>
    <row r="3940" spans="10:10" hidden="1" x14ac:dyDescent="0.25">
      <c r="J3940" s="107" t="str">
        <f t="shared" si="61"/>
        <v/>
      </c>
    </row>
    <row r="3941" spans="10:10" hidden="1" x14ac:dyDescent="0.25">
      <c r="J3941" s="107" t="str">
        <f t="shared" si="61"/>
        <v/>
      </c>
    </row>
    <row r="3942" spans="10:10" hidden="1" x14ac:dyDescent="0.25">
      <c r="J3942" s="107" t="str">
        <f t="shared" si="61"/>
        <v/>
      </c>
    </row>
    <row r="3943" spans="10:10" hidden="1" x14ac:dyDescent="0.25">
      <c r="J3943" s="107" t="str">
        <f t="shared" si="61"/>
        <v/>
      </c>
    </row>
    <row r="3944" spans="10:10" hidden="1" x14ac:dyDescent="0.25">
      <c r="J3944" s="107" t="str">
        <f t="shared" si="61"/>
        <v/>
      </c>
    </row>
    <row r="3945" spans="10:10" hidden="1" x14ac:dyDescent="0.25">
      <c r="J3945" s="107" t="str">
        <f t="shared" si="61"/>
        <v/>
      </c>
    </row>
    <row r="3946" spans="10:10" hidden="1" x14ac:dyDescent="0.25">
      <c r="J3946" s="107" t="str">
        <f t="shared" si="61"/>
        <v/>
      </c>
    </row>
    <row r="3947" spans="10:10" hidden="1" x14ac:dyDescent="0.25">
      <c r="J3947" s="107" t="str">
        <f t="shared" si="61"/>
        <v/>
      </c>
    </row>
    <row r="3948" spans="10:10" hidden="1" x14ac:dyDescent="0.25">
      <c r="J3948" s="107" t="str">
        <f t="shared" si="61"/>
        <v/>
      </c>
    </row>
    <row r="3949" spans="10:10" hidden="1" x14ac:dyDescent="0.25">
      <c r="J3949" s="107" t="str">
        <f t="shared" si="61"/>
        <v/>
      </c>
    </row>
    <row r="3950" spans="10:10" hidden="1" x14ac:dyDescent="0.25">
      <c r="J3950" s="107" t="str">
        <f t="shared" si="61"/>
        <v/>
      </c>
    </row>
    <row r="3951" spans="10:10" hidden="1" x14ac:dyDescent="0.25">
      <c r="J3951" s="107" t="str">
        <f t="shared" si="61"/>
        <v/>
      </c>
    </row>
    <row r="3952" spans="10:10" hidden="1" x14ac:dyDescent="0.25">
      <c r="J3952" s="107" t="str">
        <f t="shared" si="61"/>
        <v/>
      </c>
    </row>
    <row r="3953" spans="10:10" hidden="1" x14ac:dyDescent="0.25">
      <c r="J3953" s="107" t="str">
        <f t="shared" si="61"/>
        <v/>
      </c>
    </row>
    <row r="3954" spans="10:10" hidden="1" x14ac:dyDescent="0.25">
      <c r="J3954" s="107" t="str">
        <f t="shared" si="61"/>
        <v/>
      </c>
    </row>
    <row r="3955" spans="10:10" hidden="1" x14ac:dyDescent="0.25">
      <c r="J3955" s="107" t="str">
        <f t="shared" si="61"/>
        <v/>
      </c>
    </row>
    <row r="3956" spans="10:10" hidden="1" x14ac:dyDescent="0.25">
      <c r="J3956" s="107" t="str">
        <f t="shared" si="61"/>
        <v/>
      </c>
    </row>
    <row r="3957" spans="10:10" hidden="1" x14ac:dyDescent="0.25">
      <c r="J3957" s="107" t="str">
        <f t="shared" si="61"/>
        <v/>
      </c>
    </row>
    <row r="3958" spans="10:10" hidden="1" x14ac:dyDescent="0.25">
      <c r="J3958" s="107" t="str">
        <f t="shared" si="61"/>
        <v/>
      </c>
    </row>
    <row r="3959" spans="10:10" hidden="1" x14ac:dyDescent="0.25">
      <c r="J3959" s="107" t="str">
        <f t="shared" si="61"/>
        <v/>
      </c>
    </row>
    <row r="3960" spans="10:10" hidden="1" x14ac:dyDescent="0.25">
      <c r="J3960" s="107" t="str">
        <f t="shared" si="61"/>
        <v/>
      </c>
    </row>
    <row r="3961" spans="10:10" hidden="1" x14ac:dyDescent="0.25">
      <c r="J3961" s="107" t="str">
        <f t="shared" si="61"/>
        <v/>
      </c>
    </row>
    <row r="3962" spans="10:10" hidden="1" x14ac:dyDescent="0.25">
      <c r="J3962" s="107" t="str">
        <f t="shared" si="61"/>
        <v/>
      </c>
    </row>
    <row r="3963" spans="10:10" hidden="1" x14ac:dyDescent="0.25">
      <c r="J3963" s="107" t="str">
        <f t="shared" si="61"/>
        <v/>
      </c>
    </row>
    <row r="3964" spans="10:10" hidden="1" x14ac:dyDescent="0.25">
      <c r="J3964" s="107" t="str">
        <f t="shared" si="61"/>
        <v/>
      </c>
    </row>
    <row r="3965" spans="10:10" hidden="1" x14ac:dyDescent="0.25">
      <c r="J3965" s="107" t="str">
        <f t="shared" si="61"/>
        <v/>
      </c>
    </row>
    <row r="3966" spans="10:10" hidden="1" x14ac:dyDescent="0.25">
      <c r="J3966" s="107" t="str">
        <f t="shared" si="61"/>
        <v/>
      </c>
    </row>
    <row r="3967" spans="10:10" hidden="1" x14ac:dyDescent="0.25">
      <c r="J3967" s="107" t="str">
        <f t="shared" si="61"/>
        <v/>
      </c>
    </row>
    <row r="3968" spans="10:10" hidden="1" x14ac:dyDescent="0.25">
      <c r="J3968" s="107" t="str">
        <f t="shared" si="61"/>
        <v/>
      </c>
    </row>
    <row r="3969" spans="10:10" hidden="1" x14ac:dyDescent="0.25">
      <c r="J3969" s="107" t="str">
        <f t="shared" si="61"/>
        <v/>
      </c>
    </row>
    <row r="3970" spans="10:10" hidden="1" x14ac:dyDescent="0.25">
      <c r="J3970" s="107" t="str">
        <f t="shared" ref="J3970:J4033" si="62">IF(A3970="","",IF(OR(C3970=73,C3970=74,C3970=75),75,IF(OR(C3970=31,C3970=32,C3970=33),33,IF(OR(C3970=301,C3970=302,C3970=303,C3970=304,C3970=305),301,C3970))))</f>
        <v/>
      </c>
    </row>
    <row r="3971" spans="10:10" hidden="1" x14ac:dyDescent="0.25">
      <c r="J3971" s="107" t="str">
        <f t="shared" si="62"/>
        <v/>
      </c>
    </row>
    <row r="3972" spans="10:10" hidden="1" x14ac:dyDescent="0.25">
      <c r="J3972" s="107" t="str">
        <f t="shared" si="62"/>
        <v/>
      </c>
    </row>
    <row r="3973" spans="10:10" hidden="1" x14ac:dyDescent="0.25">
      <c r="J3973" s="107" t="str">
        <f t="shared" si="62"/>
        <v/>
      </c>
    </row>
    <row r="3974" spans="10:10" hidden="1" x14ac:dyDescent="0.25">
      <c r="J3974" s="107" t="str">
        <f t="shared" si="62"/>
        <v/>
      </c>
    </row>
    <row r="3975" spans="10:10" hidden="1" x14ac:dyDescent="0.25">
      <c r="J3975" s="107" t="str">
        <f t="shared" si="62"/>
        <v/>
      </c>
    </row>
    <row r="3976" spans="10:10" hidden="1" x14ac:dyDescent="0.25">
      <c r="J3976" s="107" t="str">
        <f t="shared" si="62"/>
        <v/>
      </c>
    </row>
    <row r="3977" spans="10:10" hidden="1" x14ac:dyDescent="0.25">
      <c r="J3977" s="107" t="str">
        <f t="shared" si="62"/>
        <v/>
      </c>
    </row>
    <row r="3978" spans="10:10" hidden="1" x14ac:dyDescent="0.25">
      <c r="J3978" s="107" t="str">
        <f t="shared" si="62"/>
        <v/>
      </c>
    </row>
    <row r="3979" spans="10:10" hidden="1" x14ac:dyDescent="0.25">
      <c r="J3979" s="107" t="str">
        <f t="shared" si="62"/>
        <v/>
      </c>
    </row>
    <row r="3980" spans="10:10" hidden="1" x14ac:dyDescent="0.25">
      <c r="J3980" s="107" t="str">
        <f t="shared" si="62"/>
        <v/>
      </c>
    </row>
    <row r="3981" spans="10:10" hidden="1" x14ac:dyDescent="0.25">
      <c r="J3981" s="107" t="str">
        <f t="shared" si="62"/>
        <v/>
      </c>
    </row>
    <row r="3982" spans="10:10" hidden="1" x14ac:dyDescent="0.25">
      <c r="J3982" s="107" t="str">
        <f t="shared" si="62"/>
        <v/>
      </c>
    </row>
    <row r="3983" spans="10:10" hidden="1" x14ac:dyDescent="0.25">
      <c r="J3983" s="107" t="str">
        <f t="shared" si="62"/>
        <v/>
      </c>
    </row>
    <row r="3984" spans="10:10" hidden="1" x14ac:dyDescent="0.25">
      <c r="J3984" s="107" t="str">
        <f t="shared" si="62"/>
        <v/>
      </c>
    </row>
    <row r="3985" spans="10:10" hidden="1" x14ac:dyDescent="0.25">
      <c r="J3985" s="107" t="str">
        <f t="shared" si="62"/>
        <v/>
      </c>
    </row>
    <row r="3986" spans="10:10" hidden="1" x14ac:dyDescent="0.25">
      <c r="J3986" s="107" t="str">
        <f t="shared" si="62"/>
        <v/>
      </c>
    </row>
    <row r="3987" spans="10:10" hidden="1" x14ac:dyDescent="0.25">
      <c r="J3987" s="107" t="str">
        <f t="shared" si="62"/>
        <v/>
      </c>
    </row>
    <row r="3988" spans="10:10" hidden="1" x14ac:dyDescent="0.25">
      <c r="J3988" s="107" t="str">
        <f t="shared" si="62"/>
        <v/>
      </c>
    </row>
    <row r="3989" spans="10:10" hidden="1" x14ac:dyDescent="0.25">
      <c r="J3989" s="107" t="str">
        <f t="shared" si="62"/>
        <v/>
      </c>
    </row>
    <row r="3990" spans="10:10" hidden="1" x14ac:dyDescent="0.25">
      <c r="J3990" s="107" t="str">
        <f t="shared" si="62"/>
        <v/>
      </c>
    </row>
    <row r="3991" spans="10:10" hidden="1" x14ac:dyDescent="0.25">
      <c r="J3991" s="107" t="str">
        <f t="shared" si="62"/>
        <v/>
      </c>
    </row>
    <row r="3992" spans="10:10" hidden="1" x14ac:dyDescent="0.25">
      <c r="J3992" s="107" t="str">
        <f t="shared" si="62"/>
        <v/>
      </c>
    </row>
    <row r="3993" spans="10:10" hidden="1" x14ac:dyDescent="0.25">
      <c r="J3993" s="107" t="str">
        <f t="shared" si="62"/>
        <v/>
      </c>
    </row>
    <row r="3994" spans="10:10" hidden="1" x14ac:dyDescent="0.25">
      <c r="J3994" s="107" t="str">
        <f t="shared" si="62"/>
        <v/>
      </c>
    </row>
    <row r="3995" spans="10:10" hidden="1" x14ac:dyDescent="0.25">
      <c r="J3995" s="107" t="str">
        <f t="shared" si="62"/>
        <v/>
      </c>
    </row>
    <row r="3996" spans="10:10" hidden="1" x14ac:dyDescent="0.25">
      <c r="J3996" s="107" t="str">
        <f t="shared" si="62"/>
        <v/>
      </c>
    </row>
    <row r="3997" spans="10:10" hidden="1" x14ac:dyDescent="0.25">
      <c r="J3997" s="107" t="str">
        <f t="shared" si="62"/>
        <v/>
      </c>
    </row>
    <row r="3998" spans="10:10" hidden="1" x14ac:dyDescent="0.25">
      <c r="J3998" s="107" t="str">
        <f t="shared" si="62"/>
        <v/>
      </c>
    </row>
    <row r="3999" spans="10:10" hidden="1" x14ac:dyDescent="0.25">
      <c r="J3999" s="107" t="str">
        <f t="shared" si="62"/>
        <v/>
      </c>
    </row>
    <row r="4000" spans="10:10" hidden="1" x14ac:dyDescent="0.25">
      <c r="J4000" s="107" t="str">
        <f t="shared" si="62"/>
        <v/>
      </c>
    </row>
    <row r="4001" spans="10:10" hidden="1" x14ac:dyDescent="0.25">
      <c r="J4001" s="107" t="str">
        <f t="shared" si="62"/>
        <v/>
      </c>
    </row>
    <row r="4002" spans="10:10" hidden="1" x14ac:dyDescent="0.25">
      <c r="J4002" s="107" t="str">
        <f t="shared" si="62"/>
        <v/>
      </c>
    </row>
    <row r="4003" spans="10:10" hidden="1" x14ac:dyDescent="0.25">
      <c r="J4003" s="107" t="str">
        <f t="shared" si="62"/>
        <v/>
      </c>
    </row>
    <row r="4004" spans="10:10" hidden="1" x14ac:dyDescent="0.25">
      <c r="J4004" s="107" t="str">
        <f t="shared" si="62"/>
        <v/>
      </c>
    </row>
    <row r="4005" spans="10:10" hidden="1" x14ac:dyDescent="0.25">
      <c r="J4005" s="107" t="str">
        <f t="shared" si="62"/>
        <v/>
      </c>
    </row>
    <row r="4006" spans="10:10" hidden="1" x14ac:dyDescent="0.25">
      <c r="J4006" s="107" t="str">
        <f t="shared" si="62"/>
        <v/>
      </c>
    </row>
    <row r="4007" spans="10:10" hidden="1" x14ac:dyDescent="0.25">
      <c r="J4007" s="107" t="str">
        <f t="shared" si="62"/>
        <v/>
      </c>
    </row>
    <row r="4008" spans="10:10" hidden="1" x14ac:dyDescent="0.25">
      <c r="J4008" s="107" t="str">
        <f t="shared" si="62"/>
        <v/>
      </c>
    </row>
    <row r="4009" spans="10:10" hidden="1" x14ac:dyDescent="0.25">
      <c r="J4009" s="107" t="str">
        <f t="shared" si="62"/>
        <v/>
      </c>
    </row>
    <row r="4010" spans="10:10" hidden="1" x14ac:dyDescent="0.25">
      <c r="J4010" s="107" t="str">
        <f t="shared" si="62"/>
        <v/>
      </c>
    </row>
    <row r="4011" spans="10:10" hidden="1" x14ac:dyDescent="0.25">
      <c r="J4011" s="107" t="str">
        <f t="shared" si="62"/>
        <v/>
      </c>
    </row>
    <row r="4012" spans="10:10" hidden="1" x14ac:dyDescent="0.25">
      <c r="J4012" s="107" t="str">
        <f t="shared" si="62"/>
        <v/>
      </c>
    </row>
    <row r="4013" spans="10:10" hidden="1" x14ac:dyDescent="0.25">
      <c r="J4013" s="107" t="str">
        <f t="shared" si="62"/>
        <v/>
      </c>
    </row>
    <row r="4014" spans="10:10" hidden="1" x14ac:dyDescent="0.25">
      <c r="J4014" s="107" t="str">
        <f t="shared" si="62"/>
        <v/>
      </c>
    </row>
    <row r="4015" spans="10:10" hidden="1" x14ac:dyDescent="0.25">
      <c r="J4015" s="107" t="str">
        <f t="shared" si="62"/>
        <v/>
      </c>
    </row>
    <row r="4016" spans="10:10" hidden="1" x14ac:dyDescent="0.25">
      <c r="J4016" s="107" t="str">
        <f t="shared" si="62"/>
        <v/>
      </c>
    </row>
    <row r="4017" spans="10:10" hidden="1" x14ac:dyDescent="0.25">
      <c r="J4017" s="107" t="str">
        <f t="shared" si="62"/>
        <v/>
      </c>
    </row>
    <row r="4018" spans="10:10" hidden="1" x14ac:dyDescent="0.25">
      <c r="J4018" s="107" t="str">
        <f t="shared" si="62"/>
        <v/>
      </c>
    </row>
    <row r="4019" spans="10:10" hidden="1" x14ac:dyDescent="0.25">
      <c r="J4019" s="107" t="str">
        <f t="shared" si="62"/>
        <v/>
      </c>
    </row>
    <row r="4020" spans="10:10" hidden="1" x14ac:dyDescent="0.25">
      <c r="J4020" s="107" t="str">
        <f t="shared" si="62"/>
        <v/>
      </c>
    </row>
    <row r="4021" spans="10:10" hidden="1" x14ac:dyDescent="0.25">
      <c r="J4021" s="107" t="str">
        <f t="shared" si="62"/>
        <v/>
      </c>
    </row>
    <row r="4022" spans="10:10" hidden="1" x14ac:dyDescent="0.25">
      <c r="J4022" s="107" t="str">
        <f t="shared" si="62"/>
        <v/>
      </c>
    </row>
    <row r="4023" spans="10:10" hidden="1" x14ac:dyDescent="0.25">
      <c r="J4023" s="107" t="str">
        <f t="shared" si="62"/>
        <v/>
      </c>
    </row>
    <row r="4024" spans="10:10" hidden="1" x14ac:dyDescent="0.25">
      <c r="J4024" s="107" t="str">
        <f t="shared" si="62"/>
        <v/>
      </c>
    </row>
    <row r="4025" spans="10:10" hidden="1" x14ac:dyDescent="0.25">
      <c r="J4025" s="107" t="str">
        <f t="shared" si="62"/>
        <v/>
      </c>
    </row>
    <row r="4026" spans="10:10" hidden="1" x14ac:dyDescent="0.25">
      <c r="J4026" s="107" t="str">
        <f t="shared" si="62"/>
        <v/>
      </c>
    </row>
    <row r="4027" spans="10:10" hidden="1" x14ac:dyDescent="0.25">
      <c r="J4027" s="107" t="str">
        <f t="shared" si="62"/>
        <v/>
      </c>
    </row>
    <row r="4028" spans="10:10" hidden="1" x14ac:dyDescent="0.25">
      <c r="J4028" s="107" t="str">
        <f t="shared" si="62"/>
        <v/>
      </c>
    </row>
    <row r="4029" spans="10:10" hidden="1" x14ac:dyDescent="0.25">
      <c r="J4029" s="107" t="str">
        <f t="shared" si="62"/>
        <v/>
      </c>
    </row>
    <row r="4030" spans="10:10" hidden="1" x14ac:dyDescent="0.25">
      <c r="J4030" s="107" t="str">
        <f t="shared" si="62"/>
        <v/>
      </c>
    </row>
    <row r="4031" spans="10:10" hidden="1" x14ac:dyDescent="0.25">
      <c r="J4031" s="107" t="str">
        <f t="shared" si="62"/>
        <v/>
      </c>
    </row>
    <row r="4032" spans="10:10" hidden="1" x14ac:dyDescent="0.25">
      <c r="J4032" s="107" t="str">
        <f t="shared" si="62"/>
        <v/>
      </c>
    </row>
    <row r="4033" spans="10:10" hidden="1" x14ac:dyDescent="0.25">
      <c r="J4033" s="107" t="str">
        <f t="shared" si="62"/>
        <v/>
      </c>
    </row>
    <row r="4034" spans="10:10" hidden="1" x14ac:dyDescent="0.25">
      <c r="J4034" s="107" t="str">
        <f t="shared" ref="J4034:J4097" si="63">IF(A4034="","",IF(OR(C4034=73,C4034=74,C4034=75),75,IF(OR(C4034=31,C4034=32,C4034=33),33,IF(OR(C4034=301,C4034=302,C4034=303,C4034=304,C4034=305),301,C4034))))</f>
        <v/>
      </c>
    </row>
    <row r="4035" spans="10:10" hidden="1" x14ac:dyDescent="0.25">
      <c r="J4035" s="107" t="str">
        <f t="shared" si="63"/>
        <v/>
      </c>
    </row>
    <row r="4036" spans="10:10" hidden="1" x14ac:dyDescent="0.25">
      <c r="J4036" s="107" t="str">
        <f t="shared" si="63"/>
        <v/>
      </c>
    </row>
    <row r="4037" spans="10:10" hidden="1" x14ac:dyDescent="0.25">
      <c r="J4037" s="107" t="str">
        <f t="shared" si="63"/>
        <v/>
      </c>
    </row>
    <row r="4038" spans="10:10" hidden="1" x14ac:dyDescent="0.25">
      <c r="J4038" s="107" t="str">
        <f t="shared" si="63"/>
        <v/>
      </c>
    </row>
    <row r="4039" spans="10:10" hidden="1" x14ac:dyDescent="0.25">
      <c r="J4039" s="107" t="str">
        <f t="shared" si="63"/>
        <v/>
      </c>
    </row>
    <row r="4040" spans="10:10" hidden="1" x14ac:dyDescent="0.25">
      <c r="J4040" s="107" t="str">
        <f t="shared" si="63"/>
        <v/>
      </c>
    </row>
    <row r="4041" spans="10:10" hidden="1" x14ac:dyDescent="0.25">
      <c r="J4041" s="107" t="str">
        <f t="shared" si="63"/>
        <v/>
      </c>
    </row>
    <row r="4042" spans="10:10" hidden="1" x14ac:dyDescent="0.25">
      <c r="J4042" s="107" t="str">
        <f t="shared" si="63"/>
        <v/>
      </c>
    </row>
    <row r="4043" spans="10:10" hidden="1" x14ac:dyDescent="0.25">
      <c r="J4043" s="107" t="str">
        <f t="shared" si="63"/>
        <v/>
      </c>
    </row>
    <row r="4044" spans="10:10" hidden="1" x14ac:dyDescent="0.25">
      <c r="J4044" s="107" t="str">
        <f t="shared" si="63"/>
        <v/>
      </c>
    </row>
    <row r="4045" spans="10:10" hidden="1" x14ac:dyDescent="0.25">
      <c r="J4045" s="107" t="str">
        <f t="shared" si="63"/>
        <v/>
      </c>
    </row>
    <row r="4046" spans="10:10" hidden="1" x14ac:dyDescent="0.25">
      <c r="J4046" s="107" t="str">
        <f t="shared" si="63"/>
        <v/>
      </c>
    </row>
    <row r="4047" spans="10:10" hidden="1" x14ac:dyDescent="0.25">
      <c r="J4047" s="107" t="str">
        <f t="shared" si="63"/>
        <v/>
      </c>
    </row>
    <row r="4048" spans="10:10" hidden="1" x14ac:dyDescent="0.25">
      <c r="J4048" s="107" t="str">
        <f t="shared" si="63"/>
        <v/>
      </c>
    </row>
    <row r="4049" spans="10:10" hidden="1" x14ac:dyDescent="0.25">
      <c r="J4049" s="107" t="str">
        <f t="shared" si="63"/>
        <v/>
      </c>
    </row>
    <row r="4050" spans="10:10" hidden="1" x14ac:dyDescent="0.25">
      <c r="J4050" s="107" t="str">
        <f t="shared" si="63"/>
        <v/>
      </c>
    </row>
    <row r="4051" spans="10:10" hidden="1" x14ac:dyDescent="0.25">
      <c r="J4051" s="107" t="str">
        <f t="shared" si="63"/>
        <v/>
      </c>
    </row>
    <row r="4052" spans="10:10" hidden="1" x14ac:dyDescent="0.25">
      <c r="J4052" s="107" t="str">
        <f t="shared" si="63"/>
        <v/>
      </c>
    </row>
    <row r="4053" spans="10:10" hidden="1" x14ac:dyDescent="0.25">
      <c r="J4053" s="107" t="str">
        <f t="shared" si="63"/>
        <v/>
      </c>
    </row>
    <row r="4054" spans="10:10" hidden="1" x14ac:dyDescent="0.25">
      <c r="J4054" s="107" t="str">
        <f t="shared" si="63"/>
        <v/>
      </c>
    </row>
    <row r="4055" spans="10:10" hidden="1" x14ac:dyDescent="0.25">
      <c r="J4055" s="107" t="str">
        <f t="shared" si="63"/>
        <v/>
      </c>
    </row>
    <row r="4056" spans="10:10" hidden="1" x14ac:dyDescent="0.25">
      <c r="J4056" s="107" t="str">
        <f t="shared" si="63"/>
        <v/>
      </c>
    </row>
    <row r="4057" spans="10:10" hidden="1" x14ac:dyDescent="0.25">
      <c r="J4057" s="107" t="str">
        <f t="shared" si="63"/>
        <v/>
      </c>
    </row>
    <row r="4058" spans="10:10" hidden="1" x14ac:dyDescent="0.25">
      <c r="J4058" s="107" t="str">
        <f t="shared" si="63"/>
        <v/>
      </c>
    </row>
    <row r="4059" spans="10:10" hidden="1" x14ac:dyDescent="0.25">
      <c r="J4059" s="107" t="str">
        <f t="shared" si="63"/>
        <v/>
      </c>
    </row>
    <row r="4060" spans="10:10" hidden="1" x14ac:dyDescent="0.25">
      <c r="J4060" s="107" t="str">
        <f t="shared" si="63"/>
        <v/>
      </c>
    </row>
    <row r="4061" spans="10:10" hidden="1" x14ac:dyDescent="0.25">
      <c r="J4061" s="107" t="str">
        <f t="shared" si="63"/>
        <v/>
      </c>
    </row>
    <row r="4062" spans="10:10" hidden="1" x14ac:dyDescent="0.25">
      <c r="J4062" s="107" t="str">
        <f t="shared" si="63"/>
        <v/>
      </c>
    </row>
    <row r="4063" spans="10:10" hidden="1" x14ac:dyDescent="0.25">
      <c r="J4063" s="107" t="str">
        <f t="shared" si="63"/>
        <v/>
      </c>
    </row>
    <row r="4064" spans="10:10" hidden="1" x14ac:dyDescent="0.25">
      <c r="J4064" s="107" t="str">
        <f t="shared" si="63"/>
        <v/>
      </c>
    </row>
    <row r="4065" spans="10:10" hidden="1" x14ac:dyDescent="0.25">
      <c r="J4065" s="107" t="str">
        <f t="shared" si="63"/>
        <v/>
      </c>
    </row>
    <row r="4066" spans="10:10" hidden="1" x14ac:dyDescent="0.25">
      <c r="J4066" s="107" t="str">
        <f t="shared" si="63"/>
        <v/>
      </c>
    </row>
    <row r="4067" spans="10:10" hidden="1" x14ac:dyDescent="0.25">
      <c r="J4067" s="107" t="str">
        <f t="shared" si="63"/>
        <v/>
      </c>
    </row>
    <row r="4068" spans="10:10" hidden="1" x14ac:dyDescent="0.25">
      <c r="J4068" s="107" t="str">
        <f t="shared" si="63"/>
        <v/>
      </c>
    </row>
    <row r="4069" spans="10:10" hidden="1" x14ac:dyDescent="0.25">
      <c r="J4069" s="107" t="str">
        <f t="shared" si="63"/>
        <v/>
      </c>
    </row>
    <row r="4070" spans="10:10" hidden="1" x14ac:dyDescent="0.25">
      <c r="J4070" s="107" t="str">
        <f t="shared" si="63"/>
        <v/>
      </c>
    </row>
    <row r="4071" spans="10:10" hidden="1" x14ac:dyDescent="0.25">
      <c r="J4071" s="107" t="str">
        <f t="shared" si="63"/>
        <v/>
      </c>
    </row>
    <row r="4072" spans="10:10" hidden="1" x14ac:dyDescent="0.25">
      <c r="J4072" s="107" t="str">
        <f t="shared" si="63"/>
        <v/>
      </c>
    </row>
    <row r="4073" spans="10:10" hidden="1" x14ac:dyDescent="0.25">
      <c r="J4073" s="107" t="str">
        <f t="shared" si="63"/>
        <v/>
      </c>
    </row>
    <row r="4074" spans="10:10" hidden="1" x14ac:dyDescent="0.25">
      <c r="J4074" s="107" t="str">
        <f t="shared" si="63"/>
        <v/>
      </c>
    </row>
    <row r="4075" spans="10:10" hidden="1" x14ac:dyDescent="0.25">
      <c r="J4075" s="107" t="str">
        <f t="shared" si="63"/>
        <v/>
      </c>
    </row>
    <row r="4076" spans="10:10" hidden="1" x14ac:dyDescent="0.25">
      <c r="J4076" s="107" t="str">
        <f t="shared" si="63"/>
        <v/>
      </c>
    </row>
    <row r="4077" spans="10:10" hidden="1" x14ac:dyDescent="0.25">
      <c r="J4077" s="107" t="str">
        <f t="shared" si="63"/>
        <v/>
      </c>
    </row>
    <row r="4078" spans="10:10" hidden="1" x14ac:dyDescent="0.25">
      <c r="J4078" s="107" t="str">
        <f t="shared" si="63"/>
        <v/>
      </c>
    </row>
    <row r="4079" spans="10:10" hidden="1" x14ac:dyDescent="0.25">
      <c r="J4079" s="107" t="str">
        <f t="shared" si="63"/>
        <v/>
      </c>
    </row>
    <row r="4080" spans="10:10" hidden="1" x14ac:dyDescent="0.25">
      <c r="J4080" s="107" t="str">
        <f t="shared" si="63"/>
        <v/>
      </c>
    </row>
    <row r="4081" spans="10:10" hidden="1" x14ac:dyDescent="0.25">
      <c r="J4081" s="107" t="str">
        <f t="shared" si="63"/>
        <v/>
      </c>
    </row>
    <row r="4082" spans="10:10" hidden="1" x14ac:dyDescent="0.25">
      <c r="J4082" s="107" t="str">
        <f t="shared" si="63"/>
        <v/>
      </c>
    </row>
    <row r="4083" spans="10:10" hidden="1" x14ac:dyDescent="0.25">
      <c r="J4083" s="107" t="str">
        <f t="shared" si="63"/>
        <v/>
      </c>
    </row>
    <row r="4084" spans="10:10" hidden="1" x14ac:dyDescent="0.25">
      <c r="J4084" s="107" t="str">
        <f t="shared" si="63"/>
        <v/>
      </c>
    </row>
    <row r="4085" spans="10:10" hidden="1" x14ac:dyDescent="0.25">
      <c r="J4085" s="107" t="str">
        <f t="shared" si="63"/>
        <v/>
      </c>
    </row>
    <row r="4086" spans="10:10" hidden="1" x14ac:dyDescent="0.25">
      <c r="J4086" s="107" t="str">
        <f t="shared" si="63"/>
        <v/>
      </c>
    </row>
    <row r="4087" spans="10:10" hidden="1" x14ac:dyDescent="0.25">
      <c r="J4087" s="107" t="str">
        <f t="shared" si="63"/>
        <v/>
      </c>
    </row>
    <row r="4088" spans="10:10" hidden="1" x14ac:dyDescent="0.25">
      <c r="J4088" s="107" t="str">
        <f t="shared" si="63"/>
        <v/>
      </c>
    </row>
    <row r="4089" spans="10:10" hidden="1" x14ac:dyDescent="0.25">
      <c r="J4089" s="107" t="str">
        <f t="shared" si="63"/>
        <v/>
      </c>
    </row>
    <row r="4090" spans="10:10" hidden="1" x14ac:dyDescent="0.25">
      <c r="J4090" s="107" t="str">
        <f t="shared" si="63"/>
        <v/>
      </c>
    </row>
    <row r="4091" spans="10:10" hidden="1" x14ac:dyDescent="0.25">
      <c r="J4091" s="107" t="str">
        <f t="shared" si="63"/>
        <v/>
      </c>
    </row>
    <row r="4092" spans="10:10" hidden="1" x14ac:dyDescent="0.25">
      <c r="J4092" s="107" t="str">
        <f t="shared" si="63"/>
        <v/>
      </c>
    </row>
    <row r="4093" spans="10:10" hidden="1" x14ac:dyDescent="0.25">
      <c r="J4093" s="107" t="str">
        <f t="shared" si="63"/>
        <v/>
      </c>
    </row>
    <row r="4094" spans="10:10" hidden="1" x14ac:dyDescent="0.25">
      <c r="J4094" s="107" t="str">
        <f t="shared" si="63"/>
        <v/>
      </c>
    </row>
    <row r="4095" spans="10:10" hidden="1" x14ac:dyDescent="0.25">
      <c r="J4095" s="107" t="str">
        <f t="shared" si="63"/>
        <v/>
      </c>
    </row>
    <row r="4096" spans="10:10" hidden="1" x14ac:dyDescent="0.25">
      <c r="J4096" s="107" t="str">
        <f t="shared" si="63"/>
        <v/>
      </c>
    </row>
    <row r="4097" spans="10:10" hidden="1" x14ac:dyDescent="0.25">
      <c r="J4097" s="107" t="str">
        <f t="shared" si="63"/>
        <v/>
      </c>
    </row>
    <row r="4098" spans="10:10" hidden="1" x14ac:dyDescent="0.25">
      <c r="J4098" s="107" t="str">
        <f t="shared" ref="J4098:J4161" si="64">IF(A4098="","",IF(OR(C4098=73,C4098=74,C4098=75),75,IF(OR(C4098=31,C4098=32,C4098=33),33,IF(OR(C4098=301,C4098=302,C4098=303,C4098=304,C4098=305),301,C4098))))</f>
        <v/>
      </c>
    </row>
    <row r="4099" spans="10:10" hidden="1" x14ac:dyDescent="0.25">
      <c r="J4099" s="107" t="str">
        <f t="shared" si="64"/>
        <v/>
      </c>
    </row>
    <row r="4100" spans="10:10" hidden="1" x14ac:dyDescent="0.25">
      <c r="J4100" s="107" t="str">
        <f t="shared" si="64"/>
        <v/>
      </c>
    </row>
    <row r="4101" spans="10:10" hidden="1" x14ac:dyDescent="0.25">
      <c r="J4101" s="107" t="str">
        <f t="shared" si="64"/>
        <v/>
      </c>
    </row>
    <row r="4102" spans="10:10" hidden="1" x14ac:dyDescent="0.25">
      <c r="J4102" s="107" t="str">
        <f t="shared" si="64"/>
        <v/>
      </c>
    </row>
    <row r="4103" spans="10:10" hidden="1" x14ac:dyDescent="0.25">
      <c r="J4103" s="107" t="str">
        <f t="shared" si="64"/>
        <v/>
      </c>
    </row>
    <row r="4104" spans="10:10" hidden="1" x14ac:dyDescent="0.25">
      <c r="J4104" s="107" t="str">
        <f t="shared" si="64"/>
        <v/>
      </c>
    </row>
    <row r="4105" spans="10:10" hidden="1" x14ac:dyDescent="0.25">
      <c r="J4105" s="107" t="str">
        <f t="shared" si="64"/>
        <v/>
      </c>
    </row>
    <row r="4106" spans="10:10" hidden="1" x14ac:dyDescent="0.25">
      <c r="J4106" s="107" t="str">
        <f t="shared" si="64"/>
        <v/>
      </c>
    </row>
    <row r="4107" spans="10:10" hidden="1" x14ac:dyDescent="0.25">
      <c r="J4107" s="107" t="str">
        <f t="shared" si="64"/>
        <v/>
      </c>
    </row>
    <row r="4108" spans="10:10" hidden="1" x14ac:dyDescent="0.25">
      <c r="J4108" s="107" t="str">
        <f t="shared" si="64"/>
        <v/>
      </c>
    </row>
    <row r="4109" spans="10:10" hidden="1" x14ac:dyDescent="0.25">
      <c r="J4109" s="107" t="str">
        <f t="shared" si="64"/>
        <v/>
      </c>
    </row>
    <row r="4110" spans="10:10" hidden="1" x14ac:dyDescent="0.25">
      <c r="J4110" s="107" t="str">
        <f t="shared" si="64"/>
        <v/>
      </c>
    </row>
    <row r="4111" spans="10:10" hidden="1" x14ac:dyDescent="0.25">
      <c r="J4111" s="107" t="str">
        <f t="shared" si="64"/>
        <v/>
      </c>
    </row>
    <row r="4112" spans="10:10" hidden="1" x14ac:dyDescent="0.25">
      <c r="J4112" s="107" t="str">
        <f t="shared" si="64"/>
        <v/>
      </c>
    </row>
    <row r="4113" spans="10:10" hidden="1" x14ac:dyDescent="0.25">
      <c r="J4113" s="107" t="str">
        <f t="shared" si="64"/>
        <v/>
      </c>
    </row>
    <row r="4114" spans="10:10" hidden="1" x14ac:dyDescent="0.25">
      <c r="J4114" s="107" t="str">
        <f t="shared" si="64"/>
        <v/>
      </c>
    </row>
    <row r="4115" spans="10:10" hidden="1" x14ac:dyDescent="0.25">
      <c r="J4115" s="107" t="str">
        <f t="shared" si="64"/>
        <v/>
      </c>
    </row>
    <row r="4116" spans="10:10" hidden="1" x14ac:dyDescent="0.25">
      <c r="J4116" s="107" t="str">
        <f t="shared" si="64"/>
        <v/>
      </c>
    </row>
    <row r="4117" spans="10:10" hidden="1" x14ac:dyDescent="0.25">
      <c r="J4117" s="107" t="str">
        <f t="shared" si="64"/>
        <v/>
      </c>
    </row>
    <row r="4118" spans="10:10" hidden="1" x14ac:dyDescent="0.25">
      <c r="J4118" s="107" t="str">
        <f t="shared" si="64"/>
        <v/>
      </c>
    </row>
    <row r="4119" spans="10:10" hidden="1" x14ac:dyDescent="0.25">
      <c r="J4119" s="107" t="str">
        <f t="shared" si="64"/>
        <v/>
      </c>
    </row>
    <row r="4120" spans="10:10" hidden="1" x14ac:dyDescent="0.25">
      <c r="J4120" s="107" t="str">
        <f t="shared" si="64"/>
        <v/>
      </c>
    </row>
    <row r="4121" spans="10:10" hidden="1" x14ac:dyDescent="0.25">
      <c r="J4121" s="107" t="str">
        <f t="shared" si="64"/>
        <v/>
      </c>
    </row>
    <row r="4122" spans="10:10" hidden="1" x14ac:dyDescent="0.25">
      <c r="J4122" s="107" t="str">
        <f t="shared" si="64"/>
        <v/>
      </c>
    </row>
    <row r="4123" spans="10:10" hidden="1" x14ac:dyDescent="0.25">
      <c r="J4123" s="107" t="str">
        <f t="shared" si="64"/>
        <v/>
      </c>
    </row>
    <row r="4124" spans="10:10" hidden="1" x14ac:dyDescent="0.25">
      <c r="J4124" s="107" t="str">
        <f t="shared" si="64"/>
        <v/>
      </c>
    </row>
    <row r="4125" spans="10:10" hidden="1" x14ac:dyDescent="0.25">
      <c r="J4125" s="107" t="str">
        <f t="shared" si="64"/>
        <v/>
      </c>
    </row>
    <row r="4126" spans="10:10" hidden="1" x14ac:dyDescent="0.25">
      <c r="J4126" s="107" t="str">
        <f t="shared" si="64"/>
        <v/>
      </c>
    </row>
    <row r="4127" spans="10:10" hidden="1" x14ac:dyDescent="0.25">
      <c r="J4127" s="107" t="str">
        <f t="shared" si="64"/>
        <v/>
      </c>
    </row>
    <row r="4128" spans="10:10" hidden="1" x14ac:dyDescent="0.25">
      <c r="J4128" s="107" t="str">
        <f t="shared" si="64"/>
        <v/>
      </c>
    </row>
    <row r="4129" spans="10:10" hidden="1" x14ac:dyDescent="0.25">
      <c r="J4129" s="107" t="str">
        <f t="shared" si="64"/>
        <v/>
      </c>
    </row>
    <row r="4130" spans="10:10" hidden="1" x14ac:dyDescent="0.25">
      <c r="J4130" s="107" t="str">
        <f t="shared" si="64"/>
        <v/>
      </c>
    </row>
    <row r="4131" spans="10:10" hidden="1" x14ac:dyDescent="0.25">
      <c r="J4131" s="107" t="str">
        <f t="shared" si="64"/>
        <v/>
      </c>
    </row>
    <row r="4132" spans="10:10" hidden="1" x14ac:dyDescent="0.25">
      <c r="J4132" s="107" t="str">
        <f t="shared" si="64"/>
        <v/>
      </c>
    </row>
    <row r="4133" spans="10:10" hidden="1" x14ac:dyDescent="0.25">
      <c r="J4133" s="107" t="str">
        <f t="shared" si="64"/>
        <v/>
      </c>
    </row>
    <row r="4134" spans="10:10" hidden="1" x14ac:dyDescent="0.25">
      <c r="J4134" s="107" t="str">
        <f t="shared" si="64"/>
        <v/>
      </c>
    </row>
    <row r="4135" spans="10:10" hidden="1" x14ac:dyDescent="0.25">
      <c r="J4135" s="107" t="str">
        <f t="shared" si="64"/>
        <v/>
      </c>
    </row>
    <row r="4136" spans="10:10" hidden="1" x14ac:dyDescent="0.25">
      <c r="J4136" s="107" t="str">
        <f t="shared" si="64"/>
        <v/>
      </c>
    </row>
    <row r="4137" spans="10:10" hidden="1" x14ac:dyDescent="0.25">
      <c r="J4137" s="107" t="str">
        <f t="shared" si="64"/>
        <v/>
      </c>
    </row>
    <row r="4138" spans="10:10" hidden="1" x14ac:dyDescent="0.25">
      <c r="J4138" s="107" t="str">
        <f t="shared" si="64"/>
        <v/>
      </c>
    </row>
    <row r="4139" spans="10:10" hidden="1" x14ac:dyDescent="0.25">
      <c r="J4139" s="107" t="str">
        <f t="shared" si="64"/>
        <v/>
      </c>
    </row>
    <row r="4140" spans="10:10" hidden="1" x14ac:dyDescent="0.25">
      <c r="J4140" s="107" t="str">
        <f t="shared" si="64"/>
        <v/>
      </c>
    </row>
    <row r="4141" spans="10:10" hidden="1" x14ac:dyDescent="0.25">
      <c r="J4141" s="107" t="str">
        <f t="shared" si="64"/>
        <v/>
      </c>
    </row>
    <row r="4142" spans="10:10" hidden="1" x14ac:dyDescent="0.25">
      <c r="J4142" s="107" t="str">
        <f t="shared" si="64"/>
        <v/>
      </c>
    </row>
    <row r="4143" spans="10:10" hidden="1" x14ac:dyDescent="0.25">
      <c r="J4143" s="107" t="str">
        <f t="shared" si="64"/>
        <v/>
      </c>
    </row>
    <row r="4144" spans="10:10" hidden="1" x14ac:dyDescent="0.25">
      <c r="J4144" s="107" t="str">
        <f t="shared" si="64"/>
        <v/>
      </c>
    </row>
    <row r="4145" spans="10:10" hidden="1" x14ac:dyDescent="0.25">
      <c r="J4145" s="107" t="str">
        <f t="shared" si="64"/>
        <v/>
      </c>
    </row>
    <row r="4146" spans="10:10" hidden="1" x14ac:dyDescent="0.25">
      <c r="J4146" s="107" t="str">
        <f t="shared" si="64"/>
        <v/>
      </c>
    </row>
    <row r="4147" spans="10:10" hidden="1" x14ac:dyDescent="0.25">
      <c r="J4147" s="107" t="str">
        <f t="shared" si="64"/>
        <v/>
      </c>
    </row>
    <row r="4148" spans="10:10" hidden="1" x14ac:dyDescent="0.25">
      <c r="J4148" s="107" t="str">
        <f t="shared" si="64"/>
        <v/>
      </c>
    </row>
    <row r="4149" spans="10:10" hidden="1" x14ac:dyDescent="0.25">
      <c r="J4149" s="107" t="str">
        <f t="shared" si="64"/>
        <v/>
      </c>
    </row>
    <row r="4150" spans="10:10" hidden="1" x14ac:dyDescent="0.25">
      <c r="J4150" s="107" t="str">
        <f t="shared" si="64"/>
        <v/>
      </c>
    </row>
    <row r="4151" spans="10:10" hidden="1" x14ac:dyDescent="0.25">
      <c r="J4151" s="107" t="str">
        <f t="shared" si="64"/>
        <v/>
      </c>
    </row>
    <row r="4152" spans="10:10" hidden="1" x14ac:dyDescent="0.25">
      <c r="J4152" s="107" t="str">
        <f t="shared" si="64"/>
        <v/>
      </c>
    </row>
    <row r="4153" spans="10:10" hidden="1" x14ac:dyDescent="0.25">
      <c r="J4153" s="107" t="str">
        <f t="shared" si="64"/>
        <v/>
      </c>
    </row>
    <row r="4154" spans="10:10" hidden="1" x14ac:dyDescent="0.25">
      <c r="J4154" s="107" t="str">
        <f t="shared" si="64"/>
        <v/>
      </c>
    </row>
    <row r="4155" spans="10:10" hidden="1" x14ac:dyDescent="0.25">
      <c r="J4155" s="107" t="str">
        <f t="shared" si="64"/>
        <v/>
      </c>
    </row>
    <row r="4156" spans="10:10" hidden="1" x14ac:dyDescent="0.25">
      <c r="J4156" s="107" t="str">
        <f t="shared" si="64"/>
        <v/>
      </c>
    </row>
    <row r="4157" spans="10:10" hidden="1" x14ac:dyDescent="0.25">
      <c r="J4157" s="107" t="str">
        <f t="shared" si="64"/>
        <v/>
      </c>
    </row>
    <row r="4158" spans="10:10" hidden="1" x14ac:dyDescent="0.25">
      <c r="J4158" s="107" t="str">
        <f t="shared" si="64"/>
        <v/>
      </c>
    </row>
    <row r="4159" spans="10:10" hidden="1" x14ac:dyDescent="0.25">
      <c r="J4159" s="107" t="str">
        <f t="shared" si="64"/>
        <v/>
      </c>
    </row>
    <row r="4160" spans="10:10" hidden="1" x14ac:dyDescent="0.25">
      <c r="J4160" s="107" t="str">
        <f t="shared" si="64"/>
        <v/>
      </c>
    </row>
    <row r="4161" spans="10:10" hidden="1" x14ac:dyDescent="0.25">
      <c r="J4161" s="107" t="str">
        <f t="shared" si="64"/>
        <v/>
      </c>
    </row>
    <row r="4162" spans="10:10" hidden="1" x14ac:dyDescent="0.25">
      <c r="J4162" s="107" t="str">
        <f t="shared" ref="J4162:J4225" si="65">IF(A4162="","",IF(OR(C4162=73,C4162=74,C4162=75),75,IF(OR(C4162=31,C4162=32,C4162=33),33,IF(OR(C4162=301,C4162=302,C4162=303,C4162=304,C4162=305),301,C4162))))</f>
        <v/>
      </c>
    </row>
    <row r="4163" spans="10:10" hidden="1" x14ac:dyDescent="0.25">
      <c r="J4163" s="107" t="str">
        <f t="shared" si="65"/>
        <v/>
      </c>
    </row>
    <row r="4164" spans="10:10" hidden="1" x14ac:dyDescent="0.25">
      <c r="J4164" s="107" t="str">
        <f t="shared" si="65"/>
        <v/>
      </c>
    </row>
    <row r="4165" spans="10:10" hidden="1" x14ac:dyDescent="0.25">
      <c r="J4165" s="107" t="str">
        <f t="shared" si="65"/>
        <v/>
      </c>
    </row>
    <row r="4166" spans="10:10" hidden="1" x14ac:dyDescent="0.25">
      <c r="J4166" s="107" t="str">
        <f t="shared" si="65"/>
        <v/>
      </c>
    </row>
    <row r="4167" spans="10:10" hidden="1" x14ac:dyDescent="0.25">
      <c r="J4167" s="107" t="str">
        <f t="shared" si="65"/>
        <v/>
      </c>
    </row>
    <row r="4168" spans="10:10" hidden="1" x14ac:dyDescent="0.25">
      <c r="J4168" s="107" t="str">
        <f t="shared" si="65"/>
        <v/>
      </c>
    </row>
    <row r="4169" spans="10:10" hidden="1" x14ac:dyDescent="0.25">
      <c r="J4169" s="107" t="str">
        <f t="shared" si="65"/>
        <v/>
      </c>
    </row>
    <row r="4170" spans="10:10" hidden="1" x14ac:dyDescent="0.25">
      <c r="J4170" s="107" t="str">
        <f t="shared" si="65"/>
        <v/>
      </c>
    </row>
    <row r="4171" spans="10:10" hidden="1" x14ac:dyDescent="0.25">
      <c r="J4171" s="107" t="str">
        <f t="shared" si="65"/>
        <v/>
      </c>
    </row>
    <row r="4172" spans="10:10" hidden="1" x14ac:dyDescent="0.25">
      <c r="J4172" s="107" t="str">
        <f t="shared" si="65"/>
        <v/>
      </c>
    </row>
    <row r="4173" spans="10:10" hidden="1" x14ac:dyDescent="0.25">
      <c r="J4173" s="107" t="str">
        <f t="shared" si="65"/>
        <v/>
      </c>
    </row>
    <row r="4174" spans="10:10" hidden="1" x14ac:dyDescent="0.25">
      <c r="J4174" s="107" t="str">
        <f t="shared" si="65"/>
        <v/>
      </c>
    </row>
    <row r="4175" spans="10:10" hidden="1" x14ac:dyDescent="0.25">
      <c r="J4175" s="107" t="str">
        <f t="shared" si="65"/>
        <v/>
      </c>
    </row>
    <row r="4176" spans="10:10" hidden="1" x14ac:dyDescent="0.25">
      <c r="J4176" s="107" t="str">
        <f t="shared" si="65"/>
        <v/>
      </c>
    </row>
    <row r="4177" spans="10:10" hidden="1" x14ac:dyDescent="0.25">
      <c r="J4177" s="107" t="str">
        <f t="shared" si="65"/>
        <v/>
      </c>
    </row>
    <row r="4178" spans="10:10" hidden="1" x14ac:dyDescent="0.25">
      <c r="J4178" s="107" t="str">
        <f t="shared" si="65"/>
        <v/>
      </c>
    </row>
    <row r="4179" spans="10:10" hidden="1" x14ac:dyDescent="0.25">
      <c r="J4179" s="107" t="str">
        <f t="shared" si="65"/>
        <v/>
      </c>
    </row>
    <row r="4180" spans="10:10" hidden="1" x14ac:dyDescent="0.25">
      <c r="J4180" s="107" t="str">
        <f t="shared" si="65"/>
        <v/>
      </c>
    </row>
    <row r="4181" spans="10:10" hidden="1" x14ac:dyDescent="0.25">
      <c r="J4181" s="107" t="str">
        <f t="shared" si="65"/>
        <v/>
      </c>
    </row>
    <row r="4182" spans="10:10" hidden="1" x14ac:dyDescent="0.25">
      <c r="J4182" s="107" t="str">
        <f t="shared" si="65"/>
        <v/>
      </c>
    </row>
    <row r="4183" spans="10:10" hidden="1" x14ac:dyDescent="0.25">
      <c r="J4183" s="107" t="str">
        <f t="shared" si="65"/>
        <v/>
      </c>
    </row>
    <row r="4184" spans="10:10" hidden="1" x14ac:dyDescent="0.25">
      <c r="J4184" s="107" t="str">
        <f t="shared" si="65"/>
        <v/>
      </c>
    </row>
    <row r="4185" spans="10:10" hidden="1" x14ac:dyDescent="0.25">
      <c r="J4185" s="107" t="str">
        <f t="shared" si="65"/>
        <v/>
      </c>
    </row>
    <row r="4186" spans="10:10" hidden="1" x14ac:dyDescent="0.25">
      <c r="J4186" s="107" t="str">
        <f t="shared" si="65"/>
        <v/>
      </c>
    </row>
    <row r="4187" spans="10:10" hidden="1" x14ac:dyDescent="0.25">
      <c r="J4187" s="107" t="str">
        <f t="shared" si="65"/>
        <v/>
      </c>
    </row>
    <row r="4188" spans="10:10" hidden="1" x14ac:dyDescent="0.25">
      <c r="J4188" s="107" t="str">
        <f t="shared" si="65"/>
        <v/>
      </c>
    </row>
    <row r="4189" spans="10:10" hidden="1" x14ac:dyDescent="0.25">
      <c r="J4189" s="107" t="str">
        <f t="shared" si="65"/>
        <v/>
      </c>
    </row>
    <row r="4190" spans="10:10" hidden="1" x14ac:dyDescent="0.25">
      <c r="J4190" s="107" t="str">
        <f t="shared" si="65"/>
        <v/>
      </c>
    </row>
    <row r="4191" spans="10:10" hidden="1" x14ac:dyDescent="0.25">
      <c r="J4191" s="107" t="str">
        <f t="shared" si="65"/>
        <v/>
      </c>
    </row>
    <row r="4192" spans="10:10" hidden="1" x14ac:dyDescent="0.25">
      <c r="J4192" s="107" t="str">
        <f t="shared" si="65"/>
        <v/>
      </c>
    </row>
    <row r="4193" spans="10:10" hidden="1" x14ac:dyDescent="0.25">
      <c r="J4193" s="107" t="str">
        <f t="shared" si="65"/>
        <v/>
      </c>
    </row>
    <row r="4194" spans="10:10" hidden="1" x14ac:dyDescent="0.25">
      <c r="J4194" s="107" t="str">
        <f t="shared" si="65"/>
        <v/>
      </c>
    </row>
    <row r="4195" spans="10:10" hidden="1" x14ac:dyDescent="0.25">
      <c r="J4195" s="107" t="str">
        <f t="shared" si="65"/>
        <v/>
      </c>
    </row>
    <row r="4196" spans="10:10" hidden="1" x14ac:dyDescent="0.25">
      <c r="J4196" s="107" t="str">
        <f t="shared" si="65"/>
        <v/>
      </c>
    </row>
    <row r="4197" spans="10:10" hidden="1" x14ac:dyDescent="0.25">
      <c r="J4197" s="107" t="str">
        <f t="shared" si="65"/>
        <v/>
      </c>
    </row>
    <row r="4198" spans="10:10" hidden="1" x14ac:dyDescent="0.25">
      <c r="J4198" s="107" t="str">
        <f t="shared" si="65"/>
        <v/>
      </c>
    </row>
    <row r="4199" spans="10:10" hidden="1" x14ac:dyDescent="0.25">
      <c r="J4199" s="107" t="str">
        <f t="shared" si="65"/>
        <v/>
      </c>
    </row>
    <row r="4200" spans="10:10" hidden="1" x14ac:dyDescent="0.25">
      <c r="J4200" s="107" t="str">
        <f t="shared" si="65"/>
        <v/>
      </c>
    </row>
    <row r="4201" spans="10:10" hidden="1" x14ac:dyDescent="0.25">
      <c r="J4201" s="107" t="str">
        <f t="shared" si="65"/>
        <v/>
      </c>
    </row>
    <row r="4202" spans="10:10" hidden="1" x14ac:dyDescent="0.25">
      <c r="J4202" s="107" t="str">
        <f t="shared" si="65"/>
        <v/>
      </c>
    </row>
    <row r="4203" spans="10:10" hidden="1" x14ac:dyDescent="0.25">
      <c r="J4203" s="107" t="str">
        <f t="shared" si="65"/>
        <v/>
      </c>
    </row>
    <row r="4204" spans="10:10" hidden="1" x14ac:dyDescent="0.25">
      <c r="J4204" s="107" t="str">
        <f t="shared" si="65"/>
        <v/>
      </c>
    </row>
    <row r="4205" spans="10:10" hidden="1" x14ac:dyDescent="0.25">
      <c r="J4205" s="107" t="str">
        <f t="shared" si="65"/>
        <v/>
      </c>
    </row>
    <row r="4206" spans="10:10" hidden="1" x14ac:dyDescent="0.25">
      <c r="J4206" s="107" t="str">
        <f t="shared" si="65"/>
        <v/>
      </c>
    </row>
    <row r="4207" spans="10:10" hidden="1" x14ac:dyDescent="0.25">
      <c r="J4207" s="107" t="str">
        <f t="shared" si="65"/>
        <v/>
      </c>
    </row>
    <row r="4208" spans="10:10" hidden="1" x14ac:dyDescent="0.25">
      <c r="J4208" s="107" t="str">
        <f t="shared" si="65"/>
        <v/>
      </c>
    </row>
    <row r="4209" spans="10:10" hidden="1" x14ac:dyDescent="0.25">
      <c r="J4209" s="107" t="str">
        <f t="shared" si="65"/>
        <v/>
      </c>
    </row>
    <row r="4210" spans="10:10" hidden="1" x14ac:dyDescent="0.25">
      <c r="J4210" s="107" t="str">
        <f t="shared" si="65"/>
        <v/>
      </c>
    </row>
    <row r="4211" spans="10:10" hidden="1" x14ac:dyDescent="0.25">
      <c r="J4211" s="107" t="str">
        <f t="shared" si="65"/>
        <v/>
      </c>
    </row>
    <row r="4212" spans="10:10" hidden="1" x14ac:dyDescent="0.25">
      <c r="J4212" s="107" t="str">
        <f t="shared" si="65"/>
        <v/>
      </c>
    </row>
    <row r="4213" spans="10:10" hidden="1" x14ac:dyDescent="0.25">
      <c r="J4213" s="107" t="str">
        <f t="shared" si="65"/>
        <v/>
      </c>
    </row>
    <row r="4214" spans="10:10" hidden="1" x14ac:dyDescent="0.25">
      <c r="J4214" s="107" t="str">
        <f t="shared" si="65"/>
        <v/>
      </c>
    </row>
    <row r="4215" spans="10:10" hidden="1" x14ac:dyDescent="0.25">
      <c r="J4215" s="107" t="str">
        <f t="shared" si="65"/>
        <v/>
      </c>
    </row>
    <row r="4216" spans="10:10" hidden="1" x14ac:dyDescent="0.25">
      <c r="J4216" s="107" t="str">
        <f t="shared" si="65"/>
        <v/>
      </c>
    </row>
    <row r="4217" spans="10:10" hidden="1" x14ac:dyDescent="0.25">
      <c r="J4217" s="107" t="str">
        <f t="shared" si="65"/>
        <v/>
      </c>
    </row>
    <row r="4218" spans="10:10" hidden="1" x14ac:dyDescent="0.25">
      <c r="J4218" s="107" t="str">
        <f t="shared" si="65"/>
        <v/>
      </c>
    </row>
    <row r="4219" spans="10:10" hidden="1" x14ac:dyDescent="0.25">
      <c r="J4219" s="107" t="str">
        <f t="shared" si="65"/>
        <v/>
      </c>
    </row>
    <row r="4220" spans="10:10" hidden="1" x14ac:dyDescent="0.25">
      <c r="J4220" s="107" t="str">
        <f t="shared" si="65"/>
        <v/>
      </c>
    </row>
    <row r="4221" spans="10:10" hidden="1" x14ac:dyDescent="0.25">
      <c r="J4221" s="107" t="str">
        <f t="shared" si="65"/>
        <v/>
      </c>
    </row>
    <row r="4222" spans="10:10" hidden="1" x14ac:dyDescent="0.25">
      <c r="J4222" s="107" t="str">
        <f t="shared" si="65"/>
        <v/>
      </c>
    </row>
    <row r="4223" spans="10:10" hidden="1" x14ac:dyDescent="0.25">
      <c r="J4223" s="107" t="str">
        <f t="shared" si="65"/>
        <v/>
      </c>
    </row>
    <row r="4224" spans="10:10" hidden="1" x14ac:dyDescent="0.25">
      <c r="J4224" s="107" t="str">
        <f t="shared" si="65"/>
        <v/>
      </c>
    </row>
    <row r="4225" spans="10:10" hidden="1" x14ac:dyDescent="0.25">
      <c r="J4225" s="107" t="str">
        <f t="shared" si="65"/>
        <v/>
      </c>
    </row>
    <row r="4226" spans="10:10" hidden="1" x14ac:dyDescent="0.25">
      <c r="J4226" s="107" t="str">
        <f t="shared" ref="J4226:J4289" si="66">IF(A4226="","",IF(OR(C4226=73,C4226=74,C4226=75),75,IF(OR(C4226=31,C4226=32,C4226=33),33,IF(OR(C4226=301,C4226=302,C4226=303,C4226=304,C4226=305),301,C4226))))</f>
        <v/>
      </c>
    </row>
    <row r="4227" spans="10:10" hidden="1" x14ac:dyDescent="0.25">
      <c r="J4227" s="107" t="str">
        <f t="shared" si="66"/>
        <v/>
      </c>
    </row>
    <row r="4228" spans="10:10" hidden="1" x14ac:dyDescent="0.25">
      <c r="J4228" s="107" t="str">
        <f t="shared" si="66"/>
        <v/>
      </c>
    </row>
    <row r="4229" spans="10:10" hidden="1" x14ac:dyDescent="0.25">
      <c r="J4229" s="107" t="str">
        <f t="shared" si="66"/>
        <v/>
      </c>
    </row>
    <row r="4230" spans="10:10" hidden="1" x14ac:dyDescent="0.25">
      <c r="J4230" s="107" t="str">
        <f t="shared" si="66"/>
        <v/>
      </c>
    </row>
    <row r="4231" spans="10:10" hidden="1" x14ac:dyDescent="0.25">
      <c r="J4231" s="107" t="str">
        <f t="shared" si="66"/>
        <v/>
      </c>
    </row>
    <row r="4232" spans="10:10" hidden="1" x14ac:dyDescent="0.25">
      <c r="J4232" s="107" t="str">
        <f t="shared" si="66"/>
        <v/>
      </c>
    </row>
    <row r="4233" spans="10:10" hidden="1" x14ac:dyDescent="0.25">
      <c r="J4233" s="107" t="str">
        <f t="shared" si="66"/>
        <v/>
      </c>
    </row>
    <row r="4234" spans="10:10" hidden="1" x14ac:dyDescent="0.25">
      <c r="J4234" s="107" t="str">
        <f t="shared" si="66"/>
        <v/>
      </c>
    </row>
    <row r="4235" spans="10:10" hidden="1" x14ac:dyDescent="0.25">
      <c r="J4235" s="107" t="str">
        <f t="shared" si="66"/>
        <v/>
      </c>
    </row>
    <row r="4236" spans="10:10" hidden="1" x14ac:dyDescent="0.25">
      <c r="J4236" s="107" t="str">
        <f t="shared" si="66"/>
        <v/>
      </c>
    </row>
    <row r="4237" spans="10:10" hidden="1" x14ac:dyDescent="0.25">
      <c r="J4237" s="107" t="str">
        <f t="shared" si="66"/>
        <v/>
      </c>
    </row>
    <row r="4238" spans="10:10" hidden="1" x14ac:dyDescent="0.25">
      <c r="J4238" s="107" t="str">
        <f t="shared" si="66"/>
        <v/>
      </c>
    </row>
    <row r="4239" spans="10:10" hidden="1" x14ac:dyDescent="0.25">
      <c r="J4239" s="107" t="str">
        <f t="shared" si="66"/>
        <v/>
      </c>
    </row>
    <row r="4240" spans="10:10" hidden="1" x14ac:dyDescent="0.25">
      <c r="J4240" s="107" t="str">
        <f t="shared" si="66"/>
        <v/>
      </c>
    </row>
    <row r="4241" spans="10:10" hidden="1" x14ac:dyDescent="0.25">
      <c r="J4241" s="107" t="str">
        <f t="shared" si="66"/>
        <v/>
      </c>
    </row>
    <row r="4242" spans="10:10" hidden="1" x14ac:dyDescent="0.25">
      <c r="J4242" s="107" t="str">
        <f t="shared" si="66"/>
        <v/>
      </c>
    </row>
    <row r="4243" spans="10:10" hidden="1" x14ac:dyDescent="0.25">
      <c r="J4243" s="107" t="str">
        <f t="shared" si="66"/>
        <v/>
      </c>
    </row>
    <row r="4244" spans="10:10" hidden="1" x14ac:dyDescent="0.25">
      <c r="J4244" s="107" t="str">
        <f t="shared" si="66"/>
        <v/>
      </c>
    </row>
    <row r="4245" spans="10:10" hidden="1" x14ac:dyDescent="0.25">
      <c r="J4245" s="107" t="str">
        <f t="shared" si="66"/>
        <v/>
      </c>
    </row>
    <row r="4246" spans="10:10" hidden="1" x14ac:dyDescent="0.25">
      <c r="J4246" s="107" t="str">
        <f t="shared" si="66"/>
        <v/>
      </c>
    </row>
    <row r="4247" spans="10:10" hidden="1" x14ac:dyDescent="0.25">
      <c r="J4247" s="107" t="str">
        <f t="shared" si="66"/>
        <v/>
      </c>
    </row>
    <row r="4248" spans="10:10" hidden="1" x14ac:dyDescent="0.25">
      <c r="J4248" s="107" t="str">
        <f t="shared" si="66"/>
        <v/>
      </c>
    </row>
    <row r="4249" spans="10:10" hidden="1" x14ac:dyDescent="0.25">
      <c r="J4249" s="107" t="str">
        <f t="shared" si="66"/>
        <v/>
      </c>
    </row>
    <row r="4250" spans="10:10" hidden="1" x14ac:dyDescent="0.25">
      <c r="J4250" s="107" t="str">
        <f t="shared" si="66"/>
        <v/>
      </c>
    </row>
    <row r="4251" spans="10:10" hidden="1" x14ac:dyDescent="0.25">
      <c r="J4251" s="107" t="str">
        <f t="shared" si="66"/>
        <v/>
      </c>
    </row>
    <row r="4252" spans="10:10" hidden="1" x14ac:dyDescent="0.25">
      <c r="J4252" s="107" t="str">
        <f t="shared" si="66"/>
        <v/>
      </c>
    </row>
    <row r="4253" spans="10:10" hidden="1" x14ac:dyDescent="0.25">
      <c r="J4253" s="107" t="str">
        <f t="shared" si="66"/>
        <v/>
      </c>
    </row>
    <row r="4254" spans="10:10" hidden="1" x14ac:dyDescent="0.25">
      <c r="J4254" s="107" t="str">
        <f t="shared" si="66"/>
        <v/>
      </c>
    </row>
    <row r="4255" spans="10:10" hidden="1" x14ac:dyDescent="0.25">
      <c r="J4255" s="107" t="str">
        <f t="shared" si="66"/>
        <v/>
      </c>
    </row>
    <row r="4256" spans="10:10" hidden="1" x14ac:dyDescent="0.25">
      <c r="J4256" s="107" t="str">
        <f t="shared" si="66"/>
        <v/>
      </c>
    </row>
    <row r="4257" spans="10:10" hidden="1" x14ac:dyDescent="0.25">
      <c r="J4257" s="107" t="str">
        <f t="shared" si="66"/>
        <v/>
      </c>
    </row>
    <row r="4258" spans="10:10" hidden="1" x14ac:dyDescent="0.25">
      <c r="J4258" s="107" t="str">
        <f t="shared" si="66"/>
        <v/>
      </c>
    </row>
    <row r="4259" spans="10:10" hidden="1" x14ac:dyDescent="0.25">
      <c r="J4259" s="107" t="str">
        <f t="shared" si="66"/>
        <v/>
      </c>
    </row>
    <row r="4260" spans="10:10" hidden="1" x14ac:dyDescent="0.25">
      <c r="J4260" s="107" t="str">
        <f t="shared" si="66"/>
        <v/>
      </c>
    </row>
    <row r="4261" spans="10:10" hidden="1" x14ac:dyDescent="0.25">
      <c r="J4261" s="107" t="str">
        <f t="shared" si="66"/>
        <v/>
      </c>
    </row>
    <row r="4262" spans="10:10" hidden="1" x14ac:dyDescent="0.25">
      <c r="J4262" s="107" t="str">
        <f t="shared" si="66"/>
        <v/>
      </c>
    </row>
    <row r="4263" spans="10:10" hidden="1" x14ac:dyDescent="0.25">
      <c r="J4263" s="107" t="str">
        <f t="shared" si="66"/>
        <v/>
      </c>
    </row>
    <row r="4264" spans="10:10" hidden="1" x14ac:dyDescent="0.25">
      <c r="J4264" s="107" t="str">
        <f t="shared" si="66"/>
        <v/>
      </c>
    </row>
    <row r="4265" spans="10:10" hidden="1" x14ac:dyDescent="0.25">
      <c r="J4265" s="107" t="str">
        <f t="shared" si="66"/>
        <v/>
      </c>
    </row>
    <row r="4266" spans="10:10" hidden="1" x14ac:dyDescent="0.25">
      <c r="J4266" s="107" t="str">
        <f t="shared" si="66"/>
        <v/>
      </c>
    </row>
    <row r="4267" spans="10:10" hidden="1" x14ac:dyDescent="0.25">
      <c r="J4267" s="107" t="str">
        <f t="shared" si="66"/>
        <v/>
      </c>
    </row>
    <row r="4268" spans="10:10" hidden="1" x14ac:dyDescent="0.25">
      <c r="J4268" s="107" t="str">
        <f t="shared" si="66"/>
        <v/>
      </c>
    </row>
    <row r="4269" spans="10:10" hidden="1" x14ac:dyDescent="0.25">
      <c r="J4269" s="107" t="str">
        <f t="shared" si="66"/>
        <v/>
      </c>
    </row>
    <row r="4270" spans="10:10" hidden="1" x14ac:dyDescent="0.25">
      <c r="J4270" s="107" t="str">
        <f t="shared" si="66"/>
        <v/>
      </c>
    </row>
    <row r="4271" spans="10:10" hidden="1" x14ac:dyDescent="0.25">
      <c r="J4271" s="107" t="str">
        <f t="shared" si="66"/>
        <v/>
      </c>
    </row>
    <row r="4272" spans="10:10" hidden="1" x14ac:dyDescent="0.25">
      <c r="J4272" s="107" t="str">
        <f t="shared" si="66"/>
        <v/>
      </c>
    </row>
    <row r="4273" spans="10:10" hidden="1" x14ac:dyDescent="0.25">
      <c r="J4273" s="107" t="str">
        <f t="shared" si="66"/>
        <v/>
      </c>
    </row>
    <row r="4274" spans="10:10" hidden="1" x14ac:dyDescent="0.25">
      <c r="J4274" s="107" t="str">
        <f t="shared" si="66"/>
        <v/>
      </c>
    </row>
    <row r="4275" spans="10:10" hidden="1" x14ac:dyDescent="0.25">
      <c r="J4275" s="107" t="str">
        <f t="shared" si="66"/>
        <v/>
      </c>
    </row>
    <row r="4276" spans="10:10" hidden="1" x14ac:dyDescent="0.25">
      <c r="J4276" s="107" t="str">
        <f t="shared" si="66"/>
        <v/>
      </c>
    </row>
    <row r="4277" spans="10:10" hidden="1" x14ac:dyDescent="0.25">
      <c r="J4277" s="107" t="str">
        <f t="shared" si="66"/>
        <v/>
      </c>
    </row>
    <row r="4278" spans="10:10" hidden="1" x14ac:dyDescent="0.25">
      <c r="J4278" s="107" t="str">
        <f t="shared" si="66"/>
        <v/>
      </c>
    </row>
    <row r="4279" spans="10:10" hidden="1" x14ac:dyDescent="0.25">
      <c r="J4279" s="107" t="str">
        <f t="shared" si="66"/>
        <v/>
      </c>
    </row>
    <row r="4280" spans="10:10" hidden="1" x14ac:dyDescent="0.25">
      <c r="J4280" s="107" t="str">
        <f t="shared" si="66"/>
        <v/>
      </c>
    </row>
    <row r="4281" spans="10:10" hidden="1" x14ac:dyDescent="0.25">
      <c r="J4281" s="107" t="str">
        <f t="shared" si="66"/>
        <v/>
      </c>
    </row>
    <row r="4282" spans="10:10" hidden="1" x14ac:dyDescent="0.25">
      <c r="J4282" s="107" t="str">
        <f t="shared" si="66"/>
        <v/>
      </c>
    </row>
    <row r="4283" spans="10:10" hidden="1" x14ac:dyDescent="0.25">
      <c r="J4283" s="107" t="str">
        <f t="shared" si="66"/>
        <v/>
      </c>
    </row>
    <row r="4284" spans="10:10" hidden="1" x14ac:dyDescent="0.25">
      <c r="J4284" s="107" t="str">
        <f t="shared" si="66"/>
        <v/>
      </c>
    </row>
    <row r="4285" spans="10:10" hidden="1" x14ac:dyDescent="0.25">
      <c r="J4285" s="107" t="str">
        <f t="shared" si="66"/>
        <v/>
      </c>
    </row>
    <row r="4286" spans="10:10" hidden="1" x14ac:dyDescent="0.25">
      <c r="J4286" s="107" t="str">
        <f t="shared" si="66"/>
        <v/>
      </c>
    </row>
    <row r="4287" spans="10:10" hidden="1" x14ac:dyDescent="0.25">
      <c r="J4287" s="107" t="str">
        <f t="shared" si="66"/>
        <v/>
      </c>
    </row>
    <row r="4288" spans="10:10" hidden="1" x14ac:dyDescent="0.25">
      <c r="J4288" s="107" t="str">
        <f t="shared" si="66"/>
        <v/>
      </c>
    </row>
    <row r="4289" spans="10:10" hidden="1" x14ac:dyDescent="0.25">
      <c r="J4289" s="107" t="str">
        <f t="shared" si="66"/>
        <v/>
      </c>
    </row>
    <row r="4290" spans="10:10" hidden="1" x14ac:dyDescent="0.25">
      <c r="J4290" s="107" t="str">
        <f t="shared" ref="J4290:J4353" si="67">IF(A4290="","",IF(OR(C4290=73,C4290=74,C4290=75),75,IF(OR(C4290=31,C4290=32,C4290=33),33,IF(OR(C4290=301,C4290=302,C4290=303,C4290=304,C4290=305),301,C4290))))</f>
        <v/>
      </c>
    </row>
    <row r="4291" spans="10:10" hidden="1" x14ac:dyDescent="0.25">
      <c r="J4291" s="107" t="str">
        <f t="shared" si="67"/>
        <v/>
      </c>
    </row>
    <row r="4292" spans="10:10" hidden="1" x14ac:dyDescent="0.25">
      <c r="J4292" s="107" t="str">
        <f t="shared" si="67"/>
        <v/>
      </c>
    </row>
    <row r="4293" spans="10:10" hidden="1" x14ac:dyDescent="0.25">
      <c r="J4293" s="107" t="str">
        <f t="shared" si="67"/>
        <v/>
      </c>
    </row>
    <row r="4294" spans="10:10" hidden="1" x14ac:dyDescent="0.25">
      <c r="J4294" s="107" t="str">
        <f t="shared" si="67"/>
        <v/>
      </c>
    </row>
    <row r="4295" spans="10:10" hidden="1" x14ac:dyDescent="0.25">
      <c r="J4295" s="107" t="str">
        <f t="shared" si="67"/>
        <v/>
      </c>
    </row>
    <row r="4296" spans="10:10" hidden="1" x14ac:dyDescent="0.25">
      <c r="J4296" s="107" t="str">
        <f t="shared" si="67"/>
        <v/>
      </c>
    </row>
    <row r="4297" spans="10:10" hidden="1" x14ac:dyDescent="0.25">
      <c r="J4297" s="107" t="str">
        <f t="shared" si="67"/>
        <v/>
      </c>
    </row>
    <row r="4298" spans="10:10" hidden="1" x14ac:dyDescent="0.25">
      <c r="J4298" s="107" t="str">
        <f t="shared" si="67"/>
        <v/>
      </c>
    </row>
    <row r="4299" spans="10:10" hidden="1" x14ac:dyDescent="0.25">
      <c r="J4299" s="107" t="str">
        <f t="shared" si="67"/>
        <v/>
      </c>
    </row>
    <row r="4300" spans="10:10" hidden="1" x14ac:dyDescent="0.25">
      <c r="J4300" s="107" t="str">
        <f t="shared" si="67"/>
        <v/>
      </c>
    </row>
    <row r="4301" spans="10:10" hidden="1" x14ac:dyDescent="0.25">
      <c r="J4301" s="107" t="str">
        <f t="shared" si="67"/>
        <v/>
      </c>
    </row>
    <row r="4302" spans="10:10" hidden="1" x14ac:dyDescent="0.25">
      <c r="J4302" s="107" t="str">
        <f t="shared" si="67"/>
        <v/>
      </c>
    </row>
    <row r="4303" spans="10:10" hidden="1" x14ac:dyDescent="0.25">
      <c r="J4303" s="107" t="str">
        <f t="shared" si="67"/>
        <v/>
      </c>
    </row>
    <row r="4304" spans="10:10" hidden="1" x14ac:dyDescent="0.25">
      <c r="J4304" s="107" t="str">
        <f t="shared" si="67"/>
        <v/>
      </c>
    </row>
    <row r="4305" spans="10:10" hidden="1" x14ac:dyDescent="0.25">
      <c r="J4305" s="107" t="str">
        <f t="shared" si="67"/>
        <v/>
      </c>
    </row>
    <row r="4306" spans="10:10" hidden="1" x14ac:dyDescent="0.25">
      <c r="J4306" s="107" t="str">
        <f t="shared" si="67"/>
        <v/>
      </c>
    </row>
    <row r="4307" spans="10:10" hidden="1" x14ac:dyDescent="0.25">
      <c r="J4307" s="107" t="str">
        <f t="shared" si="67"/>
        <v/>
      </c>
    </row>
    <row r="4308" spans="10:10" hidden="1" x14ac:dyDescent="0.25">
      <c r="J4308" s="107" t="str">
        <f t="shared" si="67"/>
        <v/>
      </c>
    </row>
    <row r="4309" spans="10:10" hidden="1" x14ac:dyDescent="0.25">
      <c r="J4309" s="107" t="str">
        <f t="shared" si="67"/>
        <v/>
      </c>
    </row>
    <row r="4310" spans="10:10" hidden="1" x14ac:dyDescent="0.25">
      <c r="J4310" s="107" t="str">
        <f t="shared" si="67"/>
        <v/>
      </c>
    </row>
    <row r="4311" spans="10:10" hidden="1" x14ac:dyDescent="0.25">
      <c r="J4311" s="107" t="str">
        <f t="shared" si="67"/>
        <v/>
      </c>
    </row>
    <row r="4312" spans="10:10" hidden="1" x14ac:dyDescent="0.25">
      <c r="J4312" s="107" t="str">
        <f t="shared" si="67"/>
        <v/>
      </c>
    </row>
    <row r="4313" spans="10:10" hidden="1" x14ac:dyDescent="0.25">
      <c r="J4313" s="107" t="str">
        <f t="shared" si="67"/>
        <v/>
      </c>
    </row>
    <row r="4314" spans="10:10" hidden="1" x14ac:dyDescent="0.25">
      <c r="J4314" s="107" t="str">
        <f t="shared" si="67"/>
        <v/>
      </c>
    </row>
    <row r="4315" spans="10:10" hidden="1" x14ac:dyDescent="0.25">
      <c r="J4315" s="107" t="str">
        <f t="shared" si="67"/>
        <v/>
      </c>
    </row>
    <row r="4316" spans="10:10" hidden="1" x14ac:dyDescent="0.25">
      <c r="J4316" s="107" t="str">
        <f t="shared" si="67"/>
        <v/>
      </c>
    </row>
    <row r="4317" spans="10:10" hidden="1" x14ac:dyDescent="0.25">
      <c r="J4317" s="107" t="str">
        <f t="shared" si="67"/>
        <v/>
      </c>
    </row>
    <row r="4318" spans="10:10" hidden="1" x14ac:dyDescent="0.25">
      <c r="J4318" s="107" t="str">
        <f t="shared" si="67"/>
        <v/>
      </c>
    </row>
    <row r="4319" spans="10:10" hidden="1" x14ac:dyDescent="0.25">
      <c r="J4319" s="107" t="str">
        <f t="shared" si="67"/>
        <v/>
      </c>
    </row>
    <row r="4320" spans="10:10" hidden="1" x14ac:dyDescent="0.25">
      <c r="J4320" s="107" t="str">
        <f t="shared" si="67"/>
        <v/>
      </c>
    </row>
    <row r="4321" spans="10:10" hidden="1" x14ac:dyDescent="0.25">
      <c r="J4321" s="107" t="str">
        <f t="shared" si="67"/>
        <v/>
      </c>
    </row>
    <row r="4322" spans="10:10" hidden="1" x14ac:dyDescent="0.25">
      <c r="J4322" s="107" t="str">
        <f t="shared" si="67"/>
        <v/>
      </c>
    </row>
    <row r="4323" spans="10:10" hidden="1" x14ac:dyDescent="0.25">
      <c r="J4323" s="107" t="str">
        <f t="shared" si="67"/>
        <v/>
      </c>
    </row>
    <row r="4324" spans="10:10" hidden="1" x14ac:dyDescent="0.25">
      <c r="J4324" s="107" t="str">
        <f t="shared" si="67"/>
        <v/>
      </c>
    </row>
    <row r="4325" spans="10:10" hidden="1" x14ac:dyDescent="0.25">
      <c r="J4325" s="107" t="str">
        <f t="shared" si="67"/>
        <v/>
      </c>
    </row>
    <row r="4326" spans="10:10" hidden="1" x14ac:dyDescent="0.25">
      <c r="J4326" s="107" t="str">
        <f t="shared" si="67"/>
        <v/>
      </c>
    </row>
    <row r="4327" spans="10:10" hidden="1" x14ac:dyDescent="0.25">
      <c r="J4327" s="107" t="str">
        <f t="shared" si="67"/>
        <v/>
      </c>
    </row>
    <row r="4328" spans="10:10" hidden="1" x14ac:dyDescent="0.25">
      <c r="J4328" s="107" t="str">
        <f t="shared" si="67"/>
        <v/>
      </c>
    </row>
    <row r="4329" spans="10:10" hidden="1" x14ac:dyDescent="0.25">
      <c r="J4329" s="107" t="str">
        <f t="shared" si="67"/>
        <v/>
      </c>
    </row>
    <row r="4330" spans="10:10" hidden="1" x14ac:dyDescent="0.25">
      <c r="J4330" s="107" t="str">
        <f t="shared" si="67"/>
        <v/>
      </c>
    </row>
    <row r="4331" spans="10:10" hidden="1" x14ac:dyDescent="0.25">
      <c r="J4331" s="107" t="str">
        <f t="shared" si="67"/>
        <v/>
      </c>
    </row>
    <row r="4332" spans="10:10" hidden="1" x14ac:dyDescent="0.25">
      <c r="J4332" s="107" t="str">
        <f t="shared" si="67"/>
        <v/>
      </c>
    </row>
    <row r="4333" spans="10:10" hidden="1" x14ac:dyDescent="0.25">
      <c r="J4333" s="107" t="str">
        <f t="shared" si="67"/>
        <v/>
      </c>
    </row>
    <row r="4334" spans="10:10" hidden="1" x14ac:dyDescent="0.25">
      <c r="J4334" s="107" t="str">
        <f t="shared" si="67"/>
        <v/>
      </c>
    </row>
    <row r="4335" spans="10:10" hidden="1" x14ac:dyDescent="0.25">
      <c r="J4335" s="107" t="str">
        <f t="shared" si="67"/>
        <v/>
      </c>
    </row>
    <row r="4336" spans="10:10" hidden="1" x14ac:dyDescent="0.25">
      <c r="J4336" s="107" t="str">
        <f t="shared" si="67"/>
        <v/>
      </c>
    </row>
    <row r="4337" spans="10:10" hidden="1" x14ac:dyDescent="0.25">
      <c r="J4337" s="107" t="str">
        <f t="shared" si="67"/>
        <v/>
      </c>
    </row>
    <row r="4338" spans="10:10" hidden="1" x14ac:dyDescent="0.25">
      <c r="J4338" s="107" t="str">
        <f t="shared" si="67"/>
        <v/>
      </c>
    </row>
    <row r="4339" spans="10:10" hidden="1" x14ac:dyDescent="0.25">
      <c r="J4339" s="107" t="str">
        <f t="shared" si="67"/>
        <v/>
      </c>
    </row>
    <row r="4340" spans="10:10" hidden="1" x14ac:dyDescent="0.25">
      <c r="J4340" s="107" t="str">
        <f t="shared" si="67"/>
        <v/>
      </c>
    </row>
    <row r="4341" spans="10:10" hidden="1" x14ac:dyDescent="0.25">
      <c r="J4341" s="107" t="str">
        <f t="shared" si="67"/>
        <v/>
      </c>
    </row>
    <row r="4342" spans="10:10" hidden="1" x14ac:dyDescent="0.25">
      <c r="J4342" s="107" t="str">
        <f t="shared" si="67"/>
        <v/>
      </c>
    </row>
    <row r="4343" spans="10:10" hidden="1" x14ac:dyDescent="0.25">
      <c r="J4343" s="107" t="str">
        <f t="shared" si="67"/>
        <v/>
      </c>
    </row>
    <row r="4344" spans="10:10" hidden="1" x14ac:dyDescent="0.25">
      <c r="J4344" s="107" t="str">
        <f t="shared" si="67"/>
        <v/>
      </c>
    </row>
    <row r="4345" spans="10:10" hidden="1" x14ac:dyDescent="0.25">
      <c r="J4345" s="107" t="str">
        <f t="shared" si="67"/>
        <v/>
      </c>
    </row>
    <row r="4346" spans="10:10" hidden="1" x14ac:dyDescent="0.25">
      <c r="J4346" s="107" t="str">
        <f t="shared" si="67"/>
        <v/>
      </c>
    </row>
    <row r="4347" spans="10:10" hidden="1" x14ac:dyDescent="0.25">
      <c r="J4347" s="107" t="str">
        <f t="shared" si="67"/>
        <v/>
      </c>
    </row>
    <row r="4348" spans="10:10" hidden="1" x14ac:dyDescent="0.25">
      <c r="J4348" s="107" t="str">
        <f t="shared" si="67"/>
        <v/>
      </c>
    </row>
    <row r="4349" spans="10:10" hidden="1" x14ac:dyDescent="0.25">
      <c r="J4349" s="107" t="str">
        <f t="shared" si="67"/>
        <v/>
      </c>
    </row>
    <row r="4350" spans="10:10" hidden="1" x14ac:dyDescent="0.25">
      <c r="J4350" s="107" t="str">
        <f t="shared" si="67"/>
        <v/>
      </c>
    </row>
    <row r="4351" spans="10:10" hidden="1" x14ac:dyDescent="0.25">
      <c r="J4351" s="107" t="str">
        <f t="shared" si="67"/>
        <v/>
      </c>
    </row>
    <row r="4352" spans="10:10" hidden="1" x14ac:dyDescent="0.25">
      <c r="J4352" s="107" t="str">
        <f t="shared" si="67"/>
        <v/>
      </c>
    </row>
    <row r="4353" spans="10:10" hidden="1" x14ac:dyDescent="0.25">
      <c r="J4353" s="107" t="str">
        <f t="shared" si="67"/>
        <v/>
      </c>
    </row>
    <row r="4354" spans="10:10" hidden="1" x14ac:dyDescent="0.25">
      <c r="J4354" s="107" t="str">
        <f t="shared" ref="J4354:J4417" si="68">IF(A4354="","",IF(OR(C4354=73,C4354=74,C4354=75),75,IF(OR(C4354=31,C4354=32,C4354=33),33,IF(OR(C4354=301,C4354=302,C4354=303,C4354=304,C4354=305),301,C4354))))</f>
        <v/>
      </c>
    </row>
    <row r="4355" spans="10:10" hidden="1" x14ac:dyDescent="0.25">
      <c r="J4355" s="107" t="str">
        <f t="shared" si="68"/>
        <v/>
      </c>
    </row>
    <row r="4356" spans="10:10" hidden="1" x14ac:dyDescent="0.25">
      <c r="J4356" s="107" t="str">
        <f t="shared" si="68"/>
        <v/>
      </c>
    </row>
    <row r="4357" spans="10:10" hidden="1" x14ac:dyDescent="0.25">
      <c r="J4357" s="107" t="str">
        <f t="shared" si="68"/>
        <v/>
      </c>
    </row>
    <row r="4358" spans="10:10" hidden="1" x14ac:dyDescent="0.25">
      <c r="J4358" s="107" t="str">
        <f t="shared" si="68"/>
        <v/>
      </c>
    </row>
    <row r="4359" spans="10:10" hidden="1" x14ac:dyDescent="0.25">
      <c r="J4359" s="107" t="str">
        <f t="shared" si="68"/>
        <v/>
      </c>
    </row>
    <row r="4360" spans="10:10" hidden="1" x14ac:dyDescent="0.25">
      <c r="J4360" s="107" t="str">
        <f t="shared" si="68"/>
        <v/>
      </c>
    </row>
    <row r="4361" spans="10:10" hidden="1" x14ac:dyDescent="0.25">
      <c r="J4361" s="107" t="str">
        <f t="shared" si="68"/>
        <v/>
      </c>
    </row>
    <row r="4362" spans="10:10" hidden="1" x14ac:dyDescent="0.25">
      <c r="J4362" s="107" t="str">
        <f t="shared" si="68"/>
        <v/>
      </c>
    </row>
    <row r="4363" spans="10:10" hidden="1" x14ac:dyDescent="0.25">
      <c r="J4363" s="107" t="str">
        <f t="shared" si="68"/>
        <v/>
      </c>
    </row>
    <row r="4364" spans="10:10" hidden="1" x14ac:dyDescent="0.25">
      <c r="J4364" s="107" t="str">
        <f t="shared" si="68"/>
        <v/>
      </c>
    </row>
    <row r="4365" spans="10:10" hidden="1" x14ac:dyDescent="0.25">
      <c r="J4365" s="107" t="str">
        <f t="shared" si="68"/>
        <v/>
      </c>
    </row>
    <row r="4366" spans="10:10" hidden="1" x14ac:dyDescent="0.25">
      <c r="J4366" s="107" t="str">
        <f t="shared" si="68"/>
        <v/>
      </c>
    </row>
    <row r="4367" spans="10:10" hidden="1" x14ac:dyDescent="0.25">
      <c r="J4367" s="107" t="str">
        <f t="shared" si="68"/>
        <v/>
      </c>
    </row>
    <row r="4368" spans="10:10" hidden="1" x14ac:dyDescent="0.25">
      <c r="J4368" s="107" t="str">
        <f t="shared" si="68"/>
        <v/>
      </c>
    </row>
    <row r="4369" spans="10:10" hidden="1" x14ac:dyDescent="0.25">
      <c r="J4369" s="107" t="str">
        <f t="shared" si="68"/>
        <v/>
      </c>
    </row>
    <row r="4370" spans="10:10" hidden="1" x14ac:dyDescent="0.25">
      <c r="J4370" s="107" t="str">
        <f t="shared" si="68"/>
        <v/>
      </c>
    </row>
    <row r="4371" spans="10:10" hidden="1" x14ac:dyDescent="0.25">
      <c r="J4371" s="107" t="str">
        <f t="shared" si="68"/>
        <v/>
      </c>
    </row>
    <row r="4372" spans="10:10" hidden="1" x14ac:dyDescent="0.25">
      <c r="J4372" s="107" t="str">
        <f t="shared" si="68"/>
        <v/>
      </c>
    </row>
    <row r="4373" spans="10:10" hidden="1" x14ac:dyDescent="0.25">
      <c r="J4373" s="107" t="str">
        <f t="shared" si="68"/>
        <v/>
      </c>
    </row>
    <row r="4374" spans="10:10" hidden="1" x14ac:dyDescent="0.25">
      <c r="J4374" s="107" t="str">
        <f t="shared" si="68"/>
        <v/>
      </c>
    </row>
    <row r="4375" spans="10:10" hidden="1" x14ac:dyDescent="0.25">
      <c r="J4375" s="107" t="str">
        <f t="shared" si="68"/>
        <v/>
      </c>
    </row>
    <row r="4376" spans="10:10" hidden="1" x14ac:dyDescent="0.25">
      <c r="J4376" s="107" t="str">
        <f t="shared" si="68"/>
        <v/>
      </c>
    </row>
    <row r="4377" spans="10:10" hidden="1" x14ac:dyDescent="0.25">
      <c r="J4377" s="107" t="str">
        <f t="shared" si="68"/>
        <v/>
      </c>
    </row>
    <row r="4378" spans="10:10" hidden="1" x14ac:dyDescent="0.25">
      <c r="J4378" s="107" t="str">
        <f t="shared" si="68"/>
        <v/>
      </c>
    </row>
    <row r="4379" spans="10:10" hidden="1" x14ac:dyDescent="0.25">
      <c r="J4379" s="107" t="str">
        <f t="shared" si="68"/>
        <v/>
      </c>
    </row>
    <row r="4380" spans="10:10" hidden="1" x14ac:dyDescent="0.25">
      <c r="J4380" s="107" t="str">
        <f t="shared" si="68"/>
        <v/>
      </c>
    </row>
    <row r="4381" spans="10:10" hidden="1" x14ac:dyDescent="0.25">
      <c r="J4381" s="107" t="str">
        <f t="shared" si="68"/>
        <v/>
      </c>
    </row>
    <row r="4382" spans="10:10" hidden="1" x14ac:dyDescent="0.25">
      <c r="J4382" s="107" t="str">
        <f t="shared" si="68"/>
        <v/>
      </c>
    </row>
    <row r="4383" spans="10:10" hidden="1" x14ac:dyDescent="0.25">
      <c r="J4383" s="107" t="str">
        <f t="shared" si="68"/>
        <v/>
      </c>
    </row>
    <row r="4384" spans="10:10" hidden="1" x14ac:dyDescent="0.25">
      <c r="J4384" s="107" t="str">
        <f t="shared" si="68"/>
        <v/>
      </c>
    </row>
    <row r="4385" spans="10:10" hidden="1" x14ac:dyDescent="0.25">
      <c r="J4385" s="107" t="str">
        <f t="shared" si="68"/>
        <v/>
      </c>
    </row>
    <row r="4386" spans="10:10" hidden="1" x14ac:dyDescent="0.25">
      <c r="J4386" s="107" t="str">
        <f t="shared" si="68"/>
        <v/>
      </c>
    </row>
    <row r="4387" spans="10:10" hidden="1" x14ac:dyDescent="0.25">
      <c r="J4387" s="107" t="str">
        <f t="shared" si="68"/>
        <v/>
      </c>
    </row>
    <row r="4388" spans="10:10" hidden="1" x14ac:dyDescent="0.25">
      <c r="J4388" s="107" t="str">
        <f t="shared" si="68"/>
        <v/>
      </c>
    </row>
    <row r="4389" spans="10:10" hidden="1" x14ac:dyDescent="0.25">
      <c r="J4389" s="107" t="str">
        <f t="shared" si="68"/>
        <v/>
      </c>
    </row>
    <row r="4390" spans="10:10" hidden="1" x14ac:dyDescent="0.25">
      <c r="J4390" s="107" t="str">
        <f t="shared" si="68"/>
        <v/>
      </c>
    </row>
    <row r="4391" spans="10:10" hidden="1" x14ac:dyDescent="0.25">
      <c r="J4391" s="107" t="str">
        <f t="shared" si="68"/>
        <v/>
      </c>
    </row>
    <row r="4392" spans="10:10" hidden="1" x14ac:dyDescent="0.25">
      <c r="J4392" s="107" t="str">
        <f t="shared" si="68"/>
        <v/>
      </c>
    </row>
    <row r="4393" spans="10:10" hidden="1" x14ac:dyDescent="0.25">
      <c r="J4393" s="107" t="str">
        <f t="shared" si="68"/>
        <v/>
      </c>
    </row>
    <row r="4394" spans="10:10" hidden="1" x14ac:dyDescent="0.25">
      <c r="J4394" s="107" t="str">
        <f t="shared" si="68"/>
        <v/>
      </c>
    </row>
    <row r="4395" spans="10:10" hidden="1" x14ac:dyDescent="0.25">
      <c r="J4395" s="107" t="str">
        <f t="shared" si="68"/>
        <v/>
      </c>
    </row>
    <row r="4396" spans="10:10" hidden="1" x14ac:dyDescent="0.25">
      <c r="J4396" s="107" t="str">
        <f t="shared" si="68"/>
        <v/>
      </c>
    </row>
    <row r="4397" spans="10:10" hidden="1" x14ac:dyDescent="0.25">
      <c r="J4397" s="107" t="str">
        <f t="shared" si="68"/>
        <v/>
      </c>
    </row>
    <row r="4398" spans="10:10" hidden="1" x14ac:dyDescent="0.25">
      <c r="J4398" s="107" t="str">
        <f t="shared" si="68"/>
        <v/>
      </c>
    </row>
    <row r="4399" spans="10:10" hidden="1" x14ac:dyDescent="0.25">
      <c r="J4399" s="107" t="str">
        <f t="shared" si="68"/>
        <v/>
      </c>
    </row>
    <row r="4400" spans="10:10" hidden="1" x14ac:dyDescent="0.25">
      <c r="J4400" s="107" t="str">
        <f t="shared" si="68"/>
        <v/>
      </c>
    </row>
    <row r="4401" spans="10:10" hidden="1" x14ac:dyDescent="0.25">
      <c r="J4401" s="107" t="str">
        <f t="shared" si="68"/>
        <v/>
      </c>
    </row>
    <row r="4402" spans="10:10" hidden="1" x14ac:dyDescent="0.25">
      <c r="J4402" s="107" t="str">
        <f t="shared" si="68"/>
        <v/>
      </c>
    </row>
    <row r="4403" spans="10:10" hidden="1" x14ac:dyDescent="0.25">
      <c r="J4403" s="107" t="str">
        <f t="shared" si="68"/>
        <v/>
      </c>
    </row>
    <row r="4404" spans="10:10" hidden="1" x14ac:dyDescent="0.25">
      <c r="J4404" s="107" t="str">
        <f t="shared" si="68"/>
        <v/>
      </c>
    </row>
    <row r="4405" spans="10:10" hidden="1" x14ac:dyDescent="0.25">
      <c r="J4405" s="107" t="str">
        <f t="shared" si="68"/>
        <v/>
      </c>
    </row>
    <row r="4406" spans="10:10" hidden="1" x14ac:dyDescent="0.25">
      <c r="J4406" s="107" t="str">
        <f t="shared" si="68"/>
        <v/>
      </c>
    </row>
    <row r="4407" spans="10:10" hidden="1" x14ac:dyDescent="0.25">
      <c r="J4407" s="107" t="str">
        <f t="shared" si="68"/>
        <v/>
      </c>
    </row>
    <row r="4408" spans="10:10" hidden="1" x14ac:dyDescent="0.25">
      <c r="J4408" s="107" t="str">
        <f t="shared" si="68"/>
        <v/>
      </c>
    </row>
    <row r="4409" spans="10:10" hidden="1" x14ac:dyDescent="0.25">
      <c r="J4409" s="107" t="str">
        <f t="shared" si="68"/>
        <v/>
      </c>
    </row>
    <row r="4410" spans="10:10" hidden="1" x14ac:dyDescent="0.25">
      <c r="J4410" s="107" t="str">
        <f t="shared" si="68"/>
        <v/>
      </c>
    </row>
    <row r="4411" spans="10:10" hidden="1" x14ac:dyDescent="0.25">
      <c r="J4411" s="107" t="str">
        <f t="shared" si="68"/>
        <v/>
      </c>
    </row>
    <row r="4412" spans="10:10" hidden="1" x14ac:dyDescent="0.25">
      <c r="J4412" s="107" t="str">
        <f t="shared" si="68"/>
        <v/>
      </c>
    </row>
    <row r="4413" spans="10:10" hidden="1" x14ac:dyDescent="0.25">
      <c r="J4413" s="107" t="str">
        <f t="shared" si="68"/>
        <v/>
      </c>
    </row>
    <row r="4414" spans="10:10" hidden="1" x14ac:dyDescent="0.25">
      <c r="J4414" s="107" t="str">
        <f t="shared" si="68"/>
        <v/>
      </c>
    </row>
    <row r="4415" spans="10:10" hidden="1" x14ac:dyDescent="0.25">
      <c r="J4415" s="107" t="str">
        <f t="shared" si="68"/>
        <v/>
      </c>
    </row>
    <row r="4416" spans="10:10" hidden="1" x14ac:dyDescent="0.25">
      <c r="J4416" s="107" t="str">
        <f t="shared" si="68"/>
        <v/>
      </c>
    </row>
    <row r="4417" spans="10:10" hidden="1" x14ac:dyDescent="0.25">
      <c r="J4417" s="107" t="str">
        <f t="shared" si="68"/>
        <v/>
      </c>
    </row>
    <row r="4418" spans="10:10" hidden="1" x14ac:dyDescent="0.25">
      <c r="J4418" s="107" t="str">
        <f t="shared" ref="J4418:J4481" si="69">IF(A4418="","",IF(OR(C4418=73,C4418=74,C4418=75),75,IF(OR(C4418=31,C4418=32,C4418=33),33,IF(OR(C4418=301,C4418=302,C4418=303,C4418=304,C4418=305),301,C4418))))</f>
        <v/>
      </c>
    </row>
    <row r="4419" spans="10:10" hidden="1" x14ac:dyDescent="0.25">
      <c r="J4419" s="107" t="str">
        <f t="shared" si="69"/>
        <v/>
      </c>
    </row>
    <row r="4420" spans="10:10" hidden="1" x14ac:dyDescent="0.25">
      <c r="J4420" s="107" t="str">
        <f t="shared" si="69"/>
        <v/>
      </c>
    </row>
    <row r="4421" spans="10:10" hidden="1" x14ac:dyDescent="0.25">
      <c r="J4421" s="107" t="str">
        <f t="shared" si="69"/>
        <v/>
      </c>
    </row>
    <row r="4422" spans="10:10" hidden="1" x14ac:dyDescent="0.25">
      <c r="J4422" s="107" t="str">
        <f t="shared" si="69"/>
        <v/>
      </c>
    </row>
    <row r="4423" spans="10:10" hidden="1" x14ac:dyDescent="0.25">
      <c r="J4423" s="107" t="str">
        <f t="shared" si="69"/>
        <v/>
      </c>
    </row>
    <row r="4424" spans="10:10" hidden="1" x14ac:dyDescent="0.25">
      <c r="J4424" s="107" t="str">
        <f t="shared" si="69"/>
        <v/>
      </c>
    </row>
    <row r="4425" spans="10:10" hidden="1" x14ac:dyDescent="0.25">
      <c r="J4425" s="107" t="str">
        <f t="shared" si="69"/>
        <v/>
      </c>
    </row>
    <row r="4426" spans="10:10" hidden="1" x14ac:dyDescent="0.25">
      <c r="J4426" s="107" t="str">
        <f t="shared" si="69"/>
        <v/>
      </c>
    </row>
    <row r="4427" spans="10:10" hidden="1" x14ac:dyDescent="0.25">
      <c r="J4427" s="107" t="str">
        <f t="shared" si="69"/>
        <v/>
      </c>
    </row>
    <row r="4428" spans="10:10" hidden="1" x14ac:dyDescent="0.25">
      <c r="J4428" s="107" t="str">
        <f t="shared" si="69"/>
        <v/>
      </c>
    </row>
    <row r="4429" spans="10:10" hidden="1" x14ac:dyDescent="0.25">
      <c r="J4429" s="107" t="str">
        <f t="shared" si="69"/>
        <v/>
      </c>
    </row>
    <row r="4430" spans="10:10" hidden="1" x14ac:dyDescent="0.25">
      <c r="J4430" s="107" t="str">
        <f t="shared" si="69"/>
        <v/>
      </c>
    </row>
    <row r="4431" spans="10:10" hidden="1" x14ac:dyDescent="0.25">
      <c r="J4431" s="107" t="str">
        <f t="shared" si="69"/>
        <v/>
      </c>
    </row>
    <row r="4432" spans="10:10" hidden="1" x14ac:dyDescent="0.25">
      <c r="J4432" s="107" t="str">
        <f t="shared" si="69"/>
        <v/>
      </c>
    </row>
    <row r="4433" spans="10:10" hidden="1" x14ac:dyDescent="0.25">
      <c r="J4433" s="107" t="str">
        <f t="shared" si="69"/>
        <v/>
      </c>
    </row>
    <row r="4434" spans="10:10" hidden="1" x14ac:dyDescent="0.25">
      <c r="J4434" s="107" t="str">
        <f t="shared" si="69"/>
        <v/>
      </c>
    </row>
    <row r="4435" spans="10:10" hidden="1" x14ac:dyDescent="0.25">
      <c r="J4435" s="107" t="str">
        <f t="shared" si="69"/>
        <v/>
      </c>
    </row>
    <row r="4436" spans="10:10" hidden="1" x14ac:dyDescent="0.25">
      <c r="J4436" s="107" t="str">
        <f t="shared" si="69"/>
        <v/>
      </c>
    </row>
    <row r="4437" spans="10:10" hidden="1" x14ac:dyDescent="0.25">
      <c r="J4437" s="107" t="str">
        <f t="shared" si="69"/>
        <v/>
      </c>
    </row>
    <row r="4438" spans="10:10" hidden="1" x14ac:dyDescent="0.25">
      <c r="J4438" s="107" t="str">
        <f t="shared" si="69"/>
        <v/>
      </c>
    </row>
    <row r="4439" spans="10:10" hidden="1" x14ac:dyDescent="0.25">
      <c r="J4439" s="107" t="str">
        <f t="shared" si="69"/>
        <v/>
      </c>
    </row>
    <row r="4440" spans="10:10" hidden="1" x14ac:dyDescent="0.25">
      <c r="J4440" s="107" t="str">
        <f t="shared" si="69"/>
        <v/>
      </c>
    </row>
    <row r="4441" spans="10:10" hidden="1" x14ac:dyDescent="0.25">
      <c r="J4441" s="107" t="str">
        <f t="shared" si="69"/>
        <v/>
      </c>
    </row>
    <row r="4442" spans="10:10" hidden="1" x14ac:dyDescent="0.25">
      <c r="J4442" s="107" t="str">
        <f t="shared" si="69"/>
        <v/>
      </c>
    </row>
    <row r="4443" spans="10:10" hidden="1" x14ac:dyDescent="0.25">
      <c r="J4443" s="107" t="str">
        <f t="shared" si="69"/>
        <v/>
      </c>
    </row>
    <row r="4444" spans="10:10" hidden="1" x14ac:dyDescent="0.25">
      <c r="J4444" s="107" t="str">
        <f t="shared" si="69"/>
        <v/>
      </c>
    </row>
    <row r="4445" spans="10:10" hidden="1" x14ac:dyDescent="0.25">
      <c r="J4445" s="107" t="str">
        <f t="shared" si="69"/>
        <v/>
      </c>
    </row>
    <row r="4446" spans="10:10" hidden="1" x14ac:dyDescent="0.25">
      <c r="J4446" s="107" t="str">
        <f t="shared" si="69"/>
        <v/>
      </c>
    </row>
    <row r="4447" spans="10:10" hidden="1" x14ac:dyDescent="0.25">
      <c r="J4447" s="107" t="str">
        <f t="shared" si="69"/>
        <v/>
      </c>
    </row>
    <row r="4448" spans="10:10" hidden="1" x14ac:dyDescent="0.25">
      <c r="J4448" s="107" t="str">
        <f t="shared" si="69"/>
        <v/>
      </c>
    </row>
    <row r="4449" spans="10:10" hidden="1" x14ac:dyDescent="0.25">
      <c r="J4449" s="107" t="str">
        <f t="shared" si="69"/>
        <v/>
      </c>
    </row>
    <row r="4450" spans="10:10" hidden="1" x14ac:dyDescent="0.25">
      <c r="J4450" s="107" t="str">
        <f t="shared" si="69"/>
        <v/>
      </c>
    </row>
    <row r="4451" spans="10:10" hidden="1" x14ac:dyDescent="0.25">
      <c r="J4451" s="107" t="str">
        <f t="shared" si="69"/>
        <v/>
      </c>
    </row>
    <row r="4452" spans="10:10" hidden="1" x14ac:dyDescent="0.25">
      <c r="J4452" s="107" t="str">
        <f t="shared" si="69"/>
        <v/>
      </c>
    </row>
    <row r="4453" spans="10:10" hidden="1" x14ac:dyDescent="0.25">
      <c r="J4453" s="107" t="str">
        <f t="shared" si="69"/>
        <v/>
      </c>
    </row>
    <row r="4454" spans="10:10" hidden="1" x14ac:dyDescent="0.25">
      <c r="J4454" s="107" t="str">
        <f t="shared" si="69"/>
        <v/>
      </c>
    </row>
    <row r="4455" spans="10:10" hidden="1" x14ac:dyDescent="0.25">
      <c r="J4455" s="107" t="str">
        <f t="shared" si="69"/>
        <v/>
      </c>
    </row>
    <row r="4456" spans="10:10" hidden="1" x14ac:dyDescent="0.25">
      <c r="J4456" s="107" t="str">
        <f t="shared" si="69"/>
        <v/>
      </c>
    </row>
    <row r="4457" spans="10:10" hidden="1" x14ac:dyDescent="0.25">
      <c r="J4457" s="107" t="str">
        <f t="shared" si="69"/>
        <v/>
      </c>
    </row>
    <row r="4458" spans="10:10" hidden="1" x14ac:dyDescent="0.25">
      <c r="J4458" s="107" t="str">
        <f t="shared" si="69"/>
        <v/>
      </c>
    </row>
    <row r="4459" spans="10:10" hidden="1" x14ac:dyDescent="0.25">
      <c r="J4459" s="107" t="str">
        <f t="shared" si="69"/>
        <v/>
      </c>
    </row>
    <row r="4460" spans="10:10" hidden="1" x14ac:dyDescent="0.25">
      <c r="J4460" s="107" t="str">
        <f t="shared" si="69"/>
        <v/>
      </c>
    </row>
    <row r="4461" spans="10:10" hidden="1" x14ac:dyDescent="0.25">
      <c r="J4461" s="107" t="str">
        <f t="shared" si="69"/>
        <v/>
      </c>
    </row>
    <row r="4462" spans="10:10" hidden="1" x14ac:dyDescent="0.25">
      <c r="J4462" s="107" t="str">
        <f t="shared" si="69"/>
        <v/>
      </c>
    </row>
    <row r="4463" spans="10:10" hidden="1" x14ac:dyDescent="0.25">
      <c r="J4463" s="107" t="str">
        <f t="shared" si="69"/>
        <v/>
      </c>
    </row>
    <row r="4464" spans="10:10" hidden="1" x14ac:dyDescent="0.25">
      <c r="J4464" s="107" t="str">
        <f t="shared" si="69"/>
        <v/>
      </c>
    </row>
    <row r="4465" spans="10:10" hidden="1" x14ac:dyDescent="0.25">
      <c r="J4465" s="107" t="str">
        <f t="shared" si="69"/>
        <v/>
      </c>
    </row>
    <row r="4466" spans="10:10" hidden="1" x14ac:dyDescent="0.25">
      <c r="J4466" s="107" t="str">
        <f t="shared" si="69"/>
        <v/>
      </c>
    </row>
    <row r="4467" spans="10:10" hidden="1" x14ac:dyDescent="0.25">
      <c r="J4467" s="107" t="str">
        <f t="shared" si="69"/>
        <v/>
      </c>
    </row>
    <row r="4468" spans="10:10" hidden="1" x14ac:dyDescent="0.25">
      <c r="J4468" s="107" t="str">
        <f t="shared" si="69"/>
        <v/>
      </c>
    </row>
    <row r="4469" spans="10:10" hidden="1" x14ac:dyDescent="0.25">
      <c r="J4469" s="107" t="str">
        <f t="shared" si="69"/>
        <v/>
      </c>
    </row>
    <row r="4470" spans="10:10" hidden="1" x14ac:dyDescent="0.25">
      <c r="J4470" s="107" t="str">
        <f t="shared" si="69"/>
        <v/>
      </c>
    </row>
    <row r="4471" spans="10:10" hidden="1" x14ac:dyDescent="0.25">
      <c r="J4471" s="107" t="str">
        <f t="shared" si="69"/>
        <v/>
      </c>
    </row>
    <row r="4472" spans="10:10" hidden="1" x14ac:dyDescent="0.25">
      <c r="J4472" s="107" t="str">
        <f t="shared" si="69"/>
        <v/>
      </c>
    </row>
    <row r="4473" spans="10:10" hidden="1" x14ac:dyDescent="0.25">
      <c r="J4473" s="107" t="str">
        <f t="shared" si="69"/>
        <v/>
      </c>
    </row>
    <row r="4474" spans="10:10" hidden="1" x14ac:dyDescent="0.25">
      <c r="J4474" s="107" t="str">
        <f t="shared" si="69"/>
        <v/>
      </c>
    </row>
    <row r="4475" spans="10:10" hidden="1" x14ac:dyDescent="0.25">
      <c r="J4475" s="107" t="str">
        <f t="shared" si="69"/>
        <v/>
      </c>
    </row>
    <row r="4476" spans="10:10" hidden="1" x14ac:dyDescent="0.25">
      <c r="J4476" s="107" t="str">
        <f t="shared" si="69"/>
        <v/>
      </c>
    </row>
    <row r="4477" spans="10:10" hidden="1" x14ac:dyDescent="0.25">
      <c r="J4477" s="107" t="str">
        <f t="shared" si="69"/>
        <v/>
      </c>
    </row>
    <row r="4478" spans="10:10" hidden="1" x14ac:dyDescent="0.25">
      <c r="J4478" s="107" t="str">
        <f t="shared" si="69"/>
        <v/>
      </c>
    </row>
    <row r="4479" spans="10:10" hidden="1" x14ac:dyDescent="0.25">
      <c r="J4479" s="107" t="str">
        <f t="shared" si="69"/>
        <v/>
      </c>
    </row>
    <row r="4480" spans="10:10" hidden="1" x14ac:dyDescent="0.25">
      <c r="J4480" s="107" t="str">
        <f t="shared" si="69"/>
        <v/>
      </c>
    </row>
    <row r="4481" spans="10:10" hidden="1" x14ac:dyDescent="0.25">
      <c r="J4481" s="107" t="str">
        <f t="shared" si="69"/>
        <v/>
      </c>
    </row>
    <row r="4482" spans="10:10" hidden="1" x14ac:dyDescent="0.25">
      <c r="J4482" s="107" t="str">
        <f t="shared" ref="J4482:J4545" si="70">IF(A4482="","",IF(OR(C4482=73,C4482=74,C4482=75),75,IF(OR(C4482=31,C4482=32,C4482=33),33,IF(OR(C4482=301,C4482=302,C4482=303,C4482=304,C4482=305),301,C4482))))</f>
        <v/>
      </c>
    </row>
    <row r="4483" spans="10:10" hidden="1" x14ac:dyDescent="0.25">
      <c r="J4483" s="107" t="str">
        <f t="shared" si="70"/>
        <v/>
      </c>
    </row>
    <row r="4484" spans="10:10" hidden="1" x14ac:dyDescent="0.25">
      <c r="J4484" s="107" t="str">
        <f t="shared" si="70"/>
        <v/>
      </c>
    </row>
    <row r="4485" spans="10:10" hidden="1" x14ac:dyDescent="0.25">
      <c r="J4485" s="107" t="str">
        <f t="shared" si="70"/>
        <v/>
      </c>
    </row>
    <row r="4486" spans="10:10" hidden="1" x14ac:dyDescent="0.25">
      <c r="J4486" s="107" t="str">
        <f t="shared" si="70"/>
        <v/>
      </c>
    </row>
    <row r="4487" spans="10:10" hidden="1" x14ac:dyDescent="0.25">
      <c r="J4487" s="107" t="str">
        <f t="shared" si="70"/>
        <v/>
      </c>
    </row>
    <row r="4488" spans="10:10" hidden="1" x14ac:dyDescent="0.25">
      <c r="J4488" s="107" t="str">
        <f t="shared" si="70"/>
        <v/>
      </c>
    </row>
    <row r="4489" spans="10:10" hidden="1" x14ac:dyDescent="0.25">
      <c r="J4489" s="107" t="str">
        <f t="shared" si="70"/>
        <v/>
      </c>
    </row>
    <row r="4490" spans="10:10" hidden="1" x14ac:dyDescent="0.25">
      <c r="J4490" s="107" t="str">
        <f t="shared" si="70"/>
        <v/>
      </c>
    </row>
    <row r="4491" spans="10:10" hidden="1" x14ac:dyDescent="0.25">
      <c r="J4491" s="107" t="str">
        <f t="shared" si="70"/>
        <v/>
      </c>
    </row>
    <row r="4492" spans="10:10" hidden="1" x14ac:dyDescent="0.25">
      <c r="J4492" s="107" t="str">
        <f t="shared" si="70"/>
        <v/>
      </c>
    </row>
    <row r="4493" spans="10:10" hidden="1" x14ac:dyDescent="0.25">
      <c r="J4493" s="107" t="str">
        <f t="shared" si="70"/>
        <v/>
      </c>
    </row>
    <row r="4494" spans="10:10" hidden="1" x14ac:dyDescent="0.25">
      <c r="J4494" s="107" t="str">
        <f t="shared" si="70"/>
        <v/>
      </c>
    </row>
    <row r="4495" spans="10:10" hidden="1" x14ac:dyDescent="0.25">
      <c r="J4495" s="107" t="str">
        <f t="shared" si="70"/>
        <v/>
      </c>
    </row>
    <row r="4496" spans="10:10" hidden="1" x14ac:dyDescent="0.25">
      <c r="J4496" s="107" t="str">
        <f t="shared" si="70"/>
        <v/>
      </c>
    </row>
    <row r="4497" spans="10:10" hidden="1" x14ac:dyDescent="0.25">
      <c r="J4497" s="107" t="str">
        <f t="shared" si="70"/>
        <v/>
      </c>
    </row>
    <row r="4498" spans="10:10" hidden="1" x14ac:dyDescent="0.25">
      <c r="J4498" s="107" t="str">
        <f t="shared" si="70"/>
        <v/>
      </c>
    </row>
    <row r="4499" spans="10:10" hidden="1" x14ac:dyDescent="0.25">
      <c r="J4499" s="107" t="str">
        <f t="shared" si="70"/>
        <v/>
      </c>
    </row>
    <row r="4500" spans="10:10" hidden="1" x14ac:dyDescent="0.25">
      <c r="J4500" s="107" t="str">
        <f t="shared" si="70"/>
        <v/>
      </c>
    </row>
    <row r="4501" spans="10:10" hidden="1" x14ac:dyDescent="0.25">
      <c r="J4501" s="107" t="str">
        <f t="shared" si="70"/>
        <v/>
      </c>
    </row>
    <row r="4502" spans="10:10" hidden="1" x14ac:dyDescent="0.25">
      <c r="J4502" s="107" t="str">
        <f t="shared" si="70"/>
        <v/>
      </c>
    </row>
    <row r="4503" spans="10:10" hidden="1" x14ac:dyDescent="0.25">
      <c r="J4503" s="107" t="str">
        <f t="shared" si="70"/>
        <v/>
      </c>
    </row>
    <row r="4504" spans="10:10" hidden="1" x14ac:dyDescent="0.25">
      <c r="J4504" s="107" t="str">
        <f t="shared" si="70"/>
        <v/>
      </c>
    </row>
    <row r="4505" spans="10:10" hidden="1" x14ac:dyDescent="0.25">
      <c r="J4505" s="107" t="str">
        <f t="shared" si="70"/>
        <v/>
      </c>
    </row>
    <row r="4506" spans="10:10" hidden="1" x14ac:dyDescent="0.25">
      <c r="J4506" s="107" t="str">
        <f t="shared" si="70"/>
        <v/>
      </c>
    </row>
    <row r="4507" spans="10:10" hidden="1" x14ac:dyDescent="0.25">
      <c r="J4507" s="107" t="str">
        <f t="shared" si="70"/>
        <v/>
      </c>
    </row>
    <row r="4508" spans="10:10" hidden="1" x14ac:dyDescent="0.25">
      <c r="J4508" s="107" t="str">
        <f t="shared" si="70"/>
        <v/>
      </c>
    </row>
    <row r="4509" spans="10:10" hidden="1" x14ac:dyDescent="0.25">
      <c r="J4509" s="107" t="str">
        <f t="shared" si="70"/>
        <v/>
      </c>
    </row>
    <row r="4510" spans="10:10" hidden="1" x14ac:dyDescent="0.25">
      <c r="J4510" s="107" t="str">
        <f t="shared" si="70"/>
        <v/>
      </c>
    </row>
    <row r="4511" spans="10:10" hidden="1" x14ac:dyDescent="0.25">
      <c r="J4511" s="107" t="str">
        <f t="shared" si="70"/>
        <v/>
      </c>
    </row>
    <row r="4512" spans="10:10" hidden="1" x14ac:dyDescent="0.25">
      <c r="J4512" s="107" t="str">
        <f t="shared" si="70"/>
        <v/>
      </c>
    </row>
    <row r="4513" spans="10:10" hidden="1" x14ac:dyDescent="0.25">
      <c r="J4513" s="107" t="str">
        <f t="shared" si="70"/>
        <v/>
      </c>
    </row>
    <row r="4514" spans="10:10" hidden="1" x14ac:dyDescent="0.25">
      <c r="J4514" s="107" t="str">
        <f t="shared" si="70"/>
        <v/>
      </c>
    </row>
    <row r="4515" spans="10:10" hidden="1" x14ac:dyDescent="0.25">
      <c r="J4515" s="107" t="str">
        <f t="shared" si="70"/>
        <v/>
      </c>
    </row>
    <row r="4516" spans="10:10" hidden="1" x14ac:dyDescent="0.25">
      <c r="J4516" s="107" t="str">
        <f t="shared" si="70"/>
        <v/>
      </c>
    </row>
    <row r="4517" spans="10:10" hidden="1" x14ac:dyDescent="0.25">
      <c r="J4517" s="107" t="str">
        <f t="shared" si="70"/>
        <v/>
      </c>
    </row>
    <row r="4518" spans="10:10" hidden="1" x14ac:dyDescent="0.25">
      <c r="J4518" s="107" t="str">
        <f t="shared" si="70"/>
        <v/>
      </c>
    </row>
    <row r="4519" spans="10:10" hidden="1" x14ac:dyDescent="0.25">
      <c r="J4519" s="107" t="str">
        <f t="shared" si="70"/>
        <v/>
      </c>
    </row>
    <row r="4520" spans="10:10" hidden="1" x14ac:dyDescent="0.25">
      <c r="J4520" s="107" t="str">
        <f t="shared" si="70"/>
        <v/>
      </c>
    </row>
    <row r="4521" spans="10:10" hidden="1" x14ac:dyDescent="0.25">
      <c r="J4521" s="107" t="str">
        <f t="shared" si="70"/>
        <v/>
      </c>
    </row>
    <row r="4522" spans="10:10" hidden="1" x14ac:dyDescent="0.25">
      <c r="J4522" s="107" t="str">
        <f t="shared" si="70"/>
        <v/>
      </c>
    </row>
    <row r="4523" spans="10:10" hidden="1" x14ac:dyDescent="0.25">
      <c r="J4523" s="107" t="str">
        <f t="shared" si="70"/>
        <v/>
      </c>
    </row>
    <row r="4524" spans="10:10" hidden="1" x14ac:dyDescent="0.25">
      <c r="J4524" s="107" t="str">
        <f t="shared" si="70"/>
        <v/>
      </c>
    </row>
    <row r="4525" spans="10:10" hidden="1" x14ac:dyDescent="0.25">
      <c r="J4525" s="107" t="str">
        <f t="shared" si="70"/>
        <v/>
      </c>
    </row>
    <row r="4526" spans="10:10" hidden="1" x14ac:dyDescent="0.25">
      <c r="J4526" s="107" t="str">
        <f t="shared" si="70"/>
        <v/>
      </c>
    </row>
    <row r="4527" spans="10:10" hidden="1" x14ac:dyDescent="0.25">
      <c r="J4527" s="107" t="str">
        <f t="shared" si="70"/>
        <v/>
      </c>
    </row>
    <row r="4528" spans="10:10" hidden="1" x14ac:dyDescent="0.25">
      <c r="J4528" s="107" t="str">
        <f t="shared" si="70"/>
        <v/>
      </c>
    </row>
    <row r="4529" spans="10:10" hidden="1" x14ac:dyDescent="0.25">
      <c r="J4529" s="107" t="str">
        <f t="shared" si="70"/>
        <v/>
      </c>
    </row>
    <row r="4530" spans="10:10" hidden="1" x14ac:dyDescent="0.25">
      <c r="J4530" s="107" t="str">
        <f t="shared" si="70"/>
        <v/>
      </c>
    </row>
    <row r="4531" spans="10:10" hidden="1" x14ac:dyDescent="0.25">
      <c r="J4531" s="107" t="str">
        <f t="shared" si="70"/>
        <v/>
      </c>
    </row>
    <row r="4532" spans="10:10" hidden="1" x14ac:dyDescent="0.25">
      <c r="J4532" s="107" t="str">
        <f t="shared" si="70"/>
        <v/>
      </c>
    </row>
    <row r="4533" spans="10:10" hidden="1" x14ac:dyDescent="0.25">
      <c r="J4533" s="107" t="str">
        <f t="shared" si="70"/>
        <v/>
      </c>
    </row>
    <row r="4534" spans="10:10" hidden="1" x14ac:dyDescent="0.25">
      <c r="J4534" s="107" t="str">
        <f t="shared" si="70"/>
        <v/>
      </c>
    </row>
    <row r="4535" spans="10:10" hidden="1" x14ac:dyDescent="0.25">
      <c r="J4535" s="107" t="str">
        <f t="shared" si="70"/>
        <v/>
      </c>
    </row>
    <row r="4536" spans="10:10" hidden="1" x14ac:dyDescent="0.25">
      <c r="J4536" s="107" t="str">
        <f t="shared" si="70"/>
        <v/>
      </c>
    </row>
    <row r="4537" spans="10:10" hidden="1" x14ac:dyDescent="0.25">
      <c r="J4537" s="107" t="str">
        <f t="shared" si="70"/>
        <v/>
      </c>
    </row>
    <row r="4538" spans="10:10" hidden="1" x14ac:dyDescent="0.25">
      <c r="J4538" s="107" t="str">
        <f t="shared" si="70"/>
        <v/>
      </c>
    </row>
    <row r="4539" spans="10:10" hidden="1" x14ac:dyDescent="0.25">
      <c r="J4539" s="107" t="str">
        <f t="shared" si="70"/>
        <v/>
      </c>
    </row>
    <row r="4540" spans="10:10" hidden="1" x14ac:dyDescent="0.25">
      <c r="J4540" s="107" t="str">
        <f t="shared" si="70"/>
        <v/>
      </c>
    </row>
    <row r="4541" spans="10:10" hidden="1" x14ac:dyDescent="0.25">
      <c r="J4541" s="107" t="str">
        <f t="shared" si="70"/>
        <v/>
      </c>
    </row>
    <row r="4542" spans="10:10" hidden="1" x14ac:dyDescent="0.25">
      <c r="J4542" s="107" t="str">
        <f t="shared" si="70"/>
        <v/>
      </c>
    </row>
    <row r="4543" spans="10:10" hidden="1" x14ac:dyDescent="0.25">
      <c r="J4543" s="107" t="str">
        <f t="shared" si="70"/>
        <v/>
      </c>
    </row>
    <row r="4544" spans="10:10" hidden="1" x14ac:dyDescent="0.25">
      <c r="J4544" s="107" t="str">
        <f t="shared" si="70"/>
        <v/>
      </c>
    </row>
    <row r="4545" spans="10:10" hidden="1" x14ac:dyDescent="0.25">
      <c r="J4545" s="107" t="str">
        <f t="shared" si="70"/>
        <v/>
      </c>
    </row>
    <row r="4546" spans="10:10" hidden="1" x14ac:dyDescent="0.25">
      <c r="J4546" s="107" t="str">
        <f t="shared" ref="J4546:J4609" si="71">IF(A4546="","",IF(OR(C4546=73,C4546=74,C4546=75),75,IF(OR(C4546=31,C4546=32,C4546=33),33,IF(OR(C4546=301,C4546=302,C4546=303,C4546=304,C4546=305),301,C4546))))</f>
        <v/>
      </c>
    </row>
    <row r="4547" spans="10:10" hidden="1" x14ac:dyDescent="0.25">
      <c r="J4547" s="107" t="str">
        <f t="shared" si="71"/>
        <v/>
      </c>
    </row>
    <row r="4548" spans="10:10" hidden="1" x14ac:dyDescent="0.25">
      <c r="J4548" s="107" t="str">
        <f t="shared" si="71"/>
        <v/>
      </c>
    </row>
    <row r="4549" spans="10:10" hidden="1" x14ac:dyDescent="0.25">
      <c r="J4549" s="107" t="str">
        <f t="shared" si="71"/>
        <v/>
      </c>
    </row>
    <row r="4550" spans="10:10" hidden="1" x14ac:dyDescent="0.25">
      <c r="J4550" s="107" t="str">
        <f t="shared" si="71"/>
        <v/>
      </c>
    </row>
    <row r="4551" spans="10:10" hidden="1" x14ac:dyDescent="0.25">
      <c r="J4551" s="107" t="str">
        <f t="shared" si="71"/>
        <v/>
      </c>
    </row>
    <row r="4552" spans="10:10" hidden="1" x14ac:dyDescent="0.25">
      <c r="J4552" s="107" t="str">
        <f t="shared" si="71"/>
        <v/>
      </c>
    </row>
    <row r="4553" spans="10:10" hidden="1" x14ac:dyDescent="0.25">
      <c r="J4553" s="107" t="str">
        <f t="shared" si="71"/>
        <v/>
      </c>
    </row>
    <row r="4554" spans="10:10" hidden="1" x14ac:dyDescent="0.25">
      <c r="J4554" s="107" t="str">
        <f t="shared" si="71"/>
        <v/>
      </c>
    </row>
    <row r="4555" spans="10:10" hidden="1" x14ac:dyDescent="0.25">
      <c r="J4555" s="107" t="str">
        <f t="shared" si="71"/>
        <v/>
      </c>
    </row>
    <row r="4556" spans="10:10" hidden="1" x14ac:dyDescent="0.25">
      <c r="J4556" s="107" t="str">
        <f t="shared" si="71"/>
        <v/>
      </c>
    </row>
    <row r="4557" spans="10:10" hidden="1" x14ac:dyDescent="0.25">
      <c r="J4557" s="107" t="str">
        <f t="shared" si="71"/>
        <v/>
      </c>
    </row>
    <row r="4558" spans="10:10" hidden="1" x14ac:dyDescent="0.25">
      <c r="J4558" s="107" t="str">
        <f t="shared" si="71"/>
        <v/>
      </c>
    </row>
    <row r="4559" spans="10:10" hidden="1" x14ac:dyDescent="0.25">
      <c r="J4559" s="107" t="str">
        <f t="shared" si="71"/>
        <v/>
      </c>
    </row>
    <row r="4560" spans="10:10" hidden="1" x14ac:dyDescent="0.25">
      <c r="J4560" s="107" t="str">
        <f t="shared" si="71"/>
        <v/>
      </c>
    </row>
    <row r="4561" spans="10:10" hidden="1" x14ac:dyDescent="0.25">
      <c r="J4561" s="107" t="str">
        <f t="shared" si="71"/>
        <v/>
      </c>
    </row>
    <row r="4562" spans="10:10" hidden="1" x14ac:dyDescent="0.25">
      <c r="J4562" s="107" t="str">
        <f t="shared" si="71"/>
        <v/>
      </c>
    </row>
    <row r="4563" spans="10:10" hidden="1" x14ac:dyDescent="0.25">
      <c r="J4563" s="107" t="str">
        <f t="shared" si="71"/>
        <v/>
      </c>
    </row>
    <row r="4564" spans="10:10" hidden="1" x14ac:dyDescent="0.25">
      <c r="J4564" s="107" t="str">
        <f t="shared" si="71"/>
        <v/>
      </c>
    </row>
    <row r="4565" spans="10:10" hidden="1" x14ac:dyDescent="0.25">
      <c r="J4565" s="107" t="str">
        <f t="shared" si="71"/>
        <v/>
      </c>
    </row>
    <row r="4566" spans="10:10" hidden="1" x14ac:dyDescent="0.25">
      <c r="J4566" s="107" t="str">
        <f t="shared" si="71"/>
        <v/>
      </c>
    </row>
    <row r="4567" spans="10:10" hidden="1" x14ac:dyDescent="0.25">
      <c r="J4567" s="107" t="str">
        <f t="shared" si="71"/>
        <v/>
      </c>
    </row>
    <row r="4568" spans="10:10" hidden="1" x14ac:dyDescent="0.25">
      <c r="J4568" s="107" t="str">
        <f t="shared" si="71"/>
        <v/>
      </c>
    </row>
    <row r="4569" spans="10:10" hidden="1" x14ac:dyDescent="0.25">
      <c r="J4569" s="107" t="str">
        <f t="shared" si="71"/>
        <v/>
      </c>
    </row>
    <row r="4570" spans="10:10" hidden="1" x14ac:dyDescent="0.25">
      <c r="J4570" s="107" t="str">
        <f t="shared" si="71"/>
        <v/>
      </c>
    </row>
    <row r="4571" spans="10:10" hidden="1" x14ac:dyDescent="0.25">
      <c r="J4571" s="107" t="str">
        <f t="shared" si="71"/>
        <v/>
      </c>
    </row>
    <row r="4572" spans="10:10" hidden="1" x14ac:dyDescent="0.25">
      <c r="J4572" s="107" t="str">
        <f t="shared" si="71"/>
        <v/>
      </c>
    </row>
    <row r="4573" spans="10:10" hidden="1" x14ac:dyDescent="0.25">
      <c r="J4573" s="107" t="str">
        <f t="shared" si="71"/>
        <v/>
      </c>
    </row>
    <row r="4574" spans="10:10" hidden="1" x14ac:dyDescent="0.25">
      <c r="J4574" s="107" t="str">
        <f t="shared" si="71"/>
        <v/>
      </c>
    </row>
    <row r="4575" spans="10:10" hidden="1" x14ac:dyDescent="0.25">
      <c r="J4575" s="107" t="str">
        <f t="shared" si="71"/>
        <v/>
      </c>
    </row>
    <row r="4576" spans="10:10" hidden="1" x14ac:dyDescent="0.25">
      <c r="J4576" s="107" t="str">
        <f t="shared" si="71"/>
        <v/>
      </c>
    </row>
    <row r="4577" spans="10:10" hidden="1" x14ac:dyDescent="0.25">
      <c r="J4577" s="107" t="str">
        <f t="shared" si="71"/>
        <v/>
      </c>
    </row>
    <row r="4578" spans="10:10" hidden="1" x14ac:dyDescent="0.25">
      <c r="J4578" s="107" t="str">
        <f t="shared" si="71"/>
        <v/>
      </c>
    </row>
    <row r="4579" spans="10:10" hidden="1" x14ac:dyDescent="0.25">
      <c r="J4579" s="107" t="str">
        <f t="shared" si="71"/>
        <v/>
      </c>
    </row>
    <row r="4580" spans="10:10" hidden="1" x14ac:dyDescent="0.25">
      <c r="J4580" s="107" t="str">
        <f t="shared" si="71"/>
        <v/>
      </c>
    </row>
    <row r="4581" spans="10:10" hidden="1" x14ac:dyDescent="0.25">
      <c r="J4581" s="107" t="str">
        <f t="shared" si="71"/>
        <v/>
      </c>
    </row>
    <row r="4582" spans="10:10" hidden="1" x14ac:dyDescent="0.25">
      <c r="J4582" s="107" t="str">
        <f t="shared" si="71"/>
        <v/>
      </c>
    </row>
    <row r="4583" spans="10:10" hidden="1" x14ac:dyDescent="0.25">
      <c r="J4583" s="107" t="str">
        <f t="shared" si="71"/>
        <v/>
      </c>
    </row>
    <row r="4584" spans="10:10" hidden="1" x14ac:dyDescent="0.25">
      <c r="J4584" s="107" t="str">
        <f t="shared" si="71"/>
        <v/>
      </c>
    </row>
    <row r="4585" spans="10:10" hidden="1" x14ac:dyDescent="0.25">
      <c r="J4585" s="107" t="str">
        <f t="shared" si="71"/>
        <v/>
      </c>
    </row>
    <row r="4586" spans="10:10" hidden="1" x14ac:dyDescent="0.25">
      <c r="J4586" s="107" t="str">
        <f t="shared" si="71"/>
        <v/>
      </c>
    </row>
    <row r="4587" spans="10:10" hidden="1" x14ac:dyDescent="0.25">
      <c r="J4587" s="107" t="str">
        <f t="shared" si="71"/>
        <v/>
      </c>
    </row>
    <row r="4588" spans="10:10" hidden="1" x14ac:dyDescent="0.25">
      <c r="J4588" s="107" t="str">
        <f t="shared" si="71"/>
        <v/>
      </c>
    </row>
    <row r="4589" spans="10:10" hidden="1" x14ac:dyDescent="0.25">
      <c r="J4589" s="107" t="str">
        <f t="shared" si="71"/>
        <v/>
      </c>
    </row>
    <row r="4590" spans="10:10" hidden="1" x14ac:dyDescent="0.25">
      <c r="J4590" s="107" t="str">
        <f t="shared" si="71"/>
        <v/>
      </c>
    </row>
    <row r="4591" spans="10:10" hidden="1" x14ac:dyDescent="0.25">
      <c r="J4591" s="107" t="str">
        <f t="shared" si="71"/>
        <v/>
      </c>
    </row>
    <row r="4592" spans="10:10" hidden="1" x14ac:dyDescent="0.25">
      <c r="J4592" s="107" t="str">
        <f t="shared" si="71"/>
        <v/>
      </c>
    </row>
    <row r="4593" spans="10:10" hidden="1" x14ac:dyDescent="0.25">
      <c r="J4593" s="107" t="str">
        <f t="shared" si="71"/>
        <v/>
      </c>
    </row>
    <row r="4594" spans="10:10" hidden="1" x14ac:dyDescent="0.25">
      <c r="J4594" s="107" t="str">
        <f t="shared" si="71"/>
        <v/>
      </c>
    </row>
    <row r="4595" spans="10:10" hidden="1" x14ac:dyDescent="0.25">
      <c r="J4595" s="107" t="str">
        <f t="shared" si="71"/>
        <v/>
      </c>
    </row>
    <row r="4596" spans="10:10" hidden="1" x14ac:dyDescent="0.25">
      <c r="J4596" s="107" t="str">
        <f t="shared" si="71"/>
        <v/>
      </c>
    </row>
    <row r="4597" spans="10:10" hidden="1" x14ac:dyDescent="0.25">
      <c r="J4597" s="107" t="str">
        <f t="shared" si="71"/>
        <v/>
      </c>
    </row>
    <row r="4598" spans="10:10" hidden="1" x14ac:dyDescent="0.25">
      <c r="J4598" s="107" t="str">
        <f t="shared" si="71"/>
        <v/>
      </c>
    </row>
    <row r="4599" spans="10:10" hidden="1" x14ac:dyDescent="0.25">
      <c r="J4599" s="107" t="str">
        <f t="shared" si="71"/>
        <v/>
      </c>
    </row>
    <row r="4600" spans="10:10" hidden="1" x14ac:dyDescent="0.25">
      <c r="J4600" s="107" t="str">
        <f t="shared" si="71"/>
        <v/>
      </c>
    </row>
    <row r="4601" spans="10:10" hidden="1" x14ac:dyDescent="0.25">
      <c r="J4601" s="107" t="str">
        <f t="shared" si="71"/>
        <v/>
      </c>
    </row>
    <row r="4602" spans="10:10" hidden="1" x14ac:dyDescent="0.25">
      <c r="J4602" s="107" t="str">
        <f t="shared" si="71"/>
        <v/>
      </c>
    </row>
    <row r="4603" spans="10:10" hidden="1" x14ac:dyDescent="0.25">
      <c r="J4603" s="107" t="str">
        <f t="shared" si="71"/>
        <v/>
      </c>
    </row>
    <row r="4604" spans="10:10" hidden="1" x14ac:dyDescent="0.25">
      <c r="J4604" s="107" t="str">
        <f t="shared" si="71"/>
        <v/>
      </c>
    </row>
    <row r="4605" spans="10:10" hidden="1" x14ac:dyDescent="0.25">
      <c r="J4605" s="107" t="str">
        <f t="shared" si="71"/>
        <v/>
      </c>
    </row>
    <row r="4606" spans="10:10" hidden="1" x14ac:dyDescent="0.25">
      <c r="J4606" s="107" t="str">
        <f t="shared" si="71"/>
        <v/>
      </c>
    </row>
    <row r="4607" spans="10:10" hidden="1" x14ac:dyDescent="0.25">
      <c r="J4607" s="107" t="str">
        <f t="shared" si="71"/>
        <v/>
      </c>
    </row>
    <row r="4608" spans="10:10" hidden="1" x14ac:dyDescent="0.25">
      <c r="J4608" s="107" t="str">
        <f t="shared" si="71"/>
        <v/>
      </c>
    </row>
    <row r="4609" spans="10:10" hidden="1" x14ac:dyDescent="0.25">
      <c r="J4609" s="107" t="str">
        <f t="shared" si="71"/>
        <v/>
      </c>
    </row>
    <row r="4610" spans="10:10" hidden="1" x14ac:dyDescent="0.25">
      <c r="J4610" s="107" t="str">
        <f t="shared" ref="J4610:J4673" si="72">IF(A4610="","",IF(OR(C4610=73,C4610=74,C4610=75),75,IF(OR(C4610=31,C4610=32,C4610=33),33,IF(OR(C4610=301,C4610=302,C4610=303,C4610=304,C4610=305),301,C4610))))</f>
        <v/>
      </c>
    </row>
    <row r="4611" spans="10:10" hidden="1" x14ac:dyDescent="0.25">
      <c r="J4611" s="107" t="str">
        <f t="shared" si="72"/>
        <v/>
      </c>
    </row>
    <row r="4612" spans="10:10" hidden="1" x14ac:dyDescent="0.25">
      <c r="J4612" s="107" t="str">
        <f t="shared" si="72"/>
        <v/>
      </c>
    </row>
    <row r="4613" spans="10:10" hidden="1" x14ac:dyDescent="0.25">
      <c r="J4613" s="107" t="str">
        <f t="shared" si="72"/>
        <v/>
      </c>
    </row>
    <row r="4614" spans="10:10" hidden="1" x14ac:dyDescent="0.25">
      <c r="J4614" s="107" t="str">
        <f t="shared" si="72"/>
        <v/>
      </c>
    </row>
    <row r="4615" spans="10:10" hidden="1" x14ac:dyDescent="0.25">
      <c r="J4615" s="107" t="str">
        <f t="shared" si="72"/>
        <v/>
      </c>
    </row>
    <row r="4616" spans="10:10" hidden="1" x14ac:dyDescent="0.25">
      <c r="J4616" s="107" t="str">
        <f t="shared" si="72"/>
        <v/>
      </c>
    </row>
    <row r="4617" spans="10:10" hidden="1" x14ac:dyDescent="0.25">
      <c r="J4617" s="107" t="str">
        <f t="shared" si="72"/>
        <v/>
      </c>
    </row>
    <row r="4618" spans="10:10" hidden="1" x14ac:dyDescent="0.25">
      <c r="J4618" s="107" t="str">
        <f t="shared" si="72"/>
        <v/>
      </c>
    </row>
    <row r="4619" spans="10:10" hidden="1" x14ac:dyDescent="0.25">
      <c r="J4619" s="107" t="str">
        <f t="shared" si="72"/>
        <v/>
      </c>
    </row>
    <row r="4620" spans="10:10" hidden="1" x14ac:dyDescent="0.25">
      <c r="J4620" s="107" t="str">
        <f t="shared" si="72"/>
        <v/>
      </c>
    </row>
    <row r="4621" spans="10:10" hidden="1" x14ac:dyDescent="0.25">
      <c r="J4621" s="107" t="str">
        <f t="shared" si="72"/>
        <v/>
      </c>
    </row>
    <row r="4622" spans="10:10" hidden="1" x14ac:dyDescent="0.25">
      <c r="J4622" s="107" t="str">
        <f t="shared" si="72"/>
        <v/>
      </c>
    </row>
    <row r="4623" spans="10:10" hidden="1" x14ac:dyDescent="0.25">
      <c r="J4623" s="107" t="str">
        <f t="shared" si="72"/>
        <v/>
      </c>
    </row>
    <row r="4624" spans="10:10" hidden="1" x14ac:dyDescent="0.25">
      <c r="J4624" s="107" t="str">
        <f t="shared" si="72"/>
        <v/>
      </c>
    </row>
    <row r="4625" spans="10:10" hidden="1" x14ac:dyDescent="0.25">
      <c r="J4625" s="107" t="str">
        <f t="shared" si="72"/>
        <v/>
      </c>
    </row>
    <row r="4626" spans="10:10" hidden="1" x14ac:dyDescent="0.25">
      <c r="J4626" s="107" t="str">
        <f t="shared" si="72"/>
        <v/>
      </c>
    </row>
    <row r="4627" spans="10:10" hidden="1" x14ac:dyDescent="0.25">
      <c r="J4627" s="107" t="str">
        <f t="shared" si="72"/>
        <v/>
      </c>
    </row>
    <row r="4628" spans="10:10" hidden="1" x14ac:dyDescent="0.25">
      <c r="J4628" s="107" t="str">
        <f t="shared" si="72"/>
        <v/>
      </c>
    </row>
    <row r="4629" spans="10:10" hidden="1" x14ac:dyDescent="0.25">
      <c r="J4629" s="107" t="str">
        <f t="shared" si="72"/>
        <v/>
      </c>
    </row>
    <row r="4630" spans="10:10" hidden="1" x14ac:dyDescent="0.25">
      <c r="J4630" s="107" t="str">
        <f t="shared" si="72"/>
        <v/>
      </c>
    </row>
    <row r="4631" spans="10:10" hidden="1" x14ac:dyDescent="0.25">
      <c r="J4631" s="107" t="str">
        <f t="shared" si="72"/>
        <v/>
      </c>
    </row>
    <row r="4632" spans="10:10" hidden="1" x14ac:dyDescent="0.25">
      <c r="J4632" s="107" t="str">
        <f t="shared" si="72"/>
        <v/>
      </c>
    </row>
    <row r="4633" spans="10:10" hidden="1" x14ac:dyDescent="0.25">
      <c r="J4633" s="107" t="str">
        <f t="shared" si="72"/>
        <v/>
      </c>
    </row>
    <row r="4634" spans="10:10" hidden="1" x14ac:dyDescent="0.25">
      <c r="J4634" s="107" t="str">
        <f t="shared" si="72"/>
        <v/>
      </c>
    </row>
    <row r="4635" spans="10:10" hidden="1" x14ac:dyDescent="0.25">
      <c r="J4635" s="107" t="str">
        <f t="shared" si="72"/>
        <v/>
      </c>
    </row>
    <row r="4636" spans="10:10" hidden="1" x14ac:dyDescent="0.25">
      <c r="J4636" s="107" t="str">
        <f t="shared" si="72"/>
        <v/>
      </c>
    </row>
    <row r="4637" spans="10:10" hidden="1" x14ac:dyDescent="0.25">
      <c r="J4637" s="107" t="str">
        <f t="shared" si="72"/>
        <v/>
      </c>
    </row>
    <row r="4638" spans="10:10" hidden="1" x14ac:dyDescent="0.25">
      <c r="J4638" s="107" t="str">
        <f t="shared" si="72"/>
        <v/>
      </c>
    </row>
    <row r="4639" spans="10:10" hidden="1" x14ac:dyDescent="0.25">
      <c r="J4639" s="107" t="str">
        <f t="shared" si="72"/>
        <v/>
      </c>
    </row>
    <row r="4640" spans="10:10" hidden="1" x14ac:dyDescent="0.25">
      <c r="J4640" s="107" t="str">
        <f t="shared" si="72"/>
        <v/>
      </c>
    </row>
    <row r="4641" spans="10:10" hidden="1" x14ac:dyDescent="0.25">
      <c r="J4641" s="107" t="str">
        <f t="shared" si="72"/>
        <v/>
      </c>
    </row>
    <row r="4642" spans="10:10" hidden="1" x14ac:dyDescent="0.25">
      <c r="J4642" s="107" t="str">
        <f t="shared" si="72"/>
        <v/>
      </c>
    </row>
    <row r="4643" spans="10:10" hidden="1" x14ac:dyDescent="0.25">
      <c r="J4643" s="107" t="str">
        <f t="shared" si="72"/>
        <v/>
      </c>
    </row>
    <row r="4644" spans="10:10" hidden="1" x14ac:dyDescent="0.25">
      <c r="J4644" s="107" t="str">
        <f t="shared" si="72"/>
        <v/>
      </c>
    </row>
    <row r="4645" spans="10:10" hidden="1" x14ac:dyDescent="0.25">
      <c r="J4645" s="107" t="str">
        <f t="shared" si="72"/>
        <v/>
      </c>
    </row>
    <row r="4646" spans="10:10" hidden="1" x14ac:dyDescent="0.25">
      <c r="J4646" s="107" t="str">
        <f t="shared" si="72"/>
        <v/>
      </c>
    </row>
    <row r="4647" spans="10:10" hidden="1" x14ac:dyDescent="0.25">
      <c r="J4647" s="107" t="str">
        <f t="shared" si="72"/>
        <v/>
      </c>
    </row>
    <row r="4648" spans="10:10" hidden="1" x14ac:dyDescent="0.25">
      <c r="J4648" s="107" t="str">
        <f t="shared" si="72"/>
        <v/>
      </c>
    </row>
    <row r="4649" spans="10:10" hidden="1" x14ac:dyDescent="0.25">
      <c r="J4649" s="107" t="str">
        <f t="shared" si="72"/>
        <v/>
      </c>
    </row>
    <row r="4650" spans="10:10" hidden="1" x14ac:dyDescent="0.25">
      <c r="J4650" s="107" t="str">
        <f t="shared" si="72"/>
        <v/>
      </c>
    </row>
    <row r="4651" spans="10:10" hidden="1" x14ac:dyDescent="0.25">
      <c r="J4651" s="107" t="str">
        <f t="shared" si="72"/>
        <v/>
      </c>
    </row>
    <row r="4652" spans="10:10" hidden="1" x14ac:dyDescent="0.25">
      <c r="J4652" s="107" t="str">
        <f t="shared" si="72"/>
        <v/>
      </c>
    </row>
    <row r="4653" spans="10:10" hidden="1" x14ac:dyDescent="0.25">
      <c r="J4653" s="107" t="str">
        <f t="shared" si="72"/>
        <v/>
      </c>
    </row>
    <row r="4654" spans="10:10" hidden="1" x14ac:dyDescent="0.25">
      <c r="J4654" s="107" t="str">
        <f t="shared" si="72"/>
        <v/>
      </c>
    </row>
    <row r="4655" spans="10:10" hidden="1" x14ac:dyDescent="0.25">
      <c r="J4655" s="107" t="str">
        <f t="shared" si="72"/>
        <v/>
      </c>
    </row>
    <row r="4656" spans="10:10" hidden="1" x14ac:dyDescent="0.25">
      <c r="J4656" s="107" t="str">
        <f t="shared" si="72"/>
        <v/>
      </c>
    </row>
    <row r="4657" spans="10:10" hidden="1" x14ac:dyDescent="0.25">
      <c r="J4657" s="107" t="str">
        <f t="shared" si="72"/>
        <v/>
      </c>
    </row>
    <row r="4658" spans="10:10" hidden="1" x14ac:dyDescent="0.25">
      <c r="J4658" s="107" t="str">
        <f t="shared" si="72"/>
        <v/>
      </c>
    </row>
    <row r="4659" spans="10:10" hidden="1" x14ac:dyDescent="0.25">
      <c r="J4659" s="107" t="str">
        <f t="shared" si="72"/>
        <v/>
      </c>
    </row>
    <row r="4660" spans="10:10" hidden="1" x14ac:dyDescent="0.25">
      <c r="J4660" s="107" t="str">
        <f t="shared" si="72"/>
        <v/>
      </c>
    </row>
    <row r="4661" spans="10:10" hidden="1" x14ac:dyDescent="0.25">
      <c r="J4661" s="107" t="str">
        <f t="shared" si="72"/>
        <v/>
      </c>
    </row>
    <row r="4662" spans="10:10" hidden="1" x14ac:dyDescent="0.25">
      <c r="J4662" s="107" t="str">
        <f t="shared" si="72"/>
        <v/>
      </c>
    </row>
    <row r="4663" spans="10:10" hidden="1" x14ac:dyDescent="0.25">
      <c r="J4663" s="107" t="str">
        <f t="shared" si="72"/>
        <v/>
      </c>
    </row>
    <row r="4664" spans="10:10" hidden="1" x14ac:dyDescent="0.25">
      <c r="J4664" s="107" t="str">
        <f t="shared" si="72"/>
        <v/>
      </c>
    </row>
    <row r="4665" spans="10:10" hidden="1" x14ac:dyDescent="0.25">
      <c r="J4665" s="107" t="str">
        <f t="shared" si="72"/>
        <v/>
      </c>
    </row>
    <row r="4666" spans="10:10" hidden="1" x14ac:dyDescent="0.25">
      <c r="J4666" s="107" t="str">
        <f t="shared" si="72"/>
        <v/>
      </c>
    </row>
    <row r="4667" spans="10:10" hidden="1" x14ac:dyDescent="0.25">
      <c r="J4667" s="107" t="str">
        <f t="shared" si="72"/>
        <v/>
      </c>
    </row>
    <row r="4668" spans="10:10" hidden="1" x14ac:dyDescent="0.25">
      <c r="J4668" s="107" t="str">
        <f t="shared" si="72"/>
        <v/>
      </c>
    </row>
    <row r="4669" spans="10:10" hidden="1" x14ac:dyDescent="0.25">
      <c r="J4669" s="107" t="str">
        <f t="shared" si="72"/>
        <v/>
      </c>
    </row>
    <row r="4670" spans="10:10" hidden="1" x14ac:dyDescent="0.25">
      <c r="J4670" s="107" t="str">
        <f t="shared" si="72"/>
        <v/>
      </c>
    </row>
    <row r="4671" spans="10:10" hidden="1" x14ac:dyDescent="0.25">
      <c r="J4671" s="107" t="str">
        <f t="shared" si="72"/>
        <v/>
      </c>
    </row>
    <row r="4672" spans="10:10" hidden="1" x14ac:dyDescent="0.25">
      <c r="J4672" s="107" t="str">
        <f t="shared" si="72"/>
        <v/>
      </c>
    </row>
    <row r="4673" spans="10:10" hidden="1" x14ac:dyDescent="0.25">
      <c r="J4673" s="107" t="str">
        <f t="shared" si="72"/>
        <v/>
      </c>
    </row>
    <row r="4674" spans="10:10" hidden="1" x14ac:dyDescent="0.25">
      <c r="J4674" s="107" t="str">
        <f t="shared" ref="J4674:J4737" si="73">IF(A4674="","",IF(OR(C4674=73,C4674=74,C4674=75),75,IF(OR(C4674=31,C4674=32,C4674=33),33,IF(OR(C4674=301,C4674=302,C4674=303,C4674=304,C4674=305),301,C4674))))</f>
        <v/>
      </c>
    </row>
    <row r="4675" spans="10:10" hidden="1" x14ac:dyDescent="0.25">
      <c r="J4675" s="107" t="str">
        <f t="shared" si="73"/>
        <v/>
      </c>
    </row>
    <row r="4676" spans="10:10" hidden="1" x14ac:dyDescent="0.25">
      <c r="J4676" s="107" t="str">
        <f t="shared" si="73"/>
        <v/>
      </c>
    </row>
    <row r="4677" spans="10:10" hidden="1" x14ac:dyDescent="0.25">
      <c r="J4677" s="107" t="str">
        <f t="shared" si="73"/>
        <v/>
      </c>
    </row>
    <row r="4678" spans="10:10" hidden="1" x14ac:dyDescent="0.25">
      <c r="J4678" s="107" t="str">
        <f t="shared" si="73"/>
        <v/>
      </c>
    </row>
    <row r="4679" spans="10:10" hidden="1" x14ac:dyDescent="0.25">
      <c r="J4679" s="107" t="str">
        <f t="shared" si="73"/>
        <v/>
      </c>
    </row>
    <row r="4680" spans="10:10" hidden="1" x14ac:dyDescent="0.25">
      <c r="J4680" s="107" t="str">
        <f t="shared" si="73"/>
        <v/>
      </c>
    </row>
    <row r="4681" spans="10:10" hidden="1" x14ac:dyDescent="0.25">
      <c r="J4681" s="107" t="str">
        <f t="shared" si="73"/>
        <v/>
      </c>
    </row>
    <row r="4682" spans="10:10" hidden="1" x14ac:dyDescent="0.25">
      <c r="J4682" s="107" t="str">
        <f t="shared" si="73"/>
        <v/>
      </c>
    </row>
    <row r="4683" spans="10:10" hidden="1" x14ac:dyDescent="0.25">
      <c r="J4683" s="107" t="str">
        <f t="shared" si="73"/>
        <v/>
      </c>
    </row>
    <row r="4684" spans="10:10" hidden="1" x14ac:dyDescent="0.25">
      <c r="J4684" s="107" t="str">
        <f t="shared" si="73"/>
        <v/>
      </c>
    </row>
    <row r="4685" spans="10:10" hidden="1" x14ac:dyDescent="0.25">
      <c r="J4685" s="107" t="str">
        <f t="shared" si="73"/>
        <v/>
      </c>
    </row>
    <row r="4686" spans="10:10" hidden="1" x14ac:dyDescent="0.25">
      <c r="J4686" s="107" t="str">
        <f t="shared" si="73"/>
        <v/>
      </c>
    </row>
    <row r="4687" spans="10:10" hidden="1" x14ac:dyDescent="0.25">
      <c r="J4687" s="107" t="str">
        <f t="shared" si="73"/>
        <v/>
      </c>
    </row>
    <row r="4688" spans="10:10" hidden="1" x14ac:dyDescent="0.25">
      <c r="J4688" s="107" t="str">
        <f t="shared" si="73"/>
        <v/>
      </c>
    </row>
    <row r="4689" spans="10:10" hidden="1" x14ac:dyDescent="0.25">
      <c r="J4689" s="107" t="str">
        <f t="shared" si="73"/>
        <v/>
      </c>
    </row>
    <row r="4690" spans="10:10" hidden="1" x14ac:dyDescent="0.25">
      <c r="J4690" s="107" t="str">
        <f t="shared" si="73"/>
        <v/>
      </c>
    </row>
    <row r="4691" spans="10:10" hidden="1" x14ac:dyDescent="0.25">
      <c r="J4691" s="107" t="str">
        <f t="shared" si="73"/>
        <v/>
      </c>
    </row>
    <row r="4692" spans="10:10" hidden="1" x14ac:dyDescent="0.25">
      <c r="J4692" s="107" t="str">
        <f t="shared" si="73"/>
        <v/>
      </c>
    </row>
    <row r="4693" spans="10:10" hidden="1" x14ac:dyDescent="0.25">
      <c r="J4693" s="107" t="str">
        <f t="shared" si="73"/>
        <v/>
      </c>
    </row>
    <row r="4694" spans="10:10" hidden="1" x14ac:dyDescent="0.25">
      <c r="J4694" s="107" t="str">
        <f t="shared" si="73"/>
        <v/>
      </c>
    </row>
    <row r="4695" spans="10:10" hidden="1" x14ac:dyDescent="0.25">
      <c r="J4695" s="107" t="str">
        <f t="shared" si="73"/>
        <v/>
      </c>
    </row>
    <row r="4696" spans="10:10" hidden="1" x14ac:dyDescent="0.25">
      <c r="J4696" s="107" t="str">
        <f t="shared" si="73"/>
        <v/>
      </c>
    </row>
    <row r="4697" spans="10:10" hidden="1" x14ac:dyDescent="0.25">
      <c r="J4697" s="107" t="str">
        <f t="shared" si="73"/>
        <v/>
      </c>
    </row>
    <row r="4698" spans="10:10" hidden="1" x14ac:dyDescent="0.25">
      <c r="J4698" s="107" t="str">
        <f t="shared" si="73"/>
        <v/>
      </c>
    </row>
    <row r="4699" spans="10:10" hidden="1" x14ac:dyDescent="0.25">
      <c r="J4699" s="107" t="str">
        <f t="shared" si="73"/>
        <v/>
      </c>
    </row>
    <row r="4700" spans="10:10" hidden="1" x14ac:dyDescent="0.25">
      <c r="J4700" s="107" t="str">
        <f t="shared" si="73"/>
        <v/>
      </c>
    </row>
    <row r="4701" spans="10:10" hidden="1" x14ac:dyDescent="0.25">
      <c r="J4701" s="107" t="str">
        <f t="shared" si="73"/>
        <v/>
      </c>
    </row>
    <row r="4702" spans="10:10" hidden="1" x14ac:dyDescent="0.25">
      <c r="J4702" s="107" t="str">
        <f t="shared" si="73"/>
        <v/>
      </c>
    </row>
    <row r="4703" spans="10:10" hidden="1" x14ac:dyDescent="0.25">
      <c r="J4703" s="107" t="str">
        <f t="shared" si="73"/>
        <v/>
      </c>
    </row>
    <row r="4704" spans="10:10" hidden="1" x14ac:dyDescent="0.25">
      <c r="J4704" s="107" t="str">
        <f t="shared" si="73"/>
        <v/>
      </c>
    </row>
    <row r="4705" spans="10:10" hidden="1" x14ac:dyDescent="0.25">
      <c r="J4705" s="107" t="str">
        <f t="shared" si="73"/>
        <v/>
      </c>
    </row>
    <row r="4706" spans="10:10" hidden="1" x14ac:dyDescent="0.25">
      <c r="J4706" s="107" t="str">
        <f t="shared" si="73"/>
        <v/>
      </c>
    </row>
    <row r="4707" spans="10:10" hidden="1" x14ac:dyDescent="0.25">
      <c r="J4707" s="107" t="str">
        <f t="shared" si="73"/>
        <v/>
      </c>
    </row>
    <row r="4708" spans="10:10" hidden="1" x14ac:dyDescent="0.25">
      <c r="J4708" s="107" t="str">
        <f t="shared" si="73"/>
        <v/>
      </c>
    </row>
    <row r="4709" spans="10:10" hidden="1" x14ac:dyDescent="0.25">
      <c r="J4709" s="107" t="str">
        <f t="shared" si="73"/>
        <v/>
      </c>
    </row>
    <row r="4710" spans="10:10" hidden="1" x14ac:dyDescent="0.25">
      <c r="J4710" s="107" t="str">
        <f t="shared" si="73"/>
        <v/>
      </c>
    </row>
    <row r="4711" spans="10:10" hidden="1" x14ac:dyDescent="0.25">
      <c r="J4711" s="107" t="str">
        <f t="shared" si="73"/>
        <v/>
      </c>
    </row>
    <row r="4712" spans="10:10" hidden="1" x14ac:dyDescent="0.25">
      <c r="J4712" s="107" t="str">
        <f t="shared" si="73"/>
        <v/>
      </c>
    </row>
    <row r="4713" spans="10:10" hidden="1" x14ac:dyDescent="0.25">
      <c r="J4713" s="107" t="str">
        <f t="shared" si="73"/>
        <v/>
      </c>
    </row>
    <row r="4714" spans="10:10" hidden="1" x14ac:dyDescent="0.25">
      <c r="J4714" s="107" t="str">
        <f t="shared" si="73"/>
        <v/>
      </c>
    </row>
    <row r="4715" spans="10:10" hidden="1" x14ac:dyDescent="0.25">
      <c r="J4715" s="107" t="str">
        <f t="shared" si="73"/>
        <v/>
      </c>
    </row>
    <row r="4716" spans="10:10" hidden="1" x14ac:dyDescent="0.25">
      <c r="J4716" s="107" t="str">
        <f t="shared" si="73"/>
        <v/>
      </c>
    </row>
    <row r="4717" spans="10:10" hidden="1" x14ac:dyDescent="0.25">
      <c r="J4717" s="107" t="str">
        <f t="shared" si="73"/>
        <v/>
      </c>
    </row>
    <row r="4718" spans="10:10" hidden="1" x14ac:dyDescent="0.25">
      <c r="J4718" s="107" t="str">
        <f t="shared" si="73"/>
        <v/>
      </c>
    </row>
    <row r="4719" spans="10:10" hidden="1" x14ac:dyDescent="0.25">
      <c r="J4719" s="107" t="str">
        <f t="shared" si="73"/>
        <v/>
      </c>
    </row>
    <row r="4720" spans="10:10" hidden="1" x14ac:dyDescent="0.25">
      <c r="J4720" s="107" t="str">
        <f t="shared" si="73"/>
        <v/>
      </c>
    </row>
    <row r="4721" spans="10:10" hidden="1" x14ac:dyDescent="0.25">
      <c r="J4721" s="107" t="str">
        <f t="shared" si="73"/>
        <v/>
      </c>
    </row>
    <row r="4722" spans="10:10" hidden="1" x14ac:dyDescent="0.25">
      <c r="J4722" s="107" t="str">
        <f t="shared" si="73"/>
        <v/>
      </c>
    </row>
    <row r="4723" spans="10:10" hidden="1" x14ac:dyDescent="0.25">
      <c r="J4723" s="107" t="str">
        <f t="shared" si="73"/>
        <v/>
      </c>
    </row>
    <row r="4724" spans="10:10" hidden="1" x14ac:dyDescent="0.25">
      <c r="J4724" s="107" t="str">
        <f t="shared" si="73"/>
        <v/>
      </c>
    </row>
    <row r="4725" spans="10:10" hidden="1" x14ac:dyDescent="0.25">
      <c r="J4725" s="107" t="str">
        <f t="shared" si="73"/>
        <v/>
      </c>
    </row>
    <row r="4726" spans="10:10" hidden="1" x14ac:dyDescent="0.25">
      <c r="J4726" s="107" t="str">
        <f t="shared" si="73"/>
        <v/>
      </c>
    </row>
    <row r="4727" spans="10:10" hidden="1" x14ac:dyDescent="0.25">
      <c r="J4727" s="107" t="str">
        <f t="shared" si="73"/>
        <v/>
      </c>
    </row>
    <row r="4728" spans="10:10" hidden="1" x14ac:dyDescent="0.25">
      <c r="J4728" s="107" t="str">
        <f t="shared" si="73"/>
        <v/>
      </c>
    </row>
    <row r="4729" spans="10:10" hidden="1" x14ac:dyDescent="0.25">
      <c r="J4729" s="107" t="str">
        <f t="shared" si="73"/>
        <v/>
      </c>
    </row>
    <row r="4730" spans="10:10" hidden="1" x14ac:dyDescent="0.25">
      <c r="J4730" s="107" t="str">
        <f t="shared" si="73"/>
        <v/>
      </c>
    </row>
    <row r="4731" spans="10:10" hidden="1" x14ac:dyDescent="0.25">
      <c r="J4731" s="107" t="str">
        <f t="shared" si="73"/>
        <v/>
      </c>
    </row>
    <row r="4732" spans="10:10" hidden="1" x14ac:dyDescent="0.25">
      <c r="J4732" s="107" t="str">
        <f t="shared" si="73"/>
        <v/>
      </c>
    </row>
    <row r="4733" spans="10:10" hidden="1" x14ac:dyDescent="0.25">
      <c r="J4733" s="107" t="str">
        <f t="shared" si="73"/>
        <v/>
      </c>
    </row>
    <row r="4734" spans="10:10" hidden="1" x14ac:dyDescent="0.25">
      <c r="J4734" s="107" t="str">
        <f t="shared" si="73"/>
        <v/>
      </c>
    </row>
    <row r="4735" spans="10:10" hidden="1" x14ac:dyDescent="0.25">
      <c r="J4735" s="107" t="str">
        <f t="shared" si="73"/>
        <v/>
      </c>
    </row>
    <row r="4736" spans="10:10" hidden="1" x14ac:dyDescent="0.25">
      <c r="J4736" s="107" t="str">
        <f t="shared" si="73"/>
        <v/>
      </c>
    </row>
    <row r="4737" spans="10:10" hidden="1" x14ac:dyDescent="0.25">
      <c r="J4737" s="107" t="str">
        <f t="shared" si="73"/>
        <v/>
      </c>
    </row>
    <row r="4738" spans="10:10" hidden="1" x14ac:dyDescent="0.25">
      <c r="J4738" s="107" t="str">
        <f t="shared" ref="J4738:J4801" si="74">IF(A4738="","",IF(OR(C4738=73,C4738=74,C4738=75),75,IF(OR(C4738=31,C4738=32,C4738=33),33,IF(OR(C4738=301,C4738=302,C4738=303,C4738=304,C4738=305),301,C4738))))</f>
        <v/>
      </c>
    </row>
    <row r="4739" spans="10:10" hidden="1" x14ac:dyDescent="0.25">
      <c r="J4739" s="107" t="str">
        <f t="shared" si="74"/>
        <v/>
      </c>
    </row>
    <row r="4740" spans="10:10" hidden="1" x14ac:dyDescent="0.25">
      <c r="J4740" s="107" t="str">
        <f t="shared" si="74"/>
        <v/>
      </c>
    </row>
    <row r="4741" spans="10:10" hidden="1" x14ac:dyDescent="0.25">
      <c r="J4741" s="107" t="str">
        <f t="shared" si="74"/>
        <v/>
      </c>
    </row>
    <row r="4742" spans="10:10" hidden="1" x14ac:dyDescent="0.25">
      <c r="J4742" s="107" t="str">
        <f t="shared" si="74"/>
        <v/>
      </c>
    </row>
    <row r="4743" spans="10:10" hidden="1" x14ac:dyDescent="0.25">
      <c r="J4743" s="107" t="str">
        <f t="shared" si="74"/>
        <v/>
      </c>
    </row>
    <row r="4744" spans="10:10" hidden="1" x14ac:dyDescent="0.25">
      <c r="J4744" s="107" t="str">
        <f t="shared" si="74"/>
        <v/>
      </c>
    </row>
    <row r="4745" spans="10:10" hidden="1" x14ac:dyDescent="0.25">
      <c r="J4745" s="107" t="str">
        <f t="shared" si="74"/>
        <v/>
      </c>
    </row>
    <row r="4746" spans="10:10" hidden="1" x14ac:dyDescent="0.25">
      <c r="J4746" s="107" t="str">
        <f t="shared" si="74"/>
        <v/>
      </c>
    </row>
    <row r="4747" spans="10:10" hidden="1" x14ac:dyDescent="0.25">
      <c r="J4747" s="107" t="str">
        <f t="shared" si="74"/>
        <v/>
      </c>
    </row>
    <row r="4748" spans="10:10" hidden="1" x14ac:dyDescent="0.25">
      <c r="J4748" s="107" t="str">
        <f t="shared" si="74"/>
        <v/>
      </c>
    </row>
    <row r="4749" spans="10:10" hidden="1" x14ac:dyDescent="0.25">
      <c r="J4749" s="107" t="str">
        <f t="shared" si="74"/>
        <v/>
      </c>
    </row>
    <row r="4750" spans="10:10" hidden="1" x14ac:dyDescent="0.25">
      <c r="J4750" s="107" t="str">
        <f t="shared" si="74"/>
        <v/>
      </c>
    </row>
    <row r="4751" spans="10:10" hidden="1" x14ac:dyDescent="0.25">
      <c r="J4751" s="107" t="str">
        <f t="shared" si="74"/>
        <v/>
      </c>
    </row>
    <row r="4752" spans="10:10" hidden="1" x14ac:dyDescent="0.25">
      <c r="J4752" s="107" t="str">
        <f t="shared" si="74"/>
        <v/>
      </c>
    </row>
    <row r="4753" spans="10:10" hidden="1" x14ac:dyDescent="0.25">
      <c r="J4753" s="107" t="str">
        <f t="shared" si="74"/>
        <v/>
      </c>
    </row>
    <row r="4754" spans="10:10" hidden="1" x14ac:dyDescent="0.25">
      <c r="J4754" s="107" t="str">
        <f t="shared" si="74"/>
        <v/>
      </c>
    </row>
    <row r="4755" spans="10:10" hidden="1" x14ac:dyDescent="0.25">
      <c r="J4755" s="107" t="str">
        <f t="shared" si="74"/>
        <v/>
      </c>
    </row>
    <row r="4756" spans="10:10" hidden="1" x14ac:dyDescent="0.25">
      <c r="J4756" s="107" t="str">
        <f t="shared" si="74"/>
        <v/>
      </c>
    </row>
    <row r="4757" spans="10:10" hidden="1" x14ac:dyDescent="0.25">
      <c r="J4757" s="107" t="str">
        <f t="shared" si="74"/>
        <v/>
      </c>
    </row>
    <row r="4758" spans="10:10" hidden="1" x14ac:dyDescent="0.25">
      <c r="J4758" s="107" t="str">
        <f t="shared" si="74"/>
        <v/>
      </c>
    </row>
    <row r="4759" spans="10:10" hidden="1" x14ac:dyDescent="0.25">
      <c r="J4759" s="107" t="str">
        <f t="shared" si="74"/>
        <v/>
      </c>
    </row>
    <row r="4760" spans="10:10" hidden="1" x14ac:dyDescent="0.25">
      <c r="J4760" s="107" t="str">
        <f t="shared" si="74"/>
        <v/>
      </c>
    </row>
    <row r="4761" spans="10:10" hidden="1" x14ac:dyDescent="0.25">
      <c r="J4761" s="107" t="str">
        <f t="shared" si="74"/>
        <v/>
      </c>
    </row>
    <row r="4762" spans="10:10" hidden="1" x14ac:dyDescent="0.25">
      <c r="J4762" s="107" t="str">
        <f t="shared" si="74"/>
        <v/>
      </c>
    </row>
    <row r="4763" spans="10:10" hidden="1" x14ac:dyDescent="0.25">
      <c r="J4763" s="107" t="str">
        <f t="shared" si="74"/>
        <v/>
      </c>
    </row>
    <row r="4764" spans="10:10" hidden="1" x14ac:dyDescent="0.25">
      <c r="J4764" s="107" t="str">
        <f t="shared" si="74"/>
        <v/>
      </c>
    </row>
    <row r="4765" spans="10:10" hidden="1" x14ac:dyDescent="0.25">
      <c r="J4765" s="107" t="str">
        <f t="shared" si="74"/>
        <v/>
      </c>
    </row>
    <row r="4766" spans="10:10" hidden="1" x14ac:dyDescent="0.25">
      <c r="J4766" s="107" t="str">
        <f t="shared" si="74"/>
        <v/>
      </c>
    </row>
    <row r="4767" spans="10:10" hidden="1" x14ac:dyDescent="0.25">
      <c r="J4767" s="107" t="str">
        <f t="shared" si="74"/>
        <v/>
      </c>
    </row>
    <row r="4768" spans="10:10" hidden="1" x14ac:dyDescent="0.25">
      <c r="J4768" s="107" t="str">
        <f t="shared" si="74"/>
        <v/>
      </c>
    </row>
    <row r="4769" spans="10:10" hidden="1" x14ac:dyDescent="0.25">
      <c r="J4769" s="107" t="str">
        <f t="shared" si="74"/>
        <v/>
      </c>
    </row>
    <row r="4770" spans="10:10" hidden="1" x14ac:dyDescent="0.25">
      <c r="J4770" s="107" t="str">
        <f t="shared" si="74"/>
        <v/>
      </c>
    </row>
    <row r="4771" spans="10:10" hidden="1" x14ac:dyDescent="0.25">
      <c r="J4771" s="107" t="str">
        <f t="shared" si="74"/>
        <v/>
      </c>
    </row>
    <row r="4772" spans="10:10" hidden="1" x14ac:dyDescent="0.25">
      <c r="J4772" s="107" t="str">
        <f t="shared" si="74"/>
        <v/>
      </c>
    </row>
    <row r="4773" spans="10:10" hidden="1" x14ac:dyDescent="0.25">
      <c r="J4773" s="107" t="str">
        <f t="shared" si="74"/>
        <v/>
      </c>
    </row>
    <row r="4774" spans="10:10" hidden="1" x14ac:dyDescent="0.25">
      <c r="J4774" s="107" t="str">
        <f t="shared" si="74"/>
        <v/>
      </c>
    </row>
    <row r="4775" spans="10:10" hidden="1" x14ac:dyDescent="0.25">
      <c r="J4775" s="107" t="str">
        <f t="shared" si="74"/>
        <v/>
      </c>
    </row>
    <row r="4776" spans="10:10" hidden="1" x14ac:dyDescent="0.25">
      <c r="J4776" s="107" t="str">
        <f t="shared" si="74"/>
        <v/>
      </c>
    </row>
    <row r="4777" spans="10:10" hidden="1" x14ac:dyDescent="0.25">
      <c r="J4777" s="107" t="str">
        <f t="shared" si="74"/>
        <v/>
      </c>
    </row>
    <row r="4778" spans="10:10" hidden="1" x14ac:dyDescent="0.25">
      <c r="J4778" s="107" t="str">
        <f t="shared" si="74"/>
        <v/>
      </c>
    </row>
    <row r="4779" spans="10:10" hidden="1" x14ac:dyDescent="0.25">
      <c r="J4779" s="107" t="str">
        <f t="shared" si="74"/>
        <v/>
      </c>
    </row>
    <row r="4780" spans="10:10" hidden="1" x14ac:dyDescent="0.25">
      <c r="J4780" s="107" t="str">
        <f t="shared" si="74"/>
        <v/>
      </c>
    </row>
    <row r="4781" spans="10:10" hidden="1" x14ac:dyDescent="0.25">
      <c r="J4781" s="107" t="str">
        <f t="shared" si="74"/>
        <v/>
      </c>
    </row>
    <row r="4782" spans="10:10" hidden="1" x14ac:dyDescent="0.25">
      <c r="J4782" s="107" t="str">
        <f t="shared" si="74"/>
        <v/>
      </c>
    </row>
    <row r="4783" spans="10:10" hidden="1" x14ac:dyDescent="0.25">
      <c r="J4783" s="107" t="str">
        <f t="shared" si="74"/>
        <v/>
      </c>
    </row>
    <row r="4784" spans="10:10" hidden="1" x14ac:dyDescent="0.25">
      <c r="J4784" s="107" t="str">
        <f t="shared" si="74"/>
        <v/>
      </c>
    </row>
    <row r="4785" spans="10:10" hidden="1" x14ac:dyDescent="0.25">
      <c r="J4785" s="107" t="str">
        <f t="shared" si="74"/>
        <v/>
      </c>
    </row>
    <row r="4786" spans="10:10" hidden="1" x14ac:dyDescent="0.25">
      <c r="J4786" s="107" t="str">
        <f t="shared" si="74"/>
        <v/>
      </c>
    </row>
    <row r="4787" spans="10:10" hidden="1" x14ac:dyDescent="0.25">
      <c r="J4787" s="107" t="str">
        <f t="shared" si="74"/>
        <v/>
      </c>
    </row>
    <row r="4788" spans="10:10" hidden="1" x14ac:dyDescent="0.25">
      <c r="J4788" s="107" t="str">
        <f t="shared" si="74"/>
        <v/>
      </c>
    </row>
    <row r="4789" spans="10:10" hidden="1" x14ac:dyDescent="0.25">
      <c r="J4789" s="107" t="str">
        <f t="shared" si="74"/>
        <v/>
      </c>
    </row>
    <row r="4790" spans="10:10" hidden="1" x14ac:dyDescent="0.25">
      <c r="J4790" s="107" t="str">
        <f t="shared" si="74"/>
        <v/>
      </c>
    </row>
    <row r="4791" spans="10:10" hidden="1" x14ac:dyDescent="0.25">
      <c r="J4791" s="107" t="str">
        <f t="shared" si="74"/>
        <v/>
      </c>
    </row>
    <row r="4792" spans="10:10" hidden="1" x14ac:dyDescent="0.25">
      <c r="J4792" s="107" t="str">
        <f t="shared" si="74"/>
        <v/>
      </c>
    </row>
    <row r="4793" spans="10:10" hidden="1" x14ac:dyDescent="0.25">
      <c r="J4793" s="107" t="str">
        <f t="shared" si="74"/>
        <v/>
      </c>
    </row>
    <row r="4794" spans="10:10" hidden="1" x14ac:dyDescent="0.25">
      <c r="J4794" s="107" t="str">
        <f t="shared" si="74"/>
        <v/>
      </c>
    </row>
    <row r="4795" spans="10:10" hidden="1" x14ac:dyDescent="0.25">
      <c r="J4795" s="107" t="str">
        <f t="shared" si="74"/>
        <v/>
      </c>
    </row>
    <row r="4796" spans="10:10" hidden="1" x14ac:dyDescent="0.25">
      <c r="J4796" s="107" t="str">
        <f t="shared" si="74"/>
        <v/>
      </c>
    </row>
    <row r="4797" spans="10:10" hidden="1" x14ac:dyDescent="0.25">
      <c r="J4797" s="107" t="str">
        <f t="shared" si="74"/>
        <v/>
      </c>
    </row>
    <row r="4798" spans="10:10" hidden="1" x14ac:dyDescent="0.25">
      <c r="J4798" s="107" t="str">
        <f t="shared" si="74"/>
        <v/>
      </c>
    </row>
    <row r="4799" spans="10:10" hidden="1" x14ac:dyDescent="0.25">
      <c r="J4799" s="107" t="str">
        <f t="shared" si="74"/>
        <v/>
      </c>
    </row>
    <row r="4800" spans="10:10" hidden="1" x14ac:dyDescent="0.25">
      <c r="J4800" s="107" t="str">
        <f t="shared" si="74"/>
        <v/>
      </c>
    </row>
    <row r="4801" spans="10:10" hidden="1" x14ac:dyDescent="0.25">
      <c r="J4801" s="107" t="str">
        <f t="shared" si="74"/>
        <v/>
      </c>
    </row>
    <row r="4802" spans="10:10" hidden="1" x14ac:dyDescent="0.25">
      <c r="J4802" s="107" t="str">
        <f t="shared" ref="J4802:J4865" si="75">IF(A4802="","",IF(OR(C4802=73,C4802=74,C4802=75),75,IF(OR(C4802=31,C4802=32,C4802=33),33,IF(OR(C4802=301,C4802=302,C4802=303,C4802=304,C4802=305),301,C4802))))</f>
        <v/>
      </c>
    </row>
    <row r="4803" spans="10:10" hidden="1" x14ac:dyDescent="0.25">
      <c r="J4803" s="107" t="str">
        <f t="shared" si="75"/>
        <v/>
      </c>
    </row>
    <row r="4804" spans="10:10" hidden="1" x14ac:dyDescent="0.25">
      <c r="J4804" s="107" t="str">
        <f t="shared" si="75"/>
        <v/>
      </c>
    </row>
    <row r="4805" spans="10:10" hidden="1" x14ac:dyDescent="0.25">
      <c r="J4805" s="107" t="str">
        <f t="shared" si="75"/>
        <v/>
      </c>
    </row>
    <row r="4806" spans="10:10" hidden="1" x14ac:dyDescent="0.25">
      <c r="J4806" s="107" t="str">
        <f t="shared" si="75"/>
        <v/>
      </c>
    </row>
    <row r="4807" spans="10:10" hidden="1" x14ac:dyDescent="0.25">
      <c r="J4807" s="107" t="str">
        <f t="shared" si="75"/>
        <v/>
      </c>
    </row>
    <row r="4808" spans="10:10" hidden="1" x14ac:dyDescent="0.25">
      <c r="J4808" s="107" t="str">
        <f t="shared" si="75"/>
        <v/>
      </c>
    </row>
    <row r="4809" spans="10:10" hidden="1" x14ac:dyDescent="0.25">
      <c r="J4809" s="107" t="str">
        <f t="shared" si="75"/>
        <v/>
      </c>
    </row>
    <row r="4810" spans="10:10" hidden="1" x14ac:dyDescent="0.25">
      <c r="J4810" s="107" t="str">
        <f t="shared" si="75"/>
        <v/>
      </c>
    </row>
    <row r="4811" spans="10:10" hidden="1" x14ac:dyDescent="0.25">
      <c r="J4811" s="107" t="str">
        <f t="shared" si="75"/>
        <v/>
      </c>
    </row>
    <row r="4812" spans="10:10" hidden="1" x14ac:dyDescent="0.25">
      <c r="J4812" s="107" t="str">
        <f t="shared" si="75"/>
        <v/>
      </c>
    </row>
    <row r="4813" spans="10:10" hidden="1" x14ac:dyDescent="0.25">
      <c r="J4813" s="107" t="str">
        <f t="shared" si="75"/>
        <v/>
      </c>
    </row>
    <row r="4814" spans="10:10" hidden="1" x14ac:dyDescent="0.25">
      <c r="J4814" s="107" t="str">
        <f t="shared" si="75"/>
        <v/>
      </c>
    </row>
    <row r="4815" spans="10:10" hidden="1" x14ac:dyDescent="0.25">
      <c r="J4815" s="107" t="str">
        <f t="shared" si="75"/>
        <v/>
      </c>
    </row>
    <row r="4816" spans="10:10" hidden="1" x14ac:dyDescent="0.25">
      <c r="J4816" s="107" t="str">
        <f t="shared" si="75"/>
        <v/>
      </c>
    </row>
    <row r="4817" spans="10:10" hidden="1" x14ac:dyDescent="0.25">
      <c r="J4817" s="107" t="str">
        <f t="shared" si="75"/>
        <v/>
      </c>
    </row>
    <row r="4818" spans="10:10" hidden="1" x14ac:dyDescent="0.25">
      <c r="J4818" s="107" t="str">
        <f t="shared" si="75"/>
        <v/>
      </c>
    </row>
    <row r="4819" spans="10:10" hidden="1" x14ac:dyDescent="0.25">
      <c r="J4819" s="107" t="str">
        <f t="shared" si="75"/>
        <v/>
      </c>
    </row>
    <row r="4820" spans="10:10" hidden="1" x14ac:dyDescent="0.25">
      <c r="J4820" s="107" t="str">
        <f t="shared" si="75"/>
        <v/>
      </c>
    </row>
    <row r="4821" spans="10:10" hidden="1" x14ac:dyDescent="0.25">
      <c r="J4821" s="107" t="str">
        <f t="shared" si="75"/>
        <v/>
      </c>
    </row>
    <row r="4822" spans="10:10" hidden="1" x14ac:dyDescent="0.25">
      <c r="J4822" s="107" t="str">
        <f t="shared" si="75"/>
        <v/>
      </c>
    </row>
    <row r="4823" spans="10:10" hidden="1" x14ac:dyDescent="0.25">
      <c r="J4823" s="107" t="str">
        <f t="shared" si="75"/>
        <v/>
      </c>
    </row>
    <row r="4824" spans="10:10" hidden="1" x14ac:dyDescent="0.25">
      <c r="J4824" s="107" t="str">
        <f t="shared" si="75"/>
        <v/>
      </c>
    </row>
    <row r="4825" spans="10:10" hidden="1" x14ac:dyDescent="0.25">
      <c r="J4825" s="107" t="str">
        <f t="shared" si="75"/>
        <v/>
      </c>
    </row>
    <row r="4826" spans="10:10" hidden="1" x14ac:dyDescent="0.25">
      <c r="J4826" s="107" t="str">
        <f t="shared" si="75"/>
        <v/>
      </c>
    </row>
    <row r="4827" spans="10:10" hidden="1" x14ac:dyDescent="0.25">
      <c r="J4827" s="107" t="str">
        <f t="shared" si="75"/>
        <v/>
      </c>
    </row>
    <row r="4828" spans="10:10" hidden="1" x14ac:dyDescent="0.25">
      <c r="J4828" s="107" t="str">
        <f t="shared" si="75"/>
        <v/>
      </c>
    </row>
    <row r="4829" spans="10:10" hidden="1" x14ac:dyDescent="0.25">
      <c r="J4829" s="107" t="str">
        <f t="shared" si="75"/>
        <v/>
      </c>
    </row>
    <row r="4830" spans="10:10" hidden="1" x14ac:dyDescent="0.25">
      <c r="J4830" s="107" t="str">
        <f t="shared" si="75"/>
        <v/>
      </c>
    </row>
    <row r="4831" spans="10:10" hidden="1" x14ac:dyDescent="0.25">
      <c r="J4831" s="107" t="str">
        <f t="shared" si="75"/>
        <v/>
      </c>
    </row>
    <row r="4832" spans="10:10" hidden="1" x14ac:dyDescent="0.25">
      <c r="J4832" s="107" t="str">
        <f t="shared" si="75"/>
        <v/>
      </c>
    </row>
    <row r="4833" spans="10:10" hidden="1" x14ac:dyDescent="0.25">
      <c r="J4833" s="107" t="str">
        <f t="shared" si="75"/>
        <v/>
      </c>
    </row>
    <row r="4834" spans="10:10" hidden="1" x14ac:dyDescent="0.25">
      <c r="J4834" s="107" t="str">
        <f t="shared" si="75"/>
        <v/>
      </c>
    </row>
    <row r="4835" spans="10:10" hidden="1" x14ac:dyDescent="0.25">
      <c r="J4835" s="107" t="str">
        <f t="shared" si="75"/>
        <v/>
      </c>
    </row>
    <row r="4836" spans="10:10" hidden="1" x14ac:dyDescent="0.25">
      <c r="J4836" s="107" t="str">
        <f t="shared" si="75"/>
        <v/>
      </c>
    </row>
    <row r="4837" spans="10:10" hidden="1" x14ac:dyDescent="0.25">
      <c r="J4837" s="107" t="str">
        <f t="shared" si="75"/>
        <v/>
      </c>
    </row>
    <row r="4838" spans="10:10" hidden="1" x14ac:dyDescent="0.25">
      <c r="J4838" s="107" t="str">
        <f t="shared" si="75"/>
        <v/>
      </c>
    </row>
    <row r="4839" spans="10:10" hidden="1" x14ac:dyDescent="0.25">
      <c r="J4839" s="107" t="str">
        <f t="shared" si="75"/>
        <v/>
      </c>
    </row>
    <row r="4840" spans="10:10" hidden="1" x14ac:dyDescent="0.25">
      <c r="J4840" s="107" t="str">
        <f t="shared" si="75"/>
        <v/>
      </c>
    </row>
    <row r="4841" spans="10:10" hidden="1" x14ac:dyDescent="0.25">
      <c r="J4841" s="107" t="str">
        <f t="shared" si="75"/>
        <v/>
      </c>
    </row>
    <row r="4842" spans="10:10" hidden="1" x14ac:dyDescent="0.25">
      <c r="J4842" s="107" t="str">
        <f t="shared" si="75"/>
        <v/>
      </c>
    </row>
    <row r="4843" spans="10:10" hidden="1" x14ac:dyDescent="0.25">
      <c r="J4843" s="107" t="str">
        <f t="shared" si="75"/>
        <v/>
      </c>
    </row>
    <row r="4844" spans="10:10" hidden="1" x14ac:dyDescent="0.25">
      <c r="J4844" s="107" t="str">
        <f t="shared" si="75"/>
        <v/>
      </c>
    </row>
    <row r="4845" spans="10:10" hidden="1" x14ac:dyDescent="0.25">
      <c r="J4845" s="107" t="str">
        <f t="shared" si="75"/>
        <v/>
      </c>
    </row>
    <row r="4846" spans="10:10" hidden="1" x14ac:dyDescent="0.25">
      <c r="J4846" s="107" t="str">
        <f t="shared" si="75"/>
        <v/>
      </c>
    </row>
    <row r="4847" spans="10:10" hidden="1" x14ac:dyDescent="0.25">
      <c r="J4847" s="107" t="str">
        <f t="shared" si="75"/>
        <v/>
      </c>
    </row>
    <row r="4848" spans="10:10" hidden="1" x14ac:dyDescent="0.25">
      <c r="J4848" s="107" t="str">
        <f t="shared" si="75"/>
        <v/>
      </c>
    </row>
    <row r="4849" spans="10:10" hidden="1" x14ac:dyDescent="0.25">
      <c r="J4849" s="107" t="str">
        <f t="shared" si="75"/>
        <v/>
      </c>
    </row>
    <row r="4850" spans="10:10" hidden="1" x14ac:dyDescent="0.25">
      <c r="J4850" s="107" t="str">
        <f t="shared" si="75"/>
        <v/>
      </c>
    </row>
    <row r="4851" spans="10:10" hidden="1" x14ac:dyDescent="0.25">
      <c r="J4851" s="107" t="str">
        <f t="shared" si="75"/>
        <v/>
      </c>
    </row>
    <row r="4852" spans="10:10" hidden="1" x14ac:dyDescent="0.25">
      <c r="J4852" s="107" t="str">
        <f t="shared" si="75"/>
        <v/>
      </c>
    </row>
    <row r="4853" spans="10:10" hidden="1" x14ac:dyDescent="0.25">
      <c r="J4853" s="107" t="str">
        <f t="shared" si="75"/>
        <v/>
      </c>
    </row>
    <row r="4854" spans="10:10" hidden="1" x14ac:dyDescent="0.25">
      <c r="J4854" s="107" t="str">
        <f t="shared" si="75"/>
        <v/>
      </c>
    </row>
    <row r="4855" spans="10:10" hidden="1" x14ac:dyDescent="0.25">
      <c r="J4855" s="107" t="str">
        <f t="shared" si="75"/>
        <v/>
      </c>
    </row>
    <row r="4856" spans="10:10" hidden="1" x14ac:dyDescent="0.25">
      <c r="J4856" s="107" t="str">
        <f t="shared" si="75"/>
        <v/>
      </c>
    </row>
    <row r="4857" spans="10:10" hidden="1" x14ac:dyDescent="0.25">
      <c r="J4857" s="107" t="str">
        <f t="shared" si="75"/>
        <v/>
      </c>
    </row>
    <row r="4858" spans="10:10" hidden="1" x14ac:dyDescent="0.25">
      <c r="J4858" s="107" t="str">
        <f t="shared" si="75"/>
        <v/>
      </c>
    </row>
    <row r="4859" spans="10:10" hidden="1" x14ac:dyDescent="0.25">
      <c r="J4859" s="107" t="str">
        <f t="shared" si="75"/>
        <v/>
      </c>
    </row>
    <row r="4860" spans="10:10" hidden="1" x14ac:dyDescent="0.25">
      <c r="J4860" s="107" t="str">
        <f t="shared" si="75"/>
        <v/>
      </c>
    </row>
    <row r="4861" spans="10:10" hidden="1" x14ac:dyDescent="0.25">
      <c r="J4861" s="107" t="str">
        <f t="shared" si="75"/>
        <v/>
      </c>
    </row>
    <row r="4862" spans="10:10" hidden="1" x14ac:dyDescent="0.25">
      <c r="J4862" s="107" t="str">
        <f t="shared" si="75"/>
        <v/>
      </c>
    </row>
    <row r="4863" spans="10:10" hidden="1" x14ac:dyDescent="0.25">
      <c r="J4863" s="107" t="str">
        <f t="shared" si="75"/>
        <v/>
      </c>
    </row>
    <row r="4864" spans="10:10" hidden="1" x14ac:dyDescent="0.25">
      <c r="J4864" s="107" t="str">
        <f t="shared" si="75"/>
        <v/>
      </c>
    </row>
    <row r="4865" spans="10:10" hidden="1" x14ac:dyDescent="0.25">
      <c r="J4865" s="107" t="str">
        <f t="shared" si="75"/>
        <v/>
      </c>
    </row>
    <row r="4866" spans="10:10" hidden="1" x14ac:dyDescent="0.25">
      <c r="J4866" s="107" t="str">
        <f t="shared" ref="J4866:J4929" si="76">IF(A4866="","",IF(OR(C4866=73,C4866=74,C4866=75),75,IF(OR(C4866=31,C4866=32,C4866=33),33,IF(OR(C4866=301,C4866=302,C4866=303,C4866=304,C4866=305),301,C4866))))</f>
        <v/>
      </c>
    </row>
    <row r="4867" spans="10:10" hidden="1" x14ac:dyDescent="0.25">
      <c r="J4867" s="107" t="str">
        <f t="shared" si="76"/>
        <v/>
      </c>
    </row>
    <row r="4868" spans="10:10" hidden="1" x14ac:dyDescent="0.25">
      <c r="J4868" s="107" t="str">
        <f t="shared" si="76"/>
        <v/>
      </c>
    </row>
    <row r="4869" spans="10:10" hidden="1" x14ac:dyDescent="0.25">
      <c r="J4869" s="107" t="str">
        <f t="shared" si="76"/>
        <v/>
      </c>
    </row>
    <row r="4870" spans="10:10" hidden="1" x14ac:dyDescent="0.25">
      <c r="J4870" s="107" t="str">
        <f t="shared" si="76"/>
        <v/>
      </c>
    </row>
    <row r="4871" spans="10:10" hidden="1" x14ac:dyDescent="0.25">
      <c r="J4871" s="107" t="str">
        <f t="shared" si="76"/>
        <v/>
      </c>
    </row>
    <row r="4872" spans="10:10" hidden="1" x14ac:dyDescent="0.25">
      <c r="J4872" s="107" t="str">
        <f t="shared" si="76"/>
        <v/>
      </c>
    </row>
    <row r="4873" spans="10:10" hidden="1" x14ac:dyDescent="0.25">
      <c r="J4873" s="107" t="str">
        <f t="shared" si="76"/>
        <v/>
      </c>
    </row>
    <row r="4874" spans="10:10" hidden="1" x14ac:dyDescent="0.25">
      <c r="J4874" s="107" t="str">
        <f t="shared" si="76"/>
        <v/>
      </c>
    </row>
    <row r="4875" spans="10:10" hidden="1" x14ac:dyDescent="0.25">
      <c r="J4875" s="107" t="str">
        <f t="shared" si="76"/>
        <v/>
      </c>
    </row>
    <row r="4876" spans="10:10" hidden="1" x14ac:dyDescent="0.25">
      <c r="J4876" s="107" t="str">
        <f t="shared" si="76"/>
        <v/>
      </c>
    </row>
    <row r="4877" spans="10:10" hidden="1" x14ac:dyDescent="0.25">
      <c r="J4877" s="107" t="str">
        <f t="shared" si="76"/>
        <v/>
      </c>
    </row>
    <row r="4878" spans="10:10" hidden="1" x14ac:dyDescent="0.25">
      <c r="J4878" s="107" t="str">
        <f t="shared" si="76"/>
        <v/>
      </c>
    </row>
    <row r="4879" spans="10:10" hidden="1" x14ac:dyDescent="0.25">
      <c r="J4879" s="107" t="str">
        <f t="shared" si="76"/>
        <v/>
      </c>
    </row>
    <row r="4880" spans="10:10" hidden="1" x14ac:dyDescent="0.25">
      <c r="J4880" s="107" t="str">
        <f t="shared" si="76"/>
        <v/>
      </c>
    </row>
    <row r="4881" spans="10:10" hidden="1" x14ac:dyDescent="0.25">
      <c r="J4881" s="107" t="str">
        <f t="shared" si="76"/>
        <v/>
      </c>
    </row>
    <row r="4882" spans="10:10" hidden="1" x14ac:dyDescent="0.25">
      <c r="J4882" s="107" t="str">
        <f t="shared" si="76"/>
        <v/>
      </c>
    </row>
    <row r="4883" spans="10:10" hidden="1" x14ac:dyDescent="0.25">
      <c r="J4883" s="107" t="str">
        <f t="shared" si="76"/>
        <v/>
      </c>
    </row>
    <row r="4884" spans="10:10" hidden="1" x14ac:dyDescent="0.25">
      <c r="J4884" s="107" t="str">
        <f t="shared" si="76"/>
        <v/>
      </c>
    </row>
    <row r="4885" spans="10:10" hidden="1" x14ac:dyDescent="0.25">
      <c r="J4885" s="107" t="str">
        <f t="shared" si="76"/>
        <v/>
      </c>
    </row>
    <row r="4886" spans="10:10" hidden="1" x14ac:dyDescent="0.25">
      <c r="J4886" s="107" t="str">
        <f t="shared" si="76"/>
        <v/>
      </c>
    </row>
    <row r="4887" spans="10:10" hidden="1" x14ac:dyDescent="0.25">
      <c r="J4887" s="107" t="str">
        <f t="shared" si="76"/>
        <v/>
      </c>
    </row>
    <row r="4888" spans="10:10" hidden="1" x14ac:dyDescent="0.25">
      <c r="J4888" s="107" t="str">
        <f t="shared" si="76"/>
        <v/>
      </c>
    </row>
    <row r="4889" spans="10:10" hidden="1" x14ac:dyDescent="0.25">
      <c r="J4889" s="107" t="str">
        <f t="shared" si="76"/>
        <v/>
      </c>
    </row>
    <row r="4890" spans="10:10" hidden="1" x14ac:dyDescent="0.25">
      <c r="J4890" s="107" t="str">
        <f t="shared" si="76"/>
        <v/>
      </c>
    </row>
    <row r="4891" spans="10:10" hidden="1" x14ac:dyDescent="0.25">
      <c r="J4891" s="107" t="str">
        <f t="shared" si="76"/>
        <v/>
      </c>
    </row>
    <row r="4892" spans="10:10" hidden="1" x14ac:dyDescent="0.25">
      <c r="J4892" s="107" t="str">
        <f t="shared" si="76"/>
        <v/>
      </c>
    </row>
    <row r="4893" spans="10:10" hidden="1" x14ac:dyDescent="0.25">
      <c r="J4893" s="107" t="str">
        <f t="shared" si="76"/>
        <v/>
      </c>
    </row>
    <row r="4894" spans="10:10" hidden="1" x14ac:dyDescent="0.25">
      <c r="J4894" s="107" t="str">
        <f t="shared" si="76"/>
        <v/>
      </c>
    </row>
    <row r="4895" spans="10:10" hidden="1" x14ac:dyDescent="0.25">
      <c r="J4895" s="107" t="str">
        <f t="shared" si="76"/>
        <v/>
      </c>
    </row>
    <row r="4896" spans="10:10" hidden="1" x14ac:dyDescent="0.25">
      <c r="J4896" s="107" t="str">
        <f t="shared" si="76"/>
        <v/>
      </c>
    </row>
    <row r="4897" spans="10:10" hidden="1" x14ac:dyDescent="0.25">
      <c r="J4897" s="107" t="str">
        <f t="shared" si="76"/>
        <v/>
      </c>
    </row>
    <row r="4898" spans="10:10" hidden="1" x14ac:dyDescent="0.25">
      <c r="J4898" s="107" t="str">
        <f t="shared" si="76"/>
        <v/>
      </c>
    </row>
    <row r="4899" spans="10:10" hidden="1" x14ac:dyDescent="0.25">
      <c r="J4899" s="107" t="str">
        <f t="shared" si="76"/>
        <v/>
      </c>
    </row>
    <row r="4900" spans="10:10" hidden="1" x14ac:dyDescent="0.25">
      <c r="J4900" s="107" t="str">
        <f t="shared" si="76"/>
        <v/>
      </c>
    </row>
    <row r="4901" spans="10:10" hidden="1" x14ac:dyDescent="0.25">
      <c r="J4901" s="107" t="str">
        <f t="shared" si="76"/>
        <v/>
      </c>
    </row>
    <row r="4902" spans="10:10" hidden="1" x14ac:dyDescent="0.25">
      <c r="J4902" s="107" t="str">
        <f t="shared" si="76"/>
        <v/>
      </c>
    </row>
    <row r="4903" spans="10:10" hidden="1" x14ac:dyDescent="0.25">
      <c r="J4903" s="107" t="str">
        <f t="shared" si="76"/>
        <v/>
      </c>
    </row>
    <row r="4904" spans="10:10" hidden="1" x14ac:dyDescent="0.25">
      <c r="J4904" s="107" t="str">
        <f t="shared" si="76"/>
        <v/>
      </c>
    </row>
    <row r="4905" spans="10:10" hidden="1" x14ac:dyDescent="0.25">
      <c r="J4905" s="107" t="str">
        <f t="shared" si="76"/>
        <v/>
      </c>
    </row>
    <row r="4906" spans="10:10" hidden="1" x14ac:dyDescent="0.25">
      <c r="J4906" s="107" t="str">
        <f t="shared" si="76"/>
        <v/>
      </c>
    </row>
    <row r="4907" spans="10:10" hidden="1" x14ac:dyDescent="0.25">
      <c r="J4907" s="107" t="str">
        <f t="shared" si="76"/>
        <v/>
      </c>
    </row>
    <row r="4908" spans="10:10" hidden="1" x14ac:dyDescent="0.25">
      <c r="J4908" s="107" t="str">
        <f t="shared" si="76"/>
        <v/>
      </c>
    </row>
    <row r="4909" spans="10:10" hidden="1" x14ac:dyDescent="0.25">
      <c r="J4909" s="107" t="str">
        <f t="shared" si="76"/>
        <v/>
      </c>
    </row>
    <row r="4910" spans="10:10" hidden="1" x14ac:dyDescent="0.25">
      <c r="J4910" s="107" t="str">
        <f t="shared" si="76"/>
        <v/>
      </c>
    </row>
    <row r="4911" spans="10:10" hidden="1" x14ac:dyDescent="0.25">
      <c r="J4911" s="107" t="str">
        <f t="shared" si="76"/>
        <v/>
      </c>
    </row>
    <row r="4912" spans="10:10" hidden="1" x14ac:dyDescent="0.25">
      <c r="J4912" s="107" t="str">
        <f t="shared" si="76"/>
        <v/>
      </c>
    </row>
    <row r="4913" spans="10:10" hidden="1" x14ac:dyDescent="0.25">
      <c r="J4913" s="107" t="str">
        <f t="shared" si="76"/>
        <v/>
      </c>
    </row>
    <row r="4914" spans="10:10" hidden="1" x14ac:dyDescent="0.25">
      <c r="J4914" s="107" t="str">
        <f t="shared" si="76"/>
        <v/>
      </c>
    </row>
    <row r="4915" spans="10:10" hidden="1" x14ac:dyDescent="0.25">
      <c r="J4915" s="107" t="str">
        <f t="shared" si="76"/>
        <v/>
      </c>
    </row>
    <row r="4916" spans="10:10" hidden="1" x14ac:dyDescent="0.25">
      <c r="J4916" s="107" t="str">
        <f t="shared" si="76"/>
        <v/>
      </c>
    </row>
    <row r="4917" spans="10:10" hidden="1" x14ac:dyDescent="0.25">
      <c r="J4917" s="107" t="str">
        <f t="shared" si="76"/>
        <v/>
      </c>
    </row>
    <row r="4918" spans="10:10" hidden="1" x14ac:dyDescent="0.25">
      <c r="J4918" s="107" t="str">
        <f t="shared" si="76"/>
        <v/>
      </c>
    </row>
    <row r="4919" spans="10:10" hidden="1" x14ac:dyDescent="0.25">
      <c r="J4919" s="107" t="str">
        <f t="shared" si="76"/>
        <v/>
      </c>
    </row>
    <row r="4920" spans="10:10" hidden="1" x14ac:dyDescent="0.25">
      <c r="J4920" s="107" t="str">
        <f t="shared" si="76"/>
        <v/>
      </c>
    </row>
    <row r="4921" spans="10:10" hidden="1" x14ac:dyDescent="0.25">
      <c r="J4921" s="107" t="str">
        <f t="shared" si="76"/>
        <v/>
      </c>
    </row>
    <row r="4922" spans="10:10" hidden="1" x14ac:dyDescent="0.25">
      <c r="J4922" s="107" t="str">
        <f t="shared" si="76"/>
        <v/>
      </c>
    </row>
    <row r="4923" spans="10:10" hidden="1" x14ac:dyDescent="0.25">
      <c r="J4923" s="107" t="str">
        <f t="shared" si="76"/>
        <v/>
      </c>
    </row>
    <row r="4924" spans="10:10" hidden="1" x14ac:dyDescent="0.25">
      <c r="J4924" s="107" t="str">
        <f t="shared" si="76"/>
        <v/>
      </c>
    </row>
    <row r="4925" spans="10:10" hidden="1" x14ac:dyDescent="0.25">
      <c r="J4925" s="107" t="str">
        <f t="shared" si="76"/>
        <v/>
      </c>
    </row>
    <row r="4926" spans="10:10" hidden="1" x14ac:dyDescent="0.25">
      <c r="J4926" s="107" t="str">
        <f t="shared" si="76"/>
        <v/>
      </c>
    </row>
    <row r="4927" spans="10:10" hidden="1" x14ac:dyDescent="0.25">
      <c r="J4927" s="107" t="str">
        <f t="shared" si="76"/>
        <v/>
      </c>
    </row>
    <row r="4928" spans="10:10" hidden="1" x14ac:dyDescent="0.25">
      <c r="J4928" s="107" t="str">
        <f t="shared" si="76"/>
        <v/>
      </c>
    </row>
    <row r="4929" spans="10:10" hidden="1" x14ac:dyDescent="0.25">
      <c r="J4929" s="107" t="str">
        <f t="shared" si="76"/>
        <v/>
      </c>
    </row>
    <row r="4930" spans="10:10" hidden="1" x14ac:dyDescent="0.25">
      <c r="J4930" s="107" t="str">
        <f t="shared" ref="J4930:J4993" si="77">IF(A4930="","",IF(OR(C4930=73,C4930=74,C4930=75),75,IF(OR(C4930=31,C4930=32,C4930=33),33,IF(OR(C4930=301,C4930=302,C4930=303,C4930=304,C4930=305),301,C4930))))</f>
        <v/>
      </c>
    </row>
    <row r="4931" spans="10:10" hidden="1" x14ac:dyDescent="0.25">
      <c r="J4931" s="107" t="str">
        <f t="shared" si="77"/>
        <v/>
      </c>
    </row>
    <row r="4932" spans="10:10" hidden="1" x14ac:dyDescent="0.25">
      <c r="J4932" s="107" t="str">
        <f t="shared" si="77"/>
        <v/>
      </c>
    </row>
    <row r="4933" spans="10:10" hidden="1" x14ac:dyDescent="0.25">
      <c r="J4933" s="107" t="str">
        <f t="shared" si="77"/>
        <v/>
      </c>
    </row>
    <row r="4934" spans="10:10" hidden="1" x14ac:dyDescent="0.25">
      <c r="J4934" s="107" t="str">
        <f t="shared" si="77"/>
        <v/>
      </c>
    </row>
    <row r="4935" spans="10:10" hidden="1" x14ac:dyDescent="0.25">
      <c r="J4935" s="107" t="str">
        <f t="shared" si="77"/>
        <v/>
      </c>
    </row>
    <row r="4936" spans="10:10" hidden="1" x14ac:dyDescent="0.25">
      <c r="J4936" s="107" t="str">
        <f t="shared" si="77"/>
        <v/>
      </c>
    </row>
    <row r="4937" spans="10:10" hidden="1" x14ac:dyDescent="0.25">
      <c r="J4937" s="107" t="str">
        <f t="shared" si="77"/>
        <v/>
      </c>
    </row>
    <row r="4938" spans="10:10" hidden="1" x14ac:dyDescent="0.25">
      <c r="J4938" s="107" t="str">
        <f t="shared" si="77"/>
        <v/>
      </c>
    </row>
    <row r="4939" spans="10:10" hidden="1" x14ac:dyDescent="0.25">
      <c r="J4939" s="107" t="str">
        <f t="shared" si="77"/>
        <v/>
      </c>
    </row>
    <row r="4940" spans="10:10" hidden="1" x14ac:dyDescent="0.25">
      <c r="J4940" s="107" t="str">
        <f t="shared" si="77"/>
        <v/>
      </c>
    </row>
    <row r="4941" spans="10:10" hidden="1" x14ac:dyDescent="0.25">
      <c r="J4941" s="107" t="str">
        <f t="shared" si="77"/>
        <v/>
      </c>
    </row>
    <row r="4942" spans="10:10" hidden="1" x14ac:dyDescent="0.25">
      <c r="J4942" s="107" t="str">
        <f t="shared" si="77"/>
        <v/>
      </c>
    </row>
    <row r="4943" spans="10:10" hidden="1" x14ac:dyDescent="0.25">
      <c r="J4943" s="107" t="str">
        <f t="shared" si="77"/>
        <v/>
      </c>
    </row>
    <row r="4944" spans="10:10" hidden="1" x14ac:dyDescent="0.25">
      <c r="J4944" s="107" t="str">
        <f t="shared" si="77"/>
        <v/>
      </c>
    </row>
    <row r="4945" spans="10:10" hidden="1" x14ac:dyDescent="0.25">
      <c r="J4945" s="107" t="str">
        <f t="shared" si="77"/>
        <v/>
      </c>
    </row>
    <row r="4946" spans="10:10" hidden="1" x14ac:dyDescent="0.25">
      <c r="J4946" s="107" t="str">
        <f t="shared" si="77"/>
        <v/>
      </c>
    </row>
    <row r="4947" spans="10:10" hidden="1" x14ac:dyDescent="0.25">
      <c r="J4947" s="107" t="str">
        <f t="shared" si="77"/>
        <v/>
      </c>
    </row>
    <row r="4948" spans="10:10" hidden="1" x14ac:dyDescent="0.25">
      <c r="J4948" s="107" t="str">
        <f t="shared" si="77"/>
        <v/>
      </c>
    </row>
    <row r="4949" spans="10:10" hidden="1" x14ac:dyDescent="0.25">
      <c r="J4949" s="107" t="str">
        <f t="shared" si="77"/>
        <v/>
      </c>
    </row>
    <row r="4950" spans="10:10" hidden="1" x14ac:dyDescent="0.25">
      <c r="J4950" s="107" t="str">
        <f t="shared" si="77"/>
        <v/>
      </c>
    </row>
    <row r="4951" spans="10:10" hidden="1" x14ac:dyDescent="0.25">
      <c r="J4951" s="107" t="str">
        <f t="shared" si="77"/>
        <v/>
      </c>
    </row>
    <row r="4952" spans="10:10" hidden="1" x14ac:dyDescent="0.25">
      <c r="J4952" s="107" t="str">
        <f t="shared" si="77"/>
        <v/>
      </c>
    </row>
    <row r="4953" spans="10:10" hidden="1" x14ac:dyDescent="0.25">
      <c r="J4953" s="107" t="str">
        <f t="shared" si="77"/>
        <v/>
      </c>
    </row>
    <row r="4954" spans="10:10" hidden="1" x14ac:dyDescent="0.25">
      <c r="J4954" s="107" t="str">
        <f t="shared" si="77"/>
        <v/>
      </c>
    </row>
    <row r="4955" spans="10:10" hidden="1" x14ac:dyDescent="0.25">
      <c r="J4955" s="107" t="str">
        <f t="shared" si="77"/>
        <v/>
      </c>
    </row>
    <row r="4956" spans="10:10" hidden="1" x14ac:dyDescent="0.25">
      <c r="J4956" s="107" t="str">
        <f t="shared" si="77"/>
        <v/>
      </c>
    </row>
    <row r="4957" spans="10:10" hidden="1" x14ac:dyDescent="0.25">
      <c r="J4957" s="107" t="str">
        <f t="shared" si="77"/>
        <v/>
      </c>
    </row>
    <row r="4958" spans="10:10" hidden="1" x14ac:dyDescent="0.25">
      <c r="J4958" s="107" t="str">
        <f t="shared" si="77"/>
        <v/>
      </c>
    </row>
    <row r="4959" spans="10:10" hidden="1" x14ac:dyDescent="0.25">
      <c r="J4959" s="107" t="str">
        <f t="shared" si="77"/>
        <v/>
      </c>
    </row>
    <row r="4960" spans="10:10" hidden="1" x14ac:dyDescent="0.25">
      <c r="J4960" s="107" t="str">
        <f t="shared" si="77"/>
        <v/>
      </c>
    </row>
    <row r="4961" spans="10:10" hidden="1" x14ac:dyDescent="0.25">
      <c r="J4961" s="107" t="str">
        <f t="shared" si="77"/>
        <v/>
      </c>
    </row>
    <row r="4962" spans="10:10" hidden="1" x14ac:dyDescent="0.25">
      <c r="J4962" s="107" t="str">
        <f t="shared" si="77"/>
        <v/>
      </c>
    </row>
    <row r="4963" spans="10:10" hidden="1" x14ac:dyDescent="0.25">
      <c r="J4963" s="107" t="str">
        <f t="shared" si="77"/>
        <v/>
      </c>
    </row>
    <row r="4964" spans="10:10" hidden="1" x14ac:dyDescent="0.25">
      <c r="J4964" s="107" t="str">
        <f t="shared" si="77"/>
        <v/>
      </c>
    </row>
    <row r="4965" spans="10:10" hidden="1" x14ac:dyDescent="0.25">
      <c r="J4965" s="107" t="str">
        <f t="shared" si="77"/>
        <v/>
      </c>
    </row>
    <row r="4966" spans="10:10" hidden="1" x14ac:dyDescent="0.25">
      <c r="J4966" s="107" t="str">
        <f t="shared" si="77"/>
        <v/>
      </c>
    </row>
    <row r="4967" spans="10:10" hidden="1" x14ac:dyDescent="0.25">
      <c r="J4967" s="107" t="str">
        <f t="shared" si="77"/>
        <v/>
      </c>
    </row>
    <row r="4968" spans="10:10" hidden="1" x14ac:dyDescent="0.25">
      <c r="J4968" s="107" t="str">
        <f t="shared" si="77"/>
        <v/>
      </c>
    </row>
    <row r="4969" spans="10:10" hidden="1" x14ac:dyDescent="0.25">
      <c r="J4969" s="107" t="str">
        <f t="shared" si="77"/>
        <v/>
      </c>
    </row>
    <row r="4970" spans="10:10" hidden="1" x14ac:dyDescent="0.25">
      <c r="J4970" s="107" t="str">
        <f t="shared" si="77"/>
        <v/>
      </c>
    </row>
    <row r="4971" spans="10:10" hidden="1" x14ac:dyDescent="0.25">
      <c r="J4971" s="107" t="str">
        <f t="shared" si="77"/>
        <v/>
      </c>
    </row>
    <row r="4972" spans="10:10" hidden="1" x14ac:dyDescent="0.25">
      <c r="J4972" s="107" t="str">
        <f t="shared" si="77"/>
        <v/>
      </c>
    </row>
    <row r="4973" spans="10:10" hidden="1" x14ac:dyDescent="0.25">
      <c r="J4973" s="107" t="str">
        <f t="shared" si="77"/>
        <v/>
      </c>
    </row>
    <row r="4974" spans="10:10" hidden="1" x14ac:dyDescent="0.25">
      <c r="J4974" s="107" t="str">
        <f t="shared" si="77"/>
        <v/>
      </c>
    </row>
    <row r="4975" spans="10:10" hidden="1" x14ac:dyDescent="0.25">
      <c r="J4975" s="107" t="str">
        <f t="shared" si="77"/>
        <v/>
      </c>
    </row>
    <row r="4976" spans="10:10" hidden="1" x14ac:dyDescent="0.25">
      <c r="J4976" s="107" t="str">
        <f t="shared" si="77"/>
        <v/>
      </c>
    </row>
    <row r="4977" spans="10:10" hidden="1" x14ac:dyDescent="0.25">
      <c r="J4977" s="107" t="str">
        <f t="shared" si="77"/>
        <v/>
      </c>
    </row>
    <row r="4978" spans="10:10" hidden="1" x14ac:dyDescent="0.25">
      <c r="J4978" s="107" t="str">
        <f t="shared" si="77"/>
        <v/>
      </c>
    </row>
    <row r="4979" spans="10:10" hidden="1" x14ac:dyDescent="0.25">
      <c r="J4979" s="107" t="str">
        <f t="shared" si="77"/>
        <v/>
      </c>
    </row>
    <row r="4980" spans="10:10" hidden="1" x14ac:dyDescent="0.25">
      <c r="J4980" s="107" t="str">
        <f t="shared" si="77"/>
        <v/>
      </c>
    </row>
    <row r="4981" spans="10:10" hidden="1" x14ac:dyDescent="0.25">
      <c r="J4981" s="107" t="str">
        <f t="shared" si="77"/>
        <v/>
      </c>
    </row>
    <row r="4982" spans="10:10" hidden="1" x14ac:dyDescent="0.25">
      <c r="J4982" s="107" t="str">
        <f t="shared" si="77"/>
        <v/>
      </c>
    </row>
    <row r="4983" spans="10:10" hidden="1" x14ac:dyDescent="0.25">
      <c r="J4983" s="107" t="str">
        <f t="shared" si="77"/>
        <v/>
      </c>
    </row>
    <row r="4984" spans="10:10" hidden="1" x14ac:dyDescent="0.25">
      <c r="J4984" s="107" t="str">
        <f t="shared" si="77"/>
        <v/>
      </c>
    </row>
    <row r="4985" spans="10:10" hidden="1" x14ac:dyDescent="0.25">
      <c r="J4985" s="107" t="str">
        <f t="shared" si="77"/>
        <v/>
      </c>
    </row>
    <row r="4986" spans="10:10" hidden="1" x14ac:dyDescent="0.25">
      <c r="J4986" s="107" t="str">
        <f t="shared" si="77"/>
        <v/>
      </c>
    </row>
    <row r="4987" spans="10:10" hidden="1" x14ac:dyDescent="0.25">
      <c r="J4987" s="107" t="str">
        <f t="shared" si="77"/>
        <v/>
      </c>
    </row>
    <row r="4988" spans="10:10" hidden="1" x14ac:dyDescent="0.25">
      <c r="J4988" s="107" t="str">
        <f t="shared" si="77"/>
        <v/>
      </c>
    </row>
    <row r="4989" spans="10:10" hidden="1" x14ac:dyDescent="0.25">
      <c r="J4989" s="107" t="str">
        <f t="shared" si="77"/>
        <v/>
      </c>
    </row>
    <row r="4990" spans="10:10" hidden="1" x14ac:dyDescent="0.25">
      <c r="J4990" s="107" t="str">
        <f t="shared" si="77"/>
        <v/>
      </c>
    </row>
    <row r="4991" spans="10:10" hidden="1" x14ac:dyDescent="0.25">
      <c r="J4991" s="107" t="str">
        <f t="shared" si="77"/>
        <v/>
      </c>
    </row>
    <row r="4992" spans="10:10" hidden="1" x14ac:dyDescent="0.25">
      <c r="J4992" s="107" t="str">
        <f t="shared" si="77"/>
        <v/>
      </c>
    </row>
    <row r="4993" spans="10:10" hidden="1" x14ac:dyDescent="0.25">
      <c r="J4993" s="107" t="str">
        <f t="shared" si="77"/>
        <v/>
      </c>
    </row>
    <row r="4994" spans="10:10" hidden="1" x14ac:dyDescent="0.25">
      <c r="J4994" s="107" t="str">
        <f t="shared" ref="J4994:J5057" si="78">IF(A4994="","",IF(OR(C4994=73,C4994=74,C4994=75),75,IF(OR(C4994=31,C4994=32,C4994=33),33,IF(OR(C4994=301,C4994=302,C4994=303,C4994=304,C4994=305),301,C4994))))</f>
        <v/>
      </c>
    </row>
    <row r="4995" spans="10:10" hidden="1" x14ac:dyDescent="0.25">
      <c r="J4995" s="107" t="str">
        <f t="shared" si="78"/>
        <v/>
      </c>
    </row>
    <row r="4996" spans="10:10" hidden="1" x14ac:dyDescent="0.25">
      <c r="J4996" s="107" t="str">
        <f t="shared" si="78"/>
        <v/>
      </c>
    </row>
    <row r="4997" spans="10:10" hidden="1" x14ac:dyDescent="0.25">
      <c r="J4997" s="107" t="str">
        <f t="shared" si="78"/>
        <v/>
      </c>
    </row>
    <row r="4998" spans="10:10" hidden="1" x14ac:dyDescent="0.25">
      <c r="J4998" s="107" t="str">
        <f t="shared" si="78"/>
        <v/>
      </c>
    </row>
    <row r="4999" spans="10:10" hidden="1" x14ac:dyDescent="0.25">
      <c r="J4999" s="107" t="str">
        <f t="shared" si="78"/>
        <v/>
      </c>
    </row>
    <row r="5000" spans="10:10" hidden="1" x14ac:dyDescent="0.25">
      <c r="J5000" s="107" t="str">
        <f t="shared" si="78"/>
        <v/>
      </c>
    </row>
    <row r="5001" spans="10:10" hidden="1" x14ac:dyDescent="0.25">
      <c r="J5001" s="107" t="str">
        <f t="shared" si="78"/>
        <v/>
      </c>
    </row>
    <row r="5002" spans="10:10" hidden="1" x14ac:dyDescent="0.25">
      <c r="J5002" s="107" t="str">
        <f t="shared" si="78"/>
        <v/>
      </c>
    </row>
    <row r="5003" spans="10:10" hidden="1" x14ac:dyDescent="0.25">
      <c r="J5003" s="107" t="str">
        <f t="shared" si="78"/>
        <v/>
      </c>
    </row>
    <row r="5004" spans="10:10" hidden="1" x14ac:dyDescent="0.25">
      <c r="J5004" s="107" t="str">
        <f t="shared" si="78"/>
        <v/>
      </c>
    </row>
    <row r="5005" spans="10:10" hidden="1" x14ac:dyDescent="0.25">
      <c r="J5005" s="107" t="str">
        <f t="shared" si="78"/>
        <v/>
      </c>
    </row>
    <row r="5006" spans="10:10" hidden="1" x14ac:dyDescent="0.25">
      <c r="J5006" s="107" t="str">
        <f t="shared" si="78"/>
        <v/>
      </c>
    </row>
    <row r="5007" spans="10:10" hidden="1" x14ac:dyDescent="0.25">
      <c r="J5007" s="107" t="str">
        <f t="shared" si="78"/>
        <v/>
      </c>
    </row>
    <row r="5008" spans="10:10" hidden="1" x14ac:dyDescent="0.25">
      <c r="J5008" s="107" t="str">
        <f t="shared" si="78"/>
        <v/>
      </c>
    </row>
    <row r="5009" spans="10:10" hidden="1" x14ac:dyDescent="0.25">
      <c r="J5009" s="107" t="str">
        <f t="shared" si="78"/>
        <v/>
      </c>
    </row>
    <row r="5010" spans="10:10" hidden="1" x14ac:dyDescent="0.25">
      <c r="J5010" s="107" t="str">
        <f t="shared" si="78"/>
        <v/>
      </c>
    </row>
    <row r="5011" spans="10:10" hidden="1" x14ac:dyDescent="0.25">
      <c r="J5011" s="107" t="str">
        <f t="shared" si="78"/>
        <v/>
      </c>
    </row>
    <row r="5012" spans="10:10" hidden="1" x14ac:dyDescent="0.25">
      <c r="J5012" s="107" t="str">
        <f t="shared" si="78"/>
        <v/>
      </c>
    </row>
    <row r="5013" spans="10:10" hidden="1" x14ac:dyDescent="0.25">
      <c r="J5013" s="107" t="str">
        <f t="shared" si="78"/>
        <v/>
      </c>
    </row>
    <row r="5014" spans="10:10" hidden="1" x14ac:dyDescent="0.25">
      <c r="J5014" s="107" t="str">
        <f t="shared" si="78"/>
        <v/>
      </c>
    </row>
    <row r="5015" spans="10:10" hidden="1" x14ac:dyDescent="0.25">
      <c r="J5015" s="107" t="str">
        <f t="shared" si="78"/>
        <v/>
      </c>
    </row>
    <row r="5016" spans="10:10" hidden="1" x14ac:dyDescent="0.25">
      <c r="J5016" s="107" t="str">
        <f t="shared" si="78"/>
        <v/>
      </c>
    </row>
    <row r="5017" spans="10:10" hidden="1" x14ac:dyDescent="0.25">
      <c r="J5017" s="107" t="str">
        <f t="shared" si="78"/>
        <v/>
      </c>
    </row>
    <row r="5018" spans="10:10" hidden="1" x14ac:dyDescent="0.25">
      <c r="J5018" s="107" t="str">
        <f t="shared" si="78"/>
        <v/>
      </c>
    </row>
    <row r="5019" spans="10:10" hidden="1" x14ac:dyDescent="0.25">
      <c r="J5019" s="107" t="str">
        <f t="shared" si="78"/>
        <v/>
      </c>
    </row>
    <row r="5020" spans="10:10" hidden="1" x14ac:dyDescent="0.25">
      <c r="J5020" s="107" t="str">
        <f t="shared" si="78"/>
        <v/>
      </c>
    </row>
    <row r="5021" spans="10:10" hidden="1" x14ac:dyDescent="0.25">
      <c r="J5021" s="107" t="str">
        <f t="shared" si="78"/>
        <v/>
      </c>
    </row>
    <row r="5022" spans="10:10" hidden="1" x14ac:dyDescent="0.25">
      <c r="J5022" s="107" t="str">
        <f t="shared" si="78"/>
        <v/>
      </c>
    </row>
    <row r="5023" spans="10:10" hidden="1" x14ac:dyDescent="0.25">
      <c r="J5023" s="107" t="str">
        <f t="shared" si="78"/>
        <v/>
      </c>
    </row>
    <row r="5024" spans="10:10" hidden="1" x14ac:dyDescent="0.25">
      <c r="J5024" s="107" t="str">
        <f t="shared" si="78"/>
        <v/>
      </c>
    </row>
    <row r="5025" spans="10:10" hidden="1" x14ac:dyDescent="0.25">
      <c r="J5025" s="107" t="str">
        <f t="shared" si="78"/>
        <v/>
      </c>
    </row>
    <row r="5026" spans="10:10" hidden="1" x14ac:dyDescent="0.25">
      <c r="J5026" s="107" t="str">
        <f t="shared" si="78"/>
        <v/>
      </c>
    </row>
    <row r="5027" spans="10:10" hidden="1" x14ac:dyDescent="0.25">
      <c r="J5027" s="107" t="str">
        <f t="shared" si="78"/>
        <v/>
      </c>
    </row>
    <row r="5028" spans="10:10" hidden="1" x14ac:dyDescent="0.25">
      <c r="J5028" s="107" t="str">
        <f t="shared" si="78"/>
        <v/>
      </c>
    </row>
    <row r="5029" spans="10:10" hidden="1" x14ac:dyDescent="0.25">
      <c r="J5029" s="107" t="str">
        <f t="shared" si="78"/>
        <v/>
      </c>
    </row>
    <row r="5030" spans="10:10" hidden="1" x14ac:dyDescent="0.25">
      <c r="J5030" s="107" t="str">
        <f t="shared" si="78"/>
        <v/>
      </c>
    </row>
    <row r="5031" spans="10:10" hidden="1" x14ac:dyDescent="0.25">
      <c r="J5031" s="107" t="str">
        <f t="shared" si="78"/>
        <v/>
      </c>
    </row>
    <row r="5032" spans="10:10" hidden="1" x14ac:dyDescent="0.25">
      <c r="J5032" s="107" t="str">
        <f t="shared" si="78"/>
        <v/>
      </c>
    </row>
    <row r="5033" spans="10:10" hidden="1" x14ac:dyDescent="0.25">
      <c r="J5033" s="107" t="str">
        <f t="shared" si="78"/>
        <v/>
      </c>
    </row>
    <row r="5034" spans="10:10" hidden="1" x14ac:dyDescent="0.25">
      <c r="J5034" s="107" t="str">
        <f t="shared" si="78"/>
        <v/>
      </c>
    </row>
    <row r="5035" spans="10:10" hidden="1" x14ac:dyDescent="0.25">
      <c r="J5035" s="107" t="str">
        <f t="shared" si="78"/>
        <v/>
      </c>
    </row>
    <row r="5036" spans="10:10" hidden="1" x14ac:dyDescent="0.25">
      <c r="J5036" s="107" t="str">
        <f t="shared" si="78"/>
        <v/>
      </c>
    </row>
    <row r="5037" spans="10:10" hidden="1" x14ac:dyDescent="0.25">
      <c r="J5037" s="107" t="str">
        <f t="shared" si="78"/>
        <v/>
      </c>
    </row>
    <row r="5038" spans="10:10" hidden="1" x14ac:dyDescent="0.25">
      <c r="J5038" s="107" t="str">
        <f t="shared" si="78"/>
        <v/>
      </c>
    </row>
    <row r="5039" spans="10:10" hidden="1" x14ac:dyDescent="0.25">
      <c r="J5039" s="107" t="str">
        <f t="shared" si="78"/>
        <v/>
      </c>
    </row>
    <row r="5040" spans="10:10" hidden="1" x14ac:dyDescent="0.25">
      <c r="J5040" s="107" t="str">
        <f t="shared" si="78"/>
        <v/>
      </c>
    </row>
    <row r="5041" spans="10:10" hidden="1" x14ac:dyDescent="0.25">
      <c r="J5041" s="107" t="str">
        <f t="shared" si="78"/>
        <v/>
      </c>
    </row>
    <row r="5042" spans="10:10" hidden="1" x14ac:dyDescent="0.25">
      <c r="J5042" s="107" t="str">
        <f t="shared" si="78"/>
        <v/>
      </c>
    </row>
    <row r="5043" spans="10:10" hidden="1" x14ac:dyDescent="0.25">
      <c r="J5043" s="107" t="str">
        <f t="shared" si="78"/>
        <v/>
      </c>
    </row>
    <row r="5044" spans="10:10" hidden="1" x14ac:dyDescent="0.25">
      <c r="J5044" s="107" t="str">
        <f t="shared" si="78"/>
        <v/>
      </c>
    </row>
    <row r="5045" spans="10:10" hidden="1" x14ac:dyDescent="0.25">
      <c r="J5045" s="107" t="str">
        <f t="shared" si="78"/>
        <v/>
      </c>
    </row>
    <row r="5046" spans="10:10" hidden="1" x14ac:dyDescent="0.25">
      <c r="J5046" s="107" t="str">
        <f t="shared" si="78"/>
        <v/>
      </c>
    </row>
    <row r="5047" spans="10:10" hidden="1" x14ac:dyDescent="0.25">
      <c r="J5047" s="107" t="str">
        <f t="shared" si="78"/>
        <v/>
      </c>
    </row>
    <row r="5048" spans="10:10" hidden="1" x14ac:dyDescent="0.25">
      <c r="J5048" s="107" t="str">
        <f t="shared" si="78"/>
        <v/>
      </c>
    </row>
    <row r="5049" spans="10:10" hidden="1" x14ac:dyDescent="0.25">
      <c r="J5049" s="107" t="str">
        <f t="shared" si="78"/>
        <v/>
      </c>
    </row>
    <row r="5050" spans="10:10" hidden="1" x14ac:dyDescent="0.25">
      <c r="J5050" s="107" t="str">
        <f t="shared" si="78"/>
        <v/>
      </c>
    </row>
    <row r="5051" spans="10:10" hidden="1" x14ac:dyDescent="0.25">
      <c r="J5051" s="107" t="str">
        <f t="shared" si="78"/>
        <v/>
      </c>
    </row>
    <row r="5052" spans="10:10" hidden="1" x14ac:dyDescent="0.25">
      <c r="J5052" s="107" t="str">
        <f t="shared" si="78"/>
        <v/>
      </c>
    </row>
    <row r="5053" spans="10:10" hidden="1" x14ac:dyDescent="0.25">
      <c r="J5053" s="107" t="str">
        <f t="shared" si="78"/>
        <v/>
      </c>
    </row>
    <row r="5054" spans="10:10" hidden="1" x14ac:dyDescent="0.25">
      <c r="J5054" s="107" t="str">
        <f t="shared" si="78"/>
        <v/>
      </c>
    </row>
    <row r="5055" spans="10:10" hidden="1" x14ac:dyDescent="0.25">
      <c r="J5055" s="107" t="str">
        <f t="shared" si="78"/>
        <v/>
      </c>
    </row>
    <row r="5056" spans="10:10" hidden="1" x14ac:dyDescent="0.25">
      <c r="J5056" s="107" t="str">
        <f t="shared" si="78"/>
        <v/>
      </c>
    </row>
    <row r="5057" spans="10:10" hidden="1" x14ac:dyDescent="0.25">
      <c r="J5057" s="107" t="str">
        <f t="shared" si="78"/>
        <v/>
      </c>
    </row>
    <row r="5058" spans="10:10" hidden="1" x14ac:dyDescent="0.25">
      <c r="J5058" s="107" t="str">
        <f t="shared" ref="J5058:J5121" si="79">IF(A5058="","",IF(OR(C5058=73,C5058=74,C5058=75),75,IF(OR(C5058=31,C5058=32,C5058=33),33,IF(OR(C5058=301,C5058=302,C5058=303,C5058=304,C5058=305),301,C5058))))</f>
        <v/>
      </c>
    </row>
    <row r="5059" spans="10:10" hidden="1" x14ac:dyDescent="0.25">
      <c r="J5059" s="107" t="str">
        <f t="shared" si="79"/>
        <v/>
      </c>
    </row>
    <row r="5060" spans="10:10" hidden="1" x14ac:dyDescent="0.25">
      <c r="J5060" s="107" t="str">
        <f t="shared" si="79"/>
        <v/>
      </c>
    </row>
    <row r="5061" spans="10:10" hidden="1" x14ac:dyDescent="0.25">
      <c r="J5061" s="107" t="str">
        <f t="shared" si="79"/>
        <v/>
      </c>
    </row>
    <row r="5062" spans="10:10" hidden="1" x14ac:dyDescent="0.25">
      <c r="J5062" s="107" t="str">
        <f t="shared" si="79"/>
        <v/>
      </c>
    </row>
    <row r="5063" spans="10:10" hidden="1" x14ac:dyDescent="0.25">
      <c r="J5063" s="107" t="str">
        <f t="shared" si="79"/>
        <v/>
      </c>
    </row>
    <row r="5064" spans="10:10" hidden="1" x14ac:dyDescent="0.25">
      <c r="J5064" s="107" t="str">
        <f t="shared" si="79"/>
        <v/>
      </c>
    </row>
    <row r="5065" spans="10:10" hidden="1" x14ac:dyDescent="0.25">
      <c r="J5065" s="107" t="str">
        <f t="shared" si="79"/>
        <v/>
      </c>
    </row>
    <row r="5066" spans="10:10" hidden="1" x14ac:dyDescent="0.25">
      <c r="J5066" s="107" t="str">
        <f t="shared" si="79"/>
        <v/>
      </c>
    </row>
    <row r="5067" spans="10:10" hidden="1" x14ac:dyDescent="0.25">
      <c r="J5067" s="107" t="str">
        <f t="shared" si="79"/>
        <v/>
      </c>
    </row>
    <row r="5068" spans="10:10" hidden="1" x14ac:dyDescent="0.25">
      <c r="J5068" s="107" t="str">
        <f t="shared" si="79"/>
        <v/>
      </c>
    </row>
    <row r="5069" spans="10:10" hidden="1" x14ac:dyDescent="0.25">
      <c r="J5069" s="107" t="str">
        <f t="shared" si="79"/>
        <v/>
      </c>
    </row>
    <row r="5070" spans="10:10" hidden="1" x14ac:dyDescent="0.25">
      <c r="J5070" s="107" t="str">
        <f t="shared" si="79"/>
        <v/>
      </c>
    </row>
    <row r="5071" spans="10:10" hidden="1" x14ac:dyDescent="0.25">
      <c r="J5071" s="107" t="str">
        <f t="shared" si="79"/>
        <v/>
      </c>
    </row>
    <row r="5072" spans="10:10" hidden="1" x14ac:dyDescent="0.25">
      <c r="J5072" s="107" t="str">
        <f t="shared" si="79"/>
        <v/>
      </c>
    </row>
    <row r="5073" spans="10:10" hidden="1" x14ac:dyDescent="0.25">
      <c r="J5073" s="107" t="str">
        <f t="shared" si="79"/>
        <v/>
      </c>
    </row>
    <row r="5074" spans="10:10" hidden="1" x14ac:dyDescent="0.25">
      <c r="J5074" s="107" t="str">
        <f t="shared" si="79"/>
        <v/>
      </c>
    </row>
    <row r="5075" spans="10:10" hidden="1" x14ac:dyDescent="0.25">
      <c r="J5075" s="107" t="str">
        <f t="shared" si="79"/>
        <v/>
      </c>
    </row>
    <row r="5076" spans="10:10" hidden="1" x14ac:dyDescent="0.25">
      <c r="J5076" s="107" t="str">
        <f t="shared" si="79"/>
        <v/>
      </c>
    </row>
    <row r="5077" spans="10:10" hidden="1" x14ac:dyDescent="0.25">
      <c r="J5077" s="107" t="str">
        <f t="shared" si="79"/>
        <v/>
      </c>
    </row>
    <row r="5078" spans="10:10" hidden="1" x14ac:dyDescent="0.25">
      <c r="J5078" s="107" t="str">
        <f t="shared" si="79"/>
        <v/>
      </c>
    </row>
    <row r="5079" spans="10:10" hidden="1" x14ac:dyDescent="0.25">
      <c r="J5079" s="107" t="str">
        <f t="shared" si="79"/>
        <v/>
      </c>
    </row>
    <row r="5080" spans="10:10" hidden="1" x14ac:dyDescent="0.25">
      <c r="J5080" s="107" t="str">
        <f t="shared" si="79"/>
        <v/>
      </c>
    </row>
    <row r="5081" spans="10:10" hidden="1" x14ac:dyDescent="0.25">
      <c r="J5081" s="107" t="str">
        <f t="shared" si="79"/>
        <v/>
      </c>
    </row>
    <row r="5082" spans="10:10" hidden="1" x14ac:dyDescent="0.25">
      <c r="J5082" s="107" t="str">
        <f t="shared" si="79"/>
        <v/>
      </c>
    </row>
    <row r="5083" spans="10:10" hidden="1" x14ac:dyDescent="0.25">
      <c r="J5083" s="107" t="str">
        <f t="shared" si="79"/>
        <v/>
      </c>
    </row>
    <row r="5084" spans="10:10" hidden="1" x14ac:dyDescent="0.25">
      <c r="J5084" s="107" t="str">
        <f t="shared" si="79"/>
        <v/>
      </c>
    </row>
    <row r="5085" spans="10:10" hidden="1" x14ac:dyDescent="0.25">
      <c r="J5085" s="107" t="str">
        <f t="shared" si="79"/>
        <v/>
      </c>
    </row>
    <row r="5086" spans="10:10" hidden="1" x14ac:dyDescent="0.25">
      <c r="J5086" s="107" t="str">
        <f t="shared" si="79"/>
        <v/>
      </c>
    </row>
    <row r="5087" spans="10:10" hidden="1" x14ac:dyDescent="0.25">
      <c r="J5087" s="107" t="str">
        <f t="shared" si="79"/>
        <v/>
      </c>
    </row>
    <row r="5088" spans="10:10" hidden="1" x14ac:dyDescent="0.25">
      <c r="J5088" s="107" t="str">
        <f t="shared" si="79"/>
        <v/>
      </c>
    </row>
    <row r="5089" spans="10:10" hidden="1" x14ac:dyDescent="0.25">
      <c r="J5089" s="107" t="str">
        <f t="shared" si="79"/>
        <v/>
      </c>
    </row>
    <row r="5090" spans="10:10" hidden="1" x14ac:dyDescent="0.25">
      <c r="J5090" s="107" t="str">
        <f t="shared" si="79"/>
        <v/>
      </c>
    </row>
    <row r="5091" spans="10:10" hidden="1" x14ac:dyDescent="0.25">
      <c r="J5091" s="107" t="str">
        <f t="shared" si="79"/>
        <v/>
      </c>
    </row>
    <row r="5092" spans="10:10" hidden="1" x14ac:dyDescent="0.25">
      <c r="J5092" s="107" t="str">
        <f t="shared" si="79"/>
        <v/>
      </c>
    </row>
    <row r="5093" spans="10:10" hidden="1" x14ac:dyDescent="0.25">
      <c r="J5093" s="107" t="str">
        <f t="shared" si="79"/>
        <v/>
      </c>
    </row>
    <row r="5094" spans="10:10" hidden="1" x14ac:dyDescent="0.25">
      <c r="J5094" s="107" t="str">
        <f t="shared" si="79"/>
        <v/>
      </c>
    </row>
    <row r="5095" spans="10:10" hidden="1" x14ac:dyDescent="0.25">
      <c r="J5095" s="107" t="str">
        <f t="shared" si="79"/>
        <v/>
      </c>
    </row>
    <row r="5096" spans="10:10" hidden="1" x14ac:dyDescent="0.25">
      <c r="J5096" s="107" t="str">
        <f t="shared" si="79"/>
        <v/>
      </c>
    </row>
    <row r="5097" spans="10:10" hidden="1" x14ac:dyDescent="0.25">
      <c r="J5097" s="107" t="str">
        <f t="shared" si="79"/>
        <v/>
      </c>
    </row>
    <row r="5098" spans="10:10" hidden="1" x14ac:dyDescent="0.25">
      <c r="J5098" s="107" t="str">
        <f t="shared" si="79"/>
        <v/>
      </c>
    </row>
    <row r="5099" spans="10:10" hidden="1" x14ac:dyDescent="0.25">
      <c r="J5099" s="107" t="str">
        <f t="shared" si="79"/>
        <v/>
      </c>
    </row>
    <row r="5100" spans="10:10" hidden="1" x14ac:dyDescent="0.25">
      <c r="J5100" s="107" t="str">
        <f t="shared" si="79"/>
        <v/>
      </c>
    </row>
    <row r="5101" spans="10:10" hidden="1" x14ac:dyDescent="0.25">
      <c r="J5101" s="107" t="str">
        <f t="shared" si="79"/>
        <v/>
      </c>
    </row>
    <row r="5102" spans="10:10" hidden="1" x14ac:dyDescent="0.25">
      <c r="J5102" s="107" t="str">
        <f t="shared" si="79"/>
        <v/>
      </c>
    </row>
    <row r="5103" spans="10:10" hidden="1" x14ac:dyDescent="0.25">
      <c r="J5103" s="107" t="str">
        <f t="shared" si="79"/>
        <v/>
      </c>
    </row>
    <row r="5104" spans="10:10" hidden="1" x14ac:dyDescent="0.25">
      <c r="J5104" s="107" t="str">
        <f t="shared" si="79"/>
        <v/>
      </c>
    </row>
    <row r="5105" spans="10:10" hidden="1" x14ac:dyDescent="0.25">
      <c r="J5105" s="107" t="str">
        <f t="shared" si="79"/>
        <v/>
      </c>
    </row>
    <row r="5106" spans="10:10" hidden="1" x14ac:dyDescent="0.25">
      <c r="J5106" s="107" t="str">
        <f t="shared" si="79"/>
        <v/>
      </c>
    </row>
    <row r="5107" spans="10:10" hidden="1" x14ac:dyDescent="0.25">
      <c r="J5107" s="107" t="str">
        <f t="shared" si="79"/>
        <v/>
      </c>
    </row>
    <row r="5108" spans="10:10" hidden="1" x14ac:dyDescent="0.25">
      <c r="J5108" s="107" t="str">
        <f t="shared" si="79"/>
        <v/>
      </c>
    </row>
    <row r="5109" spans="10:10" hidden="1" x14ac:dyDescent="0.25">
      <c r="J5109" s="107" t="str">
        <f t="shared" si="79"/>
        <v/>
      </c>
    </row>
    <row r="5110" spans="10:10" hidden="1" x14ac:dyDescent="0.25">
      <c r="J5110" s="107" t="str">
        <f t="shared" si="79"/>
        <v/>
      </c>
    </row>
    <row r="5111" spans="10:10" hidden="1" x14ac:dyDescent="0.25">
      <c r="J5111" s="107" t="str">
        <f t="shared" si="79"/>
        <v/>
      </c>
    </row>
    <row r="5112" spans="10:10" hidden="1" x14ac:dyDescent="0.25">
      <c r="J5112" s="107" t="str">
        <f t="shared" si="79"/>
        <v/>
      </c>
    </row>
    <row r="5113" spans="10:10" hidden="1" x14ac:dyDescent="0.25">
      <c r="J5113" s="107" t="str">
        <f t="shared" si="79"/>
        <v/>
      </c>
    </row>
    <row r="5114" spans="10:10" hidden="1" x14ac:dyDescent="0.25">
      <c r="J5114" s="107" t="str">
        <f t="shared" si="79"/>
        <v/>
      </c>
    </row>
    <row r="5115" spans="10:10" hidden="1" x14ac:dyDescent="0.25">
      <c r="J5115" s="107" t="str">
        <f t="shared" si="79"/>
        <v/>
      </c>
    </row>
    <row r="5116" spans="10:10" hidden="1" x14ac:dyDescent="0.25">
      <c r="J5116" s="107" t="str">
        <f t="shared" si="79"/>
        <v/>
      </c>
    </row>
    <row r="5117" spans="10:10" hidden="1" x14ac:dyDescent="0.25">
      <c r="J5117" s="107" t="str">
        <f t="shared" si="79"/>
        <v/>
      </c>
    </row>
    <row r="5118" spans="10:10" hidden="1" x14ac:dyDescent="0.25">
      <c r="J5118" s="107" t="str">
        <f t="shared" si="79"/>
        <v/>
      </c>
    </row>
    <row r="5119" spans="10:10" hidden="1" x14ac:dyDescent="0.25">
      <c r="J5119" s="107" t="str">
        <f t="shared" si="79"/>
        <v/>
      </c>
    </row>
    <row r="5120" spans="10:10" hidden="1" x14ac:dyDescent="0.25">
      <c r="J5120" s="107" t="str">
        <f t="shared" si="79"/>
        <v/>
      </c>
    </row>
    <row r="5121" spans="10:10" hidden="1" x14ac:dyDescent="0.25">
      <c r="J5121" s="107" t="str">
        <f t="shared" si="79"/>
        <v/>
      </c>
    </row>
    <row r="5122" spans="10:10" hidden="1" x14ac:dyDescent="0.25">
      <c r="J5122" s="107" t="str">
        <f t="shared" ref="J5122:J5185" si="80">IF(A5122="","",IF(OR(C5122=73,C5122=74,C5122=75),75,IF(OR(C5122=31,C5122=32,C5122=33),33,IF(OR(C5122=301,C5122=302,C5122=303,C5122=304,C5122=305),301,C5122))))</f>
        <v/>
      </c>
    </row>
    <row r="5123" spans="10:10" hidden="1" x14ac:dyDescent="0.25">
      <c r="J5123" s="107" t="str">
        <f t="shared" si="80"/>
        <v/>
      </c>
    </row>
    <row r="5124" spans="10:10" hidden="1" x14ac:dyDescent="0.25">
      <c r="J5124" s="107" t="str">
        <f t="shared" si="80"/>
        <v/>
      </c>
    </row>
    <row r="5125" spans="10:10" hidden="1" x14ac:dyDescent="0.25">
      <c r="J5125" s="107" t="str">
        <f t="shared" si="80"/>
        <v/>
      </c>
    </row>
    <row r="5126" spans="10:10" hidden="1" x14ac:dyDescent="0.25">
      <c r="J5126" s="107" t="str">
        <f t="shared" si="80"/>
        <v/>
      </c>
    </row>
    <row r="5127" spans="10:10" hidden="1" x14ac:dyDescent="0.25">
      <c r="J5127" s="107" t="str">
        <f t="shared" si="80"/>
        <v/>
      </c>
    </row>
    <row r="5128" spans="10:10" hidden="1" x14ac:dyDescent="0.25">
      <c r="J5128" s="107" t="str">
        <f t="shared" si="80"/>
        <v/>
      </c>
    </row>
    <row r="5129" spans="10:10" hidden="1" x14ac:dyDescent="0.25">
      <c r="J5129" s="107" t="str">
        <f t="shared" si="80"/>
        <v/>
      </c>
    </row>
    <row r="5130" spans="10:10" hidden="1" x14ac:dyDescent="0.25">
      <c r="J5130" s="107" t="str">
        <f t="shared" si="80"/>
        <v/>
      </c>
    </row>
    <row r="5131" spans="10:10" hidden="1" x14ac:dyDescent="0.25">
      <c r="J5131" s="107" t="str">
        <f t="shared" si="80"/>
        <v/>
      </c>
    </row>
    <row r="5132" spans="10:10" hidden="1" x14ac:dyDescent="0.25">
      <c r="J5132" s="107" t="str">
        <f t="shared" si="80"/>
        <v/>
      </c>
    </row>
    <row r="5133" spans="10:10" hidden="1" x14ac:dyDescent="0.25">
      <c r="J5133" s="107" t="str">
        <f t="shared" si="80"/>
        <v/>
      </c>
    </row>
    <row r="5134" spans="10:10" hidden="1" x14ac:dyDescent="0.25">
      <c r="J5134" s="107" t="str">
        <f t="shared" si="80"/>
        <v/>
      </c>
    </row>
    <row r="5135" spans="10:10" hidden="1" x14ac:dyDescent="0.25">
      <c r="J5135" s="107" t="str">
        <f t="shared" si="80"/>
        <v/>
      </c>
    </row>
    <row r="5136" spans="10:10" hidden="1" x14ac:dyDescent="0.25">
      <c r="J5136" s="107" t="str">
        <f t="shared" si="80"/>
        <v/>
      </c>
    </row>
    <row r="5137" spans="10:10" hidden="1" x14ac:dyDescent="0.25">
      <c r="J5137" s="107" t="str">
        <f t="shared" si="80"/>
        <v/>
      </c>
    </row>
    <row r="5138" spans="10:10" hidden="1" x14ac:dyDescent="0.25">
      <c r="J5138" s="107" t="str">
        <f t="shared" si="80"/>
        <v/>
      </c>
    </row>
    <row r="5139" spans="10:10" hidden="1" x14ac:dyDescent="0.25">
      <c r="J5139" s="107" t="str">
        <f t="shared" si="80"/>
        <v/>
      </c>
    </row>
    <row r="5140" spans="10:10" hidden="1" x14ac:dyDescent="0.25">
      <c r="J5140" s="107" t="str">
        <f t="shared" si="80"/>
        <v/>
      </c>
    </row>
    <row r="5141" spans="10:10" hidden="1" x14ac:dyDescent="0.25">
      <c r="J5141" s="107" t="str">
        <f t="shared" si="80"/>
        <v/>
      </c>
    </row>
    <row r="5142" spans="10:10" hidden="1" x14ac:dyDescent="0.25">
      <c r="J5142" s="107" t="str">
        <f t="shared" si="80"/>
        <v/>
      </c>
    </row>
    <row r="5143" spans="10:10" hidden="1" x14ac:dyDescent="0.25">
      <c r="J5143" s="107" t="str">
        <f t="shared" si="80"/>
        <v/>
      </c>
    </row>
    <row r="5144" spans="10:10" hidden="1" x14ac:dyDescent="0.25">
      <c r="J5144" s="107" t="str">
        <f t="shared" si="80"/>
        <v/>
      </c>
    </row>
    <row r="5145" spans="10:10" hidden="1" x14ac:dyDescent="0.25">
      <c r="J5145" s="107" t="str">
        <f t="shared" si="80"/>
        <v/>
      </c>
    </row>
    <row r="5146" spans="10:10" hidden="1" x14ac:dyDescent="0.25">
      <c r="J5146" s="107" t="str">
        <f t="shared" si="80"/>
        <v/>
      </c>
    </row>
    <row r="5147" spans="10:10" hidden="1" x14ac:dyDescent="0.25">
      <c r="J5147" s="107" t="str">
        <f t="shared" si="80"/>
        <v/>
      </c>
    </row>
    <row r="5148" spans="10:10" hidden="1" x14ac:dyDescent="0.25">
      <c r="J5148" s="107" t="str">
        <f t="shared" si="80"/>
        <v/>
      </c>
    </row>
    <row r="5149" spans="10:10" hidden="1" x14ac:dyDescent="0.25">
      <c r="J5149" s="107" t="str">
        <f t="shared" si="80"/>
        <v/>
      </c>
    </row>
    <row r="5150" spans="10:10" hidden="1" x14ac:dyDescent="0.25">
      <c r="J5150" s="107" t="str">
        <f t="shared" si="80"/>
        <v/>
      </c>
    </row>
    <row r="5151" spans="10:10" hidden="1" x14ac:dyDescent="0.25">
      <c r="J5151" s="107" t="str">
        <f t="shared" si="80"/>
        <v/>
      </c>
    </row>
    <row r="5152" spans="10:10" hidden="1" x14ac:dyDescent="0.25">
      <c r="J5152" s="107" t="str">
        <f t="shared" si="80"/>
        <v/>
      </c>
    </row>
    <row r="5153" spans="10:10" hidden="1" x14ac:dyDescent="0.25">
      <c r="J5153" s="107" t="str">
        <f t="shared" si="80"/>
        <v/>
      </c>
    </row>
    <row r="5154" spans="10:10" hidden="1" x14ac:dyDescent="0.25">
      <c r="J5154" s="107" t="str">
        <f t="shared" si="80"/>
        <v/>
      </c>
    </row>
    <row r="5155" spans="10:10" hidden="1" x14ac:dyDescent="0.25">
      <c r="J5155" s="107" t="str">
        <f t="shared" si="80"/>
        <v/>
      </c>
    </row>
    <row r="5156" spans="10:10" hidden="1" x14ac:dyDescent="0.25">
      <c r="J5156" s="107" t="str">
        <f t="shared" si="80"/>
        <v/>
      </c>
    </row>
    <row r="5157" spans="10:10" hidden="1" x14ac:dyDescent="0.25">
      <c r="J5157" s="107" t="str">
        <f t="shared" si="80"/>
        <v/>
      </c>
    </row>
    <row r="5158" spans="10:10" hidden="1" x14ac:dyDescent="0.25">
      <c r="J5158" s="107" t="str">
        <f t="shared" si="80"/>
        <v/>
      </c>
    </row>
    <row r="5159" spans="10:10" hidden="1" x14ac:dyDescent="0.25">
      <c r="J5159" s="107" t="str">
        <f t="shared" si="80"/>
        <v/>
      </c>
    </row>
    <row r="5160" spans="10:10" hidden="1" x14ac:dyDescent="0.25">
      <c r="J5160" s="107" t="str">
        <f t="shared" si="80"/>
        <v/>
      </c>
    </row>
    <row r="5161" spans="10:10" hidden="1" x14ac:dyDescent="0.25">
      <c r="J5161" s="107" t="str">
        <f t="shared" si="80"/>
        <v/>
      </c>
    </row>
    <row r="5162" spans="10:10" hidden="1" x14ac:dyDescent="0.25">
      <c r="J5162" s="107" t="str">
        <f t="shared" si="80"/>
        <v/>
      </c>
    </row>
    <row r="5163" spans="10:10" hidden="1" x14ac:dyDescent="0.25">
      <c r="J5163" s="107" t="str">
        <f t="shared" si="80"/>
        <v/>
      </c>
    </row>
    <row r="5164" spans="10:10" hidden="1" x14ac:dyDescent="0.25">
      <c r="J5164" s="107" t="str">
        <f t="shared" si="80"/>
        <v/>
      </c>
    </row>
    <row r="5165" spans="10:10" hidden="1" x14ac:dyDescent="0.25">
      <c r="J5165" s="107" t="str">
        <f t="shared" si="80"/>
        <v/>
      </c>
    </row>
    <row r="5166" spans="10:10" hidden="1" x14ac:dyDescent="0.25">
      <c r="J5166" s="107" t="str">
        <f t="shared" si="80"/>
        <v/>
      </c>
    </row>
    <row r="5167" spans="10:10" hidden="1" x14ac:dyDescent="0.25">
      <c r="J5167" s="107" t="str">
        <f t="shared" si="80"/>
        <v/>
      </c>
    </row>
    <row r="5168" spans="10:10" hidden="1" x14ac:dyDescent="0.25">
      <c r="J5168" s="107" t="str">
        <f t="shared" si="80"/>
        <v/>
      </c>
    </row>
    <row r="5169" spans="10:10" hidden="1" x14ac:dyDescent="0.25">
      <c r="J5169" s="107" t="str">
        <f t="shared" si="80"/>
        <v/>
      </c>
    </row>
    <row r="5170" spans="10:10" hidden="1" x14ac:dyDescent="0.25">
      <c r="J5170" s="107" t="str">
        <f t="shared" si="80"/>
        <v/>
      </c>
    </row>
    <row r="5171" spans="10:10" hidden="1" x14ac:dyDescent="0.25">
      <c r="J5171" s="107" t="str">
        <f t="shared" si="80"/>
        <v/>
      </c>
    </row>
    <row r="5172" spans="10:10" hidden="1" x14ac:dyDescent="0.25">
      <c r="J5172" s="107" t="str">
        <f t="shared" si="80"/>
        <v/>
      </c>
    </row>
    <row r="5173" spans="10:10" hidden="1" x14ac:dyDescent="0.25">
      <c r="J5173" s="107" t="str">
        <f t="shared" si="80"/>
        <v/>
      </c>
    </row>
    <row r="5174" spans="10:10" hidden="1" x14ac:dyDescent="0.25">
      <c r="J5174" s="107" t="str">
        <f t="shared" si="80"/>
        <v/>
      </c>
    </row>
    <row r="5175" spans="10:10" hidden="1" x14ac:dyDescent="0.25">
      <c r="J5175" s="107" t="str">
        <f t="shared" si="80"/>
        <v/>
      </c>
    </row>
    <row r="5176" spans="10:10" hidden="1" x14ac:dyDescent="0.25">
      <c r="J5176" s="107" t="str">
        <f t="shared" si="80"/>
        <v/>
      </c>
    </row>
    <row r="5177" spans="10:10" hidden="1" x14ac:dyDescent="0.25">
      <c r="J5177" s="107" t="str">
        <f t="shared" si="80"/>
        <v/>
      </c>
    </row>
    <row r="5178" spans="10:10" hidden="1" x14ac:dyDescent="0.25">
      <c r="J5178" s="107" t="str">
        <f t="shared" si="80"/>
        <v/>
      </c>
    </row>
    <row r="5179" spans="10:10" hidden="1" x14ac:dyDescent="0.25">
      <c r="J5179" s="107" t="str">
        <f t="shared" si="80"/>
        <v/>
      </c>
    </row>
    <row r="5180" spans="10:10" hidden="1" x14ac:dyDescent="0.25">
      <c r="J5180" s="107" t="str">
        <f t="shared" si="80"/>
        <v/>
      </c>
    </row>
    <row r="5181" spans="10:10" hidden="1" x14ac:dyDescent="0.25">
      <c r="J5181" s="107" t="str">
        <f t="shared" si="80"/>
        <v/>
      </c>
    </row>
    <row r="5182" spans="10:10" hidden="1" x14ac:dyDescent="0.25">
      <c r="J5182" s="107" t="str">
        <f t="shared" si="80"/>
        <v/>
      </c>
    </row>
    <row r="5183" spans="10:10" hidden="1" x14ac:dyDescent="0.25">
      <c r="J5183" s="107" t="str">
        <f t="shared" si="80"/>
        <v/>
      </c>
    </row>
    <row r="5184" spans="10:10" hidden="1" x14ac:dyDescent="0.25">
      <c r="J5184" s="107" t="str">
        <f t="shared" si="80"/>
        <v/>
      </c>
    </row>
    <row r="5185" spans="10:10" hidden="1" x14ac:dyDescent="0.25">
      <c r="J5185" s="107" t="str">
        <f t="shared" si="80"/>
        <v/>
      </c>
    </row>
    <row r="5186" spans="10:10" hidden="1" x14ac:dyDescent="0.25">
      <c r="J5186" s="107" t="str">
        <f t="shared" ref="J5186:J5249" si="81">IF(A5186="","",IF(OR(C5186=73,C5186=74,C5186=75),75,IF(OR(C5186=31,C5186=32,C5186=33),33,IF(OR(C5186=301,C5186=302,C5186=303,C5186=304,C5186=305),301,C5186))))</f>
        <v/>
      </c>
    </row>
    <row r="5187" spans="10:10" hidden="1" x14ac:dyDescent="0.25">
      <c r="J5187" s="107" t="str">
        <f t="shared" si="81"/>
        <v/>
      </c>
    </row>
    <row r="5188" spans="10:10" hidden="1" x14ac:dyDescent="0.25">
      <c r="J5188" s="107" t="str">
        <f t="shared" si="81"/>
        <v/>
      </c>
    </row>
    <row r="5189" spans="10:10" hidden="1" x14ac:dyDescent="0.25">
      <c r="J5189" s="107" t="str">
        <f t="shared" si="81"/>
        <v/>
      </c>
    </row>
    <row r="5190" spans="10:10" hidden="1" x14ac:dyDescent="0.25">
      <c r="J5190" s="107" t="str">
        <f t="shared" si="81"/>
        <v/>
      </c>
    </row>
    <row r="5191" spans="10:10" hidden="1" x14ac:dyDescent="0.25">
      <c r="J5191" s="107" t="str">
        <f t="shared" si="81"/>
        <v/>
      </c>
    </row>
    <row r="5192" spans="10:10" hidden="1" x14ac:dyDescent="0.25">
      <c r="J5192" s="107" t="str">
        <f t="shared" si="81"/>
        <v/>
      </c>
    </row>
    <row r="5193" spans="10:10" hidden="1" x14ac:dyDescent="0.25">
      <c r="J5193" s="107" t="str">
        <f t="shared" si="81"/>
        <v/>
      </c>
    </row>
    <row r="5194" spans="10:10" hidden="1" x14ac:dyDescent="0.25">
      <c r="J5194" s="107" t="str">
        <f t="shared" si="81"/>
        <v/>
      </c>
    </row>
    <row r="5195" spans="10:10" hidden="1" x14ac:dyDescent="0.25">
      <c r="J5195" s="107" t="str">
        <f t="shared" si="81"/>
        <v/>
      </c>
    </row>
    <row r="5196" spans="10:10" hidden="1" x14ac:dyDescent="0.25">
      <c r="J5196" s="107" t="str">
        <f t="shared" si="81"/>
        <v/>
      </c>
    </row>
    <row r="5197" spans="10:10" hidden="1" x14ac:dyDescent="0.25">
      <c r="J5197" s="107" t="str">
        <f t="shared" si="81"/>
        <v/>
      </c>
    </row>
    <row r="5198" spans="10:10" hidden="1" x14ac:dyDescent="0.25">
      <c r="J5198" s="107" t="str">
        <f t="shared" si="81"/>
        <v/>
      </c>
    </row>
    <row r="5199" spans="10:10" hidden="1" x14ac:dyDescent="0.25">
      <c r="J5199" s="107" t="str">
        <f t="shared" si="81"/>
        <v/>
      </c>
    </row>
    <row r="5200" spans="10:10" hidden="1" x14ac:dyDescent="0.25">
      <c r="J5200" s="107" t="str">
        <f t="shared" si="81"/>
        <v/>
      </c>
    </row>
    <row r="5201" spans="10:10" hidden="1" x14ac:dyDescent="0.25">
      <c r="J5201" s="107" t="str">
        <f t="shared" si="81"/>
        <v/>
      </c>
    </row>
    <row r="5202" spans="10:10" hidden="1" x14ac:dyDescent="0.25">
      <c r="J5202" s="107" t="str">
        <f t="shared" si="81"/>
        <v/>
      </c>
    </row>
    <row r="5203" spans="10:10" hidden="1" x14ac:dyDescent="0.25">
      <c r="J5203" s="107" t="str">
        <f t="shared" si="81"/>
        <v/>
      </c>
    </row>
    <row r="5204" spans="10:10" hidden="1" x14ac:dyDescent="0.25">
      <c r="J5204" s="107" t="str">
        <f t="shared" si="81"/>
        <v/>
      </c>
    </row>
    <row r="5205" spans="10:10" hidden="1" x14ac:dyDescent="0.25">
      <c r="J5205" s="107" t="str">
        <f t="shared" si="81"/>
        <v/>
      </c>
    </row>
    <row r="5206" spans="10:10" hidden="1" x14ac:dyDescent="0.25">
      <c r="J5206" s="107" t="str">
        <f t="shared" si="81"/>
        <v/>
      </c>
    </row>
    <row r="5207" spans="10:10" hidden="1" x14ac:dyDescent="0.25">
      <c r="J5207" s="107" t="str">
        <f t="shared" si="81"/>
        <v/>
      </c>
    </row>
    <row r="5208" spans="10:10" hidden="1" x14ac:dyDescent="0.25">
      <c r="J5208" s="107" t="str">
        <f t="shared" si="81"/>
        <v/>
      </c>
    </row>
    <row r="5209" spans="10:10" hidden="1" x14ac:dyDescent="0.25">
      <c r="J5209" s="107" t="str">
        <f t="shared" si="81"/>
        <v/>
      </c>
    </row>
    <row r="5210" spans="10:10" hidden="1" x14ac:dyDescent="0.25">
      <c r="J5210" s="107" t="str">
        <f t="shared" si="81"/>
        <v/>
      </c>
    </row>
    <row r="5211" spans="10:10" hidden="1" x14ac:dyDescent="0.25">
      <c r="J5211" s="107" t="str">
        <f t="shared" si="81"/>
        <v/>
      </c>
    </row>
    <row r="5212" spans="10:10" hidden="1" x14ac:dyDescent="0.25">
      <c r="J5212" s="107" t="str">
        <f t="shared" si="81"/>
        <v/>
      </c>
    </row>
    <row r="5213" spans="10:10" hidden="1" x14ac:dyDescent="0.25">
      <c r="J5213" s="107" t="str">
        <f t="shared" si="81"/>
        <v/>
      </c>
    </row>
    <row r="5214" spans="10:10" hidden="1" x14ac:dyDescent="0.25">
      <c r="J5214" s="107" t="str">
        <f t="shared" si="81"/>
        <v/>
      </c>
    </row>
    <row r="5215" spans="10:10" hidden="1" x14ac:dyDescent="0.25">
      <c r="J5215" s="107" t="str">
        <f t="shared" si="81"/>
        <v/>
      </c>
    </row>
    <row r="5216" spans="10:10" hidden="1" x14ac:dyDescent="0.25">
      <c r="J5216" s="107" t="str">
        <f t="shared" si="81"/>
        <v/>
      </c>
    </row>
    <row r="5217" spans="10:10" hidden="1" x14ac:dyDescent="0.25">
      <c r="J5217" s="107" t="str">
        <f t="shared" si="81"/>
        <v/>
      </c>
    </row>
    <row r="5218" spans="10:10" hidden="1" x14ac:dyDescent="0.25">
      <c r="J5218" s="107" t="str">
        <f t="shared" si="81"/>
        <v/>
      </c>
    </row>
    <row r="5219" spans="10:10" hidden="1" x14ac:dyDescent="0.25">
      <c r="J5219" s="107" t="str">
        <f t="shared" si="81"/>
        <v/>
      </c>
    </row>
    <row r="5220" spans="10:10" hidden="1" x14ac:dyDescent="0.25">
      <c r="J5220" s="107" t="str">
        <f t="shared" si="81"/>
        <v/>
      </c>
    </row>
    <row r="5221" spans="10:10" hidden="1" x14ac:dyDescent="0.25">
      <c r="J5221" s="107" t="str">
        <f t="shared" si="81"/>
        <v/>
      </c>
    </row>
    <row r="5222" spans="10:10" hidden="1" x14ac:dyDescent="0.25">
      <c r="J5222" s="107" t="str">
        <f t="shared" si="81"/>
        <v/>
      </c>
    </row>
    <row r="5223" spans="10:10" hidden="1" x14ac:dyDescent="0.25">
      <c r="J5223" s="107" t="str">
        <f t="shared" si="81"/>
        <v/>
      </c>
    </row>
    <row r="5224" spans="10:10" hidden="1" x14ac:dyDescent="0.25">
      <c r="J5224" s="107" t="str">
        <f t="shared" si="81"/>
        <v/>
      </c>
    </row>
    <row r="5225" spans="10:10" hidden="1" x14ac:dyDescent="0.25">
      <c r="J5225" s="107" t="str">
        <f t="shared" si="81"/>
        <v/>
      </c>
    </row>
    <row r="5226" spans="10:10" hidden="1" x14ac:dyDescent="0.25">
      <c r="J5226" s="107" t="str">
        <f t="shared" si="81"/>
        <v/>
      </c>
    </row>
    <row r="5227" spans="10:10" hidden="1" x14ac:dyDescent="0.25">
      <c r="J5227" s="107" t="str">
        <f t="shared" si="81"/>
        <v/>
      </c>
    </row>
    <row r="5228" spans="10:10" hidden="1" x14ac:dyDescent="0.25">
      <c r="J5228" s="107" t="str">
        <f t="shared" si="81"/>
        <v/>
      </c>
    </row>
    <row r="5229" spans="10:10" hidden="1" x14ac:dyDescent="0.25">
      <c r="J5229" s="107" t="str">
        <f t="shared" si="81"/>
        <v/>
      </c>
    </row>
    <row r="5230" spans="10:10" hidden="1" x14ac:dyDescent="0.25">
      <c r="J5230" s="107" t="str">
        <f t="shared" si="81"/>
        <v/>
      </c>
    </row>
    <row r="5231" spans="10:10" hidden="1" x14ac:dyDescent="0.25">
      <c r="J5231" s="107" t="str">
        <f t="shared" si="81"/>
        <v/>
      </c>
    </row>
    <row r="5232" spans="10:10" hidden="1" x14ac:dyDescent="0.25">
      <c r="J5232" s="107" t="str">
        <f t="shared" si="81"/>
        <v/>
      </c>
    </row>
    <row r="5233" spans="10:10" hidden="1" x14ac:dyDescent="0.25">
      <c r="J5233" s="107" t="str">
        <f t="shared" si="81"/>
        <v/>
      </c>
    </row>
    <row r="5234" spans="10:10" hidden="1" x14ac:dyDescent="0.25">
      <c r="J5234" s="107" t="str">
        <f t="shared" si="81"/>
        <v/>
      </c>
    </row>
    <row r="5235" spans="10:10" hidden="1" x14ac:dyDescent="0.25">
      <c r="J5235" s="107" t="str">
        <f t="shared" si="81"/>
        <v/>
      </c>
    </row>
    <row r="5236" spans="10:10" hidden="1" x14ac:dyDescent="0.25">
      <c r="J5236" s="107" t="str">
        <f t="shared" si="81"/>
        <v/>
      </c>
    </row>
    <row r="5237" spans="10:10" hidden="1" x14ac:dyDescent="0.25">
      <c r="J5237" s="107" t="str">
        <f t="shared" si="81"/>
        <v/>
      </c>
    </row>
    <row r="5238" spans="10:10" hidden="1" x14ac:dyDescent="0.25">
      <c r="J5238" s="107" t="str">
        <f t="shared" si="81"/>
        <v/>
      </c>
    </row>
    <row r="5239" spans="10:10" hidden="1" x14ac:dyDescent="0.25">
      <c r="J5239" s="107" t="str">
        <f t="shared" si="81"/>
        <v/>
      </c>
    </row>
    <row r="5240" spans="10:10" hidden="1" x14ac:dyDescent="0.25">
      <c r="J5240" s="107" t="str">
        <f t="shared" si="81"/>
        <v/>
      </c>
    </row>
    <row r="5241" spans="10:10" hidden="1" x14ac:dyDescent="0.25">
      <c r="J5241" s="107" t="str">
        <f t="shared" si="81"/>
        <v/>
      </c>
    </row>
    <row r="5242" spans="10:10" hidden="1" x14ac:dyDescent="0.25">
      <c r="J5242" s="107" t="str">
        <f t="shared" si="81"/>
        <v/>
      </c>
    </row>
    <row r="5243" spans="10:10" hidden="1" x14ac:dyDescent="0.25">
      <c r="J5243" s="107" t="str">
        <f t="shared" si="81"/>
        <v/>
      </c>
    </row>
    <row r="5244" spans="10:10" hidden="1" x14ac:dyDescent="0.25">
      <c r="J5244" s="107" t="str">
        <f t="shared" si="81"/>
        <v/>
      </c>
    </row>
    <row r="5245" spans="10:10" hidden="1" x14ac:dyDescent="0.25">
      <c r="J5245" s="107" t="str">
        <f t="shared" si="81"/>
        <v/>
      </c>
    </row>
    <row r="5246" spans="10:10" hidden="1" x14ac:dyDescent="0.25">
      <c r="J5246" s="107" t="str">
        <f t="shared" si="81"/>
        <v/>
      </c>
    </row>
    <row r="5247" spans="10:10" hidden="1" x14ac:dyDescent="0.25">
      <c r="J5247" s="107" t="str">
        <f t="shared" si="81"/>
        <v/>
      </c>
    </row>
    <row r="5248" spans="10:10" hidden="1" x14ac:dyDescent="0.25">
      <c r="J5248" s="107" t="str">
        <f t="shared" si="81"/>
        <v/>
      </c>
    </row>
    <row r="5249" spans="10:10" hidden="1" x14ac:dyDescent="0.25">
      <c r="J5249" s="107" t="str">
        <f t="shared" si="81"/>
        <v/>
      </c>
    </row>
    <row r="5250" spans="10:10" hidden="1" x14ac:dyDescent="0.25">
      <c r="J5250" s="107" t="str">
        <f t="shared" ref="J5250:J5313" si="82">IF(A5250="","",IF(OR(C5250=73,C5250=74,C5250=75),75,IF(OR(C5250=31,C5250=32,C5250=33),33,IF(OR(C5250=301,C5250=302,C5250=303,C5250=304,C5250=305),301,C5250))))</f>
        <v/>
      </c>
    </row>
    <row r="5251" spans="10:10" hidden="1" x14ac:dyDescent="0.25">
      <c r="J5251" s="107" t="str">
        <f t="shared" si="82"/>
        <v/>
      </c>
    </row>
    <row r="5252" spans="10:10" hidden="1" x14ac:dyDescent="0.25">
      <c r="J5252" s="107" t="str">
        <f t="shared" si="82"/>
        <v/>
      </c>
    </row>
    <row r="5253" spans="10:10" hidden="1" x14ac:dyDescent="0.25">
      <c r="J5253" s="107" t="str">
        <f t="shared" si="82"/>
        <v/>
      </c>
    </row>
    <row r="5254" spans="10:10" hidden="1" x14ac:dyDescent="0.25">
      <c r="J5254" s="107" t="str">
        <f t="shared" si="82"/>
        <v/>
      </c>
    </row>
    <row r="5255" spans="10:10" hidden="1" x14ac:dyDescent="0.25">
      <c r="J5255" s="107" t="str">
        <f t="shared" si="82"/>
        <v/>
      </c>
    </row>
    <row r="5256" spans="10:10" hidden="1" x14ac:dyDescent="0.25">
      <c r="J5256" s="107" t="str">
        <f t="shared" si="82"/>
        <v/>
      </c>
    </row>
    <row r="5257" spans="10:10" hidden="1" x14ac:dyDescent="0.25">
      <c r="J5257" s="107" t="str">
        <f t="shared" si="82"/>
        <v/>
      </c>
    </row>
    <row r="5258" spans="10:10" hidden="1" x14ac:dyDescent="0.25">
      <c r="J5258" s="107" t="str">
        <f t="shared" si="82"/>
        <v/>
      </c>
    </row>
    <row r="5259" spans="10:10" hidden="1" x14ac:dyDescent="0.25">
      <c r="J5259" s="107" t="str">
        <f t="shared" si="82"/>
        <v/>
      </c>
    </row>
    <row r="5260" spans="10:10" hidden="1" x14ac:dyDescent="0.25">
      <c r="J5260" s="107" t="str">
        <f t="shared" si="82"/>
        <v/>
      </c>
    </row>
    <row r="5261" spans="10:10" hidden="1" x14ac:dyDescent="0.25">
      <c r="J5261" s="107" t="str">
        <f t="shared" si="82"/>
        <v/>
      </c>
    </row>
    <row r="5262" spans="10:10" hidden="1" x14ac:dyDescent="0.25">
      <c r="J5262" s="107" t="str">
        <f t="shared" si="82"/>
        <v/>
      </c>
    </row>
    <row r="5263" spans="10:10" hidden="1" x14ac:dyDescent="0.25">
      <c r="J5263" s="107" t="str">
        <f t="shared" si="82"/>
        <v/>
      </c>
    </row>
    <row r="5264" spans="10:10" hidden="1" x14ac:dyDescent="0.25">
      <c r="J5264" s="107" t="str">
        <f t="shared" si="82"/>
        <v/>
      </c>
    </row>
    <row r="5265" spans="10:10" hidden="1" x14ac:dyDescent="0.25">
      <c r="J5265" s="107" t="str">
        <f t="shared" si="82"/>
        <v/>
      </c>
    </row>
    <row r="5266" spans="10:10" hidden="1" x14ac:dyDescent="0.25">
      <c r="J5266" s="107" t="str">
        <f t="shared" si="82"/>
        <v/>
      </c>
    </row>
    <row r="5267" spans="10:10" hidden="1" x14ac:dyDescent="0.25">
      <c r="J5267" s="107" t="str">
        <f t="shared" si="82"/>
        <v/>
      </c>
    </row>
    <row r="5268" spans="10:10" hidden="1" x14ac:dyDescent="0.25">
      <c r="J5268" s="107" t="str">
        <f t="shared" si="82"/>
        <v/>
      </c>
    </row>
    <row r="5269" spans="10:10" hidden="1" x14ac:dyDescent="0.25">
      <c r="J5269" s="107" t="str">
        <f t="shared" si="82"/>
        <v/>
      </c>
    </row>
    <row r="5270" spans="10:10" hidden="1" x14ac:dyDescent="0.25">
      <c r="J5270" s="107" t="str">
        <f t="shared" si="82"/>
        <v/>
      </c>
    </row>
    <row r="5271" spans="10:10" hidden="1" x14ac:dyDescent="0.25">
      <c r="J5271" s="107" t="str">
        <f t="shared" si="82"/>
        <v/>
      </c>
    </row>
    <row r="5272" spans="10:10" hidden="1" x14ac:dyDescent="0.25">
      <c r="J5272" s="107" t="str">
        <f t="shared" si="82"/>
        <v/>
      </c>
    </row>
    <row r="5273" spans="10:10" hidden="1" x14ac:dyDescent="0.25">
      <c r="J5273" s="107" t="str">
        <f t="shared" si="82"/>
        <v/>
      </c>
    </row>
    <row r="5274" spans="10:10" hidden="1" x14ac:dyDescent="0.25">
      <c r="J5274" s="107" t="str">
        <f t="shared" si="82"/>
        <v/>
      </c>
    </row>
    <row r="5275" spans="10:10" hidden="1" x14ac:dyDescent="0.25">
      <c r="J5275" s="107" t="str">
        <f t="shared" si="82"/>
        <v/>
      </c>
    </row>
    <row r="5276" spans="10:10" hidden="1" x14ac:dyDescent="0.25">
      <c r="J5276" s="107" t="str">
        <f t="shared" si="82"/>
        <v/>
      </c>
    </row>
    <row r="5277" spans="10:10" hidden="1" x14ac:dyDescent="0.25">
      <c r="J5277" s="107" t="str">
        <f t="shared" si="82"/>
        <v/>
      </c>
    </row>
    <row r="5278" spans="10:10" hidden="1" x14ac:dyDescent="0.25">
      <c r="J5278" s="107" t="str">
        <f t="shared" si="82"/>
        <v/>
      </c>
    </row>
    <row r="5279" spans="10:10" hidden="1" x14ac:dyDescent="0.25">
      <c r="J5279" s="107" t="str">
        <f t="shared" si="82"/>
        <v/>
      </c>
    </row>
    <row r="5280" spans="10:10" hidden="1" x14ac:dyDescent="0.25">
      <c r="J5280" s="107" t="str">
        <f t="shared" si="82"/>
        <v/>
      </c>
    </row>
    <row r="5281" spans="10:10" hidden="1" x14ac:dyDescent="0.25">
      <c r="J5281" s="107" t="str">
        <f t="shared" si="82"/>
        <v/>
      </c>
    </row>
    <row r="5282" spans="10:10" hidden="1" x14ac:dyDescent="0.25">
      <c r="J5282" s="107" t="str">
        <f t="shared" si="82"/>
        <v/>
      </c>
    </row>
    <row r="5283" spans="10:10" hidden="1" x14ac:dyDescent="0.25">
      <c r="J5283" s="107" t="str">
        <f t="shared" si="82"/>
        <v/>
      </c>
    </row>
    <row r="5284" spans="10:10" hidden="1" x14ac:dyDescent="0.25">
      <c r="J5284" s="107" t="str">
        <f t="shared" si="82"/>
        <v/>
      </c>
    </row>
    <row r="5285" spans="10:10" hidden="1" x14ac:dyDescent="0.25">
      <c r="J5285" s="107" t="str">
        <f t="shared" si="82"/>
        <v/>
      </c>
    </row>
    <row r="5286" spans="10:10" hidden="1" x14ac:dyDescent="0.25">
      <c r="J5286" s="107" t="str">
        <f t="shared" si="82"/>
        <v/>
      </c>
    </row>
    <row r="5287" spans="10:10" hidden="1" x14ac:dyDescent="0.25">
      <c r="J5287" s="107" t="str">
        <f t="shared" si="82"/>
        <v/>
      </c>
    </row>
    <row r="5288" spans="10:10" hidden="1" x14ac:dyDescent="0.25">
      <c r="J5288" s="107" t="str">
        <f t="shared" si="82"/>
        <v/>
      </c>
    </row>
    <row r="5289" spans="10:10" hidden="1" x14ac:dyDescent="0.25">
      <c r="J5289" s="107" t="str">
        <f t="shared" si="82"/>
        <v/>
      </c>
    </row>
    <row r="5290" spans="10:10" hidden="1" x14ac:dyDescent="0.25">
      <c r="J5290" s="107" t="str">
        <f t="shared" si="82"/>
        <v/>
      </c>
    </row>
    <row r="5291" spans="10:10" hidden="1" x14ac:dyDescent="0.25">
      <c r="J5291" s="107" t="str">
        <f t="shared" si="82"/>
        <v/>
      </c>
    </row>
    <row r="5292" spans="10:10" hidden="1" x14ac:dyDescent="0.25">
      <c r="J5292" s="107" t="str">
        <f t="shared" si="82"/>
        <v/>
      </c>
    </row>
    <row r="5293" spans="10:10" hidden="1" x14ac:dyDescent="0.25">
      <c r="J5293" s="107" t="str">
        <f t="shared" si="82"/>
        <v/>
      </c>
    </row>
    <row r="5294" spans="10:10" hidden="1" x14ac:dyDescent="0.25">
      <c r="J5294" s="107" t="str">
        <f t="shared" si="82"/>
        <v/>
      </c>
    </row>
    <row r="5295" spans="10:10" hidden="1" x14ac:dyDescent="0.25">
      <c r="J5295" s="107" t="str">
        <f t="shared" si="82"/>
        <v/>
      </c>
    </row>
    <row r="5296" spans="10:10" hidden="1" x14ac:dyDescent="0.25">
      <c r="J5296" s="107" t="str">
        <f t="shared" si="82"/>
        <v/>
      </c>
    </row>
    <row r="5297" spans="10:10" hidden="1" x14ac:dyDescent="0.25">
      <c r="J5297" s="107" t="str">
        <f t="shared" si="82"/>
        <v/>
      </c>
    </row>
    <row r="5298" spans="10:10" hidden="1" x14ac:dyDescent="0.25">
      <c r="J5298" s="107" t="str">
        <f t="shared" si="82"/>
        <v/>
      </c>
    </row>
    <row r="5299" spans="10:10" hidden="1" x14ac:dyDescent="0.25">
      <c r="J5299" s="107" t="str">
        <f t="shared" si="82"/>
        <v/>
      </c>
    </row>
    <row r="5300" spans="10:10" hidden="1" x14ac:dyDescent="0.25">
      <c r="J5300" s="107" t="str">
        <f t="shared" si="82"/>
        <v/>
      </c>
    </row>
    <row r="5301" spans="10:10" hidden="1" x14ac:dyDescent="0.25">
      <c r="J5301" s="107" t="str">
        <f t="shared" si="82"/>
        <v/>
      </c>
    </row>
    <row r="5302" spans="10:10" hidden="1" x14ac:dyDescent="0.25">
      <c r="J5302" s="107" t="str">
        <f t="shared" si="82"/>
        <v/>
      </c>
    </row>
    <row r="5303" spans="10:10" hidden="1" x14ac:dyDescent="0.25">
      <c r="J5303" s="107" t="str">
        <f t="shared" si="82"/>
        <v/>
      </c>
    </row>
    <row r="5304" spans="10:10" hidden="1" x14ac:dyDescent="0.25">
      <c r="J5304" s="107" t="str">
        <f t="shared" si="82"/>
        <v/>
      </c>
    </row>
    <row r="5305" spans="10:10" hidden="1" x14ac:dyDescent="0.25">
      <c r="J5305" s="107" t="str">
        <f t="shared" si="82"/>
        <v/>
      </c>
    </row>
    <row r="5306" spans="10:10" hidden="1" x14ac:dyDescent="0.25">
      <c r="J5306" s="107" t="str">
        <f t="shared" si="82"/>
        <v/>
      </c>
    </row>
    <row r="5307" spans="10:10" hidden="1" x14ac:dyDescent="0.25">
      <c r="J5307" s="107" t="str">
        <f t="shared" si="82"/>
        <v/>
      </c>
    </row>
    <row r="5308" spans="10:10" hidden="1" x14ac:dyDescent="0.25">
      <c r="J5308" s="107" t="str">
        <f t="shared" si="82"/>
        <v/>
      </c>
    </row>
    <row r="5309" spans="10:10" hidden="1" x14ac:dyDescent="0.25">
      <c r="J5309" s="107" t="str">
        <f t="shared" si="82"/>
        <v/>
      </c>
    </row>
    <row r="5310" spans="10:10" hidden="1" x14ac:dyDescent="0.25">
      <c r="J5310" s="107" t="str">
        <f t="shared" si="82"/>
        <v/>
      </c>
    </row>
    <row r="5311" spans="10:10" hidden="1" x14ac:dyDescent="0.25">
      <c r="J5311" s="107" t="str">
        <f t="shared" si="82"/>
        <v/>
      </c>
    </row>
    <row r="5312" spans="10:10" hidden="1" x14ac:dyDescent="0.25">
      <c r="J5312" s="107" t="str">
        <f t="shared" si="82"/>
        <v/>
      </c>
    </row>
    <row r="5313" spans="10:10" hidden="1" x14ac:dyDescent="0.25">
      <c r="J5313" s="107" t="str">
        <f t="shared" si="82"/>
        <v/>
      </c>
    </row>
    <row r="5314" spans="10:10" hidden="1" x14ac:dyDescent="0.25">
      <c r="J5314" s="107" t="str">
        <f t="shared" ref="J5314:J5377" si="83">IF(A5314="","",IF(OR(C5314=73,C5314=74,C5314=75),75,IF(OR(C5314=31,C5314=32,C5314=33),33,IF(OR(C5314=301,C5314=302,C5314=303,C5314=304,C5314=305),301,C5314))))</f>
        <v/>
      </c>
    </row>
    <row r="5315" spans="10:10" hidden="1" x14ac:dyDescent="0.25">
      <c r="J5315" s="107" t="str">
        <f t="shared" si="83"/>
        <v/>
      </c>
    </row>
    <row r="5316" spans="10:10" hidden="1" x14ac:dyDescent="0.25">
      <c r="J5316" s="107" t="str">
        <f t="shared" si="83"/>
        <v/>
      </c>
    </row>
    <row r="5317" spans="10:10" hidden="1" x14ac:dyDescent="0.25">
      <c r="J5317" s="107" t="str">
        <f t="shared" si="83"/>
        <v/>
      </c>
    </row>
    <row r="5318" spans="10:10" hidden="1" x14ac:dyDescent="0.25">
      <c r="J5318" s="107" t="str">
        <f t="shared" si="83"/>
        <v/>
      </c>
    </row>
    <row r="5319" spans="10:10" hidden="1" x14ac:dyDescent="0.25">
      <c r="J5319" s="107" t="str">
        <f t="shared" si="83"/>
        <v/>
      </c>
    </row>
    <row r="5320" spans="10:10" hidden="1" x14ac:dyDescent="0.25">
      <c r="J5320" s="107" t="str">
        <f t="shared" si="83"/>
        <v/>
      </c>
    </row>
    <row r="5321" spans="10:10" hidden="1" x14ac:dyDescent="0.25">
      <c r="J5321" s="107" t="str">
        <f t="shared" si="83"/>
        <v/>
      </c>
    </row>
    <row r="5322" spans="10:10" hidden="1" x14ac:dyDescent="0.25">
      <c r="J5322" s="107" t="str">
        <f t="shared" si="83"/>
        <v/>
      </c>
    </row>
    <row r="5323" spans="10:10" hidden="1" x14ac:dyDescent="0.25">
      <c r="J5323" s="107" t="str">
        <f t="shared" si="83"/>
        <v/>
      </c>
    </row>
    <row r="5324" spans="10:10" hidden="1" x14ac:dyDescent="0.25">
      <c r="J5324" s="107" t="str">
        <f t="shared" si="83"/>
        <v/>
      </c>
    </row>
    <row r="5325" spans="10:10" hidden="1" x14ac:dyDescent="0.25">
      <c r="J5325" s="107" t="str">
        <f t="shared" si="83"/>
        <v/>
      </c>
    </row>
    <row r="5326" spans="10:10" hidden="1" x14ac:dyDescent="0.25">
      <c r="J5326" s="107" t="str">
        <f t="shared" si="83"/>
        <v/>
      </c>
    </row>
    <row r="5327" spans="10:10" hidden="1" x14ac:dyDescent="0.25">
      <c r="J5327" s="107" t="str">
        <f t="shared" si="83"/>
        <v/>
      </c>
    </row>
    <row r="5328" spans="10:10" hidden="1" x14ac:dyDescent="0.25">
      <c r="J5328" s="107" t="str">
        <f t="shared" si="83"/>
        <v/>
      </c>
    </row>
    <row r="5329" spans="10:10" hidden="1" x14ac:dyDescent="0.25">
      <c r="J5329" s="107" t="str">
        <f t="shared" si="83"/>
        <v/>
      </c>
    </row>
    <row r="5330" spans="10:10" hidden="1" x14ac:dyDescent="0.25">
      <c r="J5330" s="107" t="str">
        <f t="shared" si="83"/>
        <v/>
      </c>
    </row>
    <row r="5331" spans="10:10" hidden="1" x14ac:dyDescent="0.25">
      <c r="J5331" s="107" t="str">
        <f t="shared" si="83"/>
        <v/>
      </c>
    </row>
    <row r="5332" spans="10:10" hidden="1" x14ac:dyDescent="0.25">
      <c r="J5332" s="107" t="str">
        <f t="shared" si="83"/>
        <v/>
      </c>
    </row>
    <row r="5333" spans="10:10" hidden="1" x14ac:dyDescent="0.25">
      <c r="J5333" s="107" t="str">
        <f t="shared" si="83"/>
        <v/>
      </c>
    </row>
    <row r="5334" spans="10:10" hidden="1" x14ac:dyDescent="0.25">
      <c r="J5334" s="107" t="str">
        <f t="shared" si="83"/>
        <v/>
      </c>
    </row>
    <row r="5335" spans="10:10" hidden="1" x14ac:dyDescent="0.25">
      <c r="J5335" s="107" t="str">
        <f t="shared" si="83"/>
        <v/>
      </c>
    </row>
    <row r="5336" spans="10:10" hidden="1" x14ac:dyDescent="0.25">
      <c r="J5336" s="107" t="str">
        <f t="shared" si="83"/>
        <v/>
      </c>
    </row>
    <row r="5337" spans="10:10" hidden="1" x14ac:dyDescent="0.25">
      <c r="J5337" s="107" t="str">
        <f t="shared" si="83"/>
        <v/>
      </c>
    </row>
    <row r="5338" spans="10:10" hidden="1" x14ac:dyDescent="0.25">
      <c r="J5338" s="107" t="str">
        <f t="shared" si="83"/>
        <v/>
      </c>
    </row>
    <row r="5339" spans="10:10" hidden="1" x14ac:dyDescent="0.25">
      <c r="J5339" s="107" t="str">
        <f t="shared" si="83"/>
        <v/>
      </c>
    </row>
    <row r="5340" spans="10:10" hidden="1" x14ac:dyDescent="0.25">
      <c r="J5340" s="107" t="str">
        <f t="shared" si="83"/>
        <v/>
      </c>
    </row>
    <row r="5341" spans="10:10" hidden="1" x14ac:dyDescent="0.25">
      <c r="J5341" s="107" t="str">
        <f t="shared" si="83"/>
        <v/>
      </c>
    </row>
    <row r="5342" spans="10:10" hidden="1" x14ac:dyDescent="0.25">
      <c r="J5342" s="107" t="str">
        <f t="shared" si="83"/>
        <v/>
      </c>
    </row>
    <row r="5343" spans="10:10" hidden="1" x14ac:dyDescent="0.25">
      <c r="J5343" s="107" t="str">
        <f t="shared" si="83"/>
        <v/>
      </c>
    </row>
    <row r="5344" spans="10:10" hidden="1" x14ac:dyDescent="0.25">
      <c r="J5344" s="107" t="str">
        <f t="shared" si="83"/>
        <v/>
      </c>
    </row>
    <row r="5345" spans="10:10" hidden="1" x14ac:dyDescent="0.25">
      <c r="J5345" s="107" t="str">
        <f t="shared" si="83"/>
        <v/>
      </c>
    </row>
    <row r="5346" spans="10:10" hidden="1" x14ac:dyDescent="0.25">
      <c r="J5346" s="107" t="str">
        <f t="shared" si="83"/>
        <v/>
      </c>
    </row>
    <row r="5347" spans="10:10" hidden="1" x14ac:dyDescent="0.25">
      <c r="J5347" s="107" t="str">
        <f t="shared" si="83"/>
        <v/>
      </c>
    </row>
    <row r="5348" spans="10:10" hidden="1" x14ac:dyDescent="0.25">
      <c r="J5348" s="107" t="str">
        <f t="shared" si="83"/>
        <v/>
      </c>
    </row>
    <row r="5349" spans="10:10" hidden="1" x14ac:dyDescent="0.25">
      <c r="J5349" s="107" t="str">
        <f t="shared" si="83"/>
        <v/>
      </c>
    </row>
    <row r="5350" spans="10:10" hidden="1" x14ac:dyDescent="0.25">
      <c r="J5350" s="107" t="str">
        <f t="shared" si="83"/>
        <v/>
      </c>
    </row>
    <row r="5351" spans="10:10" hidden="1" x14ac:dyDescent="0.25">
      <c r="J5351" s="107" t="str">
        <f t="shared" si="83"/>
        <v/>
      </c>
    </row>
    <row r="5352" spans="10:10" hidden="1" x14ac:dyDescent="0.25">
      <c r="J5352" s="107" t="str">
        <f t="shared" si="83"/>
        <v/>
      </c>
    </row>
    <row r="5353" spans="10:10" hidden="1" x14ac:dyDescent="0.25">
      <c r="J5353" s="107" t="str">
        <f t="shared" si="83"/>
        <v/>
      </c>
    </row>
    <row r="5354" spans="10:10" hidden="1" x14ac:dyDescent="0.25">
      <c r="J5354" s="107" t="str">
        <f t="shared" si="83"/>
        <v/>
      </c>
    </row>
    <row r="5355" spans="10:10" hidden="1" x14ac:dyDescent="0.25">
      <c r="J5355" s="107" t="str">
        <f t="shared" si="83"/>
        <v/>
      </c>
    </row>
    <row r="5356" spans="10:10" hidden="1" x14ac:dyDescent="0.25">
      <c r="J5356" s="107" t="str">
        <f t="shared" si="83"/>
        <v/>
      </c>
    </row>
    <row r="5357" spans="10:10" hidden="1" x14ac:dyDescent="0.25">
      <c r="J5357" s="107" t="str">
        <f t="shared" si="83"/>
        <v/>
      </c>
    </row>
    <row r="5358" spans="10:10" hidden="1" x14ac:dyDescent="0.25">
      <c r="J5358" s="107" t="str">
        <f t="shared" si="83"/>
        <v/>
      </c>
    </row>
    <row r="5359" spans="10:10" hidden="1" x14ac:dyDescent="0.25">
      <c r="J5359" s="107" t="str">
        <f t="shared" si="83"/>
        <v/>
      </c>
    </row>
    <row r="5360" spans="10:10" hidden="1" x14ac:dyDescent="0.25">
      <c r="J5360" s="107" t="str">
        <f t="shared" si="83"/>
        <v/>
      </c>
    </row>
    <row r="5361" spans="10:10" hidden="1" x14ac:dyDescent="0.25">
      <c r="J5361" s="107" t="str">
        <f t="shared" si="83"/>
        <v/>
      </c>
    </row>
    <row r="5362" spans="10:10" hidden="1" x14ac:dyDescent="0.25">
      <c r="J5362" s="107" t="str">
        <f t="shared" si="83"/>
        <v/>
      </c>
    </row>
    <row r="5363" spans="10:10" hidden="1" x14ac:dyDescent="0.25">
      <c r="J5363" s="107" t="str">
        <f t="shared" si="83"/>
        <v/>
      </c>
    </row>
    <row r="5364" spans="10:10" hidden="1" x14ac:dyDescent="0.25">
      <c r="J5364" s="107" t="str">
        <f t="shared" si="83"/>
        <v/>
      </c>
    </row>
    <row r="5365" spans="10:10" hidden="1" x14ac:dyDescent="0.25">
      <c r="J5365" s="107" t="str">
        <f t="shared" si="83"/>
        <v/>
      </c>
    </row>
    <row r="5366" spans="10:10" hidden="1" x14ac:dyDescent="0.25">
      <c r="J5366" s="107" t="str">
        <f t="shared" si="83"/>
        <v/>
      </c>
    </row>
    <row r="5367" spans="10:10" hidden="1" x14ac:dyDescent="0.25">
      <c r="J5367" s="107" t="str">
        <f t="shared" si="83"/>
        <v/>
      </c>
    </row>
    <row r="5368" spans="10:10" hidden="1" x14ac:dyDescent="0.25">
      <c r="J5368" s="107" t="str">
        <f t="shared" si="83"/>
        <v/>
      </c>
    </row>
    <row r="5369" spans="10:10" hidden="1" x14ac:dyDescent="0.25">
      <c r="J5369" s="107" t="str">
        <f t="shared" si="83"/>
        <v/>
      </c>
    </row>
    <row r="5370" spans="10:10" hidden="1" x14ac:dyDescent="0.25">
      <c r="J5370" s="107" t="str">
        <f t="shared" si="83"/>
        <v/>
      </c>
    </row>
    <row r="5371" spans="10:10" hidden="1" x14ac:dyDescent="0.25">
      <c r="J5371" s="107" t="str">
        <f t="shared" si="83"/>
        <v/>
      </c>
    </row>
    <row r="5372" spans="10:10" hidden="1" x14ac:dyDescent="0.25">
      <c r="J5372" s="107" t="str">
        <f t="shared" si="83"/>
        <v/>
      </c>
    </row>
    <row r="5373" spans="10:10" hidden="1" x14ac:dyDescent="0.25">
      <c r="J5373" s="107" t="str">
        <f t="shared" si="83"/>
        <v/>
      </c>
    </row>
    <row r="5374" spans="10:10" hidden="1" x14ac:dyDescent="0.25">
      <c r="J5374" s="107" t="str">
        <f t="shared" si="83"/>
        <v/>
      </c>
    </row>
    <row r="5375" spans="10:10" hidden="1" x14ac:dyDescent="0.25">
      <c r="J5375" s="107" t="str">
        <f t="shared" si="83"/>
        <v/>
      </c>
    </row>
    <row r="5376" spans="10:10" hidden="1" x14ac:dyDescent="0.25">
      <c r="J5376" s="107" t="str">
        <f t="shared" si="83"/>
        <v/>
      </c>
    </row>
    <row r="5377" spans="10:10" hidden="1" x14ac:dyDescent="0.25">
      <c r="J5377" s="107" t="str">
        <f t="shared" si="83"/>
        <v/>
      </c>
    </row>
    <row r="5378" spans="10:10" hidden="1" x14ac:dyDescent="0.25">
      <c r="J5378" s="107" t="str">
        <f t="shared" ref="J5378:J5441" si="84">IF(A5378="","",IF(OR(C5378=73,C5378=74,C5378=75),75,IF(OR(C5378=31,C5378=32,C5378=33),33,IF(OR(C5378=301,C5378=302,C5378=303,C5378=304,C5378=305),301,C5378))))</f>
        <v/>
      </c>
    </row>
    <row r="5379" spans="10:10" hidden="1" x14ac:dyDescent="0.25">
      <c r="J5379" s="107" t="str">
        <f t="shared" si="84"/>
        <v/>
      </c>
    </row>
    <row r="5380" spans="10:10" hidden="1" x14ac:dyDescent="0.25">
      <c r="J5380" s="107" t="str">
        <f t="shared" si="84"/>
        <v/>
      </c>
    </row>
    <row r="5381" spans="10:10" hidden="1" x14ac:dyDescent="0.25">
      <c r="J5381" s="107" t="str">
        <f t="shared" si="84"/>
        <v/>
      </c>
    </row>
    <row r="5382" spans="10:10" hidden="1" x14ac:dyDescent="0.25">
      <c r="J5382" s="107" t="str">
        <f t="shared" si="84"/>
        <v/>
      </c>
    </row>
    <row r="5383" spans="10:10" hidden="1" x14ac:dyDescent="0.25">
      <c r="J5383" s="107" t="str">
        <f t="shared" si="84"/>
        <v/>
      </c>
    </row>
    <row r="5384" spans="10:10" hidden="1" x14ac:dyDescent="0.25">
      <c r="J5384" s="107" t="str">
        <f t="shared" si="84"/>
        <v/>
      </c>
    </row>
    <row r="5385" spans="10:10" hidden="1" x14ac:dyDescent="0.25">
      <c r="J5385" s="107" t="str">
        <f t="shared" si="84"/>
        <v/>
      </c>
    </row>
    <row r="5386" spans="10:10" hidden="1" x14ac:dyDescent="0.25">
      <c r="J5386" s="107" t="str">
        <f t="shared" si="84"/>
        <v/>
      </c>
    </row>
    <row r="5387" spans="10:10" hidden="1" x14ac:dyDescent="0.25">
      <c r="J5387" s="107" t="str">
        <f t="shared" si="84"/>
        <v/>
      </c>
    </row>
    <row r="5388" spans="10:10" hidden="1" x14ac:dyDescent="0.25">
      <c r="J5388" s="107" t="str">
        <f t="shared" si="84"/>
        <v/>
      </c>
    </row>
    <row r="5389" spans="10:10" hidden="1" x14ac:dyDescent="0.25">
      <c r="J5389" s="107" t="str">
        <f t="shared" si="84"/>
        <v/>
      </c>
    </row>
    <row r="5390" spans="10:10" hidden="1" x14ac:dyDescent="0.25">
      <c r="J5390" s="107" t="str">
        <f t="shared" si="84"/>
        <v/>
      </c>
    </row>
    <row r="5391" spans="10:10" hidden="1" x14ac:dyDescent="0.25">
      <c r="J5391" s="107" t="str">
        <f t="shared" si="84"/>
        <v/>
      </c>
    </row>
    <row r="5392" spans="10:10" hidden="1" x14ac:dyDescent="0.25">
      <c r="J5392" s="107" t="str">
        <f t="shared" si="84"/>
        <v/>
      </c>
    </row>
    <row r="5393" spans="10:10" hidden="1" x14ac:dyDescent="0.25">
      <c r="J5393" s="107" t="str">
        <f t="shared" si="84"/>
        <v/>
      </c>
    </row>
    <row r="5394" spans="10:10" hidden="1" x14ac:dyDescent="0.25">
      <c r="J5394" s="107" t="str">
        <f t="shared" si="84"/>
        <v/>
      </c>
    </row>
    <row r="5395" spans="10:10" hidden="1" x14ac:dyDescent="0.25">
      <c r="J5395" s="107" t="str">
        <f t="shared" si="84"/>
        <v/>
      </c>
    </row>
    <row r="5396" spans="10:10" hidden="1" x14ac:dyDescent="0.25">
      <c r="J5396" s="107" t="str">
        <f t="shared" si="84"/>
        <v/>
      </c>
    </row>
    <row r="5397" spans="10:10" hidden="1" x14ac:dyDescent="0.25">
      <c r="J5397" s="107" t="str">
        <f t="shared" si="84"/>
        <v/>
      </c>
    </row>
    <row r="5398" spans="10:10" hidden="1" x14ac:dyDescent="0.25">
      <c r="J5398" s="107" t="str">
        <f t="shared" si="84"/>
        <v/>
      </c>
    </row>
    <row r="5399" spans="10:10" hidden="1" x14ac:dyDescent="0.25">
      <c r="J5399" s="107" t="str">
        <f t="shared" si="84"/>
        <v/>
      </c>
    </row>
    <row r="5400" spans="10:10" hidden="1" x14ac:dyDescent="0.25">
      <c r="J5400" s="107" t="str">
        <f t="shared" si="84"/>
        <v/>
      </c>
    </row>
    <row r="5401" spans="10:10" hidden="1" x14ac:dyDescent="0.25">
      <c r="J5401" s="107" t="str">
        <f t="shared" si="84"/>
        <v/>
      </c>
    </row>
    <row r="5402" spans="10:10" hidden="1" x14ac:dyDescent="0.25">
      <c r="J5402" s="107" t="str">
        <f t="shared" si="84"/>
        <v/>
      </c>
    </row>
    <row r="5403" spans="10:10" hidden="1" x14ac:dyDescent="0.25">
      <c r="J5403" s="107" t="str">
        <f t="shared" si="84"/>
        <v/>
      </c>
    </row>
    <row r="5404" spans="10:10" hidden="1" x14ac:dyDescent="0.25">
      <c r="J5404" s="107" t="str">
        <f t="shared" si="84"/>
        <v/>
      </c>
    </row>
    <row r="5405" spans="10:10" hidden="1" x14ac:dyDescent="0.25">
      <c r="J5405" s="107" t="str">
        <f t="shared" si="84"/>
        <v/>
      </c>
    </row>
    <row r="5406" spans="10:10" hidden="1" x14ac:dyDescent="0.25">
      <c r="J5406" s="107" t="str">
        <f t="shared" si="84"/>
        <v/>
      </c>
    </row>
    <row r="5407" spans="10:10" hidden="1" x14ac:dyDescent="0.25">
      <c r="J5407" s="107" t="str">
        <f t="shared" si="84"/>
        <v/>
      </c>
    </row>
    <row r="5408" spans="10:10" hidden="1" x14ac:dyDescent="0.25">
      <c r="J5408" s="107" t="str">
        <f t="shared" si="84"/>
        <v/>
      </c>
    </row>
    <row r="5409" spans="10:10" hidden="1" x14ac:dyDescent="0.25">
      <c r="J5409" s="107" t="str">
        <f t="shared" si="84"/>
        <v/>
      </c>
    </row>
    <row r="5410" spans="10:10" hidden="1" x14ac:dyDescent="0.25">
      <c r="J5410" s="107" t="str">
        <f t="shared" si="84"/>
        <v/>
      </c>
    </row>
    <row r="5411" spans="10:10" hidden="1" x14ac:dyDescent="0.25">
      <c r="J5411" s="107" t="str">
        <f t="shared" si="84"/>
        <v/>
      </c>
    </row>
    <row r="5412" spans="10:10" hidden="1" x14ac:dyDescent="0.25">
      <c r="J5412" s="107" t="str">
        <f t="shared" si="84"/>
        <v/>
      </c>
    </row>
    <row r="5413" spans="10:10" hidden="1" x14ac:dyDescent="0.25">
      <c r="J5413" s="107" t="str">
        <f t="shared" si="84"/>
        <v/>
      </c>
    </row>
    <row r="5414" spans="10:10" hidden="1" x14ac:dyDescent="0.25">
      <c r="J5414" s="107" t="str">
        <f t="shared" si="84"/>
        <v/>
      </c>
    </row>
    <row r="5415" spans="10:10" hidden="1" x14ac:dyDescent="0.25">
      <c r="J5415" s="107" t="str">
        <f t="shared" si="84"/>
        <v/>
      </c>
    </row>
    <row r="5416" spans="10:10" hidden="1" x14ac:dyDescent="0.25">
      <c r="J5416" s="107" t="str">
        <f t="shared" si="84"/>
        <v/>
      </c>
    </row>
    <row r="5417" spans="10:10" hidden="1" x14ac:dyDescent="0.25">
      <c r="J5417" s="107" t="str">
        <f t="shared" si="84"/>
        <v/>
      </c>
    </row>
    <row r="5418" spans="10:10" hidden="1" x14ac:dyDescent="0.25">
      <c r="J5418" s="107" t="str">
        <f t="shared" si="84"/>
        <v/>
      </c>
    </row>
    <row r="5419" spans="10:10" hidden="1" x14ac:dyDescent="0.25">
      <c r="J5419" s="107" t="str">
        <f t="shared" si="84"/>
        <v/>
      </c>
    </row>
    <row r="5420" spans="10:10" hidden="1" x14ac:dyDescent="0.25">
      <c r="J5420" s="107" t="str">
        <f t="shared" si="84"/>
        <v/>
      </c>
    </row>
    <row r="5421" spans="10:10" hidden="1" x14ac:dyDescent="0.25">
      <c r="J5421" s="107" t="str">
        <f t="shared" si="84"/>
        <v/>
      </c>
    </row>
    <row r="5422" spans="10:10" hidden="1" x14ac:dyDescent="0.25">
      <c r="J5422" s="107" t="str">
        <f t="shared" si="84"/>
        <v/>
      </c>
    </row>
    <row r="5423" spans="10:10" hidden="1" x14ac:dyDescent="0.25">
      <c r="J5423" s="107" t="str">
        <f t="shared" si="84"/>
        <v/>
      </c>
    </row>
    <row r="5424" spans="10:10" hidden="1" x14ac:dyDescent="0.25">
      <c r="J5424" s="107" t="str">
        <f t="shared" si="84"/>
        <v/>
      </c>
    </row>
    <row r="5425" spans="10:10" hidden="1" x14ac:dyDescent="0.25">
      <c r="J5425" s="107" t="str">
        <f t="shared" si="84"/>
        <v/>
      </c>
    </row>
    <row r="5426" spans="10:10" hidden="1" x14ac:dyDescent="0.25">
      <c r="J5426" s="107" t="str">
        <f t="shared" si="84"/>
        <v/>
      </c>
    </row>
    <row r="5427" spans="10:10" hidden="1" x14ac:dyDescent="0.25">
      <c r="J5427" s="107" t="str">
        <f t="shared" si="84"/>
        <v/>
      </c>
    </row>
    <row r="5428" spans="10:10" hidden="1" x14ac:dyDescent="0.25">
      <c r="J5428" s="107" t="str">
        <f t="shared" si="84"/>
        <v/>
      </c>
    </row>
    <row r="5429" spans="10:10" hidden="1" x14ac:dyDescent="0.25">
      <c r="J5429" s="107" t="str">
        <f t="shared" si="84"/>
        <v/>
      </c>
    </row>
    <row r="5430" spans="10:10" hidden="1" x14ac:dyDescent="0.25">
      <c r="J5430" s="107" t="str">
        <f t="shared" si="84"/>
        <v/>
      </c>
    </row>
    <row r="5431" spans="10:10" hidden="1" x14ac:dyDescent="0.25">
      <c r="J5431" s="107" t="str">
        <f t="shared" si="84"/>
        <v/>
      </c>
    </row>
    <row r="5432" spans="10:10" hidden="1" x14ac:dyDescent="0.25">
      <c r="J5432" s="107" t="str">
        <f t="shared" si="84"/>
        <v/>
      </c>
    </row>
    <row r="5433" spans="10:10" hidden="1" x14ac:dyDescent="0.25">
      <c r="J5433" s="107" t="str">
        <f t="shared" si="84"/>
        <v/>
      </c>
    </row>
    <row r="5434" spans="10:10" hidden="1" x14ac:dyDescent="0.25">
      <c r="J5434" s="107" t="str">
        <f t="shared" si="84"/>
        <v/>
      </c>
    </row>
    <row r="5435" spans="10:10" hidden="1" x14ac:dyDescent="0.25">
      <c r="J5435" s="107" t="str">
        <f t="shared" si="84"/>
        <v/>
      </c>
    </row>
    <row r="5436" spans="10:10" hidden="1" x14ac:dyDescent="0.25">
      <c r="J5436" s="107" t="str">
        <f t="shared" si="84"/>
        <v/>
      </c>
    </row>
    <row r="5437" spans="10:10" hidden="1" x14ac:dyDescent="0.25">
      <c r="J5437" s="107" t="str">
        <f t="shared" si="84"/>
        <v/>
      </c>
    </row>
    <row r="5438" spans="10:10" hidden="1" x14ac:dyDescent="0.25">
      <c r="J5438" s="107" t="str">
        <f t="shared" si="84"/>
        <v/>
      </c>
    </row>
    <row r="5439" spans="10:10" hidden="1" x14ac:dyDescent="0.25">
      <c r="J5439" s="107" t="str">
        <f t="shared" si="84"/>
        <v/>
      </c>
    </row>
    <row r="5440" spans="10:10" hidden="1" x14ac:dyDescent="0.25">
      <c r="J5440" s="107" t="str">
        <f t="shared" si="84"/>
        <v/>
      </c>
    </row>
    <row r="5441" spans="10:10" hidden="1" x14ac:dyDescent="0.25">
      <c r="J5441" s="107" t="str">
        <f t="shared" si="84"/>
        <v/>
      </c>
    </row>
    <row r="5442" spans="10:10" hidden="1" x14ac:dyDescent="0.25">
      <c r="J5442" s="107" t="str">
        <f t="shared" ref="J5442:J5505" si="85">IF(A5442="","",IF(OR(C5442=73,C5442=74,C5442=75),75,IF(OR(C5442=31,C5442=32,C5442=33),33,IF(OR(C5442=301,C5442=302,C5442=303,C5442=304,C5442=305),301,C5442))))</f>
        <v/>
      </c>
    </row>
    <row r="5443" spans="10:10" hidden="1" x14ac:dyDescent="0.25">
      <c r="J5443" s="107" t="str">
        <f t="shared" si="85"/>
        <v/>
      </c>
    </row>
    <row r="5444" spans="10:10" hidden="1" x14ac:dyDescent="0.25">
      <c r="J5444" s="107" t="str">
        <f t="shared" si="85"/>
        <v/>
      </c>
    </row>
    <row r="5445" spans="10:10" hidden="1" x14ac:dyDescent="0.25">
      <c r="J5445" s="107" t="str">
        <f t="shared" si="85"/>
        <v/>
      </c>
    </row>
    <row r="5446" spans="10:10" hidden="1" x14ac:dyDescent="0.25">
      <c r="J5446" s="107" t="str">
        <f t="shared" si="85"/>
        <v/>
      </c>
    </row>
    <row r="5447" spans="10:10" hidden="1" x14ac:dyDescent="0.25">
      <c r="J5447" s="107" t="str">
        <f t="shared" si="85"/>
        <v/>
      </c>
    </row>
    <row r="5448" spans="10:10" hidden="1" x14ac:dyDescent="0.25">
      <c r="J5448" s="107" t="str">
        <f t="shared" si="85"/>
        <v/>
      </c>
    </row>
    <row r="5449" spans="10:10" hidden="1" x14ac:dyDescent="0.25">
      <c r="J5449" s="107" t="str">
        <f t="shared" si="85"/>
        <v/>
      </c>
    </row>
    <row r="5450" spans="10:10" hidden="1" x14ac:dyDescent="0.25">
      <c r="J5450" s="107" t="str">
        <f t="shared" si="85"/>
        <v/>
      </c>
    </row>
    <row r="5451" spans="10:10" hidden="1" x14ac:dyDescent="0.25">
      <c r="J5451" s="107" t="str">
        <f t="shared" si="85"/>
        <v/>
      </c>
    </row>
    <row r="5452" spans="10:10" hidden="1" x14ac:dyDescent="0.25">
      <c r="J5452" s="107" t="str">
        <f t="shared" si="85"/>
        <v/>
      </c>
    </row>
    <row r="5453" spans="10:10" hidden="1" x14ac:dyDescent="0.25">
      <c r="J5453" s="107" t="str">
        <f t="shared" si="85"/>
        <v/>
      </c>
    </row>
    <row r="5454" spans="10:10" hidden="1" x14ac:dyDescent="0.25">
      <c r="J5454" s="107" t="str">
        <f t="shared" si="85"/>
        <v/>
      </c>
    </row>
    <row r="5455" spans="10:10" hidden="1" x14ac:dyDescent="0.25">
      <c r="J5455" s="107" t="str">
        <f t="shared" si="85"/>
        <v/>
      </c>
    </row>
    <row r="5456" spans="10:10" hidden="1" x14ac:dyDescent="0.25">
      <c r="J5456" s="107" t="str">
        <f t="shared" si="85"/>
        <v/>
      </c>
    </row>
    <row r="5457" spans="10:10" hidden="1" x14ac:dyDescent="0.25">
      <c r="J5457" s="107" t="str">
        <f t="shared" si="85"/>
        <v/>
      </c>
    </row>
    <row r="5458" spans="10:10" hidden="1" x14ac:dyDescent="0.25">
      <c r="J5458" s="107" t="str">
        <f t="shared" si="85"/>
        <v/>
      </c>
    </row>
    <row r="5459" spans="10:10" hidden="1" x14ac:dyDescent="0.25">
      <c r="J5459" s="107" t="str">
        <f t="shared" si="85"/>
        <v/>
      </c>
    </row>
    <row r="5460" spans="10:10" hidden="1" x14ac:dyDescent="0.25">
      <c r="J5460" s="107" t="str">
        <f t="shared" si="85"/>
        <v/>
      </c>
    </row>
    <row r="5461" spans="10:10" hidden="1" x14ac:dyDescent="0.25">
      <c r="J5461" s="107" t="str">
        <f t="shared" si="85"/>
        <v/>
      </c>
    </row>
    <row r="5462" spans="10:10" hidden="1" x14ac:dyDescent="0.25">
      <c r="J5462" s="107" t="str">
        <f t="shared" si="85"/>
        <v/>
      </c>
    </row>
    <row r="5463" spans="10:10" hidden="1" x14ac:dyDescent="0.25">
      <c r="J5463" s="107" t="str">
        <f t="shared" si="85"/>
        <v/>
      </c>
    </row>
    <row r="5464" spans="10:10" hidden="1" x14ac:dyDescent="0.25">
      <c r="J5464" s="107" t="str">
        <f t="shared" si="85"/>
        <v/>
      </c>
    </row>
    <row r="5465" spans="10:10" hidden="1" x14ac:dyDescent="0.25">
      <c r="J5465" s="107" t="str">
        <f t="shared" si="85"/>
        <v/>
      </c>
    </row>
    <row r="5466" spans="10:10" hidden="1" x14ac:dyDescent="0.25">
      <c r="J5466" s="107" t="str">
        <f t="shared" si="85"/>
        <v/>
      </c>
    </row>
    <row r="5467" spans="10:10" hidden="1" x14ac:dyDescent="0.25">
      <c r="J5467" s="107" t="str">
        <f t="shared" si="85"/>
        <v/>
      </c>
    </row>
    <row r="5468" spans="10:10" hidden="1" x14ac:dyDescent="0.25">
      <c r="J5468" s="107" t="str">
        <f t="shared" si="85"/>
        <v/>
      </c>
    </row>
    <row r="5469" spans="10:10" hidden="1" x14ac:dyDescent="0.25">
      <c r="J5469" s="107" t="str">
        <f t="shared" si="85"/>
        <v/>
      </c>
    </row>
    <row r="5470" spans="10:10" hidden="1" x14ac:dyDescent="0.25">
      <c r="J5470" s="107" t="str">
        <f t="shared" si="85"/>
        <v/>
      </c>
    </row>
    <row r="5471" spans="10:10" hidden="1" x14ac:dyDescent="0.25">
      <c r="J5471" s="107" t="str">
        <f t="shared" si="85"/>
        <v/>
      </c>
    </row>
    <row r="5472" spans="10:10" hidden="1" x14ac:dyDescent="0.25">
      <c r="J5472" s="107" t="str">
        <f t="shared" si="85"/>
        <v/>
      </c>
    </row>
    <row r="5473" spans="10:10" hidden="1" x14ac:dyDescent="0.25">
      <c r="J5473" s="107" t="str">
        <f t="shared" si="85"/>
        <v/>
      </c>
    </row>
    <row r="5474" spans="10:10" hidden="1" x14ac:dyDescent="0.25">
      <c r="J5474" s="107" t="str">
        <f t="shared" si="85"/>
        <v/>
      </c>
    </row>
    <row r="5475" spans="10:10" hidden="1" x14ac:dyDescent="0.25">
      <c r="J5475" s="107" t="str">
        <f t="shared" si="85"/>
        <v/>
      </c>
    </row>
    <row r="5476" spans="10:10" hidden="1" x14ac:dyDescent="0.25">
      <c r="J5476" s="107" t="str">
        <f t="shared" si="85"/>
        <v/>
      </c>
    </row>
    <row r="5477" spans="10:10" hidden="1" x14ac:dyDescent="0.25">
      <c r="J5477" s="107" t="str">
        <f t="shared" si="85"/>
        <v/>
      </c>
    </row>
    <row r="5478" spans="10:10" hidden="1" x14ac:dyDescent="0.25">
      <c r="J5478" s="107" t="str">
        <f t="shared" si="85"/>
        <v/>
      </c>
    </row>
    <row r="5479" spans="10:10" hidden="1" x14ac:dyDescent="0.25">
      <c r="J5479" s="107" t="str">
        <f t="shared" si="85"/>
        <v/>
      </c>
    </row>
    <row r="5480" spans="10:10" hidden="1" x14ac:dyDescent="0.25">
      <c r="J5480" s="107" t="str">
        <f t="shared" si="85"/>
        <v/>
      </c>
    </row>
    <row r="5481" spans="10:10" hidden="1" x14ac:dyDescent="0.25">
      <c r="J5481" s="107" t="str">
        <f t="shared" si="85"/>
        <v/>
      </c>
    </row>
    <row r="5482" spans="10:10" hidden="1" x14ac:dyDescent="0.25">
      <c r="J5482" s="107" t="str">
        <f t="shared" si="85"/>
        <v/>
      </c>
    </row>
    <row r="5483" spans="10:10" hidden="1" x14ac:dyDescent="0.25">
      <c r="J5483" s="107" t="str">
        <f t="shared" si="85"/>
        <v/>
      </c>
    </row>
    <row r="5484" spans="10:10" hidden="1" x14ac:dyDescent="0.25">
      <c r="J5484" s="107" t="str">
        <f t="shared" si="85"/>
        <v/>
      </c>
    </row>
    <row r="5485" spans="10:10" hidden="1" x14ac:dyDescent="0.25">
      <c r="J5485" s="107" t="str">
        <f t="shared" si="85"/>
        <v/>
      </c>
    </row>
    <row r="5486" spans="10:10" hidden="1" x14ac:dyDescent="0.25">
      <c r="J5486" s="107" t="str">
        <f t="shared" si="85"/>
        <v/>
      </c>
    </row>
    <row r="5487" spans="10:10" hidden="1" x14ac:dyDescent="0.25">
      <c r="J5487" s="107" t="str">
        <f t="shared" si="85"/>
        <v/>
      </c>
    </row>
    <row r="5488" spans="10:10" hidden="1" x14ac:dyDescent="0.25">
      <c r="J5488" s="107" t="str">
        <f t="shared" si="85"/>
        <v/>
      </c>
    </row>
    <row r="5489" spans="10:10" hidden="1" x14ac:dyDescent="0.25">
      <c r="J5489" s="107" t="str">
        <f t="shared" si="85"/>
        <v/>
      </c>
    </row>
    <row r="5490" spans="10:10" hidden="1" x14ac:dyDescent="0.25">
      <c r="J5490" s="107" t="str">
        <f t="shared" si="85"/>
        <v/>
      </c>
    </row>
    <row r="5491" spans="10:10" hidden="1" x14ac:dyDescent="0.25">
      <c r="J5491" s="107" t="str">
        <f t="shared" si="85"/>
        <v/>
      </c>
    </row>
    <row r="5492" spans="10:10" hidden="1" x14ac:dyDescent="0.25">
      <c r="J5492" s="107" t="str">
        <f t="shared" si="85"/>
        <v/>
      </c>
    </row>
    <row r="5493" spans="10:10" hidden="1" x14ac:dyDescent="0.25">
      <c r="J5493" s="107" t="str">
        <f t="shared" si="85"/>
        <v/>
      </c>
    </row>
    <row r="5494" spans="10:10" hidden="1" x14ac:dyDescent="0.25">
      <c r="J5494" s="107" t="str">
        <f t="shared" si="85"/>
        <v/>
      </c>
    </row>
    <row r="5495" spans="10:10" hidden="1" x14ac:dyDescent="0.25">
      <c r="J5495" s="107" t="str">
        <f t="shared" si="85"/>
        <v/>
      </c>
    </row>
    <row r="5496" spans="10:10" hidden="1" x14ac:dyDescent="0.25">
      <c r="J5496" s="107" t="str">
        <f t="shared" si="85"/>
        <v/>
      </c>
    </row>
    <row r="5497" spans="10:10" hidden="1" x14ac:dyDescent="0.25">
      <c r="J5497" s="107" t="str">
        <f t="shared" si="85"/>
        <v/>
      </c>
    </row>
    <row r="5498" spans="10:10" hidden="1" x14ac:dyDescent="0.25">
      <c r="J5498" s="107" t="str">
        <f t="shared" si="85"/>
        <v/>
      </c>
    </row>
    <row r="5499" spans="10:10" hidden="1" x14ac:dyDescent="0.25">
      <c r="J5499" s="107" t="str">
        <f t="shared" si="85"/>
        <v/>
      </c>
    </row>
    <row r="5500" spans="10:10" hidden="1" x14ac:dyDescent="0.25">
      <c r="J5500" s="107" t="str">
        <f t="shared" si="85"/>
        <v/>
      </c>
    </row>
    <row r="5501" spans="10:10" hidden="1" x14ac:dyDescent="0.25">
      <c r="J5501" s="107" t="str">
        <f t="shared" si="85"/>
        <v/>
      </c>
    </row>
    <row r="5502" spans="10:10" hidden="1" x14ac:dyDescent="0.25">
      <c r="J5502" s="107" t="str">
        <f t="shared" si="85"/>
        <v/>
      </c>
    </row>
    <row r="5503" spans="10:10" hidden="1" x14ac:dyDescent="0.25">
      <c r="J5503" s="107" t="str">
        <f t="shared" si="85"/>
        <v/>
      </c>
    </row>
    <row r="5504" spans="10:10" hidden="1" x14ac:dyDescent="0.25">
      <c r="J5504" s="107" t="str">
        <f t="shared" si="85"/>
        <v/>
      </c>
    </row>
    <row r="5505" spans="10:10" hidden="1" x14ac:dyDescent="0.25">
      <c r="J5505" s="107" t="str">
        <f t="shared" si="85"/>
        <v/>
      </c>
    </row>
    <row r="5506" spans="10:10" hidden="1" x14ac:dyDescent="0.25">
      <c r="J5506" s="107" t="str">
        <f t="shared" ref="J5506:J5569" si="86">IF(A5506="","",IF(OR(C5506=73,C5506=74,C5506=75),75,IF(OR(C5506=31,C5506=32,C5506=33),33,IF(OR(C5506=301,C5506=302,C5506=303,C5506=304,C5506=305),301,C5506))))</f>
        <v/>
      </c>
    </row>
    <row r="5507" spans="10:10" hidden="1" x14ac:dyDescent="0.25">
      <c r="J5507" s="107" t="str">
        <f t="shared" si="86"/>
        <v/>
      </c>
    </row>
    <row r="5508" spans="10:10" hidden="1" x14ac:dyDescent="0.25">
      <c r="J5508" s="107" t="str">
        <f t="shared" si="86"/>
        <v/>
      </c>
    </row>
    <row r="5509" spans="10:10" hidden="1" x14ac:dyDescent="0.25">
      <c r="J5509" s="107" t="str">
        <f t="shared" si="86"/>
        <v/>
      </c>
    </row>
    <row r="5510" spans="10:10" hidden="1" x14ac:dyDescent="0.25">
      <c r="J5510" s="107" t="str">
        <f t="shared" si="86"/>
        <v/>
      </c>
    </row>
    <row r="5511" spans="10:10" hidden="1" x14ac:dyDescent="0.25">
      <c r="J5511" s="107" t="str">
        <f t="shared" si="86"/>
        <v/>
      </c>
    </row>
    <row r="5512" spans="10:10" hidden="1" x14ac:dyDescent="0.25">
      <c r="J5512" s="107" t="str">
        <f t="shared" si="86"/>
        <v/>
      </c>
    </row>
    <row r="5513" spans="10:10" hidden="1" x14ac:dyDescent="0.25">
      <c r="J5513" s="107" t="str">
        <f t="shared" si="86"/>
        <v/>
      </c>
    </row>
    <row r="5514" spans="10:10" hidden="1" x14ac:dyDescent="0.25">
      <c r="J5514" s="107" t="str">
        <f t="shared" si="86"/>
        <v/>
      </c>
    </row>
    <row r="5515" spans="10:10" hidden="1" x14ac:dyDescent="0.25">
      <c r="J5515" s="107" t="str">
        <f t="shared" si="86"/>
        <v/>
      </c>
    </row>
    <row r="5516" spans="10:10" hidden="1" x14ac:dyDescent="0.25">
      <c r="J5516" s="107" t="str">
        <f t="shared" si="86"/>
        <v/>
      </c>
    </row>
    <row r="5517" spans="10:10" hidden="1" x14ac:dyDescent="0.25">
      <c r="J5517" s="107" t="str">
        <f t="shared" si="86"/>
        <v/>
      </c>
    </row>
    <row r="5518" spans="10:10" hidden="1" x14ac:dyDescent="0.25">
      <c r="J5518" s="107" t="str">
        <f t="shared" si="86"/>
        <v/>
      </c>
    </row>
    <row r="5519" spans="10:10" hidden="1" x14ac:dyDescent="0.25">
      <c r="J5519" s="107" t="str">
        <f t="shared" si="86"/>
        <v/>
      </c>
    </row>
    <row r="5520" spans="10:10" hidden="1" x14ac:dyDescent="0.25">
      <c r="J5520" s="107" t="str">
        <f t="shared" si="86"/>
        <v/>
      </c>
    </row>
    <row r="5521" spans="10:10" hidden="1" x14ac:dyDescent="0.25">
      <c r="J5521" s="107" t="str">
        <f t="shared" si="86"/>
        <v/>
      </c>
    </row>
    <row r="5522" spans="10:10" hidden="1" x14ac:dyDescent="0.25">
      <c r="J5522" s="107" t="str">
        <f t="shared" si="86"/>
        <v/>
      </c>
    </row>
    <row r="5523" spans="10:10" hidden="1" x14ac:dyDescent="0.25">
      <c r="J5523" s="107" t="str">
        <f t="shared" si="86"/>
        <v/>
      </c>
    </row>
    <row r="5524" spans="10:10" hidden="1" x14ac:dyDescent="0.25">
      <c r="J5524" s="107" t="str">
        <f t="shared" si="86"/>
        <v/>
      </c>
    </row>
    <row r="5525" spans="10:10" hidden="1" x14ac:dyDescent="0.25">
      <c r="J5525" s="107" t="str">
        <f t="shared" si="86"/>
        <v/>
      </c>
    </row>
    <row r="5526" spans="10:10" hidden="1" x14ac:dyDescent="0.25">
      <c r="J5526" s="107" t="str">
        <f t="shared" si="86"/>
        <v/>
      </c>
    </row>
    <row r="5527" spans="10:10" hidden="1" x14ac:dyDescent="0.25">
      <c r="J5527" s="107" t="str">
        <f t="shared" si="86"/>
        <v/>
      </c>
    </row>
    <row r="5528" spans="10:10" hidden="1" x14ac:dyDescent="0.25">
      <c r="J5528" s="107" t="str">
        <f t="shared" si="86"/>
        <v/>
      </c>
    </row>
    <row r="5529" spans="10:10" hidden="1" x14ac:dyDescent="0.25">
      <c r="J5529" s="107" t="str">
        <f t="shared" si="86"/>
        <v/>
      </c>
    </row>
    <row r="5530" spans="10:10" hidden="1" x14ac:dyDescent="0.25">
      <c r="J5530" s="107" t="str">
        <f t="shared" si="86"/>
        <v/>
      </c>
    </row>
    <row r="5531" spans="10:10" hidden="1" x14ac:dyDescent="0.25">
      <c r="J5531" s="107" t="str">
        <f t="shared" si="86"/>
        <v/>
      </c>
    </row>
    <row r="5532" spans="10:10" hidden="1" x14ac:dyDescent="0.25">
      <c r="J5532" s="107" t="str">
        <f t="shared" si="86"/>
        <v/>
      </c>
    </row>
    <row r="5533" spans="10:10" hidden="1" x14ac:dyDescent="0.25">
      <c r="J5533" s="107" t="str">
        <f t="shared" si="86"/>
        <v/>
      </c>
    </row>
    <row r="5534" spans="10:10" hidden="1" x14ac:dyDescent="0.25">
      <c r="J5534" s="107" t="str">
        <f t="shared" si="86"/>
        <v/>
      </c>
    </row>
    <row r="5535" spans="10:10" hidden="1" x14ac:dyDescent="0.25">
      <c r="J5535" s="107" t="str">
        <f t="shared" si="86"/>
        <v/>
      </c>
    </row>
    <row r="5536" spans="10:10" hidden="1" x14ac:dyDescent="0.25">
      <c r="J5536" s="107" t="str">
        <f t="shared" si="86"/>
        <v/>
      </c>
    </row>
    <row r="5537" spans="10:10" hidden="1" x14ac:dyDescent="0.25">
      <c r="J5537" s="107" t="str">
        <f t="shared" si="86"/>
        <v/>
      </c>
    </row>
    <row r="5538" spans="10:10" hidden="1" x14ac:dyDescent="0.25">
      <c r="J5538" s="107" t="str">
        <f t="shared" si="86"/>
        <v/>
      </c>
    </row>
    <row r="5539" spans="10:10" hidden="1" x14ac:dyDescent="0.25">
      <c r="J5539" s="107" t="str">
        <f t="shared" si="86"/>
        <v/>
      </c>
    </row>
    <row r="5540" spans="10:10" hidden="1" x14ac:dyDescent="0.25">
      <c r="J5540" s="107" t="str">
        <f t="shared" si="86"/>
        <v/>
      </c>
    </row>
    <row r="5541" spans="10:10" hidden="1" x14ac:dyDescent="0.25">
      <c r="J5541" s="107" t="str">
        <f t="shared" si="86"/>
        <v/>
      </c>
    </row>
    <row r="5542" spans="10:10" hidden="1" x14ac:dyDescent="0.25">
      <c r="J5542" s="107" t="str">
        <f t="shared" si="86"/>
        <v/>
      </c>
    </row>
    <row r="5543" spans="10:10" hidden="1" x14ac:dyDescent="0.25">
      <c r="J5543" s="107" t="str">
        <f t="shared" si="86"/>
        <v/>
      </c>
    </row>
    <row r="5544" spans="10:10" hidden="1" x14ac:dyDescent="0.25">
      <c r="J5544" s="107" t="str">
        <f t="shared" si="86"/>
        <v/>
      </c>
    </row>
    <row r="5545" spans="10:10" hidden="1" x14ac:dyDescent="0.25">
      <c r="J5545" s="107" t="str">
        <f t="shared" si="86"/>
        <v/>
      </c>
    </row>
    <row r="5546" spans="10:10" hidden="1" x14ac:dyDescent="0.25">
      <c r="J5546" s="107" t="str">
        <f t="shared" si="86"/>
        <v/>
      </c>
    </row>
    <row r="5547" spans="10:10" hidden="1" x14ac:dyDescent="0.25">
      <c r="J5547" s="107" t="str">
        <f t="shared" si="86"/>
        <v/>
      </c>
    </row>
    <row r="5548" spans="10:10" hidden="1" x14ac:dyDescent="0.25">
      <c r="J5548" s="107" t="str">
        <f t="shared" si="86"/>
        <v/>
      </c>
    </row>
    <row r="5549" spans="10:10" hidden="1" x14ac:dyDescent="0.25">
      <c r="J5549" s="107" t="str">
        <f t="shared" si="86"/>
        <v/>
      </c>
    </row>
    <row r="5550" spans="10:10" hidden="1" x14ac:dyDescent="0.25">
      <c r="J5550" s="107" t="str">
        <f t="shared" si="86"/>
        <v/>
      </c>
    </row>
    <row r="5551" spans="10:10" hidden="1" x14ac:dyDescent="0.25">
      <c r="J5551" s="107" t="str">
        <f t="shared" si="86"/>
        <v/>
      </c>
    </row>
    <row r="5552" spans="10:10" hidden="1" x14ac:dyDescent="0.25">
      <c r="J5552" s="107" t="str">
        <f t="shared" si="86"/>
        <v/>
      </c>
    </row>
    <row r="5553" spans="10:10" hidden="1" x14ac:dyDescent="0.25">
      <c r="J5553" s="107" t="str">
        <f t="shared" si="86"/>
        <v/>
      </c>
    </row>
    <row r="5554" spans="10:10" hidden="1" x14ac:dyDescent="0.25">
      <c r="J5554" s="107" t="str">
        <f t="shared" si="86"/>
        <v/>
      </c>
    </row>
    <row r="5555" spans="10:10" hidden="1" x14ac:dyDescent="0.25">
      <c r="J5555" s="107" t="str">
        <f t="shared" si="86"/>
        <v/>
      </c>
    </row>
    <row r="5556" spans="10:10" hidden="1" x14ac:dyDescent="0.25">
      <c r="J5556" s="107" t="str">
        <f t="shared" si="86"/>
        <v/>
      </c>
    </row>
    <row r="5557" spans="10:10" hidden="1" x14ac:dyDescent="0.25">
      <c r="J5557" s="107" t="str">
        <f t="shared" si="86"/>
        <v/>
      </c>
    </row>
    <row r="5558" spans="10:10" hidden="1" x14ac:dyDescent="0.25">
      <c r="J5558" s="107" t="str">
        <f t="shared" si="86"/>
        <v/>
      </c>
    </row>
    <row r="5559" spans="10:10" hidden="1" x14ac:dyDescent="0.25">
      <c r="J5559" s="107" t="str">
        <f t="shared" si="86"/>
        <v/>
      </c>
    </row>
    <row r="5560" spans="10:10" hidden="1" x14ac:dyDescent="0.25">
      <c r="J5560" s="107" t="str">
        <f t="shared" si="86"/>
        <v/>
      </c>
    </row>
    <row r="5561" spans="10:10" hidden="1" x14ac:dyDescent="0.25">
      <c r="J5561" s="107" t="str">
        <f t="shared" si="86"/>
        <v/>
      </c>
    </row>
    <row r="5562" spans="10:10" hidden="1" x14ac:dyDescent="0.25">
      <c r="J5562" s="107" t="str">
        <f t="shared" si="86"/>
        <v/>
      </c>
    </row>
    <row r="5563" spans="10:10" hidden="1" x14ac:dyDescent="0.25">
      <c r="J5563" s="107" t="str">
        <f t="shared" si="86"/>
        <v/>
      </c>
    </row>
    <row r="5564" spans="10:10" hidden="1" x14ac:dyDescent="0.25">
      <c r="J5564" s="107" t="str">
        <f t="shared" si="86"/>
        <v/>
      </c>
    </row>
    <row r="5565" spans="10:10" hidden="1" x14ac:dyDescent="0.25">
      <c r="J5565" s="107" t="str">
        <f t="shared" si="86"/>
        <v/>
      </c>
    </row>
    <row r="5566" spans="10:10" hidden="1" x14ac:dyDescent="0.25">
      <c r="J5566" s="107" t="str">
        <f t="shared" si="86"/>
        <v/>
      </c>
    </row>
    <row r="5567" spans="10:10" hidden="1" x14ac:dyDescent="0.25">
      <c r="J5567" s="107" t="str">
        <f t="shared" si="86"/>
        <v/>
      </c>
    </row>
    <row r="5568" spans="10:10" hidden="1" x14ac:dyDescent="0.25">
      <c r="J5568" s="107" t="str">
        <f t="shared" si="86"/>
        <v/>
      </c>
    </row>
    <row r="5569" spans="10:10" hidden="1" x14ac:dyDescent="0.25">
      <c r="J5569" s="107" t="str">
        <f t="shared" si="86"/>
        <v/>
      </c>
    </row>
    <row r="5570" spans="10:10" hidden="1" x14ac:dyDescent="0.25">
      <c r="J5570" s="107" t="str">
        <f t="shared" ref="J5570:J5633" si="87">IF(A5570="","",IF(OR(C5570=73,C5570=74,C5570=75),75,IF(OR(C5570=31,C5570=32,C5570=33),33,IF(OR(C5570=301,C5570=302,C5570=303,C5570=304,C5570=305),301,C5570))))</f>
        <v/>
      </c>
    </row>
    <row r="5571" spans="10:10" hidden="1" x14ac:dyDescent="0.25">
      <c r="J5571" s="107" t="str">
        <f t="shared" si="87"/>
        <v/>
      </c>
    </row>
    <row r="5572" spans="10:10" hidden="1" x14ac:dyDescent="0.25">
      <c r="J5572" s="107" t="str">
        <f t="shared" si="87"/>
        <v/>
      </c>
    </row>
    <row r="5573" spans="10:10" hidden="1" x14ac:dyDescent="0.25">
      <c r="J5573" s="107" t="str">
        <f t="shared" si="87"/>
        <v/>
      </c>
    </row>
    <row r="5574" spans="10:10" hidden="1" x14ac:dyDescent="0.25">
      <c r="J5574" s="107" t="str">
        <f t="shared" si="87"/>
        <v/>
      </c>
    </row>
    <row r="5575" spans="10:10" hidden="1" x14ac:dyDescent="0.25">
      <c r="J5575" s="107" t="str">
        <f t="shared" si="87"/>
        <v/>
      </c>
    </row>
    <row r="5576" spans="10:10" hidden="1" x14ac:dyDescent="0.25">
      <c r="J5576" s="107" t="str">
        <f t="shared" si="87"/>
        <v/>
      </c>
    </row>
    <row r="5577" spans="10:10" hidden="1" x14ac:dyDescent="0.25">
      <c r="J5577" s="107" t="str">
        <f t="shared" si="87"/>
        <v/>
      </c>
    </row>
    <row r="5578" spans="10:10" hidden="1" x14ac:dyDescent="0.25">
      <c r="J5578" s="107" t="str">
        <f t="shared" si="87"/>
        <v/>
      </c>
    </row>
    <row r="5579" spans="10:10" hidden="1" x14ac:dyDescent="0.25">
      <c r="J5579" s="107" t="str">
        <f t="shared" si="87"/>
        <v/>
      </c>
    </row>
    <row r="5580" spans="10:10" hidden="1" x14ac:dyDescent="0.25">
      <c r="J5580" s="107" t="str">
        <f t="shared" si="87"/>
        <v/>
      </c>
    </row>
    <row r="5581" spans="10:10" hidden="1" x14ac:dyDescent="0.25">
      <c r="J5581" s="107" t="str">
        <f t="shared" si="87"/>
        <v/>
      </c>
    </row>
    <row r="5582" spans="10:10" hidden="1" x14ac:dyDescent="0.25">
      <c r="J5582" s="107" t="str">
        <f t="shared" si="87"/>
        <v/>
      </c>
    </row>
    <row r="5583" spans="10:10" hidden="1" x14ac:dyDescent="0.25">
      <c r="J5583" s="107" t="str">
        <f t="shared" si="87"/>
        <v/>
      </c>
    </row>
    <row r="5584" spans="10:10" hidden="1" x14ac:dyDescent="0.25">
      <c r="J5584" s="107" t="str">
        <f t="shared" si="87"/>
        <v/>
      </c>
    </row>
    <row r="5585" spans="10:10" hidden="1" x14ac:dyDescent="0.25">
      <c r="J5585" s="107" t="str">
        <f t="shared" si="87"/>
        <v/>
      </c>
    </row>
    <row r="5586" spans="10:10" hidden="1" x14ac:dyDescent="0.25">
      <c r="J5586" s="107" t="str">
        <f t="shared" si="87"/>
        <v/>
      </c>
    </row>
    <row r="5587" spans="10:10" hidden="1" x14ac:dyDescent="0.25">
      <c r="J5587" s="107" t="str">
        <f t="shared" si="87"/>
        <v/>
      </c>
    </row>
    <row r="5588" spans="10:10" hidden="1" x14ac:dyDescent="0.25">
      <c r="J5588" s="107" t="str">
        <f t="shared" si="87"/>
        <v/>
      </c>
    </row>
    <row r="5589" spans="10:10" hidden="1" x14ac:dyDescent="0.25">
      <c r="J5589" s="107" t="str">
        <f t="shared" si="87"/>
        <v/>
      </c>
    </row>
    <row r="5590" spans="10:10" hidden="1" x14ac:dyDescent="0.25">
      <c r="J5590" s="107" t="str">
        <f t="shared" si="87"/>
        <v/>
      </c>
    </row>
    <row r="5591" spans="10:10" hidden="1" x14ac:dyDescent="0.25">
      <c r="J5591" s="107" t="str">
        <f t="shared" si="87"/>
        <v/>
      </c>
    </row>
    <row r="5592" spans="10:10" hidden="1" x14ac:dyDescent="0.25">
      <c r="J5592" s="107" t="str">
        <f t="shared" si="87"/>
        <v/>
      </c>
    </row>
    <row r="5593" spans="10:10" hidden="1" x14ac:dyDescent="0.25">
      <c r="J5593" s="107" t="str">
        <f t="shared" si="87"/>
        <v/>
      </c>
    </row>
    <row r="5594" spans="10:10" hidden="1" x14ac:dyDescent="0.25">
      <c r="J5594" s="107" t="str">
        <f t="shared" si="87"/>
        <v/>
      </c>
    </row>
    <row r="5595" spans="10:10" hidden="1" x14ac:dyDescent="0.25">
      <c r="J5595" s="107" t="str">
        <f t="shared" si="87"/>
        <v/>
      </c>
    </row>
    <row r="5596" spans="10:10" hidden="1" x14ac:dyDescent="0.25">
      <c r="J5596" s="107" t="str">
        <f t="shared" si="87"/>
        <v/>
      </c>
    </row>
    <row r="5597" spans="10:10" hidden="1" x14ac:dyDescent="0.25">
      <c r="J5597" s="107" t="str">
        <f t="shared" si="87"/>
        <v/>
      </c>
    </row>
    <row r="5598" spans="10:10" hidden="1" x14ac:dyDescent="0.25">
      <c r="J5598" s="107" t="str">
        <f t="shared" si="87"/>
        <v/>
      </c>
    </row>
    <row r="5599" spans="10:10" hidden="1" x14ac:dyDescent="0.25">
      <c r="J5599" s="107" t="str">
        <f t="shared" si="87"/>
        <v/>
      </c>
    </row>
    <row r="5600" spans="10:10" hidden="1" x14ac:dyDescent="0.25">
      <c r="J5600" s="107" t="str">
        <f t="shared" si="87"/>
        <v/>
      </c>
    </row>
    <row r="5601" spans="10:10" hidden="1" x14ac:dyDescent="0.25">
      <c r="J5601" s="107" t="str">
        <f t="shared" si="87"/>
        <v/>
      </c>
    </row>
    <row r="5602" spans="10:10" hidden="1" x14ac:dyDescent="0.25">
      <c r="J5602" s="107" t="str">
        <f t="shared" si="87"/>
        <v/>
      </c>
    </row>
    <row r="5603" spans="10:10" hidden="1" x14ac:dyDescent="0.25">
      <c r="J5603" s="107" t="str">
        <f t="shared" si="87"/>
        <v/>
      </c>
    </row>
    <row r="5604" spans="10:10" hidden="1" x14ac:dyDescent="0.25">
      <c r="J5604" s="107" t="str">
        <f t="shared" si="87"/>
        <v/>
      </c>
    </row>
    <row r="5605" spans="10:10" hidden="1" x14ac:dyDescent="0.25">
      <c r="J5605" s="107" t="str">
        <f t="shared" si="87"/>
        <v/>
      </c>
    </row>
    <row r="5606" spans="10:10" hidden="1" x14ac:dyDescent="0.25">
      <c r="J5606" s="107" t="str">
        <f t="shared" si="87"/>
        <v/>
      </c>
    </row>
    <row r="5607" spans="10:10" hidden="1" x14ac:dyDescent="0.25">
      <c r="J5607" s="107" t="str">
        <f t="shared" si="87"/>
        <v/>
      </c>
    </row>
    <row r="5608" spans="10:10" hidden="1" x14ac:dyDescent="0.25">
      <c r="J5608" s="107" t="str">
        <f t="shared" si="87"/>
        <v/>
      </c>
    </row>
    <row r="5609" spans="10:10" hidden="1" x14ac:dyDescent="0.25">
      <c r="J5609" s="107" t="str">
        <f t="shared" si="87"/>
        <v/>
      </c>
    </row>
    <row r="5610" spans="10:10" hidden="1" x14ac:dyDescent="0.25">
      <c r="J5610" s="107" t="str">
        <f t="shared" si="87"/>
        <v/>
      </c>
    </row>
    <row r="5611" spans="10:10" hidden="1" x14ac:dyDescent="0.25">
      <c r="J5611" s="107" t="str">
        <f t="shared" si="87"/>
        <v/>
      </c>
    </row>
    <row r="5612" spans="10:10" hidden="1" x14ac:dyDescent="0.25">
      <c r="J5612" s="107" t="str">
        <f t="shared" si="87"/>
        <v/>
      </c>
    </row>
    <row r="5613" spans="10:10" hidden="1" x14ac:dyDescent="0.25">
      <c r="J5613" s="107" t="str">
        <f t="shared" si="87"/>
        <v/>
      </c>
    </row>
    <row r="5614" spans="10:10" hidden="1" x14ac:dyDescent="0.25">
      <c r="J5614" s="107" t="str">
        <f t="shared" si="87"/>
        <v/>
      </c>
    </row>
    <row r="5615" spans="10:10" hidden="1" x14ac:dyDescent="0.25">
      <c r="J5615" s="107" t="str">
        <f t="shared" si="87"/>
        <v/>
      </c>
    </row>
    <row r="5616" spans="10:10" hidden="1" x14ac:dyDescent="0.25">
      <c r="J5616" s="107" t="str">
        <f t="shared" si="87"/>
        <v/>
      </c>
    </row>
    <row r="5617" spans="10:10" hidden="1" x14ac:dyDescent="0.25">
      <c r="J5617" s="107" t="str">
        <f t="shared" si="87"/>
        <v/>
      </c>
    </row>
    <row r="5618" spans="10:10" hidden="1" x14ac:dyDescent="0.25">
      <c r="J5618" s="107" t="str">
        <f t="shared" si="87"/>
        <v/>
      </c>
    </row>
    <row r="5619" spans="10:10" hidden="1" x14ac:dyDescent="0.25">
      <c r="J5619" s="107" t="str">
        <f t="shared" si="87"/>
        <v/>
      </c>
    </row>
    <row r="5620" spans="10:10" hidden="1" x14ac:dyDescent="0.25">
      <c r="J5620" s="107" t="str">
        <f t="shared" si="87"/>
        <v/>
      </c>
    </row>
    <row r="5621" spans="10:10" hidden="1" x14ac:dyDescent="0.25">
      <c r="J5621" s="107" t="str">
        <f t="shared" si="87"/>
        <v/>
      </c>
    </row>
    <row r="5622" spans="10:10" hidden="1" x14ac:dyDescent="0.25">
      <c r="J5622" s="107" t="str">
        <f t="shared" si="87"/>
        <v/>
      </c>
    </row>
    <row r="5623" spans="10:10" hidden="1" x14ac:dyDescent="0.25">
      <c r="J5623" s="107" t="str">
        <f t="shared" si="87"/>
        <v/>
      </c>
    </row>
    <row r="5624" spans="10:10" hidden="1" x14ac:dyDescent="0.25">
      <c r="J5624" s="107" t="str">
        <f t="shared" si="87"/>
        <v/>
      </c>
    </row>
    <row r="5625" spans="10:10" hidden="1" x14ac:dyDescent="0.25">
      <c r="J5625" s="107" t="str">
        <f t="shared" si="87"/>
        <v/>
      </c>
    </row>
    <row r="5626" spans="10:10" hidden="1" x14ac:dyDescent="0.25">
      <c r="J5626" s="107" t="str">
        <f t="shared" si="87"/>
        <v/>
      </c>
    </row>
    <row r="5627" spans="10:10" hidden="1" x14ac:dyDescent="0.25">
      <c r="J5627" s="107" t="str">
        <f t="shared" si="87"/>
        <v/>
      </c>
    </row>
    <row r="5628" spans="10:10" hidden="1" x14ac:dyDescent="0.25">
      <c r="J5628" s="107" t="str">
        <f t="shared" si="87"/>
        <v/>
      </c>
    </row>
    <row r="5629" spans="10:10" hidden="1" x14ac:dyDescent="0.25">
      <c r="J5629" s="107" t="str">
        <f t="shared" si="87"/>
        <v/>
      </c>
    </row>
    <row r="5630" spans="10:10" hidden="1" x14ac:dyDescent="0.25">
      <c r="J5630" s="107" t="str">
        <f t="shared" si="87"/>
        <v/>
      </c>
    </row>
    <row r="5631" spans="10:10" hidden="1" x14ac:dyDescent="0.25">
      <c r="J5631" s="107" t="str">
        <f t="shared" si="87"/>
        <v/>
      </c>
    </row>
    <row r="5632" spans="10:10" hidden="1" x14ac:dyDescent="0.25">
      <c r="J5632" s="107" t="str">
        <f t="shared" si="87"/>
        <v/>
      </c>
    </row>
    <row r="5633" spans="10:10" hidden="1" x14ac:dyDescent="0.25">
      <c r="J5633" s="107" t="str">
        <f t="shared" si="87"/>
        <v/>
      </c>
    </row>
    <row r="5634" spans="10:10" hidden="1" x14ac:dyDescent="0.25">
      <c r="J5634" s="107" t="str">
        <f t="shared" ref="J5634:J5697" si="88">IF(A5634="","",IF(OR(C5634=73,C5634=74,C5634=75),75,IF(OR(C5634=31,C5634=32,C5634=33),33,IF(OR(C5634=301,C5634=302,C5634=303,C5634=304,C5634=305),301,C5634))))</f>
        <v/>
      </c>
    </row>
    <row r="5635" spans="10:10" hidden="1" x14ac:dyDescent="0.25">
      <c r="J5635" s="107" t="str">
        <f t="shared" si="88"/>
        <v/>
      </c>
    </row>
    <row r="5636" spans="10:10" hidden="1" x14ac:dyDescent="0.25">
      <c r="J5636" s="107" t="str">
        <f t="shared" si="88"/>
        <v/>
      </c>
    </row>
    <row r="5637" spans="10:10" hidden="1" x14ac:dyDescent="0.25">
      <c r="J5637" s="107" t="str">
        <f t="shared" si="88"/>
        <v/>
      </c>
    </row>
    <row r="5638" spans="10:10" hidden="1" x14ac:dyDescent="0.25">
      <c r="J5638" s="107" t="str">
        <f t="shared" si="88"/>
        <v/>
      </c>
    </row>
    <row r="5639" spans="10:10" hidden="1" x14ac:dyDescent="0.25">
      <c r="J5639" s="107" t="str">
        <f t="shared" si="88"/>
        <v/>
      </c>
    </row>
    <row r="5640" spans="10:10" hidden="1" x14ac:dyDescent="0.25">
      <c r="J5640" s="107" t="str">
        <f t="shared" si="88"/>
        <v/>
      </c>
    </row>
    <row r="5641" spans="10:10" hidden="1" x14ac:dyDescent="0.25">
      <c r="J5641" s="107" t="str">
        <f t="shared" si="88"/>
        <v/>
      </c>
    </row>
    <row r="5642" spans="10:10" hidden="1" x14ac:dyDescent="0.25">
      <c r="J5642" s="107" t="str">
        <f t="shared" si="88"/>
        <v/>
      </c>
    </row>
    <row r="5643" spans="10:10" hidden="1" x14ac:dyDescent="0.25">
      <c r="J5643" s="107" t="str">
        <f t="shared" si="88"/>
        <v/>
      </c>
    </row>
    <row r="5644" spans="10:10" hidden="1" x14ac:dyDescent="0.25">
      <c r="J5644" s="107" t="str">
        <f t="shared" si="88"/>
        <v/>
      </c>
    </row>
    <row r="5645" spans="10:10" hidden="1" x14ac:dyDescent="0.25">
      <c r="J5645" s="107" t="str">
        <f t="shared" si="88"/>
        <v/>
      </c>
    </row>
    <row r="5646" spans="10:10" hidden="1" x14ac:dyDescent="0.25">
      <c r="J5646" s="107" t="str">
        <f t="shared" si="88"/>
        <v/>
      </c>
    </row>
    <row r="5647" spans="10:10" hidden="1" x14ac:dyDescent="0.25">
      <c r="J5647" s="107" t="str">
        <f t="shared" si="88"/>
        <v/>
      </c>
    </row>
    <row r="5648" spans="10:10" hidden="1" x14ac:dyDescent="0.25">
      <c r="J5648" s="107" t="str">
        <f t="shared" si="88"/>
        <v/>
      </c>
    </row>
    <row r="5649" spans="10:10" hidden="1" x14ac:dyDescent="0.25">
      <c r="J5649" s="107" t="str">
        <f t="shared" si="88"/>
        <v/>
      </c>
    </row>
    <row r="5650" spans="10:10" hidden="1" x14ac:dyDescent="0.25">
      <c r="J5650" s="107" t="str">
        <f t="shared" si="88"/>
        <v/>
      </c>
    </row>
    <row r="5651" spans="10:10" hidden="1" x14ac:dyDescent="0.25">
      <c r="J5651" s="107" t="str">
        <f t="shared" si="88"/>
        <v/>
      </c>
    </row>
    <row r="5652" spans="10:10" hidden="1" x14ac:dyDescent="0.25">
      <c r="J5652" s="107" t="str">
        <f t="shared" si="88"/>
        <v/>
      </c>
    </row>
    <row r="5653" spans="10:10" hidden="1" x14ac:dyDescent="0.25">
      <c r="J5653" s="107" t="str">
        <f t="shared" si="88"/>
        <v/>
      </c>
    </row>
    <row r="5654" spans="10:10" hidden="1" x14ac:dyDescent="0.25">
      <c r="J5654" s="107" t="str">
        <f t="shared" si="88"/>
        <v/>
      </c>
    </row>
    <row r="5655" spans="10:10" hidden="1" x14ac:dyDescent="0.25">
      <c r="J5655" s="107" t="str">
        <f t="shared" si="88"/>
        <v/>
      </c>
    </row>
    <row r="5656" spans="10:10" hidden="1" x14ac:dyDescent="0.25">
      <c r="J5656" s="107" t="str">
        <f t="shared" si="88"/>
        <v/>
      </c>
    </row>
    <row r="5657" spans="10:10" hidden="1" x14ac:dyDescent="0.25">
      <c r="J5657" s="107" t="str">
        <f t="shared" si="88"/>
        <v/>
      </c>
    </row>
    <row r="5658" spans="10:10" hidden="1" x14ac:dyDescent="0.25">
      <c r="J5658" s="107" t="str">
        <f t="shared" si="88"/>
        <v/>
      </c>
    </row>
    <row r="5659" spans="10:10" hidden="1" x14ac:dyDescent="0.25">
      <c r="J5659" s="107" t="str">
        <f t="shared" si="88"/>
        <v/>
      </c>
    </row>
    <row r="5660" spans="10:10" hidden="1" x14ac:dyDescent="0.25">
      <c r="J5660" s="107" t="str">
        <f t="shared" si="88"/>
        <v/>
      </c>
    </row>
    <row r="5661" spans="10:10" hidden="1" x14ac:dyDescent="0.25">
      <c r="J5661" s="107" t="str">
        <f t="shared" si="88"/>
        <v/>
      </c>
    </row>
    <row r="5662" spans="10:10" hidden="1" x14ac:dyDescent="0.25">
      <c r="J5662" s="107" t="str">
        <f t="shared" si="88"/>
        <v/>
      </c>
    </row>
    <row r="5663" spans="10:10" hidden="1" x14ac:dyDescent="0.25">
      <c r="J5663" s="107" t="str">
        <f t="shared" si="88"/>
        <v/>
      </c>
    </row>
    <row r="5664" spans="10:10" hidden="1" x14ac:dyDescent="0.25">
      <c r="J5664" s="107" t="str">
        <f t="shared" si="88"/>
        <v/>
      </c>
    </row>
    <row r="5665" spans="10:10" hidden="1" x14ac:dyDescent="0.25">
      <c r="J5665" s="107" t="str">
        <f t="shared" si="88"/>
        <v/>
      </c>
    </row>
    <row r="5666" spans="10:10" hidden="1" x14ac:dyDescent="0.25">
      <c r="J5666" s="107" t="str">
        <f t="shared" si="88"/>
        <v/>
      </c>
    </row>
    <row r="5667" spans="10:10" hidden="1" x14ac:dyDescent="0.25">
      <c r="J5667" s="107" t="str">
        <f t="shared" si="88"/>
        <v/>
      </c>
    </row>
    <row r="5668" spans="10:10" hidden="1" x14ac:dyDescent="0.25">
      <c r="J5668" s="107" t="str">
        <f t="shared" si="88"/>
        <v/>
      </c>
    </row>
    <row r="5669" spans="10:10" hidden="1" x14ac:dyDescent="0.25">
      <c r="J5669" s="107" t="str">
        <f t="shared" si="88"/>
        <v/>
      </c>
    </row>
    <row r="5670" spans="10:10" hidden="1" x14ac:dyDescent="0.25">
      <c r="J5670" s="107" t="str">
        <f t="shared" si="88"/>
        <v/>
      </c>
    </row>
    <row r="5671" spans="10:10" hidden="1" x14ac:dyDescent="0.25">
      <c r="J5671" s="107" t="str">
        <f t="shared" si="88"/>
        <v/>
      </c>
    </row>
    <row r="5672" spans="10:10" hidden="1" x14ac:dyDescent="0.25">
      <c r="J5672" s="107" t="str">
        <f t="shared" si="88"/>
        <v/>
      </c>
    </row>
    <row r="5673" spans="10:10" hidden="1" x14ac:dyDescent="0.25">
      <c r="J5673" s="107" t="str">
        <f t="shared" si="88"/>
        <v/>
      </c>
    </row>
    <row r="5674" spans="10:10" hidden="1" x14ac:dyDescent="0.25">
      <c r="J5674" s="107" t="str">
        <f t="shared" si="88"/>
        <v/>
      </c>
    </row>
    <row r="5675" spans="10:10" hidden="1" x14ac:dyDescent="0.25">
      <c r="J5675" s="107" t="str">
        <f t="shared" si="88"/>
        <v/>
      </c>
    </row>
    <row r="5676" spans="10:10" hidden="1" x14ac:dyDescent="0.25">
      <c r="J5676" s="107" t="str">
        <f t="shared" si="88"/>
        <v/>
      </c>
    </row>
    <row r="5677" spans="10:10" hidden="1" x14ac:dyDescent="0.25">
      <c r="J5677" s="107" t="str">
        <f t="shared" si="88"/>
        <v/>
      </c>
    </row>
    <row r="5678" spans="10:10" hidden="1" x14ac:dyDescent="0.25">
      <c r="J5678" s="107" t="str">
        <f t="shared" si="88"/>
        <v/>
      </c>
    </row>
    <row r="5679" spans="10:10" hidden="1" x14ac:dyDescent="0.25">
      <c r="J5679" s="107" t="str">
        <f t="shared" si="88"/>
        <v/>
      </c>
    </row>
    <row r="5680" spans="10:10" hidden="1" x14ac:dyDescent="0.25">
      <c r="J5680" s="107" t="str">
        <f t="shared" si="88"/>
        <v/>
      </c>
    </row>
    <row r="5681" spans="10:10" hidden="1" x14ac:dyDescent="0.25">
      <c r="J5681" s="107" t="str">
        <f t="shared" si="88"/>
        <v/>
      </c>
    </row>
    <row r="5682" spans="10:10" hidden="1" x14ac:dyDescent="0.25">
      <c r="J5682" s="107" t="str">
        <f t="shared" si="88"/>
        <v/>
      </c>
    </row>
    <row r="5683" spans="10:10" hidden="1" x14ac:dyDescent="0.25">
      <c r="J5683" s="107" t="str">
        <f t="shared" si="88"/>
        <v/>
      </c>
    </row>
    <row r="5684" spans="10:10" hidden="1" x14ac:dyDescent="0.25">
      <c r="J5684" s="107" t="str">
        <f t="shared" si="88"/>
        <v/>
      </c>
    </row>
    <row r="5685" spans="10:10" hidden="1" x14ac:dyDescent="0.25">
      <c r="J5685" s="107" t="str">
        <f t="shared" si="88"/>
        <v/>
      </c>
    </row>
    <row r="5686" spans="10:10" hidden="1" x14ac:dyDescent="0.25">
      <c r="J5686" s="107" t="str">
        <f t="shared" si="88"/>
        <v/>
      </c>
    </row>
    <row r="5687" spans="10:10" hidden="1" x14ac:dyDescent="0.25">
      <c r="J5687" s="107" t="str">
        <f t="shared" si="88"/>
        <v/>
      </c>
    </row>
    <row r="5688" spans="10:10" hidden="1" x14ac:dyDescent="0.25">
      <c r="J5688" s="107" t="str">
        <f t="shared" si="88"/>
        <v/>
      </c>
    </row>
    <row r="5689" spans="10:10" hidden="1" x14ac:dyDescent="0.25">
      <c r="J5689" s="107" t="str">
        <f t="shared" si="88"/>
        <v/>
      </c>
    </row>
    <row r="5690" spans="10:10" hidden="1" x14ac:dyDescent="0.25">
      <c r="J5690" s="107" t="str">
        <f t="shared" si="88"/>
        <v/>
      </c>
    </row>
    <row r="5691" spans="10:10" hidden="1" x14ac:dyDescent="0.25">
      <c r="J5691" s="107" t="str">
        <f t="shared" si="88"/>
        <v/>
      </c>
    </row>
    <row r="5692" spans="10:10" hidden="1" x14ac:dyDescent="0.25">
      <c r="J5692" s="107" t="str">
        <f t="shared" si="88"/>
        <v/>
      </c>
    </row>
    <row r="5693" spans="10:10" hidden="1" x14ac:dyDescent="0.25">
      <c r="J5693" s="107" t="str">
        <f t="shared" si="88"/>
        <v/>
      </c>
    </row>
    <row r="5694" spans="10:10" hidden="1" x14ac:dyDescent="0.25">
      <c r="J5694" s="107" t="str">
        <f t="shared" si="88"/>
        <v/>
      </c>
    </row>
    <row r="5695" spans="10:10" hidden="1" x14ac:dyDescent="0.25">
      <c r="J5695" s="107" t="str">
        <f t="shared" si="88"/>
        <v/>
      </c>
    </row>
    <row r="5696" spans="10:10" hidden="1" x14ac:dyDescent="0.25">
      <c r="J5696" s="107" t="str">
        <f t="shared" si="88"/>
        <v/>
      </c>
    </row>
    <row r="5697" spans="10:10" hidden="1" x14ac:dyDescent="0.25">
      <c r="J5697" s="107" t="str">
        <f t="shared" si="88"/>
        <v/>
      </c>
    </row>
    <row r="5698" spans="10:10" hidden="1" x14ac:dyDescent="0.25">
      <c r="J5698" s="107" t="str">
        <f t="shared" ref="J5698:J5761" si="89">IF(A5698="","",IF(OR(C5698=73,C5698=74,C5698=75),75,IF(OR(C5698=31,C5698=32,C5698=33),33,IF(OR(C5698=301,C5698=302,C5698=303,C5698=304,C5698=305),301,C5698))))</f>
        <v/>
      </c>
    </row>
    <row r="5699" spans="10:10" hidden="1" x14ac:dyDescent="0.25">
      <c r="J5699" s="107" t="str">
        <f t="shared" si="89"/>
        <v/>
      </c>
    </row>
    <row r="5700" spans="10:10" hidden="1" x14ac:dyDescent="0.25">
      <c r="J5700" s="107" t="str">
        <f t="shared" si="89"/>
        <v/>
      </c>
    </row>
    <row r="5701" spans="10:10" hidden="1" x14ac:dyDescent="0.25">
      <c r="J5701" s="107" t="str">
        <f t="shared" si="89"/>
        <v/>
      </c>
    </row>
    <row r="5702" spans="10:10" hidden="1" x14ac:dyDescent="0.25">
      <c r="J5702" s="107" t="str">
        <f t="shared" si="89"/>
        <v/>
      </c>
    </row>
    <row r="5703" spans="10:10" hidden="1" x14ac:dyDescent="0.25">
      <c r="J5703" s="107" t="str">
        <f t="shared" si="89"/>
        <v/>
      </c>
    </row>
    <row r="5704" spans="10:10" hidden="1" x14ac:dyDescent="0.25">
      <c r="J5704" s="107" t="str">
        <f t="shared" si="89"/>
        <v/>
      </c>
    </row>
    <row r="5705" spans="10:10" hidden="1" x14ac:dyDescent="0.25">
      <c r="J5705" s="107" t="str">
        <f t="shared" si="89"/>
        <v/>
      </c>
    </row>
    <row r="5706" spans="10:10" hidden="1" x14ac:dyDescent="0.25">
      <c r="J5706" s="107" t="str">
        <f t="shared" si="89"/>
        <v/>
      </c>
    </row>
    <row r="5707" spans="10:10" hidden="1" x14ac:dyDescent="0.25">
      <c r="J5707" s="107" t="str">
        <f t="shared" si="89"/>
        <v/>
      </c>
    </row>
    <row r="5708" spans="10:10" hidden="1" x14ac:dyDescent="0.25">
      <c r="J5708" s="107" t="str">
        <f t="shared" si="89"/>
        <v/>
      </c>
    </row>
    <row r="5709" spans="10:10" hidden="1" x14ac:dyDescent="0.25">
      <c r="J5709" s="107" t="str">
        <f t="shared" si="89"/>
        <v/>
      </c>
    </row>
    <row r="5710" spans="10:10" hidden="1" x14ac:dyDescent="0.25">
      <c r="J5710" s="107" t="str">
        <f t="shared" si="89"/>
        <v/>
      </c>
    </row>
    <row r="5711" spans="10:10" hidden="1" x14ac:dyDescent="0.25">
      <c r="J5711" s="107" t="str">
        <f t="shared" si="89"/>
        <v/>
      </c>
    </row>
    <row r="5712" spans="10:10" hidden="1" x14ac:dyDescent="0.25">
      <c r="J5712" s="107" t="str">
        <f t="shared" si="89"/>
        <v/>
      </c>
    </row>
    <row r="5713" spans="10:10" hidden="1" x14ac:dyDescent="0.25">
      <c r="J5713" s="107" t="str">
        <f t="shared" si="89"/>
        <v/>
      </c>
    </row>
    <row r="5714" spans="10:10" hidden="1" x14ac:dyDescent="0.25">
      <c r="J5714" s="107" t="str">
        <f t="shared" si="89"/>
        <v/>
      </c>
    </row>
    <row r="5715" spans="10:10" hidden="1" x14ac:dyDescent="0.25">
      <c r="J5715" s="107" t="str">
        <f t="shared" si="89"/>
        <v/>
      </c>
    </row>
    <row r="5716" spans="10:10" hidden="1" x14ac:dyDescent="0.25">
      <c r="J5716" s="107" t="str">
        <f t="shared" si="89"/>
        <v/>
      </c>
    </row>
    <row r="5717" spans="10:10" hidden="1" x14ac:dyDescent="0.25">
      <c r="J5717" s="107" t="str">
        <f t="shared" si="89"/>
        <v/>
      </c>
    </row>
    <row r="5718" spans="10:10" hidden="1" x14ac:dyDescent="0.25">
      <c r="J5718" s="107" t="str">
        <f t="shared" si="89"/>
        <v/>
      </c>
    </row>
    <row r="5719" spans="10:10" hidden="1" x14ac:dyDescent="0.25">
      <c r="J5719" s="107" t="str">
        <f t="shared" si="89"/>
        <v/>
      </c>
    </row>
    <row r="5720" spans="10:10" hidden="1" x14ac:dyDescent="0.25">
      <c r="J5720" s="107" t="str">
        <f t="shared" si="89"/>
        <v/>
      </c>
    </row>
    <row r="5721" spans="10:10" hidden="1" x14ac:dyDescent="0.25">
      <c r="J5721" s="107" t="str">
        <f t="shared" si="89"/>
        <v/>
      </c>
    </row>
    <row r="5722" spans="10:10" hidden="1" x14ac:dyDescent="0.25">
      <c r="J5722" s="107" t="str">
        <f t="shared" si="89"/>
        <v/>
      </c>
    </row>
    <row r="5723" spans="10:10" hidden="1" x14ac:dyDescent="0.25">
      <c r="J5723" s="107" t="str">
        <f t="shared" si="89"/>
        <v/>
      </c>
    </row>
    <row r="5724" spans="10:10" hidden="1" x14ac:dyDescent="0.25">
      <c r="J5724" s="107" t="str">
        <f t="shared" si="89"/>
        <v/>
      </c>
    </row>
    <row r="5725" spans="10:10" hidden="1" x14ac:dyDescent="0.25">
      <c r="J5725" s="107" t="str">
        <f t="shared" si="89"/>
        <v/>
      </c>
    </row>
    <row r="5726" spans="10:10" hidden="1" x14ac:dyDescent="0.25">
      <c r="J5726" s="107" t="str">
        <f t="shared" si="89"/>
        <v/>
      </c>
    </row>
    <row r="5727" spans="10:10" hidden="1" x14ac:dyDescent="0.25">
      <c r="J5727" s="107" t="str">
        <f t="shared" si="89"/>
        <v/>
      </c>
    </row>
    <row r="5728" spans="10:10" hidden="1" x14ac:dyDescent="0.25">
      <c r="J5728" s="107" t="str">
        <f t="shared" si="89"/>
        <v/>
      </c>
    </row>
    <row r="5729" spans="10:10" hidden="1" x14ac:dyDescent="0.25">
      <c r="J5729" s="107" t="str">
        <f t="shared" si="89"/>
        <v/>
      </c>
    </row>
    <row r="5730" spans="10:10" hidden="1" x14ac:dyDescent="0.25">
      <c r="J5730" s="107" t="str">
        <f t="shared" si="89"/>
        <v/>
      </c>
    </row>
    <row r="5731" spans="10:10" hidden="1" x14ac:dyDescent="0.25">
      <c r="J5731" s="107" t="str">
        <f t="shared" si="89"/>
        <v/>
      </c>
    </row>
    <row r="5732" spans="10:10" hidden="1" x14ac:dyDescent="0.25">
      <c r="J5732" s="107" t="str">
        <f t="shared" si="89"/>
        <v/>
      </c>
    </row>
    <row r="5733" spans="10:10" hidden="1" x14ac:dyDescent="0.25">
      <c r="J5733" s="107" t="str">
        <f t="shared" si="89"/>
        <v/>
      </c>
    </row>
    <row r="5734" spans="10:10" hidden="1" x14ac:dyDescent="0.25">
      <c r="J5734" s="107" t="str">
        <f t="shared" si="89"/>
        <v/>
      </c>
    </row>
    <row r="5735" spans="10:10" hidden="1" x14ac:dyDescent="0.25">
      <c r="J5735" s="107" t="str">
        <f t="shared" si="89"/>
        <v/>
      </c>
    </row>
    <row r="5736" spans="10:10" hidden="1" x14ac:dyDescent="0.25">
      <c r="J5736" s="107" t="str">
        <f t="shared" si="89"/>
        <v/>
      </c>
    </row>
    <row r="5737" spans="10:10" hidden="1" x14ac:dyDescent="0.25">
      <c r="J5737" s="107" t="str">
        <f t="shared" si="89"/>
        <v/>
      </c>
    </row>
    <row r="5738" spans="10:10" hidden="1" x14ac:dyDescent="0.25">
      <c r="J5738" s="107" t="str">
        <f t="shared" si="89"/>
        <v/>
      </c>
    </row>
    <row r="5739" spans="10:10" hidden="1" x14ac:dyDescent="0.25">
      <c r="J5739" s="107" t="str">
        <f t="shared" si="89"/>
        <v/>
      </c>
    </row>
    <row r="5740" spans="10:10" hidden="1" x14ac:dyDescent="0.25">
      <c r="J5740" s="107" t="str">
        <f t="shared" si="89"/>
        <v/>
      </c>
    </row>
    <row r="5741" spans="10:10" hidden="1" x14ac:dyDescent="0.25">
      <c r="J5741" s="107" t="str">
        <f t="shared" si="89"/>
        <v/>
      </c>
    </row>
    <row r="5742" spans="10:10" hidden="1" x14ac:dyDescent="0.25">
      <c r="J5742" s="107" t="str">
        <f t="shared" si="89"/>
        <v/>
      </c>
    </row>
    <row r="5743" spans="10:10" hidden="1" x14ac:dyDescent="0.25">
      <c r="J5743" s="107" t="str">
        <f t="shared" si="89"/>
        <v/>
      </c>
    </row>
    <row r="5744" spans="10:10" hidden="1" x14ac:dyDescent="0.25">
      <c r="J5744" s="107" t="str">
        <f t="shared" si="89"/>
        <v/>
      </c>
    </row>
    <row r="5745" spans="10:10" hidden="1" x14ac:dyDescent="0.25">
      <c r="J5745" s="107" t="str">
        <f t="shared" si="89"/>
        <v/>
      </c>
    </row>
    <row r="5746" spans="10:10" hidden="1" x14ac:dyDescent="0.25">
      <c r="J5746" s="107" t="str">
        <f t="shared" si="89"/>
        <v/>
      </c>
    </row>
    <row r="5747" spans="10:10" hidden="1" x14ac:dyDescent="0.25">
      <c r="J5747" s="107" t="str">
        <f t="shared" si="89"/>
        <v/>
      </c>
    </row>
    <row r="5748" spans="10:10" hidden="1" x14ac:dyDescent="0.25">
      <c r="J5748" s="107" t="str">
        <f t="shared" si="89"/>
        <v/>
      </c>
    </row>
    <row r="5749" spans="10:10" hidden="1" x14ac:dyDescent="0.25">
      <c r="J5749" s="107" t="str">
        <f t="shared" si="89"/>
        <v/>
      </c>
    </row>
    <row r="5750" spans="10:10" hidden="1" x14ac:dyDescent="0.25">
      <c r="J5750" s="107" t="str">
        <f t="shared" si="89"/>
        <v/>
      </c>
    </row>
    <row r="5751" spans="10:10" hidden="1" x14ac:dyDescent="0.25">
      <c r="J5751" s="107" t="str">
        <f t="shared" si="89"/>
        <v/>
      </c>
    </row>
    <row r="5752" spans="10:10" hidden="1" x14ac:dyDescent="0.25">
      <c r="J5752" s="107" t="str">
        <f t="shared" si="89"/>
        <v/>
      </c>
    </row>
    <row r="5753" spans="10:10" hidden="1" x14ac:dyDescent="0.25">
      <c r="J5753" s="107" t="str">
        <f t="shared" si="89"/>
        <v/>
      </c>
    </row>
    <row r="5754" spans="10:10" hidden="1" x14ac:dyDescent="0.25">
      <c r="J5754" s="107" t="str">
        <f t="shared" si="89"/>
        <v/>
      </c>
    </row>
    <row r="5755" spans="10:10" hidden="1" x14ac:dyDescent="0.25">
      <c r="J5755" s="107" t="str">
        <f t="shared" si="89"/>
        <v/>
      </c>
    </row>
    <row r="5756" spans="10:10" hidden="1" x14ac:dyDescent="0.25">
      <c r="J5756" s="107" t="str">
        <f t="shared" si="89"/>
        <v/>
      </c>
    </row>
    <row r="5757" spans="10:10" hidden="1" x14ac:dyDescent="0.25">
      <c r="J5757" s="107" t="str">
        <f t="shared" si="89"/>
        <v/>
      </c>
    </row>
    <row r="5758" spans="10:10" hidden="1" x14ac:dyDescent="0.25">
      <c r="J5758" s="107" t="str">
        <f t="shared" si="89"/>
        <v/>
      </c>
    </row>
    <row r="5759" spans="10:10" hidden="1" x14ac:dyDescent="0.25">
      <c r="J5759" s="107" t="str">
        <f t="shared" si="89"/>
        <v/>
      </c>
    </row>
    <row r="5760" spans="10:10" hidden="1" x14ac:dyDescent="0.25">
      <c r="J5760" s="107" t="str">
        <f t="shared" si="89"/>
        <v/>
      </c>
    </row>
    <row r="5761" spans="10:10" hidden="1" x14ac:dyDescent="0.25">
      <c r="J5761" s="107" t="str">
        <f t="shared" si="89"/>
        <v/>
      </c>
    </row>
    <row r="5762" spans="10:10" hidden="1" x14ac:dyDescent="0.25">
      <c r="J5762" s="107" t="str">
        <f t="shared" ref="J5762:J5825" si="90">IF(A5762="","",IF(OR(C5762=73,C5762=74,C5762=75),75,IF(OR(C5762=31,C5762=32,C5762=33),33,IF(OR(C5762=301,C5762=302,C5762=303,C5762=304,C5762=305),301,C5762))))</f>
        <v/>
      </c>
    </row>
    <row r="5763" spans="10:10" hidden="1" x14ac:dyDescent="0.25">
      <c r="J5763" s="107" t="str">
        <f t="shared" si="90"/>
        <v/>
      </c>
    </row>
    <row r="5764" spans="10:10" hidden="1" x14ac:dyDescent="0.25">
      <c r="J5764" s="107" t="str">
        <f t="shared" si="90"/>
        <v/>
      </c>
    </row>
    <row r="5765" spans="10:10" hidden="1" x14ac:dyDescent="0.25">
      <c r="J5765" s="107" t="str">
        <f t="shared" si="90"/>
        <v/>
      </c>
    </row>
    <row r="5766" spans="10:10" hidden="1" x14ac:dyDescent="0.25">
      <c r="J5766" s="107" t="str">
        <f t="shared" si="90"/>
        <v/>
      </c>
    </row>
    <row r="5767" spans="10:10" hidden="1" x14ac:dyDescent="0.25">
      <c r="J5767" s="107" t="str">
        <f t="shared" si="90"/>
        <v/>
      </c>
    </row>
    <row r="5768" spans="10:10" hidden="1" x14ac:dyDescent="0.25">
      <c r="J5768" s="107" t="str">
        <f t="shared" si="90"/>
        <v/>
      </c>
    </row>
    <row r="5769" spans="10:10" hidden="1" x14ac:dyDescent="0.25">
      <c r="J5769" s="107" t="str">
        <f t="shared" si="90"/>
        <v/>
      </c>
    </row>
    <row r="5770" spans="10:10" hidden="1" x14ac:dyDescent="0.25">
      <c r="J5770" s="107" t="str">
        <f t="shared" si="90"/>
        <v/>
      </c>
    </row>
    <row r="5771" spans="10:10" hidden="1" x14ac:dyDescent="0.25">
      <c r="J5771" s="107" t="str">
        <f t="shared" si="90"/>
        <v/>
      </c>
    </row>
    <row r="5772" spans="10:10" hidden="1" x14ac:dyDescent="0.25">
      <c r="J5772" s="107" t="str">
        <f t="shared" si="90"/>
        <v/>
      </c>
    </row>
    <row r="5773" spans="10:10" hidden="1" x14ac:dyDescent="0.25">
      <c r="J5773" s="107" t="str">
        <f t="shared" si="90"/>
        <v/>
      </c>
    </row>
    <row r="5774" spans="10:10" hidden="1" x14ac:dyDescent="0.25">
      <c r="J5774" s="107" t="str">
        <f t="shared" si="90"/>
        <v/>
      </c>
    </row>
    <row r="5775" spans="10:10" hidden="1" x14ac:dyDescent="0.25">
      <c r="J5775" s="107" t="str">
        <f t="shared" si="90"/>
        <v/>
      </c>
    </row>
    <row r="5776" spans="10:10" hidden="1" x14ac:dyDescent="0.25">
      <c r="J5776" s="107" t="str">
        <f t="shared" si="90"/>
        <v/>
      </c>
    </row>
    <row r="5777" spans="10:10" hidden="1" x14ac:dyDescent="0.25">
      <c r="J5777" s="107" t="str">
        <f t="shared" si="90"/>
        <v/>
      </c>
    </row>
    <row r="5778" spans="10:10" hidden="1" x14ac:dyDescent="0.25">
      <c r="J5778" s="107" t="str">
        <f t="shared" si="90"/>
        <v/>
      </c>
    </row>
    <row r="5779" spans="10:10" hidden="1" x14ac:dyDescent="0.25">
      <c r="J5779" s="107" t="str">
        <f t="shared" si="90"/>
        <v/>
      </c>
    </row>
    <row r="5780" spans="10:10" hidden="1" x14ac:dyDescent="0.25">
      <c r="J5780" s="107" t="str">
        <f t="shared" si="90"/>
        <v/>
      </c>
    </row>
    <row r="5781" spans="10:10" hidden="1" x14ac:dyDescent="0.25">
      <c r="J5781" s="107" t="str">
        <f t="shared" si="90"/>
        <v/>
      </c>
    </row>
    <row r="5782" spans="10:10" hidden="1" x14ac:dyDescent="0.25">
      <c r="J5782" s="107" t="str">
        <f t="shared" si="90"/>
        <v/>
      </c>
    </row>
    <row r="5783" spans="10:10" hidden="1" x14ac:dyDescent="0.25">
      <c r="J5783" s="107" t="str">
        <f t="shared" si="90"/>
        <v/>
      </c>
    </row>
    <row r="5784" spans="10:10" hidden="1" x14ac:dyDescent="0.25">
      <c r="J5784" s="107" t="str">
        <f t="shared" si="90"/>
        <v/>
      </c>
    </row>
    <row r="5785" spans="10:10" hidden="1" x14ac:dyDescent="0.25">
      <c r="J5785" s="107" t="str">
        <f t="shared" si="90"/>
        <v/>
      </c>
    </row>
    <row r="5786" spans="10:10" hidden="1" x14ac:dyDescent="0.25">
      <c r="J5786" s="107" t="str">
        <f t="shared" si="90"/>
        <v/>
      </c>
    </row>
    <row r="5787" spans="10:10" hidden="1" x14ac:dyDescent="0.25">
      <c r="J5787" s="107" t="str">
        <f t="shared" si="90"/>
        <v/>
      </c>
    </row>
    <row r="5788" spans="10:10" hidden="1" x14ac:dyDescent="0.25">
      <c r="J5788" s="107" t="str">
        <f t="shared" si="90"/>
        <v/>
      </c>
    </row>
    <row r="5789" spans="10:10" hidden="1" x14ac:dyDescent="0.25">
      <c r="J5789" s="107" t="str">
        <f t="shared" si="90"/>
        <v/>
      </c>
    </row>
    <row r="5790" spans="10:10" hidden="1" x14ac:dyDescent="0.25">
      <c r="J5790" s="107" t="str">
        <f t="shared" si="90"/>
        <v/>
      </c>
    </row>
    <row r="5791" spans="10:10" hidden="1" x14ac:dyDescent="0.25">
      <c r="J5791" s="107" t="str">
        <f t="shared" si="90"/>
        <v/>
      </c>
    </row>
    <row r="5792" spans="10:10" hidden="1" x14ac:dyDescent="0.25">
      <c r="J5792" s="107" t="str">
        <f t="shared" si="90"/>
        <v/>
      </c>
    </row>
    <row r="5793" spans="10:10" hidden="1" x14ac:dyDescent="0.25">
      <c r="J5793" s="107" t="str">
        <f t="shared" si="90"/>
        <v/>
      </c>
    </row>
    <row r="5794" spans="10:10" hidden="1" x14ac:dyDescent="0.25">
      <c r="J5794" s="107" t="str">
        <f t="shared" si="90"/>
        <v/>
      </c>
    </row>
    <row r="5795" spans="10:10" hidden="1" x14ac:dyDescent="0.25">
      <c r="J5795" s="107" t="str">
        <f t="shared" si="90"/>
        <v/>
      </c>
    </row>
    <row r="5796" spans="10:10" hidden="1" x14ac:dyDescent="0.25">
      <c r="J5796" s="107" t="str">
        <f t="shared" si="90"/>
        <v/>
      </c>
    </row>
    <row r="5797" spans="10:10" hidden="1" x14ac:dyDescent="0.25">
      <c r="J5797" s="107" t="str">
        <f t="shared" si="90"/>
        <v/>
      </c>
    </row>
    <row r="5798" spans="10:10" hidden="1" x14ac:dyDescent="0.25">
      <c r="J5798" s="107" t="str">
        <f t="shared" si="90"/>
        <v/>
      </c>
    </row>
    <row r="5799" spans="10:10" hidden="1" x14ac:dyDescent="0.25">
      <c r="J5799" s="107" t="str">
        <f t="shared" si="90"/>
        <v/>
      </c>
    </row>
    <row r="5800" spans="10:10" hidden="1" x14ac:dyDescent="0.25">
      <c r="J5800" s="107" t="str">
        <f t="shared" si="90"/>
        <v/>
      </c>
    </row>
    <row r="5801" spans="10:10" hidden="1" x14ac:dyDescent="0.25">
      <c r="J5801" s="107" t="str">
        <f t="shared" si="90"/>
        <v/>
      </c>
    </row>
    <row r="5802" spans="10:10" hidden="1" x14ac:dyDescent="0.25">
      <c r="J5802" s="107" t="str">
        <f t="shared" si="90"/>
        <v/>
      </c>
    </row>
    <row r="5803" spans="10:10" hidden="1" x14ac:dyDescent="0.25">
      <c r="J5803" s="107" t="str">
        <f t="shared" si="90"/>
        <v/>
      </c>
    </row>
    <row r="5804" spans="10:10" hidden="1" x14ac:dyDescent="0.25">
      <c r="J5804" s="107" t="str">
        <f t="shared" si="90"/>
        <v/>
      </c>
    </row>
    <row r="5805" spans="10:10" hidden="1" x14ac:dyDescent="0.25">
      <c r="J5805" s="107" t="str">
        <f t="shared" si="90"/>
        <v/>
      </c>
    </row>
    <row r="5806" spans="10:10" hidden="1" x14ac:dyDescent="0.25">
      <c r="J5806" s="107" t="str">
        <f t="shared" si="90"/>
        <v/>
      </c>
    </row>
    <row r="5807" spans="10:10" hidden="1" x14ac:dyDescent="0.25">
      <c r="J5807" s="107" t="str">
        <f t="shared" si="90"/>
        <v/>
      </c>
    </row>
    <row r="5808" spans="10:10" hidden="1" x14ac:dyDescent="0.25">
      <c r="J5808" s="107" t="str">
        <f t="shared" si="90"/>
        <v/>
      </c>
    </row>
    <row r="5809" spans="10:10" hidden="1" x14ac:dyDescent="0.25">
      <c r="J5809" s="107" t="str">
        <f t="shared" si="90"/>
        <v/>
      </c>
    </row>
    <row r="5810" spans="10:10" hidden="1" x14ac:dyDescent="0.25">
      <c r="J5810" s="107" t="str">
        <f t="shared" si="90"/>
        <v/>
      </c>
    </row>
    <row r="5811" spans="10:10" hidden="1" x14ac:dyDescent="0.25">
      <c r="J5811" s="107" t="str">
        <f t="shared" si="90"/>
        <v/>
      </c>
    </row>
    <row r="5812" spans="10:10" hidden="1" x14ac:dyDescent="0.25">
      <c r="J5812" s="107" t="str">
        <f t="shared" si="90"/>
        <v/>
      </c>
    </row>
    <row r="5813" spans="10:10" hidden="1" x14ac:dyDescent="0.25">
      <c r="J5813" s="107" t="str">
        <f t="shared" si="90"/>
        <v/>
      </c>
    </row>
    <row r="5814" spans="10:10" hidden="1" x14ac:dyDescent="0.25">
      <c r="J5814" s="107" t="str">
        <f t="shared" si="90"/>
        <v/>
      </c>
    </row>
    <row r="5815" spans="10:10" hidden="1" x14ac:dyDescent="0.25">
      <c r="J5815" s="107" t="str">
        <f t="shared" si="90"/>
        <v/>
      </c>
    </row>
    <row r="5816" spans="10:10" hidden="1" x14ac:dyDescent="0.25">
      <c r="J5816" s="107" t="str">
        <f t="shared" si="90"/>
        <v/>
      </c>
    </row>
    <row r="5817" spans="10:10" hidden="1" x14ac:dyDescent="0.25">
      <c r="J5817" s="107" t="str">
        <f t="shared" si="90"/>
        <v/>
      </c>
    </row>
    <row r="5818" spans="10:10" hidden="1" x14ac:dyDescent="0.25">
      <c r="J5818" s="107" t="str">
        <f t="shared" si="90"/>
        <v/>
      </c>
    </row>
    <row r="5819" spans="10:10" hidden="1" x14ac:dyDescent="0.25">
      <c r="J5819" s="107" t="str">
        <f t="shared" si="90"/>
        <v/>
      </c>
    </row>
    <row r="5820" spans="10:10" hidden="1" x14ac:dyDescent="0.25">
      <c r="J5820" s="107" t="str">
        <f t="shared" si="90"/>
        <v/>
      </c>
    </row>
    <row r="5821" spans="10:10" hidden="1" x14ac:dyDescent="0.25">
      <c r="J5821" s="107" t="str">
        <f t="shared" si="90"/>
        <v/>
      </c>
    </row>
    <row r="5822" spans="10:10" hidden="1" x14ac:dyDescent="0.25">
      <c r="J5822" s="107" t="str">
        <f t="shared" si="90"/>
        <v/>
      </c>
    </row>
    <row r="5823" spans="10:10" hidden="1" x14ac:dyDescent="0.25">
      <c r="J5823" s="107" t="str">
        <f t="shared" si="90"/>
        <v/>
      </c>
    </row>
    <row r="5824" spans="10:10" hidden="1" x14ac:dyDescent="0.25">
      <c r="J5824" s="107" t="str">
        <f t="shared" si="90"/>
        <v/>
      </c>
    </row>
    <row r="5825" spans="10:10" hidden="1" x14ac:dyDescent="0.25">
      <c r="J5825" s="107" t="str">
        <f t="shared" si="90"/>
        <v/>
      </c>
    </row>
    <row r="5826" spans="10:10" hidden="1" x14ac:dyDescent="0.25">
      <c r="J5826" s="107" t="str">
        <f t="shared" ref="J5826:J5889" si="91">IF(A5826="","",IF(OR(C5826=73,C5826=74,C5826=75),75,IF(OR(C5826=31,C5826=32,C5826=33),33,IF(OR(C5826=301,C5826=302,C5826=303,C5826=304,C5826=305),301,C5826))))</f>
        <v/>
      </c>
    </row>
    <row r="5827" spans="10:10" hidden="1" x14ac:dyDescent="0.25">
      <c r="J5827" s="107" t="str">
        <f t="shared" si="91"/>
        <v/>
      </c>
    </row>
    <row r="5828" spans="10:10" hidden="1" x14ac:dyDescent="0.25">
      <c r="J5828" s="107" t="str">
        <f t="shared" si="91"/>
        <v/>
      </c>
    </row>
    <row r="5829" spans="10:10" hidden="1" x14ac:dyDescent="0.25">
      <c r="J5829" s="107" t="str">
        <f t="shared" si="91"/>
        <v/>
      </c>
    </row>
    <row r="5830" spans="10:10" hidden="1" x14ac:dyDescent="0.25">
      <c r="J5830" s="107" t="str">
        <f t="shared" si="91"/>
        <v/>
      </c>
    </row>
    <row r="5831" spans="10:10" hidden="1" x14ac:dyDescent="0.25">
      <c r="J5831" s="107" t="str">
        <f t="shared" si="91"/>
        <v/>
      </c>
    </row>
    <row r="5832" spans="10:10" hidden="1" x14ac:dyDescent="0.25">
      <c r="J5832" s="107" t="str">
        <f t="shared" si="91"/>
        <v/>
      </c>
    </row>
    <row r="5833" spans="10:10" hidden="1" x14ac:dyDescent="0.25">
      <c r="J5833" s="107" t="str">
        <f t="shared" si="91"/>
        <v/>
      </c>
    </row>
    <row r="5834" spans="10:10" hidden="1" x14ac:dyDescent="0.25">
      <c r="J5834" s="107" t="str">
        <f t="shared" si="91"/>
        <v/>
      </c>
    </row>
    <row r="5835" spans="10:10" hidden="1" x14ac:dyDescent="0.25">
      <c r="J5835" s="107" t="str">
        <f t="shared" si="91"/>
        <v/>
      </c>
    </row>
    <row r="5836" spans="10:10" hidden="1" x14ac:dyDescent="0.25">
      <c r="J5836" s="107" t="str">
        <f t="shared" si="91"/>
        <v/>
      </c>
    </row>
    <row r="5837" spans="10:10" hidden="1" x14ac:dyDescent="0.25">
      <c r="J5837" s="107" t="str">
        <f t="shared" si="91"/>
        <v/>
      </c>
    </row>
    <row r="5838" spans="10:10" hidden="1" x14ac:dyDescent="0.25">
      <c r="J5838" s="107" t="str">
        <f t="shared" si="91"/>
        <v/>
      </c>
    </row>
    <row r="5839" spans="10:10" hidden="1" x14ac:dyDescent="0.25">
      <c r="J5839" s="107" t="str">
        <f t="shared" si="91"/>
        <v/>
      </c>
    </row>
    <row r="5840" spans="10:10" hidden="1" x14ac:dyDescent="0.25">
      <c r="J5840" s="107" t="str">
        <f t="shared" si="91"/>
        <v/>
      </c>
    </row>
    <row r="5841" spans="10:10" hidden="1" x14ac:dyDescent="0.25">
      <c r="J5841" s="107" t="str">
        <f t="shared" si="91"/>
        <v/>
      </c>
    </row>
    <row r="5842" spans="10:10" hidden="1" x14ac:dyDescent="0.25">
      <c r="J5842" s="107" t="str">
        <f t="shared" si="91"/>
        <v/>
      </c>
    </row>
    <row r="5843" spans="10:10" hidden="1" x14ac:dyDescent="0.25">
      <c r="J5843" s="107" t="str">
        <f t="shared" si="91"/>
        <v/>
      </c>
    </row>
    <row r="5844" spans="10:10" hidden="1" x14ac:dyDescent="0.25">
      <c r="J5844" s="107" t="str">
        <f t="shared" si="91"/>
        <v/>
      </c>
    </row>
    <row r="5845" spans="10:10" hidden="1" x14ac:dyDescent="0.25">
      <c r="J5845" s="107" t="str">
        <f t="shared" si="91"/>
        <v/>
      </c>
    </row>
    <row r="5846" spans="10:10" hidden="1" x14ac:dyDescent="0.25">
      <c r="J5846" s="107" t="str">
        <f t="shared" si="91"/>
        <v/>
      </c>
    </row>
    <row r="5847" spans="10:10" hidden="1" x14ac:dyDescent="0.25">
      <c r="J5847" s="107" t="str">
        <f t="shared" si="91"/>
        <v/>
      </c>
    </row>
    <row r="5848" spans="10:10" hidden="1" x14ac:dyDescent="0.25">
      <c r="J5848" s="107" t="str">
        <f t="shared" si="91"/>
        <v/>
      </c>
    </row>
    <row r="5849" spans="10:10" hidden="1" x14ac:dyDescent="0.25">
      <c r="J5849" s="107" t="str">
        <f t="shared" si="91"/>
        <v/>
      </c>
    </row>
    <row r="5850" spans="10:10" hidden="1" x14ac:dyDescent="0.25">
      <c r="J5850" s="107" t="str">
        <f t="shared" si="91"/>
        <v/>
      </c>
    </row>
    <row r="5851" spans="10:10" hidden="1" x14ac:dyDescent="0.25">
      <c r="J5851" s="107" t="str">
        <f t="shared" si="91"/>
        <v/>
      </c>
    </row>
    <row r="5852" spans="10:10" hidden="1" x14ac:dyDescent="0.25">
      <c r="J5852" s="107" t="str">
        <f t="shared" si="91"/>
        <v/>
      </c>
    </row>
    <row r="5853" spans="10:10" hidden="1" x14ac:dyDescent="0.25">
      <c r="J5853" s="107" t="str">
        <f t="shared" si="91"/>
        <v/>
      </c>
    </row>
    <row r="5854" spans="10:10" hidden="1" x14ac:dyDescent="0.25">
      <c r="J5854" s="107" t="str">
        <f t="shared" si="91"/>
        <v/>
      </c>
    </row>
    <row r="5855" spans="10:10" hidden="1" x14ac:dyDescent="0.25">
      <c r="J5855" s="107" t="str">
        <f t="shared" si="91"/>
        <v/>
      </c>
    </row>
    <row r="5856" spans="10:10" hidden="1" x14ac:dyDescent="0.25">
      <c r="J5856" s="107" t="str">
        <f t="shared" si="91"/>
        <v/>
      </c>
    </row>
    <row r="5857" spans="10:10" hidden="1" x14ac:dyDescent="0.25">
      <c r="J5857" s="107" t="str">
        <f t="shared" si="91"/>
        <v/>
      </c>
    </row>
    <row r="5858" spans="10:10" hidden="1" x14ac:dyDescent="0.25">
      <c r="J5858" s="107" t="str">
        <f t="shared" si="91"/>
        <v/>
      </c>
    </row>
    <row r="5859" spans="10:10" hidden="1" x14ac:dyDescent="0.25">
      <c r="J5859" s="107" t="str">
        <f t="shared" si="91"/>
        <v/>
      </c>
    </row>
    <row r="5860" spans="10:10" hidden="1" x14ac:dyDescent="0.25">
      <c r="J5860" s="107" t="str">
        <f t="shared" si="91"/>
        <v/>
      </c>
    </row>
    <row r="5861" spans="10:10" hidden="1" x14ac:dyDescent="0.25">
      <c r="J5861" s="107" t="str">
        <f t="shared" si="91"/>
        <v/>
      </c>
    </row>
    <row r="5862" spans="10:10" hidden="1" x14ac:dyDescent="0.25">
      <c r="J5862" s="107" t="str">
        <f t="shared" si="91"/>
        <v/>
      </c>
    </row>
    <row r="5863" spans="10:10" hidden="1" x14ac:dyDescent="0.25">
      <c r="J5863" s="107" t="str">
        <f t="shared" si="91"/>
        <v/>
      </c>
    </row>
    <row r="5864" spans="10:10" hidden="1" x14ac:dyDescent="0.25">
      <c r="J5864" s="107" t="str">
        <f t="shared" si="91"/>
        <v/>
      </c>
    </row>
    <row r="5865" spans="10:10" hidden="1" x14ac:dyDescent="0.25">
      <c r="J5865" s="107" t="str">
        <f t="shared" si="91"/>
        <v/>
      </c>
    </row>
    <row r="5866" spans="10:10" hidden="1" x14ac:dyDescent="0.25">
      <c r="J5866" s="107" t="str">
        <f t="shared" si="91"/>
        <v/>
      </c>
    </row>
    <row r="5867" spans="10:10" hidden="1" x14ac:dyDescent="0.25">
      <c r="J5867" s="107" t="str">
        <f t="shared" si="91"/>
        <v/>
      </c>
    </row>
    <row r="5868" spans="10:10" hidden="1" x14ac:dyDescent="0.25">
      <c r="J5868" s="107" t="str">
        <f t="shared" si="91"/>
        <v/>
      </c>
    </row>
    <row r="5869" spans="10:10" hidden="1" x14ac:dyDescent="0.25">
      <c r="J5869" s="107" t="str">
        <f t="shared" si="91"/>
        <v/>
      </c>
    </row>
    <row r="5870" spans="10:10" hidden="1" x14ac:dyDescent="0.25">
      <c r="J5870" s="107" t="str">
        <f t="shared" si="91"/>
        <v/>
      </c>
    </row>
    <row r="5871" spans="10:10" hidden="1" x14ac:dyDescent="0.25">
      <c r="J5871" s="107" t="str">
        <f t="shared" si="91"/>
        <v/>
      </c>
    </row>
    <row r="5872" spans="10:10" hidden="1" x14ac:dyDescent="0.25">
      <c r="J5872" s="107" t="str">
        <f t="shared" si="91"/>
        <v/>
      </c>
    </row>
    <row r="5873" spans="10:10" hidden="1" x14ac:dyDescent="0.25">
      <c r="J5873" s="107" t="str">
        <f t="shared" si="91"/>
        <v/>
      </c>
    </row>
    <row r="5874" spans="10:10" hidden="1" x14ac:dyDescent="0.25">
      <c r="J5874" s="107" t="str">
        <f t="shared" si="91"/>
        <v/>
      </c>
    </row>
    <row r="5875" spans="10:10" hidden="1" x14ac:dyDescent="0.25">
      <c r="J5875" s="107" t="str">
        <f t="shared" si="91"/>
        <v/>
      </c>
    </row>
    <row r="5876" spans="10:10" hidden="1" x14ac:dyDescent="0.25">
      <c r="J5876" s="107" t="str">
        <f t="shared" si="91"/>
        <v/>
      </c>
    </row>
    <row r="5877" spans="10:10" hidden="1" x14ac:dyDescent="0.25">
      <c r="J5877" s="107" t="str">
        <f t="shared" si="91"/>
        <v/>
      </c>
    </row>
    <row r="5878" spans="10:10" hidden="1" x14ac:dyDescent="0.25">
      <c r="J5878" s="107" t="str">
        <f t="shared" si="91"/>
        <v/>
      </c>
    </row>
    <row r="5879" spans="10:10" hidden="1" x14ac:dyDescent="0.25">
      <c r="J5879" s="107" t="str">
        <f t="shared" si="91"/>
        <v/>
      </c>
    </row>
    <row r="5880" spans="10:10" hidden="1" x14ac:dyDescent="0.25">
      <c r="J5880" s="107" t="str">
        <f t="shared" si="91"/>
        <v/>
      </c>
    </row>
    <row r="5881" spans="10:10" hidden="1" x14ac:dyDescent="0.25">
      <c r="J5881" s="107" t="str">
        <f t="shared" si="91"/>
        <v/>
      </c>
    </row>
    <row r="5882" spans="10:10" hidden="1" x14ac:dyDescent="0.25">
      <c r="J5882" s="107" t="str">
        <f t="shared" si="91"/>
        <v/>
      </c>
    </row>
    <row r="5883" spans="10:10" hidden="1" x14ac:dyDescent="0.25">
      <c r="J5883" s="107" t="str">
        <f t="shared" si="91"/>
        <v/>
      </c>
    </row>
    <row r="5884" spans="10:10" hidden="1" x14ac:dyDescent="0.25">
      <c r="J5884" s="107" t="str">
        <f t="shared" si="91"/>
        <v/>
      </c>
    </row>
    <row r="5885" spans="10:10" hidden="1" x14ac:dyDescent="0.25">
      <c r="J5885" s="107" t="str">
        <f t="shared" si="91"/>
        <v/>
      </c>
    </row>
    <row r="5886" spans="10:10" hidden="1" x14ac:dyDescent="0.25">
      <c r="J5886" s="107" t="str">
        <f t="shared" si="91"/>
        <v/>
      </c>
    </row>
    <row r="5887" spans="10:10" hidden="1" x14ac:dyDescent="0.25">
      <c r="J5887" s="107" t="str">
        <f t="shared" si="91"/>
        <v/>
      </c>
    </row>
    <row r="5888" spans="10:10" hidden="1" x14ac:dyDescent="0.25">
      <c r="J5888" s="107" t="str">
        <f t="shared" si="91"/>
        <v/>
      </c>
    </row>
    <row r="5889" spans="10:10" hidden="1" x14ac:dyDescent="0.25">
      <c r="J5889" s="107" t="str">
        <f t="shared" si="91"/>
        <v/>
      </c>
    </row>
    <row r="5890" spans="10:10" hidden="1" x14ac:dyDescent="0.25">
      <c r="J5890" s="107" t="str">
        <f t="shared" ref="J5890:J5953" si="92">IF(A5890="","",IF(OR(C5890=73,C5890=74,C5890=75),75,IF(OR(C5890=31,C5890=32,C5890=33),33,IF(OR(C5890=301,C5890=302,C5890=303,C5890=304,C5890=305),301,C5890))))</f>
        <v/>
      </c>
    </row>
    <row r="5891" spans="10:10" hidden="1" x14ac:dyDescent="0.25">
      <c r="J5891" s="107" t="str">
        <f t="shared" si="92"/>
        <v/>
      </c>
    </row>
    <row r="5892" spans="10:10" hidden="1" x14ac:dyDescent="0.25">
      <c r="J5892" s="107" t="str">
        <f t="shared" si="92"/>
        <v/>
      </c>
    </row>
    <row r="5893" spans="10:10" hidden="1" x14ac:dyDescent="0.25">
      <c r="J5893" s="107" t="str">
        <f t="shared" si="92"/>
        <v/>
      </c>
    </row>
    <row r="5894" spans="10:10" hidden="1" x14ac:dyDescent="0.25">
      <c r="J5894" s="107" t="str">
        <f t="shared" si="92"/>
        <v/>
      </c>
    </row>
    <row r="5895" spans="10:10" hidden="1" x14ac:dyDescent="0.25">
      <c r="J5895" s="107" t="str">
        <f t="shared" si="92"/>
        <v/>
      </c>
    </row>
    <row r="5896" spans="10:10" hidden="1" x14ac:dyDescent="0.25">
      <c r="J5896" s="107" t="str">
        <f t="shared" si="92"/>
        <v/>
      </c>
    </row>
    <row r="5897" spans="10:10" hidden="1" x14ac:dyDescent="0.25">
      <c r="J5897" s="107" t="str">
        <f t="shared" si="92"/>
        <v/>
      </c>
    </row>
    <row r="5898" spans="10:10" hidden="1" x14ac:dyDescent="0.25">
      <c r="J5898" s="107" t="str">
        <f t="shared" si="92"/>
        <v/>
      </c>
    </row>
    <row r="5899" spans="10:10" hidden="1" x14ac:dyDescent="0.25">
      <c r="J5899" s="107" t="str">
        <f t="shared" si="92"/>
        <v/>
      </c>
    </row>
    <row r="5900" spans="10:10" hidden="1" x14ac:dyDescent="0.25">
      <c r="J5900" s="107" t="str">
        <f t="shared" si="92"/>
        <v/>
      </c>
    </row>
    <row r="5901" spans="10:10" hidden="1" x14ac:dyDescent="0.25">
      <c r="J5901" s="107" t="str">
        <f t="shared" si="92"/>
        <v/>
      </c>
    </row>
    <row r="5902" spans="10:10" hidden="1" x14ac:dyDescent="0.25">
      <c r="J5902" s="107" t="str">
        <f t="shared" si="92"/>
        <v/>
      </c>
    </row>
    <row r="5903" spans="10:10" hidden="1" x14ac:dyDescent="0.25">
      <c r="J5903" s="107" t="str">
        <f t="shared" si="92"/>
        <v/>
      </c>
    </row>
    <row r="5904" spans="10:10" hidden="1" x14ac:dyDescent="0.25">
      <c r="J5904" s="107" t="str">
        <f t="shared" si="92"/>
        <v/>
      </c>
    </row>
    <row r="5905" spans="10:10" hidden="1" x14ac:dyDescent="0.25">
      <c r="J5905" s="107" t="str">
        <f t="shared" si="92"/>
        <v/>
      </c>
    </row>
    <row r="5906" spans="10:10" hidden="1" x14ac:dyDescent="0.25">
      <c r="J5906" s="107" t="str">
        <f t="shared" si="92"/>
        <v/>
      </c>
    </row>
    <row r="5907" spans="10:10" hidden="1" x14ac:dyDescent="0.25">
      <c r="J5907" s="107" t="str">
        <f t="shared" si="92"/>
        <v/>
      </c>
    </row>
    <row r="5908" spans="10:10" hidden="1" x14ac:dyDescent="0.25">
      <c r="J5908" s="107" t="str">
        <f t="shared" si="92"/>
        <v/>
      </c>
    </row>
    <row r="5909" spans="10:10" hidden="1" x14ac:dyDescent="0.25">
      <c r="J5909" s="107" t="str">
        <f t="shared" si="92"/>
        <v/>
      </c>
    </row>
    <row r="5910" spans="10:10" hidden="1" x14ac:dyDescent="0.25">
      <c r="J5910" s="107" t="str">
        <f t="shared" si="92"/>
        <v/>
      </c>
    </row>
    <row r="5911" spans="10:10" hidden="1" x14ac:dyDescent="0.25">
      <c r="J5911" s="107" t="str">
        <f t="shared" si="92"/>
        <v/>
      </c>
    </row>
    <row r="5912" spans="10:10" hidden="1" x14ac:dyDescent="0.25">
      <c r="J5912" s="107" t="str">
        <f t="shared" si="92"/>
        <v/>
      </c>
    </row>
    <row r="5913" spans="10:10" hidden="1" x14ac:dyDescent="0.25">
      <c r="J5913" s="107" t="str">
        <f t="shared" si="92"/>
        <v/>
      </c>
    </row>
    <row r="5914" spans="10:10" hidden="1" x14ac:dyDescent="0.25">
      <c r="J5914" s="107" t="str">
        <f t="shared" si="92"/>
        <v/>
      </c>
    </row>
    <row r="5915" spans="10:10" hidden="1" x14ac:dyDescent="0.25">
      <c r="J5915" s="107" t="str">
        <f t="shared" si="92"/>
        <v/>
      </c>
    </row>
    <row r="5916" spans="10:10" hidden="1" x14ac:dyDescent="0.25">
      <c r="J5916" s="107" t="str">
        <f t="shared" si="92"/>
        <v/>
      </c>
    </row>
    <row r="5917" spans="10:10" hidden="1" x14ac:dyDescent="0.25">
      <c r="J5917" s="107" t="str">
        <f t="shared" si="92"/>
        <v/>
      </c>
    </row>
    <row r="5918" spans="10:10" hidden="1" x14ac:dyDescent="0.25">
      <c r="J5918" s="107" t="str">
        <f t="shared" si="92"/>
        <v/>
      </c>
    </row>
    <row r="5919" spans="10:10" hidden="1" x14ac:dyDescent="0.25">
      <c r="J5919" s="107" t="str">
        <f t="shared" si="92"/>
        <v/>
      </c>
    </row>
    <row r="5920" spans="10:10" hidden="1" x14ac:dyDescent="0.25">
      <c r="J5920" s="107" t="str">
        <f t="shared" si="92"/>
        <v/>
      </c>
    </row>
    <row r="5921" spans="10:10" hidden="1" x14ac:dyDescent="0.25">
      <c r="J5921" s="107" t="str">
        <f t="shared" si="92"/>
        <v/>
      </c>
    </row>
    <row r="5922" spans="10:10" hidden="1" x14ac:dyDescent="0.25">
      <c r="J5922" s="107" t="str">
        <f t="shared" si="92"/>
        <v/>
      </c>
    </row>
    <row r="5923" spans="10:10" hidden="1" x14ac:dyDescent="0.25">
      <c r="J5923" s="107" t="str">
        <f t="shared" si="92"/>
        <v/>
      </c>
    </row>
    <row r="5924" spans="10:10" hidden="1" x14ac:dyDescent="0.25">
      <c r="J5924" s="107" t="str">
        <f t="shared" si="92"/>
        <v/>
      </c>
    </row>
    <row r="5925" spans="10:10" hidden="1" x14ac:dyDescent="0.25">
      <c r="J5925" s="107" t="str">
        <f t="shared" si="92"/>
        <v/>
      </c>
    </row>
    <row r="5926" spans="10:10" hidden="1" x14ac:dyDescent="0.25">
      <c r="J5926" s="107" t="str">
        <f t="shared" si="92"/>
        <v/>
      </c>
    </row>
    <row r="5927" spans="10:10" hidden="1" x14ac:dyDescent="0.25">
      <c r="J5927" s="107" t="str">
        <f t="shared" si="92"/>
        <v/>
      </c>
    </row>
    <row r="5928" spans="10:10" hidden="1" x14ac:dyDescent="0.25">
      <c r="J5928" s="107" t="str">
        <f t="shared" si="92"/>
        <v/>
      </c>
    </row>
    <row r="5929" spans="10:10" hidden="1" x14ac:dyDescent="0.25">
      <c r="J5929" s="107" t="str">
        <f t="shared" si="92"/>
        <v/>
      </c>
    </row>
    <row r="5930" spans="10:10" hidden="1" x14ac:dyDescent="0.25">
      <c r="J5930" s="107" t="str">
        <f t="shared" si="92"/>
        <v/>
      </c>
    </row>
    <row r="5931" spans="10:10" hidden="1" x14ac:dyDescent="0.25">
      <c r="J5931" s="107" t="str">
        <f t="shared" si="92"/>
        <v/>
      </c>
    </row>
    <row r="5932" spans="10:10" hidden="1" x14ac:dyDescent="0.25">
      <c r="J5932" s="107" t="str">
        <f t="shared" si="92"/>
        <v/>
      </c>
    </row>
    <row r="5933" spans="10:10" hidden="1" x14ac:dyDescent="0.25">
      <c r="J5933" s="107" t="str">
        <f t="shared" si="92"/>
        <v/>
      </c>
    </row>
    <row r="5934" spans="10:10" hidden="1" x14ac:dyDescent="0.25">
      <c r="J5934" s="107" t="str">
        <f t="shared" si="92"/>
        <v/>
      </c>
    </row>
    <row r="5935" spans="10:10" hidden="1" x14ac:dyDescent="0.25">
      <c r="J5935" s="107" t="str">
        <f t="shared" si="92"/>
        <v/>
      </c>
    </row>
    <row r="5936" spans="10:10" hidden="1" x14ac:dyDescent="0.25">
      <c r="J5936" s="107" t="str">
        <f t="shared" si="92"/>
        <v/>
      </c>
    </row>
    <row r="5937" spans="10:10" hidden="1" x14ac:dyDescent="0.25">
      <c r="J5937" s="107" t="str">
        <f t="shared" si="92"/>
        <v/>
      </c>
    </row>
    <row r="5938" spans="10:10" hidden="1" x14ac:dyDescent="0.25">
      <c r="J5938" s="107" t="str">
        <f t="shared" si="92"/>
        <v/>
      </c>
    </row>
    <row r="5939" spans="10:10" hidden="1" x14ac:dyDescent="0.25">
      <c r="J5939" s="107" t="str">
        <f t="shared" si="92"/>
        <v/>
      </c>
    </row>
    <row r="5940" spans="10:10" hidden="1" x14ac:dyDescent="0.25">
      <c r="J5940" s="107" t="str">
        <f t="shared" si="92"/>
        <v/>
      </c>
    </row>
    <row r="5941" spans="10:10" hidden="1" x14ac:dyDescent="0.25">
      <c r="J5941" s="107" t="str">
        <f t="shared" si="92"/>
        <v/>
      </c>
    </row>
    <row r="5942" spans="10:10" hidden="1" x14ac:dyDescent="0.25">
      <c r="J5942" s="107" t="str">
        <f t="shared" si="92"/>
        <v/>
      </c>
    </row>
    <row r="5943" spans="10:10" hidden="1" x14ac:dyDescent="0.25">
      <c r="J5943" s="107" t="str">
        <f t="shared" si="92"/>
        <v/>
      </c>
    </row>
    <row r="5944" spans="10:10" hidden="1" x14ac:dyDescent="0.25">
      <c r="J5944" s="107" t="str">
        <f t="shared" si="92"/>
        <v/>
      </c>
    </row>
    <row r="5945" spans="10:10" hidden="1" x14ac:dyDescent="0.25">
      <c r="J5945" s="107" t="str">
        <f t="shared" si="92"/>
        <v/>
      </c>
    </row>
    <row r="5946" spans="10:10" hidden="1" x14ac:dyDescent="0.25">
      <c r="J5946" s="107" t="str">
        <f t="shared" si="92"/>
        <v/>
      </c>
    </row>
    <row r="5947" spans="10:10" hidden="1" x14ac:dyDescent="0.25">
      <c r="J5947" s="107" t="str">
        <f t="shared" si="92"/>
        <v/>
      </c>
    </row>
    <row r="5948" spans="10:10" hidden="1" x14ac:dyDescent="0.25">
      <c r="J5948" s="107" t="str">
        <f t="shared" si="92"/>
        <v/>
      </c>
    </row>
    <row r="5949" spans="10:10" hidden="1" x14ac:dyDescent="0.25">
      <c r="J5949" s="107" t="str">
        <f t="shared" si="92"/>
        <v/>
      </c>
    </row>
    <row r="5950" spans="10:10" hidden="1" x14ac:dyDescent="0.25">
      <c r="J5950" s="107" t="str">
        <f t="shared" si="92"/>
        <v/>
      </c>
    </row>
    <row r="5951" spans="10:10" hidden="1" x14ac:dyDescent="0.25">
      <c r="J5951" s="107" t="str">
        <f t="shared" si="92"/>
        <v/>
      </c>
    </row>
    <row r="5952" spans="10:10" hidden="1" x14ac:dyDescent="0.25">
      <c r="J5952" s="107" t="str">
        <f t="shared" si="92"/>
        <v/>
      </c>
    </row>
    <row r="5953" spans="10:10" hidden="1" x14ac:dyDescent="0.25">
      <c r="J5953" s="107" t="str">
        <f t="shared" si="92"/>
        <v/>
      </c>
    </row>
    <row r="5954" spans="10:10" hidden="1" x14ac:dyDescent="0.25">
      <c r="J5954" s="107" t="str">
        <f t="shared" ref="J5954:J6017" si="93">IF(A5954="","",IF(OR(C5954=73,C5954=74,C5954=75),75,IF(OR(C5954=31,C5954=32,C5954=33),33,IF(OR(C5954=301,C5954=302,C5954=303,C5954=304,C5954=305),301,C5954))))</f>
        <v/>
      </c>
    </row>
    <row r="5955" spans="10:10" hidden="1" x14ac:dyDescent="0.25">
      <c r="J5955" s="107" t="str">
        <f t="shared" si="93"/>
        <v/>
      </c>
    </row>
    <row r="5956" spans="10:10" hidden="1" x14ac:dyDescent="0.25">
      <c r="J5956" s="107" t="str">
        <f t="shared" si="93"/>
        <v/>
      </c>
    </row>
    <row r="5957" spans="10:10" hidden="1" x14ac:dyDescent="0.25">
      <c r="J5957" s="107" t="str">
        <f t="shared" si="93"/>
        <v/>
      </c>
    </row>
    <row r="5958" spans="10:10" hidden="1" x14ac:dyDescent="0.25">
      <c r="J5958" s="107" t="str">
        <f t="shared" si="93"/>
        <v/>
      </c>
    </row>
    <row r="5959" spans="10:10" hidden="1" x14ac:dyDescent="0.25">
      <c r="J5959" s="107" t="str">
        <f t="shared" si="93"/>
        <v/>
      </c>
    </row>
    <row r="5960" spans="10:10" hidden="1" x14ac:dyDescent="0.25">
      <c r="J5960" s="107" t="str">
        <f t="shared" si="93"/>
        <v/>
      </c>
    </row>
    <row r="5961" spans="10:10" hidden="1" x14ac:dyDescent="0.25">
      <c r="J5961" s="107" t="str">
        <f t="shared" si="93"/>
        <v/>
      </c>
    </row>
    <row r="5962" spans="10:10" hidden="1" x14ac:dyDescent="0.25">
      <c r="J5962" s="107" t="str">
        <f t="shared" si="93"/>
        <v/>
      </c>
    </row>
    <row r="5963" spans="10:10" hidden="1" x14ac:dyDescent="0.25">
      <c r="J5963" s="107" t="str">
        <f t="shared" si="93"/>
        <v/>
      </c>
    </row>
    <row r="5964" spans="10:10" hidden="1" x14ac:dyDescent="0.25">
      <c r="J5964" s="107" t="str">
        <f t="shared" si="93"/>
        <v/>
      </c>
    </row>
    <row r="5965" spans="10:10" hidden="1" x14ac:dyDescent="0.25">
      <c r="J5965" s="107" t="str">
        <f t="shared" si="93"/>
        <v/>
      </c>
    </row>
    <row r="5966" spans="10:10" hidden="1" x14ac:dyDescent="0.25">
      <c r="J5966" s="107" t="str">
        <f t="shared" si="93"/>
        <v/>
      </c>
    </row>
    <row r="5967" spans="10:10" hidden="1" x14ac:dyDescent="0.25">
      <c r="J5967" s="107" t="str">
        <f t="shared" si="93"/>
        <v/>
      </c>
    </row>
    <row r="5968" spans="10:10" hidden="1" x14ac:dyDescent="0.25">
      <c r="J5968" s="107" t="str">
        <f t="shared" si="93"/>
        <v/>
      </c>
    </row>
    <row r="5969" spans="10:10" hidden="1" x14ac:dyDescent="0.25">
      <c r="J5969" s="107" t="str">
        <f t="shared" si="93"/>
        <v/>
      </c>
    </row>
    <row r="5970" spans="10:10" hidden="1" x14ac:dyDescent="0.25">
      <c r="J5970" s="107" t="str">
        <f t="shared" si="93"/>
        <v/>
      </c>
    </row>
    <row r="5971" spans="10:10" hidden="1" x14ac:dyDescent="0.25">
      <c r="J5971" s="107" t="str">
        <f t="shared" si="93"/>
        <v/>
      </c>
    </row>
    <row r="5972" spans="10:10" hidden="1" x14ac:dyDescent="0.25">
      <c r="J5972" s="107" t="str">
        <f t="shared" si="93"/>
        <v/>
      </c>
    </row>
    <row r="5973" spans="10:10" hidden="1" x14ac:dyDescent="0.25">
      <c r="J5973" s="107" t="str">
        <f t="shared" si="93"/>
        <v/>
      </c>
    </row>
    <row r="5974" spans="10:10" hidden="1" x14ac:dyDescent="0.25">
      <c r="J5974" s="107" t="str">
        <f t="shared" si="93"/>
        <v/>
      </c>
    </row>
    <row r="5975" spans="10:10" hidden="1" x14ac:dyDescent="0.25">
      <c r="J5975" s="107" t="str">
        <f t="shared" si="93"/>
        <v/>
      </c>
    </row>
    <row r="5976" spans="10:10" hidden="1" x14ac:dyDescent="0.25">
      <c r="J5976" s="107" t="str">
        <f t="shared" si="93"/>
        <v/>
      </c>
    </row>
    <row r="5977" spans="10:10" hidden="1" x14ac:dyDescent="0.25">
      <c r="J5977" s="107" t="str">
        <f t="shared" si="93"/>
        <v/>
      </c>
    </row>
    <row r="5978" spans="10:10" hidden="1" x14ac:dyDescent="0.25">
      <c r="J5978" s="107" t="str">
        <f t="shared" si="93"/>
        <v/>
      </c>
    </row>
    <row r="5979" spans="10:10" hidden="1" x14ac:dyDescent="0.25">
      <c r="J5979" s="107" t="str">
        <f t="shared" si="93"/>
        <v/>
      </c>
    </row>
    <row r="5980" spans="10:10" hidden="1" x14ac:dyDescent="0.25">
      <c r="J5980" s="107" t="str">
        <f t="shared" si="93"/>
        <v/>
      </c>
    </row>
    <row r="5981" spans="10:10" hidden="1" x14ac:dyDescent="0.25">
      <c r="J5981" s="107" t="str">
        <f t="shared" si="93"/>
        <v/>
      </c>
    </row>
    <row r="5982" spans="10:10" hidden="1" x14ac:dyDescent="0.25">
      <c r="J5982" s="107" t="str">
        <f t="shared" si="93"/>
        <v/>
      </c>
    </row>
    <row r="5983" spans="10:10" hidden="1" x14ac:dyDescent="0.25">
      <c r="J5983" s="107" t="str">
        <f t="shared" si="93"/>
        <v/>
      </c>
    </row>
    <row r="5984" spans="10:10" hidden="1" x14ac:dyDescent="0.25">
      <c r="J5984" s="107" t="str">
        <f t="shared" si="93"/>
        <v/>
      </c>
    </row>
    <row r="5985" spans="10:10" hidden="1" x14ac:dyDescent="0.25">
      <c r="J5985" s="107" t="str">
        <f t="shared" si="93"/>
        <v/>
      </c>
    </row>
    <row r="5986" spans="10:10" hidden="1" x14ac:dyDescent="0.25">
      <c r="J5986" s="107" t="str">
        <f t="shared" si="93"/>
        <v/>
      </c>
    </row>
    <row r="5987" spans="10:10" hidden="1" x14ac:dyDescent="0.25">
      <c r="J5987" s="107" t="str">
        <f t="shared" si="93"/>
        <v/>
      </c>
    </row>
    <row r="5988" spans="10:10" hidden="1" x14ac:dyDescent="0.25">
      <c r="J5988" s="107" t="str">
        <f t="shared" si="93"/>
        <v/>
      </c>
    </row>
    <row r="5989" spans="10:10" hidden="1" x14ac:dyDescent="0.25">
      <c r="J5989" s="107" t="str">
        <f t="shared" si="93"/>
        <v/>
      </c>
    </row>
    <row r="5990" spans="10:10" hidden="1" x14ac:dyDescent="0.25">
      <c r="J5990" s="107" t="str">
        <f t="shared" si="93"/>
        <v/>
      </c>
    </row>
    <row r="5991" spans="10:10" hidden="1" x14ac:dyDescent="0.25">
      <c r="J5991" s="107" t="str">
        <f t="shared" si="93"/>
        <v/>
      </c>
    </row>
    <row r="5992" spans="10:10" hidden="1" x14ac:dyDescent="0.25">
      <c r="J5992" s="107" t="str">
        <f t="shared" si="93"/>
        <v/>
      </c>
    </row>
    <row r="5993" spans="10:10" hidden="1" x14ac:dyDescent="0.25">
      <c r="J5993" s="107" t="str">
        <f t="shared" si="93"/>
        <v/>
      </c>
    </row>
    <row r="5994" spans="10:10" hidden="1" x14ac:dyDescent="0.25">
      <c r="J5994" s="107" t="str">
        <f t="shared" si="93"/>
        <v/>
      </c>
    </row>
    <row r="5995" spans="10:10" hidden="1" x14ac:dyDescent="0.25">
      <c r="J5995" s="107" t="str">
        <f t="shared" si="93"/>
        <v/>
      </c>
    </row>
    <row r="5996" spans="10:10" hidden="1" x14ac:dyDescent="0.25">
      <c r="J5996" s="107" t="str">
        <f t="shared" si="93"/>
        <v/>
      </c>
    </row>
    <row r="5997" spans="10:10" hidden="1" x14ac:dyDescent="0.25">
      <c r="J5997" s="107" t="str">
        <f t="shared" si="93"/>
        <v/>
      </c>
    </row>
    <row r="5998" spans="10:10" hidden="1" x14ac:dyDescent="0.25">
      <c r="J5998" s="107" t="str">
        <f t="shared" si="93"/>
        <v/>
      </c>
    </row>
    <row r="5999" spans="10:10" hidden="1" x14ac:dyDescent="0.25">
      <c r="J5999" s="107" t="str">
        <f t="shared" si="93"/>
        <v/>
      </c>
    </row>
    <row r="6000" spans="10:10" hidden="1" x14ac:dyDescent="0.25">
      <c r="J6000" s="107" t="str">
        <f t="shared" si="93"/>
        <v/>
      </c>
    </row>
    <row r="6001" spans="10:10" hidden="1" x14ac:dyDescent="0.25">
      <c r="J6001" s="107" t="str">
        <f t="shared" si="93"/>
        <v/>
      </c>
    </row>
    <row r="6002" spans="10:10" hidden="1" x14ac:dyDescent="0.25">
      <c r="J6002" s="107" t="str">
        <f t="shared" si="93"/>
        <v/>
      </c>
    </row>
    <row r="6003" spans="10:10" hidden="1" x14ac:dyDescent="0.25">
      <c r="J6003" s="107" t="str">
        <f t="shared" si="93"/>
        <v/>
      </c>
    </row>
    <row r="6004" spans="10:10" hidden="1" x14ac:dyDescent="0.25">
      <c r="J6004" s="107" t="str">
        <f t="shared" si="93"/>
        <v/>
      </c>
    </row>
    <row r="6005" spans="10:10" hidden="1" x14ac:dyDescent="0.25">
      <c r="J6005" s="107" t="str">
        <f t="shared" si="93"/>
        <v/>
      </c>
    </row>
    <row r="6006" spans="10:10" hidden="1" x14ac:dyDescent="0.25">
      <c r="J6006" s="107" t="str">
        <f t="shared" si="93"/>
        <v/>
      </c>
    </row>
    <row r="6007" spans="10:10" hidden="1" x14ac:dyDescent="0.25">
      <c r="J6007" s="107" t="str">
        <f t="shared" si="93"/>
        <v/>
      </c>
    </row>
    <row r="6008" spans="10:10" hidden="1" x14ac:dyDescent="0.25">
      <c r="J6008" s="107" t="str">
        <f t="shared" si="93"/>
        <v/>
      </c>
    </row>
    <row r="6009" spans="10:10" hidden="1" x14ac:dyDescent="0.25">
      <c r="J6009" s="107" t="str">
        <f t="shared" si="93"/>
        <v/>
      </c>
    </row>
    <row r="6010" spans="10:10" hidden="1" x14ac:dyDescent="0.25">
      <c r="J6010" s="107" t="str">
        <f t="shared" si="93"/>
        <v/>
      </c>
    </row>
    <row r="6011" spans="10:10" hidden="1" x14ac:dyDescent="0.25">
      <c r="J6011" s="107" t="str">
        <f t="shared" si="93"/>
        <v/>
      </c>
    </row>
    <row r="6012" spans="10:10" hidden="1" x14ac:dyDescent="0.25">
      <c r="J6012" s="107" t="str">
        <f t="shared" si="93"/>
        <v/>
      </c>
    </row>
    <row r="6013" spans="10:10" hidden="1" x14ac:dyDescent="0.25">
      <c r="J6013" s="107" t="str">
        <f t="shared" si="93"/>
        <v/>
      </c>
    </row>
    <row r="6014" spans="10:10" hidden="1" x14ac:dyDescent="0.25">
      <c r="J6014" s="107" t="str">
        <f t="shared" si="93"/>
        <v/>
      </c>
    </row>
    <row r="6015" spans="10:10" hidden="1" x14ac:dyDescent="0.25">
      <c r="J6015" s="107" t="str">
        <f t="shared" si="93"/>
        <v/>
      </c>
    </row>
    <row r="6016" spans="10:10" hidden="1" x14ac:dyDescent="0.25">
      <c r="J6016" s="107" t="str">
        <f t="shared" si="93"/>
        <v/>
      </c>
    </row>
    <row r="6017" spans="10:10" hidden="1" x14ac:dyDescent="0.25">
      <c r="J6017" s="107" t="str">
        <f t="shared" si="93"/>
        <v/>
      </c>
    </row>
    <row r="6018" spans="10:10" hidden="1" x14ac:dyDescent="0.25">
      <c r="J6018" s="107" t="str">
        <f t="shared" ref="J6018:J6081" si="94">IF(A6018="","",IF(OR(C6018=73,C6018=74,C6018=75),75,IF(OR(C6018=31,C6018=32,C6018=33),33,IF(OR(C6018=301,C6018=302,C6018=303,C6018=304,C6018=305),301,C6018))))</f>
        <v/>
      </c>
    </row>
    <row r="6019" spans="10:10" hidden="1" x14ac:dyDescent="0.25">
      <c r="J6019" s="107" t="str">
        <f t="shared" si="94"/>
        <v/>
      </c>
    </row>
    <row r="6020" spans="10:10" hidden="1" x14ac:dyDescent="0.25">
      <c r="J6020" s="107" t="str">
        <f t="shared" si="94"/>
        <v/>
      </c>
    </row>
    <row r="6021" spans="10:10" hidden="1" x14ac:dyDescent="0.25">
      <c r="J6021" s="107" t="str">
        <f t="shared" si="94"/>
        <v/>
      </c>
    </row>
    <row r="6022" spans="10:10" hidden="1" x14ac:dyDescent="0.25">
      <c r="J6022" s="107" t="str">
        <f t="shared" si="94"/>
        <v/>
      </c>
    </row>
    <row r="6023" spans="10:10" hidden="1" x14ac:dyDescent="0.25">
      <c r="J6023" s="107" t="str">
        <f t="shared" si="94"/>
        <v/>
      </c>
    </row>
    <row r="6024" spans="10:10" hidden="1" x14ac:dyDescent="0.25">
      <c r="J6024" s="107" t="str">
        <f t="shared" si="94"/>
        <v/>
      </c>
    </row>
    <row r="6025" spans="10:10" hidden="1" x14ac:dyDescent="0.25">
      <c r="J6025" s="107" t="str">
        <f t="shared" si="94"/>
        <v/>
      </c>
    </row>
    <row r="6026" spans="10:10" hidden="1" x14ac:dyDescent="0.25">
      <c r="J6026" s="107" t="str">
        <f t="shared" si="94"/>
        <v/>
      </c>
    </row>
    <row r="6027" spans="10:10" hidden="1" x14ac:dyDescent="0.25">
      <c r="J6027" s="107" t="str">
        <f t="shared" si="94"/>
        <v/>
      </c>
    </row>
    <row r="6028" spans="10:10" hidden="1" x14ac:dyDescent="0.25">
      <c r="J6028" s="107" t="str">
        <f t="shared" si="94"/>
        <v/>
      </c>
    </row>
    <row r="6029" spans="10:10" hidden="1" x14ac:dyDescent="0.25">
      <c r="J6029" s="107" t="str">
        <f t="shared" si="94"/>
        <v/>
      </c>
    </row>
    <row r="6030" spans="10:10" hidden="1" x14ac:dyDescent="0.25">
      <c r="J6030" s="107" t="str">
        <f t="shared" si="94"/>
        <v/>
      </c>
    </row>
    <row r="6031" spans="10:10" hidden="1" x14ac:dyDescent="0.25">
      <c r="J6031" s="107" t="str">
        <f t="shared" si="94"/>
        <v/>
      </c>
    </row>
    <row r="6032" spans="10:10" hidden="1" x14ac:dyDescent="0.25">
      <c r="J6032" s="107" t="str">
        <f t="shared" si="94"/>
        <v/>
      </c>
    </row>
    <row r="6033" spans="10:10" hidden="1" x14ac:dyDescent="0.25">
      <c r="J6033" s="107" t="str">
        <f t="shared" si="94"/>
        <v/>
      </c>
    </row>
    <row r="6034" spans="10:10" hidden="1" x14ac:dyDescent="0.25">
      <c r="J6034" s="107" t="str">
        <f t="shared" si="94"/>
        <v/>
      </c>
    </row>
    <row r="6035" spans="10:10" hidden="1" x14ac:dyDescent="0.25">
      <c r="J6035" s="107" t="str">
        <f t="shared" si="94"/>
        <v/>
      </c>
    </row>
    <row r="6036" spans="10:10" hidden="1" x14ac:dyDescent="0.25">
      <c r="J6036" s="107" t="str">
        <f t="shared" si="94"/>
        <v/>
      </c>
    </row>
    <row r="6037" spans="10:10" hidden="1" x14ac:dyDescent="0.25">
      <c r="J6037" s="107" t="str">
        <f t="shared" si="94"/>
        <v/>
      </c>
    </row>
    <row r="6038" spans="10:10" hidden="1" x14ac:dyDescent="0.25">
      <c r="J6038" s="107" t="str">
        <f t="shared" si="94"/>
        <v/>
      </c>
    </row>
    <row r="6039" spans="10:10" hidden="1" x14ac:dyDescent="0.25">
      <c r="J6039" s="107" t="str">
        <f t="shared" si="94"/>
        <v/>
      </c>
    </row>
    <row r="6040" spans="10:10" hidden="1" x14ac:dyDescent="0.25">
      <c r="J6040" s="107" t="str">
        <f t="shared" si="94"/>
        <v/>
      </c>
    </row>
    <row r="6041" spans="10:10" hidden="1" x14ac:dyDescent="0.25">
      <c r="J6041" s="107" t="str">
        <f t="shared" si="94"/>
        <v/>
      </c>
    </row>
    <row r="6042" spans="10:10" hidden="1" x14ac:dyDescent="0.25">
      <c r="J6042" s="107" t="str">
        <f t="shared" si="94"/>
        <v/>
      </c>
    </row>
    <row r="6043" spans="10:10" hidden="1" x14ac:dyDescent="0.25">
      <c r="J6043" s="107" t="str">
        <f t="shared" si="94"/>
        <v/>
      </c>
    </row>
    <row r="6044" spans="10:10" hidden="1" x14ac:dyDescent="0.25">
      <c r="J6044" s="107" t="str">
        <f t="shared" si="94"/>
        <v/>
      </c>
    </row>
    <row r="6045" spans="10:10" hidden="1" x14ac:dyDescent="0.25">
      <c r="J6045" s="107" t="str">
        <f t="shared" si="94"/>
        <v/>
      </c>
    </row>
    <row r="6046" spans="10:10" hidden="1" x14ac:dyDescent="0.25">
      <c r="J6046" s="107" t="str">
        <f t="shared" si="94"/>
        <v/>
      </c>
    </row>
    <row r="6047" spans="10:10" hidden="1" x14ac:dyDescent="0.25">
      <c r="J6047" s="107" t="str">
        <f t="shared" si="94"/>
        <v/>
      </c>
    </row>
    <row r="6048" spans="10:10" hidden="1" x14ac:dyDescent="0.25">
      <c r="J6048" s="107" t="str">
        <f t="shared" si="94"/>
        <v/>
      </c>
    </row>
    <row r="6049" spans="10:10" hidden="1" x14ac:dyDescent="0.25">
      <c r="J6049" s="107" t="str">
        <f t="shared" si="94"/>
        <v/>
      </c>
    </row>
    <row r="6050" spans="10:10" hidden="1" x14ac:dyDescent="0.25">
      <c r="J6050" s="107" t="str">
        <f t="shared" si="94"/>
        <v/>
      </c>
    </row>
    <row r="6051" spans="10:10" hidden="1" x14ac:dyDescent="0.25">
      <c r="J6051" s="107" t="str">
        <f t="shared" si="94"/>
        <v/>
      </c>
    </row>
    <row r="6052" spans="10:10" hidden="1" x14ac:dyDescent="0.25">
      <c r="J6052" s="107" t="str">
        <f t="shared" si="94"/>
        <v/>
      </c>
    </row>
    <row r="6053" spans="10:10" hidden="1" x14ac:dyDescent="0.25">
      <c r="J6053" s="107" t="str">
        <f t="shared" si="94"/>
        <v/>
      </c>
    </row>
    <row r="6054" spans="10:10" hidden="1" x14ac:dyDescent="0.25">
      <c r="J6054" s="107" t="str">
        <f t="shared" si="94"/>
        <v/>
      </c>
    </row>
    <row r="6055" spans="10:10" hidden="1" x14ac:dyDescent="0.25">
      <c r="J6055" s="107" t="str">
        <f t="shared" si="94"/>
        <v/>
      </c>
    </row>
    <row r="6056" spans="10:10" hidden="1" x14ac:dyDescent="0.25">
      <c r="J6056" s="107" t="str">
        <f t="shared" si="94"/>
        <v/>
      </c>
    </row>
    <row r="6057" spans="10:10" hidden="1" x14ac:dyDescent="0.25">
      <c r="J6057" s="107" t="str">
        <f t="shared" si="94"/>
        <v/>
      </c>
    </row>
    <row r="6058" spans="10:10" hidden="1" x14ac:dyDescent="0.25">
      <c r="J6058" s="107" t="str">
        <f t="shared" si="94"/>
        <v/>
      </c>
    </row>
    <row r="6059" spans="10:10" hidden="1" x14ac:dyDescent="0.25">
      <c r="J6059" s="107" t="str">
        <f t="shared" si="94"/>
        <v/>
      </c>
    </row>
    <row r="6060" spans="10:10" hidden="1" x14ac:dyDescent="0.25">
      <c r="J6060" s="107" t="str">
        <f t="shared" si="94"/>
        <v/>
      </c>
    </row>
    <row r="6061" spans="10:10" hidden="1" x14ac:dyDescent="0.25">
      <c r="J6061" s="107" t="str">
        <f t="shared" si="94"/>
        <v/>
      </c>
    </row>
    <row r="6062" spans="10:10" hidden="1" x14ac:dyDescent="0.25">
      <c r="J6062" s="107" t="str">
        <f t="shared" si="94"/>
        <v/>
      </c>
    </row>
    <row r="6063" spans="10:10" hidden="1" x14ac:dyDescent="0.25">
      <c r="J6063" s="107" t="str">
        <f t="shared" si="94"/>
        <v/>
      </c>
    </row>
    <row r="6064" spans="10:10" hidden="1" x14ac:dyDescent="0.25">
      <c r="J6064" s="107" t="str">
        <f t="shared" si="94"/>
        <v/>
      </c>
    </row>
    <row r="6065" spans="10:10" hidden="1" x14ac:dyDescent="0.25">
      <c r="J6065" s="107" t="str">
        <f t="shared" si="94"/>
        <v/>
      </c>
    </row>
    <row r="6066" spans="10:10" hidden="1" x14ac:dyDescent="0.25">
      <c r="J6066" s="107" t="str">
        <f t="shared" si="94"/>
        <v/>
      </c>
    </row>
    <row r="6067" spans="10:10" hidden="1" x14ac:dyDescent="0.25">
      <c r="J6067" s="107" t="str">
        <f t="shared" si="94"/>
        <v/>
      </c>
    </row>
    <row r="6068" spans="10:10" hidden="1" x14ac:dyDescent="0.25">
      <c r="J6068" s="107" t="str">
        <f t="shared" si="94"/>
        <v/>
      </c>
    </row>
    <row r="6069" spans="10:10" hidden="1" x14ac:dyDescent="0.25">
      <c r="J6069" s="107" t="str">
        <f t="shared" si="94"/>
        <v/>
      </c>
    </row>
    <row r="6070" spans="10:10" hidden="1" x14ac:dyDescent="0.25">
      <c r="J6070" s="107" t="str">
        <f t="shared" si="94"/>
        <v/>
      </c>
    </row>
    <row r="6071" spans="10:10" hidden="1" x14ac:dyDescent="0.25">
      <c r="J6071" s="107" t="str">
        <f t="shared" si="94"/>
        <v/>
      </c>
    </row>
    <row r="6072" spans="10:10" hidden="1" x14ac:dyDescent="0.25">
      <c r="J6072" s="107" t="str">
        <f t="shared" si="94"/>
        <v/>
      </c>
    </row>
    <row r="6073" spans="10:10" hidden="1" x14ac:dyDescent="0.25">
      <c r="J6073" s="107" t="str">
        <f t="shared" si="94"/>
        <v/>
      </c>
    </row>
    <row r="6074" spans="10:10" hidden="1" x14ac:dyDescent="0.25">
      <c r="J6074" s="107" t="str">
        <f t="shared" si="94"/>
        <v/>
      </c>
    </row>
    <row r="6075" spans="10:10" hidden="1" x14ac:dyDescent="0.25">
      <c r="J6075" s="107" t="str">
        <f t="shared" si="94"/>
        <v/>
      </c>
    </row>
    <row r="6076" spans="10:10" hidden="1" x14ac:dyDescent="0.25">
      <c r="J6076" s="107" t="str">
        <f t="shared" si="94"/>
        <v/>
      </c>
    </row>
    <row r="6077" spans="10:10" hidden="1" x14ac:dyDescent="0.25">
      <c r="J6077" s="107" t="str">
        <f t="shared" si="94"/>
        <v/>
      </c>
    </row>
    <row r="6078" spans="10:10" hidden="1" x14ac:dyDescent="0.25">
      <c r="J6078" s="107" t="str">
        <f t="shared" si="94"/>
        <v/>
      </c>
    </row>
    <row r="6079" spans="10:10" hidden="1" x14ac:dyDescent="0.25">
      <c r="J6079" s="107" t="str">
        <f t="shared" si="94"/>
        <v/>
      </c>
    </row>
    <row r="6080" spans="10:10" hidden="1" x14ac:dyDescent="0.25">
      <c r="J6080" s="107" t="str">
        <f t="shared" si="94"/>
        <v/>
      </c>
    </row>
    <row r="6081" spans="10:10" hidden="1" x14ac:dyDescent="0.25">
      <c r="J6081" s="107" t="str">
        <f t="shared" si="94"/>
        <v/>
      </c>
    </row>
    <row r="6082" spans="10:10" hidden="1" x14ac:dyDescent="0.25">
      <c r="J6082" s="107" t="str">
        <f t="shared" ref="J6082:J6145" si="95">IF(A6082="","",IF(OR(C6082=73,C6082=74,C6082=75),75,IF(OR(C6082=31,C6082=32,C6082=33),33,IF(OR(C6082=301,C6082=302,C6082=303,C6082=304,C6082=305),301,C6082))))</f>
        <v/>
      </c>
    </row>
    <row r="6083" spans="10:10" hidden="1" x14ac:dyDescent="0.25">
      <c r="J6083" s="107" t="str">
        <f t="shared" si="95"/>
        <v/>
      </c>
    </row>
    <row r="6084" spans="10:10" hidden="1" x14ac:dyDescent="0.25">
      <c r="J6084" s="107" t="str">
        <f t="shared" si="95"/>
        <v/>
      </c>
    </row>
    <row r="6085" spans="10:10" hidden="1" x14ac:dyDescent="0.25">
      <c r="J6085" s="107" t="str">
        <f t="shared" si="95"/>
        <v/>
      </c>
    </row>
    <row r="6086" spans="10:10" hidden="1" x14ac:dyDescent="0.25">
      <c r="J6086" s="107" t="str">
        <f t="shared" si="95"/>
        <v/>
      </c>
    </row>
    <row r="6087" spans="10:10" hidden="1" x14ac:dyDescent="0.25">
      <c r="J6087" s="107" t="str">
        <f t="shared" si="95"/>
        <v/>
      </c>
    </row>
    <row r="6088" spans="10:10" hidden="1" x14ac:dyDescent="0.25">
      <c r="J6088" s="107" t="str">
        <f t="shared" si="95"/>
        <v/>
      </c>
    </row>
    <row r="6089" spans="10:10" hidden="1" x14ac:dyDescent="0.25">
      <c r="J6089" s="107" t="str">
        <f t="shared" si="95"/>
        <v/>
      </c>
    </row>
    <row r="6090" spans="10:10" hidden="1" x14ac:dyDescent="0.25">
      <c r="J6090" s="107" t="str">
        <f t="shared" si="95"/>
        <v/>
      </c>
    </row>
    <row r="6091" spans="10:10" hidden="1" x14ac:dyDescent="0.25">
      <c r="J6091" s="107" t="str">
        <f t="shared" si="95"/>
        <v/>
      </c>
    </row>
    <row r="6092" spans="10:10" hidden="1" x14ac:dyDescent="0.25">
      <c r="J6092" s="107" t="str">
        <f t="shared" si="95"/>
        <v/>
      </c>
    </row>
    <row r="6093" spans="10:10" hidden="1" x14ac:dyDescent="0.25">
      <c r="J6093" s="107" t="str">
        <f t="shared" si="95"/>
        <v/>
      </c>
    </row>
    <row r="6094" spans="10:10" hidden="1" x14ac:dyDescent="0.25">
      <c r="J6094" s="107" t="str">
        <f t="shared" si="95"/>
        <v/>
      </c>
    </row>
    <row r="6095" spans="10:10" hidden="1" x14ac:dyDescent="0.25">
      <c r="J6095" s="107" t="str">
        <f t="shared" si="95"/>
        <v/>
      </c>
    </row>
    <row r="6096" spans="10:10" hidden="1" x14ac:dyDescent="0.25">
      <c r="J6096" s="107" t="str">
        <f t="shared" si="95"/>
        <v/>
      </c>
    </row>
    <row r="6097" spans="10:10" hidden="1" x14ac:dyDescent="0.25">
      <c r="J6097" s="107" t="str">
        <f t="shared" si="95"/>
        <v/>
      </c>
    </row>
    <row r="6098" spans="10:10" hidden="1" x14ac:dyDescent="0.25">
      <c r="J6098" s="107" t="str">
        <f t="shared" si="95"/>
        <v/>
      </c>
    </row>
    <row r="6099" spans="10:10" hidden="1" x14ac:dyDescent="0.25">
      <c r="J6099" s="107" t="str">
        <f t="shared" si="95"/>
        <v/>
      </c>
    </row>
    <row r="6100" spans="10:10" hidden="1" x14ac:dyDescent="0.25">
      <c r="J6100" s="107" t="str">
        <f t="shared" si="95"/>
        <v/>
      </c>
    </row>
    <row r="6101" spans="10:10" hidden="1" x14ac:dyDescent="0.25">
      <c r="J6101" s="107" t="str">
        <f t="shared" si="95"/>
        <v/>
      </c>
    </row>
    <row r="6102" spans="10:10" hidden="1" x14ac:dyDescent="0.25">
      <c r="J6102" s="107" t="str">
        <f t="shared" si="95"/>
        <v/>
      </c>
    </row>
    <row r="6103" spans="10:10" hidden="1" x14ac:dyDescent="0.25">
      <c r="J6103" s="107" t="str">
        <f t="shared" si="95"/>
        <v/>
      </c>
    </row>
    <row r="6104" spans="10:10" hidden="1" x14ac:dyDescent="0.25">
      <c r="J6104" s="107" t="str">
        <f t="shared" si="95"/>
        <v/>
      </c>
    </row>
    <row r="6105" spans="10:10" hidden="1" x14ac:dyDescent="0.25">
      <c r="J6105" s="107" t="str">
        <f t="shared" si="95"/>
        <v/>
      </c>
    </row>
    <row r="6106" spans="10:10" hidden="1" x14ac:dyDescent="0.25">
      <c r="J6106" s="107" t="str">
        <f t="shared" si="95"/>
        <v/>
      </c>
    </row>
    <row r="6107" spans="10:10" hidden="1" x14ac:dyDescent="0.25">
      <c r="J6107" s="107" t="str">
        <f t="shared" si="95"/>
        <v/>
      </c>
    </row>
    <row r="6108" spans="10:10" hidden="1" x14ac:dyDescent="0.25">
      <c r="J6108" s="107" t="str">
        <f t="shared" si="95"/>
        <v/>
      </c>
    </row>
    <row r="6109" spans="10:10" hidden="1" x14ac:dyDescent="0.25">
      <c r="J6109" s="107" t="str">
        <f t="shared" si="95"/>
        <v/>
      </c>
    </row>
    <row r="6110" spans="10:10" hidden="1" x14ac:dyDescent="0.25">
      <c r="J6110" s="107" t="str">
        <f t="shared" si="95"/>
        <v/>
      </c>
    </row>
    <row r="6111" spans="10:10" hidden="1" x14ac:dyDescent="0.25">
      <c r="J6111" s="107" t="str">
        <f t="shared" si="95"/>
        <v/>
      </c>
    </row>
    <row r="6112" spans="10:10" hidden="1" x14ac:dyDescent="0.25">
      <c r="J6112" s="107" t="str">
        <f t="shared" si="95"/>
        <v/>
      </c>
    </row>
    <row r="6113" spans="10:10" hidden="1" x14ac:dyDescent="0.25">
      <c r="J6113" s="107" t="str">
        <f t="shared" si="95"/>
        <v/>
      </c>
    </row>
    <row r="6114" spans="10:10" hidden="1" x14ac:dyDescent="0.25">
      <c r="J6114" s="107" t="str">
        <f t="shared" si="95"/>
        <v/>
      </c>
    </row>
    <row r="6115" spans="10:10" hidden="1" x14ac:dyDescent="0.25">
      <c r="J6115" s="107" t="str">
        <f t="shared" si="95"/>
        <v/>
      </c>
    </row>
    <row r="6116" spans="10:10" hidden="1" x14ac:dyDescent="0.25">
      <c r="J6116" s="107" t="str">
        <f t="shared" si="95"/>
        <v/>
      </c>
    </row>
    <row r="6117" spans="10:10" hidden="1" x14ac:dyDescent="0.25">
      <c r="J6117" s="107" t="str">
        <f t="shared" si="95"/>
        <v/>
      </c>
    </row>
    <row r="6118" spans="10:10" hidden="1" x14ac:dyDescent="0.25">
      <c r="J6118" s="107" t="str">
        <f t="shared" si="95"/>
        <v/>
      </c>
    </row>
    <row r="6119" spans="10:10" hidden="1" x14ac:dyDescent="0.25">
      <c r="J6119" s="107" t="str">
        <f t="shared" si="95"/>
        <v/>
      </c>
    </row>
    <row r="6120" spans="10:10" hidden="1" x14ac:dyDescent="0.25">
      <c r="J6120" s="107" t="str">
        <f t="shared" si="95"/>
        <v/>
      </c>
    </row>
    <row r="6121" spans="10:10" hidden="1" x14ac:dyDescent="0.25">
      <c r="J6121" s="107" t="str">
        <f t="shared" si="95"/>
        <v/>
      </c>
    </row>
    <row r="6122" spans="10:10" hidden="1" x14ac:dyDescent="0.25">
      <c r="J6122" s="107" t="str">
        <f t="shared" si="95"/>
        <v/>
      </c>
    </row>
    <row r="6123" spans="10:10" hidden="1" x14ac:dyDescent="0.25">
      <c r="J6123" s="107" t="str">
        <f t="shared" si="95"/>
        <v/>
      </c>
    </row>
    <row r="6124" spans="10:10" hidden="1" x14ac:dyDescent="0.25">
      <c r="J6124" s="107" t="str">
        <f t="shared" si="95"/>
        <v/>
      </c>
    </row>
    <row r="6125" spans="10:10" hidden="1" x14ac:dyDescent="0.25">
      <c r="J6125" s="107" t="str">
        <f t="shared" si="95"/>
        <v/>
      </c>
    </row>
    <row r="6126" spans="10:10" hidden="1" x14ac:dyDescent="0.25">
      <c r="J6126" s="107" t="str">
        <f t="shared" si="95"/>
        <v/>
      </c>
    </row>
    <row r="6127" spans="10:10" hidden="1" x14ac:dyDescent="0.25">
      <c r="J6127" s="107" t="str">
        <f t="shared" si="95"/>
        <v/>
      </c>
    </row>
    <row r="6128" spans="10:10" hidden="1" x14ac:dyDescent="0.25">
      <c r="J6128" s="107" t="str">
        <f t="shared" si="95"/>
        <v/>
      </c>
    </row>
    <row r="6129" spans="10:10" hidden="1" x14ac:dyDescent="0.25">
      <c r="J6129" s="107" t="str">
        <f t="shared" si="95"/>
        <v/>
      </c>
    </row>
    <row r="6130" spans="10:10" hidden="1" x14ac:dyDescent="0.25">
      <c r="J6130" s="107" t="str">
        <f t="shared" si="95"/>
        <v/>
      </c>
    </row>
    <row r="6131" spans="10:10" hidden="1" x14ac:dyDescent="0.25">
      <c r="J6131" s="107" t="str">
        <f t="shared" si="95"/>
        <v/>
      </c>
    </row>
    <row r="6132" spans="10:10" hidden="1" x14ac:dyDescent="0.25">
      <c r="J6132" s="107" t="str">
        <f t="shared" si="95"/>
        <v/>
      </c>
    </row>
    <row r="6133" spans="10:10" hidden="1" x14ac:dyDescent="0.25">
      <c r="J6133" s="107" t="str">
        <f t="shared" si="95"/>
        <v/>
      </c>
    </row>
    <row r="6134" spans="10:10" hidden="1" x14ac:dyDescent="0.25">
      <c r="J6134" s="107" t="str">
        <f t="shared" si="95"/>
        <v/>
      </c>
    </row>
    <row r="6135" spans="10:10" hidden="1" x14ac:dyDescent="0.25">
      <c r="J6135" s="107" t="str">
        <f t="shared" si="95"/>
        <v/>
      </c>
    </row>
    <row r="6136" spans="10:10" hidden="1" x14ac:dyDescent="0.25">
      <c r="J6136" s="107" t="str">
        <f t="shared" si="95"/>
        <v/>
      </c>
    </row>
    <row r="6137" spans="10:10" hidden="1" x14ac:dyDescent="0.25">
      <c r="J6137" s="107" t="str">
        <f t="shared" si="95"/>
        <v/>
      </c>
    </row>
    <row r="6138" spans="10:10" hidden="1" x14ac:dyDescent="0.25">
      <c r="J6138" s="107" t="str">
        <f t="shared" si="95"/>
        <v/>
      </c>
    </row>
    <row r="6139" spans="10:10" hidden="1" x14ac:dyDescent="0.25">
      <c r="J6139" s="107" t="str">
        <f t="shared" si="95"/>
        <v/>
      </c>
    </row>
    <row r="6140" spans="10:10" hidden="1" x14ac:dyDescent="0.25">
      <c r="J6140" s="107" t="str">
        <f t="shared" si="95"/>
        <v/>
      </c>
    </row>
    <row r="6141" spans="10:10" hidden="1" x14ac:dyDescent="0.25">
      <c r="J6141" s="107" t="str">
        <f t="shared" si="95"/>
        <v/>
      </c>
    </row>
    <row r="6142" spans="10:10" hidden="1" x14ac:dyDescent="0.25">
      <c r="J6142" s="107" t="str">
        <f t="shared" si="95"/>
        <v/>
      </c>
    </row>
    <row r="6143" spans="10:10" hidden="1" x14ac:dyDescent="0.25">
      <c r="J6143" s="107" t="str">
        <f t="shared" si="95"/>
        <v/>
      </c>
    </row>
    <row r="6144" spans="10:10" hidden="1" x14ac:dyDescent="0.25">
      <c r="J6144" s="107" t="str">
        <f t="shared" si="95"/>
        <v/>
      </c>
    </row>
    <row r="6145" spans="10:10" hidden="1" x14ac:dyDescent="0.25">
      <c r="J6145" s="107" t="str">
        <f t="shared" si="95"/>
        <v/>
      </c>
    </row>
    <row r="6146" spans="10:10" hidden="1" x14ac:dyDescent="0.25">
      <c r="J6146" s="107" t="str">
        <f t="shared" ref="J6146:J6209" si="96">IF(A6146="","",IF(OR(C6146=73,C6146=74,C6146=75),75,IF(OR(C6146=31,C6146=32,C6146=33),33,IF(OR(C6146=301,C6146=302,C6146=303,C6146=304,C6146=305),301,C6146))))</f>
        <v/>
      </c>
    </row>
    <row r="6147" spans="10:10" hidden="1" x14ac:dyDescent="0.25">
      <c r="J6147" s="107" t="str">
        <f t="shared" si="96"/>
        <v/>
      </c>
    </row>
    <row r="6148" spans="10:10" hidden="1" x14ac:dyDescent="0.25">
      <c r="J6148" s="107" t="str">
        <f t="shared" si="96"/>
        <v/>
      </c>
    </row>
    <row r="6149" spans="10:10" hidden="1" x14ac:dyDescent="0.25">
      <c r="J6149" s="107" t="str">
        <f t="shared" si="96"/>
        <v/>
      </c>
    </row>
    <row r="6150" spans="10:10" hidden="1" x14ac:dyDescent="0.25">
      <c r="J6150" s="107" t="str">
        <f t="shared" si="96"/>
        <v/>
      </c>
    </row>
    <row r="6151" spans="10:10" hidden="1" x14ac:dyDescent="0.25">
      <c r="J6151" s="107" t="str">
        <f t="shared" si="96"/>
        <v/>
      </c>
    </row>
    <row r="6152" spans="10:10" hidden="1" x14ac:dyDescent="0.25">
      <c r="J6152" s="107" t="str">
        <f t="shared" si="96"/>
        <v/>
      </c>
    </row>
    <row r="6153" spans="10:10" hidden="1" x14ac:dyDescent="0.25">
      <c r="J6153" s="107" t="str">
        <f t="shared" si="96"/>
        <v/>
      </c>
    </row>
    <row r="6154" spans="10:10" hidden="1" x14ac:dyDescent="0.25">
      <c r="J6154" s="107" t="str">
        <f t="shared" si="96"/>
        <v/>
      </c>
    </row>
    <row r="6155" spans="10:10" hidden="1" x14ac:dyDescent="0.25">
      <c r="J6155" s="107" t="str">
        <f t="shared" si="96"/>
        <v/>
      </c>
    </row>
    <row r="6156" spans="10:10" hidden="1" x14ac:dyDescent="0.25">
      <c r="J6156" s="107" t="str">
        <f t="shared" si="96"/>
        <v/>
      </c>
    </row>
    <row r="6157" spans="10:10" hidden="1" x14ac:dyDescent="0.25">
      <c r="J6157" s="107" t="str">
        <f t="shared" si="96"/>
        <v/>
      </c>
    </row>
    <row r="6158" spans="10:10" hidden="1" x14ac:dyDescent="0.25">
      <c r="J6158" s="107" t="str">
        <f t="shared" si="96"/>
        <v/>
      </c>
    </row>
    <row r="6159" spans="10:10" hidden="1" x14ac:dyDescent="0.25">
      <c r="J6159" s="107" t="str">
        <f t="shared" si="96"/>
        <v/>
      </c>
    </row>
    <row r="6160" spans="10:10" hidden="1" x14ac:dyDescent="0.25">
      <c r="J6160" s="107" t="str">
        <f t="shared" si="96"/>
        <v/>
      </c>
    </row>
    <row r="6161" spans="10:10" hidden="1" x14ac:dyDescent="0.25">
      <c r="J6161" s="107" t="str">
        <f t="shared" si="96"/>
        <v/>
      </c>
    </row>
    <row r="6162" spans="10:10" hidden="1" x14ac:dyDescent="0.25">
      <c r="J6162" s="107" t="str">
        <f t="shared" si="96"/>
        <v/>
      </c>
    </row>
    <row r="6163" spans="10:10" hidden="1" x14ac:dyDescent="0.25">
      <c r="J6163" s="107" t="str">
        <f t="shared" si="96"/>
        <v/>
      </c>
    </row>
    <row r="6164" spans="10:10" hidden="1" x14ac:dyDescent="0.25">
      <c r="J6164" s="107" t="str">
        <f t="shared" si="96"/>
        <v/>
      </c>
    </row>
    <row r="6165" spans="10:10" hidden="1" x14ac:dyDescent="0.25">
      <c r="J6165" s="107" t="str">
        <f t="shared" si="96"/>
        <v/>
      </c>
    </row>
    <row r="6166" spans="10:10" hidden="1" x14ac:dyDescent="0.25">
      <c r="J6166" s="107" t="str">
        <f t="shared" si="96"/>
        <v/>
      </c>
    </row>
    <row r="6167" spans="10:10" hidden="1" x14ac:dyDescent="0.25">
      <c r="J6167" s="107" t="str">
        <f t="shared" si="96"/>
        <v/>
      </c>
    </row>
    <row r="6168" spans="10:10" hidden="1" x14ac:dyDescent="0.25">
      <c r="J6168" s="107" t="str">
        <f t="shared" si="96"/>
        <v/>
      </c>
    </row>
    <row r="6169" spans="10:10" hidden="1" x14ac:dyDescent="0.25">
      <c r="J6169" s="107" t="str">
        <f t="shared" si="96"/>
        <v/>
      </c>
    </row>
    <row r="6170" spans="10:10" hidden="1" x14ac:dyDescent="0.25">
      <c r="J6170" s="107" t="str">
        <f t="shared" si="96"/>
        <v/>
      </c>
    </row>
    <row r="6171" spans="10:10" hidden="1" x14ac:dyDescent="0.25">
      <c r="J6171" s="107" t="str">
        <f t="shared" si="96"/>
        <v/>
      </c>
    </row>
    <row r="6172" spans="10:10" hidden="1" x14ac:dyDescent="0.25">
      <c r="J6172" s="107" t="str">
        <f t="shared" si="96"/>
        <v/>
      </c>
    </row>
    <row r="6173" spans="10:10" hidden="1" x14ac:dyDescent="0.25">
      <c r="J6173" s="107" t="str">
        <f t="shared" si="96"/>
        <v/>
      </c>
    </row>
    <row r="6174" spans="10:10" hidden="1" x14ac:dyDescent="0.25">
      <c r="J6174" s="107" t="str">
        <f t="shared" si="96"/>
        <v/>
      </c>
    </row>
    <row r="6175" spans="10:10" hidden="1" x14ac:dyDescent="0.25">
      <c r="J6175" s="107" t="str">
        <f t="shared" si="96"/>
        <v/>
      </c>
    </row>
    <row r="6176" spans="10:10" hidden="1" x14ac:dyDescent="0.25">
      <c r="J6176" s="107" t="str">
        <f t="shared" si="96"/>
        <v/>
      </c>
    </row>
    <row r="6177" spans="10:10" hidden="1" x14ac:dyDescent="0.25">
      <c r="J6177" s="107" t="str">
        <f t="shared" si="96"/>
        <v/>
      </c>
    </row>
    <row r="6178" spans="10:10" hidden="1" x14ac:dyDescent="0.25">
      <c r="J6178" s="107" t="str">
        <f t="shared" si="96"/>
        <v/>
      </c>
    </row>
    <row r="6179" spans="10:10" hidden="1" x14ac:dyDescent="0.25">
      <c r="J6179" s="107" t="str">
        <f t="shared" si="96"/>
        <v/>
      </c>
    </row>
    <row r="6180" spans="10:10" hidden="1" x14ac:dyDescent="0.25">
      <c r="J6180" s="107" t="str">
        <f t="shared" si="96"/>
        <v/>
      </c>
    </row>
    <row r="6181" spans="10:10" hidden="1" x14ac:dyDescent="0.25">
      <c r="J6181" s="107" t="str">
        <f t="shared" si="96"/>
        <v/>
      </c>
    </row>
    <row r="6182" spans="10:10" hidden="1" x14ac:dyDescent="0.25">
      <c r="J6182" s="107" t="str">
        <f t="shared" si="96"/>
        <v/>
      </c>
    </row>
    <row r="6183" spans="10:10" hidden="1" x14ac:dyDescent="0.25">
      <c r="J6183" s="107" t="str">
        <f t="shared" si="96"/>
        <v/>
      </c>
    </row>
    <row r="6184" spans="10:10" hidden="1" x14ac:dyDescent="0.25">
      <c r="J6184" s="107" t="str">
        <f t="shared" si="96"/>
        <v/>
      </c>
    </row>
    <row r="6185" spans="10:10" hidden="1" x14ac:dyDescent="0.25">
      <c r="J6185" s="107" t="str">
        <f t="shared" si="96"/>
        <v/>
      </c>
    </row>
    <row r="6186" spans="10:10" hidden="1" x14ac:dyDescent="0.25">
      <c r="J6186" s="107" t="str">
        <f t="shared" si="96"/>
        <v/>
      </c>
    </row>
    <row r="6187" spans="10:10" hidden="1" x14ac:dyDescent="0.25">
      <c r="J6187" s="107" t="str">
        <f t="shared" si="96"/>
        <v/>
      </c>
    </row>
    <row r="6188" spans="10:10" hidden="1" x14ac:dyDescent="0.25">
      <c r="J6188" s="107" t="str">
        <f t="shared" si="96"/>
        <v/>
      </c>
    </row>
    <row r="6189" spans="10:10" hidden="1" x14ac:dyDescent="0.25">
      <c r="J6189" s="107" t="str">
        <f t="shared" si="96"/>
        <v/>
      </c>
    </row>
    <row r="6190" spans="10:10" hidden="1" x14ac:dyDescent="0.25">
      <c r="J6190" s="107" t="str">
        <f t="shared" si="96"/>
        <v/>
      </c>
    </row>
    <row r="6191" spans="10:10" hidden="1" x14ac:dyDescent="0.25">
      <c r="J6191" s="107" t="str">
        <f t="shared" si="96"/>
        <v/>
      </c>
    </row>
    <row r="6192" spans="10:10" hidden="1" x14ac:dyDescent="0.25">
      <c r="J6192" s="107" t="str">
        <f t="shared" si="96"/>
        <v/>
      </c>
    </row>
    <row r="6193" spans="10:10" hidden="1" x14ac:dyDescent="0.25">
      <c r="J6193" s="107" t="str">
        <f t="shared" si="96"/>
        <v/>
      </c>
    </row>
    <row r="6194" spans="10:10" hidden="1" x14ac:dyDescent="0.25">
      <c r="J6194" s="107" t="str">
        <f t="shared" si="96"/>
        <v/>
      </c>
    </row>
    <row r="6195" spans="10:10" hidden="1" x14ac:dyDescent="0.25">
      <c r="J6195" s="107" t="str">
        <f t="shared" si="96"/>
        <v/>
      </c>
    </row>
    <row r="6196" spans="10:10" hidden="1" x14ac:dyDescent="0.25">
      <c r="J6196" s="107" t="str">
        <f t="shared" si="96"/>
        <v/>
      </c>
    </row>
    <row r="6197" spans="10:10" hidden="1" x14ac:dyDescent="0.25">
      <c r="J6197" s="107" t="str">
        <f t="shared" si="96"/>
        <v/>
      </c>
    </row>
    <row r="6198" spans="10:10" hidden="1" x14ac:dyDescent="0.25">
      <c r="J6198" s="107" t="str">
        <f t="shared" si="96"/>
        <v/>
      </c>
    </row>
    <row r="6199" spans="10:10" hidden="1" x14ac:dyDescent="0.25">
      <c r="J6199" s="107" t="str">
        <f t="shared" si="96"/>
        <v/>
      </c>
    </row>
    <row r="6200" spans="10:10" hidden="1" x14ac:dyDescent="0.25">
      <c r="J6200" s="107" t="str">
        <f t="shared" si="96"/>
        <v/>
      </c>
    </row>
    <row r="6201" spans="10:10" hidden="1" x14ac:dyDescent="0.25">
      <c r="J6201" s="107" t="str">
        <f t="shared" si="96"/>
        <v/>
      </c>
    </row>
    <row r="6202" spans="10:10" hidden="1" x14ac:dyDescent="0.25">
      <c r="J6202" s="107" t="str">
        <f t="shared" si="96"/>
        <v/>
      </c>
    </row>
    <row r="6203" spans="10:10" hidden="1" x14ac:dyDescent="0.25">
      <c r="J6203" s="107" t="str">
        <f t="shared" si="96"/>
        <v/>
      </c>
    </row>
    <row r="6204" spans="10:10" hidden="1" x14ac:dyDescent="0.25">
      <c r="J6204" s="107" t="str">
        <f t="shared" si="96"/>
        <v/>
      </c>
    </row>
    <row r="6205" spans="10:10" hidden="1" x14ac:dyDescent="0.25">
      <c r="J6205" s="107" t="str">
        <f t="shared" si="96"/>
        <v/>
      </c>
    </row>
    <row r="6206" spans="10:10" hidden="1" x14ac:dyDescent="0.25">
      <c r="J6206" s="107" t="str">
        <f t="shared" si="96"/>
        <v/>
      </c>
    </row>
    <row r="6207" spans="10:10" hidden="1" x14ac:dyDescent="0.25">
      <c r="J6207" s="107" t="str">
        <f t="shared" si="96"/>
        <v/>
      </c>
    </row>
    <row r="6208" spans="10:10" hidden="1" x14ac:dyDescent="0.25">
      <c r="J6208" s="107" t="str">
        <f t="shared" si="96"/>
        <v/>
      </c>
    </row>
    <row r="6209" spans="10:10" hidden="1" x14ac:dyDescent="0.25">
      <c r="J6209" s="107" t="str">
        <f t="shared" si="96"/>
        <v/>
      </c>
    </row>
    <row r="6210" spans="10:10" hidden="1" x14ac:dyDescent="0.25">
      <c r="J6210" s="107" t="str">
        <f t="shared" ref="J6210:J6257" si="97">IF(A6210="","",IF(OR(C6210=73,C6210=74,C6210=75),75,IF(OR(C6210=31,C6210=32,C6210=33),33,IF(OR(C6210=301,C6210=302,C6210=303,C6210=304,C6210=305),301,C6210))))</f>
        <v/>
      </c>
    </row>
    <row r="6211" spans="10:10" hidden="1" x14ac:dyDescent="0.25">
      <c r="J6211" s="107" t="str">
        <f t="shared" si="97"/>
        <v/>
      </c>
    </row>
    <row r="6212" spans="10:10" hidden="1" x14ac:dyDescent="0.25">
      <c r="J6212" s="107" t="str">
        <f t="shared" si="97"/>
        <v/>
      </c>
    </row>
    <row r="6213" spans="10:10" hidden="1" x14ac:dyDescent="0.25">
      <c r="J6213" s="107" t="str">
        <f t="shared" si="97"/>
        <v/>
      </c>
    </row>
    <row r="6214" spans="10:10" hidden="1" x14ac:dyDescent="0.25">
      <c r="J6214" s="107" t="str">
        <f t="shared" si="97"/>
        <v/>
      </c>
    </row>
    <row r="6215" spans="10:10" hidden="1" x14ac:dyDescent="0.25">
      <c r="J6215" s="107" t="str">
        <f t="shared" si="97"/>
        <v/>
      </c>
    </row>
    <row r="6216" spans="10:10" hidden="1" x14ac:dyDescent="0.25">
      <c r="J6216" s="107" t="str">
        <f t="shared" si="97"/>
        <v/>
      </c>
    </row>
    <row r="6217" spans="10:10" hidden="1" x14ac:dyDescent="0.25">
      <c r="J6217" s="107" t="str">
        <f t="shared" si="97"/>
        <v/>
      </c>
    </row>
    <row r="6218" spans="10:10" hidden="1" x14ac:dyDescent="0.25">
      <c r="J6218" s="107" t="str">
        <f t="shared" si="97"/>
        <v/>
      </c>
    </row>
    <row r="6219" spans="10:10" hidden="1" x14ac:dyDescent="0.25">
      <c r="J6219" s="107" t="str">
        <f t="shared" si="97"/>
        <v/>
      </c>
    </row>
    <row r="6220" spans="10:10" hidden="1" x14ac:dyDescent="0.25">
      <c r="J6220" s="107" t="str">
        <f t="shared" si="97"/>
        <v/>
      </c>
    </row>
    <row r="6221" spans="10:10" hidden="1" x14ac:dyDescent="0.25">
      <c r="J6221" s="107" t="str">
        <f t="shared" si="97"/>
        <v/>
      </c>
    </row>
    <row r="6222" spans="10:10" hidden="1" x14ac:dyDescent="0.25">
      <c r="J6222" s="107" t="str">
        <f t="shared" si="97"/>
        <v/>
      </c>
    </row>
    <row r="6223" spans="10:10" hidden="1" x14ac:dyDescent="0.25">
      <c r="J6223" s="107" t="str">
        <f t="shared" si="97"/>
        <v/>
      </c>
    </row>
    <row r="6224" spans="10:10" hidden="1" x14ac:dyDescent="0.25">
      <c r="J6224" s="107" t="str">
        <f t="shared" si="97"/>
        <v/>
      </c>
    </row>
    <row r="6225" spans="10:10" hidden="1" x14ac:dyDescent="0.25">
      <c r="J6225" s="107" t="str">
        <f t="shared" si="97"/>
        <v/>
      </c>
    </row>
    <row r="6226" spans="10:10" hidden="1" x14ac:dyDescent="0.25">
      <c r="J6226" s="107" t="str">
        <f t="shared" si="97"/>
        <v/>
      </c>
    </row>
    <row r="6227" spans="10:10" hidden="1" x14ac:dyDescent="0.25">
      <c r="J6227" s="107" t="str">
        <f t="shared" si="97"/>
        <v/>
      </c>
    </row>
    <row r="6228" spans="10:10" hidden="1" x14ac:dyDescent="0.25">
      <c r="J6228" s="107" t="str">
        <f t="shared" si="97"/>
        <v/>
      </c>
    </row>
    <row r="6229" spans="10:10" hidden="1" x14ac:dyDescent="0.25">
      <c r="J6229" s="107" t="str">
        <f t="shared" si="97"/>
        <v/>
      </c>
    </row>
    <row r="6230" spans="10:10" hidden="1" x14ac:dyDescent="0.25">
      <c r="J6230" s="107" t="str">
        <f t="shared" si="97"/>
        <v/>
      </c>
    </row>
    <row r="6231" spans="10:10" hidden="1" x14ac:dyDescent="0.25">
      <c r="J6231" s="107" t="str">
        <f t="shared" si="97"/>
        <v/>
      </c>
    </row>
    <row r="6232" spans="10:10" hidden="1" x14ac:dyDescent="0.25">
      <c r="J6232" s="107" t="str">
        <f t="shared" si="97"/>
        <v/>
      </c>
    </row>
    <row r="6233" spans="10:10" hidden="1" x14ac:dyDescent="0.25">
      <c r="J6233" s="107" t="str">
        <f t="shared" si="97"/>
        <v/>
      </c>
    </row>
    <row r="6234" spans="10:10" hidden="1" x14ac:dyDescent="0.25">
      <c r="J6234" s="107" t="str">
        <f t="shared" si="97"/>
        <v/>
      </c>
    </row>
    <row r="6235" spans="10:10" hidden="1" x14ac:dyDescent="0.25">
      <c r="J6235" s="107" t="str">
        <f t="shared" si="97"/>
        <v/>
      </c>
    </row>
    <row r="6236" spans="10:10" hidden="1" x14ac:dyDescent="0.25">
      <c r="J6236" s="107" t="str">
        <f t="shared" si="97"/>
        <v/>
      </c>
    </row>
    <row r="6237" spans="10:10" hidden="1" x14ac:dyDescent="0.25">
      <c r="J6237" s="107" t="str">
        <f t="shared" si="97"/>
        <v/>
      </c>
    </row>
    <row r="6238" spans="10:10" hidden="1" x14ac:dyDescent="0.25">
      <c r="J6238" s="107" t="str">
        <f t="shared" si="97"/>
        <v/>
      </c>
    </row>
    <row r="6239" spans="10:10" hidden="1" x14ac:dyDescent="0.25">
      <c r="J6239" s="107" t="str">
        <f t="shared" si="97"/>
        <v/>
      </c>
    </row>
    <row r="6240" spans="10:10" hidden="1" x14ac:dyDescent="0.25">
      <c r="J6240" s="107" t="str">
        <f t="shared" si="97"/>
        <v/>
      </c>
    </row>
    <row r="6241" spans="10:10" hidden="1" x14ac:dyDescent="0.25">
      <c r="J6241" s="107" t="str">
        <f t="shared" si="97"/>
        <v/>
      </c>
    </row>
    <row r="6242" spans="10:10" hidden="1" x14ac:dyDescent="0.25">
      <c r="J6242" s="107" t="str">
        <f t="shared" si="97"/>
        <v/>
      </c>
    </row>
    <row r="6243" spans="10:10" hidden="1" x14ac:dyDescent="0.25">
      <c r="J6243" s="107" t="str">
        <f t="shared" si="97"/>
        <v/>
      </c>
    </row>
    <row r="6244" spans="10:10" hidden="1" x14ac:dyDescent="0.25">
      <c r="J6244" s="107" t="str">
        <f t="shared" si="97"/>
        <v/>
      </c>
    </row>
    <row r="6245" spans="10:10" hidden="1" x14ac:dyDescent="0.25">
      <c r="J6245" s="107" t="str">
        <f t="shared" si="97"/>
        <v/>
      </c>
    </row>
    <row r="6246" spans="10:10" hidden="1" x14ac:dyDescent="0.25">
      <c r="J6246" s="107" t="str">
        <f t="shared" si="97"/>
        <v/>
      </c>
    </row>
    <row r="6247" spans="10:10" hidden="1" x14ac:dyDescent="0.25">
      <c r="J6247" s="107" t="str">
        <f t="shared" si="97"/>
        <v/>
      </c>
    </row>
    <row r="6248" spans="10:10" hidden="1" x14ac:dyDescent="0.25">
      <c r="J6248" s="107" t="str">
        <f t="shared" si="97"/>
        <v/>
      </c>
    </row>
    <row r="6249" spans="10:10" hidden="1" x14ac:dyDescent="0.25">
      <c r="J6249" s="107" t="str">
        <f t="shared" si="97"/>
        <v/>
      </c>
    </row>
    <row r="6250" spans="10:10" hidden="1" x14ac:dyDescent="0.25">
      <c r="J6250" s="107" t="str">
        <f t="shared" si="97"/>
        <v/>
      </c>
    </row>
    <row r="6251" spans="10:10" hidden="1" x14ac:dyDescent="0.25">
      <c r="J6251" s="107" t="str">
        <f t="shared" si="97"/>
        <v/>
      </c>
    </row>
    <row r="6252" spans="10:10" hidden="1" x14ac:dyDescent="0.25">
      <c r="J6252" s="107" t="str">
        <f t="shared" si="97"/>
        <v/>
      </c>
    </row>
    <row r="6253" spans="10:10" hidden="1" x14ac:dyDescent="0.25">
      <c r="J6253" s="107" t="str">
        <f t="shared" si="97"/>
        <v/>
      </c>
    </row>
    <row r="6254" spans="10:10" hidden="1" x14ac:dyDescent="0.25">
      <c r="J6254" s="107" t="str">
        <f t="shared" si="97"/>
        <v/>
      </c>
    </row>
    <row r="6255" spans="10:10" hidden="1" x14ac:dyDescent="0.25">
      <c r="J6255" s="107" t="str">
        <f t="shared" si="97"/>
        <v/>
      </c>
    </row>
    <row r="6256" spans="10:10" hidden="1" x14ac:dyDescent="0.25">
      <c r="J6256" s="107" t="str">
        <f t="shared" si="97"/>
        <v/>
      </c>
    </row>
    <row r="6257" spans="10:10" hidden="1" x14ac:dyDescent="0.25">
      <c r="J6257" s="107" t="str">
        <f t="shared" si="97"/>
        <v/>
      </c>
    </row>
  </sheetData>
  <autoFilter ref="A1:J6257">
    <filterColumn colId="1">
      <filters>
        <filter val="55 - Blanqueo Continuo"/>
      </filters>
    </filterColumn>
    <filterColumn colId="4">
      <filters>
        <filter val="302 - Dosificación tierra ST#2"/>
      </filters>
    </filterColumn>
    <filterColumn colId="8">
      <filters>
        <filter val="0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O94"/>
  <sheetViews>
    <sheetView topLeftCell="D52" zoomScale="85" zoomScaleNormal="85" workbookViewId="0">
      <selection activeCell="AF1" activeCellId="10" sqref="BA1:BA1048576 AY1:AY1048576 AW1:AW1048576 AU1:AU1048576 AS1:AS1048576 AQ1:AQ1048576 AN1:AN1048576 AL1:AL1048576 AJ1:AJ1048576 AH1:AH1048576 AF1:AF1048576"/>
    </sheetView>
  </sheetViews>
  <sheetFormatPr baseColWidth="10" defaultRowHeight="15" x14ac:dyDescent="0.25"/>
  <cols>
    <col min="3" max="3" width="2.140625" style="12" hidden="1" customWidth="1"/>
    <col min="4" max="4" width="12" bestFit="1" customWidth="1"/>
    <col min="5" max="5" width="2.140625" style="12" hidden="1" customWidth="1"/>
    <col min="7" max="7" width="2.140625" style="12" hidden="1" customWidth="1"/>
    <col min="9" max="9" width="2.140625" style="12" hidden="1" customWidth="1"/>
    <col min="11" max="11" width="2.140625" style="12" hidden="1" customWidth="1"/>
    <col min="13" max="13" width="2.140625" style="12" hidden="1" customWidth="1"/>
    <col min="15" max="15" width="2.42578125" style="12" hidden="1" customWidth="1"/>
    <col min="16" max="16" width="3.28515625" style="12" hidden="1" customWidth="1"/>
    <col min="18" max="18" width="3.28515625" style="12" hidden="1" customWidth="1"/>
    <col min="20" max="20" width="3.28515625" style="12" hidden="1" customWidth="1"/>
    <col min="22" max="22" width="3.28515625" style="12" hidden="1" customWidth="1"/>
    <col min="24" max="24" width="3.28515625" style="12" hidden="1" customWidth="1"/>
    <col min="26" max="26" width="3.28515625" style="12" hidden="1" customWidth="1"/>
    <col min="29" max="29" width="11.5703125" customWidth="1"/>
    <col min="30" max="30" width="14.140625" hidden="1" customWidth="1"/>
    <col min="32" max="32" width="4.85546875" style="110" hidden="1" customWidth="1"/>
    <col min="34" max="34" width="4.85546875" style="110" hidden="1" customWidth="1"/>
    <col min="36" max="36" width="4.85546875" style="110" hidden="1" customWidth="1"/>
    <col min="38" max="38" width="4.85546875" style="110" hidden="1" customWidth="1"/>
    <col min="40" max="40" width="4.85546875" style="110" hidden="1" customWidth="1"/>
    <col min="42" max="42" width="12.28515625" customWidth="1"/>
    <col min="43" max="43" width="11.5703125" hidden="1" customWidth="1"/>
    <col min="45" max="45" width="11.42578125" hidden="1" customWidth="1"/>
    <col min="47" max="47" width="11.42578125" hidden="1" customWidth="1"/>
    <col min="49" max="49" width="11.42578125" hidden="1" customWidth="1"/>
    <col min="51" max="51" width="11.42578125" hidden="1" customWidth="1"/>
    <col min="53" max="53" width="11.42578125" hidden="1" customWidth="1"/>
    <col min="58" max="58" width="0" hidden="1" customWidth="1"/>
    <col min="59" max="59" width="11.5703125" style="88"/>
    <col min="60" max="60" width="11.42578125" hidden="1" customWidth="1"/>
    <col min="62" max="62" width="11.42578125" hidden="1" customWidth="1"/>
    <col min="64" max="64" width="11.42578125" hidden="1" customWidth="1"/>
    <col min="66" max="66" width="11.42578125" hidden="1" customWidth="1"/>
    <col min="68" max="68" width="11.42578125" hidden="1" customWidth="1"/>
    <col min="71" max="71" width="0" hidden="1" customWidth="1"/>
    <col min="73" max="73" width="11.42578125" hidden="1" customWidth="1"/>
    <col min="75" max="75" width="11.42578125" hidden="1" customWidth="1"/>
    <col min="77" max="77" width="11.42578125" hidden="1" customWidth="1"/>
    <col min="79" max="79" width="11.42578125" hidden="1" customWidth="1"/>
    <col min="81" max="81" width="11.5703125" hidden="1" customWidth="1"/>
    <col min="82" max="82" width="16.7109375" customWidth="1"/>
    <col min="83" max="83" width="7.7109375" style="88" customWidth="1"/>
    <col min="84" max="84" width="9.7109375" style="97" customWidth="1"/>
    <col min="85" max="85" width="10.85546875" style="97" customWidth="1"/>
    <col min="86" max="86" width="11.5703125" style="97"/>
  </cols>
  <sheetData>
    <row r="1" spans="1:93" ht="18.75" x14ac:dyDescent="0.3">
      <c r="B1" s="51" t="s">
        <v>88</v>
      </c>
      <c r="C1" s="51"/>
      <c r="F1" s="52" t="s">
        <v>82</v>
      </c>
      <c r="G1" s="52"/>
      <c r="H1" s="49">
        <f>+VLOOKUP(F1,Lista!A1:B12,2,FALSE)</f>
        <v>44713</v>
      </c>
      <c r="I1" s="49"/>
      <c r="J1">
        <f>+WEEKNUM(H1,21)</f>
        <v>22</v>
      </c>
    </row>
    <row r="2" spans="1:93" x14ac:dyDescent="0.25">
      <c r="A2" s="7" t="s">
        <v>32</v>
      </c>
      <c r="B2" s="7"/>
    </row>
    <row r="3" spans="1:93" x14ac:dyDescent="0.25">
      <c r="A3" s="7">
        <f ca="1">+WEEKNUM(TODAY(),21)-5</f>
        <v>29</v>
      </c>
      <c r="B3" s="7"/>
    </row>
    <row r="4" spans="1:93" x14ac:dyDescent="0.25">
      <c r="A4" s="7">
        <f ca="1">+WEEKNUM(TODAY(),21)-4</f>
        <v>30</v>
      </c>
      <c r="B4" s="7"/>
    </row>
    <row r="5" spans="1:93" x14ac:dyDescent="0.25">
      <c r="A5" s="7">
        <f ca="1">+WEEKNUM(TODAY(),21)-3</f>
        <v>31</v>
      </c>
      <c r="B5" s="7"/>
    </row>
    <row r="6" spans="1:93" x14ac:dyDescent="0.25">
      <c r="A6" s="7">
        <f ca="1">+WEEKNUM(TODAY(),21)-2</f>
        <v>32</v>
      </c>
      <c r="B6" s="7"/>
    </row>
    <row r="7" spans="1:93" x14ac:dyDescent="0.25">
      <c r="A7" s="7">
        <f ca="1">+WEEKNUM(TODAY(),21)-1</f>
        <v>33</v>
      </c>
      <c r="B7" s="7"/>
    </row>
    <row r="8" spans="1:93" x14ac:dyDescent="0.25">
      <c r="D8" t="s">
        <v>53</v>
      </c>
      <c r="Q8" s="57" t="s">
        <v>54</v>
      </c>
      <c r="R8" s="16"/>
      <c r="S8" s="16"/>
      <c r="T8" s="16"/>
      <c r="U8" s="16"/>
      <c r="V8" s="16"/>
      <c r="W8" s="16"/>
      <c r="X8" s="16"/>
      <c r="Y8" s="16"/>
      <c r="Z8" s="16"/>
      <c r="AA8" s="16"/>
      <c r="BH8">
        <f ca="1">+_xlfn.IFNA(IF(F11=0,0,$AC11),0)/(_xlfn.IFNA(IF(F11=0,0,$AC11),0)+_xlfn.IFNA(IF(F12=0,0,$AC12),0)+_xlfn.IFNA(IF(F13=0,0,$AC13),0)+_xlfn.IFNA(IF(F14=0,0,$AC14),0)+_xlfn.IFNA(IF(F15=0,0,$AC15),0)+_xlfn.IFNA(IF(F16=0,0,$AC16),0)+_xlfn.IFNA(IF(F17=0,0,$AC17),0)+_xlfn.IFNA(IF(F21=0,0,$AC21),0)+_xlfn.IFNA(IF(F22=0,0,$AC22),0)+_xlfn.IFNA(IF(F23=0,0,$AC23),0)+_xlfn.IFNA(IF(F24=0,0,$AC24),0)+_xlfn.IFNA(IF(F25=0,0,$AC25),0)+_xlfn.IFNA(IF(F26=0,0,$AC26),0)+_xlfn.IFNA(IF(F27=0,0,$AC27),0)+_xlfn.IFNA(IF(F28=0,0,$AC28),0)+_xlfn.IFNA(IF(F32=0,0,$AC32),0)+_xlfn.IFNA(IF(F33=0,0,$AC33),0)+_xlfn.IFNA(IF(F34=0,0,$AC34),0)+_xlfn.IFNA(IF(F38=0,0,$AC38),0)+_xlfn.IFNA(IF(F39=0,0,$AC39),0)+_xlfn.IFNA(IF(F40=0,0,$AC40),0)+_xlfn.IFNA(IF(F41=0,0,$AC41),0)+_xlfn.IFNA(IF(F42=0,0,$AC42),0)+_xlfn.IFNA(IF(F43=0,0,$AC43),0))</f>
        <v>5.5829836173401363E-2</v>
      </c>
    </row>
    <row r="9" spans="1:93" x14ac:dyDescent="0.25">
      <c r="F9" s="107">
        <f ca="1">+WEEKNUM(TODAY(),21)-5</f>
        <v>29</v>
      </c>
      <c r="G9" s="107">
        <f t="shared" ref="G9" ca="1" si="0">+WEEKNUM(TODAY(),21)-4</f>
        <v>30</v>
      </c>
      <c r="H9" s="106">
        <f ca="1">+WEEKNUM(TODAY(),21)-4</f>
        <v>30</v>
      </c>
      <c r="I9" s="106">
        <f t="shared" ref="I9" ca="1" si="1">+WEEKNUM(TODAY(),21)-3</f>
        <v>31</v>
      </c>
      <c r="J9" s="106">
        <f ca="1">+WEEKNUM(TODAY(),21)-3</f>
        <v>31</v>
      </c>
      <c r="K9" s="106">
        <f t="shared" ref="K9" ca="1" si="2">+WEEKNUM(TODAY(),21)-2</f>
        <v>32</v>
      </c>
      <c r="L9" s="105">
        <f ca="1">+WEEKNUM(TODAY(),21)-2</f>
        <v>32</v>
      </c>
      <c r="M9" s="105">
        <f t="shared" ref="M9" ca="1" si="3">+WEEKNUM(TODAY(),21)-1</f>
        <v>33</v>
      </c>
      <c r="N9" s="12">
        <f ca="1">+WEEKNUM(TODAY(),21)-1</f>
        <v>33</v>
      </c>
      <c r="Q9" s="104"/>
      <c r="R9" s="104"/>
      <c r="S9" s="107">
        <f ca="1">+WEEKNUM(TODAY(),21)-5</f>
        <v>29</v>
      </c>
      <c r="T9" s="107">
        <f t="shared" ref="T9" ca="1" si="4">+WEEKNUM(TODAY(),21)-4</f>
        <v>30</v>
      </c>
      <c r="U9" s="106">
        <f ca="1">+WEEKNUM(TODAY(),21)-4</f>
        <v>30</v>
      </c>
      <c r="V9" s="104"/>
      <c r="W9" s="16">
        <f ca="1">+WEEKNUM(TODAY(),21)-3</f>
        <v>31</v>
      </c>
      <c r="X9" s="16">
        <f t="shared" ref="X9" ca="1" si="5">+WEEKNUM(TODAY(),21)-2</f>
        <v>32</v>
      </c>
      <c r="Y9" s="16">
        <f ca="1">+WEEKNUM(TODAY(),21)-2</f>
        <v>32</v>
      </c>
      <c r="Z9" s="16">
        <f t="shared" ref="Z9" ca="1" si="6">+WEEKNUM(TODAY(),21)-1</f>
        <v>33</v>
      </c>
      <c r="AA9" s="16">
        <f ca="1">+WEEKNUM(TODAY(),21)-1</f>
        <v>33</v>
      </c>
      <c r="BH9" s="151"/>
    </row>
    <row r="10" spans="1:93" x14ac:dyDescent="0.25">
      <c r="D10" t="s">
        <v>32</v>
      </c>
      <c r="F10" t="str">
        <f ca="1">+"Semana "&amp;F9</f>
        <v>Semana 29</v>
      </c>
      <c r="H10" s="12" t="str">
        <f ca="1">+"Semana "&amp;H9</f>
        <v>Semana 30</v>
      </c>
      <c r="J10" s="12" t="str">
        <f ca="1">+"Semana "&amp;J9</f>
        <v>Semana 31</v>
      </c>
      <c r="L10" s="12" t="str">
        <f ca="1">+"Semana "&amp;L9</f>
        <v>Semana 32</v>
      </c>
      <c r="N10" s="12" t="str">
        <f ca="1">+"Semana "&amp;N9</f>
        <v>Semana 33</v>
      </c>
      <c r="Q10" s="57" t="s">
        <v>32</v>
      </c>
      <c r="R10" s="16"/>
      <c r="S10" s="16" t="str">
        <f ca="1">+"Semana "&amp;S9</f>
        <v>Semana 29</v>
      </c>
      <c r="T10" s="16"/>
      <c r="U10" s="16" t="str">
        <f ca="1">+"Semana "&amp;U9</f>
        <v>Semana 30</v>
      </c>
      <c r="V10" s="16"/>
      <c r="W10" s="16" t="str">
        <f ca="1">+"Semana "&amp;W9</f>
        <v>Semana 31</v>
      </c>
      <c r="X10" s="16"/>
      <c r="Y10" s="16" t="str">
        <f ca="1">+"Semana "&amp;Y9</f>
        <v>Semana 32</v>
      </c>
      <c r="Z10" s="16"/>
      <c r="AA10" s="16" t="str">
        <f ca="1">+"Semana "&amp;AA9</f>
        <v>Semana 33</v>
      </c>
      <c r="AC10" s="153" t="s">
        <v>89</v>
      </c>
      <c r="AD10" s="153"/>
      <c r="AE10" s="153" t="str">
        <f>+D10</f>
        <v>Acumulado</v>
      </c>
      <c r="AG10" s="153" t="str">
        <f ca="1">+F10</f>
        <v>Semana 29</v>
      </c>
      <c r="AI10" s="153" t="str">
        <f ca="1">+H10</f>
        <v>Semana 30</v>
      </c>
      <c r="AK10" s="153" t="str">
        <f ca="1">+J10</f>
        <v>Semana 31</v>
      </c>
      <c r="AM10" s="153" t="str">
        <f ca="1">+L10</f>
        <v>Semana 32</v>
      </c>
      <c r="AO10" s="153" t="str">
        <f ca="1">+N10</f>
        <v>Semana 33</v>
      </c>
      <c r="AP10" t="s">
        <v>89</v>
      </c>
      <c r="AR10" t="str">
        <f>+Q10</f>
        <v>Acumulado</v>
      </c>
      <c r="AS10" s="12"/>
      <c r="AT10" s="12" t="str">
        <f ca="1">+S10</f>
        <v>Semana 29</v>
      </c>
      <c r="AU10" s="12"/>
      <c r="AV10" s="12" t="str">
        <f ca="1">+U10</f>
        <v>Semana 30</v>
      </c>
      <c r="AW10" s="12"/>
      <c r="AX10" s="12" t="str">
        <f ca="1">+W10</f>
        <v>Semana 31</v>
      </c>
      <c r="AY10" s="12"/>
      <c r="AZ10" s="12" t="str">
        <f ca="1">+Y10</f>
        <v>Semana 32</v>
      </c>
      <c r="BA10" s="12"/>
      <c r="BB10" s="12" t="str">
        <f ca="1">+AA10</f>
        <v>Semana 33</v>
      </c>
      <c r="BD10" s="88"/>
      <c r="BE10" s="88"/>
      <c r="BG10" s="88" t="str">
        <f>+AE10</f>
        <v>Acumulado</v>
      </c>
      <c r="BH10" s="88"/>
      <c r="BI10" s="88" t="str">
        <f ca="1">+AG10</f>
        <v>Semana 29</v>
      </c>
      <c r="BJ10" s="88"/>
      <c r="BK10" s="88" t="str">
        <f ca="1">+AI10</f>
        <v>Semana 30</v>
      </c>
      <c r="BL10" s="88"/>
      <c r="BM10" s="88" t="str">
        <f ca="1">+AK10</f>
        <v>Semana 31</v>
      </c>
      <c r="BN10" s="88"/>
      <c r="BO10" s="88" t="str">
        <f ca="1">+AM10</f>
        <v>Semana 32</v>
      </c>
      <c r="BP10" s="88"/>
      <c r="BQ10" s="88" t="str">
        <f ca="1">+AO10</f>
        <v>Semana 33</v>
      </c>
      <c r="BR10" s="88"/>
      <c r="BS10" s="88"/>
      <c r="BT10" s="88" t="str">
        <f>+AR10</f>
        <v>Acumulado</v>
      </c>
      <c r="BU10" s="88"/>
      <c r="BV10" s="88" t="str">
        <f ca="1">+AT10</f>
        <v>Semana 29</v>
      </c>
      <c r="BW10" s="88"/>
      <c r="BX10" s="88" t="str">
        <f ca="1">+AV10</f>
        <v>Semana 30</v>
      </c>
      <c r="BY10" s="88"/>
      <c r="BZ10" s="88" t="str">
        <f ca="1">+AX10</f>
        <v>Semana 31</v>
      </c>
      <c r="CA10" s="88"/>
      <c r="CB10" s="88" t="str">
        <f ca="1">+AZ10</f>
        <v>Semana 32</v>
      </c>
      <c r="CC10" s="88"/>
      <c r="CD10" s="88" t="str">
        <f ca="1">+BB10</f>
        <v>Semana 33</v>
      </c>
      <c r="CI10" t="s">
        <v>213</v>
      </c>
      <c r="CJ10" t="s">
        <v>214</v>
      </c>
      <c r="CM10" s="88" t="s">
        <v>213</v>
      </c>
      <c r="CN10" s="88" t="s">
        <v>214</v>
      </c>
      <c r="CO10" s="88"/>
    </row>
    <row r="11" spans="1:93" x14ac:dyDescent="0.25">
      <c r="A11" s="9" t="s">
        <v>27</v>
      </c>
      <c r="B11" s="22" t="s">
        <v>18</v>
      </c>
      <c r="C11" s="53"/>
      <c r="D11" s="5">
        <f>+IFERROR(AVERAGEIFS(BD!$G:$G,BD!$C:$C,Indicadores!$B11,BD!$A:$A,"&gt;="&amp;$J$1),"-")</f>
        <v>0.79002110633711953</v>
      </c>
      <c r="E11" s="5"/>
      <c r="F11" s="5">
        <f ca="1">IFERROR(AVERAGEIFS(BD!$G:$G,BD!$C:$C,Indicadores!$B11,BD!$A:$A,Indicadores!F$9),NA())</f>
        <v>0.86797072199750736</v>
      </c>
      <c r="G11" s="5"/>
      <c r="H11" s="5">
        <f ca="1">IFERROR(AVERAGEIFS(BD!$G:$G,BD!$C:$C,Indicadores!$B11,BD!$A:$A,Indicadores!H$9),NA())</f>
        <v>0.71487162607316068</v>
      </c>
      <c r="I11" s="5">
        <f ca="1">IFERROR(AVERAGEIFS(BD!$G:$G,BD!$C:$C,Indicadores!$B11,BD!$A:$A,Indicadores!I$9),NA())</f>
        <v>0.71983712533311461</v>
      </c>
      <c r="J11" s="5">
        <f ca="1">IFERROR(AVERAGEIFS(BD!$G:$G,BD!$C:$C,Indicadores!$B11,BD!$A:$A,Indicadores!J$9),NA())</f>
        <v>0.71983712533311461</v>
      </c>
      <c r="K11" s="5">
        <f ca="1">IFERROR(AVERAGEIFS(BD!$G:$G,BD!$C:$C,Indicadores!$B11,BD!$A:$A,Indicadores!K$9),NA())</f>
        <v>0.77738803287822467</v>
      </c>
      <c r="L11" s="5">
        <f ca="1">IFERROR(AVERAGEIFS(BD!$G:$G,BD!$C:$C,Indicadores!$B11,BD!$A:$A,Indicadores!L$9),NA())</f>
        <v>0.77738803287822467</v>
      </c>
      <c r="M11" s="5">
        <f ca="1">IFERROR(AVERAGEIFS(BD!$G:$G,BD!$C:$C,Indicadores!$B11,BD!$A:$A,Indicadores!M$9),NA())</f>
        <v>0.5297071247960714</v>
      </c>
      <c r="N11" s="5">
        <f ca="1">IFERROR(AVERAGEIFS(BD!$G:$G,BD!$C:$C,Indicadores!$B11,BD!$A:$A,Indicadores!N$9),NA())</f>
        <v>0.5297071247960714</v>
      </c>
      <c r="O11" s="5"/>
      <c r="P11" s="5"/>
      <c r="Q11" s="58">
        <f>+IFERROR(AVERAGEIFS(BD!$K:$K,BD!$C:$C,Indicadores!$B11,BD!$A:$A,"&gt;="&amp;$J$1),"-")</f>
        <v>0.65531861822315796</v>
      </c>
      <c r="R11" s="59"/>
      <c r="S11" s="59">
        <f ca="1">IFERROR(AVERAGEIFS(BD!$K:$K,BD!$C:$C,Indicadores!$B11,BD!$A:$A,Indicadores!S$9),NA())</f>
        <v>0.79856819544760049</v>
      </c>
      <c r="T11" s="59">
        <f ca="1">IFERROR(AVERAGEIFS(BD!$K:$K,BD!$C:$C,Indicadores!$B11,BD!$A:$A,Indicadores!T$9),NA())</f>
        <v>0.66004781640519039</v>
      </c>
      <c r="U11" s="59">
        <f ca="1">IFERROR(AVERAGEIFS(BD!$K:$K,BD!$C:$C,Indicadores!$B11,BD!$A:$A,Indicadores!U$9),NA())</f>
        <v>0.66004781640519039</v>
      </c>
      <c r="V11" s="59" t="e">
        <f>IFERROR(AVERAGEIFS(BD!$K:$K,BD!$C:$C,Indicadores!$B11,BD!$A:$A,Indicadores!V$9),NA())</f>
        <v>#N/A</v>
      </c>
      <c r="W11" s="59">
        <f ca="1">IFERROR(AVERAGEIFS(BD!$K:$K,BD!$C:$C,Indicadores!$B11,BD!$A:$A,Indicadores!W$9),NA())</f>
        <v>0.53406958358182011</v>
      </c>
      <c r="X11" s="59">
        <f ca="1">IFERROR(AVERAGEIFS(BD!$K:$K,BD!$C:$C,Indicadores!$B11,BD!$A:$A,Indicadores!X$9),NA())</f>
        <v>0.70526308253139991</v>
      </c>
      <c r="Y11" s="59">
        <f ca="1">IFERROR(AVERAGEIFS(BD!$K:$K,BD!$C:$C,Indicadores!$B11,BD!$A:$A,Indicadores!Y$9),NA())</f>
        <v>0.70526308253139991</v>
      </c>
      <c r="Z11" s="59">
        <f ca="1">IFERROR(AVERAGEIFS(BD!$K:$K,BD!$C:$C,Indicadores!$B11,BD!$A:$A,Indicadores!Z$9),NA())</f>
        <v>0.62095579683002089</v>
      </c>
      <c r="AA11" s="59">
        <f ca="1">IFERROR(AVERAGEIFS(BD!$K:$K,BD!$C:$C,Indicadores!$B11,BD!$A:$A,Indicadores!AA$9),NA())</f>
        <v>0.62095579683002089</v>
      </c>
      <c r="AC11" s="96">
        <f>+Resultado!D4</f>
        <v>0.05</v>
      </c>
      <c r="AD11" s="154">
        <f t="shared" ref="AD11:AD17" si="7">+IF(D11="-",0,$AC11)/(IF(D$11="-",0,$AC$11)+IF(D$12="-",0,$AC$12)+IF(D$13="-",0,$AC$13)+IF(D$14="-",0,$AC$14)+IF(D$15="-",0,$AC$15)+IF(D$16="-",0,$AC$16)+IF(D$17="-",0,$AC$17))</f>
        <v>0.11904761904761904</v>
      </c>
      <c r="AE11" s="100">
        <f t="shared" ref="AE11:AE17" si="8">IFERROR(D11*AD11,0)</f>
        <v>9.4050131706799933E-2</v>
      </c>
      <c r="AF11" s="110">
        <f ca="1">+_xlfn.IFNA(IF(F11=0,0,$AC11),0)/(_xlfn.IFNA(IF(F$11=0,0,$AC$11),0)+_xlfn.IFNA(IF(F$21=0,0,$AC$12),0)+_xlfn.IFNA(IF(F$13=0,0,$AC$13),0)+_xlfn.IFNA(IF(F$14=0,0,$AC$14),0)+_xlfn.IFNA(IF(F$15=0,0,$AC$15),0)+ _xlfn.IFNA(IF(F$16=0,0,$AC$16),0)+ _xlfn.IFNA(IF(F$17=0,0,$AC$17),0))</f>
        <v>0.11904761904761904</v>
      </c>
      <c r="AG11" s="100">
        <f ca="1">IFERROR(F11*AF11,0)</f>
        <v>0.10332984785684611</v>
      </c>
      <c r="AH11" s="100">
        <f t="shared" ref="AH11:AH17" ca="1" si="9">+_xlfn.IFNA(IF(H11=0,0,$AC11),0)/(_xlfn.IFNA(IF(H$11=0,0,$AC$11),0)+_xlfn.IFNA(IF(H$21=0,0,$AC$12),0)+_xlfn.IFNA(IF(H$13=0,0,$AC$13),0)+_xlfn.IFNA(IF(H$14=0,0,$AC$14),0)+_xlfn.IFNA(IF(H$15=0,0,$AC$15),0)+ _xlfn.IFNA(IF(H$16=0,0,$AC$16),0)+ _xlfn.IFNA(IF(H$17=0,0,$AC$17),0))</f>
        <v>0.11904761904761904</v>
      </c>
      <c r="AI11" s="100">
        <f ca="1">IFERROR(H11*AH11,0)</f>
        <v>8.51037650087096E-2</v>
      </c>
      <c r="AJ11" s="100">
        <f t="shared" ref="AJ11:AJ17" ca="1" si="10">+_xlfn.IFNA(IF(J11=0,0,$AC11),0)/(_xlfn.IFNA(IF(J$11=0,0,$AC$11),0)+_xlfn.IFNA(IF(J$21=0,0,$AC$12),0)+_xlfn.IFNA(IF(J$13=0,0,$AC$13),0)+_xlfn.IFNA(IF(J$14=0,0,$AC$14),0)+_xlfn.IFNA(IF(J$15=0,0,$AC$15),0)+ _xlfn.IFNA(IF(J$16=0,0,$AC$16),0)+ _xlfn.IFNA(IF(J$17=0,0,$AC$17),0))</f>
        <v>0.11904761904761904</v>
      </c>
      <c r="AK11" s="100">
        <f ca="1">IFERROR(J11*AJ11,0)</f>
        <v>8.5694895872989826E-2</v>
      </c>
      <c r="AL11" s="110">
        <f t="shared" ref="AL11:AL17" ca="1" si="11">+_xlfn.IFNA(IF(L11=0,0,$AC11),0)/(_xlfn.IFNA(IF(L$11=0,0,$AC$11),0)+_xlfn.IFNA(IF(L$21=0,0,$AC$12),0)+_xlfn.IFNA(IF(L$13=0,0,$AC$13),0)+_xlfn.IFNA(IF(L$14=0,0,$AC$14),0)+_xlfn.IFNA(IF(L$15=0,0,$AC$15),0)+ _xlfn.IFNA(IF(L$16=0,0,$AC$16),0)+ _xlfn.IFNA(IF(L$17=0,0,$AC$17),0))</f>
        <v>0.11904761904761904</v>
      </c>
      <c r="AM11" s="100">
        <f ca="1">IFERROR(L11*AL11,0)</f>
        <v>9.2546194390264833E-2</v>
      </c>
      <c r="AN11" s="110">
        <f t="shared" ref="AN11:AN17" ca="1" si="12">+_xlfn.IFNA(IF(N11=0,0,$AC11),0)/(_xlfn.IFNA(IF(N$11=0,0,$AC$11),0)+_xlfn.IFNA(IF(N$21=0,0,$AC$12),0)+_xlfn.IFNA(IF(N$13=0,0,$AC$13),0)+_xlfn.IFNA(IF(N$14=0,0,$AC$14),0)+_xlfn.IFNA(IF(N$15=0,0,$AC$15),0)+ _xlfn.IFNA(IF(N$16=0,0,$AC$16),0)+ _xlfn.IFNA(IF(N$17=0,0,$AC$17),0))</f>
        <v>0.11904761904761904</v>
      </c>
      <c r="AO11" s="100">
        <f t="shared" ref="AO11:AO17" ca="1" si="13">IFERROR(N11*AN11,0)</f>
        <v>6.3060371999532308E-2</v>
      </c>
      <c r="AP11" s="110">
        <f>+Resultado!E4</f>
        <v>0.05</v>
      </c>
      <c r="AQ11" s="110">
        <f t="shared" ref="AQ11:AQ17" si="14">+IF(Q11="-",0,$AP11)/(IF(Q$11="-",0,$AP$11)+IF(Q$12="-",0,$AP$12)+IF(Q$13="-",0,$AP$13)+IF(Q$14="-",0,$AP$14)+IF(Q$15="-",0,$AP$15)+IF(Q$16="-",0,$AP$16)+IF(Q$17="-",0,$AP$17))</f>
        <v>0.11904761904761904</v>
      </c>
      <c r="AR11" s="100">
        <f t="shared" ref="AR11:AR17" si="15">IFERROR(Q11*AQ11,0)</f>
        <v>7.8014121217042612E-2</v>
      </c>
      <c r="AS11" s="110">
        <f ca="1">+_xlfn.IFNA(IF(S11=0,0,$AP11),0)/(_xlfn.IFNA(IF(S$11=0,0,$AP$11),0)+_xlfn.IFNA(IF(S$21=0,0,$AP$12),0)+_xlfn.IFNA(IF(S$13=0,0,$AP$13),0)+_xlfn.IFNA(IF(S$14=0,0,$AP$14),0)+_xlfn.IFNA(IF(S$15=0,0,$AP$15),0)+ _xlfn.IFNA(IF(S$16=0,0,$AP$16),0)+ _xlfn.IFNA(IF(S$17=0,0,$AP$17),0))</f>
        <v>0.11904761904761904</v>
      </c>
      <c r="AT11" s="100">
        <f ca="1">IFERROR(S11*AS11,0)</f>
        <v>9.5067642315190534E-2</v>
      </c>
      <c r="AU11" s="100">
        <f t="shared" ref="AU11:AU17" ca="1" si="16">+_xlfn.IFNA(IF(U11=0,0,$AP11),0)/(_xlfn.IFNA(IF(U$11=0,0,$AP$11),0)+_xlfn.IFNA(IF(U$21=0,0,$AP$12),0)+_xlfn.IFNA(IF(U$13=0,0,$AP$13),0)+_xlfn.IFNA(IF(U$14=0,0,$AP$14),0)+_xlfn.IFNA(IF(U$15=0,0,$AP$15),0)+ _xlfn.IFNA(IF(U$16=0,0,$AP$16),0)+ _xlfn.IFNA(IF(U$17=0,0,$AP$17),0))</f>
        <v>0.11904761904761904</v>
      </c>
      <c r="AV11" s="100">
        <f ca="1">IFERROR(U11*AU11,0)</f>
        <v>7.8577121000617894E-2</v>
      </c>
      <c r="AW11" s="100">
        <f t="shared" ref="AW11:AW17" ca="1" si="17">+_xlfn.IFNA(IF(W11=0,0,$AP11),0)/(_xlfn.IFNA(IF(W$11=0,0,$AP$11),0)+_xlfn.IFNA(IF(W$21=0,0,$AP$12),0)+_xlfn.IFNA(IF(W$13=0,0,$AP$13),0)+_xlfn.IFNA(IF(W$14=0,0,$AP$14),0)+_xlfn.IFNA(IF(W$15=0,0,$AP$15),0)+ _xlfn.IFNA(IF(W$16=0,0,$AP$16),0)+ _xlfn.IFNA(IF(W$17=0,0,$AP$17),0))</f>
        <v>0.11904761904761904</v>
      </c>
      <c r="AX11" s="100">
        <f ca="1">IFERROR(W11*AW11,0)</f>
        <v>6.3579712331169061E-2</v>
      </c>
      <c r="AY11" s="100">
        <f t="shared" ref="AY11:AY17" ca="1" si="18">+_xlfn.IFNA(IF(Y11=0,0,$AP11),0)/(_xlfn.IFNA(IF(Y$11=0,0,$AP$11),0)+_xlfn.IFNA(IF(Y$21=0,0,$AP$12),0)+_xlfn.IFNA(IF(Y$13=0,0,$AP$13),0)+_xlfn.IFNA(IF(Y$14=0,0,$AP$14),0)+_xlfn.IFNA(IF(Y$15=0,0,$AP$15),0)+ _xlfn.IFNA(IF(Y$16=0,0,$AP$16),0)+ _xlfn.IFNA(IF(Y$17=0,0,$AP$17),0))</f>
        <v>0.11904761904761904</v>
      </c>
      <c r="AZ11" s="100">
        <f ca="1">IFERROR(Y11*AY11,0)</f>
        <v>8.3959890777547605E-2</v>
      </c>
      <c r="BA11" s="110">
        <f t="shared" ref="BA11:BA44" ca="1" si="19">+_xlfn.IFNA(IF(AA11=0,0,$AP11),0)/(_xlfn.IFNA(IF(AA$11=0,0,$AP$11),0)+_xlfn.IFNA(IF(AA$21=0,0,$AP$12),0)+_xlfn.IFNA(IF(AA$13=0,0,$AP$13),0)+_xlfn.IFNA(IF(AA$14=0,0,$AP$14),0)+_xlfn.IFNA(IF(AA$15=0,0,$AP$15),0)+ _xlfn.IFNA(IF(AA$16=0,0,$AP$16),0)+ _xlfn.IFNA(IF(AA$17=0,0,$AP$17),0))</f>
        <v>0.11904761904761904</v>
      </c>
      <c r="BB11" s="100">
        <f t="shared" ref="BB11:BB17" ca="1" si="20">IFERROR(AA11*BA11,0)</f>
        <v>7.3923309146431054E-2</v>
      </c>
      <c r="BD11" s="88"/>
      <c r="BF11" s="96">
        <f t="shared" ref="BF11:BF17" si="21">+IF(D11="-",0,$AC11)/(IF(D$11="-",0,$AC$11)+IF(D$12="-",0,$AC$12)+IF(D$13="-",0,$AC$13)+IF(D$14="-",0,$AC$14)+IF(D$15="-",0,$AC$15)+IF(D$16="-",0,$AC$16)+IF(D$17="-",0,$AC$17)+IF(D$21="-",0,$AC$21)+IF(D$22="-",0,$AC$22)+IF(D$23="-",0,$AC$23)+IF(D$24="-",0,$AC$24)+IF(D$25="-",0,$AC$25)+IF(D$26="-",0,$AC$26)+IF(D$27="-",0,$AC$27)+IF(D$28="-",0,$AC$28)+IF(D$32="-",0,$AC$32)+IF(D$33="-",0,$AC$33)+IF(D$34="-",0,$AC$34)+IF(D$38="-",0,$AC$38)+IF(D$39="-",0,$AC$39)+IF(D$40="-",0,$AC$40)+IF(D$41="-",0,$AC$41)+IF(D$42="-",0,$AC$42)+IF(D$43="-",0,$AC$43))</f>
        <v>4.909490469354217E-2</v>
      </c>
      <c r="BG11" s="5">
        <f t="shared" ref="BG11:BG17" si="22">IFERROR(D11*BF11,0)</f>
        <v>3.878601092150763E-2</v>
      </c>
      <c r="BH11" s="96">
        <f ca="1">+_xlfn.IFNA(IF(F11=0,0,$AC11),0)/(_xlfn.IFNA(IF(F$11=0,0,$AC$11),0)+_xlfn.IFNA(IF(F$12=0,0,$AC$12),0)+_xlfn.IFNA(IF(F$13=0,0,$AC$13),0)+_xlfn.IFNA(IF(F$14=0,0,$AC$14),0)+_xlfn.IFNA(IF(F$15=0,0,$AC$15),0)+_xlfn.IFNA(IF(F$16=0,0,$AC$16),0)+_xlfn.IFNA(IF(F$17=0,0,$AC$17),0)+_xlfn.IFNA(IF(F$21=0,0,$AC$21),0)+_xlfn.IFNA(IF(F$22=0,0,$AC$22),0)+_xlfn.IFNA(IF(F$23=0,0,$AC$23),0)+_xlfn.IFNA(IF(F$24=0,0,$AC$24),0)+_xlfn.IFNA(IF(F$25=0,0,$AC$25),0)+_xlfn.IFNA(IF(F$26=0,0,$AC$26),0)+_xlfn.IFNA(IF(F$27=0,0,$AC$27),0)+_xlfn.IFNA(IF(F$28=0,0,$AC$28),0)+_xlfn.IFNA(IF(F$32=0,0,$AC$32),0)+_xlfn.IFNA(IF(F$33=0,0,$AC$33),0)+_xlfn.IFNA(IF(F$34=0,0,$AC$34),0)+_xlfn.IFNA(IF(F$38=0,0,$AC$38),0)+_xlfn.IFNA(IF(F$39=0,0,$AC$39),0)+_xlfn.IFNA(IF(F$40=0,0,$AC$40),0)+_xlfn.IFNA(IF(F$41=0,0,$AC$41),0)+_xlfn.IFNA(IF(F$42=0,0,$AC$42),0)+_xlfn.IFNA(IF(F$43=0,0,$AC$43),0))</f>
        <v>5.5829836173401363E-2</v>
      </c>
      <c r="BI11" s="96">
        <f ca="1">IFERROR(F11*BH11,0)</f>
        <v>4.8458663212429733E-2</v>
      </c>
      <c r="BJ11" s="96">
        <f t="shared" ref="BJ11:BJ17" ca="1" si="23">+_xlfn.IFNA(IF(H11=0,0,$AC11),0)/(_xlfn.IFNA(IF(H$11=0,0,$AC$11),0)+_xlfn.IFNA(IF(H$12=0,0,$AC$12),0)+_xlfn.IFNA(IF(H$13=0,0,$AC$13),0)+_xlfn.IFNA(IF(H$14=0,0,$AC$14),0)+_xlfn.IFNA(IF(H$15=0,0,$AC$15),0)+_xlfn.IFNA(IF(H$16=0,0,$AC$16),0)+_xlfn.IFNA(IF(H$17=0,0,$AC$17),0)+_xlfn.IFNA(IF(H$21=0,0,$AC$21),0)+_xlfn.IFNA(IF(H$22=0,0,$AC$22),0)+_xlfn.IFNA(IF(H$23=0,0,$AC$23),0)+_xlfn.IFNA(IF(H$24=0,0,$AC$24),0)+_xlfn.IFNA(IF(H$25=0,0,$AC$25),0)+_xlfn.IFNA(IF(H$26=0,0,$AC$26),0)+_xlfn.IFNA(IF(H$27=0,0,$AC$27),0)+_xlfn.IFNA(IF(H$28=0,0,$AC$28),0)+_xlfn.IFNA(IF(H$32=0,0,$AC$32),0)+_xlfn.IFNA(IF(H$33=0,0,$AC$33),0)+_xlfn.IFNA(IF(H$34=0,0,$AC$34),0)+_xlfn.IFNA(IF(H$38=0,0,$AC$38),0)+_xlfn.IFNA(IF(H$39=0,0,$AC$39),0)+_xlfn.IFNA(IF(H$40=0,0,$AC$40),0)+_xlfn.IFNA(IF(H$41=0,0,$AC$41),0)+_xlfn.IFNA(IF(H$42=0,0,$AC$42),0)+_xlfn.IFNA(IF(H$43=0,0,$AC$43),0))</f>
        <v>5.5829836173401363E-2</v>
      </c>
      <c r="BK11" s="96">
        <f ca="1">IFERROR(H11*BJ11,0)</f>
        <v>3.9911165768677599E-2</v>
      </c>
      <c r="BL11" s="96">
        <f t="shared" ref="BL11:BL17" ca="1" si="24">+_xlfn.IFNA(IF(J11=0,0,$AC11),0)/(_xlfn.IFNA(IF(J$11=0,0,$AC$11),0)+_xlfn.IFNA(IF(J$12=0,0,$AC$12),0)+_xlfn.IFNA(IF(J$13=0,0,$AC$13),0)+_xlfn.IFNA(IF(J$14=0,0,$AC$14),0)+_xlfn.IFNA(IF(J$15=0,0,$AC$15),0)+_xlfn.IFNA(IF(J$16=0,0,$AC$16),0)+_xlfn.IFNA(IF(J$17=0,0,$AC$17),0)+_xlfn.IFNA(IF(J$21=0,0,$AC$21),0)+_xlfn.IFNA(IF(J$22=0,0,$AC$22),0)+_xlfn.IFNA(IF(J$23=0,0,$AC$23),0)+_xlfn.IFNA(IF(J$24=0,0,$AC$24),0)+_xlfn.IFNA(IF(J$25=0,0,$AC$25),0)+_xlfn.IFNA(IF(J$26=0,0,$AC$26),0)+_xlfn.IFNA(IF(J$27=0,0,$AC$27),0)+_xlfn.IFNA(IF(J$28=0,0,$AC$28),0)+_xlfn.IFNA(IF(J$32=0,0,$AC$32),0)+_xlfn.IFNA(IF(J$33=0,0,$AC$33),0)+_xlfn.IFNA(IF(J$34=0,0,$AC$34),0)+_xlfn.IFNA(IF(J$38=0,0,$AC$38),0)+_xlfn.IFNA(IF(J$39=0,0,$AC$39),0)+_xlfn.IFNA(IF(J$40=0,0,$AC$40),0)+_xlfn.IFNA(IF(J$41=0,0,$AC$41),0)+_xlfn.IFNA(IF(J$42=0,0,$AC$42),0)+_xlfn.IFNA(IF(J$43=0,0,$AC$43),0))</f>
        <v>5.2246218829647841E-2</v>
      </c>
      <c r="BM11" s="96">
        <f ca="1">IFERROR(J11*BL11,0)</f>
        <v>3.7608767971858546E-2</v>
      </c>
      <c r="BN11" s="96">
        <f t="shared" ref="BN11:BN17" ca="1" si="25">+_xlfn.IFNA(IF(L11=0,0,$AC11),0)/(_xlfn.IFNA(IF(L$11=0,0,$AC$11),0)+_xlfn.IFNA(IF(L$12=0,0,$AC$12),0)+_xlfn.IFNA(IF(L$13=0,0,$AC$13),0)+_xlfn.IFNA(IF(L$14=0,0,$AC$14),0)+_xlfn.IFNA(IF(L$15=0,0,$AC$15),0)+_xlfn.IFNA(IF(L$16=0,0,$AC$16),0)+_xlfn.IFNA(IF(L$17=0,0,$AC$17),0)+_xlfn.IFNA(IF(L$21=0,0,$AC$21),0)+_xlfn.IFNA(IF(L$22=0,0,$AC$22),0)+_xlfn.IFNA(IF(L$23=0,0,$AC$23),0)+_xlfn.IFNA(IF(L$24=0,0,$AC$24),0)+_xlfn.IFNA(IF(L$25=0,0,$AC$25),0)+_xlfn.IFNA(IF(L$26=0,0,$AC$26),0)+_xlfn.IFNA(IF(L$27=0,0,$AC$27),0)+_xlfn.IFNA(IF(L$28=0,0,$AC$28),0)+_xlfn.IFNA(IF(L$32=0,0,$AC$32),0)+_xlfn.IFNA(IF(L$33=0,0,$AC$33),0)+_xlfn.IFNA(IF(L$34=0,0,$AC$34),0)+_xlfn.IFNA(IF(L$38=0,0,$AC$38),0)+_xlfn.IFNA(IF(L$39=0,0,$AC$39),0)+_xlfn.IFNA(IF(L$40=0,0,$AC$40),0)+_xlfn.IFNA(IF(L$41=0,0,$AC$41),0)+_xlfn.IFNA(IF(L$42=0,0,$AC$42),0)+_xlfn.IFNA(IF(L$43=0,0,$AC$43),0))</f>
        <v>5.2246218829647841E-2</v>
      </c>
      <c r="BO11" s="96">
        <f ca="1">IFERROR(L11*BN11,0)</f>
        <v>4.0615585281305197E-2</v>
      </c>
      <c r="BP11" s="96">
        <f t="shared" ref="BP11:BP17" ca="1" si="26">+_xlfn.IFNA(IF(N11=0,0,$AC11),0)/(_xlfn.IFNA(IF(N$11=0,0,$AC$11),0)+_xlfn.IFNA(IF(N$12=0,0,$AC$12),0)+_xlfn.IFNA(IF(N$13=0,0,$AC$13),0)+_xlfn.IFNA(IF(N$14=0,0,$AC$14),0)+_xlfn.IFNA(IF(N$15=0,0,$AC$15),0)+_xlfn.IFNA(IF(N$16=0,0,$AC$16),0)+_xlfn.IFNA(IF(N$17=0,0,$AC$17),0)+_xlfn.IFNA(IF(N$21=0,0,$AC$21),0)+_xlfn.IFNA(IF(N$22=0,0,$AC$22),0)+_xlfn.IFNA(IF(N$23=0,0,$AC$23),0)+_xlfn.IFNA(IF(N$24=0,0,$AC$24),0)+_xlfn.IFNA(IF(N$25=0,0,$AC$25),0)+_xlfn.IFNA(IF(N$26=0,0,$AC$26),0)+_xlfn.IFNA(IF(N$27=0,0,$AC$27),0)+_xlfn.IFNA(IF(N$28=0,0,$AC$28),0)+_xlfn.IFNA(IF(N$32=0,0,$AC$32),0)+_xlfn.IFNA(IF(N$33=0,0,$AC$33),0)+_xlfn.IFNA(IF(N$34=0,0,$AC$34),0)+_xlfn.IFNA(IF(N$38=0,0,$AC$38),0)+_xlfn.IFNA(IF(N$39=0,0,$AC$39),0)+_xlfn.IFNA(IF(N$40=0,0,$AC$40),0)+_xlfn.IFNA(IF(N$41=0,0,$AC$41),0)+_xlfn.IFNA(IF(N$42=0,0,$AC$42),0)+_xlfn.IFNA(IF(N$43=0,0,$AC$43),0))</f>
        <v>5.5829836173401363E-2</v>
      </c>
      <c r="BQ11" s="5">
        <f t="shared" ref="BQ11:BQ17" ca="1" si="27">IFERROR(N11*BP11,0)</f>
        <v>2.9573461997248137E-2</v>
      </c>
      <c r="BR11" s="100">
        <f t="shared" ref="BR11:BR34" ca="1" si="28">1-BQ11/BP11</f>
        <v>0.4702928752039286</v>
      </c>
      <c r="BS11">
        <f t="shared" ref="BS11:BS17" si="29">+IF(Q11="-",0,$AP11)/(IF(Q$11="-",0,$AP$11)+IF(Q$12="-",0,$AP$12)+IF(Q$13="-",0,$AP$13)+IF(Q$14="-",0,$AP$14)+IF(Q$15="-",0,$AP$15)+IF(Q$16="-",0,$AP$16)+IF(Q$17="-",0,$AP$17)+IF(Q$21="-",0,$AP$21)+IF(Q$22="-",0,$AP$22)+IF(Q$23="-",0,$AP$23)+IF(Q$24="-",0,$AP$24)+IF(Q$25="-",0,$AP$25)+IF(Q$26="-",0,$AP$26)+IF(Q$27="-",0,$AP$27)+IF(Q$28="-",0,$AP$28)+IF(Q$31="-",0,$AP$32)+IF(Q$33="-",0,$AP$33)+IF(Q$34="-",0,$AP$34)+IF(Q$38="-",0,$AP$38)+IF(Q$39="-",0,$AP$39)+IF(Q$40="-",0,$AP$40)+IF(Q$41="-",0,$AP$41)+IF(Q$42="-",0,$AP$42)+IF(Q$43="-",0,$AP$43))</f>
        <v>5.6988177817587991E-2</v>
      </c>
      <c r="BT11" s="5">
        <f t="shared" ref="BT11:BT17" si="30">IFERROR(Q11*BS11,0)</f>
        <v>3.7345413942477382E-2</v>
      </c>
      <c r="BU11" s="88">
        <f ca="1">+_xlfn.IFNA(IF(S11=0,0,$AP11),0)/(_xlfn.IFNA(IF(S$11=0,0,$AP$11),0)+_xlfn.IFNA(IF(S$12=0,0,$AP$12),0)+_xlfn.IFNA(IF(S$13=0,0,$AP$13),0)+_xlfn.IFNA(IF(S$14=0,0,$AP$14),0)+_xlfn.IFNA(IF(S$15=0,0,$AP$15),0)+_xlfn.IFNA(IF(S$16=0,0,$AP$16),0)+_xlfn.IFNA(IF(S$17=0,0,$AP$17),0)+_xlfn.IFNA(IF(S$21=0,0,$AP$21),0)+_xlfn.IFNA(IF(S$22=0,0,$AP$22),0)+_xlfn.IFNA(IF(S$23=0,0,$AP$23),0)+_xlfn.IFNA(IF(S$24=0,0,$AP$24),0)+_xlfn.IFNA(IF(S$25=0,0,$AP$25),0)+_xlfn.IFNA(IF(S$26=0,0,$AP$26),0)+_xlfn.IFNA(IF(S$27=0,0,$AP$27),0)+_xlfn.IFNA(IF(S$28=0,0,$AP$28),0)+_xlfn.IFNA(IF(S$32=0,0,$AP$32),0)+_xlfn.IFNA(IF(S$33=0,0,$AP$33),0)+_xlfn.IFNA(IF(S$34=0,0,$AP$34),0)+_xlfn.IFNA(IF(S$38=0,0,$AP$38),0)+_xlfn.IFNA(IF(S$39=0,0,$AP$39),0)+_xlfn.IFNA(IF(S$40=0,0,$AP$40),0)+_xlfn.IFNA(IF(S$41=0,0,$AP$41),0)+_xlfn.IFNA(IF(S$42=0,0,$AP$42),0)+_xlfn.IFNA(IF(S$43=0,0,$AP$43),0))</f>
        <v>6.2123656096587723E-2</v>
      </c>
      <c r="BV11" s="145">
        <f ca="1">IFERROR(S11*BU11,0)</f>
        <v>4.960997594365938E-2</v>
      </c>
      <c r="BW11" s="145">
        <f t="shared" ref="BW11:BW17" ca="1" si="31">+_xlfn.IFNA(IF(U11=0,0,$AP11),0)/(_xlfn.IFNA(IF(U$11=0,0,$AP$11),0)+_xlfn.IFNA(IF(U$12=0,0,$AP$12),0)+_xlfn.IFNA(IF(U$13=0,0,$AP$13),0)+_xlfn.IFNA(IF(U$14=0,0,$AP$14),0)+_xlfn.IFNA(IF(U$15=0,0,$AP$15),0)+_xlfn.IFNA(IF(U$16=0,0,$AP$16),0)+_xlfn.IFNA(IF(U$17=0,0,$AP$17),0)+_xlfn.IFNA(IF(U$21=0,0,$AP$21),0)+_xlfn.IFNA(IF(U$22=0,0,$AP$22),0)+_xlfn.IFNA(IF(U$23=0,0,$AP$23),0)+_xlfn.IFNA(IF(U$24=0,0,$AP$24),0)+_xlfn.IFNA(IF(U$25=0,0,$AP$25),0)+_xlfn.IFNA(IF(U$26=0,0,$AP$26),0)+_xlfn.IFNA(IF(U$27=0,0,$AP$27),0)+_xlfn.IFNA(IF(U$28=0,0,$AP$28),0)+_xlfn.IFNA(IF(U$32=0,0,$AP$32),0)+_xlfn.IFNA(IF(U$33=0,0,$AP$33),0)+_xlfn.IFNA(IF(U$34=0,0,$AP$34),0)+_xlfn.IFNA(IF(U$38=0,0,$AP$38),0)+_xlfn.IFNA(IF(U$39=0,0,$AP$39),0)+_xlfn.IFNA(IF(U$40=0,0,$AP$40),0)+_xlfn.IFNA(IF(U$41=0,0,$AP$41),0)+_xlfn.IFNA(IF(U$42=0,0,$AP$42),0)+_xlfn.IFNA(IF(U$43=0,0,$AP$43),0))</f>
        <v>6.2123656096587723E-2</v>
      </c>
      <c r="BX11" s="145">
        <f ca="1">IFERROR(U11*BW11,0)</f>
        <v>4.1004583553659719E-2</v>
      </c>
      <c r="BY11" s="145">
        <f t="shared" ref="BY11:BY17" ca="1" si="32">+_xlfn.IFNA(IF(W11=0,0,$AP11),0)/(_xlfn.IFNA(IF(W$11=0,0,$AP$11),0)+_xlfn.IFNA(IF(W$12=0,0,$AP$12),0)+_xlfn.IFNA(IF(W$13=0,0,$AP$13),0)+_xlfn.IFNA(IF(W$14=0,0,$AP$14),0)+_xlfn.IFNA(IF(W$15=0,0,$AP$15),0)+_xlfn.IFNA(IF(W$16=0,0,$AP$16),0)+_xlfn.IFNA(IF(W$17=0,0,$AP$17),0)+_xlfn.IFNA(IF(W$21=0,0,$AP$21),0)+_xlfn.IFNA(IF(W$22=0,0,$AP$22),0)+_xlfn.IFNA(IF(W$23=0,0,$AP$23),0)+_xlfn.IFNA(IF(W$24=0,0,$AP$24),0)+_xlfn.IFNA(IF(W$25=0,0,$AP$25),0)+_xlfn.IFNA(IF(W$26=0,0,$AP$26),0)+_xlfn.IFNA(IF(W$27=0,0,$AP$27),0)+_xlfn.IFNA(IF(W$28=0,0,$AP$28),0)+_xlfn.IFNA(IF(W$32=0,0,$AP$32),0)+_xlfn.IFNA(IF(W$33=0,0,$AP$33),0)+_xlfn.IFNA(IF(W$34=0,0,$AP$34),0)+_xlfn.IFNA(IF(W$38=0,0,$AP$38),0)+_xlfn.IFNA(IF(W$39=0,0,$AP$39),0)+_xlfn.IFNA(IF(W$40=0,0,$AP$40),0)+_xlfn.IFNA(IF(W$41=0,0,$AP$41),0)+_xlfn.IFNA(IF(W$42=0,0,$AP$42),0)+_xlfn.IFNA(IF(W$43=0,0,$AP$43),0))</f>
        <v>6.2123656096587723E-2</v>
      </c>
      <c r="BZ11" s="145">
        <f ca="1">IFERROR(W11*BY11,0)</f>
        <v>3.3178355142084802E-2</v>
      </c>
      <c r="CA11" s="145">
        <f t="shared" ref="CA11:CA17" ca="1" si="33">+_xlfn.IFNA(IF(Y11=0,0,$AP11),0)/(_xlfn.IFNA(IF(Y$11=0,0,$AP$11),0)+_xlfn.IFNA(IF(Y$12=0,0,$AP$12),0)+_xlfn.IFNA(IF(Y$13=0,0,$AP$13),0)+_xlfn.IFNA(IF(Y$14=0,0,$AP$14),0)+_xlfn.IFNA(IF(Y$15=0,0,$AP$15),0)+_xlfn.IFNA(IF(Y$16=0,0,$AP$16),0)+_xlfn.IFNA(IF(Y$17=0,0,$AP$17),0)+_xlfn.IFNA(IF(Y$21=0,0,$AP$21),0)+_xlfn.IFNA(IF(Y$22=0,0,$AP$22),0)+_xlfn.IFNA(IF(Y$23=0,0,$AP$23),0)+_xlfn.IFNA(IF(Y$24=0,0,$AP$24),0)+_xlfn.IFNA(IF(Y$25=0,0,$AP$25),0)+_xlfn.IFNA(IF(Y$26=0,0,$AP$26),0)+_xlfn.IFNA(IF(Y$27=0,0,$AP$27),0)+_xlfn.IFNA(IF(Y$28=0,0,$AP$28),0)+_xlfn.IFNA(IF(Y$32=0,0,$AP$32),0)+_xlfn.IFNA(IF(Y$33=0,0,$AP$33),0)+_xlfn.IFNA(IF(Y$34=0,0,$AP$34),0)+_xlfn.IFNA(IF(Y$38=0,0,$AP$38),0)+_xlfn.IFNA(IF(Y$39=0,0,$AP$39),0)+_xlfn.IFNA(IF(Y$40=0,0,$AP$40),0)+_xlfn.IFNA(IF(Y$41=0,0,$AP$41),0)+_xlfn.IFNA(IF(Y$42=0,0,$AP$42),0)+_xlfn.IFNA(IF(Y$43=0,0,$AP$43),0))</f>
        <v>6.2123656096587723E-2</v>
      </c>
      <c r="CB11" s="145">
        <f ca="1">IFERROR(Y11*CA11,0)</f>
        <v>4.381352119680005E-2</v>
      </c>
      <c r="CC11" s="145">
        <f t="shared" ref="CC11:CC17" ca="1" si="34">+_xlfn.IFNA(IF(AA11=0,0,$AP11),0)/(_xlfn.IFNA(IF(AA$11=0,0,$AP$11),0)+_xlfn.IFNA(IF(AA$12=0,0,$AP$12),0)+_xlfn.IFNA(IF(AA$13=0,0,$AP$13),0)+_xlfn.IFNA(IF(AA$14=0,0,$AP$14),0)+_xlfn.IFNA(IF(AA$15=0,0,$AP$15),0)+_xlfn.IFNA(IF(AA$16=0,0,$AP$16),0)+_xlfn.IFNA(IF(AA$17=0,0,$AP$17),0)+_xlfn.IFNA(IF(AA$21=0,0,$AP$21),0)+_xlfn.IFNA(IF(AA$22=0,0,$AP$22),0)+_xlfn.IFNA(IF(AA$23=0,0,$AP$23),0)+_xlfn.IFNA(IF(AA$24=0,0,$AP$24),0)+_xlfn.IFNA(IF(AA$25=0,0,$AP$25),0)+_xlfn.IFNA(IF(AA$26=0,0,$AP$26),0)+_xlfn.IFNA(IF(AA$27=0,0,$AP$27),0)+_xlfn.IFNA(IF(AA$28=0,0,$AP$28),0)+_xlfn.IFNA(IF(AA$32=0,0,$AP$32),0)+_xlfn.IFNA(IF(AA$33=0,0,$AP$33),0)+_xlfn.IFNA(IF(AA$34=0,0,$AP$34),0)+_xlfn.IFNA(IF(AA$38=0,0,$AP$38),0)+_xlfn.IFNA(IF(AA$39=0,0,$AP$39),0)+_xlfn.IFNA(IF(AA$40=0,0,$AP$40),0)+_xlfn.IFNA(IF(AA$41=0,0,$AP$41),0)+_xlfn.IFNA(IF(AA$42=0,0,$AP$42),0)+_xlfn.IFNA(IF(AA$43=0,0,$AP$43),0))</f>
        <v>6.2123656096587723E-2</v>
      </c>
      <c r="CD11" s="99">
        <f t="shared" ref="CD11:CD17" ca="1" si="35">IFERROR(AA11*CC11,0)</f>
        <v>3.8576044373450816E-2</v>
      </c>
      <c r="CH11" s="100"/>
      <c r="CI11" s="48">
        <f>+Resultado!J4</f>
        <v>0.92</v>
      </c>
      <c r="CJ11" s="48">
        <f t="shared" ref="CJ11:CJ17" ca="1" si="36">+CI11-AA11</f>
        <v>0.29904420316997915</v>
      </c>
      <c r="CK11" s="5">
        <f ca="1">+CJ11*-1</f>
        <v>-0.29904420316997915</v>
      </c>
      <c r="CM11" s="48">
        <f>+Resultado!F4</f>
        <v>0.93</v>
      </c>
      <c r="CN11" s="48">
        <f t="shared" ref="CN11:CN17" ca="1" si="37">+CM11-N11</f>
        <v>0.40029287520392864</v>
      </c>
      <c r="CO11" s="5">
        <f ca="1">+CN11*-1</f>
        <v>-0.40029287520392864</v>
      </c>
    </row>
    <row r="12" spans="1:93" x14ac:dyDescent="0.25">
      <c r="A12" s="9" t="s">
        <v>27</v>
      </c>
      <c r="B12" s="22" t="s">
        <v>19</v>
      </c>
      <c r="C12" s="53"/>
      <c r="D12" s="5">
        <f>+IFERROR(AVERAGEIFS(BD!$G:$G,BD!$C:$C,Indicadores!$B12,BD!$A:$A,"&gt;="&amp;$J$1),"-")</f>
        <v>0.74724062106071232</v>
      </c>
      <c r="E12" s="5"/>
      <c r="F12" s="5">
        <f ca="1">IFERROR(AVERAGEIFS(BD!$G:$G,BD!$C:$C,Indicadores!$B12,BD!$A:$A,Indicadores!F$9),NA())</f>
        <v>0.69307536892076904</v>
      </c>
      <c r="G12" s="5"/>
      <c r="H12" s="5">
        <f ca="1">IFERROR(AVERAGEIFS(BD!$G:$G,BD!$C:$C,Indicadores!$B12,BD!$A:$A,Indicadores!H$9),NA())</f>
        <v>0.79272993796885594</v>
      </c>
      <c r="I12" s="5"/>
      <c r="J12" s="5">
        <f ca="1">IFERROR(AVERAGEIFS(BD!$G:$G,BD!$C:$C,Indicadores!$B12,BD!$A:$A,Indicadores!J$9),NA())</f>
        <v>0.82114453792807274</v>
      </c>
      <c r="K12" s="5"/>
      <c r="L12" s="5">
        <f ca="1">IFERROR(AVERAGEIFS(BD!$G:$G,BD!$C:$C,Indicadores!$B12,BD!$A:$A,Indicadores!L$9),NA())</f>
        <v>0.62669602115710965</v>
      </c>
      <c r="M12" s="5"/>
      <c r="N12" s="5">
        <f ca="1">IFERROR(AVERAGEIFS(BD!$G:$G,BD!$C:$C,Indicadores!$B12,BD!$A:$A,Indicadores!N$9),NA())</f>
        <v>0.85084389294091001</v>
      </c>
      <c r="O12" s="5"/>
      <c r="P12" s="5"/>
      <c r="Q12" s="58">
        <f>+IFERROR(AVERAGEIFS(BD!$K:$K,BD!$C:$C,Indicadores!$B12,BD!$A:$A,"&gt;="&amp;$J$1),"-")</f>
        <v>0.8266570687971071</v>
      </c>
      <c r="R12" s="59"/>
      <c r="S12" s="59">
        <f ca="1">IFERROR(AVERAGEIFS(BD!$K:$K,BD!$C:$C,Indicadores!$B12,BD!$A:$A,Indicadores!S$9),NA())</f>
        <v>0.8573690837096104</v>
      </c>
      <c r="T12" s="59"/>
      <c r="U12" s="59">
        <f ca="1">IFERROR(AVERAGEIFS(BD!$K:$K,BD!$C:$C,Indicadores!$B12,BD!$A:$A,Indicadores!U$9),NA())</f>
        <v>0.76394932729642018</v>
      </c>
      <c r="V12" s="59"/>
      <c r="W12" s="59">
        <f ca="1">IFERROR(AVERAGEIFS(BD!$K:$K,BD!$C:$C,Indicadores!$B12,BD!$A:$A,Indicadores!W$9),NA())</f>
        <v>0.74890519116342535</v>
      </c>
      <c r="X12" s="59"/>
      <c r="Y12" s="59">
        <f ca="1">IFERROR(AVERAGEIFS(BD!$K:$K,BD!$C:$C,Indicadores!$B12,BD!$A:$A,Indicadores!Y$9),NA())</f>
        <v>0.78339433626633037</v>
      </c>
      <c r="Z12" s="59"/>
      <c r="AA12" s="59">
        <f ca="1">IFERROR(AVERAGEIFS(BD!$K:$K,BD!$C:$C,Indicadores!$B12,BD!$A:$A,Indicadores!AA$9),NA())</f>
        <v>0.86106486966885387</v>
      </c>
      <c r="AC12" s="12">
        <f>+Resultado!D5</f>
        <v>0.08</v>
      </c>
      <c r="AD12" s="154">
        <f t="shared" si="7"/>
        <v>0.19047619047619047</v>
      </c>
      <c r="AE12" s="100">
        <f t="shared" si="8"/>
        <v>0.14233154686870711</v>
      </c>
      <c r="AF12" s="110">
        <f t="shared" ref="AF12:AF17" ca="1" si="38">+_xlfn.IFNA(IF(F12=0,0,$AC12),0)/(_xlfn.IFNA(IF(F$11=0,0,$AC$11),0)+_xlfn.IFNA(IF(F$21=0,0,$AC$12),0)+_xlfn.IFNA(IF(F$13=0,0,$AC$13),0)+_xlfn.IFNA(IF(F$14=0,0,$AC$14),0)+_xlfn.IFNA(IF(F$15=0,0,$AC$15),0)+ _xlfn.IFNA(IF(F$16=0,0,$AC$16),0)+ _xlfn.IFNA(IF(F$17=0,0,$AC$17),0))</f>
        <v>0.19047619047619047</v>
      </c>
      <c r="AG12" s="100">
        <f t="shared" ref="AG12:AG17" ca="1" si="39">IFERROR(F12*AF12,0)</f>
        <v>0.13201435598490838</v>
      </c>
      <c r="AH12" s="110">
        <f t="shared" ca="1" si="9"/>
        <v>0.19047619047619047</v>
      </c>
      <c r="AI12" s="100">
        <f t="shared" ref="AI12:AI17" ca="1" si="40">IFERROR(H12*AH12,0)</f>
        <v>0.15099617866073445</v>
      </c>
      <c r="AJ12" s="110">
        <f t="shared" ca="1" si="10"/>
        <v>0.19047619047619047</v>
      </c>
      <c r="AK12" s="100">
        <f t="shared" ref="AK12:AK17" ca="1" si="41">IFERROR(J12*AJ12,0)</f>
        <v>0.15640848341487099</v>
      </c>
      <c r="AL12" s="110">
        <f t="shared" ca="1" si="11"/>
        <v>0.19047619047619047</v>
      </c>
      <c r="AM12" s="100">
        <f t="shared" ref="AM12:AM17" ca="1" si="42">IFERROR(L12*AL12,0)</f>
        <v>0.11937067069659231</v>
      </c>
      <c r="AN12" s="110">
        <f t="shared" ca="1" si="12"/>
        <v>0.19047619047619047</v>
      </c>
      <c r="AO12" s="100">
        <f t="shared" ca="1" si="13"/>
        <v>0.16206550341731618</v>
      </c>
      <c r="AP12" s="110">
        <f>+Resultado!E5</f>
        <v>0.08</v>
      </c>
      <c r="AQ12" s="110">
        <f t="shared" si="14"/>
        <v>0.19047619047619047</v>
      </c>
      <c r="AR12" s="100">
        <f t="shared" si="15"/>
        <v>0.15745848929468706</v>
      </c>
      <c r="AS12" s="110">
        <f t="shared" ref="AS12:AS17" ca="1" si="43">+_xlfn.IFNA(IF(S12=0,0,$AP12),0)/(_xlfn.IFNA(IF(S$11=0,0,$AP$11),0)+_xlfn.IFNA(IF(S$21=0,0,$AP$12),0)+_xlfn.IFNA(IF(S$13=0,0,$AP$13),0)+_xlfn.IFNA(IF(S$14=0,0,$AP$14),0)+_xlfn.IFNA(IF(S$15=0,0,$AP$15),0)+ _xlfn.IFNA(IF(S$16=0,0,$AP$16),0)+ _xlfn.IFNA(IF(S$17=0,0,$AP$17),0))</f>
        <v>0.19047619047619047</v>
      </c>
      <c r="AT12" s="100">
        <f t="shared" ref="AT12:AT17" ca="1" si="44">IFERROR(S12*AS12,0)</f>
        <v>0.16330839689706864</v>
      </c>
      <c r="AU12" s="110">
        <f t="shared" ca="1" si="16"/>
        <v>0.19047619047619047</v>
      </c>
      <c r="AV12" s="100">
        <f t="shared" ref="AV12:AV17" ca="1" si="45">IFERROR(U12*AU12,0)</f>
        <v>0.1455141575802705</v>
      </c>
      <c r="AW12" s="110">
        <f t="shared" ca="1" si="17"/>
        <v>0.19047619047619047</v>
      </c>
      <c r="AX12" s="100">
        <f t="shared" ref="AX12:AX17" ca="1" si="46">IFERROR(W12*AW12,0)</f>
        <v>0.14264860784065245</v>
      </c>
      <c r="AY12" s="110">
        <f t="shared" ca="1" si="18"/>
        <v>0.19047619047619047</v>
      </c>
      <c r="AZ12" s="100">
        <f t="shared" ref="AZ12:AZ17" ca="1" si="47">IFERROR(Y12*AY12,0)</f>
        <v>0.14921796881263436</v>
      </c>
      <c r="BA12" s="110">
        <f t="shared" ca="1" si="19"/>
        <v>0.19047619047619047</v>
      </c>
      <c r="BB12" s="100">
        <f t="shared" ca="1" si="20"/>
        <v>0.16401235612740073</v>
      </c>
      <c r="BD12" s="88"/>
      <c r="BF12" s="96">
        <f t="shared" si="21"/>
        <v>7.8551847509667469E-2</v>
      </c>
      <c r="BG12" s="5">
        <f t="shared" si="22"/>
        <v>5.8697131318590286E-2</v>
      </c>
      <c r="BH12" s="96">
        <f t="shared" ref="BH12:BH17" ca="1" si="48">+_xlfn.IFNA(IF(F12=0,0,$AC12),0)/(_xlfn.IFNA(IF(F$11=0,0,$AC$11),0)+_xlfn.IFNA(IF(F$12=0,0,$AC$12),0)+_xlfn.IFNA(IF(F$13=0,0,$AC$13),0)+_xlfn.IFNA(IF(F$14=0,0,$AC$14),0)+_xlfn.IFNA(IF(F$15=0,0,$AC$15),0)+_xlfn.IFNA(IF(F$16=0,0,$AC$16),0)+_xlfn.IFNA(IF(F$17=0,0,$AC$17),0)+_xlfn.IFNA(IF(F$21=0,0,$AC$21),0)+_xlfn.IFNA(IF(F$22=0,0,$AC$22),0)+_xlfn.IFNA(IF(F$23=0,0,$AC$23),0)+_xlfn.IFNA(IF(F$24=0,0,$AC$24),0)+_xlfn.IFNA(IF(F$25=0,0,$AC$25),0)+_xlfn.IFNA(IF(F$26=0,0,$AC$26),0)+_xlfn.IFNA(IF(F$27=0,0,$AC$27),0)+_xlfn.IFNA(IF(F$28=0,0,$AC$28),0)+_xlfn.IFNA(IF(F$32=0,0,$AC$32),0)+_xlfn.IFNA(IF(F$33=0,0,$AC$33),0)+_xlfn.IFNA(IF(F$34=0,0,$AC$34),0)+_xlfn.IFNA(IF(F$38=0,0,$AC$38),0)+_xlfn.IFNA(IF(F$39=0,0,$AC$39),0)+_xlfn.IFNA(IF(F$40=0,0,$AC$40),0)+_xlfn.IFNA(IF(F$41=0,0,$AC$41),0)+_xlfn.IFNA(IF(F$42=0,0,$AC$42),0)+_xlfn.IFNA(IF(F$43=0,0,$AC$43),0))</f>
        <v>8.9327737877442179E-2</v>
      </c>
      <c r="BI12" s="5">
        <f t="shared" ref="BI12:BI17" ca="1" si="49">IFERROR(F12*BH12,0)</f>
        <v>6.1910854884265995E-2</v>
      </c>
      <c r="BJ12" s="96">
        <f t="shared" ca="1" si="23"/>
        <v>8.9327737877442179E-2</v>
      </c>
      <c r="BK12" s="5">
        <f t="shared" ref="BK12:BK17" ca="1" si="50">IFERROR(H12*BJ12,0)</f>
        <v>7.0812772106482957E-2</v>
      </c>
      <c r="BL12" s="96">
        <f t="shared" ca="1" si="24"/>
        <v>8.3593950127436548E-2</v>
      </c>
      <c r="BM12" s="5">
        <f t="shared" ref="BM12:BM17" ca="1" si="51">IFERROR(J12*BL12,0)</f>
        <v>6.8642715550976244E-2</v>
      </c>
      <c r="BN12" s="96">
        <f t="shared" ca="1" si="25"/>
        <v>8.3593950127436548E-2</v>
      </c>
      <c r="BO12" s="5">
        <f t="shared" ref="BO12:BO17" ca="1" si="52">IFERROR(L12*BN12,0)</f>
        <v>5.2387995937670344E-2</v>
      </c>
      <c r="BP12" s="96">
        <f t="shared" ca="1" si="26"/>
        <v>8.9327737877442179E-2</v>
      </c>
      <c r="BQ12" s="5">
        <f t="shared" ca="1" si="27"/>
        <v>7.6003960243248084E-2</v>
      </c>
      <c r="BR12" s="100">
        <f t="shared" ca="1" si="28"/>
        <v>0.14915610705908999</v>
      </c>
      <c r="BS12" s="88">
        <f t="shared" si="29"/>
        <v>9.1181084508140789E-2</v>
      </c>
      <c r="BT12" s="5">
        <f t="shared" si="30"/>
        <v>7.5375488049240977E-2</v>
      </c>
      <c r="BU12" s="145">
        <f t="shared" ref="BU12:BU17" ca="1" si="53">+_xlfn.IFNA(IF(S12=0,0,$AP12),0)/(_xlfn.IFNA(IF(S$11=0,0,$AP$11),0)+_xlfn.IFNA(IF(S$12=0,0,$AP$12),0)+_xlfn.IFNA(IF(S$13=0,0,$AP$13),0)+_xlfn.IFNA(IF(S$14=0,0,$AP$14),0)+_xlfn.IFNA(IF(S$15=0,0,$AP$15),0)+_xlfn.IFNA(IF(S$16=0,0,$AP$16),0)+_xlfn.IFNA(IF(S$17=0,0,$AP$17),0)+_xlfn.IFNA(IF(S$21=0,0,$AP$21),0)+_xlfn.IFNA(IF(S$22=0,0,$AP$22),0)+_xlfn.IFNA(IF(S$23=0,0,$AP$23),0)+_xlfn.IFNA(IF(S$24=0,0,$AP$24),0)+_xlfn.IFNA(IF(S$25=0,0,$AP$25),0)+_xlfn.IFNA(IF(S$26=0,0,$AP$26),0)+_xlfn.IFNA(IF(S$27=0,0,$AP$27),0)+_xlfn.IFNA(IF(S$28=0,0,$AP$28),0)+_xlfn.IFNA(IF(S$32=0,0,$AP$32),0)+_xlfn.IFNA(IF(S$33=0,0,$AP$33),0)+_xlfn.IFNA(IF(S$34=0,0,$AP$34),0)+_xlfn.IFNA(IF(S$38=0,0,$AP$38),0)+_xlfn.IFNA(IF(S$39=0,0,$AP$39),0)+_xlfn.IFNA(IF(S$40=0,0,$AP$40),0)+_xlfn.IFNA(IF(S$41=0,0,$AP$41),0)+_xlfn.IFNA(IF(S$42=0,0,$AP$42),0)+_xlfn.IFNA(IF(S$43=0,0,$AP$43),0))</f>
        <v>9.9397849754540357E-2</v>
      </c>
      <c r="BV12" s="5">
        <f t="shared" ref="BV12:BV17" ca="1" si="54">IFERROR(S12*BU12,0)</f>
        <v>8.5220643366755791E-2</v>
      </c>
      <c r="BW12" s="145">
        <f t="shared" ca="1" si="31"/>
        <v>9.9397849754540357E-2</v>
      </c>
      <c r="BX12" s="5">
        <f t="shared" ref="BX12:BX17" ca="1" si="55">IFERROR(U12*BW12,0)</f>
        <v>7.5934920454691746E-2</v>
      </c>
      <c r="BY12" s="145">
        <f t="shared" ca="1" si="32"/>
        <v>9.9397849754540357E-2</v>
      </c>
      <c r="BZ12" s="5">
        <f t="shared" ref="BZ12:BZ17" ca="1" si="56">IFERROR(W12*BY12,0)</f>
        <v>7.4439565671657479E-2</v>
      </c>
      <c r="CA12" s="145">
        <f t="shared" ca="1" si="33"/>
        <v>9.9397849754540357E-2</v>
      </c>
      <c r="CB12" s="5">
        <f t="shared" ref="CB12:CB17" ca="1" si="57">IFERROR(Y12*CA12,0)</f>
        <v>7.7867712534758576E-2</v>
      </c>
      <c r="CC12" s="145">
        <f t="shared" ca="1" si="34"/>
        <v>9.9397849754540357E-2</v>
      </c>
      <c r="CD12" s="99">
        <f t="shared" ca="1" si="35"/>
        <v>8.5587996544257611E-2</v>
      </c>
      <c r="CH12" s="100"/>
      <c r="CI12" s="48">
        <f>+Resultado!J5</f>
        <v>0.95</v>
      </c>
      <c r="CJ12" s="48">
        <f t="shared" ca="1" si="36"/>
        <v>8.8935130331146084E-2</v>
      </c>
      <c r="CK12" s="5">
        <f t="shared" ref="CK12:CK34" ca="1" si="58">+CJ12*-1</f>
        <v>-8.8935130331146084E-2</v>
      </c>
      <c r="CM12" s="48">
        <f>+Resultado!F5</f>
        <v>0.75</v>
      </c>
      <c r="CN12" s="48">
        <f t="shared" ca="1" si="37"/>
        <v>-0.10084389294091001</v>
      </c>
      <c r="CO12" s="5">
        <f t="shared" ref="CO12:CO34" ca="1" si="59">+CN12*-1</f>
        <v>0.10084389294091001</v>
      </c>
    </row>
    <row r="13" spans="1:93" x14ac:dyDescent="0.25">
      <c r="A13" s="9" t="s">
        <v>27</v>
      </c>
      <c r="B13" s="23" t="s">
        <v>20</v>
      </c>
      <c r="C13" s="54"/>
      <c r="D13" s="5">
        <f>+IFERROR(AVERAGEIFS(BD!$G:$G,BD!$C:$C,Indicadores!$B13,BD!$A:$A,"&gt;="&amp;$J$1),"-")</f>
        <v>0.70091128791501423</v>
      </c>
      <c r="E13" s="5"/>
      <c r="F13" s="5">
        <f ca="1">IFERROR(AVERAGEIFS(BD!$G:$G,BD!$C:$C,Indicadores!$B13,BD!$A:$A,Indicadores!F$9),NA())</f>
        <v>0.75242299787204681</v>
      </c>
      <c r="G13" s="5"/>
      <c r="H13" s="5">
        <f ca="1">IFERROR(AVERAGEIFS(BD!$G:$G,BD!$C:$C,Indicadores!$B13,BD!$A:$A,Indicadores!H$9),NA())</f>
        <v>0.66104240508293943</v>
      </c>
      <c r="I13" s="5"/>
      <c r="J13" s="5">
        <f ca="1">IFERROR(AVERAGEIFS(BD!$G:$G,BD!$C:$C,Indicadores!$B13,BD!$A:$A,Indicadores!J$9),NA())</f>
        <v>0.6882137839453325</v>
      </c>
      <c r="K13" s="5"/>
      <c r="L13" s="5">
        <f ca="1">IFERROR(AVERAGEIFS(BD!$G:$G,BD!$C:$C,Indicadores!$B13,BD!$A:$A,Indicadores!L$9),NA())</f>
        <v>0.63230412455586538</v>
      </c>
      <c r="M13" s="5"/>
      <c r="N13" s="5">
        <f ca="1">IFERROR(AVERAGEIFS(BD!$G:$G,BD!$C:$C,Indicadores!$B13,BD!$A:$A,Indicadores!N$9),NA())</f>
        <v>0.60418994610229582</v>
      </c>
      <c r="O13" s="5"/>
      <c r="P13" s="5"/>
      <c r="Q13" s="58">
        <f>+IFERROR(AVERAGEIFS(BD!$K:$K,BD!$C:$C,Indicadores!$B13,BD!$A:$A,"&gt;="&amp;$J$1),"-")</f>
        <v>0.99157977863746094</v>
      </c>
      <c r="R13" s="59"/>
      <c r="S13" s="59">
        <f ca="1">IFERROR(AVERAGEIFS(BD!$K:$K,BD!$C:$C,Indicadores!$B13,BD!$A:$A,Indicadores!S$9),NA())</f>
        <v>1</v>
      </c>
      <c r="T13" s="59"/>
      <c r="U13" s="59">
        <f ca="1">IFERROR(AVERAGEIFS(BD!$K:$K,BD!$C:$C,Indicadores!$B13,BD!$A:$A,Indicadores!U$9),NA())</f>
        <v>0.98057040064270484</v>
      </c>
      <c r="V13" s="59"/>
      <c r="W13" s="59">
        <f ca="1">IFERROR(AVERAGEIFS(BD!$K:$K,BD!$C:$C,Indicadores!$B13,BD!$A:$A,Indicadores!W$9),NA())</f>
        <v>0.99585973760807345</v>
      </c>
      <c r="X13" s="59"/>
      <c r="Y13" s="59">
        <f ca="1">IFERROR(AVERAGEIFS(BD!$K:$K,BD!$C:$C,Indicadores!$B13,BD!$A:$A,Indicadores!Y$9),NA())</f>
        <v>0.9978526397866968</v>
      </c>
      <c r="Z13" s="59"/>
      <c r="AA13" s="59">
        <f ca="1">IFERROR(AVERAGEIFS(BD!$K:$K,BD!$C:$C,Indicadores!$B13,BD!$A:$A,Indicadores!AA$9),NA())</f>
        <v>0.98499277279922237</v>
      </c>
      <c r="AC13" s="12">
        <f>+Resultado!D6</f>
        <v>0.08</v>
      </c>
      <c r="AD13" s="154">
        <f t="shared" si="7"/>
        <v>0.19047619047619047</v>
      </c>
      <c r="AE13" s="100">
        <f t="shared" si="8"/>
        <v>0.13350691198381223</v>
      </c>
      <c r="AF13" s="110">
        <f t="shared" ca="1" si="38"/>
        <v>0.19047619047619047</v>
      </c>
      <c r="AG13" s="100">
        <f t="shared" ca="1" si="39"/>
        <v>0.14331866626134224</v>
      </c>
      <c r="AH13" s="110">
        <f t="shared" ca="1" si="9"/>
        <v>0.19047619047619047</v>
      </c>
      <c r="AI13" s="100">
        <f t="shared" ca="1" si="40"/>
        <v>0.12591283906341702</v>
      </c>
      <c r="AJ13" s="110">
        <f t="shared" ca="1" si="10"/>
        <v>0.19047619047619047</v>
      </c>
      <c r="AK13" s="100">
        <f t="shared" ca="1" si="41"/>
        <v>0.13108833979911094</v>
      </c>
      <c r="AL13" s="110">
        <f t="shared" ca="1" si="11"/>
        <v>0.19047619047619047</v>
      </c>
      <c r="AM13" s="100">
        <f t="shared" ca="1" si="42"/>
        <v>0.12043888086778387</v>
      </c>
      <c r="AN13" s="110">
        <f t="shared" ca="1" si="12"/>
        <v>0.19047619047619047</v>
      </c>
      <c r="AO13" s="100">
        <f t="shared" ca="1" si="13"/>
        <v>0.11508379925758015</v>
      </c>
      <c r="AP13" s="110">
        <f>+Resultado!E6</f>
        <v>0.08</v>
      </c>
      <c r="AQ13" s="110">
        <f t="shared" si="14"/>
        <v>0.19047619047619047</v>
      </c>
      <c r="AR13" s="100">
        <f t="shared" si="15"/>
        <v>0.18887233878808779</v>
      </c>
      <c r="AS13" s="110">
        <f t="shared" ca="1" si="43"/>
        <v>0.19047619047619047</v>
      </c>
      <c r="AT13" s="100">
        <f t="shared" ca="1" si="44"/>
        <v>0.19047619047619047</v>
      </c>
      <c r="AU13" s="110">
        <f t="shared" ca="1" si="16"/>
        <v>0.19047619047619047</v>
      </c>
      <c r="AV13" s="100">
        <f t="shared" ca="1" si="45"/>
        <v>0.18677531440813425</v>
      </c>
      <c r="AW13" s="110">
        <f t="shared" ca="1" si="17"/>
        <v>0.19047619047619047</v>
      </c>
      <c r="AX13" s="100">
        <f t="shared" ca="1" si="46"/>
        <v>0.18968756906820444</v>
      </c>
      <c r="AY13" s="110">
        <f t="shared" ca="1" si="18"/>
        <v>0.19047619047619047</v>
      </c>
      <c r="AZ13" s="100">
        <f t="shared" ca="1" si="47"/>
        <v>0.19006716948318034</v>
      </c>
      <c r="BA13" s="110">
        <f t="shared" ca="1" si="19"/>
        <v>0.19047619047619047</v>
      </c>
      <c r="BB13" s="100">
        <f t="shared" ca="1" si="20"/>
        <v>0.18761767100937568</v>
      </c>
      <c r="BD13" s="88"/>
      <c r="BF13" s="96">
        <f t="shared" si="21"/>
        <v>7.8551847509667469E-2</v>
      </c>
      <c r="BG13" s="5">
        <f t="shared" si="22"/>
        <v>5.5057876606104832E-2</v>
      </c>
      <c r="BH13" s="96">
        <f t="shared" ca="1" si="48"/>
        <v>8.9327737877442179E-2</v>
      </c>
      <c r="BI13" s="5">
        <f t="shared" ca="1" si="49"/>
        <v>6.7212244326873435E-2</v>
      </c>
      <c r="BJ13" s="96">
        <f t="shared" ca="1" si="23"/>
        <v>8.9327737877442179E-2</v>
      </c>
      <c r="BK13" s="5">
        <f t="shared" ca="1" si="50"/>
        <v>5.9049422687122766E-2</v>
      </c>
      <c r="BL13" s="96">
        <f t="shared" ca="1" si="24"/>
        <v>8.3593950127436548E-2</v>
      </c>
      <c r="BM13" s="5">
        <f t="shared" ca="1" si="51"/>
        <v>5.7530508732140516E-2</v>
      </c>
      <c r="BN13" s="96">
        <f t="shared" ca="1" si="25"/>
        <v>8.3593950127436548E-2</v>
      </c>
      <c r="BO13" s="5">
        <f t="shared" ca="1" si="52"/>
        <v>5.2856799453495439E-2</v>
      </c>
      <c r="BP13" s="96">
        <f t="shared" ca="1" si="26"/>
        <v>8.9327737877442179E-2</v>
      </c>
      <c r="BQ13" s="5">
        <f t="shared" ca="1" si="27"/>
        <v>5.39709211336118E-2</v>
      </c>
      <c r="BR13" s="100">
        <f t="shared" ca="1" si="28"/>
        <v>0.39581005389770418</v>
      </c>
      <c r="BS13" s="88">
        <f t="shared" si="29"/>
        <v>9.1181084508140789E-2</v>
      </c>
      <c r="BT13" s="5">
        <f t="shared" si="30"/>
        <v>9.0413319592505856E-2</v>
      </c>
      <c r="BU13" s="145">
        <f t="shared" ca="1" si="53"/>
        <v>9.9397849754540357E-2</v>
      </c>
      <c r="BV13" s="5">
        <f t="shared" ca="1" si="54"/>
        <v>9.9397849754540357E-2</v>
      </c>
      <c r="BW13" s="145">
        <f t="shared" ca="1" si="31"/>
        <v>9.9397849754540357E-2</v>
      </c>
      <c r="BX13" s="5">
        <f t="shared" ca="1" si="55"/>
        <v>9.7466589356833014E-2</v>
      </c>
      <c r="BY13" s="145">
        <f t="shared" ca="1" si="32"/>
        <v>9.9397849754540357E-2</v>
      </c>
      <c r="BZ13" s="5">
        <f t="shared" ca="1" si="56"/>
        <v>9.8986316575363262E-2</v>
      </c>
      <c r="CA13" s="145">
        <f t="shared" ca="1" si="33"/>
        <v>9.9397849754540357E-2</v>
      </c>
      <c r="CB13" s="5">
        <f t="shared" ca="1" si="57"/>
        <v>9.9184406766689562E-2</v>
      </c>
      <c r="CC13" s="145">
        <f t="shared" ca="1" si="34"/>
        <v>9.9397849754540357E-2</v>
      </c>
      <c r="CD13" s="99">
        <f t="shared" ca="1" si="35"/>
        <v>9.7906163640005206E-2</v>
      </c>
      <c r="CH13" s="100"/>
      <c r="CI13" s="48">
        <f>+Resultado!J6</f>
        <v>0.94</v>
      </c>
      <c r="CJ13" s="48">
        <f t="shared" ca="1" si="36"/>
        <v>-4.4992772799222425E-2</v>
      </c>
      <c r="CK13" s="5">
        <f t="shared" ca="1" si="58"/>
        <v>4.4992772799222425E-2</v>
      </c>
      <c r="CM13" s="48">
        <f>+Resultado!F6</f>
        <v>0.76</v>
      </c>
      <c r="CN13" s="48">
        <f t="shared" ca="1" si="37"/>
        <v>0.15581005389770419</v>
      </c>
      <c r="CO13" s="5">
        <f t="shared" ca="1" si="59"/>
        <v>-0.15581005389770419</v>
      </c>
    </row>
    <row r="14" spans="1:93" x14ac:dyDescent="0.25">
      <c r="A14" s="9" t="s">
        <v>27</v>
      </c>
      <c r="B14" s="22" t="s">
        <v>21</v>
      </c>
      <c r="C14" s="53"/>
      <c r="D14" s="5">
        <f>+IFERROR(AVERAGEIFS(BD!$G:$G,BD!$C:$C,Indicadores!$B14,BD!$A:$A,"&gt;="&amp;$J$1),"-")</f>
        <v>0.55376147196878533</v>
      </c>
      <c r="E14" s="5"/>
      <c r="F14" s="5">
        <f ca="1">IFERROR(AVERAGEIFS(BD!$G:$G,BD!$C:$C,Indicadores!$B14,BD!$A:$A,Indicadores!F$9),NA())</f>
        <v>0.52950207037437991</v>
      </c>
      <c r="G14" s="5"/>
      <c r="H14" s="5">
        <f ca="1">IFERROR(AVERAGEIFS(BD!$G:$G,BD!$C:$C,Indicadores!$B14,BD!$A:$A,Indicadores!H$9),NA())</f>
        <v>0.39886964280624992</v>
      </c>
      <c r="I14" s="5"/>
      <c r="J14" s="5">
        <f ca="1">IFERROR(AVERAGEIFS(BD!$G:$G,BD!$C:$C,Indicadores!$B14,BD!$A:$A,Indicadores!J$9),NA())</f>
        <v>0.54116483862731357</v>
      </c>
      <c r="K14" s="5"/>
      <c r="L14" s="5">
        <f ca="1">IFERROR(AVERAGEIFS(BD!$G:$G,BD!$C:$C,Indicadores!$B14,BD!$A:$A,Indicadores!L$9),NA())</f>
        <v>0.53404500052516835</v>
      </c>
      <c r="M14" s="5"/>
      <c r="N14" s="5">
        <f ca="1">IFERROR(AVERAGEIFS(BD!$G:$G,BD!$C:$C,Indicadores!$B14,BD!$A:$A,Indicadores!N$9),NA())</f>
        <v>0.49795071216162617</v>
      </c>
      <c r="O14" s="5"/>
      <c r="P14" s="5"/>
      <c r="Q14" s="58">
        <f>+IFERROR(AVERAGEIFS(BD!$K:$K,BD!$C:$C,Indicadores!$B14,BD!$A:$A,"&gt;="&amp;$J$1),"-")</f>
        <v>0.9803693393221965</v>
      </c>
      <c r="R14" s="59"/>
      <c r="S14" s="59">
        <f ca="1">IFERROR(AVERAGEIFS(BD!$K:$K,BD!$C:$C,Indicadores!$B14,BD!$A:$A,Indicadores!S$9),NA())</f>
        <v>0.99244595370415567</v>
      </c>
      <c r="T14" s="59"/>
      <c r="U14" s="59">
        <f ca="1">IFERROR(AVERAGEIFS(BD!$K:$K,BD!$C:$C,Indicadores!$B14,BD!$A:$A,Indicadores!U$9),NA())</f>
        <v>0.9695073323137835</v>
      </c>
      <c r="V14" s="59"/>
      <c r="W14" s="59">
        <f ca="1">IFERROR(AVERAGEIFS(BD!$K:$K,BD!$C:$C,Indicadores!$B14,BD!$A:$A,Indicadores!W$9),NA())</f>
        <v>0.94418339294800235</v>
      </c>
      <c r="X14" s="59"/>
      <c r="Y14" s="59">
        <f ca="1">IFERROR(AVERAGEIFS(BD!$K:$K,BD!$C:$C,Indicadores!$B14,BD!$A:$A,Indicadores!Y$9),NA())</f>
        <v>0.97328947689603829</v>
      </c>
      <c r="Z14" s="59"/>
      <c r="AA14" s="59">
        <f ca="1">IFERROR(AVERAGEIFS(BD!$K:$K,BD!$C:$C,Indicadores!$B14,BD!$A:$A,Indicadores!AA$9),NA())</f>
        <v>0.95819478656830648</v>
      </c>
      <c r="AC14" s="12">
        <f>+Resultado!D7</f>
        <v>0.06</v>
      </c>
      <c r="AD14" s="154">
        <f t="shared" si="7"/>
        <v>0.14285714285714285</v>
      </c>
      <c r="AE14" s="100">
        <f t="shared" si="8"/>
        <v>7.9108781709826478E-2</v>
      </c>
      <c r="AF14" s="110">
        <f t="shared" ca="1" si="38"/>
        <v>0.14285714285714285</v>
      </c>
      <c r="AG14" s="100">
        <f t="shared" ca="1" si="39"/>
        <v>7.5643152910625691E-2</v>
      </c>
      <c r="AH14" s="110">
        <f t="shared" ca="1" si="9"/>
        <v>0.14285714285714285</v>
      </c>
      <c r="AI14" s="100">
        <f t="shared" ca="1" si="40"/>
        <v>5.6981377543749989E-2</v>
      </c>
      <c r="AJ14" s="110">
        <f t="shared" ca="1" si="10"/>
        <v>0.14285714285714285</v>
      </c>
      <c r="AK14" s="100">
        <f t="shared" ca="1" si="41"/>
        <v>7.7309262661044792E-2</v>
      </c>
      <c r="AL14" s="110">
        <f t="shared" ca="1" si="11"/>
        <v>0.14285714285714285</v>
      </c>
      <c r="AM14" s="100">
        <f t="shared" ca="1" si="42"/>
        <v>7.6292142932166906E-2</v>
      </c>
      <c r="AN14" s="110">
        <f t="shared" ca="1" si="12"/>
        <v>0.14285714285714285</v>
      </c>
      <c r="AO14" s="100">
        <f t="shared" ca="1" si="13"/>
        <v>7.1135816023089452E-2</v>
      </c>
      <c r="AP14" s="110">
        <f>+Resultado!E7</f>
        <v>0.06</v>
      </c>
      <c r="AQ14" s="110">
        <f t="shared" si="14"/>
        <v>0.14285714285714285</v>
      </c>
      <c r="AR14" s="100">
        <f t="shared" si="15"/>
        <v>0.14005276276031378</v>
      </c>
      <c r="AS14" s="110">
        <f t="shared" ca="1" si="43"/>
        <v>0.14285714285714285</v>
      </c>
      <c r="AT14" s="100">
        <f t="shared" ca="1" si="44"/>
        <v>0.14177799338630795</v>
      </c>
      <c r="AU14" s="110">
        <f t="shared" ca="1" si="16"/>
        <v>0.14285714285714285</v>
      </c>
      <c r="AV14" s="100">
        <f t="shared" ca="1" si="45"/>
        <v>0.13850104747339764</v>
      </c>
      <c r="AW14" s="110">
        <f t="shared" ca="1" si="17"/>
        <v>0.14285714285714285</v>
      </c>
      <c r="AX14" s="100">
        <f t="shared" ca="1" si="46"/>
        <v>0.13488334184971462</v>
      </c>
      <c r="AY14" s="110">
        <f t="shared" ca="1" si="18"/>
        <v>0.14285714285714285</v>
      </c>
      <c r="AZ14" s="100">
        <f t="shared" ca="1" si="47"/>
        <v>0.13904135384229119</v>
      </c>
      <c r="BA14" s="110">
        <f t="shared" ca="1" si="19"/>
        <v>0.14285714285714285</v>
      </c>
      <c r="BB14" s="100">
        <f t="shared" ca="1" si="20"/>
        <v>0.13688496950975806</v>
      </c>
      <c r="BD14" s="88"/>
      <c r="BF14" s="96">
        <f t="shared" si="21"/>
        <v>5.8913885632250591E-2</v>
      </c>
      <c r="BG14" s="5">
        <f t="shared" si="22"/>
        <v>3.262424002711576E-2</v>
      </c>
      <c r="BH14" s="96">
        <f t="shared" ca="1" si="48"/>
        <v>6.6995803408081631E-2</v>
      </c>
      <c r="BI14" s="5">
        <f t="shared" ca="1" si="49"/>
        <v>3.5474416610974162E-2</v>
      </c>
      <c r="BJ14" s="96">
        <f t="shared" ca="1" si="23"/>
        <v>6.6995803408081631E-2</v>
      </c>
      <c r="BK14" s="5">
        <f t="shared" ca="1" si="50"/>
        <v>2.6722592174899262E-2</v>
      </c>
      <c r="BL14" s="96">
        <f t="shared" ca="1" si="24"/>
        <v>6.26954625955774E-2</v>
      </c>
      <c r="BM14" s="5">
        <f t="shared" ca="1" si="51"/>
        <v>3.3928579898200417E-2</v>
      </c>
      <c r="BN14" s="96">
        <f t="shared" ca="1" si="25"/>
        <v>6.26954625955774E-2</v>
      </c>
      <c r="BO14" s="5">
        <f t="shared" ca="1" si="52"/>
        <v>3.3482198354780807E-2</v>
      </c>
      <c r="BP14" s="96">
        <f t="shared" ca="1" si="26"/>
        <v>6.6995803408081631E-2</v>
      </c>
      <c r="BQ14" s="5">
        <f t="shared" ca="1" si="27"/>
        <v>3.3360608018894553E-2</v>
      </c>
      <c r="BR14" s="100">
        <f t="shared" ca="1" si="28"/>
        <v>0.50204928783837377</v>
      </c>
      <c r="BS14" s="88">
        <f t="shared" si="29"/>
        <v>6.8385813381105581E-2</v>
      </c>
      <c r="BT14" s="5">
        <f t="shared" si="30"/>
        <v>6.7043354683445508E-2</v>
      </c>
      <c r="BU14" s="145">
        <f t="shared" ca="1" si="53"/>
        <v>7.4548387315905268E-2</v>
      </c>
      <c r="BV14" s="5">
        <f t="shared" ca="1" si="54"/>
        <v>7.3985245346840381E-2</v>
      </c>
      <c r="BW14" s="145">
        <f t="shared" ca="1" si="31"/>
        <v>7.4548387315905268E-2</v>
      </c>
      <c r="BX14" s="5">
        <f t="shared" ca="1" si="55"/>
        <v>7.2275208114938011E-2</v>
      </c>
      <c r="BY14" s="145">
        <f t="shared" ca="1" si="32"/>
        <v>7.4548387315905268E-2</v>
      </c>
      <c r="BZ14" s="5">
        <f t="shared" ca="1" si="56"/>
        <v>7.0387349274733252E-2</v>
      </c>
      <c r="CA14" s="145">
        <f t="shared" ca="1" si="33"/>
        <v>7.4548387315905268E-2</v>
      </c>
      <c r="CB14" s="5">
        <f t="shared" ca="1" si="57"/>
        <v>7.2557160894140688E-2</v>
      </c>
      <c r="CC14" s="145">
        <f t="shared" ca="1" si="34"/>
        <v>7.4548387315905268E-2</v>
      </c>
      <c r="CD14" s="99">
        <f t="shared" ca="1" si="35"/>
        <v>7.1431876073175291E-2</v>
      </c>
      <c r="CH14" s="100"/>
      <c r="CI14" s="48">
        <f>+Resultado!J7</f>
        <v>0.92</v>
      </c>
      <c r="CJ14" s="48">
        <f t="shared" ca="1" si="36"/>
        <v>-3.8194786568306438E-2</v>
      </c>
      <c r="CK14" s="5">
        <f t="shared" ca="1" si="58"/>
        <v>3.8194786568306438E-2</v>
      </c>
      <c r="CM14" s="48">
        <f>+Resultado!F7</f>
        <v>0.55000000000000004</v>
      </c>
      <c r="CN14" s="48">
        <f t="shared" ca="1" si="37"/>
        <v>5.204928783837387E-2</v>
      </c>
      <c r="CO14" s="5">
        <f t="shared" ca="1" si="59"/>
        <v>-5.204928783837387E-2</v>
      </c>
    </row>
    <row r="15" spans="1:93" x14ac:dyDescent="0.25">
      <c r="A15" s="9" t="s">
        <v>27</v>
      </c>
      <c r="B15" s="22" t="s">
        <v>22</v>
      </c>
      <c r="C15" s="53"/>
      <c r="D15" s="5">
        <f>+IFERROR(AVERAGEIFS(BD!$G:$G,BD!$C:$C,Indicadores!$B15,BD!$A:$A,"&gt;="&amp;$J$1),"-")</f>
        <v>0.59956115909411223</v>
      </c>
      <c r="E15" s="5"/>
      <c r="F15" s="5">
        <f ca="1">IFERROR(AVERAGEIFS(BD!$G:$G,BD!$C:$C,Indicadores!$B15,BD!$A:$A,Indicadores!F$9),NA())</f>
        <v>0.63157894736842102</v>
      </c>
      <c r="G15" s="5"/>
      <c r="H15" s="5">
        <f ca="1">IFERROR(AVERAGEIFS(BD!$G:$G,BD!$C:$C,Indicadores!$B15,BD!$A:$A,Indicadores!H$9),NA())</f>
        <v>0.53947368421052633</v>
      </c>
      <c r="I15" s="5"/>
      <c r="J15" s="5">
        <f ca="1">IFERROR(AVERAGEIFS(BD!$G:$G,BD!$C:$C,Indicadores!$B15,BD!$A:$A,Indicadores!J$9),NA())</f>
        <v>0.54838709677419351</v>
      </c>
      <c r="K15" s="5"/>
      <c r="L15" s="5">
        <f ca="1">IFERROR(AVERAGEIFS(BD!$G:$G,BD!$C:$C,Indicadores!$B15,BD!$A:$A,Indicadores!L$9),NA())</f>
        <v>0.57603686635944695</v>
      </c>
      <c r="M15" s="5"/>
      <c r="N15" s="5">
        <f ca="1">IFERROR(AVERAGEIFS(BD!$G:$G,BD!$C:$C,Indicadores!$B15,BD!$A:$A,Indicadores!N$9),NA())</f>
        <v>0.59010908583975186</v>
      </c>
      <c r="O15" s="5"/>
      <c r="P15" s="5"/>
      <c r="Q15" s="58">
        <f>+IFERROR(AVERAGEIFS(BD!$K:$K,BD!$C:$C,Indicadores!$B15,BD!$A:$A,"&gt;="&amp;$J$1),"-")</f>
        <v>0.87528601502241798</v>
      </c>
      <c r="R15" s="59"/>
      <c r="S15" s="59">
        <f ca="1">IFERROR(AVERAGEIFS(BD!$K:$K,BD!$C:$C,Indicadores!$B15,BD!$A:$A,Indicadores!S$9),NA())</f>
        <v>0.8392854370017484</v>
      </c>
      <c r="T15" s="59"/>
      <c r="U15" s="59">
        <f ca="1">IFERROR(AVERAGEIFS(BD!$K:$K,BD!$C:$C,Indicadores!$B15,BD!$A:$A,Indicadores!U$9),NA())</f>
        <v>0.95588235294117663</v>
      </c>
      <c r="V15" s="59"/>
      <c r="W15" s="59">
        <f ca="1">IFERROR(AVERAGEIFS(BD!$K:$K,BD!$C:$C,Indicadores!$B15,BD!$A:$A,Indicadores!W$9),NA())</f>
        <v>0.8828125</v>
      </c>
      <c r="X15" s="59"/>
      <c r="Y15" s="59">
        <f ca="1">IFERROR(AVERAGEIFS(BD!$K:$K,BD!$C:$C,Indicadores!$B15,BD!$A:$A,Indicadores!Y$9),NA())</f>
        <v>0.91973010702652391</v>
      </c>
      <c r="Z15" s="59"/>
      <c r="AA15" s="59">
        <f ca="1">IFERROR(AVERAGEIFS(BD!$K:$K,BD!$C:$C,Indicadores!$B15,BD!$A:$A,Indicadores!AA$9),NA())</f>
        <v>0.85940730530668508</v>
      </c>
      <c r="AC15" s="12">
        <f>+Resultado!D8</f>
        <v>6.5000000000000002E-2</v>
      </c>
      <c r="AD15" s="154">
        <f t="shared" si="7"/>
        <v>0.15476190476190474</v>
      </c>
      <c r="AE15" s="100">
        <f t="shared" si="8"/>
        <v>9.2789227002660207E-2</v>
      </c>
      <c r="AF15" s="110">
        <f t="shared" ca="1" si="38"/>
        <v>0.15476190476190474</v>
      </c>
      <c r="AG15" s="100">
        <f t="shared" ca="1" si="39"/>
        <v>9.774436090225562E-2</v>
      </c>
      <c r="AH15" s="110">
        <f t="shared" ca="1" si="9"/>
        <v>0.15476190476190474</v>
      </c>
      <c r="AI15" s="100">
        <f t="shared" ca="1" si="40"/>
        <v>8.348997493734335E-2</v>
      </c>
      <c r="AJ15" s="110">
        <f t="shared" ca="1" si="10"/>
        <v>0.15476190476190474</v>
      </c>
      <c r="AK15" s="100">
        <f t="shared" ca="1" si="41"/>
        <v>8.4869431643625176E-2</v>
      </c>
      <c r="AL15" s="110">
        <f t="shared" ca="1" si="11"/>
        <v>0.15476190476190474</v>
      </c>
      <c r="AM15" s="100">
        <f t="shared" ca="1" si="42"/>
        <v>8.9148562650866778E-2</v>
      </c>
      <c r="AN15" s="110">
        <f t="shared" ca="1" si="12"/>
        <v>0.15476190476190474</v>
      </c>
      <c r="AO15" s="100">
        <f t="shared" ca="1" si="13"/>
        <v>9.1326406141866351E-2</v>
      </c>
      <c r="AP15" s="110">
        <f>+Resultado!E8</f>
        <v>6.5000000000000002E-2</v>
      </c>
      <c r="AQ15" s="110">
        <f t="shared" si="14"/>
        <v>0.15476190476190474</v>
      </c>
      <c r="AR15" s="100">
        <f t="shared" si="15"/>
        <v>0.13546093089632658</v>
      </c>
      <c r="AS15" s="110">
        <f t="shared" ca="1" si="43"/>
        <v>0.15476190476190474</v>
      </c>
      <c r="AT15" s="100">
        <f t="shared" ca="1" si="44"/>
        <v>0.12988941286931818</v>
      </c>
      <c r="AU15" s="110">
        <f t="shared" ca="1" si="16"/>
        <v>0.15476190476190474</v>
      </c>
      <c r="AV15" s="100">
        <f t="shared" ca="1" si="45"/>
        <v>0.14793417366946779</v>
      </c>
      <c r="AW15" s="110">
        <f t="shared" ca="1" si="17"/>
        <v>0.15476190476190474</v>
      </c>
      <c r="AX15" s="100">
        <f t="shared" ca="1" si="46"/>
        <v>0.13662574404761904</v>
      </c>
      <c r="AY15" s="110">
        <f t="shared" ca="1" si="18"/>
        <v>0.15476190476190474</v>
      </c>
      <c r="AZ15" s="100">
        <f t="shared" ca="1" si="47"/>
        <v>0.14233918323029535</v>
      </c>
      <c r="BA15" s="110">
        <f t="shared" ca="1" si="19"/>
        <v>0.15476190476190474</v>
      </c>
      <c r="BB15" s="100">
        <f t="shared" ca="1" si="20"/>
        <v>0.13300351153555839</v>
      </c>
      <c r="BD15" s="88"/>
      <c r="BF15" s="96">
        <f t="shared" si="21"/>
        <v>6.3823376101604809E-2</v>
      </c>
      <c r="BG15" s="5">
        <f t="shared" si="22"/>
        <v>3.826601735277764E-2</v>
      </c>
      <c r="BH15" s="96">
        <f t="shared" ca="1" si="48"/>
        <v>7.2578787025421768E-2</v>
      </c>
      <c r="BI15" s="5">
        <f t="shared" ca="1" si="49"/>
        <v>4.5839233910792691E-2</v>
      </c>
      <c r="BJ15" s="96">
        <f t="shared" ca="1" si="23"/>
        <v>7.2578787025421768E-2</v>
      </c>
      <c r="BK15" s="5">
        <f t="shared" ca="1" si="50"/>
        <v>3.9154345632135427E-2</v>
      </c>
      <c r="BL15" s="96">
        <f t="shared" ca="1" si="24"/>
        <v>6.7920084478542198E-2</v>
      </c>
      <c r="BM15" s="5">
        <f t="shared" ca="1" si="51"/>
        <v>3.7246497939845719E-2</v>
      </c>
      <c r="BN15" s="96">
        <f t="shared" ca="1" si="25"/>
        <v>6.7920084478542198E-2</v>
      </c>
      <c r="BO15" s="5">
        <f t="shared" ca="1" si="52"/>
        <v>3.9124472625888362E-2</v>
      </c>
      <c r="BP15" s="96">
        <f t="shared" ca="1" si="26"/>
        <v>7.2578787025421768E-2</v>
      </c>
      <c r="BQ15" s="5">
        <f t="shared" ca="1" si="27"/>
        <v>4.2829401662929679E-2</v>
      </c>
      <c r="BR15" s="100">
        <f t="shared" ca="1" si="28"/>
        <v>0.40989091416024814</v>
      </c>
      <c r="BS15" s="88">
        <f t="shared" si="29"/>
        <v>7.4084631162864387E-2</v>
      </c>
      <c r="BT15" s="5">
        <f t="shared" si="30"/>
        <v>6.4845241584949212E-2</v>
      </c>
      <c r="BU15" s="145">
        <f t="shared" ca="1" si="53"/>
        <v>8.0760752925564047E-2</v>
      </c>
      <c r="BV15" s="5">
        <f t="shared" ca="1" si="54"/>
        <v>6.7781323811722249E-2</v>
      </c>
      <c r="BW15" s="145">
        <f t="shared" ca="1" si="31"/>
        <v>8.0760752925564047E-2</v>
      </c>
      <c r="BX15" s="5">
        <f t="shared" ca="1" si="55"/>
        <v>7.7197778531789177E-2</v>
      </c>
      <c r="BY15" s="145">
        <f t="shared" ca="1" si="32"/>
        <v>8.0760752925564047E-2</v>
      </c>
      <c r="BZ15" s="5">
        <f t="shared" ca="1" si="56"/>
        <v>7.1296602192099504E-2</v>
      </c>
      <c r="CA15" s="145">
        <f t="shared" ca="1" si="33"/>
        <v>8.0760752925564047E-2</v>
      </c>
      <c r="CB15" s="5">
        <f t="shared" ca="1" si="57"/>
        <v>7.4278095931771676E-2</v>
      </c>
      <c r="CC15" s="145">
        <f t="shared" ca="1" si="34"/>
        <v>8.0760752925564047E-2</v>
      </c>
      <c r="CD15" s="99">
        <f t="shared" ca="1" si="35"/>
        <v>6.9406381046297982E-2</v>
      </c>
      <c r="CH15" s="100"/>
      <c r="CI15" s="48">
        <f>+Resultado!J8</f>
        <v>0.93</v>
      </c>
      <c r="CJ15" s="48">
        <f t="shared" ca="1" si="36"/>
        <v>7.0592694693314972E-2</v>
      </c>
      <c r="CK15" s="5">
        <f t="shared" ca="1" si="58"/>
        <v>-7.0592694693314972E-2</v>
      </c>
      <c r="CM15" s="48">
        <f>+Resultado!F8</f>
        <v>0.6</v>
      </c>
      <c r="CN15" s="48">
        <f t="shared" ca="1" si="37"/>
        <v>9.890914160248121E-3</v>
      </c>
      <c r="CO15" s="5">
        <f t="shared" ca="1" si="59"/>
        <v>-9.890914160248121E-3</v>
      </c>
    </row>
    <row r="16" spans="1:93" x14ac:dyDescent="0.25">
      <c r="A16" s="9" t="s">
        <v>27</v>
      </c>
      <c r="B16" s="22" t="s">
        <v>23</v>
      </c>
      <c r="C16" s="53"/>
      <c r="D16" s="5">
        <f>+IFERROR(AVERAGEIFS(BD!$G:$G,BD!$C:$C,Indicadores!$B16,BD!$A:$A,"&gt;="&amp;$J$1),"-")</f>
        <v>0.69616568902480758</v>
      </c>
      <c r="E16" s="5"/>
      <c r="F16" s="5">
        <f ca="1">IFERROR(AVERAGEIFS(BD!$G:$G,BD!$C:$C,Indicadores!$B16,BD!$A:$A,Indicadores!F$9),NA())</f>
        <v>0.59019679814778214</v>
      </c>
      <c r="G16" s="5"/>
      <c r="H16" s="5">
        <f ca="1">IFERROR(AVERAGEIFS(BD!$G:$G,BD!$C:$C,Indicadores!$B16,BD!$A:$A,Indicadores!H$9),NA())</f>
        <v>0.76019417475728157</v>
      </c>
      <c r="I16" s="5"/>
      <c r="J16" s="5">
        <f ca="1">IFERROR(AVERAGEIFS(BD!$G:$G,BD!$C:$C,Indicadores!$B16,BD!$A:$A,Indicadores!J$9),NA())</f>
        <v>0.68996295048837986</v>
      </c>
      <c r="K16" s="5"/>
      <c r="L16" s="5">
        <f ca="1">IFERROR(AVERAGEIFS(BD!$G:$G,BD!$C:$C,Indicadores!$B16,BD!$A:$A,Indicadores!L$9),NA())</f>
        <v>0.71373617566917791</v>
      </c>
      <c r="M16" s="5"/>
      <c r="N16" s="5">
        <f ca="1">IFERROR(AVERAGEIFS(BD!$G:$G,BD!$C:$C,Indicadores!$B16,BD!$A:$A,Indicadores!N$9),NA())</f>
        <v>0.68825890362241526</v>
      </c>
      <c r="O16" s="5"/>
      <c r="P16" s="5"/>
      <c r="Q16" s="58">
        <f>+IFERROR(AVERAGEIFS(BD!$K:$K,BD!$C:$C,Indicadores!$B16,BD!$A:$A,"&gt;="&amp;$J$1),"-")</f>
        <v>0.97595003434979688</v>
      </c>
      <c r="R16" s="59"/>
      <c r="S16" s="59">
        <f ca="1">IFERROR(AVERAGEIFS(BD!$K:$K,BD!$C:$C,Indicadores!$B16,BD!$A:$A,Indicadores!S$9),NA())</f>
        <v>0.98587570621468923</v>
      </c>
      <c r="T16" s="59"/>
      <c r="U16" s="59">
        <f ca="1">IFERROR(AVERAGEIFS(BD!$K:$K,BD!$C:$C,Indicadores!$B16,BD!$A:$A,Indicadores!U$9),NA())</f>
        <v>0.97709923664122134</v>
      </c>
      <c r="V16" s="59"/>
      <c r="W16" s="59">
        <f ca="1">IFERROR(AVERAGEIFS(BD!$K:$K,BD!$C:$C,Indicadores!$B16,BD!$A:$A,Indicadores!W$9),NA())</f>
        <v>0.98611111111111116</v>
      </c>
      <c r="X16" s="59"/>
      <c r="Y16" s="59">
        <f ca="1">IFERROR(AVERAGEIFS(BD!$K:$K,BD!$C:$C,Indicadores!$B16,BD!$A:$A,Indicadores!Y$9),NA())</f>
        <v>0.98980186480186483</v>
      </c>
      <c r="Z16" s="59"/>
      <c r="AA16" s="59">
        <f ca="1">IFERROR(AVERAGEIFS(BD!$K:$K,BD!$C:$C,Indicadores!$B16,BD!$A:$A,Indicadores!AA$9),NA())</f>
        <v>1</v>
      </c>
      <c r="AC16" s="12">
        <f>+Resultado!D9</f>
        <v>6.5000000000000002E-2</v>
      </c>
      <c r="AD16" s="154">
        <f t="shared" si="7"/>
        <v>0.15476190476190474</v>
      </c>
      <c r="AE16" s="100">
        <f t="shared" si="8"/>
        <v>0.10773992806336306</v>
      </c>
      <c r="AF16" s="110">
        <f t="shared" ca="1" si="38"/>
        <v>0.15476190476190474</v>
      </c>
      <c r="AG16" s="100">
        <f t="shared" ca="1" si="39"/>
        <v>9.1339980665728182E-2</v>
      </c>
      <c r="AH16" s="110">
        <f t="shared" ca="1" si="9"/>
        <v>0.15476190476190474</v>
      </c>
      <c r="AI16" s="100">
        <f t="shared" ca="1" si="40"/>
        <v>0.11764909847434118</v>
      </c>
      <c r="AJ16" s="110">
        <f t="shared" ca="1" si="10"/>
        <v>0.15476190476190474</v>
      </c>
      <c r="AK16" s="100">
        <f t="shared" ca="1" si="41"/>
        <v>0.10677998043272544</v>
      </c>
      <c r="AL16" s="110">
        <f t="shared" ca="1" si="11"/>
        <v>0.15476190476190474</v>
      </c>
      <c r="AM16" s="100">
        <f t="shared" ca="1" si="42"/>
        <v>0.11045917004403942</v>
      </c>
      <c r="AN16" s="110">
        <f t="shared" ca="1" si="12"/>
        <v>0.15476190476190474</v>
      </c>
      <c r="AO16" s="100">
        <f t="shared" ca="1" si="13"/>
        <v>0.1065162588939452</v>
      </c>
      <c r="AP16" s="110">
        <f>+Resultado!E9</f>
        <v>6.5000000000000002E-2</v>
      </c>
      <c r="AQ16" s="110">
        <f t="shared" si="14"/>
        <v>0.15476190476190474</v>
      </c>
      <c r="AR16" s="100">
        <f t="shared" si="15"/>
        <v>0.15103988626842094</v>
      </c>
      <c r="AS16" s="110">
        <f t="shared" ca="1" si="43"/>
        <v>0.15476190476190474</v>
      </c>
      <c r="AT16" s="100">
        <f t="shared" ca="1" si="44"/>
        <v>0.15257600215227332</v>
      </c>
      <c r="AU16" s="110">
        <f t="shared" ca="1" si="16"/>
        <v>0.15476190476190474</v>
      </c>
      <c r="AV16" s="100">
        <f t="shared" ca="1" si="45"/>
        <v>0.15121773900399851</v>
      </c>
      <c r="AW16" s="110">
        <f t="shared" ca="1" si="17"/>
        <v>0.15476190476190474</v>
      </c>
      <c r="AX16" s="100">
        <f t="shared" ca="1" si="46"/>
        <v>0.15261243386243384</v>
      </c>
      <c r="AY16" s="110">
        <f t="shared" ca="1" si="18"/>
        <v>0.15476190476190474</v>
      </c>
      <c r="AZ16" s="100">
        <f t="shared" ca="1" si="47"/>
        <v>0.15318362193362192</v>
      </c>
      <c r="BA16" s="110">
        <f t="shared" ca="1" si="19"/>
        <v>0.15476190476190474</v>
      </c>
      <c r="BB16" s="100">
        <f t="shared" ca="1" si="20"/>
        <v>0.15476190476190474</v>
      </c>
      <c r="BD16" s="88"/>
      <c r="BF16" s="96">
        <f t="shared" si="21"/>
        <v>6.3823376101604809E-2</v>
      </c>
      <c r="BG16" s="5">
        <f t="shared" si="22"/>
        <v>4.4431644599663152E-2</v>
      </c>
      <c r="BH16" s="96">
        <f t="shared" ca="1" si="48"/>
        <v>7.2578787025421768E-2</v>
      </c>
      <c r="BI16" s="5">
        <f t="shared" ca="1" si="49"/>
        <v>4.283576771585372E-2</v>
      </c>
      <c r="BJ16" s="96">
        <f t="shared" ca="1" si="23"/>
        <v>7.2578787025421768E-2</v>
      </c>
      <c r="BK16" s="5">
        <f t="shared" ca="1" si="50"/>
        <v>5.5173971107674996E-2</v>
      </c>
      <c r="BL16" s="96">
        <f t="shared" ca="1" si="24"/>
        <v>6.7920084478542198E-2</v>
      </c>
      <c r="BM16" s="5">
        <f t="shared" ca="1" si="51"/>
        <v>4.6862341884234986E-2</v>
      </c>
      <c r="BN16" s="96">
        <f t="shared" ca="1" si="25"/>
        <v>6.7920084478542198E-2</v>
      </c>
      <c r="BO16" s="5">
        <f t="shared" ca="1" si="52"/>
        <v>4.8477021346842196E-2</v>
      </c>
      <c r="BP16" s="96">
        <f t="shared" ca="1" si="26"/>
        <v>7.2578787025421768E-2</v>
      </c>
      <c r="BQ16" s="5">
        <f t="shared" ca="1" si="27"/>
        <v>4.9952996384361563E-2</v>
      </c>
      <c r="BR16" s="100">
        <f t="shared" ca="1" si="28"/>
        <v>0.31174109637758474</v>
      </c>
      <c r="BS16" s="88">
        <f t="shared" si="29"/>
        <v>7.4084631162864387E-2</v>
      </c>
      <c r="BT16" s="5">
        <f t="shared" si="30"/>
        <v>7.2302898328189535E-2</v>
      </c>
      <c r="BU16" s="145">
        <f t="shared" ca="1" si="53"/>
        <v>8.0760752925564047E-2</v>
      </c>
      <c r="BV16" s="5">
        <f t="shared" ca="1" si="54"/>
        <v>7.9620064324920484E-2</v>
      </c>
      <c r="BW16" s="145">
        <f t="shared" ca="1" si="31"/>
        <v>8.0760752925564047E-2</v>
      </c>
      <c r="BX16" s="5">
        <f t="shared" ca="1" si="55"/>
        <v>7.8911270034138919E-2</v>
      </c>
      <c r="BY16" s="145">
        <f t="shared" ca="1" si="32"/>
        <v>8.0760752925564047E-2</v>
      </c>
      <c r="BZ16" s="5">
        <f t="shared" ca="1" si="56"/>
        <v>7.9639075801597889E-2</v>
      </c>
      <c r="CA16" s="145">
        <f t="shared" ca="1" si="33"/>
        <v>8.0760752925564047E-2</v>
      </c>
      <c r="CB16" s="5">
        <f t="shared" ca="1" si="57"/>
        <v>7.993714384852596E-2</v>
      </c>
      <c r="CC16" s="145">
        <f t="shared" ca="1" si="34"/>
        <v>8.0760752925564047E-2</v>
      </c>
      <c r="CD16" s="99">
        <f t="shared" ca="1" si="35"/>
        <v>8.0760752925564047E-2</v>
      </c>
      <c r="CH16" s="100"/>
      <c r="CI16" s="48">
        <f>+Resultado!J9</f>
        <v>0.89</v>
      </c>
      <c r="CJ16" s="48">
        <f t="shared" ca="1" si="36"/>
        <v>-0.10999999999999999</v>
      </c>
      <c r="CK16" s="5">
        <f t="shared" ca="1" si="58"/>
        <v>0.10999999999999999</v>
      </c>
      <c r="CM16" s="48">
        <f>+Resultado!F9</f>
        <v>0.6</v>
      </c>
      <c r="CN16" s="48">
        <f t="shared" ca="1" si="37"/>
        <v>-8.8258903622415286E-2</v>
      </c>
      <c r="CO16" s="5">
        <f t="shared" ca="1" si="59"/>
        <v>8.8258903622415286E-2</v>
      </c>
    </row>
    <row r="17" spans="1:93" x14ac:dyDescent="0.25">
      <c r="A17" s="9" t="s">
        <v>27</v>
      </c>
      <c r="B17" s="22" t="s">
        <v>24</v>
      </c>
      <c r="C17" s="53"/>
      <c r="D17" s="5">
        <f>+IFERROR(AVERAGEIFS(BD!$G:$G,BD!$C:$C,Indicadores!$B17,BD!$A:$A,"&gt;="&amp;$J$1),"-")</f>
        <v>0.93025588525839376</v>
      </c>
      <c r="E17" s="5"/>
      <c r="F17" s="5">
        <f ca="1">IFERROR(AVERAGEIFS(BD!$G:$G,BD!$C:$C,Indicadores!$B17,BD!$A:$A,Indicadores!F$9),NA())</f>
        <v>0.90005346460248892</v>
      </c>
      <c r="G17" s="5">
        <f ca="1">IFERROR(AVERAGEIFS(BD!$G:$G,BD!$C:$C,Indicadores!$B17,BD!$A:$A,Indicadores!G$9),NA())</f>
        <v>0.96234605441685328</v>
      </c>
      <c r="H17" s="5">
        <f ca="1">IFERROR(AVERAGEIFS(BD!$G:$G,BD!$C:$C,Indicadores!$B17,BD!$A:$A,Indicadores!H$9),NA())</f>
        <v>0.96234605441685328</v>
      </c>
      <c r="I17" s="5">
        <f ca="1">IFERROR(AVERAGEIFS(BD!$G:$G,BD!$C:$C,Indicadores!$B17,BD!$A:$A,Indicadores!I$9),NA())</f>
        <v>0.83535875369029589</v>
      </c>
      <c r="J17" s="5">
        <f ca="1">IFERROR(AVERAGEIFS(BD!$G:$G,BD!$C:$C,Indicadores!$B17,BD!$A:$A,Indicadores!J$9),NA())</f>
        <v>0.83535875369029589</v>
      </c>
      <c r="K17" s="5">
        <f ca="1">IFERROR(AVERAGEIFS(BD!$G:$G,BD!$C:$C,Indicadores!$B17,BD!$A:$A,Indicadores!K$9),NA())</f>
        <v>0.87539020227113151</v>
      </c>
      <c r="L17" s="5">
        <f ca="1">IFERROR(AVERAGEIFS(BD!$G:$G,BD!$C:$C,Indicadores!$B17,BD!$A:$A,Indicadores!L$9),NA())</f>
        <v>0.87539020227113151</v>
      </c>
      <c r="M17" s="5">
        <f ca="1">IFERROR(AVERAGEIFS(BD!$G:$G,BD!$C:$C,Indicadores!$B17,BD!$A:$A,Indicadores!M$9),NA())</f>
        <v>0.93647986004069383</v>
      </c>
      <c r="N17" s="5">
        <f ca="1">IFERROR(AVERAGEIFS(BD!$G:$G,BD!$C:$C,Indicadores!$B17,BD!$A:$A,Indicadores!N$9),NA())</f>
        <v>0.93647986004069383</v>
      </c>
      <c r="O17" s="5" t="e">
        <f>IFERROR(AVERAGEIFS(BD!$G:$G,BD!$C:$C,Indicadores!$B17,BD!$A:$A,Indicadores!O$9),NA())</f>
        <v>#N/A</v>
      </c>
      <c r="P17" s="5" t="e">
        <f>IFERROR(AVERAGEIFS(BD!$G:$G,BD!$C:$C,Indicadores!$B17,BD!$A:$A,Indicadores!P$9),NA())</f>
        <v>#N/A</v>
      </c>
      <c r="Q17" s="58">
        <f>+IFERROR(AVERAGEIFS(BD!$K:$K,BD!$C:$C,Indicadores!$B17,BD!$A:$A,"&gt;="&amp;$J$1),"-")</f>
        <v>0.77881829891438914</v>
      </c>
      <c r="R17" s="59"/>
      <c r="S17" s="59">
        <f ca="1">IFERROR(AVERAGEIFS(BD!$K:$K,BD!$C:$C,Indicadores!$B17,BD!$A:$A,Indicadores!S$9),NA())</f>
        <v>0.66263675649928155</v>
      </c>
      <c r="T17" s="59"/>
      <c r="U17" s="59">
        <f ca="1">IFERROR(AVERAGEIFS(BD!$K:$K,BD!$C:$C,Indicadores!$B17,BD!$A:$A,Indicadores!U$9),NA())</f>
        <v>0.71675750857574017</v>
      </c>
      <c r="V17" s="59"/>
      <c r="W17" s="59">
        <f ca="1">IFERROR(AVERAGEIFS(BD!$K:$K,BD!$C:$C,Indicadores!$B17,BD!$A:$A,Indicadores!W$9),NA())</f>
        <v>0.59997601055535565</v>
      </c>
      <c r="X17" s="59"/>
      <c r="Y17" s="59">
        <f ca="1">IFERROR(AVERAGEIFS(BD!$K:$K,BD!$C:$C,Indicadores!$B17,BD!$A:$A,Indicadores!Y$9),NA())</f>
        <v>0.70970967395816742</v>
      </c>
      <c r="Z17" s="59"/>
      <c r="AA17" s="59">
        <f ca="1">IFERROR(AVERAGEIFS(BD!$K:$K,BD!$C:$C,Indicadores!$B17,BD!$A:$A,Indicadores!AA$9),NA())</f>
        <v>0.64006842225756899</v>
      </c>
      <c r="AC17" s="12">
        <f>+Resultado!D10</f>
        <v>0.02</v>
      </c>
      <c r="AD17" s="154">
        <f t="shared" si="7"/>
        <v>4.7619047619047616E-2</v>
      </c>
      <c r="AE17" s="100">
        <f t="shared" si="8"/>
        <v>4.429789929801875E-2</v>
      </c>
      <c r="AF17" s="110">
        <f t="shared" ca="1" si="38"/>
        <v>4.7619047619047616E-2</v>
      </c>
      <c r="AG17" s="100">
        <f t="shared" ca="1" si="39"/>
        <v>4.2859688790594708E-2</v>
      </c>
      <c r="AH17" s="110">
        <f t="shared" ca="1" si="9"/>
        <v>4.7619047619047616E-2</v>
      </c>
      <c r="AI17" s="100">
        <f t="shared" ca="1" si="40"/>
        <v>4.5826002591278725E-2</v>
      </c>
      <c r="AJ17" s="110">
        <f t="shared" ca="1" si="10"/>
        <v>4.7619047619047616E-2</v>
      </c>
      <c r="AK17" s="100">
        <f t="shared" ca="1" si="41"/>
        <v>3.9778988270966466E-2</v>
      </c>
      <c r="AL17" s="110">
        <f t="shared" ca="1" si="11"/>
        <v>4.7619047619047616E-2</v>
      </c>
      <c r="AM17" s="100">
        <f t="shared" ca="1" si="42"/>
        <v>4.1685247727196735E-2</v>
      </c>
      <c r="AN17" s="110">
        <f t="shared" ca="1" si="12"/>
        <v>4.7619047619047616E-2</v>
      </c>
      <c r="AO17" s="100">
        <f t="shared" ca="1" si="13"/>
        <v>4.4594279049556845E-2</v>
      </c>
      <c r="AP17" s="110">
        <f>+Resultado!E10</f>
        <v>0.02</v>
      </c>
      <c r="AQ17" s="110">
        <f t="shared" si="14"/>
        <v>4.7619047619047616E-2</v>
      </c>
      <c r="AR17" s="100">
        <f t="shared" si="15"/>
        <v>3.708658566258996E-2</v>
      </c>
      <c r="AS17" s="110">
        <f t="shared" ca="1" si="43"/>
        <v>4.7619047619047616E-2</v>
      </c>
      <c r="AT17" s="100">
        <f t="shared" ca="1" si="44"/>
        <v>3.1554131261870545E-2</v>
      </c>
      <c r="AU17" s="110">
        <f t="shared" ca="1" si="16"/>
        <v>4.7619047619047616E-2</v>
      </c>
      <c r="AV17" s="100">
        <f t="shared" ca="1" si="45"/>
        <v>3.4131309932178104E-2</v>
      </c>
      <c r="AW17" s="110">
        <f t="shared" ca="1" si="17"/>
        <v>4.7619047619047616E-2</v>
      </c>
      <c r="AX17" s="100">
        <f t="shared" ca="1" si="46"/>
        <v>2.8570286216921696E-2</v>
      </c>
      <c r="AY17" s="110">
        <f t="shared" ca="1" si="18"/>
        <v>4.7619047619047616E-2</v>
      </c>
      <c r="AZ17" s="100">
        <f t="shared" ca="1" si="47"/>
        <v>3.3795698759912729E-2</v>
      </c>
      <c r="BA17" s="110">
        <f t="shared" ca="1" si="19"/>
        <v>4.7619047619047616E-2</v>
      </c>
      <c r="BB17" s="100">
        <f t="shared" ca="1" si="20"/>
        <v>3.0479448678931854E-2</v>
      </c>
      <c r="BD17" s="88"/>
      <c r="BF17" s="96">
        <f t="shared" si="21"/>
        <v>1.9637961877416867E-2</v>
      </c>
      <c r="BG17" s="152">
        <f t="shared" si="22"/>
        <v>1.8268329610947015E-2</v>
      </c>
      <c r="BH17" s="96">
        <f t="shared" ca="1" si="48"/>
        <v>2.2331934469360545E-2</v>
      </c>
      <c r="BI17" s="5">
        <f t="shared" ca="1" si="49"/>
        <v>2.0099934990423705E-2</v>
      </c>
      <c r="BJ17" s="96">
        <f t="shared" ca="1" si="23"/>
        <v>2.2331934469360545E-2</v>
      </c>
      <c r="BK17" s="5">
        <f t="shared" ca="1" si="50"/>
        <v>2.1491049024084843E-2</v>
      </c>
      <c r="BL17" s="96">
        <f t="shared" ca="1" si="24"/>
        <v>2.0898487531859137E-2</v>
      </c>
      <c r="BM17" s="5">
        <f t="shared" ca="1" si="51"/>
        <v>1.7457734498626035E-2</v>
      </c>
      <c r="BN17" s="96">
        <f t="shared" ca="1" si="25"/>
        <v>2.0898487531859137E-2</v>
      </c>
      <c r="BO17" s="5">
        <f t="shared" ca="1" si="52"/>
        <v>1.829433122767489E-2</v>
      </c>
      <c r="BP17" s="96">
        <f t="shared" ca="1" si="26"/>
        <v>2.2331934469360545E-2</v>
      </c>
      <c r="BQ17" s="5">
        <f t="shared" ca="1" si="27"/>
        <v>2.0913406866304707E-2</v>
      </c>
      <c r="BR17" s="100">
        <f t="shared" ca="1" si="28"/>
        <v>6.3520139959306277E-2</v>
      </c>
      <c r="BS17" s="88">
        <f t="shared" si="29"/>
        <v>2.2795271127035197E-2</v>
      </c>
      <c r="BT17" s="152">
        <f t="shared" si="30"/>
        <v>1.7753374282449844E-2</v>
      </c>
      <c r="BU17" s="145">
        <f t="shared" ca="1" si="53"/>
        <v>2.4849462438635089E-2</v>
      </c>
      <c r="BV17" s="5">
        <f t="shared" ca="1" si="54"/>
        <v>1.6466167191087882E-2</v>
      </c>
      <c r="BW17" s="145">
        <f t="shared" ca="1" si="31"/>
        <v>2.4849462438635089E-2</v>
      </c>
      <c r="BX17" s="5">
        <f t="shared" ca="1" si="55"/>
        <v>1.7811038786962524E-2</v>
      </c>
      <c r="BY17" s="145">
        <f t="shared" ca="1" si="32"/>
        <v>2.4849462438635089E-2</v>
      </c>
      <c r="BZ17" s="5">
        <f t="shared" ca="1" si="56"/>
        <v>1.490908133837744E-2</v>
      </c>
      <c r="CA17" s="145">
        <f t="shared" ca="1" si="33"/>
        <v>2.4849462438635089E-2</v>
      </c>
      <c r="CB17" s="5">
        <f t="shared" ca="1" si="57"/>
        <v>1.7635903885359436E-2</v>
      </c>
      <c r="CC17" s="145">
        <f t="shared" ca="1" si="34"/>
        <v>2.4849462438635089E-2</v>
      </c>
      <c r="CD17" s="99">
        <f t="shared" ca="1" si="35"/>
        <v>1.5905356217045884E-2</v>
      </c>
      <c r="CH17" s="100"/>
      <c r="CI17" s="48">
        <f>+Resultado!J10</f>
        <v>0.93</v>
      </c>
      <c r="CJ17" s="48">
        <f t="shared" ca="1" si="36"/>
        <v>0.28993157774243106</v>
      </c>
      <c r="CK17" s="5">
        <f t="shared" ca="1" si="58"/>
        <v>-0.28993157774243106</v>
      </c>
      <c r="CM17" s="48">
        <f>+Resultado!F10</f>
        <v>0.95</v>
      </c>
      <c r="CN17" s="48">
        <f t="shared" ca="1" si="37"/>
        <v>1.3520139959306121E-2</v>
      </c>
      <c r="CO17" s="5">
        <f t="shared" ca="1" si="59"/>
        <v>-1.3520139959306121E-2</v>
      </c>
    </row>
    <row r="18" spans="1:93" s="12" customFormat="1" x14ac:dyDescent="0.25">
      <c r="A18" s="39" t="s">
        <v>27</v>
      </c>
      <c r="B18" s="40" t="s">
        <v>27</v>
      </c>
      <c r="C18" s="47"/>
      <c r="D18" s="92">
        <f>+IFERROR(AVERAGEIFS(BD!$I:$I,BD!$B:$B,Indicadores!$B18,BD!$A:$A,"&gt;="&amp;$J$1),"")</f>
        <v>0.6921877582840984</v>
      </c>
      <c r="E18" s="41"/>
      <c r="F18" s="92">
        <f ca="1">IFERROR(AVERAGEIFS(BD!$I:$I,BD!$B:$B,Indicadores!$B18,BD!$A:$A,Indicadores!F$9),"")</f>
        <v>0.68625005337230105</v>
      </c>
      <c r="G18" s="92">
        <f ca="1">IFERROR(AVERAGEIFS(BD!$I:$I,BD!$B:$B,Indicadores!$B18,BD!$A:$A,Indicadores!G$9),"")</f>
        <v>0.66595923627957432</v>
      </c>
      <c r="H18" s="92">
        <f ca="1">IFERROR(AVERAGEIFS(BD!$I:$I,BD!$B:$B,Indicadores!$B18,BD!$A:$A,Indicadores!H$9),"")</f>
        <v>0.66595923627957432</v>
      </c>
      <c r="I18" s="92">
        <f ca="1">IFERROR(AVERAGEIFS(BD!$I:$I,BD!$B:$B,Indicadores!$B18,BD!$A:$A,Indicadores!I$9),"")</f>
        <v>0.6819293820953336</v>
      </c>
      <c r="J18" s="92">
        <f ca="1">IFERROR(AVERAGEIFS(BD!$I:$I,BD!$B:$B,Indicadores!$B18,BD!$A:$A,Indicadores!J$9),"")</f>
        <v>0.6819293820953336</v>
      </c>
      <c r="K18" s="92">
        <f ca="1">IFERROR(AVERAGEIFS(BD!$I:$I,BD!$B:$B,Indicadores!$B18,BD!$A:$A,Indicadores!K$9),"")</f>
        <v>0.64994086930891082</v>
      </c>
      <c r="L18" s="92">
        <f ca="1">IFERROR(AVERAGEIFS(BD!$I:$I,BD!$B:$B,Indicadores!$B18,BD!$A:$A,Indicadores!L$9),"")</f>
        <v>0.64994086930891082</v>
      </c>
      <c r="M18" s="92">
        <f ca="1">IFERROR(AVERAGEIFS(BD!$I:$I,BD!$B:$B,Indicadores!$B18,BD!$A:$A,Indicadores!M$9),"")</f>
        <v>0.65378243478288645</v>
      </c>
      <c r="N18" s="92">
        <f ca="1">IFERROR(AVERAGEIFS(BD!$I:$I,BD!$B:$B,Indicadores!$B18,BD!$A:$A,Indicadores!N$9),"")</f>
        <v>0.65378243478288645</v>
      </c>
      <c r="O18" s="92"/>
      <c r="P18" s="92"/>
      <c r="Q18" s="93">
        <f>+IFERROR(AVERAGEIFS(BD!$M:$M,BD!$B:$B,Indicadores!$B18,BD!$A:$A,"&gt;="&amp;$J$1),"")</f>
        <v>0.88750000000000018</v>
      </c>
      <c r="R18" s="94"/>
      <c r="S18" s="94">
        <f ca="1">IFERROR(AVERAGEIFS(BD!$M:$M,BD!$B:$B,Indicadores!$B18,BD!$A:$A,Indicadores!S$9),"")</f>
        <v>0.9</v>
      </c>
      <c r="T18" s="94">
        <f ca="1">IFERROR(AVERAGEIFS(BD!$M:$M,BD!$B:$B,Indicadores!$B18,BD!$A:$A,Indicadores!T$9),"")</f>
        <v>0.88</v>
      </c>
      <c r="U18" s="94">
        <f ca="1">IFERROR(AVERAGEIFS(BD!$M:$M,BD!$B:$B,Indicadores!$B18,BD!$A:$A,Indicadores!U$9),"")</f>
        <v>0.88</v>
      </c>
      <c r="V18" s="94" t="str">
        <f>IFERROR(AVERAGEIFS(BD!$M:$M,BD!$B:$B,Indicadores!$B18,BD!$A:$A,Indicadores!V$9),"")</f>
        <v/>
      </c>
      <c r="W18" s="94">
        <f ca="1">IFERROR(AVERAGEIFS(BD!$M:$M,BD!$B:$B,Indicadores!$B18,BD!$A:$A,Indicadores!W$9),"")</f>
        <v>0.85</v>
      </c>
      <c r="X18" s="94">
        <f ca="1">IFERROR(AVERAGEIFS(BD!$M:$M,BD!$B:$B,Indicadores!$B18,BD!$A:$A,Indicadores!X$9),"")</f>
        <v>0.89</v>
      </c>
      <c r="Y18" s="94">
        <f ca="1">IFERROR(AVERAGEIFS(BD!$M:$M,BD!$B:$B,Indicadores!$B18,BD!$A:$A,Indicadores!Y$9),"")</f>
        <v>0.89</v>
      </c>
      <c r="Z18" s="94">
        <f ca="1">IFERROR(AVERAGEIFS(BD!$M:$M,BD!$B:$B,Indicadores!$B18,BD!$A:$A,Indicadores!Z$9),"")</f>
        <v>0.88</v>
      </c>
      <c r="AA18" s="94">
        <f ca="1">IFERROR(AVERAGEIFS(BD!$M:$M,BD!$B:$B,Indicadores!$B18,BD!$A:$A,Indicadores!AA$9),"")</f>
        <v>0.88</v>
      </c>
      <c r="AD18" s="154"/>
      <c r="AE18" s="155">
        <f>+D18</f>
        <v>0.6921877582840984</v>
      </c>
      <c r="AF18" s="110"/>
      <c r="AG18" s="155">
        <f ca="1">+F18</f>
        <v>0.68625005337230105</v>
      </c>
      <c r="AH18" s="110"/>
      <c r="AI18" s="155">
        <f ca="1">+H18</f>
        <v>0.66595923627957432</v>
      </c>
      <c r="AJ18" s="110"/>
      <c r="AK18" s="155">
        <f ca="1">+J18</f>
        <v>0.6819293820953336</v>
      </c>
      <c r="AL18" s="110"/>
      <c r="AM18" s="155">
        <f ca="1">+L18</f>
        <v>0.64994086930891082</v>
      </c>
      <c r="AN18" s="110"/>
      <c r="AO18" s="155">
        <f ca="1">+N18</f>
        <v>0.65378243478288645</v>
      </c>
      <c r="AP18" s="110"/>
      <c r="AQ18" s="110"/>
      <c r="AR18" s="155">
        <f>+Q18</f>
        <v>0.88750000000000018</v>
      </c>
      <c r="AS18" s="110"/>
      <c r="AT18" s="155">
        <f ca="1">+S18</f>
        <v>0.9</v>
      </c>
      <c r="AU18" s="110"/>
      <c r="AV18" s="155">
        <f ca="1">+U18</f>
        <v>0.88</v>
      </c>
      <c r="AW18" s="110"/>
      <c r="AX18" s="155">
        <f ca="1">+W18</f>
        <v>0.85</v>
      </c>
      <c r="AY18" s="110"/>
      <c r="AZ18" s="155">
        <f ca="1">+Y18</f>
        <v>0.89</v>
      </c>
      <c r="BA18" s="110"/>
      <c r="BB18" s="155">
        <f ca="1">+AA18</f>
        <v>0.88</v>
      </c>
      <c r="BD18" s="88"/>
      <c r="BF18" s="96">
        <f t="shared" ref="BF18:BF25" si="60">+IF(D21="-",0,$AC21)/(IF(D$11="-",0,$AC$11)+IF(D$12="-",0,$AC$12)+IF(D$13="-",0,$AC$13)+IF(D$14="-",0,$AC$14)+IF(D$15="-",0,$AC$15)+IF(D$16="-",0,$AC$16)+IF(D$17="-",0,$AC$17)+IF(D$21="-",0,$AC$21)+IF(D$22="-",0,$AC$22)+IF(D$23="-",0,$AC$23)+IF(D$24="-",0,$AC$24)+IF(D$25="-",0,$AC$25)+IF(D$26="-",0,$AC$26)+IF(D$27="-",0,$AC$27)+IF(D$28="-",0,$AC$28)+IF(D$32="-",0,$AC$32)+IF(D$33="-",0,$AC$33)+IF(D$34="-",0,$AC$34)+IF(D$38="-",0,$AC$38)+IF(D$39="-",0,$AC$39)+IF(D$40="-",0,$AC$40)+IF(D$41="-",0,$AC$41)+IF(D$42="-",0,$AC$42)+IF(D$43="-",0,$AC$43))</f>
        <v>6.031659719492323E-2</v>
      </c>
      <c r="BG18" s="5">
        <f t="shared" ref="BG18:BG25" si="61">IFERROR(D21*BF18,0)</f>
        <v>5.7749630751475413E-2</v>
      </c>
      <c r="BH18" s="96">
        <f ca="1">+_xlfn.IFNA(IF(F21=0,0,$AC21),0)/(_xlfn.IFNA(IF(F$11=0,0,$AC$11),0)+_xlfn.IFNA(IF(F$12=0,0,$AC$12),0)+_xlfn.IFNA(IF(F$13=0,0,$AC$13),0)+_xlfn.IFNA(IF(F$14=0,0,$AC$14),0)+_xlfn.IFNA(IF(F$15=0,0,$AC$15),0)+_xlfn.IFNA(IF(F$16=0,0,$AC$16),0)+_xlfn.IFNA(IF(F$17=0,0,$AC$17),0)+_xlfn.IFNA(IF(F$21=0,0,$AC$21),0)+_xlfn.IFNA(IF(F$22=0,0,$AC$22),0)+_xlfn.IFNA(IF(F$23=0,0,$AC$23),0)+_xlfn.IFNA(IF(F$24=0,0,$AC$24),0)+_xlfn.IFNA(IF(F$25=0,0,$AC$25),0)+_xlfn.IFNA(IF(F$26=0,0,$AC$26),0)+_xlfn.IFNA(IF(F$27=0,0,$AC$27),0)+_xlfn.IFNA(IF(F$28=0,0,$AC$28),0)+_xlfn.IFNA(IF(F$32=0,0,$AC$32),0)+_xlfn.IFNA(IF(F$33=0,0,$AC$33),0)+_xlfn.IFNA(IF(F$34=0,0,$AC$34),0)+_xlfn.IFNA(IF(F$38=0,0,$AC$38),0)+_xlfn.IFNA(IF(F$39=0,0,$AC$39),0)+_xlfn.IFNA(IF(F$40=0,0,$AC$40),0)+_xlfn.IFNA(IF(F$41=0,0,$AC$41),0)+_xlfn.IFNA(IF(F$42=0,0,$AC$42),0)+_xlfn.IFNA(IF(F$43=0,0,$AC$43),0))</f>
        <v>6.8590941584464535E-2</v>
      </c>
      <c r="BI18" s="5">
        <f t="shared" ref="BI18:BI25" ca="1" si="62">IFERROR(F21*BH18,0)</f>
        <v>6.5231940251241655E-2</v>
      </c>
      <c r="BJ18" s="96">
        <f ca="1">+_xlfn.IFNA(IF(H21=0,0,$AC21),0)/(_xlfn.IFNA(IF(H18=0,0,$AC18),0)+_xlfn.IFNA(IF(H19=0,0,$AC19),0)+_xlfn.IFNA(IF(H20=0,0,$AC20),0)+_xlfn.IFNA(IF(H21=0,0,$AC21),0)+_xlfn.IFNA(IF(H22=0,0,$AC22),0)+_xlfn.IFNA(IF(H23=0,0,$AC23),0)+_xlfn.IFNA(IF(H24=0,0,$AC24),0)+_xlfn.IFNA(IF(H28=0,0,$AC28),0)+_xlfn.IFNA(IF(H29=0,0,$AC29),0)+_xlfn.IFNA(IF(H30=0,0,$AC30),0)+_xlfn.IFNA(IF(H31=0,0,$AC31),0)+_xlfn.IFNA(IF(H32=0,0,$AC32),0)+_xlfn.IFNA(IF(H33=0,0,$AC33),0)+_xlfn.IFNA(IF(H34=0,0,$AC34),0)+_xlfn.IFNA(IF(H35=0,0,$AC35),0)+_xlfn.IFNA(IF(H39=0,0,$AC39),0)+_xlfn.IFNA(IF(H40=0,0,$AC40),0)+_xlfn.IFNA(IF(H41=0,0,$AC41),0)+_xlfn.IFNA(IF(H45=0,0,$AC45),0)+_xlfn.IFNA(IF(H46=0,0,$AC46),0)+_xlfn.IFNA(IF(H47=0,0,$AC47),0)+_xlfn.IFNA(IF(H48=0,0,$AC48),0)+_xlfn.IFNA(IF(H49=0,0,$AC49),0)+_xlfn.IFNA(IF(H50=0,0,$AC50),0))</f>
        <v>0.16551035924729135</v>
      </c>
      <c r="BK18" s="5">
        <f t="shared" ref="BK18:BK25" ca="1" si="63">IFERROR(H21*BJ18,0)</f>
        <v>0.16382304325867206</v>
      </c>
      <c r="BL18" s="96">
        <f ca="1">+_xlfn.IFNA(IF(J21=0,0,$AC21),0)/(_xlfn.IFNA(IF(J$11=0,0,$AC$11),0)+_xlfn.IFNA(IF(J$12=0,0,$AC$12),0)+_xlfn.IFNA(IF(J$13=0,0,$AC$13),0)+_xlfn.IFNA(IF(J$14=0,0,$AC$14),0)+_xlfn.IFNA(IF(J$15=0,0,$AC$15),0)+_xlfn.IFNA(IF(J$16=0,0,$AC$16),0)+_xlfn.IFNA(IF(J$17=0,0,$AC$17),0)+_xlfn.IFNA(IF(J$21=0,0,$AC$21),0)+_xlfn.IFNA(IF(J$22=0,0,$AC$22),0)+_xlfn.IFNA(IF(J$23=0,0,$AC$23),0)+_xlfn.IFNA(IF(J$24=0,0,$AC$24),0)+_xlfn.IFNA(IF(J$25=0,0,$AC$25),0)+_xlfn.IFNA(IF(J$26=0,0,$AC$26),0)+_xlfn.IFNA(IF(J$27=0,0,$AC$27),0)+_xlfn.IFNA(IF(J$28=0,0,$AC$28),0)+_xlfn.IFNA(IF(J$32=0,0,$AC$32),0)+_xlfn.IFNA(IF(J$33=0,0,$AC$33),0)+_xlfn.IFNA(IF(J$34=0,0,$AC$34),0)+_xlfn.IFNA(IF(J$38=0,0,$AC$38),0)+_xlfn.IFNA(IF(J$39=0,0,$AC$39),0)+_xlfn.IFNA(IF(J$40=0,0,$AC$40),0)+_xlfn.IFNA(IF(J$41=0,0,$AC$41),0)+_xlfn.IFNA(IF(J$42=0,0,$AC$42),0)+_xlfn.IFNA(IF(J$43=0,0,$AC$43),0))</f>
        <v>6.4188211704995918E-2</v>
      </c>
      <c r="BM18" s="5">
        <f t="shared" ref="BM18:BM25" ca="1" si="64">IFERROR(J21*BL18,0)</f>
        <v>6.0375266338948977E-2</v>
      </c>
      <c r="BN18" s="96">
        <f ca="1">+_xlfn.IFNA(IF(L21=0,0,$AC21),0)/(_xlfn.IFNA(IF(L$11=0,0,$AC$11),0)+_xlfn.IFNA(IF(L$12=0,0,$AC$12),0)+_xlfn.IFNA(IF(L$13=0,0,$AC$13),0)+_xlfn.IFNA(IF(L$14=0,0,$AC$14),0)+_xlfn.IFNA(IF(L$15=0,0,$AC$15),0)+_xlfn.IFNA(IF(L$16=0,0,$AC$16),0)+_xlfn.IFNA(IF(L$17=0,0,$AC$17),0)+_xlfn.IFNA(IF(L$21=0,0,$AC$21),0)+_xlfn.IFNA(IF(L$22=0,0,$AC$22),0)+_xlfn.IFNA(IF(L$23=0,0,$AC$23),0)+_xlfn.IFNA(IF(L$24=0,0,$AC$24),0)+_xlfn.IFNA(IF(L$25=0,0,$AC$25),0)+_xlfn.IFNA(IF(L$26=0,0,$AC$26),0)+_xlfn.IFNA(IF(L$27=0,0,$AC$27),0)+_xlfn.IFNA(IF(L$28=0,0,$AC$28),0)+_xlfn.IFNA(IF(L$32=0,0,$AC$32),0)+_xlfn.IFNA(IF(L$33=0,0,$AC$33),0)+_xlfn.IFNA(IF(L$34=0,0,$AC$34),0)+_xlfn.IFNA(IF(L$38=0,0,$AC$38),0)+_xlfn.IFNA(IF(L$39=0,0,$AC$39),0)+_xlfn.IFNA(IF(L$40=0,0,$AC$40),0)+_xlfn.IFNA(IF(L$41=0,0,$AC$41),0)+_xlfn.IFNA(IF(L$42=0,0,$AC$42),0)+_xlfn.IFNA(IF(L$43=0,0,$AC$43),0))</f>
        <v>6.4188211704995918E-2</v>
      </c>
      <c r="BO18" s="5">
        <f t="shared" ref="BO18:BO25" ca="1" si="65">IFERROR(L21*BN18,0)</f>
        <v>5.9642241386841224E-2</v>
      </c>
      <c r="BP18" s="96">
        <f ca="1">+_xlfn.IFNA(IF(N21=0,0,$AC21),0)/(_xlfn.IFNA(IF(N$11=0,0,$AC$11),0)+_xlfn.IFNA(IF(N$12=0,0,$AC$12),0)+_xlfn.IFNA(IF(N$13=0,0,$AC$13),0)+_xlfn.IFNA(IF(N$14=0,0,$AC$14),0)+_xlfn.IFNA(IF(N$15=0,0,$AC$15),0)+_xlfn.IFNA(IF(N$16=0,0,$AC$16),0)+_xlfn.IFNA(IF(N$17=0,0,$AC$17),0)+_xlfn.IFNA(IF(N$21=0,0,$AC$21),0)+_xlfn.IFNA(IF(N$22=0,0,$AC$22),0)+_xlfn.IFNA(IF(N$23=0,0,$AC$23),0)+_xlfn.IFNA(IF(N$24=0,0,$AC$24),0)+_xlfn.IFNA(IF(N$25=0,0,$AC$25),0)+_xlfn.IFNA(IF(N$26=0,0,$AC$26),0)+_xlfn.IFNA(IF(N$27=0,0,$AC$27),0)+_xlfn.IFNA(IF(N$28=0,0,$AC$28),0)+_xlfn.IFNA(IF(N$32=0,0,$AC$32),0)+_xlfn.IFNA(IF(N$33=0,0,$AC$33),0)+_xlfn.IFNA(IF(N$34=0,0,$AC$34),0)+_xlfn.IFNA(IF(N$38=0,0,$AC$38),0)+_xlfn.IFNA(IF(N$39=0,0,$AC$39),0)+_xlfn.IFNA(IF(N$40=0,0,$AC$40),0)+_xlfn.IFNA(IF(N$41=0,0,$AC$41),0)+_xlfn.IFNA(IF(N$42=0,0,$AC$42),0)+_xlfn.IFNA(IF(N$43=0,0,$AC$43),0))</f>
        <v>6.8590941584464535E-2</v>
      </c>
      <c r="BQ18" s="5">
        <f t="shared" ref="BQ18:BQ25" ca="1" si="66">IFERROR(N21*BP18,0)</f>
        <v>6.8448931353440795E-2</v>
      </c>
      <c r="BR18" s="100">
        <f t="shared" ca="1" si="28"/>
        <v>2.0703933747412417E-3</v>
      </c>
      <c r="BS18" s="88">
        <f t="shared" ref="BS18:BS25" si="67">+IF(Q21="-",0,$AP21)/(IF(Q$11="-",0,$AP$11)+IF(Q$12="-",0,$AP$12)+IF(Q$13="-",0,$AP$13)+IF(Q$14="-",0,$AP$14)+IF(Q$15="-",0,$AP$15)+IF(Q$16="-",0,$AP$16)+IF(Q$17="-",0,$AP$17)+IF(Q$21="-",0,$AP$21)+IF(Q$22="-",0,$AP$22)+IF(Q$23="-",0,$AP$23)+IF(Q$24="-",0,$AP$24)+IF(Q$25="-",0,$AP$25)+IF(Q$26="-",0,$AP$26)+IF(Q$27="-",0,$AP$27)+IF(Q$28="-",0,$AP$28)+IF(Q$31="-",0,$AP$32)+IF(Q$33="-",0,$AP$33)+IF(Q$34="-",0,$AP$34)+IF(Q$38="-",0,$AP$38)+IF(Q$39="-",0,$AP$39)+IF(Q$40="-",0,$AP$40)+IF(Q$41="-",0,$AP$41)+IF(Q$42="-",0,$AP$42)+IF(Q$43="-",0,$AP$43))</f>
        <v>7.001404703303668E-2</v>
      </c>
      <c r="BT18" s="5">
        <f t="shared" ref="BT18:BT25" si="68">IFERROR(Q21*BS18,0)</f>
        <v>6.7006665592948544E-2</v>
      </c>
      <c r="BU18" s="145">
        <f ca="1">+_xlfn.IFNA(IF(S21=0,0,$AP21),0)/(_xlfn.IFNA(IF(S$11=0,0,$AP$11),0)+_xlfn.IFNA(IF(S$12=0,0,$AP$12),0)+_xlfn.IFNA(IF(S$13=0,0,$AP$13),0)+_xlfn.IFNA(IF(S$14=0,0,$AP$14),0)+_xlfn.IFNA(IF(S$15=0,0,$AP$15),0)+_xlfn.IFNA(IF(S$16=0,0,$AP$16),0)+_xlfn.IFNA(IF(S$17=0,0,$AP$17),0)+_xlfn.IFNA(IF(S$21=0,0,$AP$21),0)+_xlfn.IFNA(IF(S$22=0,0,$AP$22),0)+_xlfn.IFNA(IF(S$23=0,0,$AP$23),0)+_xlfn.IFNA(IF(S$24=0,0,$AP$24),0)+_xlfn.IFNA(IF(S$25=0,0,$AP$25),0)+_xlfn.IFNA(IF(S$26=0,0,$AP$26),0)+_xlfn.IFNA(IF(S$27=0,0,$AP$27),0)+_xlfn.IFNA(IF(S$28=0,0,$AP$28),0)+_xlfn.IFNA(IF(S$32=0,0,$AP$32),0)+_xlfn.IFNA(IF(S$33=0,0,$AP$33),0)+_xlfn.IFNA(IF(S$34=0,0,$AP$34),0)+_xlfn.IFNA(IF(S$38=0,0,$AP$38),0)+_xlfn.IFNA(IF(S$39=0,0,$AP$39),0)+_xlfn.IFNA(IF(S$40=0,0,$AP$40),0)+_xlfn.IFNA(IF(S$41=0,0,$AP$41),0)+_xlfn.IFNA(IF(S$42=0,0,$AP$42),0)+_xlfn.IFNA(IF(S$43=0,0,$AP$43),0))</f>
        <v>7.6323348918664921E-2</v>
      </c>
      <c r="BV18" s="5">
        <f t="shared" ref="BV18:BV25" ca="1" si="69">IFERROR(S21*BU18,0)</f>
        <v>7.0684726751382251E-2</v>
      </c>
      <c r="BW18" s="145">
        <f ca="1">+_xlfn.IFNA(IF(U21=0,0,$AP21),0)/(_xlfn.IFNA(IF(U$11=0,0,$AP$11),0)+_xlfn.IFNA(IF(U$12=0,0,$AP$12),0)+_xlfn.IFNA(IF(U$13=0,0,$AP$13),0)+_xlfn.IFNA(IF(U$14=0,0,$AP$14),0)+_xlfn.IFNA(IF(U$15=0,0,$AP$15),0)+_xlfn.IFNA(IF(U$16=0,0,$AP$16),0)+_xlfn.IFNA(IF(U$17=0,0,$AP$17),0)+_xlfn.IFNA(IF(U$21=0,0,$AP$21),0)+_xlfn.IFNA(IF(U$22=0,0,$AP$22),0)+_xlfn.IFNA(IF(U$23=0,0,$AP$23),0)+_xlfn.IFNA(IF(U$24=0,0,$AP$24),0)+_xlfn.IFNA(IF(U$25=0,0,$AP$25),0)+_xlfn.IFNA(IF(U$26=0,0,$AP$26),0)+_xlfn.IFNA(IF(U$27=0,0,$AP$27),0)+_xlfn.IFNA(IF(U$28=0,0,$AP$28),0)+_xlfn.IFNA(IF(U$32=0,0,$AP$32),0)+_xlfn.IFNA(IF(U$33=0,0,$AP$33),0)+_xlfn.IFNA(IF(U$34=0,0,$AP$34),0)+_xlfn.IFNA(IF(U$38=0,0,$AP$38),0)+_xlfn.IFNA(IF(U$39=0,0,$AP$39),0)+_xlfn.IFNA(IF(U$40=0,0,$AP$40),0)+_xlfn.IFNA(IF(U$41=0,0,$AP$41),0)+_xlfn.IFNA(IF(U$42=0,0,$AP$42),0)+_xlfn.IFNA(IF(U$43=0,0,$AP$43),0))</f>
        <v>7.6323348918664921E-2</v>
      </c>
      <c r="BX18" s="5">
        <f t="shared" ref="BX18:BX25" ca="1" si="70">IFERROR(U21*BW18,0)</f>
        <v>7.2718940469141194E-2</v>
      </c>
      <c r="BY18" s="145">
        <f ca="1">+_xlfn.IFNA(IF(W21=0,0,$AP21),0)/(_xlfn.IFNA(IF(W$11=0,0,$AP$11),0)+_xlfn.IFNA(IF(W$12=0,0,$AP$12),0)+_xlfn.IFNA(IF(W$13=0,0,$AP$13),0)+_xlfn.IFNA(IF(W$14=0,0,$AP$14),0)+_xlfn.IFNA(IF(W$15=0,0,$AP$15),0)+_xlfn.IFNA(IF(W$16=0,0,$AP$16),0)+_xlfn.IFNA(IF(W$17=0,0,$AP$17),0)+_xlfn.IFNA(IF(W$21=0,0,$AP$21),0)+_xlfn.IFNA(IF(W$22=0,0,$AP$22),0)+_xlfn.IFNA(IF(W$23=0,0,$AP$23),0)+_xlfn.IFNA(IF(W$24=0,0,$AP$24),0)+_xlfn.IFNA(IF(W$25=0,0,$AP$25),0)+_xlfn.IFNA(IF(W$26=0,0,$AP$26),0)+_xlfn.IFNA(IF(W$27=0,0,$AP$27),0)+_xlfn.IFNA(IF(W$28=0,0,$AP$28),0)+_xlfn.IFNA(IF(W$32=0,0,$AP$32),0)+_xlfn.IFNA(IF(W$33=0,0,$AP$33),0)+_xlfn.IFNA(IF(W$34=0,0,$AP$34),0)+_xlfn.IFNA(IF(W$38=0,0,$AP$38),0)+_xlfn.IFNA(IF(W$39=0,0,$AP$39),0)+_xlfn.IFNA(IF(W$40=0,0,$AP$40),0)+_xlfn.IFNA(IF(W$41=0,0,$AP$41),0)+_xlfn.IFNA(IF(W$42=0,0,$AP$42),0)+_xlfn.IFNA(IF(W$43=0,0,$AP$43),0))</f>
        <v>7.6323348918664921E-2</v>
      </c>
      <c r="BZ18" s="5">
        <f t="shared" ref="BZ18:BZ25" ca="1" si="71">IFERROR(W21*BY18,0)</f>
        <v>7.6323348918664921E-2</v>
      </c>
      <c r="CA18" s="145">
        <f ca="1">+_xlfn.IFNA(IF(Y21=0,0,$AP21),0)/(_xlfn.IFNA(IF(Y$11=0,0,$AP$11),0)+_xlfn.IFNA(IF(Y$12=0,0,$AP$12),0)+_xlfn.IFNA(IF(Y$13=0,0,$AP$13),0)+_xlfn.IFNA(IF(Y$14=0,0,$AP$14),0)+_xlfn.IFNA(IF(Y$15=0,0,$AP$15),0)+_xlfn.IFNA(IF(Y$16=0,0,$AP$16),0)+_xlfn.IFNA(IF(Y$17=0,0,$AP$17),0)+_xlfn.IFNA(IF(Y$21=0,0,$AP$21),0)+_xlfn.IFNA(IF(Y$22=0,0,$AP$22),0)+_xlfn.IFNA(IF(Y$23=0,0,$AP$23),0)+_xlfn.IFNA(IF(Y$24=0,0,$AP$24),0)+_xlfn.IFNA(IF(Y$25=0,0,$AP$25),0)+_xlfn.IFNA(IF(Y$26=0,0,$AP$26),0)+_xlfn.IFNA(IF(Y$27=0,0,$AP$27),0)+_xlfn.IFNA(IF(Y$28=0,0,$AP$28),0)+_xlfn.IFNA(IF(Y$32=0,0,$AP$32),0)+_xlfn.IFNA(IF(Y$33=0,0,$AP$33),0)+_xlfn.IFNA(IF(Y$34=0,0,$AP$34),0)+_xlfn.IFNA(IF(Y$38=0,0,$AP$38),0)+_xlfn.IFNA(IF(Y$39=0,0,$AP$39),0)+_xlfn.IFNA(IF(Y$40=0,0,$AP$40),0)+_xlfn.IFNA(IF(Y$41=0,0,$AP$41),0)+_xlfn.IFNA(IF(Y$42=0,0,$AP$42),0)+_xlfn.IFNA(IF(Y$43=0,0,$AP$43),0))</f>
        <v>7.6323348918664921E-2</v>
      </c>
      <c r="CB18" s="5">
        <f t="shared" ref="CB18:CB25" ca="1" si="72">IFERROR(Y21*CA18,0)</f>
        <v>7.6323348918664921E-2</v>
      </c>
      <c r="CC18" s="145">
        <f ca="1">+_xlfn.IFNA(IF(AA21=0,0,$AP21),0)/(_xlfn.IFNA(IF(AA$11=0,0,$AP$11),0)+_xlfn.IFNA(IF(AA$12=0,0,$AP$12),0)+_xlfn.IFNA(IF(AA$13=0,0,$AP$13),0)+_xlfn.IFNA(IF(AA$14=0,0,$AP$14),0)+_xlfn.IFNA(IF(AA$15=0,0,$AP$15),0)+_xlfn.IFNA(IF(AA$16=0,0,$AP$16),0)+_xlfn.IFNA(IF(AA$17=0,0,$AP$17),0)+_xlfn.IFNA(IF(AA$21=0,0,$AP$21),0)+_xlfn.IFNA(IF(AA$22=0,0,$AP$22),0)+_xlfn.IFNA(IF(AA$23=0,0,$AP$23),0)+_xlfn.IFNA(IF(AA$24=0,0,$AP$24),0)+_xlfn.IFNA(IF(AA$25=0,0,$AP$25),0)+_xlfn.IFNA(IF(AA$26=0,0,$AP$26),0)+_xlfn.IFNA(IF(AA$27=0,0,$AP$27),0)+_xlfn.IFNA(IF(AA$28=0,0,$AP$28),0)+_xlfn.IFNA(IF(AA$32=0,0,$AP$32),0)+_xlfn.IFNA(IF(AA$33=0,0,$AP$33),0)+_xlfn.IFNA(IF(AA$34=0,0,$AP$34),0)+_xlfn.IFNA(IF(AA$38=0,0,$AP$38),0)+_xlfn.IFNA(IF(AA$39=0,0,$AP$39),0)+_xlfn.IFNA(IF(AA$40=0,0,$AP$40),0)+_xlfn.IFNA(IF(AA$41=0,0,$AP$41),0)+_xlfn.IFNA(IF(AA$42=0,0,$AP$42),0)+_xlfn.IFNA(IF(AA$43=0,0,$AP$43),0))</f>
        <v>7.6323348918664921E-2</v>
      </c>
      <c r="CD18" s="99">
        <f t="shared" ref="CD18:CD25" ca="1" si="73">IFERROR(AA21*CC18,0)</f>
        <v>7.5479064085493847E-2</v>
      </c>
      <c r="CH18" s="100"/>
      <c r="CI18" s="48">
        <f>+Resultado!J11</f>
        <v>0.9</v>
      </c>
      <c r="CJ18" s="48">
        <f t="shared" ref="CJ18:CJ25" ca="1" si="74">+CI18-AA21</f>
        <v>-8.8938053097345149E-2</v>
      </c>
      <c r="CK18" s="5">
        <f t="shared" ca="1" si="58"/>
        <v>8.8938053097345149E-2</v>
      </c>
      <c r="CM18" s="48">
        <f>+Resultado!F11</f>
        <v>0.85</v>
      </c>
      <c r="CN18" s="48">
        <f t="shared" ref="CN18:CN24" ca="1" si="75">+CM18-N21</f>
        <v>-0.14792960662525878</v>
      </c>
      <c r="CO18" s="5">
        <f t="shared" ca="1" si="59"/>
        <v>0.14792960662525878</v>
      </c>
    </row>
    <row r="19" spans="1:93" x14ac:dyDescent="0.25">
      <c r="B19" s="42" t="s">
        <v>148</v>
      </c>
      <c r="D19" s="48">
        <f>+Resultado!$H$4</f>
        <v>0.71</v>
      </c>
      <c r="E19" s="48">
        <f>+Resultado!$H$4</f>
        <v>0.71</v>
      </c>
      <c r="F19" s="48">
        <f>+Resultado!$H$4</f>
        <v>0.71</v>
      </c>
      <c r="G19" s="48">
        <f>+Resultado!$H$4</f>
        <v>0.71</v>
      </c>
      <c r="H19" s="48">
        <f>+Resultado!$H$4</f>
        <v>0.71</v>
      </c>
      <c r="I19" s="48">
        <f>+Resultado!$H$4</f>
        <v>0.71</v>
      </c>
      <c r="J19" s="48">
        <f>+Resultado!$H$4</f>
        <v>0.71</v>
      </c>
      <c r="K19" s="48">
        <f>+Resultado!$H$4</f>
        <v>0.71</v>
      </c>
      <c r="L19" s="48">
        <f>+Resultado!$H$4</f>
        <v>0.71</v>
      </c>
      <c r="M19" s="48">
        <f>+Resultado!$H$4</f>
        <v>0.71</v>
      </c>
      <c r="N19" s="48">
        <f>+Resultado!$H$4</f>
        <v>0.71</v>
      </c>
      <c r="Q19" s="62">
        <f>+Resultado!$L$4</f>
        <v>0.93</v>
      </c>
      <c r="R19" s="63">
        <f>+Resultado!$L$4</f>
        <v>0.93</v>
      </c>
      <c r="S19" s="63">
        <f>+Resultado!$L$4</f>
        <v>0.93</v>
      </c>
      <c r="T19" s="63">
        <f>+Resultado!$L$4</f>
        <v>0.93</v>
      </c>
      <c r="U19" s="63">
        <f>+Resultado!$L$4</f>
        <v>0.93</v>
      </c>
      <c r="V19" s="63">
        <f>+Resultado!$L$4</f>
        <v>0.93</v>
      </c>
      <c r="W19" s="63">
        <f>+Resultado!$L$4</f>
        <v>0.93</v>
      </c>
      <c r="X19" s="63">
        <f>+Resultado!$L$4</f>
        <v>0.93</v>
      </c>
      <c r="Y19" s="63">
        <f>+Resultado!$L$4</f>
        <v>0.93</v>
      </c>
      <c r="Z19" s="63">
        <f>+Resultado!$L$4</f>
        <v>0.93</v>
      </c>
      <c r="AA19" s="63">
        <f>+Resultado!$L$4</f>
        <v>0.93</v>
      </c>
      <c r="AD19" s="154"/>
      <c r="AE19" s="110"/>
      <c r="AG19" s="110"/>
      <c r="AI19" s="110"/>
      <c r="AK19" s="110"/>
      <c r="AM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D19" s="88"/>
      <c r="BF19" s="96">
        <f t="shared" si="60"/>
        <v>6.031659719492323E-2</v>
      </c>
      <c r="BG19" s="5">
        <f t="shared" si="61"/>
        <v>5.0913200327258594E-2</v>
      </c>
      <c r="BH19" s="96">
        <f t="shared" ref="BH19:BH25" ca="1" si="76">+_xlfn.IFNA(IF(F22=0,0,$AC22),0)/(_xlfn.IFNA(IF(F$11=0,0,$AC$11),0)+_xlfn.IFNA(IF(F$12=0,0,$AC$12),0)+_xlfn.IFNA(IF(F$13=0,0,$AC$13),0)+_xlfn.IFNA(IF(F$14=0,0,$AC$14),0)+_xlfn.IFNA(IF(F$15=0,0,$AC$15),0)+_xlfn.IFNA(IF(F$16=0,0,$AC$16),0)+_xlfn.IFNA(IF(F$17=0,0,$AC$17),0)+_xlfn.IFNA(IF(F$21=0,0,$AC$21),0)+_xlfn.IFNA(IF(F$22=0,0,$AC$22),0)+_xlfn.IFNA(IF(F$23=0,0,$AC$23),0)+_xlfn.IFNA(IF(F$24=0,0,$AC$24),0)+_xlfn.IFNA(IF(F$25=0,0,$AC$25),0)+_xlfn.IFNA(IF(F$26=0,0,$AC$26),0)+_xlfn.IFNA(IF(F$27=0,0,$AC$27),0)+_xlfn.IFNA(IF(F$28=0,0,$AC$28),0)+_xlfn.IFNA(IF(F$32=0,0,$AC$32),0)+_xlfn.IFNA(IF(F$33=0,0,$AC$33),0)+_xlfn.IFNA(IF(F$34=0,0,$AC$34),0)+_xlfn.IFNA(IF(F$38=0,0,$AC$38),0)+_xlfn.IFNA(IF(F$39=0,0,$AC$39),0)+_xlfn.IFNA(IF(F$40=0,0,$AC$40),0)+_xlfn.IFNA(IF(F$41=0,0,$AC$41),0)+_xlfn.IFNA(IF(F$42=0,0,$AC$42),0)+_xlfn.IFNA(IF(F$43=0,0,$AC$43),0))</f>
        <v>6.8590941584464535E-2</v>
      </c>
      <c r="BI19" s="5">
        <f t="shared" ca="1" si="62"/>
        <v>5.6575010212003604E-2</v>
      </c>
      <c r="BJ19" s="96">
        <f t="shared" ref="BJ19:BJ24" ca="1" si="77">+_xlfn.IFNA(IF(H22=0,0,$AC22),0)/(_xlfn.IFNA(IF(H19=0,0,$AC19),0)+_xlfn.IFNA(IF(H20=0,0,$AC20),0)+_xlfn.IFNA(IF(H21=0,0,$AC21),0)+_xlfn.IFNA(IF(H22=0,0,$AC22),0)+_xlfn.IFNA(IF(H23=0,0,$AC23),0)+_xlfn.IFNA(IF(H24=0,0,$AC24),0)+_xlfn.IFNA(IF(H25=0,0,$AC25),0)+_xlfn.IFNA(IF(H29=0,0,$AC29),0)+_xlfn.IFNA(IF(H30=0,0,$AC30),0)+_xlfn.IFNA(IF(H31=0,0,$AC31),0)+_xlfn.IFNA(IF(H32=0,0,$AC32),0)+_xlfn.IFNA(IF(H33=0,0,$AC33),0)+_xlfn.IFNA(IF(H34=0,0,$AC34),0)+_xlfn.IFNA(IF(H35=0,0,$AC35),0)+_xlfn.IFNA(IF(H36=0,0,$AC36),0)+_xlfn.IFNA(IF(H40=0,0,$AC40),0)+_xlfn.IFNA(IF(H41=0,0,$AC41),0)+_xlfn.IFNA(IF(H42=0,0,$AC42),0)+_xlfn.IFNA(IF(H46=0,0,$AC46),0)+_xlfn.IFNA(IF(H47=0,0,$AC47),0)+_xlfn.IFNA(IF(H48=0,0,$AC48),0)+_xlfn.IFNA(IF(H49=0,0,$AC49),0)+_xlfn.IFNA(IF(H50=0,0,$AC50),0)+_xlfn.IFNA(IF(H51=0,0,$AC51),0))</f>
        <v>0.14796846058422689</v>
      </c>
      <c r="BK19" s="5">
        <f t="shared" ca="1" si="63"/>
        <v>0.11097634543817017</v>
      </c>
      <c r="BL19" s="96">
        <f t="shared" ref="BL19:BL25" ca="1" si="78">+_xlfn.IFNA(IF(J22=0,0,$AC22),0)/(_xlfn.IFNA(IF(J$11=0,0,$AC$11),0)+_xlfn.IFNA(IF(J$12=0,0,$AC$12),0)+_xlfn.IFNA(IF(J$13=0,0,$AC$13),0)+_xlfn.IFNA(IF(J$14=0,0,$AC$14),0)+_xlfn.IFNA(IF(J$15=0,0,$AC$15),0)+_xlfn.IFNA(IF(J$16=0,0,$AC$16),0)+_xlfn.IFNA(IF(J$17=0,0,$AC$17),0)+_xlfn.IFNA(IF(J$21=0,0,$AC$21),0)+_xlfn.IFNA(IF(J$22=0,0,$AC$22),0)+_xlfn.IFNA(IF(J$23=0,0,$AC$23),0)+_xlfn.IFNA(IF(J$24=0,0,$AC$24),0)+_xlfn.IFNA(IF(J$25=0,0,$AC$25),0)+_xlfn.IFNA(IF(J$26=0,0,$AC$26),0)+_xlfn.IFNA(IF(J$27=0,0,$AC$27),0)+_xlfn.IFNA(IF(J$28=0,0,$AC$28),0)+_xlfn.IFNA(IF(J$32=0,0,$AC$32),0)+_xlfn.IFNA(IF(J$33=0,0,$AC$33),0)+_xlfn.IFNA(IF(J$34=0,0,$AC$34),0)+_xlfn.IFNA(IF(J$38=0,0,$AC$38),0)+_xlfn.IFNA(IF(J$39=0,0,$AC$39),0)+_xlfn.IFNA(IF(J$40=0,0,$AC$40),0)+_xlfn.IFNA(IF(J$41=0,0,$AC$41),0)+_xlfn.IFNA(IF(J$42=0,0,$AC$42),0)+_xlfn.IFNA(IF(J$43=0,0,$AC$43),0))</f>
        <v>6.4188211704995918E-2</v>
      </c>
      <c r="BM19" s="5">
        <f t="shared" ca="1" si="64"/>
        <v>5.5262402338521276E-2</v>
      </c>
      <c r="BN19" s="96">
        <f t="shared" ref="BN19:BN25" ca="1" si="79">+_xlfn.IFNA(IF(L22=0,0,$AC22),0)/(_xlfn.IFNA(IF(L$11=0,0,$AC$11),0)+_xlfn.IFNA(IF(L$12=0,0,$AC$12),0)+_xlfn.IFNA(IF(L$13=0,0,$AC$13),0)+_xlfn.IFNA(IF(L$14=0,0,$AC$14),0)+_xlfn.IFNA(IF(L$15=0,0,$AC$15),0)+_xlfn.IFNA(IF(L$16=0,0,$AC$16),0)+_xlfn.IFNA(IF(L$17=0,0,$AC$17),0)+_xlfn.IFNA(IF(L$21=0,0,$AC$21),0)+_xlfn.IFNA(IF(L$22=0,0,$AC$22),0)+_xlfn.IFNA(IF(L$23=0,0,$AC$23),0)+_xlfn.IFNA(IF(L$24=0,0,$AC$24),0)+_xlfn.IFNA(IF(L$25=0,0,$AC$25),0)+_xlfn.IFNA(IF(L$26=0,0,$AC$26),0)+_xlfn.IFNA(IF(L$27=0,0,$AC$27),0)+_xlfn.IFNA(IF(L$28=0,0,$AC$28),0)+_xlfn.IFNA(IF(L$32=0,0,$AC$32),0)+_xlfn.IFNA(IF(L$33=0,0,$AC$33),0)+_xlfn.IFNA(IF(L$34=0,0,$AC$34),0)+_xlfn.IFNA(IF(L$38=0,0,$AC$38),0)+_xlfn.IFNA(IF(L$39=0,0,$AC$39),0)+_xlfn.IFNA(IF(L$40=0,0,$AC$40),0)+_xlfn.IFNA(IF(L$41=0,0,$AC$41),0)+_xlfn.IFNA(IF(L$42=0,0,$AC$42),0)+_xlfn.IFNA(IF(L$43=0,0,$AC$43),0))</f>
        <v>6.4188211704995918E-2</v>
      </c>
      <c r="BO19" s="5">
        <f t="shared" ca="1" si="65"/>
        <v>6.4188211704995918E-2</v>
      </c>
      <c r="BP19" s="96">
        <f t="shared" ref="BP19:BP25" ca="1" si="80">+_xlfn.IFNA(IF(N22=0,0,$AC22),0)/(_xlfn.IFNA(IF(N$11=0,0,$AC$11),0)+_xlfn.IFNA(IF(N$12=0,0,$AC$12),0)+_xlfn.IFNA(IF(N$13=0,0,$AC$13),0)+_xlfn.IFNA(IF(N$14=0,0,$AC$14),0)+_xlfn.IFNA(IF(N$15=0,0,$AC$15),0)+_xlfn.IFNA(IF(N$16=0,0,$AC$16),0)+_xlfn.IFNA(IF(N$17=0,0,$AC$17),0)+_xlfn.IFNA(IF(N$21=0,0,$AC$21),0)+_xlfn.IFNA(IF(N$22=0,0,$AC$22),0)+_xlfn.IFNA(IF(N$23=0,0,$AC$23),0)+_xlfn.IFNA(IF(N$24=0,0,$AC$24),0)+_xlfn.IFNA(IF(N$25=0,0,$AC$25),0)+_xlfn.IFNA(IF(N$26=0,0,$AC$26),0)+_xlfn.IFNA(IF(N$27=0,0,$AC$27),0)+_xlfn.IFNA(IF(N$28=0,0,$AC$28),0)+_xlfn.IFNA(IF(N$32=0,0,$AC$32),0)+_xlfn.IFNA(IF(N$33=0,0,$AC$33),0)+_xlfn.IFNA(IF(N$34=0,0,$AC$34),0)+_xlfn.IFNA(IF(N$38=0,0,$AC$38),0)+_xlfn.IFNA(IF(N$39=0,0,$AC$39),0)+_xlfn.IFNA(IF(N$40=0,0,$AC$40),0)+_xlfn.IFNA(IF(N$41=0,0,$AC$41),0)+_xlfn.IFNA(IF(N$42=0,0,$AC$42),0)+_xlfn.IFNA(IF(N$43=0,0,$AC$43),0))</f>
        <v>6.8590941584464535E-2</v>
      </c>
      <c r="BQ19" s="5">
        <f t="shared" ca="1" si="66"/>
        <v>5.5838309682970461E-2</v>
      </c>
      <c r="BR19" s="100">
        <f t="shared" ca="1" si="28"/>
        <v>0.18592297476759634</v>
      </c>
      <c r="BS19" s="88">
        <f t="shared" si="67"/>
        <v>7.001404703303668E-2</v>
      </c>
      <c r="BT19" s="5">
        <f t="shared" si="68"/>
        <v>6.4116143380599969E-2</v>
      </c>
      <c r="BU19" s="145">
        <f t="shared" ref="BU19:BU25" ca="1" si="81">+_xlfn.IFNA(IF(S22=0,0,$AP22),0)/(_xlfn.IFNA(IF(S$11=0,0,$AP$11),0)+_xlfn.IFNA(IF(S$12=0,0,$AP$12),0)+_xlfn.IFNA(IF(S$13=0,0,$AP$13),0)+_xlfn.IFNA(IF(S$14=0,0,$AP$14),0)+_xlfn.IFNA(IF(S$15=0,0,$AP$15),0)+_xlfn.IFNA(IF(S$16=0,0,$AP$16),0)+_xlfn.IFNA(IF(S$17=0,0,$AP$17),0)+_xlfn.IFNA(IF(S$21=0,0,$AP$21),0)+_xlfn.IFNA(IF(S$22=0,0,$AP$22),0)+_xlfn.IFNA(IF(S$23=0,0,$AP$23),0)+_xlfn.IFNA(IF(S$24=0,0,$AP$24),0)+_xlfn.IFNA(IF(S$25=0,0,$AP$25),0)+_xlfn.IFNA(IF(S$26=0,0,$AP$26),0)+_xlfn.IFNA(IF(S$27=0,0,$AP$27),0)+_xlfn.IFNA(IF(S$28=0,0,$AP$28),0)+_xlfn.IFNA(IF(S$32=0,0,$AP$32),0)+_xlfn.IFNA(IF(S$33=0,0,$AP$33),0)+_xlfn.IFNA(IF(S$34=0,0,$AP$34),0)+_xlfn.IFNA(IF(S$38=0,0,$AP$38),0)+_xlfn.IFNA(IF(S$39=0,0,$AP$39),0)+_xlfn.IFNA(IF(S$40=0,0,$AP$40),0)+_xlfn.IFNA(IF(S$41=0,0,$AP$41),0)+_xlfn.IFNA(IF(S$42=0,0,$AP$42),0)+_xlfn.IFNA(IF(S$43=0,0,$AP$43),0))</f>
        <v>7.6323348918664921E-2</v>
      </c>
      <c r="BV19" s="5">
        <f t="shared" ca="1" si="69"/>
        <v>7.1665116355553921E-2</v>
      </c>
      <c r="BW19" s="145">
        <f t="shared" ref="BW19:BW25" ca="1" si="82">+_xlfn.IFNA(IF(U22=0,0,$AP22),0)/(_xlfn.IFNA(IF(U$11=0,0,$AP$11),0)+_xlfn.IFNA(IF(U$12=0,0,$AP$12),0)+_xlfn.IFNA(IF(U$13=0,0,$AP$13),0)+_xlfn.IFNA(IF(U$14=0,0,$AP$14),0)+_xlfn.IFNA(IF(U$15=0,0,$AP$15),0)+_xlfn.IFNA(IF(U$16=0,0,$AP$16),0)+_xlfn.IFNA(IF(U$17=0,0,$AP$17),0)+_xlfn.IFNA(IF(U$21=0,0,$AP$21),0)+_xlfn.IFNA(IF(U$22=0,0,$AP$22),0)+_xlfn.IFNA(IF(U$23=0,0,$AP$23),0)+_xlfn.IFNA(IF(U$24=0,0,$AP$24),0)+_xlfn.IFNA(IF(U$25=0,0,$AP$25),0)+_xlfn.IFNA(IF(U$26=0,0,$AP$26),0)+_xlfn.IFNA(IF(U$27=0,0,$AP$27),0)+_xlfn.IFNA(IF(U$28=0,0,$AP$28),0)+_xlfn.IFNA(IF(U$32=0,0,$AP$32),0)+_xlfn.IFNA(IF(U$33=0,0,$AP$33),0)+_xlfn.IFNA(IF(U$34=0,0,$AP$34),0)+_xlfn.IFNA(IF(U$38=0,0,$AP$38),0)+_xlfn.IFNA(IF(U$39=0,0,$AP$39),0)+_xlfn.IFNA(IF(U$40=0,0,$AP$40),0)+_xlfn.IFNA(IF(U$41=0,0,$AP$41),0)+_xlfn.IFNA(IF(U$42=0,0,$AP$42),0)+_xlfn.IFNA(IF(U$43=0,0,$AP$43),0))</f>
        <v>7.6323348918664921E-2</v>
      </c>
      <c r="BX19" s="5">
        <f t="shared" ca="1" si="70"/>
        <v>7.6323348918664921E-2</v>
      </c>
      <c r="BY19" s="145">
        <f t="shared" ref="BY19:BY25" ca="1" si="83">+_xlfn.IFNA(IF(W22=0,0,$AP22),0)/(_xlfn.IFNA(IF(W$11=0,0,$AP$11),0)+_xlfn.IFNA(IF(W$12=0,0,$AP$12),0)+_xlfn.IFNA(IF(W$13=0,0,$AP$13),0)+_xlfn.IFNA(IF(W$14=0,0,$AP$14),0)+_xlfn.IFNA(IF(W$15=0,0,$AP$15),0)+_xlfn.IFNA(IF(W$16=0,0,$AP$16),0)+_xlfn.IFNA(IF(W$17=0,0,$AP$17),0)+_xlfn.IFNA(IF(W$21=0,0,$AP$21),0)+_xlfn.IFNA(IF(W$22=0,0,$AP$22),0)+_xlfn.IFNA(IF(W$23=0,0,$AP$23),0)+_xlfn.IFNA(IF(W$24=0,0,$AP$24),0)+_xlfn.IFNA(IF(W$25=0,0,$AP$25),0)+_xlfn.IFNA(IF(W$26=0,0,$AP$26),0)+_xlfn.IFNA(IF(W$27=0,0,$AP$27),0)+_xlfn.IFNA(IF(W$28=0,0,$AP$28),0)+_xlfn.IFNA(IF(W$32=0,0,$AP$32),0)+_xlfn.IFNA(IF(W$33=0,0,$AP$33),0)+_xlfn.IFNA(IF(W$34=0,0,$AP$34),0)+_xlfn.IFNA(IF(W$38=0,0,$AP$38),0)+_xlfn.IFNA(IF(W$39=0,0,$AP$39),0)+_xlfn.IFNA(IF(W$40=0,0,$AP$40),0)+_xlfn.IFNA(IF(W$41=0,0,$AP$41),0)+_xlfn.IFNA(IF(W$42=0,0,$AP$42),0)+_xlfn.IFNA(IF(W$43=0,0,$AP$43),0))</f>
        <v>7.6323348918664921E-2</v>
      </c>
      <c r="BZ19" s="5">
        <f t="shared" ca="1" si="71"/>
        <v>7.1150478690043137E-2</v>
      </c>
      <c r="CA19" s="145">
        <f t="shared" ref="CA19:CA25" ca="1" si="84">+_xlfn.IFNA(IF(Y22=0,0,$AP22),0)/(_xlfn.IFNA(IF(Y$11=0,0,$AP$11),0)+_xlfn.IFNA(IF(Y$12=0,0,$AP$12),0)+_xlfn.IFNA(IF(Y$13=0,0,$AP$13),0)+_xlfn.IFNA(IF(Y$14=0,0,$AP$14),0)+_xlfn.IFNA(IF(Y$15=0,0,$AP$15),0)+_xlfn.IFNA(IF(Y$16=0,0,$AP$16),0)+_xlfn.IFNA(IF(Y$17=0,0,$AP$17),0)+_xlfn.IFNA(IF(Y$21=0,0,$AP$21),0)+_xlfn.IFNA(IF(Y$22=0,0,$AP$22),0)+_xlfn.IFNA(IF(Y$23=0,0,$AP$23),0)+_xlfn.IFNA(IF(Y$24=0,0,$AP$24),0)+_xlfn.IFNA(IF(Y$25=0,0,$AP$25),0)+_xlfn.IFNA(IF(Y$26=0,0,$AP$26),0)+_xlfn.IFNA(IF(Y$27=0,0,$AP$27),0)+_xlfn.IFNA(IF(Y$28=0,0,$AP$28),0)+_xlfn.IFNA(IF(Y$32=0,0,$AP$32),0)+_xlfn.IFNA(IF(Y$33=0,0,$AP$33),0)+_xlfn.IFNA(IF(Y$34=0,0,$AP$34),0)+_xlfn.IFNA(IF(Y$38=0,0,$AP$38),0)+_xlfn.IFNA(IF(Y$39=0,0,$AP$39),0)+_xlfn.IFNA(IF(Y$40=0,0,$AP$40),0)+_xlfn.IFNA(IF(Y$41=0,0,$AP$41),0)+_xlfn.IFNA(IF(Y$42=0,0,$AP$42),0)+_xlfn.IFNA(IF(Y$43=0,0,$AP$43),0))</f>
        <v>7.6323348918664921E-2</v>
      </c>
      <c r="CB19" s="5">
        <f t="shared" ca="1" si="72"/>
        <v>6.8691014026798433E-2</v>
      </c>
      <c r="CC19" s="145">
        <f t="shared" ref="CC19:CC25" ca="1" si="85">+_xlfn.IFNA(IF(AA22=0,0,$AP22),0)/(_xlfn.IFNA(IF(AA$11=0,0,$AP$11),0)+_xlfn.IFNA(IF(AA$12=0,0,$AP$12),0)+_xlfn.IFNA(IF(AA$13=0,0,$AP$13),0)+_xlfn.IFNA(IF(AA$14=0,0,$AP$14),0)+_xlfn.IFNA(IF(AA$15=0,0,$AP$15),0)+_xlfn.IFNA(IF(AA$16=0,0,$AP$16),0)+_xlfn.IFNA(IF(AA$17=0,0,$AP$17),0)+_xlfn.IFNA(IF(AA$21=0,0,$AP$21),0)+_xlfn.IFNA(IF(AA$22=0,0,$AP$22),0)+_xlfn.IFNA(IF(AA$23=0,0,$AP$23),0)+_xlfn.IFNA(IF(AA$24=0,0,$AP$24),0)+_xlfn.IFNA(IF(AA$25=0,0,$AP$25),0)+_xlfn.IFNA(IF(AA$26=0,0,$AP$26),0)+_xlfn.IFNA(IF(AA$27=0,0,$AP$27),0)+_xlfn.IFNA(IF(AA$28=0,0,$AP$28),0)+_xlfn.IFNA(IF(AA$32=0,0,$AP$32),0)+_xlfn.IFNA(IF(AA$33=0,0,$AP$33),0)+_xlfn.IFNA(IF(AA$34=0,0,$AP$34),0)+_xlfn.IFNA(IF(AA$38=0,0,$AP$38),0)+_xlfn.IFNA(IF(AA$39=0,0,$AP$39),0)+_xlfn.IFNA(IF(AA$40=0,0,$AP$40),0)+_xlfn.IFNA(IF(AA$41=0,0,$AP$41),0)+_xlfn.IFNA(IF(AA$42=0,0,$AP$42),0)+_xlfn.IFNA(IF(AA$43=0,0,$AP$43),0))</f>
        <v>7.6323348918664921E-2</v>
      </c>
      <c r="CD19" s="99">
        <f t="shared" ca="1" si="73"/>
        <v>7.1968563244626985E-2</v>
      </c>
      <c r="CH19" s="100"/>
      <c r="CI19" s="48">
        <f>+Resultado!J12</f>
        <v>0.8</v>
      </c>
      <c r="CJ19" s="48">
        <f t="shared" ca="1" si="74"/>
        <v>-0.14294294294294285</v>
      </c>
      <c r="CK19" s="5">
        <f t="shared" ca="1" si="58"/>
        <v>0.14294294294294285</v>
      </c>
      <c r="CM19" s="48">
        <f>+Resultado!F12</f>
        <v>0.8</v>
      </c>
      <c r="CN19" s="48">
        <f t="shared" ca="1" si="75"/>
        <v>-1.4077025232403617E-2</v>
      </c>
      <c r="CO19" s="5">
        <f t="shared" ca="1" si="59"/>
        <v>1.4077025232403617E-2</v>
      </c>
    </row>
    <row r="20" spans="1:93" x14ac:dyDescent="0.25">
      <c r="Q20" s="57"/>
      <c r="R20" s="16"/>
      <c r="S20" s="16"/>
      <c r="T20" s="16"/>
      <c r="U20" s="16"/>
      <c r="V20" s="16"/>
      <c r="W20" s="16"/>
      <c r="X20" s="16"/>
      <c r="Y20" s="16"/>
      <c r="Z20" s="16"/>
      <c r="AA20" s="16"/>
      <c r="AC20" s="12" t="s">
        <v>89</v>
      </c>
      <c r="AD20" s="154"/>
      <c r="AE20" s="110" t="str">
        <f>+AE10</f>
        <v>Acumulado</v>
      </c>
      <c r="AG20" s="110" t="str">
        <f ca="1">+AG10</f>
        <v>Semana 29</v>
      </c>
      <c r="AI20" s="110" t="str">
        <f ca="1">+AI10</f>
        <v>Semana 30</v>
      </c>
      <c r="AK20" s="110" t="str">
        <f ca="1">+AK10</f>
        <v>Semana 31</v>
      </c>
      <c r="AM20" s="110" t="str">
        <f ca="1">+AM10</f>
        <v>Semana 32</v>
      </c>
      <c r="AO20" s="110" t="str">
        <f ca="1">+AO10</f>
        <v>Semana 33</v>
      </c>
      <c r="AP20" s="110" t="str">
        <f>+AP10</f>
        <v>Pond</v>
      </c>
      <c r="AQ20" s="110"/>
      <c r="AR20" s="110" t="str">
        <f>+AR10</f>
        <v>Acumulado</v>
      </c>
      <c r="AS20" s="110"/>
      <c r="AT20" s="110" t="str">
        <f ca="1">+AT10</f>
        <v>Semana 29</v>
      </c>
      <c r="AU20" s="110"/>
      <c r="AV20" s="110" t="str">
        <f ca="1">+AV10</f>
        <v>Semana 30</v>
      </c>
      <c r="AW20" s="110"/>
      <c r="AX20" s="110" t="str">
        <f ca="1">+AX10</f>
        <v>Semana 31</v>
      </c>
      <c r="AY20" s="110"/>
      <c r="AZ20" s="110" t="str">
        <f ca="1">+AZ10</f>
        <v>Semana 32</v>
      </c>
      <c r="BA20" s="110"/>
      <c r="BB20" s="110" t="str">
        <f ca="1">+BB10</f>
        <v>Semana 33</v>
      </c>
      <c r="BD20" s="88"/>
      <c r="BF20" s="96">
        <f t="shared" si="60"/>
        <v>6.031659719492323E-2</v>
      </c>
      <c r="BG20" s="5">
        <f t="shared" si="61"/>
        <v>5.5033513272462059E-2</v>
      </c>
      <c r="BH20" s="96">
        <f t="shared" ca="1" si="76"/>
        <v>6.8590941584464535E-2</v>
      </c>
      <c r="BI20" s="5">
        <f t="shared" ca="1" si="62"/>
        <v>6.2006211192355942E-2</v>
      </c>
      <c r="BJ20" s="96">
        <f t="shared" ca="1" si="77"/>
        <v>0.15162068275015453</v>
      </c>
      <c r="BK20" s="5">
        <f t="shared" ca="1" si="63"/>
        <v>0.13584806139023911</v>
      </c>
      <c r="BL20" s="96">
        <f t="shared" ca="1" si="78"/>
        <v>6.4188211704995918E-2</v>
      </c>
      <c r="BM20" s="5">
        <f t="shared" ca="1" si="64"/>
        <v>5.5928699169426589E-2</v>
      </c>
      <c r="BN20" s="96">
        <f t="shared" ca="1" si="79"/>
        <v>6.4188211704995918E-2</v>
      </c>
      <c r="BO20" s="5">
        <f t="shared" ca="1" si="65"/>
        <v>5.9157495548145728E-2</v>
      </c>
      <c r="BP20" s="96">
        <f t="shared" ca="1" si="80"/>
        <v>6.8590941584464535E-2</v>
      </c>
      <c r="BQ20" s="5">
        <f t="shared" ca="1" si="66"/>
        <v>6.4571941100999813E-2</v>
      </c>
      <c r="BR20" s="100">
        <f t="shared" ca="1" si="28"/>
        <v>5.859375E-2</v>
      </c>
      <c r="BS20" s="88">
        <f t="shared" si="67"/>
        <v>7.001404703303668E-2</v>
      </c>
      <c r="BT20" s="5">
        <f t="shared" si="68"/>
        <v>6.6856198533831179E-2</v>
      </c>
      <c r="BU20" s="145">
        <f t="shared" ca="1" si="81"/>
        <v>7.6323348918664921E-2</v>
      </c>
      <c r="BV20" s="5">
        <f t="shared" ca="1" si="69"/>
        <v>7.4256823547414905E-2</v>
      </c>
      <c r="BW20" s="145">
        <f t="shared" ca="1" si="82"/>
        <v>7.6323348918664921E-2</v>
      </c>
      <c r="BX20" s="5">
        <f t="shared" ca="1" si="70"/>
        <v>7.0217481005171736E-2</v>
      </c>
      <c r="BY20" s="145">
        <f t="shared" ca="1" si="83"/>
        <v>7.6323348918664921E-2</v>
      </c>
      <c r="BZ20" s="5">
        <f t="shared" ca="1" si="71"/>
        <v>7.4053515170981576E-2</v>
      </c>
      <c r="CA20" s="145">
        <f t="shared" ca="1" si="84"/>
        <v>7.6323348918664921E-2</v>
      </c>
      <c r="CB20" s="5">
        <f t="shared" ca="1" si="72"/>
        <v>7.4412369772749953E-2</v>
      </c>
      <c r="CC20" s="145">
        <f t="shared" ca="1" si="85"/>
        <v>7.6323348918664921E-2</v>
      </c>
      <c r="CD20" s="99">
        <f t="shared" ca="1" si="73"/>
        <v>7.3358512945131876E-2</v>
      </c>
      <c r="CH20" s="100"/>
      <c r="CI20" s="48">
        <f>+Resultado!J13</f>
        <v>0.95</v>
      </c>
      <c r="CJ20" s="48">
        <f t="shared" ca="1" si="74"/>
        <v>-1.1154273029966744E-2</v>
      </c>
      <c r="CK20" s="5">
        <f t="shared" ca="1" si="58"/>
        <v>1.1154273029966744E-2</v>
      </c>
      <c r="CM20" s="48">
        <f>+Resultado!F13</f>
        <v>0.8</v>
      </c>
      <c r="CN20" s="48">
        <f t="shared" ca="1" si="75"/>
        <v>-0.14140624999999996</v>
      </c>
      <c r="CO20" s="5">
        <f t="shared" ca="1" si="59"/>
        <v>0.14140624999999996</v>
      </c>
    </row>
    <row r="21" spans="1:93" x14ac:dyDescent="0.25">
      <c r="A21" s="10" t="s">
        <v>2</v>
      </c>
      <c r="B21" s="22" t="s">
        <v>3</v>
      </c>
      <c r="C21" s="53"/>
      <c r="D21" s="5">
        <f>+IFERROR(AVERAGEIFS(BD!$G:$G,BD!$C:$C,Indicadores!$B21,BD!$A:$A,"&gt;="&amp;$J$1),"-")</f>
        <v>0.95744178944391989</v>
      </c>
      <c r="E21" s="5"/>
      <c r="F21" s="5">
        <f ca="1">IFERROR(AVERAGEIFS(BD!$G:$G,BD!$C:$C,Indicadores!$B21,BD!$A:$A,Indicadores!F$9),NA())</f>
        <v>0.95102849945445744</v>
      </c>
      <c r="G21" s="5">
        <f ca="1">IFERROR(AVERAGEIFS(BD!$G:$G,BD!$C:$C,Indicadores!$B21,BD!$A:$A,Indicadores!G$9),NA())</f>
        <v>0.98980537534754398</v>
      </c>
      <c r="H21" s="5">
        <f ca="1">IFERROR(AVERAGEIFS(BD!$G:$G,BD!$C:$C,Indicadores!$B21,BD!$A:$A,Indicadores!H$9),NA())</f>
        <v>0.98980537534754398</v>
      </c>
      <c r="I21" s="5">
        <f ca="1">IFERROR(AVERAGEIFS(BD!$G:$G,BD!$C:$C,Indicadores!$B21,BD!$A:$A,Indicadores!I$9),NA())</f>
        <v>0.94059742023082149</v>
      </c>
      <c r="J21" s="5">
        <f ca="1">IFERROR(AVERAGEIFS(BD!$G:$G,BD!$C:$C,Indicadores!$B21,BD!$A:$A,Indicadores!J$9),NA())</f>
        <v>0.94059742023082149</v>
      </c>
      <c r="K21" s="5">
        <f ca="1">IFERROR(AVERAGEIFS(BD!$G:$G,BD!$C:$C,Indicadores!$B21,BD!$A:$A,Indicadores!K$9),NA())</f>
        <v>0.9291774891774891</v>
      </c>
      <c r="L21" s="5">
        <f ca="1">IFERROR(AVERAGEIFS(BD!$G:$G,BD!$C:$C,Indicadores!$B21,BD!$A:$A,Indicadores!L$9),NA())</f>
        <v>0.9291774891774891</v>
      </c>
      <c r="M21" s="5">
        <f ca="1">IFERROR(AVERAGEIFS(BD!$G:$G,BD!$C:$C,Indicadores!$B21,BD!$A:$A,Indicadores!M$9),NA())</f>
        <v>0.99792960662525876</v>
      </c>
      <c r="N21" s="5">
        <f ca="1">IFERROR(AVERAGEIFS(BD!$G:$G,BD!$C:$C,Indicadores!$B21,BD!$A:$A,Indicadores!N$9),NA())</f>
        <v>0.99792960662525876</v>
      </c>
      <c r="O21" s="5"/>
      <c r="P21" s="5"/>
      <c r="Q21" s="58">
        <f>+IFERROR(AVERAGEIFS(BD!$K:$K,BD!$C:$C,Indicadores!$B21,BD!$A:$A,"&gt;="&amp;$J$1),"-")</f>
        <v>0.9570460276540067</v>
      </c>
      <c r="R21" s="59"/>
      <c r="S21" s="59">
        <f ca="1">IFERROR(AVERAGEIFS(BD!$K:$K,BD!$C:$C,Indicadores!$B21,BD!$A:$A,Indicadores!S$9),NA())</f>
        <v>0.92612192406164529</v>
      </c>
      <c r="T21" s="59">
        <f ca="1">IFERROR(AVERAGEIFS(BD!$K:$K,BD!$C:$C,Indicadores!$B21,BD!$A:$A,Indicadores!T$9),NA())</f>
        <v>0.9527744982290437</v>
      </c>
      <c r="U21" s="59">
        <f ca="1">IFERROR(AVERAGEIFS(BD!$K:$K,BD!$C:$C,Indicadores!$B21,BD!$A:$A,Indicadores!U$9),NA())</f>
        <v>0.9527744982290437</v>
      </c>
      <c r="V21" s="59" t="e">
        <f>IFERROR(AVERAGEIFS(BD!$K:$K,BD!$C:$C,Indicadores!$B21,BD!$A:$A,Indicadores!V$9),NA())</f>
        <v>#N/A</v>
      </c>
      <c r="W21" s="59">
        <f ca="1">IFERROR(AVERAGEIFS(BD!$K:$K,BD!$C:$C,Indicadores!$B21,BD!$A:$A,Indicadores!W$9),NA())</f>
        <v>1</v>
      </c>
      <c r="X21" s="59">
        <f ca="1">IFERROR(AVERAGEIFS(BD!$K:$K,BD!$C:$C,Indicadores!$B21,BD!$A:$A,Indicadores!X$9),NA())</f>
        <v>1</v>
      </c>
      <c r="Y21" s="59">
        <f ca="1">IFERROR(AVERAGEIFS(BD!$K:$K,BD!$C:$C,Indicadores!$B21,BD!$A:$A,Indicadores!Y$9),NA())</f>
        <v>1</v>
      </c>
      <c r="Z21" s="59">
        <f ca="1">IFERROR(AVERAGEIFS(BD!$K:$K,BD!$C:$C,Indicadores!$B21,BD!$A:$A,Indicadores!Z$9),NA())</f>
        <v>0.98893805309734517</v>
      </c>
      <c r="AA21" s="59">
        <f ca="1">IFERROR(AVERAGEIFS(BD!$K:$K,BD!$C:$C,Indicadores!$B21,BD!$A:$A,Indicadores!AA$9),NA())</f>
        <v>0.98893805309734517</v>
      </c>
      <c r="AC21">
        <f>+Resultado!D11</f>
        <v>6.142857142857143E-2</v>
      </c>
      <c r="AD21" s="154">
        <f>+IF(D21="-",0,$AC21)/(IF(D$21="-",0,$AC$21)+IF(D$22="-",0,$AC$22)+IF(D$23="-",0,$AC$23)+IF(D$24="-",0,$AC$24)+IF(D$25="-",0,$AC$25)+IF(D$26="-",0,$AC$26)+IF(D$27="-",0,$AC$27)+IF(D$28="-",0,$AC$28))</f>
        <v>0.14536849222447598</v>
      </c>
      <c r="AE21" s="100">
        <f t="shared" ref="AE21:AE28" si="86">IFERROR(D21*AD21,0)</f>
        <v>0.13918186932416685</v>
      </c>
      <c r="AF21" s="110">
        <f ca="1">+_xlfn.IFNA(IF(F21=0,0,$AC21),0)/(_xlfn.IFNA(IF(F$21=0,0,$AC$21),0)+_xlfn.IFNA(IF(F$22=0,0,$AC$22),0)+_xlfn.IFNA(IF(F$23=0,0,$AC$23),0)+_xlfn.IFNA(IF(F$24=0,0,$AC$24),0)+_xlfn.IFNA(IF(F$25=0,0,$AC$25),0)+ _xlfn.IFNA(IF(F$26=0,0,$AC$26),0)+ _xlfn.IFNA(IF(F$27=0,0,$AC$27),0)+_xlfn.IFNA(IF(F$28=0,0,$AC$28),0))</f>
        <v>0.20495710200190659</v>
      </c>
      <c r="AG21" s="100">
        <f ca="1">IFERROR(F21*AF21,0)</f>
        <v>0.19492004516940739</v>
      </c>
      <c r="AH21" s="110">
        <f t="shared" ref="AH21:AH28" ca="1" si="87">+_xlfn.IFNA(IF(H21=0,0,$AC21),0)/(_xlfn.IFNA(IF(H$21=0,0,$AC$21),0)+_xlfn.IFNA(IF(H$22=0,0,$AC$22),0)+_xlfn.IFNA(IF(H$23=0,0,$AC$23),0)+_xlfn.IFNA(IF(H$24=0,0,$AC$24),0)+_xlfn.IFNA(IF(H$25=0,0,$AC$25),0)+ _xlfn.IFNA(IF(H$26=0,0,$AC$26),0)+ _xlfn.IFNA(IF(H$27=0,0,$AC$27),0)+_xlfn.IFNA(IF(H$28=0,0,$AC$28),0))</f>
        <v>0.20495710200190659</v>
      </c>
      <c r="AI21" s="100">
        <f ca="1">IFERROR(H21*AH21,0)</f>
        <v>0.20286764127714202</v>
      </c>
      <c r="AJ21" s="110">
        <f t="shared" ref="AJ21:AJ28" ca="1" si="88">+_xlfn.IFNA(IF(J21=0,0,$AC21),0)/(_xlfn.IFNA(IF(J$21=0,0,$AC$21),0)+_xlfn.IFNA(IF(J$22=0,0,$AC$22),0)+_xlfn.IFNA(IF(J$23=0,0,$AC$23),0)+_xlfn.IFNA(IF(J$24=0,0,$AC$24),0)+_xlfn.IFNA(IF(J$25=0,0,$AC$25),0)+ _xlfn.IFNA(IF(J$26=0,0,$AC$26),0)+ _xlfn.IFNA(IF(J$27=0,0,$AC$27),0)+_xlfn.IFNA(IF(J$28=0,0,$AC$28),0))</f>
        <v>0.17009493670886075</v>
      </c>
      <c r="AK21" s="100">
        <f ca="1">IFERROR(J21*AJ21,0)</f>
        <v>0.15999085866267929</v>
      </c>
      <c r="AL21" s="110">
        <f t="shared" ref="AL21:AL28" ca="1" si="89">+_xlfn.IFNA(IF(L21=0,0,$AC21),0)/(_xlfn.IFNA(IF(L$21=0,0,$AC$21),0)+_xlfn.IFNA(IF(L$22=0,0,$AC$22),0)+_xlfn.IFNA(IF(L$23=0,0,$AC$23),0)+_xlfn.IFNA(IF(L$24=0,0,$AC$24),0)+_xlfn.IFNA(IF(L$25=0,0,$AC$25),0)+ _xlfn.IFNA(IF(L$26=0,0,$AC$26),0)+ _xlfn.IFNA(IF(L$27=0,0,$AC$27),0)+_xlfn.IFNA(IF(L$28=0,0,$AC$28),0))</f>
        <v>0.17009493670886075</v>
      </c>
      <c r="AM21" s="100">
        <f ca="1">IFERROR(L21*AL21,0)</f>
        <v>0.15804838621294315</v>
      </c>
      <c r="AN21" s="110">
        <f t="shared" ref="AN21:AN28" ca="1" si="90">+_xlfn.IFNA(IF(N21=0,0,$AC21),0)/(_xlfn.IFNA(IF(N$21=0,0,$AC$21),0)+_xlfn.IFNA(IF(N$22=0,0,$AC$22),0)+_xlfn.IFNA(IF(N$23=0,0,$AC$23),0)+_xlfn.IFNA(IF(N$24=0,0,$AC$24),0)+_xlfn.IFNA(IF(N$25=0,0,$AC$25),0)+ _xlfn.IFNA(IF(N$26=0,0,$AC$26),0)+ _xlfn.IFNA(IF(N$27=0,0,$AC$27),0)+_xlfn.IFNA(IF(N$28=0,0,$AC$28),0))</f>
        <v>0.20495710200190659</v>
      </c>
      <c r="AO21" s="100">
        <f t="shared" ref="AO21:AO28" ca="1" si="91">IFERROR(N21*AN21,0)</f>
        <v>0.20453276017581568</v>
      </c>
      <c r="AP21" s="110">
        <f>+Resultado!E11</f>
        <v>6.142857142857143E-2</v>
      </c>
      <c r="AQ21" s="110">
        <f t="shared" ref="AQ21:AQ28" si="92">+IF(Q21="-",0,$AP21)/(IF(Q$21="-",0,$AP$21)+IF(Q$22="-",0,$AP$22)+IF(Q$23="-",0,$AP$23)+IF(Q$24="-",0,$AP$24)+IF(Q$25="-",0,$AP$25)+IF(Q$26="-",0,$AP$26)+IF(Q$27="-",0,$AP$27)+IF(Q$28="-",0,$AP$28))</f>
        <v>0.19999999999999998</v>
      </c>
      <c r="AR21" s="156">
        <f t="shared" ref="AR21:AR28" si="93">IFERROR(Q21*AQ21,0)</f>
        <v>0.19140920553080132</v>
      </c>
      <c r="AS21" s="110">
        <f ca="1">+_xlfn.IFNA(IF(S21=0,0,$AP21),0)/(_xlfn.IFNA(IF(S$21=0,0,$AP$21),0)+_xlfn.IFNA(IF(S$22=0,0,$AP$22),0)+_xlfn.IFNA(IF(S$23=0,0,$AP$23),0)+_xlfn.IFNA(IF(S$24=0,0,$AP$24),0)+_xlfn.IFNA(IF(S$25=0,0,$AP$25),0)+ _xlfn.IFNA(IF(S$26=0,0,$AP$26),0)+ _xlfn.IFNA(IF(S$27=0,0,$AP$27),0)+_xlfn.IFNA(IF(S$28=0,0,$AP$28),0))</f>
        <v>0.25</v>
      </c>
      <c r="AT21" s="100">
        <f ca="1">IFERROR(S21*AS21,0)</f>
        <v>0.23153048101541132</v>
      </c>
      <c r="AU21" s="110">
        <f t="shared" ref="AU21:AU28" ca="1" si="94">+_xlfn.IFNA(IF(U21=0,0,$AP21),0)/(_xlfn.IFNA(IF(U$21=0,0,$AP$21),0)+_xlfn.IFNA(IF(U$22=0,0,$AP$22),0)+_xlfn.IFNA(IF(U$23=0,0,$AP$23),0)+_xlfn.IFNA(IF(U$24=0,0,$AP$24),0)+_xlfn.IFNA(IF(U$25=0,0,$AP$25),0)+ _xlfn.IFNA(IF(U$26=0,0,$AP$26),0)+ _xlfn.IFNA(IF(U$27=0,0,$AP$27),0)+_xlfn.IFNA(IF(U$28=0,0,$AP$28),0))</f>
        <v>0.25</v>
      </c>
      <c r="AV21" s="100">
        <f ca="1">IFERROR(U21*AU21,0)</f>
        <v>0.23819362455726092</v>
      </c>
      <c r="AW21" s="110">
        <f t="shared" ref="AW21:AW28" ca="1" si="95">+_xlfn.IFNA(IF(W21=0,0,$AP21),0)/(_xlfn.IFNA(IF(W$21=0,0,$AP$21),0)+_xlfn.IFNA(IF(W$22=0,0,$AP$22),0)+_xlfn.IFNA(IF(W$23=0,0,$AP$23),0)+_xlfn.IFNA(IF(W$24=0,0,$AP$24),0)+_xlfn.IFNA(IF(W$25=0,0,$AP$25),0)+ _xlfn.IFNA(IF(W$26=0,0,$AP$26),0)+ _xlfn.IFNA(IF(W$27=0,0,$AP$27),0)+_xlfn.IFNA(IF(W$28=0,0,$AP$28),0))</f>
        <v>0.25</v>
      </c>
      <c r="AX21" s="100">
        <f ca="1">IFERROR(W21*AW21,0)</f>
        <v>0.25</v>
      </c>
      <c r="AY21" s="110">
        <f t="shared" ref="AY21:AY28" ca="1" si="96">+_xlfn.IFNA(IF(Y21=0,0,$AP21),0)/(_xlfn.IFNA(IF(Y$21=0,0,$AP$21),0)+_xlfn.IFNA(IF(Y$22=0,0,$AP$22),0)+_xlfn.IFNA(IF(Y$23=0,0,$AP$23),0)+_xlfn.IFNA(IF(Y$24=0,0,$AP$24),0)+_xlfn.IFNA(IF(Y$25=0,0,$AP$25),0)+ _xlfn.IFNA(IF(Y$26=0,0,$AP$26),0)+ _xlfn.IFNA(IF(Y$27=0,0,$AP$27),0)+_xlfn.IFNA(IF(Y$28=0,0,$AP$28),0))</f>
        <v>0.25</v>
      </c>
      <c r="AZ21" s="100">
        <f ca="1">IFERROR(Y21*AY21,0)</f>
        <v>0.25</v>
      </c>
      <c r="BA21" s="110">
        <f t="shared" ref="BA21:BA28" ca="1" si="97">+_xlfn.IFNA(IF(AA21=0,0,$AP21),0)/(_xlfn.IFNA(IF(AA$21=0,0,$AP$21),0)+_xlfn.IFNA(IF(AA$22=0,0,$AP$22),0)+_xlfn.IFNA(IF(AA$23=0,0,$AP$23),0)+_xlfn.IFNA(IF(AA$24=0,0,$AP$24),0)+_xlfn.IFNA(IF(AA$25=0,0,$AP$25),0)+ _xlfn.IFNA(IF(AA$26=0,0,$AP$26),0)+ _xlfn.IFNA(IF(AA$27=0,0,$AP$27),0)+_xlfn.IFNA(IF(AA$28=0,0,$AP$28),0))</f>
        <v>0.25</v>
      </c>
      <c r="BB21" s="156">
        <f t="shared" ref="BB21:BB28" ca="1" si="98">IFERROR(AA21*BA21,0)</f>
        <v>0.24723451327433629</v>
      </c>
      <c r="BD21" s="88"/>
      <c r="BF21" s="96">
        <f t="shared" si="60"/>
        <v>6.031659719492323E-2</v>
      </c>
      <c r="BG21" s="5">
        <f t="shared" si="61"/>
        <v>5.3148142865737005E-2</v>
      </c>
      <c r="BH21" s="96">
        <f t="shared" ca="1" si="76"/>
        <v>6.8590941584464535E-2</v>
      </c>
      <c r="BI21" s="5">
        <f t="shared" ca="1" si="62"/>
        <v>4.4382373966418233E-2</v>
      </c>
      <c r="BJ21" s="96">
        <f t="shared" ca="1" si="77"/>
        <v>0.153349653059068</v>
      </c>
      <c r="BK21" s="5">
        <f t="shared" ca="1" si="63"/>
        <v>0.1407790056897201</v>
      </c>
      <c r="BL21" s="96">
        <f t="shared" ca="1" si="78"/>
        <v>0</v>
      </c>
      <c r="BM21" s="5">
        <f t="shared" ca="1" si="64"/>
        <v>0</v>
      </c>
      <c r="BN21" s="96">
        <f t="shared" ca="1" si="79"/>
        <v>0</v>
      </c>
      <c r="BO21" s="5">
        <f t="shared" ca="1" si="65"/>
        <v>0</v>
      </c>
      <c r="BP21" s="96">
        <f t="shared" ca="1" si="80"/>
        <v>6.8590941584464535E-2</v>
      </c>
      <c r="BQ21" s="5">
        <f t="shared" ca="1" si="66"/>
        <v>6.5952341320397914E-2</v>
      </c>
      <c r="BR21" s="100">
        <f t="shared" ca="1" si="28"/>
        <v>3.8468640364375029E-2</v>
      </c>
      <c r="BS21" s="88">
        <f t="shared" si="67"/>
        <v>7.001404703303668E-2</v>
      </c>
      <c r="BT21" s="5">
        <f t="shared" si="68"/>
        <v>6.2522003617604252E-2</v>
      </c>
      <c r="BU21" s="145">
        <f t="shared" ca="1" si="81"/>
        <v>7.6323348918664921E-2</v>
      </c>
      <c r="BV21" s="5">
        <f t="shared" ca="1" si="69"/>
        <v>7.6323348918664921E-2</v>
      </c>
      <c r="BW21" s="145">
        <f t="shared" ca="1" si="82"/>
        <v>7.6323348918664921E-2</v>
      </c>
      <c r="BX21" s="5">
        <f t="shared" ca="1" si="70"/>
        <v>7.2564489414748176E-2</v>
      </c>
      <c r="BY21" s="145">
        <f t="shared" ca="1" si="83"/>
        <v>0</v>
      </c>
      <c r="BZ21" s="5">
        <f t="shared" ca="1" si="71"/>
        <v>0</v>
      </c>
      <c r="CA21" s="145">
        <f t="shared" ca="1" si="84"/>
        <v>0</v>
      </c>
      <c r="CB21" s="5">
        <f t="shared" ca="1" si="72"/>
        <v>0</v>
      </c>
      <c r="CC21" s="145">
        <f t="shared" ca="1" si="85"/>
        <v>7.6323348918664921E-2</v>
      </c>
      <c r="CD21" s="99">
        <f t="shared" ca="1" si="73"/>
        <v>5.0508058930726664E-2</v>
      </c>
      <c r="CH21" s="100"/>
      <c r="CI21" s="48">
        <f>+Resultado!J14</f>
        <v>0.85</v>
      </c>
      <c r="CJ21" s="48">
        <f ca="1">+CI21-AA24</f>
        <v>0.18823581320375093</v>
      </c>
      <c r="CK21" s="5">
        <f t="shared" ca="1" si="58"/>
        <v>-0.18823581320375093</v>
      </c>
      <c r="CM21" s="48">
        <f>+Resultado!F14</f>
        <v>0.9</v>
      </c>
      <c r="CN21" s="48">
        <f t="shared" ca="1" si="75"/>
        <v>-6.153135963562506E-2</v>
      </c>
      <c r="CO21" s="5">
        <f t="shared" ca="1" si="59"/>
        <v>6.153135963562506E-2</v>
      </c>
    </row>
    <row r="22" spans="1:93" x14ac:dyDescent="0.25">
      <c r="A22" s="10" t="s">
        <v>2</v>
      </c>
      <c r="B22" s="22" t="s">
        <v>33</v>
      </c>
      <c r="C22" s="53"/>
      <c r="D22" s="5">
        <f>+IFERROR(AVERAGEIFS(BD!$G:$G,BD!$C:$C,Indicadores!$B22,BD!$A:$A,"&gt;="&amp;$J$1),"-")</f>
        <v>0.84409934736079395</v>
      </c>
      <c r="E22" s="5"/>
      <c r="F22" s="5">
        <f ca="1">IFERROR(AVERAGEIFS(BD!$G:$G,BD!$C:$C,Indicadores!$B22,BD!$A:$A,Indicadores!F$9),NA())</f>
        <v>0.82481751824817529</v>
      </c>
      <c r="G22" s="5"/>
      <c r="H22" s="5">
        <f ca="1">IFERROR(AVERAGEIFS(BD!$G:$G,BD!$C:$C,Indicadores!$B22,BD!$A:$A,Indicadores!H$9),NA())</f>
        <v>0.75</v>
      </c>
      <c r="I22" s="5"/>
      <c r="J22" s="5">
        <f ca="1">IFERROR(AVERAGEIFS(BD!$G:$G,BD!$C:$C,Indicadores!$B22,BD!$A:$A,Indicadores!J$9),NA())</f>
        <v>0.86094316807738813</v>
      </c>
      <c r="K22" s="5"/>
      <c r="L22" s="5">
        <f ca="1">IFERROR(AVERAGEIFS(BD!$G:$G,BD!$C:$C,Indicadores!$B22,BD!$A:$A,Indicadores!L$9),NA())</f>
        <v>1</v>
      </c>
      <c r="M22" s="5"/>
      <c r="N22" s="5">
        <f ca="1">IFERROR(AVERAGEIFS(BD!$G:$G,BD!$C:$C,Indicadores!$B22,BD!$A:$A,Indicadores!N$9),NA())</f>
        <v>0.81407702523240366</v>
      </c>
      <c r="O22" s="5"/>
      <c r="P22" s="5"/>
      <c r="Q22" s="58">
        <f>+IFERROR(AVERAGEIFS(BD!$K:$K,BD!$C:$C,Indicadores!$B22,BD!$A:$A,"&gt;="&amp;$J$1),"-")</f>
        <v>0.91576113790917224</v>
      </c>
      <c r="R22" s="59"/>
      <c r="S22" s="59">
        <f ca="1">IFERROR(AVERAGEIFS(BD!$K:$K,BD!$C:$C,Indicadores!$B22,BD!$A:$A,Indicadores!S$9),NA())</f>
        <v>0.93896713615023475</v>
      </c>
      <c r="T22" s="59"/>
      <c r="U22" s="59">
        <f ca="1">IFERROR(AVERAGEIFS(BD!$K:$K,BD!$C:$C,Indicadores!$B22,BD!$A:$A,Indicadores!U$9),NA())</f>
        <v>1</v>
      </c>
      <c r="V22" s="59"/>
      <c r="W22" s="59">
        <f ca="1">IFERROR(AVERAGEIFS(BD!$K:$K,BD!$C:$C,Indicadores!$B22,BD!$A:$A,Indicadores!W$9),NA())</f>
        <v>0.93222427603203939</v>
      </c>
      <c r="X22" s="59"/>
      <c r="Y22" s="59">
        <f ca="1">IFERROR(AVERAGEIFS(BD!$K:$K,BD!$C:$C,Indicadores!$B22,BD!$A:$A,Indicadores!Y$9),NA())</f>
        <v>0.9</v>
      </c>
      <c r="Z22" s="59"/>
      <c r="AA22" s="59">
        <f ca="1">IFERROR(AVERAGEIFS(BD!$K:$K,BD!$C:$C,Indicadores!$B22,BD!$A:$A,Indicadores!AA$9),NA())</f>
        <v>0.9429429429429429</v>
      </c>
      <c r="AC22" s="12">
        <f>+Resultado!D12</f>
        <v>6.142857142857143E-2</v>
      </c>
      <c r="AD22" s="154">
        <f t="shared" ref="AD22:AD28" si="99">+IF(D22="-",0,$AC22)/(IF(D$21="-",0,$AC$21)+IF(D$22="-",0,$AC$22)+IF(D$23="-",0,$AC$23)+IF(D$24="-",0,$AC$24)+IF(D$25="-",0,$AC$25)+IF(D$26="-",0,$AC$26)+IF(D$27="-",0,$AC$27)+IF(D$28="-",0,$AC$28))</f>
        <v>0.14536849222447598</v>
      </c>
      <c r="AE22" s="100">
        <f t="shared" si="86"/>
        <v>0.12270544941350282</v>
      </c>
      <c r="AF22" s="110">
        <f t="shared" ref="AF22:AF28" ca="1" si="100">+_xlfn.IFNA(IF(F22=0,0,$AC22),0)/(_xlfn.IFNA(IF(F$21=0,0,$AC$21),0)+_xlfn.IFNA(IF(F$22=0,0,$AC$22),0)+_xlfn.IFNA(IF(F$23=0,0,$AC$23),0)+_xlfn.IFNA(IF(F$24=0,0,$AC$24),0)+_xlfn.IFNA(IF(F$25=0,0,$AC$25),0)+ _xlfn.IFNA(IF(F$26=0,0,$AC$26),0)+ _xlfn.IFNA(IF(F$27=0,0,$AC$27),0)+_xlfn.IFNA(IF(F$28=0,0,$AC$28),0))</f>
        <v>0.20495710200190659</v>
      </c>
      <c r="AG22" s="100">
        <f t="shared" ref="AG22:AG28" ca="1" si="101">IFERROR(F22*AF22,0)</f>
        <v>0.1690522082205507</v>
      </c>
      <c r="AH22" s="110">
        <f t="shared" ca="1" si="87"/>
        <v>0.20495710200190659</v>
      </c>
      <c r="AI22" s="100">
        <f t="shared" ref="AI22:AI28" ca="1" si="102">IFERROR(H22*AH22,0)</f>
        <v>0.15371782650142995</v>
      </c>
      <c r="AJ22" s="110">
        <f t="shared" ca="1" si="88"/>
        <v>0.17009493670886075</v>
      </c>
      <c r="AK22" s="100">
        <f t="shared" ref="AK22:AK28" ca="1" si="103">IFERROR(J22*AJ22,0)</f>
        <v>0.14644207368404941</v>
      </c>
      <c r="AL22" s="110">
        <f t="shared" ca="1" si="89"/>
        <v>0.17009493670886075</v>
      </c>
      <c r="AM22" s="100">
        <f t="shared" ref="AM22:AM28" ca="1" si="104">IFERROR(L22*AL22,0)</f>
        <v>0.17009493670886075</v>
      </c>
      <c r="AN22" s="110">
        <f t="shared" ca="1" si="90"/>
        <v>0.20495710200190659</v>
      </c>
      <c r="AO22" s="100">
        <f t="shared" ca="1" si="91"/>
        <v>0.16685086789796644</v>
      </c>
      <c r="AP22" s="110">
        <f>+Resultado!E12</f>
        <v>6.142857142857143E-2</v>
      </c>
      <c r="AQ22" s="110">
        <f t="shared" si="92"/>
        <v>0.19999999999999998</v>
      </c>
      <c r="AR22" s="156">
        <f t="shared" si="93"/>
        <v>0.18315222758183444</v>
      </c>
      <c r="AS22" s="110">
        <f t="shared" ref="AS22:AS28" ca="1" si="105">+_xlfn.IFNA(IF(S22=0,0,$AP22),0)/(_xlfn.IFNA(IF(S$21=0,0,$AP$21),0)+_xlfn.IFNA(IF(S$22=0,0,$AP$22),0)+_xlfn.IFNA(IF(S$23=0,0,$AP$23),0)+_xlfn.IFNA(IF(S$24=0,0,$AP$24),0)+_xlfn.IFNA(IF(S$25=0,0,$AP$25),0)+ _xlfn.IFNA(IF(S$26=0,0,$AP$26),0)+ _xlfn.IFNA(IF(S$27=0,0,$AP$27),0)+_xlfn.IFNA(IF(S$28=0,0,$AP$28),0))</f>
        <v>0.25</v>
      </c>
      <c r="AT22" s="156">
        <f t="shared" ref="AT22:AT28" ca="1" si="106">IFERROR(S22*AS22,0)</f>
        <v>0.23474178403755869</v>
      </c>
      <c r="AU22" s="110">
        <f t="shared" ca="1" si="94"/>
        <v>0.25</v>
      </c>
      <c r="AV22" s="156">
        <f t="shared" ref="AV22:AV28" ca="1" si="107">IFERROR(U22*AU22,0)</f>
        <v>0.25</v>
      </c>
      <c r="AW22" s="110">
        <f t="shared" ca="1" si="95"/>
        <v>0.25</v>
      </c>
      <c r="AX22" s="156">
        <f t="shared" ref="AX22:AX28" ca="1" si="108">IFERROR(W22*AW22,0)</f>
        <v>0.23305606900800985</v>
      </c>
      <c r="AY22" s="110">
        <f t="shared" ca="1" si="96"/>
        <v>0.25</v>
      </c>
      <c r="AZ22" s="156">
        <f t="shared" ref="AZ22:AZ28" ca="1" si="109">IFERROR(Y22*AY22,0)</f>
        <v>0.22500000000000001</v>
      </c>
      <c r="BA22" s="110">
        <f t="shared" ca="1" si="97"/>
        <v>0.25</v>
      </c>
      <c r="BB22" s="156">
        <f t="shared" ca="1" si="98"/>
        <v>0.23573573573573572</v>
      </c>
      <c r="BD22" s="88"/>
      <c r="BF22" s="96">
        <f t="shared" si="60"/>
        <v>5.3022497069025537E-2</v>
      </c>
      <c r="BG22" s="5">
        <f t="shared" si="61"/>
        <v>3.7107232514729749E-2</v>
      </c>
      <c r="BH22" s="96">
        <f t="shared" ca="1" si="76"/>
        <v>6.0296223067273468E-2</v>
      </c>
      <c r="BI22" s="5">
        <f t="shared" ca="1" si="62"/>
        <v>4.388049564685622E-2</v>
      </c>
      <c r="BJ22" s="96">
        <f t="shared" ca="1" si="77"/>
        <v>0.15466135941162207</v>
      </c>
      <c r="BK22" s="5">
        <f t="shared" ca="1" si="63"/>
        <v>8.8100936303582691E-2</v>
      </c>
      <c r="BL22" s="96">
        <f t="shared" ca="1" si="78"/>
        <v>5.6425916336019663E-2</v>
      </c>
      <c r="BM22" s="5">
        <f t="shared" ca="1" si="64"/>
        <v>4.0574544422138412E-2</v>
      </c>
      <c r="BN22" s="96">
        <f t="shared" ca="1" si="79"/>
        <v>5.6425916336019663E-2</v>
      </c>
      <c r="BO22" s="5">
        <f t="shared" ca="1" si="65"/>
        <v>3.9849555928809233E-2</v>
      </c>
      <c r="BP22" s="96">
        <f t="shared" ca="1" si="80"/>
        <v>6.0296223067273468E-2</v>
      </c>
      <c r="BQ22" s="5">
        <f t="shared" ca="1" si="66"/>
        <v>3.6148394053456448E-2</v>
      </c>
      <c r="BR22" s="100">
        <f t="shared" ca="1" si="28"/>
        <v>0.40048659410847176</v>
      </c>
      <c r="BS22" s="88">
        <f t="shared" si="67"/>
        <v>0</v>
      </c>
      <c r="BT22" s="5">
        <f t="shared" si="68"/>
        <v>0</v>
      </c>
      <c r="BU22" s="145">
        <f t="shared" ca="1" si="81"/>
        <v>0</v>
      </c>
      <c r="BV22" s="5">
        <f t="shared" ca="1" si="69"/>
        <v>0</v>
      </c>
      <c r="BW22" s="145">
        <f t="shared" ca="1" si="82"/>
        <v>0</v>
      </c>
      <c r="BX22" s="5">
        <f t="shared" ca="1" si="70"/>
        <v>0</v>
      </c>
      <c r="BY22" s="145">
        <f t="shared" ca="1" si="83"/>
        <v>0</v>
      </c>
      <c r="BZ22" s="5">
        <f t="shared" ca="1" si="71"/>
        <v>0</v>
      </c>
      <c r="CA22" s="145">
        <f t="shared" ca="1" si="84"/>
        <v>0</v>
      </c>
      <c r="CB22" s="5">
        <f t="shared" ca="1" si="72"/>
        <v>0</v>
      </c>
      <c r="CC22" s="145">
        <f t="shared" ca="1" si="85"/>
        <v>0</v>
      </c>
      <c r="CD22" s="99">
        <f t="shared" ca="1" si="73"/>
        <v>0</v>
      </c>
      <c r="CH22" s="100"/>
      <c r="CI22" s="48">
        <f>+Resultado!J15</f>
        <v>0</v>
      </c>
      <c r="CJ22" s="48" t="e">
        <f t="shared" ca="1" si="74"/>
        <v>#N/A</v>
      </c>
      <c r="CK22" s="5" t="e">
        <f t="shared" ca="1" si="58"/>
        <v>#N/A</v>
      </c>
      <c r="CM22" s="48">
        <f>+Resultado!F15</f>
        <v>0.85</v>
      </c>
      <c r="CN22" s="48">
        <f t="shared" ca="1" si="75"/>
        <v>0.25048659410847174</v>
      </c>
      <c r="CO22" s="5">
        <f t="shared" ca="1" si="59"/>
        <v>-0.25048659410847174</v>
      </c>
    </row>
    <row r="23" spans="1:93" x14ac:dyDescent="0.25">
      <c r="A23" s="10" t="s">
        <v>2</v>
      </c>
      <c r="B23" s="22" t="s">
        <v>34</v>
      </c>
      <c r="C23" s="53"/>
      <c r="D23" s="5">
        <f>+IFERROR(AVERAGEIFS(BD!$G:$G,BD!$C:$C,Indicadores!$B23,BD!$A:$A,"&gt;="&amp;$J$1),"-")</f>
        <v>0.91241077633428169</v>
      </c>
      <c r="E23" s="5"/>
      <c r="F23" s="5">
        <f ca="1">IFERROR(AVERAGEIFS(BD!$G:$G,BD!$C:$C,Indicadores!$B23,BD!$A:$A,Indicadores!F$9),NA())</f>
        <v>0.90400000000000003</v>
      </c>
      <c r="G23" s="5"/>
      <c r="H23" s="5">
        <f ca="1">IFERROR(AVERAGEIFS(BD!$G:$G,BD!$C:$C,Indicadores!$B23,BD!$A:$A,Indicadores!H$9),NA())</f>
        <v>0.89597315436241609</v>
      </c>
      <c r="I23" s="5"/>
      <c r="J23" s="5">
        <f ca="1">IFERROR(AVERAGEIFS(BD!$G:$G,BD!$C:$C,Indicadores!$B23,BD!$A:$A,Indicadores!J$9),NA())</f>
        <v>0.87132352941176472</v>
      </c>
      <c r="K23" s="5"/>
      <c r="L23" s="5">
        <f ca="1">IFERROR(AVERAGEIFS(BD!$G:$G,BD!$C:$C,Indicadores!$B23,BD!$A:$A,Indicadores!L$9),NA())</f>
        <v>0.92162554426705368</v>
      </c>
      <c r="M23" s="5"/>
      <c r="N23" s="5">
        <f ca="1">IFERROR(AVERAGEIFS(BD!$G:$G,BD!$C:$C,Indicadores!$B23,BD!$A:$A,Indicadores!N$9),NA())</f>
        <v>0.94140625</v>
      </c>
      <c r="O23" s="5"/>
      <c r="P23" s="5"/>
      <c r="Q23" s="58">
        <f>+IFERROR(AVERAGEIFS(BD!$K:$K,BD!$C:$C,Indicadores!$B23,BD!$A:$A,"&gt;="&amp;$J$1),"-")</f>
        <v>0.95489692950165483</v>
      </c>
      <c r="R23" s="59"/>
      <c r="S23" s="59">
        <f ca="1">IFERROR(AVERAGEIFS(BD!$K:$K,BD!$C:$C,Indicadores!$B23,BD!$A:$A,Indicadores!S$9),NA())</f>
        <v>0.97292407368743428</v>
      </c>
      <c r="T23" s="59"/>
      <c r="U23" s="59">
        <f ca="1">IFERROR(AVERAGEIFS(BD!$K:$K,BD!$C:$C,Indicadores!$B23,BD!$A:$A,Indicadores!U$9),NA())</f>
        <v>0.92</v>
      </c>
      <c r="V23" s="59"/>
      <c r="W23" s="59">
        <f ca="1">IFERROR(AVERAGEIFS(BD!$K:$K,BD!$C:$C,Indicadores!$B23,BD!$A:$A,Indicadores!W$9),NA())</f>
        <v>0.97026029675267222</v>
      </c>
      <c r="X23" s="59"/>
      <c r="Y23" s="59">
        <f ca="1">IFERROR(AVERAGEIFS(BD!$K:$K,BD!$C:$C,Indicadores!$B23,BD!$A:$A,Indicadores!Y$9),NA())</f>
        <v>0.97496206373292882</v>
      </c>
      <c r="Z23" s="59"/>
      <c r="AA23" s="59">
        <f ca="1">IFERROR(AVERAGEIFS(BD!$K:$K,BD!$C:$C,Indicadores!$B23,BD!$A:$A,Indicadores!AA$9),NA())</f>
        <v>0.9611542730299667</v>
      </c>
      <c r="AC23" s="12">
        <f>+Resultado!D13</f>
        <v>6.142857142857143E-2</v>
      </c>
      <c r="AD23" s="154">
        <f t="shared" si="99"/>
        <v>0.14536849222447598</v>
      </c>
      <c r="AE23" s="100">
        <f t="shared" si="86"/>
        <v>0.13263577884507813</v>
      </c>
      <c r="AF23" s="110">
        <f t="shared" ca="1" si="100"/>
        <v>0.20495710200190659</v>
      </c>
      <c r="AG23" s="100">
        <f t="shared" ca="1" si="101"/>
        <v>0.18528122020972357</v>
      </c>
      <c r="AH23" s="110">
        <f t="shared" ca="1" si="87"/>
        <v>0.20495710200190659</v>
      </c>
      <c r="AI23" s="100">
        <f t="shared" ca="1" si="102"/>
        <v>0.18363606118962772</v>
      </c>
      <c r="AJ23" s="110">
        <f t="shared" ca="1" si="88"/>
        <v>0.17009493670886075</v>
      </c>
      <c r="AK23" s="100">
        <f t="shared" ca="1" si="103"/>
        <v>0.14820772058823528</v>
      </c>
      <c r="AL23" s="110">
        <f t="shared" ca="1" si="89"/>
        <v>0.17009493670886075</v>
      </c>
      <c r="AM23" s="100">
        <f t="shared" ca="1" si="104"/>
        <v>0.15676383862137383</v>
      </c>
      <c r="AN23" s="110">
        <f t="shared" ca="1" si="90"/>
        <v>0.20495710200190659</v>
      </c>
      <c r="AO23" s="100">
        <f t="shared" ca="1" si="91"/>
        <v>0.19294789680648236</v>
      </c>
      <c r="AP23" s="110">
        <f>+Resultado!E13</f>
        <v>6.142857142857143E-2</v>
      </c>
      <c r="AQ23" s="110">
        <f t="shared" si="92"/>
        <v>0.19999999999999998</v>
      </c>
      <c r="AR23" s="156">
        <f t="shared" si="93"/>
        <v>0.19097938590033095</v>
      </c>
      <c r="AS23" s="110">
        <f t="shared" ca="1" si="105"/>
        <v>0.25</v>
      </c>
      <c r="AT23" s="156">
        <f t="shared" ca="1" si="106"/>
        <v>0.24323101842185857</v>
      </c>
      <c r="AU23" s="110">
        <f t="shared" ca="1" si="94"/>
        <v>0.25</v>
      </c>
      <c r="AV23" s="156">
        <f t="shared" ca="1" si="107"/>
        <v>0.23</v>
      </c>
      <c r="AW23" s="110">
        <f t="shared" ca="1" si="95"/>
        <v>0.25</v>
      </c>
      <c r="AX23" s="156">
        <f t="shared" ca="1" si="108"/>
        <v>0.24256507418816806</v>
      </c>
      <c r="AY23" s="110">
        <f t="shared" ca="1" si="96"/>
        <v>0.25</v>
      </c>
      <c r="AZ23" s="156">
        <f t="shared" ca="1" si="109"/>
        <v>0.2437405159332322</v>
      </c>
      <c r="BA23" s="110">
        <f t="shared" ca="1" si="97"/>
        <v>0.25</v>
      </c>
      <c r="BB23" s="156">
        <f t="shared" ca="1" si="98"/>
        <v>0.24028856825749167</v>
      </c>
      <c r="BD23" s="88"/>
      <c r="BF23" s="96">
        <f t="shared" si="60"/>
        <v>6.031659719492323E-2</v>
      </c>
      <c r="BG23" s="5">
        <f t="shared" si="61"/>
        <v>5.8808322466689399E-2</v>
      </c>
      <c r="BH23" s="96">
        <f t="shared" ca="1" si="76"/>
        <v>0</v>
      </c>
      <c r="BI23" s="5">
        <f t="shared" ca="1" si="62"/>
        <v>0</v>
      </c>
      <c r="BJ23" s="96">
        <f t="shared" ca="1" si="77"/>
        <v>0</v>
      </c>
      <c r="BK23" s="5">
        <f t="shared" ca="1" si="63"/>
        <v>0</v>
      </c>
      <c r="BL23" s="96">
        <f t="shared" ca="1" si="78"/>
        <v>6.4188211704995918E-2</v>
      </c>
      <c r="BM23" s="5">
        <f t="shared" ca="1" si="64"/>
        <v>5.8352919731814466E-2</v>
      </c>
      <c r="BN23" s="96">
        <f t="shared" ca="1" si="79"/>
        <v>6.4188211704995918E-2</v>
      </c>
      <c r="BO23" s="5">
        <f t="shared" ca="1" si="65"/>
        <v>6.199806274918241E-2</v>
      </c>
      <c r="BP23" s="96">
        <f t="shared" ca="1" si="80"/>
        <v>0</v>
      </c>
      <c r="BQ23" s="5">
        <f t="shared" ca="1" si="66"/>
        <v>0</v>
      </c>
      <c r="BR23" s="100" t="e">
        <f t="shared" ca="1" si="28"/>
        <v>#DIV/0!</v>
      </c>
      <c r="BS23" s="88">
        <f t="shared" si="67"/>
        <v>7.001404703303668E-2</v>
      </c>
      <c r="BT23" s="5">
        <f t="shared" si="68"/>
        <v>6.7348413109490135E-2</v>
      </c>
      <c r="BU23" s="145">
        <f t="shared" ca="1" si="81"/>
        <v>0</v>
      </c>
      <c r="BV23" s="5">
        <f t="shared" ca="1" si="69"/>
        <v>0</v>
      </c>
      <c r="BW23" s="145">
        <f t="shared" ca="1" si="82"/>
        <v>0</v>
      </c>
      <c r="BX23" s="5">
        <f t="shared" ca="1" si="70"/>
        <v>0</v>
      </c>
      <c r="BY23" s="145">
        <f t="shared" ca="1" si="83"/>
        <v>7.6323348918664921E-2</v>
      </c>
      <c r="BZ23" s="5">
        <f t="shared" ca="1" si="71"/>
        <v>7.6323348918664921E-2</v>
      </c>
      <c r="CA23" s="145">
        <f t="shared" ca="1" si="84"/>
        <v>7.6323348918664921E-2</v>
      </c>
      <c r="CB23" s="5">
        <f t="shared" ca="1" si="72"/>
        <v>7.6323348918664921E-2</v>
      </c>
      <c r="CC23" s="145">
        <f t="shared" ca="1" si="85"/>
        <v>0</v>
      </c>
      <c r="CD23" s="99">
        <f t="shared" ca="1" si="73"/>
        <v>0</v>
      </c>
      <c r="CH23" s="100"/>
      <c r="CI23" s="48">
        <f>+Resultado!J16</f>
        <v>0.9</v>
      </c>
      <c r="CJ23" s="48" t="e">
        <f t="shared" ca="1" si="74"/>
        <v>#N/A</v>
      </c>
      <c r="CK23" s="5" t="e">
        <f t="shared" ca="1" si="58"/>
        <v>#N/A</v>
      </c>
      <c r="CM23" s="48">
        <f>+Resultado!F16</f>
        <v>0.9</v>
      </c>
      <c r="CN23" s="48" t="e">
        <f t="shared" ca="1" si="75"/>
        <v>#N/A</v>
      </c>
      <c r="CO23" s="5" t="e">
        <f t="shared" ca="1" si="59"/>
        <v>#N/A</v>
      </c>
    </row>
    <row r="24" spans="1:93" x14ac:dyDescent="0.25">
      <c r="A24" s="10" t="s">
        <v>2</v>
      </c>
      <c r="B24" s="22" t="s">
        <v>5</v>
      </c>
      <c r="C24" s="53"/>
      <c r="D24" s="5">
        <f>+IFERROR(AVERAGEIFS(BD!$G:$G,BD!$C:$C,Indicadores!$B24,BD!$A:$A,"&gt;="&amp;$J$1),"-")</f>
        <v>0.88115287230113204</v>
      </c>
      <c r="E24" s="5"/>
      <c r="F24" s="5">
        <f ca="1">IFERROR(AVERAGEIFS(BD!$G:$G,BD!$C:$C,Indicadores!$B24,BD!$A:$A,Indicadores!F$9),NA())</f>
        <v>0.6470588235294118</v>
      </c>
      <c r="G24" s="5"/>
      <c r="H24" s="5">
        <f ca="1">IFERROR(AVERAGEIFS(BD!$G:$G,BD!$C:$C,Indicadores!$B24,BD!$A:$A,Indicadores!H$9),NA())</f>
        <v>0.91802624186892756</v>
      </c>
      <c r="I24" s="5"/>
      <c r="J24" s="5" t="e">
        <f ca="1">IFERROR(AVERAGEIFS(BD!$G:$G,BD!$C:$C,Indicadores!$B24,BD!$A:$A,Indicadores!J$9),NA())</f>
        <v>#N/A</v>
      </c>
      <c r="K24" s="5"/>
      <c r="L24" s="5" t="e">
        <f ca="1">IFERROR(AVERAGEIFS(BD!$G:$G,BD!$C:$C,Indicadores!$B24,BD!$A:$A,Indicadores!L$9),NA())</f>
        <v>#N/A</v>
      </c>
      <c r="M24" s="5"/>
      <c r="N24" s="5">
        <f ca="1">IFERROR(AVERAGEIFS(BD!$G:$G,BD!$C:$C,Indicadores!$B24,BD!$A:$A,Indicadores!N$9),NA())</f>
        <v>0.96153135963562508</v>
      </c>
      <c r="O24" s="5"/>
      <c r="P24" s="5"/>
      <c r="Q24" s="58">
        <f>+IFERROR(AVERAGEIFS(BD!$K:$K,BD!$C:$C,Indicadores!$B24,BD!$A:$A,"&gt;="&amp;$J$1),"-")</f>
        <v>0.8929922817931486</v>
      </c>
      <c r="R24" s="59"/>
      <c r="S24" s="59">
        <f ca="1">IFERROR(AVERAGEIFS(BD!$K:$K,BD!$C:$C,Indicadores!$B24,BD!$A:$A,Indicadores!S$9),NA())</f>
        <v>1</v>
      </c>
      <c r="T24" s="59">
        <f ca="1">IFERROR(AVERAGEIFS(BD!$K:$K,BD!$C:$C,Indicadores!$B24,BD!$A:$A,Indicadores!T$9),NA())</f>
        <v>0.95075085727799458</v>
      </c>
      <c r="U24" s="59">
        <f ca="1">IFERROR(AVERAGEIFS(BD!$K:$K,BD!$C:$C,Indicadores!$B24,BD!$A:$A,Indicadores!U$9),NA())</f>
        <v>0.95075085727799458</v>
      </c>
      <c r="V24" s="59" t="e">
        <f>IFERROR(AVERAGEIFS(BD!$K:$K,BD!$C:$C,Indicadores!$B24,BD!$A:$A,Indicadores!V$9),NA())</f>
        <v>#N/A</v>
      </c>
      <c r="W24" s="59" t="e">
        <f ca="1">IFERROR(AVERAGEIFS(BD!$K:$K,BD!$C:$C,Indicadores!$B24,BD!$A:$A,Indicadores!W$9),NA())</f>
        <v>#N/A</v>
      </c>
      <c r="X24" s="59" t="e">
        <f ca="1">IFERROR(AVERAGEIFS(BD!$K:$K,BD!$C:$C,Indicadores!$B24,BD!$A:$A,Indicadores!X$9),NA())</f>
        <v>#N/A</v>
      </c>
      <c r="Y24" s="59" t="e">
        <f ca="1">IFERROR(AVERAGEIFS(BD!$K:$K,BD!$C:$C,Indicadores!$B24,BD!$A:$A,Indicadores!Y$9),NA())</f>
        <v>#N/A</v>
      </c>
      <c r="Z24" s="59">
        <f ca="1">IFERROR(AVERAGEIFS(BD!$K:$K,BD!$C:$C,Indicadores!$B24,BD!$A:$A,Indicadores!Z$9),NA())</f>
        <v>0.66176418679624904</v>
      </c>
      <c r="AA24" s="59">
        <f ca="1">IFERROR(AVERAGEIFS(BD!$K:$K,BD!$C:$C,Indicadores!$B24,BD!$A:$A,Indicadores!AA$9),NA())</f>
        <v>0.66176418679624904</v>
      </c>
      <c r="AC24" s="12">
        <f>+Resultado!D14</f>
        <v>6.142857142857143E-2</v>
      </c>
      <c r="AD24" s="154">
        <f t="shared" si="99"/>
        <v>0.14536849222447598</v>
      </c>
      <c r="AE24" s="100">
        <f t="shared" si="86"/>
        <v>0.1280918644656818</v>
      </c>
      <c r="AF24" s="110">
        <f t="shared" ca="1" si="100"/>
        <v>0.20495710200190659</v>
      </c>
      <c r="AG24" s="100">
        <f t="shared" ca="1" si="101"/>
        <v>0.13261930129535132</v>
      </c>
      <c r="AH24" s="110">
        <f t="shared" ca="1" si="87"/>
        <v>0.20495710200190659</v>
      </c>
      <c r="AI24" s="100">
        <f t="shared" ca="1" si="102"/>
        <v>0.18815599809515676</v>
      </c>
      <c r="AJ24" s="110">
        <f t="shared" ca="1" si="88"/>
        <v>0</v>
      </c>
      <c r="AK24" s="100">
        <f t="shared" ca="1" si="103"/>
        <v>0</v>
      </c>
      <c r="AL24" s="110">
        <f t="shared" ca="1" si="89"/>
        <v>0</v>
      </c>
      <c r="AM24" s="100">
        <f t="shared" ca="1" si="104"/>
        <v>0</v>
      </c>
      <c r="AN24" s="110">
        <f t="shared" ca="1" si="90"/>
        <v>0.20495710200190659</v>
      </c>
      <c r="AO24" s="100">
        <f t="shared" ca="1" si="91"/>
        <v>0.19707268095487074</v>
      </c>
      <c r="AP24" s="110">
        <f>+Resultado!E14</f>
        <v>6.142857142857143E-2</v>
      </c>
      <c r="AQ24" s="110">
        <f t="shared" si="92"/>
        <v>0.19999999999999998</v>
      </c>
      <c r="AR24" s="156">
        <f t="shared" si="93"/>
        <v>0.1785984563586297</v>
      </c>
      <c r="AS24" s="110">
        <f t="shared" ca="1" si="105"/>
        <v>0.25</v>
      </c>
      <c r="AT24" s="156">
        <f t="shared" ca="1" si="106"/>
        <v>0.25</v>
      </c>
      <c r="AU24" s="110">
        <f t="shared" ca="1" si="94"/>
        <v>0.25</v>
      </c>
      <c r="AV24" s="156">
        <f t="shared" ca="1" si="107"/>
        <v>0.23768771431949864</v>
      </c>
      <c r="AW24" s="110">
        <f t="shared" ca="1" si="95"/>
        <v>0</v>
      </c>
      <c r="AX24" s="156">
        <f t="shared" ca="1" si="108"/>
        <v>0</v>
      </c>
      <c r="AY24" s="110">
        <f t="shared" ca="1" si="96"/>
        <v>0</v>
      </c>
      <c r="AZ24" s="156">
        <f t="shared" ca="1" si="109"/>
        <v>0</v>
      </c>
      <c r="BA24" s="110">
        <f t="shared" ca="1" si="97"/>
        <v>0.25</v>
      </c>
      <c r="BB24" s="156">
        <f t="shared" ca="1" si="98"/>
        <v>0.16544104669906226</v>
      </c>
      <c r="BD24" s="88"/>
      <c r="BF24" s="96">
        <f t="shared" si="60"/>
        <v>0</v>
      </c>
      <c r="BG24" s="5">
        <f t="shared" si="61"/>
        <v>0</v>
      </c>
      <c r="BH24" s="96">
        <f t="shared" ca="1" si="76"/>
        <v>0</v>
      </c>
      <c r="BI24" s="5">
        <f t="shared" ca="1" si="62"/>
        <v>0</v>
      </c>
      <c r="BJ24" s="96">
        <f t="shared" ca="1" si="77"/>
        <v>0</v>
      </c>
      <c r="BK24" s="5">
        <f t="shared" ca="1" si="63"/>
        <v>0</v>
      </c>
      <c r="BL24" s="96">
        <f t="shared" ca="1" si="78"/>
        <v>0</v>
      </c>
      <c r="BM24" s="5">
        <f t="shared" ca="1" si="64"/>
        <v>0</v>
      </c>
      <c r="BN24" s="96">
        <f t="shared" ca="1" si="79"/>
        <v>0</v>
      </c>
      <c r="BO24" s="5">
        <f t="shared" ca="1" si="65"/>
        <v>0</v>
      </c>
      <c r="BP24" s="96">
        <f t="shared" ca="1" si="80"/>
        <v>0</v>
      </c>
      <c r="BQ24" s="5">
        <f t="shared" ca="1" si="66"/>
        <v>0</v>
      </c>
      <c r="BR24" s="100" t="e">
        <f t="shared" ca="1" si="28"/>
        <v>#DIV/0!</v>
      </c>
      <c r="BS24" s="88">
        <f t="shared" si="67"/>
        <v>0</v>
      </c>
      <c r="BT24" s="5">
        <f t="shared" si="68"/>
        <v>0</v>
      </c>
      <c r="BU24" s="145">
        <f t="shared" ca="1" si="81"/>
        <v>0</v>
      </c>
      <c r="BV24" s="5">
        <f t="shared" ca="1" si="69"/>
        <v>0</v>
      </c>
      <c r="BW24" s="145">
        <f t="shared" ca="1" si="82"/>
        <v>0</v>
      </c>
      <c r="BX24" s="5">
        <f t="shared" ca="1" si="70"/>
        <v>0</v>
      </c>
      <c r="BY24" s="145">
        <f t="shared" ca="1" si="83"/>
        <v>0</v>
      </c>
      <c r="BZ24" s="5">
        <f t="shared" ca="1" si="71"/>
        <v>0</v>
      </c>
      <c r="CA24" s="145">
        <f t="shared" ca="1" si="84"/>
        <v>0</v>
      </c>
      <c r="CB24" s="5">
        <f t="shared" ca="1" si="72"/>
        <v>0</v>
      </c>
      <c r="CC24" s="145">
        <f t="shared" ca="1" si="85"/>
        <v>0</v>
      </c>
      <c r="CD24" s="99">
        <f t="shared" ca="1" si="73"/>
        <v>0</v>
      </c>
      <c r="CH24" s="100"/>
      <c r="CI24" s="48">
        <f>+Resultado!J17</f>
        <v>0.8</v>
      </c>
      <c r="CJ24" s="48" t="e">
        <f t="shared" ca="1" si="74"/>
        <v>#N/A</v>
      </c>
      <c r="CK24" s="5" t="e">
        <f t="shared" ca="1" si="58"/>
        <v>#N/A</v>
      </c>
      <c r="CM24" s="48">
        <f>+Resultado!F17</f>
        <v>0.8</v>
      </c>
      <c r="CN24" s="48" t="e">
        <f t="shared" ca="1" si="75"/>
        <v>#N/A</v>
      </c>
      <c r="CO24" s="5" t="e">
        <f t="shared" ca="1" si="59"/>
        <v>#N/A</v>
      </c>
    </row>
    <row r="25" spans="1:93" x14ac:dyDescent="0.25">
      <c r="A25" s="10" t="s">
        <v>2</v>
      </c>
      <c r="B25" s="22" t="s">
        <v>6</v>
      </c>
      <c r="C25" s="53"/>
      <c r="D25" s="5">
        <f>+IFERROR(AVERAGEIFS(BD!$G:$G,BD!$C:$C,Indicadores!$B25,BD!$A:$A,"&gt;="&amp;$J$1),"-")</f>
        <v>0.69983939961226194</v>
      </c>
      <c r="E25" s="5"/>
      <c r="F25" s="5">
        <f ca="1">IFERROR(AVERAGEIFS(BD!$G:$G,BD!$C:$C,Indicadores!$B25,BD!$A:$A,Indicadores!F$9),NA())</f>
        <v>0.72774866176772046</v>
      </c>
      <c r="G25" s="5"/>
      <c r="H25" s="5">
        <f ca="1">IFERROR(AVERAGEIFS(BD!$G:$G,BD!$C:$C,Indicadores!$B25,BD!$A:$A,Indicadores!H$9),NA())</f>
        <v>0.56963766928433146</v>
      </c>
      <c r="I25" s="5"/>
      <c r="J25" s="5">
        <f ca="1">IFERROR(AVERAGEIFS(BD!$G:$G,BD!$C:$C,Indicadores!$B25,BD!$A:$A,Indicadores!J$9),NA())</f>
        <v>0.7190763935584954</v>
      </c>
      <c r="K25" s="5"/>
      <c r="L25" s="5">
        <f ca="1">IFERROR(AVERAGEIFS(BD!$G:$G,BD!$C:$C,Indicadores!$B25,BD!$A:$A,Indicadores!L$9),NA())</f>
        <v>0.70622789165713806</v>
      </c>
      <c r="M25" s="5"/>
      <c r="N25" s="5">
        <f ca="1">IFERROR(AVERAGEIFS(BD!$G:$G,BD!$C:$C,Indicadores!$B25,BD!$A:$A,Indicadores!N$9),NA())</f>
        <v>0.59951340589152824</v>
      </c>
      <c r="O25" s="5"/>
      <c r="P25" s="5"/>
      <c r="Q25" s="58" t="str">
        <f>+IFERROR(AVERAGEIFS(BD!$K:$K,BD!$C:$C,Indicadores!$B25,BD!$A:$A,"&gt;="&amp;$J$1),"-")</f>
        <v>-</v>
      </c>
      <c r="R25" s="59"/>
      <c r="S25" s="59" t="e">
        <f ca="1">IFERROR(AVERAGEIFS(BD!$K:$K,BD!$C:$C,Indicadores!$B25,BD!$A:$A,Indicadores!S$9),NA())</f>
        <v>#N/A</v>
      </c>
      <c r="T25" s="59" t="e">
        <f ca="1">IFERROR(AVERAGEIFS(BD!$K:$K,BD!$C:$C,Indicadores!$B25,BD!$A:$A,Indicadores!T$9),NA())</f>
        <v>#N/A</v>
      </c>
      <c r="U25" s="59" t="e">
        <f ca="1">IFERROR(AVERAGEIFS(BD!$K:$K,BD!$C:$C,Indicadores!$B25,BD!$A:$A,Indicadores!U$9),NA())</f>
        <v>#N/A</v>
      </c>
      <c r="V25" s="59" t="e">
        <f>IFERROR(AVERAGEIFS(BD!$K:$K,BD!$C:$C,Indicadores!$B25,BD!$A:$A,Indicadores!V$9),NA())</f>
        <v>#N/A</v>
      </c>
      <c r="W25" s="59" t="e">
        <f ca="1">IFERROR(AVERAGEIFS(BD!$K:$K,BD!$C:$C,Indicadores!$B25,BD!$A:$A,Indicadores!W$9),NA())</f>
        <v>#N/A</v>
      </c>
      <c r="X25" s="59" t="e">
        <f ca="1">IFERROR(AVERAGEIFS(BD!$K:$K,BD!$C:$C,Indicadores!$B25,BD!$A:$A,Indicadores!X$9),NA())</f>
        <v>#N/A</v>
      </c>
      <c r="Y25" s="59" t="e">
        <f ca="1">IFERROR(AVERAGEIFS(BD!$K:$K,BD!$C:$C,Indicadores!$B25,BD!$A:$A,Indicadores!Y$9),NA())</f>
        <v>#N/A</v>
      </c>
      <c r="Z25" s="59" t="e">
        <f ca="1">IFERROR(AVERAGEIFS(BD!$K:$K,BD!$C:$C,Indicadores!$B25,BD!$A:$A,Indicadores!Z$9),NA())</f>
        <v>#N/A</v>
      </c>
      <c r="AA25" s="59" t="e">
        <f ca="1">IFERROR(AVERAGEIFS(BD!$K:$K,BD!$C:$C,Indicadores!$B25,BD!$A:$A,Indicadores!AA$9),NA())</f>
        <v>#N/A</v>
      </c>
      <c r="AC25" s="12">
        <f>+Resultado!D15</f>
        <v>5.3999999999999999E-2</v>
      </c>
      <c r="AD25" s="154">
        <f t="shared" si="99"/>
        <v>0.127789046653144</v>
      </c>
      <c r="AE25" s="100">
        <f t="shared" si="86"/>
        <v>8.9431809686759622E-2</v>
      </c>
      <c r="AF25" s="110">
        <f t="shared" ca="1" si="100"/>
        <v>0.1801715919923737</v>
      </c>
      <c r="AG25" s="100">
        <f t="shared" ca="1" si="101"/>
        <v>0.1311196349610097</v>
      </c>
      <c r="AH25" s="110">
        <f t="shared" ca="1" si="87"/>
        <v>0.1801715919923737</v>
      </c>
      <c r="AI25" s="100">
        <f t="shared" ca="1" si="102"/>
        <v>0.10263252573378327</v>
      </c>
      <c r="AJ25" s="110">
        <f t="shared" ca="1" si="88"/>
        <v>0.14952531645569619</v>
      </c>
      <c r="AK25" s="100">
        <f t="shared" ca="1" si="103"/>
        <v>0.10752012530265477</v>
      </c>
      <c r="AL25" s="110">
        <f t="shared" ca="1" si="89"/>
        <v>0.14952531645569619</v>
      </c>
      <c r="AM25" s="100">
        <f t="shared" ca="1" si="104"/>
        <v>0.1055989489898727</v>
      </c>
      <c r="AN25" s="110">
        <f t="shared" ca="1" si="90"/>
        <v>0.1801715919923737</v>
      </c>
      <c r="AO25" s="100">
        <f t="shared" ca="1" si="91"/>
        <v>0.10801528476024676</v>
      </c>
      <c r="AP25" s="110">
        <f>+Resultado!E15</f>
        <v>5.3999999999999999E-2</v>
      </c>
      <c r="AQ25" s="110">
        <f t="shared" si="92"/>
        <v>0</v>
      </c>
      <c r="AR25" s="156">
        <f t="shared" si="93"/>
        <v>0</v>
      </c>
      <c r="AS25" s="110">
        <f t="shared" ca="1" si="105"/>
        <v>0</v>
      </c>
      <c r="AT25" s="156">
        <f t="shared" ca="1" si="106"/>
        <v>0</v>
      </c>
      <c r="AU25" s="110">
        <f t="shared" ca="1" si="94"/>
        <v>0</v>
      </c>
      <c r="AV25" s="156">
        <f t="shared" ca="1" si="107"/>
        <v>0</v>
      </c>
      <c r="AW25" s="110">
        <f t="shared" ca="1" si="95"/>
        <v>0</v>
      </c>
      <c r="AX25" s="156">
        <f t="shared" ca="1" si="108"/>
        <v>0</v>
      </c>
      <c r="AY25" s="110">
        <f t="shared" ca="1" si="96"/>
        <v>0</v>
      </c>
      <c r="AZ25" s="156">
        <f t="shared" ca="1" si="109"/>
        <v>0</v>
      </c>
      <c r="BA25" s="110">
        <f t="shared" ca="1" si="97"/>
        <v>0</v>
      </c>
      <c r="BB25" s="156">
        <f t="shared" ca="1" si="98"/>
        <v>0</v>
      </c>
      <c r="BD25" s="88"/>
      <c r="BF25" s="96">
        <f t="shared" si="60"/>
        <v>6.031659719492323E-2</v>
      </c>
      <c r="BG25" s="152">
        <f t="shared" si="61"/>
        <v>5.740640723087212E-2</v>
      </c>
      <c r="BH25" s="96">
        <f t="shared" ca="1" si="76"/>
        <v>0</v>
      </c>
      <c r="BI25" s="5">
        <f t="shared" ca="1" si="62"/>
        <v>0</v>
      </c>
      <c r="BJ25" s="96">
        <f ca="1">+_xlfn.IFNA(IF(H28=0,0,$AC28),0)/(_xlfn.IFNA(IF(H25=0,0,$AC25),0)+_xlfn.IFNA(IF(H26=0,0,$AC26),0)+_xlfn.IFNA(IF(H27=0,0,$AC27),0)+_xlfn.IFNA(IF(H28=0,0,$AC28),0)+_xlfn.IFNA(IF(H29=0,0,$AC29),0)+_xlfn.IFNA(IF(H30=0,0,$AC30),0)+_xlfn.IFNA(IF(H31=0,0,$AC31),0)+_xlfn.IFNA(IF(H35=0,0,$AC35),0)+_xlfn.IFNA(IF(H36=0,0,$AC36),0)+_xlfn.IFNA(IF(H37=0,0,$AC37),0)+_xlfn.IFNA(IF(H38=0,0,$AC38),0)+_xlfn.IFNA(IF(H39=0,0,$AC39),0)+_xlfn.IFNA(IF(H40=0,0,$AC40),0)+_xlfn.IFNA(IF(H41=0,0,$AC41),0)+_xlfn.IFNA(IF(H42=0,0,$AC42),0)+_xlfn.IFNA(IF(H46=0,0,$AC46),0)+_xlfn.IFNA(IF(H47=0,0,$AC47),0)+_xlfn.IFNA(IF(H48=0,0,$AC48),0)+_xlfn.IFNA(IF(H52=0,0,$AC52),0)+_xlfn.IFNA(IF(H53=0,0,$AC53),0)+_xlfn.IFNA(IF(H54=0,0,$AC54),0)+_xlfn.IFNA(IF(H55=0,0,$AC55),0)+_xlfn.IFNA(IF(H56=0,0,$AC56),0)+_xlfn.IFNA(IF(H57=0,0,$AC57),0))</f>
        <v>0</v>
      </c>
      <c r="BK25" s="5">
        <f t="shared" ca="1" si="63"/>
        <v>0</v>
      </c>
      <c r="BL25" s="96">
        <f t="shared" ca="1" si="78"/>
        <v>6.4188211704995918E-2</v>
      </c>
      <c r="BM25" s="5">
        <f t="shared" ca="1" si="64"/>
        <v>6.4188211704995918E-2</v>
      </c>
      <c r="BN25" s="96">
        <f t="shared" ca="1" si="79"/>
        <v>6.4188211704995918E-2</v>
      </c>
      <c r="BO25" s="5">
        <f t="shared" ca="1" si="65"/>
        <v>5.7994231997865173E-2</v>
      </c>
      <c r="BP25" s="96">
        <f t="shared" ca="1" si="80"/>
        <v>0</v>
      </c>
      <c r="BQ25" s="5">
        <f t="shared" ca="1" si="66"/>
        <v>0</v>
      </c>
      <c r="BR25" s="100" t="e">
        <f t="shared" ca="1" si="28"/>
        <v>#DIV/0!</v>
      </c>
      <c r="BS25" s="88">
        <f t="shared" si="67"/>
        <v>0</v>
      </c>
      <c r="BT25" s="152">
        <f t="shared" si="68"/>
        <v>0</v>
      </c>
      <c r="BU25" s="145">
        <f t="shared" ca="1" si="81"/>
        <v>0</v>
      </c>
      <c r="BV25" s="5">
        <f t="shared" ca="1" si="69"/>
        <v>0</v>
      </c>
      <c r="BW25" s="145">
        <f t="shared" ca="1" si="82"/>
        <v>0</v>
      </c>
      <c r="BX25" s="5">
        <f t="shared" ca="1" si="70"/>
        <v>0</v>
      </c>
      <c r="BY25" s="145">
        <f t="shared" ca="1" si="83"/>
        <v>0</v>
      </c>
      <c r="BZ25" s="5">
        <f t="shared" ca="1" si="71"/>
        <v>0</v>
      </c>
      <c r="CA25" s="145">
        <f t="shared" ca="1" si="84"/>
        <v>0</v>
      </c>
      <c r="CB25" s="5">
        <f t="shared" ca="1" si="72"/>
        <v>0</v>
      </c>
      <c r="CC25" s="145">
        <f t="shared" ca="1" si="85"/>
        <v>0</v>
      </c>
      <c r="CD25" s="99">
        <f t="shared" ca="1" si="73"/>
        <v>0</v>
      </c>
      <c r="CH25" s="100"/>
      <c r="CI25" s="48">
        <f>+Resultado!J18</f>
        <v>0.8</v>
      </c>
      <c r="CJ25" s="48" t="e">
        <f t="shared" ca="1" si="74"/>
        <v>#N/A</v>
      </c>
      <c r="CK25" s="5" t="e">
        <f t="shared" ca="1" si="58"/>
        <v>#N/A</v>
      </c>
      <c r="CM25" s="48">
        <f>+Resultado!F18</f>
        <v>0.8</v>
      </c>
      <c r="CN25" s="48">
        <f ca="1">+CM25-N25</f>
        <v>0.20048659410847181</v>
      </c>
      <c r="CO25" s="5">
        <f t="shared" ca="1" si="59"/>
        <v>-0.20048659410847181</v>
      </c>
    </row>
    <row r="26" spans="1:93" x14ac:dyDescent="0.25">
      <c r="A26" s="10" t="s">
        <v>2</v>
      </c>
      <c r="B26" s="22" t="s">
        <v>7</v>
      </c>
      <c r="C26" s="53"/>
      <c r="D26" s="5">
        <f>+IFERROR(AVERAGEIFS(BD!$G:$G,BD!$C:$C,Indicadores!$B26,BD!$A:$A,"&gt;="&amp;$J$1),"-")</f>
        <v>0.97499403483655445</v>
      </c>
      <c r="E26" s="5"/>
      <c r="F26" s="5" t="e">
        <f ca="1">IFERROR(AVERAGEIFS(BD!$G:$G,BD!$C:$C,Indicadores!$B26,BD!$A:$A,Indicadores!F$9),NA())</f>
        <v>#N/A</v>
      </c>
      <c r="G26" s="5" t="e">
        <f ca="1">IFERROR(AVERAGEIFS(BD!$G:$G,BD!$C:$C,Indicadores!$B26,BD!$A:$A,Indicadores!G$9),NA())</f>
        <v>#N/A</v>
      </c>
      <c r="H26" s="5" t="e">
        <f ca="1">IFERROR(AVERAGEIFS(BD!$G:$G,BD!$C:$C,Indicadores!$B26,BD!$A:$A,Indicadores!H$9),NA())</f>
        <v>#N/A</v>
      </c>
      <c r="I26" s="5">
        <f ca="1">IFERROR(AVERAGEIFS(BD!$G:$G,BD!$C:$C,Indicadores!$B26,BD!$A:$A,Indicadores!I$9),NA())</f>
        <v>0.90909090909090906</v>
      </c>
      <c r="J26" s="5">
        <f ca="1">IFERROR(AVERAGEIFS(BD!$G:$G,BD!$C:$C,Indicadores!$B26,BD!$A:$A,Indicadores!J$9),NA())</f>
        <v>0.90909090909090906</v>
      </c>
      <c r="K26" s="5">
        <f ca="1">IFERROR(AVERAGEIFS(BD!$G:$G,BD!$C:$C,Indicadores!$B26,BD!$A:$A,Indicadores!K$9),NA())</f>
        <v>0.9658792650918635</v>
      </c>
      <c r="L26" s="5">
        <f ca="1">IFERROR(AVERAGEIFS(BD!$G:$G,BD!$C:$C,Indicadores!$B26,BD!$A:$A,Indicadores!L$9),NA())</f>
        <v>0.9658792650918635</v>
      </c>
      <c r="M26" s="5" t="e">
        <f ca="1">IFERROR(AVERAGEIFS(BD!$G:$G,BD!$C:$C,Indicadores!$B26,BD!$A:$A,Indicadores!M$9),NA())</f>
        <v>#N/A</v>
      </c>
      <c r="N26" s="5" t="e">
        <f ca="1">IFERROR(AVERAGEIFS(BD!$G:$G,BD!$C:$C,Indicadores!$B26,BD!$A:$A,Indicadores!N$9),NA())</f>
        <v>#N/A</v>
      </c>
      <c r="O26" s="5" t="e">
        <f>IFERROR(AVERAGEIFS(BD!$G:$G,BD!$C:$C,Indicadores!$B26,BD!$A:$A,Indicadores!O$9),NA())</f>
        <v>#N/A</v>
      </c>
      <c r="P26" s="5" t="e">
        <f>IFERROR(AVERAGEIFS(BD!$G:$G,BD!$C:$C,Indicadores!$B26,BD!$A:$A,Indicadores!P$9),NA())</f>
        <v>#N/A</v>
      </c>
      <c r="Q26" s="58">
        <f>+IFERROR(AVERAGEIFS(BD!$K:$K,BD!$C:$C,Indicadores!$B26,BD!$A:$A,"&gt;="&amp;$J$1),"-")</f>
        <v>0.96192715552796515</v>
      </c>
      <c r="R26" s="59"/>
      <c r="S26" s="59" t="e">
        <f ca="1">IFERROR(AVERAGEIFS(BD!$K:$K,BD!$C:$C,Indicadores!$B26,BD!$A:$A,Indicadores!S$9),NA())</f>
        <v>#N/A</v>
      </c>
      <c r="T26" s="59" t="e">
        <f ca="1">IFERROR(AVERAGEIFS(BD!$K:$K,BD!$C:$C,Indicadores!$B26,BD!$A:$A,Indicadores!T$9),NA())</f>
        <v>#N/A</v>
      </c>
      <c r="U26" s="59" t="e">
        <f ca="1">IFERROR(AVERAGEIFS(BD!$K:$K,BD!$C:$C,Indicadores!$B26,BD!$A:$A,Indicadores!U$9),NA())</f>
        <v>#N/A</v>
      </c>
      <c r="V26" s="59" t="e">
        <f>IFERROR(AVERAGEIFS(BD!$K:$K,BD!$C:$C,Indicadores!$B26,BD!$A:$A,Indicadores!V$9),NA())</f>
        <v>#N/A</v>
      </c>
      <c r="W26" s="59">
        <f ca="1">IFERROR(AVERAGEIFS(BD!$K:$K,BD!$C:$C,Indicadores!$B26,BD!$A:$A,Indicadores!W$9),NA())</f>
        <v>1</v>
      </c>
      <c r="X26" s="59">
        <f ca="1">IFERROR(AVERAGEIFS(BD!$K:$K,BD!$C:$C,Indicadores!$B26,BD!$A:$A,Indicadores!X$9),NA())</f>
        <v>1</v>
      </c>
      <c r="Y26" s="59">
        <f ca="1">IFERROR(AVERAGEIFS(BD!$K:$K,BD!$C:$C,Indicadores!$B26,BD!$A:$A,Indicadores!Y$9),NA())</f>
        <v>1</v>
      </c>
      <c r="Z26" s="59" t="e">
        <f ca="1">IFERROR(AVERAGEIFS(BD!$K:$K,BD!$C:$C,Indicadores!$B26,BD!$A:$A,Indicadores!Z$9),NA())</f>
        <v>#N/A</v>
      </c>
      <c r="AA26" s="59" t="e">
        <f ca="1">IFERROR(AVERAGEIFS(BD!$K:$K,BD!$C:$C,Indicadores!$B26,BD!$A:$A,Indicadores!AA$9),NA())</f>
        <v>#N/A</v>
      </c>
      <c r="AC26" s="12">
        <f>+Resultado!D16</f>
        <v>6.142857142857143E-2</v>
      </c>
      <c r="AD26" s="154">
        <f t="shared" si="99"/>
        <v>0.14536849222447598</v>
      </c>
      <c r="AE26" s="100">
        <f t="shared" si="86"/>
        <v>0.14173341277204812</v>
      </c>
      <c r="AF26" s="110">
        <f t="shared" ca="1" si="100"/>
        <v>0</v>
      </c>
      <c r="AG26" s="100">
        <f t="shared" ca="1" si="101"/>
        <v>0</v>
      </c>
      <c r="AH26" s="110">
        <f t="shared" ca="1" si="87"/>
        <v>0</v>
      </c>
      <c r="AI26" s="100">
        <f t="shared" ca="1" si="102"/>
        <v>0</v>
      </c>
      <c r="AJ26" s="110">
        <f t="shared" ca="1" si="88"/>
        <v>0.17009493670886075</v>
      </c>
      <c r="AK26" s="100">
        <f t="shared" ca="1" si="103"/>
        <v>0.15463176064441886</v>
      </c>
      <c r="AL26" s="110">
        <f t="shared" ca="1" si="89"/>
        <v>0.17009493670886075</v>
      </c>
      <c r="AM26" s="100">
        <f t="shared" ca="1" si="104"/>
        <v>0.16429117246420147</v>
      </c>
      <c r="AN26" s="110">
        <f t="shared" ca="1" si="90"/>
        <v>0</v>
      </c>
      <c r="AO26" s="100">
        <f t="shared" ca="1" si="91"/>
        <v>0</v>
      </c>
      <c r="AP26" s="110">
        <f>+Resultado!E16</f>
        <v>6.142857142857143E-2</v>
      </c>
      <c r="AQ26" s="110">
        <f t="shared" si="92"/>
        <v>0.19999999999999998</v>
      </c>
      <c r="AR26" s="156">
        <f t="shared" si="93"/>
        <v>0.192385431105593</v>
      </c>
      <c r="AS26" s="110">
        <f t="shared" ca="1" si="105"/>
        <v>0</v>
      </c>
      <c r="AT26" s="156">
        <f t="shared" ca="1" si="106"/>
        <v>0</v>
      </c>
      <c r="AU26" s="110">
        <f t="shared" ca="1" si="94"/>
        <v>0</v>
      </c>
      <c r="AV26" s="156">
        <f t="shared" ca="1" si="107"/>
        <v>0</v>
      </c>
      <c r="AW26" s="110">
        <f t="shared" ca="1" si="95"/>
        <v>0.25</v>
      </c>
      <c r="AX26" s="156">
        <f t="shared" ca="1" si="108"/>
        <v>0.25</v>
      </c>
      <c r="AY26" s="110">
        <f t="shared" ca="1" si="96"/>
        <v>0.25</v>
      </c>
      <c r="AZ26" s="156">
        <f t="shared" ca="1" si="109"/>
        <v>0.25</v>
      </c>
      <c r="BA26" s="110">
        <f t="shared" ca="1" si="97"/>
        <v>0</v>
      </c>
      <c r="BB26" s="156">
        <f t="shared" ca="1" si="98"/>
        <v>0</v>
      </c>
      <c r="BD26" s="88"/>
      <c r="BF26" s="96">
        <f>+IF(D32="-",0,$AC32)/(IF(D$11="-",0,$AC$11)+IF(D$12="-",0,$AC$12)+IF(D$13="-",0,$AC$13)+IF(D$14="-",0,$AC$14)+IF(D$15="-",0,$AC$15)+IF(D$16="-",0,$AC$16)+IF(D$17="-",0,$AC$17)+IF(D$21="-",0,$AC$21)+IF(D$22="-",0,$AC$22)+IF(D$23="-",0,$AC$23)+IF(D$24="-",0,$AC$24)+IF(D$25="-",0,$AC$25)+IF(D$26="-",0,$AC$26)+IF(D$27="-",0,$AC$27)+IF(D$28="-",0,$AC$28)+IF(D$32="-",0,$AC$32)+IF(D$33="-",0,$AC$33)+IF(D$34="-",0,$AC$34)+IF(D$38="-",0,$AC$38)+IF(D$39="-",0,$AC$39)+IF(D$40="-",0,$AC$40)+IF(D$41="-",0,$AC$41)+IF(D$42="-",0,$AC$42)+IF(D$43="-",0,$AC$43))</f>
        <v>0</v>
      </c>
      <c r="BG26" s="5">
        <f>IFERROR(D32*BF26,0)</f>
        <v>0</v>
      </c>
      <c r="BH26" s="96">
        <f ca="1">+_xlfn.IFNA(IF(F32=0,0,$AC32),0)/(_xlfn.IFNA(IF(F$11=0,0,$AC$11),0)+_xlfn.IFNA(IF(F$12=0,0,$AC$12),0)+_xlfn.IFNA(IF(F$13=0,0,$AC$13),0)+_xlfn.IFNA(IF(F$14=0,0,$AC$14),0)+_xlfn.IFNA(IF(F$15=0,0,$AC$15),0)+_xlfn.IFNA(IF(F$16=0,0,$AC$16),0)+_xlfn.IFNA(IF(F$17=0,0,$AC$17),0)+_xlfn.IFNA(IF(F$21=0,0,$AC$21),0)+_xlfn.IFNA(IF(F$22=0,0,$AC$22),0)+_xlfn.IFNA(IF(F$23=0,0,$AC$23),0)+_xlfn.IFNA(IF(F$24=0,0,$AC$24),0)+_xlfn.IFNA(IF(F$25=0,0,$AC$25),0)+_xlfn.IFNA(IF(F$26=0,0,$AC$26),0)+_xlfn.IFNA(IF(F$27=0,0,$AC$27),0)+_xlfn.IFNA(IF(F$28=0,0,$AC$28),0)+_xlfn.IFNA(IF(F$32=0,0,$AC$32),0)+_xlfn.IFNA(IF(F$33=0,0,$AC$33),0)+_xlfn.IFNA(IF(F$34=0,0,$AC$34),0)+_xlfn.IFNA(IF(F$38=0,0,$AC$38),0)+_xlfn.IFNA(IF(F$39=0,0,$AC$39),0)+_xlfn.IFNA(IF(F$40=0,0,$AC$40),0)+_xlfn.IFNA(IF(F$41=0,0,$AC$41),0)+_xlfn.IFNA(IF(F$42=0,0,$AC$42),0)+_xlfn.IFNA(IF(F$43=0,0,$AC$43),0))</f>
        <v>0</v>
      </c>
      <c r="BI26" s="5">
        <f ca="1">IFERROR(F32*BH26,0)</f>
        <v>0</v>
      </c>
      <c r="BJ26" s="96">
        <f ca="1">+_xlfn.IFNA(IF(H32=0,0,$AC32),0)/(_xlfn.IFNA(IF(H26=0,0,$AC26),0)+_xlfn.IFNA(IF(H27=0,0,$AC27),0)+_xlfn.IFNA(IF(H28=0,0,$AC28),0)+_xlfn.IFNA(IF(H29=0,0,$AC29),0)+_xlfn.IFNA(IF(H30=0,0,$AC30),0)+_xlfn.IFNA(IF(H31=0,0,$AC31),0)+_xlfn.IFNA(IF(H32=0,0,$AC32),0)+_xlfn.IFNA(IF(H36=0,0,$AC36),0)+_xlfn.IFNA(IF(H37=0,0,$AC37),0)+_xlfn.IFNA(IF(H38=0,0,$AC38),0)+_xlfn.IFNA(IF(H39=0,0,$AC39),0)+_xlfn.IFNA(IF(H40=0,0,$AC40),0)+_xlfn.IFNA(IF(H41=0,0,$AC41),0)+_xlfn.IFNA(IF(H42=0,0,$AC42),0)+_xlfn.IFNA(IF(H43=0,0,$AC43),0)+_xlfn.IFNA(IF(H47=0,0,$AC47),0)+_xlfn.IFNA(IF(H48=0,0,$AC48),0)+_xlfn.IFNA(IF(H49=0,0,$AC49),0)+_xlfn.IFNA(IF(H53=0,0,$AC53),0)+_xlfn.IFNA(IF(H54=0,0,$AC54),0)+_xlfn.IFNA(IF(H55=0,0,$AC55),0)+_xlfn.IFNA(IF(H56=0,0,$AC56),0)+_xlfn.IFNA(IF(H57=0,0,$AC57),0)+_xlfn.IFNA(IF(H58=0,0,$AC58),0))</f>
        <v>0</v>
      </c>
      <c r="BK26" s="5">
        <f ca="1">IFERROR(H32*BJ26,0)</f>
        <v>0</v>
      </c>
      <c r="BL26" s="96">
        <f ca="1">+_xlfn.IFNA(IF(J32=0,0,$AC32),0)/(_xlfn.IFNA(IF(J$11=0,0,$AC$11),0)+_xlfn.IFNA(IF(J$12=0,0,$AC$12),0)+_xlfn.IFNA(IF(J$13=0,0,$AC$13),0)+_xlfn.IFNA(IF(J$14=0,0,$AC$14),0)+_xlfn.IFNA(IF(J$15=0,0,$AC$15),0)+_xlfn.IFNA(IF(J$16=0,0,$AC$16),0)+_xlfn.IFNA(IF(J$17=0,0,$AC$17),0)+_xlfn.IFNA(IF(J$21=0,0,$AC$21),0)+_xlfn.IFNA(IF(J$22=0,0,$AC$22),0)+_xlfn.IFNA(IF(J$23=0,0,$AC$23),0)+_xlfn.IFNA(IF(J$24=0,0,$AC$24),0)+_xlfn.IFNA(IF(J$25=0,0,$AC$25),0)+_xlfn.IFNA(IF(J$26=0,0,$AC$26),0)+_xlfn.IFNA(IF(J$27=0,0,$AC$27),0)+_xlfn.IFNA(IF(J$28=0,0,$AC$28),0)+_xlfn.IFNA(IF(J$32=0,0,$AC$32),0)+_xlfn.IFNA(IF(J$33=0,0,$AC$33),0)+_xlfn.IFNA(IF(J$34=0,0,$AC$34),0)+_xlfn.IFNA(IF(J$38=0,0,$AC$38),0)+_xlfn.IFNA(IF(J$39=0,0,$AC$39),0)+_xlfn.IFNA(IF(J$40=0,0,$AC$40),0)+_xlfn.IFNA(IF(J$41=0,0,$AC$41),0)+_xlfn.IFNA(IF(J$42=0,0,$AC$42),0)+_xlfn.IFNA(IF(J$43=0,0,$AC$43),0))</f>
        <v>0</v>
      </c>
      <c r="BM26" s="5">
        <f ca="1">IFERROR(J32*BL26,0)</f>
        <v>0</v>
      </c>
      <c r="BN26" s="96">
        <f ca="1">+_xlfn.IFNA(IF(L32=0,0,$AC32),0)/(_xlfn.IFNA(IF(L$11=0,0,$AC$11),0)+_xlfn.IFNA(IF(L$12=0,0,$AC$12),0)+_xlfn.IFNA(IF(L$13=0,0,$AC$13),0)+_xlfn.IFNA(IF(L$14=0,0,$AC$14),0)+_xlfn.IFNA(IF(L$15=0,0,$AC$15),0)+_xlfn.IFNA(IF(L$16=0,0,$AC$16),0)+_xlfn.IFNA(IF(L$17=0,0,$AC$17),0)+_xlfn.IFNA(IF(L$21=0,0,$AC$21),0)+_xlfn.IFNA(IF(L$22=0,0,$AC$22),0)+_xlfn.IFNA(IF(L$23=0,0,$AC$23),0)+_xlfn.IFNA(IF(L$24=0,0,$AC$24),0)+_xlfn.IFNA(IF(L$25=0,0,$AC$25),0)+_xlfn.IFNA(IF(L$26=0,0,$AC$26),0)+_xlfn.IFNA(IF(L$27=0,0,$AC$27),0)+_xlfn.IFNA(IF(L$28=0,0,$AC$28),0)+_xlfn.IFNA(IF(L$32=0,0,$AC$32),0)+_xlfn.IFNA(IF(L$33=0,0,$AC$33),0)+_xlfn.IFNA(IF(L$34=0,0,$AC$34),0)+_xlfn.IFNA(IF(L$38=0,0,$AC$38),0)+_xlfn.IFNA(IF(L$39=0,0,$AC$39),0)+_xlfn.IFNA(IF(L$40=0,0,$AC$40),0)+_xlfn.IFNA(IF(L$41=0,0,$AC$41),0)+_xlfn.IFNA(IF(L$42=0,0,$AC$42),0)+_xlfn.IFNA(IF(L$43=0,0,$AC$43),0))</f>
        <v>0</v>
      </c>
      <c r="BO26" s="5">
        <f ca="1">IFERROR(L32*BN26,0)</f>
        <v>0</v>
      </c>
      <c r="BP26" s="96">
        <f ca="1">+_xlfn.IFNA(IF(N32=0,0,$AC32),0)/(_xlfn.IFNA(IF(N$11=0,0,$AC$11),0)+_xlfn.IFNA(IF(N$12=0,0,$AC$12),0)+_xlfn.IFNA(IF(N$13=0,0,$AC$13),0)+_xlfn.IFNA(IF(N$14=0,0,$AC$14),0)+_xlfn.IFNA(IF(N$15=0,0,$AC$15),0)+_xlfn.IFNA(IF(N$16=0,0,$AC$16),0)+_xlfn.IFNA(IF(N$17=0,0,$AC$17),0)+_xlfn.IFNA(IF(N$21=0,0,$AC$21),0)+_xlfn.IFNA(IF(N$22=0,0,$AC$22),0)+_xlfn.IFNA(IF(N$23=0,0,$AC$23),0)+_xlfn.IFNA(IF(N$24=0,0,$AC$24),0)+_xlfn.IFNA(IF(N$25=0,0,$AC$25),0)+_xlfn.IFNA(IF(N$26=0,0,$AC$26),0)+_xlfn.IFNA(IF(N$27=0,0,$AC$27),0)+_xlfn.IFNA(IF(N$28=0,0,$AC$28),0)+_xlfn.IFNA(IF(N$32=0,0,$AC$32),0)+_xlfn.IFNA(IF(N$33=0,0,$AC$33),0)+_xlfn.IFNA(IF(N$34=0,0,$AC$34),0)+_xlfn.IFNA(IF(N$38=0,0,$AC$38),0)+_xlfn.IFNA(IF(N$39=0,0,$AC$39),0)+_xlfn.IFNA(IF(N$40=0,0,$AC$40),0)+_xlfn.IFNA(IF(N$41=0,0,$AC$41),0)+_xlfn.IFNA(IF(N$42=0,0,$AC$42),0)+_xlfn.IFNA(IF(N$43=0,0,$AC$43),0))</f>
        <v>0</v>
      </c>
      <c r="BQ26" s="5">
        <f ca="1">IFERROR(N32*BP26,0)</f>
        <v>0</v>
      </c>
      <c r="BR26" s="100" t="e">
        <f t="shared" ca="1" si="28"/>
        <v>#DIV/0!</v>
      </c>
      <c r="BS26" s="88">
        <f>+IF(Q32="-",0,$AP32)/(IF(Q$11="-",0,$AP$11)+IF(Q$12="-",0,$AP$12)+IF(Q$13="-",0,$AP$13)+IF(Q$14="-",0,$AP$14)+IF(Q$15="-",0,$AP$15)+IF(Q$16="-",0,$AP$16)+IF(Q$17="-",0,$AP$17)+IF(Q$21="-",0,$AP$21)+IF(Q$22="-",0,$AP$22)+IF(Q$23="-",0,$AP$23)+IF(Q$24="-",0,$AP$24)+IF(Q$25="-",0,$AP$25)+IF(Q$26="-",0,$AP$26)+IF(Q$27="-",0,$AP$27)+IF(Q$28="-",0,$AP$28)+IF(Q$31="-",0,$AP$32)+IF(Q$33="-",0,$AP$33)+IF(Q$34="-",0,$AP$34)+IF(Q$38="-",0,$AP$38)+IF(Q$39="-",0,$AP$39)+IF(Q$40="-",0,$AP$40)+IF(Q$41="-",0,$AP$41)+IF(Q$42="-",0,$AP$42)+IF(Q$43="-",0,$AP$43))</f>
        <v>3.9891724472311596E-2</v>
      </c>
      <c r="BT26" s="5">
        <f>IFERROR(Q32*BS26,0)</f>
        <v>3.1702797442750633E-2</v>
      </c>
      <c r="BU26" s="145">
        <f ca="1">+_xlfn.IFNA(IF(S32=0,0,$AP32),0)/(_xlfn.IFNA(IF(S$11=0,0,$AP$11),0)+_xlfn.IFNA(IF(S$12=0,0,$AP$12),0)+_xlfn.IFNA(IF(S$13=0,0,$AP$13),0)+_xlfn.IFNA(IF(S$14=0,0,$AP$14),0)+_xlfn.IFNA(IF(S$15=0,0,$AP$15),0)+_xlfn.IFNA(IF(S$16=0,0,$AP$16),0)+_xlfn.IFNA(IF(S$17=0,0,$AP$17),0)+_xlfn.IFNA(IF(S$21=0,0,$AP$21),0)+_xlfn.IFNA(IF(S$22=0,0,$AP$22),0)+_xlfn.IFNA(IF(S$23=0,0,$AP$23),0)+_xlfn.IFNA(IF(S$24=0,0,$AP$24),0)+_xlfn.IFNA(IF(S$25=0,0,$AP$25),0)+_xlfn.IFNA(IF(S$26=0,0,$AP$26),0)+_xlfn.IFNA(IF(S$27=0,0,$AP$27),0)+_xlfn.IFNA(IF(S$28=0,0,$AP$28),0)+_xlfn.IFNA(IF(S$32=0,0,$AP$32),0)+_xlfn.IFNA(IF(S$33=0,0,$AP$33),0)+_xlfn.IFNA(IF(S$34=0,0,$AP$34),0)+_xlfn.IFNA(IF(S$38=0,0,$AP$38),0)+_xlfn.IFNA(IF(S$39=0,0,$AP$39),0)+_xlfn.IFNA(IF(S$40=0,0,$AP$40),0)+_xlfn.IFNA(IF(S$41=0,0,$AP$41),0)+_xlfn.IFNA(IF(S$42=0,0,$AP$42),0)+_xlfn.IFNA(IF(S$43=0,0,$AP$43),0))</f>
        <v>4.3486559267611413E-2</v>
      </c>
      <c r="BV26" s="5">
        <f ca="1">IFERROR(S32*BU26,0)</f>
        <v>3.2652583794074562E-2</v>
      </c>
      <c r="BW26" s="145">
        <f ca="1">+_xlfn.IFNA(IF(U32=0,0,$AP32),0)/(_xlfn.IFNA(IF(U$11=0,0,$AP$11),0)+_xlfn.IFNA(IF(U$12=0,0,$AP$12),0)+_xlfn.IFNA(IF(U$13=0,0,$AP$13),0)+_xlfn.IFNA(IF(U$14=0,0,$AP$14),0)+_xlfn.IFNA(IF(U$15=0,0,$AP$15),0)+_xlfn.IFNA(IF(U$16=0,0,$AP$16),0)+_xlfn.IFNA(IF(U$17=0,0,$AP$17),0)+_xlfn.IFNA(IF(U$21=0,0,$AP$21),0)+_xlfn.IFNA(IF(U$22=0,0,$AP$22),0)+_xlfn.IFNA(IF(U$23=0,0,$AP$23),0)+_xlfn.IFNA(IF(U$24=0,0,$AP$24),0)+_xlfn.IFNA(IF(U$25=0,0,$AP$25),0)+_xlfn.IFNA(IF(U$26=0,0,$AP$26),0)+_xlfn.IFNA(IF(U$27=0,0,$AP$27),0)+_xlfn.IFNA(IF(U$28=0,0,$AP$28),0)+_xlfn.IFNA(IF(U$32=0,0,$AP$32),0)+_xlfn.IFNA(IF(U$33=0,0,$AP$33),0)+_xlfn.IFNA(IF(U$34=0,0,$AP$34),0)+_xlfn.IFNA(IF(U$38=0,0,$AP$38),0)+_xlfn.IFNA(IF(U$39=0,0,$AP$39),0)+_xlfn.IFNA(IF(U$40=0,0,$AP$40),0)+_xlfn.IFNA(IF(U$41=0,0,$AP$41),0)+_xlfn.IFNA(IF(U$42=0,0,$AP$42),0)+_xlfn.IFNA(IF(U$43=0,0,$AP$43),0))</f>
        <v>4.3486559267611413E-2</v>
      </c>
      <c r="BX26" s="5">
        <f ca="1">IFERROR(U32*BW26,0)</f>
        <v>3.7060465080429303E-2</v>
      </c>
      <c r="BY26" s="145">
        <f ca="1">+_xlfn.IFNA(IF(W32=0,0,$AP32),0)/(_xlfn.IFNA(IF(W$11=0,0,$AP$11),0)+_xlfn.IFNA(IF(W$12=0,0,$AP$12),0)+_xlfn.IFNA(IF(W$13=0,0,$AP$13),0)+_xlfn.IFNA(IF(W$14=0,0,$AP$14),0)+_xlfn.IFNA(IF(W$15=0,0,$AP$15),0)+_xlfn.IFNA(IF(W$16=0,0,$AP$16),0)+_xlfn.IFNA(IF(W$17=0,0,$AP$17),0)+_xlfn.IFNA(IF(W$21=0,0,$AP$21),0)+_xlfn.IFNA(IF(W$22=0,0,$AP$22),0)+_xlfn.IFNA(IF(W$23=0,0,$AP$23),0)+_xlfn.IFNA(IF(W$24=0,0,$AP$24),0)+_xlfn.IFNA(IF(W$25=0,0,$AP$25),0)+_xlfn.IFNA(IF(W$26=0,0,$AP$26),0)+_xlfn.IFNA(IF(W$27=0,0,$AP$27),0)+_xlfn.IFNA(IF(W$28=0,0,$AP$28),0)+_xlfn.IFNA(IF(W$32=0,0,$AP$32),0)+_xlfn.IFNA(IF(W$33=0,0,$AP$33),0)+_xlfn.IFNA(IF(W$34=0,0,$AP$34),0)+_xlfn.IFNA(IF(W$38=0,0,$AP$38),0)+_xlfn.IFNA(IF(W$39=0,0,$AP$39),0)+_xlfn.IFNA(IF(W$40=0,0,$AP$40),0)+_xlfn.IFNA(IF(W$41=0,0,$AP$41),0)+_xlfn.IFNA(IF(W$42=0,0,$AP$42),0)+_xlfn.IFNA(IF(W$43=0,0,$AP$43),0))</f>
        <v>4.3486559267611413E-2</v>
      </c>
      <c r="BZ26" s="5">
        <f ca="1">IFERROR(W32*BY26,0)</f>
        <v>3.7070704865418955E-2</v>
      </c>
      <c r="CA26" s="145">
        <f ca="1">+_xlfn.IFNA(IF(Y32=0,0,$AP32),0)/(_xlfn.IFNA(IF(Y$11=0,0,$AP$11),0)+_xlfn.IFNA(IF(Y$12=0,0,$AP$12),0)+_xlfn.IFNA(IF(Y$13=0,0,$AP$13),0)+_xlfn.IFNA(IF(Y$14=0,0,$AP$14),0)+_xlfn.IFNA(IF(Y$15=0,0,$AP$15),0)+_xlfn.IFNA(IF(Y$16=0,0,$AP$16),0)+_xlfn.IFNA(IF(Y$17=0,0,$AP$17),0)+_xlfn.IFNA(IF(Y$21=0,0,$AP$21),0)+_xlfn.IFNA(IF(Y$22=0,0,$AP$22),0)+_xlfn.IFNA(IF(Y$23=0,0,$AP$23),0)+_xlfn.IFNA(IF(Y$24=0,0,$AP$24),0)+_xlfn.IFNA(IF(Y$25=0,0,$AP$25),0)+_xlfn.IFNA(IF(Y$26=0,0,$AP$26),0)+_xlfn.IFNA(IF(Y$27=0,0,$AP$27),0)+_xlfn.IFNA(IF(Y$28=0,0,$AP$28),0)+_xlfn.IFNA(IF(Y$32=0,0,$AP$32),0)+_xlfn.IFNA(IF(Y$33=0,0,$AP$33),0)+_xlfn.IFNA(IF(Y$34=0,0,$AP$34),0)+_xlfn.IFNA(IF(Y$38=0,0,$AP$38),0)+_xlfn.IFNA(IF(Y$39=0,0,$AP$39),0)+_xlfn.IFNA(IF(Y$40=0,0,$AP$40),0)+_xlfn.IFNA(IF(Y$41=0,0,$AP$41),0)+_xlfn.IFNA(IF(Y$42=0,0,$AP$42),0)+_xlfn.IFNA(IF(Y$43=0,0,$AP$43),0))</f>
        <v>4.3486559267611413E-2</v>
      </c>
      <c r="CB26" s="5">
        <f ca="1">IFERROR(Y32*CA26,0)</f>
        <v>4.0363478945712204E-2</v>
      </c>
      <c r="CC26" s="145">
        <f ca="1">+_xlfn.IFNA(IF(AA32=0,0,$AP32),0)/(_xlfn.IFNA(IF(AA$11=0,0,$AP$11),0)+_xlfn.IFNA(IF(AA$12=0,0,$AP$12),0)+_xlfn.IFNA(IF(AA$13=0,0,$AP$13),0)+_xlfn.IFNA(IF(AA$14=0,0,$AP$14),0)+_xlfn.IFNA(IF(AA$15=0,0,$AP$15),0)+_xlfn.IFNA(IF(AA$16=0,0,$AP$16),0)+_xlfn.IFNA(IF(AA$17=0,0,$AP$17),0)+_xlfn.IFNA(IF(AA$21=0,0,$AP$21),0)+_xlfn.IFNA(IF(AA$22=0,0,$AP$22),0)+_xlfn.IFNA(IF(AA$23=0,0,$AP$23),0)+_xlfn.IFNA(IF(AA$24=0,0,$AP$24),0)+_xlfn.IFNA(IF(AA$25=0,0,$AP$25),0)+_xlfn.IFNA(IF(AA$26=0,0,$AP$26),0)+_xlfn.IFNA(IF(AA$27=0,0,$AP$27),0)+_xlfn.IFNA(IF(AA$28=0,0,$AP$28),0)+_xlfn.IFNA(IF(AA$32=0,0,$AP$32),0)+_xlfn.IFNA(IF(AA$33=0,0,$AP$33),0)+_xlfn.IFNA(IF(AA$34=0,0,$AP$34),0)+_xlfn.IFNA(IF(AA$38=0,0,$AP$38),0)+_xlfn.IFNA(IF(AA$39=0,0,$AP$39),0)+_xlfn.IFNA(IF(AA$40=0,0,$AP$40),0)+_xlfn.IFNA(IF(AA$41=0,0,$AP$41),0)+_xlfn.IFNA(IF(AA$42=0,0,$AP$42),0)+_xlfn.IFNA(IF(AA$43=0,0,$AP$43),0))</f>
        <v>4.3486559267611413E-2</v>
      </c>
      <c r="CD26" s="99">
        <f ca="1">IFERROR(AA32*CC26,0)</f>
        <v>3.2565393790765791E-2</v>
      </c>
      <c r="CH26" s="100"/>
      <c r="CI26" s="48">
        <f>+Resultado!J19</f>
        <v>0.94</v>
      </c>
      <c r="CJ26" s="48">
        <f ca="1">+CI26-AA32</f>
        <v>0.191138872809826</v>
      </c>
      <c r="CK26" s="5">
        <f t="shared" ca="1" si="58"/>
        <v>-0.191138872809826</v>
      </c>
      <c r="CM26" s="48">
        <f>+Resultado!F19</f>
        <v>0</v>
      </c>
      <c r="CN26" s="48" t="e">
        <f ca="1">+CM26-N32</f>
        <v>#N/A</v>
      </c>
      <c r="CO26" s="5" t="e">
        <f t="shared" ca="1" si="59"/>
        <v>#N/A</v>
      </c>
    </row>
    <row r="27" spans="1:93" x14ac:dyDescent="0.25">
      <c r="A27" s="10" t="s">
        <v>2</v>
      </c>
      <c r="B27" s="22" t="s">
        <v>35</v>
      </c>
      <c r="C27" s="53"/>
      <c r="D27" s="5" t="str">
        <f>+IFERROR(AVERAGEIFS(BD!$G:$G,BD!$C:$C,Indicadores!$B27,BD!$A:$A,"&gt;="&amp;$J$1),"-")</f>
        <v>-</v>
      </c>
      <c r="E27" s="5"/>
      <c r="F27" s="5" t="e">
        <f ca="1">IFERROR(AVERAGEIFS(BD!$G:$G,BD!$C:$C,Indicadores!$B27,BD!$A:$A,Indicadores!F$9),NA())</f>
        <v>#N/A</v>
      </c>
      <c r="G27" s="5" t="e">
        <f ca="1">IFERROR(AVERAGEIFS(BD!$G:$G,BD!$C:$C,Indicadores!$B27,BD!$A:$A,Indicadores!G$9),NA())</f>
        <v>#N/A</v>
      </c>
      <c r="H27" s="5" t="e">
        <f ca="1">IFERROR(AVERAGEIFS(BD!$G:$G,BD!$C:$C,Indicadores!$B27,BD!$A:$A,Indicadores!H$9),NA())</f>
        <v>#N/A</v>
      </c>
      <c r="I27" s="5" t="e">
        <f ca="1">IFERROR(AVERAGEIFS(BD!$G:$G,BD!$C:$C,Indicadores!$B27,BD!$A:$A,Indicadores!I$9),NA())</f>
        <v>#N/A</v>
      </c>
      <c r="J27" s="5" t="e">
        <f ca="1">IFERROR(AVERAGEIFS(BD!$G:$G,BD!$C:$C,Indicadores!$B27,BD!$A:$A,Indicadores!J$9),NA())</f>
        <v>#N/A</v>
      </c>
      <c r="K27" s="5" t="e">
        <f ca="1">IFERROR(AVERAGEIFS(BD!$G:$G,BD!$C:$C,Indicadores!$B27,BD!$A:$A,Indicadores!K$9),NA())</f>
        <v>#N/A</v>
      </c>
      <c r="L27" s="5" t="e">
        <f ca="1">IFERROR(AVERAGEIFS(BD!$G:$G,BD!$C:$C,Indicadores!$B27,BD!$A:$A,Indicadores!L$9),NA())</f>
        <v>#N/A</v>
      </c>
      <c r="M27" s="5" t="e">
        <f ca="1">IFERROR(AVERAGEIFS(BD!$G:$G,BD!$C:$C,Indicadores!$B27,BD!$A:$A,Indicadores!M$9),NA())</f>
        <v>#N/A</v>
      </c>
      <c r="N27" s="5" t="e">
        <f ca="1">IFERROR(AVERAGEIFS(BD!$G:$G,BD!$C:$C,Indicadores!$B27,BD!$A:$A,Indicadores!N$9),NA())</f>
        <v>#N/A</v>
      </c>
      <c r="O27" s="5"/>
      <c r="P27" s="5"/>
      <c r="Q27" s="58" t="str">
        <f>+IFERROR(AVERAGEIFS(BD!$K:$K,BD!$C:$C,Indicadores!$B27,BD!$A:$A,"&gt;="&amp;$J$1),"-")</f>
        <v>-</v>
      </c>
      <c r="R27" s="59"/>
      <c r="S27" s="59" t="e">
        <f ca="1">IFERROR(AVERAGEIFS(BD!$K:$K,BD!$C:$C,Indicadores!$B27,BD!$A:$A,Indicadores!S$9),NA())</f>
        <v>#N/A</v>
      </c>
      <c r="T27" s="59" t="e">
        <f ca="1">IFERROR(AVERAGEIFS(BD!$K:$K,BD!$C:$C,Indicadores!$B27,BD!$A:$A,Indicadores!T$9),NA())</f>
        <v>#N/A</v>
      </c>
      <c r="U27" s="59" t="e">
        <f ca="1">IFERROR(AVERAGEIFS(BD!$K:$K,BD!$C:$C,Indicadores!$B27,BD!$A:$A,Indicadores!U$9),NA())</f>
        <v>#N/A</v>
      </c>
      <c r="V27" s="59" t="e">
        <f>IFERROR(AVERAGEIFS(BD!$K:$K,BD!$C:$C,Indicadores!$B27,BD!$A:$A,Indicadores!V$9),NA())</f>
        <v>#N/A</v>
      </c>
      <c r="W27" s="59" t="e">
        <f ca="1">IFERROR(AVERAGEIFS(BD!$K:$K,BD!$C:$C,Indicadores!$B27,BD!$A:$A,Indicadores!W$9),NA())</f>
        <v>#N/A</v>
      </c>
      <c r="X27" s="59" t="e">
        <f ca="1">IFERROR(AVERAGEIFS(BD!$K:$K,BD!$C:$C,Indicadores!$B27,BD!$A:$A,Indicadores!X$9),NA())</f>
        <v>#N/A</v>
      </c>
      <c r="Y27" s="59" t="e">
        <f ca="1">IFERROR(AVERAGEIFS(BD!$K:$K,BD!$C:$C,Indicadores!$B27,BD!$A:$A,Indicadores!Y$9),NA())</f>
        <v>#N/A</v>
      </c>
      <c r="Z27" s="59" t="e">
        <f ca="1">IFERROR(AVERAGEIFS(BD!$K:$K,BD!$C:$C,Indicadores!$B27,BD!$A:$A,Indicadores!Z$9),NA())</f>
        <v>#N/A</v>
      </c>
      <c r="AA27" s="59" t="e">
        <f ca="1">IFERROR(AVERAGEIFS(BD!$K:$K,BD!$C:$C,Indicadores!$B27,BD!$A:$A,Indicadores!AA$9),NA())</f>
        <v>#N/A</v>
      </c>
      <c r="AC27" s="12">
        <f>+Resultado!D17</f>
        <v>6.142857142857143E-2</v>
      </c>
      <c r="AD27" s="154">
        <f>+IF(D27="-",0,$AC27)/(IF(D$21="-",0,$AC$21)+IF(D$22="-",0,$AC$22)+IF(D$23="-",0,$AC$23)+IF(D$24="-",0,$AC$24)+IF(D$25="-",0,$AC$25)+IF(D$26="-",0,$AC$26)+IF(D$27="-",0,$AC$27)+IF(D$28="-",0,$AC$28))</f>
        <v>0</v>
      </c>
      <c r="AE27" s="100">
        <f t="shared" si="86"/>
        <v>0</v>
      </c>
      <c r="AF27" s="110">
        <f t="shared" ca="1" si="100"/>
        <v>0</v>
      </c>
      <c r="AG27" s="100">
        <f t="shared" ca="1" si="101"/>
        <v>0</v>
      </c>
      <c r="AH27" s="110">
        <f t="shared" ca="1" si="87"/>
        <v>0</v>
      </c>
      <c r="AI27" s="100">
        <f t="shared" ca="1" si="102"/>
        <v>0</v>
      </c>
      <c r="AJ27" s="110">
        <f t="shared" ca="1" si="88"/>
        <v>0</v>
      </c>
      <c r="AK27" s="100">
        <f t="shared" ca="1" si="103"/>
        <v>0</v>
      </c>
      <c r="AL27" s="110">
        <f t="shared" ca="1" si="89"/>
        <v>0</v>
      </c>
      <c r="AM27" s="100">
        <f t="shared" ca="1" si="104"/>
        <v>0</v>
      </c>
      <c r="AN27" s="110">
        <f t="shared" ca="1" si="90"/>
        <v>0</v>
      </c>
      <c r="AO27" s="100">
        <f t="shared" ca="1" si="91"/>
        <v>0</v>
      </c>
      <c r="AP27" s="110">
        <f>+Resultado!E17</f>
        <v>6.142857142857143E-2</v>
      </c>
      <c r="AQ27" s="110">
        <f t="shared" si="92"/>
        <v>0</v>
      </c>
      <c r="AR27" s="156">
        <f t="shared" si="93"/>
        <v>0</v>
      </c>
      <c r="AS27" s="110">
        <f t="shared" ca="1" si="105"/>
        <v>0</v>
      </c>
      <c r="AT27" s="156">
        <f t="shared" ca="1" si="106"/>
        <v>0</v>
      </c>
      <c r="AU27" s="110">
        <f t="shared" ca="1" si="94"/>
        <v>0</v>
      </c>
      <c r="AV27" s="156">
        <f t="shared" ca="1" si="107"/>
        <v>0</v>
      </c>
      <c r="AW27" s="110">
        <f t="shared" ca="1" si="95"/>
        <v>0</v>
      </c>
      <c r="AX27" s="156">
        <f t="shared" ca="1" si="108"/>
        <v>0</v>
      </c>
      <c r="AY27" s="110">
        <f t="shared" ca="1" si="96"/>
        <v>0</v>
      </c>
      <c r="AZ27" s="156">
        <f t="shared" ca="1" si="109"/>
        <v>0</v>
      </c>
      <c r="BA27" s="110">
        <f t="shared" ca="1" si="97"/>
        <v>0</v>
      </c>
      <c r="BB27" s="156">
        <f t="shared" ca="1" si="98"/>
        <v>0</v>
      </c>
      <c r="BD27" s="88"/>
      <c r="BF27" s="96">
        <f>+IF(D33="-",0,$AC33)/(IF(D$11="-",0,$AC$11)+IF(D$12="-",0,$AC$12)+IF(D$13="-",0,$AC$13)+IF(D$14="-",0,$AC$14)+IF(D$15="-",0,$AC$15)+IF(D$16="-",0,$AC$16)+IF(D$17="-",0,$AC$17)+IF(D$21="-",0,$AC$21)+IF(D$22="-",0,$AC$22)+IF(D$23="-",0,$AC$23)+IF(D$24="-",0,$AC$24)+IF(D$25="-",0,$AC$25)+IF(D$26="-",0,$AC$26)+IF(D$27="-",0,$AC$27)+IF(D$28="-",0,$AC$28)+IF(D$32="-",0,$AC$32)+IF(D$33="-",0,$AC$33)+IF(D$34="-",0,$AC$34)+IF(D$38="-",0,$AC$38)+IF(D$39="-",0,$AC$39)+IF(D$40="-",0,$AC$40)+IF(D$41="-",0,$AC$41)+IF(D$42="-",0,$AC$42)+IF(D$43="-",0,$AC$43))</f>
        <v>1.5152748362204368E-2</v>
      </c>
      <c r="BG27" s="5">
        <f>IFERROR(D33*BF27,0)</f>
        <v>1.2207882378450991E-2</v>
      </c>
      <c r="BH27" s="96">
        <f t="shared" ref="BH27:BH28" ca="1" si="110">+_xlfn.IFNA(IF(F33=0,0,$AC33),0)/(_xlfn.IFNA(IF(F$11=0,0,$AC$11),0)+_xlfn.IFNA(IF(F$12=0,0,$AC$12),0)+_xlfn.IFNA(IF(F$13=0,0,$AC$13),0)+_xlfn.IFNA(IF(F$14=0,0,$AC$14),0)+_xlfn.IFNA(IF(F$15=0,0,$AC$15),0)+_xlfn.IFNA(IF(F$16=0,0,$AC$16),0)+_xlfn.IFNA(IF(F$17=0,0,$AC$17),0)+_xlfn.IFNA(IF(F$21=0,0,$AC$21),0)+_xlfn.IFNA(IF(F$22=0,0,$AC$22),0)+_xlfn.IFNA(IF(F$23=0,0,$AC$23),0)+_xlfn.IFNA(IF(F$24=0,0,$AC$24),0)+_xlfn.IFNA(IF(F$25=0,0,$AC$25),0)+_xlfn.IFNA(IF(F$26=0,0,$AC$26),0)+_xlfn.IFNA(IF(F$27=0,0,$AC$27),0)+_xlfn.IFNA(IF(F$28=0,0,$AC$28),0)+_xlfn.IFNA(IF(F$32=0,0,$AC$32),0)+_xlfn.IFNA(IF(F$33=0,0,$AC$33),0)+_xlfn.IFNA(IF(F$34=0,0,$AC$34),0)+_xlfn.IFNA(IF(F$38=0,0,$AC$38),0)+_xlfn.IFNA(IF(F$39=0,0,$AC$39),0)+_xlfn.IFNA(IF(F$40=0,0,$AC$40),0)+_xlfn.IFNA(IF(F$41=0,0,$AC$41),0)+_xlfn.IFNA(IF(F$42=0,0,$AC$42),0)+_xlfn.IFNA(IF(F$43=0,0,$AC$43),0))</f>
        <v>1.7231430917716464E-2</v>
      </c>
      <c r="BI27" s="5">
        <f ca="1">IFERROR(F33*BH27,0)</f>
        <v>1.3458020150556242E-2</v>
      </c>
      <c r="BJ27" s="96">
        <f t="shared" ref="BJ27:BJ28" ca="1" si="111">+_xlfn.IFNA(IF(H33=0,0,$AC33),0)/(_xlfn.IFNA(IF(H27=0,0,$AC27),0)+_xlfn.IFNA(IF(H28=0,0,$AC28),0)+_xlfn.IFNA(IF(H29=0,0,$AC29),0)+_xlfn.IFNA(IF(H30=0,0,$AC30),0)+_xlfn.IFNA(IF(H31=0,0,$AC31),0)+_xlfn.IFNA(IF(H32=0,0,$AC32),0)+_xlfn.IFNA(IF(H33=0,0,$AC33),0)+_xlfn.IFNA(IF(H37=0,0,$AC37),0)+_xlfn.IFNA(IF(H38=0,0,$AC38),0)+_xlfn.IFNA(IF(H39=0,0,$AC39),0)+_xlfn.IFNA(IF(H40=0,0,$AC40),0)+_xlfn.IFNA(IF(H41=0,0,$AC41),0)+_xlfn.IFNA(IF(H42=0,0,$AC42),0)+_xlfn.IFNA(IF(H43=0,0,$AC43),0)+_xlfn.IFNA(IF(H44=0,0,$AC44),0)+_xlfn.IFNA(IF(H48=0,0,$AC48),0)+_xlfn.IFNA(IF(H49=0,0,$AC49),0)+_xlfn.IFNA(IF(H50=0,0,$AC50),0)+_xlfn.IFNA(IF(H54=0,0,$AC54),0)+_xlfn.IFNA(IF(H55=0,0,$AC55),0)+_xlfn.IFNA(IF(H56=0,0,$AC56),0)+_xlfn.IFNA(IF(H57=0,0,$AC57),0)+_xlfn.IFNA(IF(H58=0,0,$AC58),0)+_xlfn.IFNA(IF(H59=0,0,$AC59),0))</f>
        <v>0.10955302366345307</v>
      </c>
      <c r="BK27" s="5">
        <f ca="1">IFERROR(H33*BJ27,0)</f>
        <v>8.5941547492978859E-2</v>
      </c>
      <c r="BL27" s="96">
        <f t="shared" ref="BL27:BL28" ca="1" si="112">+_xlfn.IFNA(IF(J33=0,0,$AC33),0)/(_xlfn.IFNA(IF(J$11=0,0,$AC$11),0)+_xlfn.IFNA(IF(J$12=0,0,$AC$12),0)+_xlfn.IFNA(IF(J$13=0,0,$AC$13),0)+_xlfn.IFNA(IF(J$14=0,0,$AC$14),0)+_xlfn.IFNA(IF(J$15=0,0,$AC$15),0)+_xlfn.IFNA(IF(J$16=0,0,$AC$16),0)+_xlfn.IFNA(IF(J$17=0,0,$AC$17),0)+_xlfn.IFNA(IF(J$21=0,0,$AC$21),0)+_xlfn.IFNA(IF(J$22=0,0,$AC$22),0)+_xlfn.IFNA(IF(J$23=0,0,$AC$23),0)+_xlfn.IFNA(IF(J$24=0,0,$AC$24),0)+_xlfn.IFNA(IF(J$25=0,0,$AC$25),0)+_xlfn.IFNA(IF(J$26=0,0,$AC$26),0)+_xlfn.IFNA(IF(J$27=0,0,$AC$27),0)+_xlfn.IFNA(IF(J$28=0,0,$AC$28),0)+_xlfn.IFNA(IF(J$32=0,0,$AC$32),0)+_xlfn.IFNA(IF(J$33=0,0,$AC$33),0)+_xlfn.IFNA(IF(J$34=0,0,$AC$34),0)+_xlfn.IFNA(IF(J$38=0,0,$AC$38),0)+_xlfn.IFNA(IF(J$39=0,0,$AC$39),0)+_xlfn.IFNA(IF(J$40=0,0,$AC$40),0)+_xlfn.IFNA(IF(J$41=0,0,$AC$41),0)+_xlfn.IFNA(IF(J$42=0,0,$AC$42),0)+_xlfn.IFNA(IF(J$43=0,0,$AC$43),0))</f>
        <v>1.6125376181990069E-2</v>
      </c>
      <c r="BM27" s="5">
        <f ca="1">IFERROR(J33*BL27,0)</f>
        <v>1.2614813473611475E-2</v>
      </c>
      <c r="BN27" s="96">
        <f t="shared" ref="BN27:BN28" ca="1" si="113">+_xlfn.IFNA(IF(L33=0,0,$AC33),0)/(_xlfn.IFNA(IF(L$11=0,0,$AC$11),0)+_xlfn.IFNA(IF(L$12=0,0,$AC$12),0)+_xlfn.IFNA(IF(L$13=0,0,$AC$13),0)+_xlfn.IFNA(IF(L$14=0,0,$AC$14),0)+_xlfn.IFNA(IF(L$15=0,0,$AC$15),0)+_xlfn.IFNA(IF(L$16=0,0,$AC$16),0)+_xlfn.IFNA(IF(L$17=0,0,$AC$17),0)+_xlfn.IFNA(IF(L$21=0,0,$AC$21),0)+_xlfn.IFNA(IF(L$22=0,0,$AC$22),0)+_xlfn.IFNA(IF(L$23=0,0,$AC$23),0)+_xlfn.IFNA(IF(L$24=0,0,$AC$24),0)+_xlfn.IFNA(IF(L$25=0,0,$AC$25),0)+_xlfn.IFNA(IF(L$26=0,0,$AC$26),0)+_xlfn.IFNA(IF(L$27=0,0,$AC$27),0)+_xlfn.IFNA(IF(L$28=0,0,$AC$28),0)+_xlfn.IFNA(IF(L$32=0,0,$AC$32),0)+_xlfn.IFNA(IF(L$33=0,0,$AC$33),0)+_xlfn.IFNA(IF(L$34=0,0,$AC$34),0)+_xlfn.IFNA(IF(L$38=0,0,$AC$38),0)+_xlfn.IFNA(IF(L$39=0,0,$AC$39),0)+_xlfn.IFNA(IF(L$40=0,0,$AC$40),0)+_xlfn.IFNA(IF(L$41=0,0,$AC$41),0)+_xlfn.IFNA(IF(L$42=0,0,$AC$42),0)+_xlfn.IFNA(IF(L$43=0,0,$AC$43),0))</f>
        <v>1.6125376181990069E-2</v>
      </c>
      <c r="BO27" s="5">
        <f ca="1">IFERROR(L33*BN27,0)</f>
        <v>1.3602832684919058E-2</v>
      </c>
      <c r="BP27" s="96">
        <f t="shared" ref="BP27:BP28" ca="1" si="114">+_xlfn.IFNA(IF(N33=0,0,$AC33),0)/(_xlfn.IFNA(IF(N$11=0,0,$AC$11),0)+_xlfn.IFNA(IF(N$12=0,0,$AC$12),0)+_xlfn.IFNA(IF(N$13=0,0,$AC$13),0)+_xlfn.IFNA(IF(N$14=0,0,$AC$14),0)+_xlfn.IFNA(IF(N$15=0,0,$AC$15),0)+_xlfn.IFNA(IF(N$16=0,0,$AC$16),0)+_xlfn.IFNA(IF(N$17=0,0,$AC$17),0)+_xlfn.IFNA(IF(N$21=0,0,$AC$21),0)+_xlfn.IFNA(IF(N$22=0,0,$AC$22),0)+_xlfn.IFNA(IF(N$23=0,0,$AC$23),0)+_xlfn.IFNA(IF(N$24=0,0,$AC$24),0)+_xlfn.IFNA(IF(N$25=0,0,$AC$25),0)+_xlfn.IFNA(IF(N$26=0,0,$AC$26),0)+_xlfn.IFNA(IF(N$27=0,0,$AC$27),0)+_xlfn.IFNA(IF(N$28=0,0,$AC$28),0)+_xlfn.IFNA(IF(N$32=0,0,$AC$32),0)+_xlfn.IFNA(IF(N$33=0,0,$AC$33),0)+_xlfn.IFNA(IF(N$34=0,0,$AC$34),0)+_xlfn.IFNA(IF(N$38=0,0,$AC$38),0)+_xlfn.IFNA(IF(N$39=0,0,$AC$39),0)+_xlfn.IFNA(IF(N$40=0,0,$AC$40),0)+_xlfn.IFNA(IF(N$41=0,0,$AC$41),0)+_xlfn.IFNA(IF(N$42=0,0,$AC$42),0)+_xlfn.IFNA(IF(N$43=0,0,$AC$43),0))</f>
        <v>1.7231430917716464E-2</v>
      </c>
      <c r="BQ27" s="5">
        <f ca="1">IFERROR(N33*BP27,0)</f>
        <v>1.3924421957832937E-2</v>
      </c>
      <c r="BR27" s="100">
        <f t="shared" ca="1" si="28"/>
        <v>0.19191725723041564</v>
      </c>
      <c r="BS27" s="88">
        <f>+IF(Q33="-",0,$AP33)/(IF(Q$11="-",0,$AP$11)+IF(Q$12="-",0,$AP$12)+IF(Q$13="-",0,$AP$13)+IF(Q$14="-",0,$AP$14)+IF(Q$15="-",0,$AP$15)+IF(Q$16="-",0,$AP$16)+IF(Q$17="-",0,$AP$17)+IF(Q$21="-",0,$AP$21)+IF(Q$22="-",0,$AP$22)+IF(Q$23="-",0,$AP$23)+IF(Q$24="-",0,$AP$24)+IF(Q$25="-",0,$AP$25)+IF(Q$26="-",0,$AP$26)+IF(Q$27="-",0,$AP$27)+IF(Q$28="-",0,$AP$28)+IF(Q$31="-",0,$AP$32)+IF(Q$33="-",0,$AP$33)+IF(Q$34="-",0,$AP$34)+IF(Q$38="-",0,$AP$38)+IF(Q$39="-",0,$AP$39)+IF(Q$40="-",0,$AP$40)+IF(Q$41="-",0,$AP$41)+IF(Q$42="-",0,$AP$42)+IF(Q$43="-",0,$AP$43))</f>
        <v>1.7588943770860486E-2</v>
      </c>
      <c r="BT27" s="5">
        <f>IFERROR(Q33*BS27,0)</f>
        <v>1.5382346660490777E-2</v>
      </c>
      <c r="BU27" s="145">
        <f t="shared" ref="BU27:BU28" ca="1" si="115">+_xlfn.IFNA(IF(S33=0,0,$AP33),0)/(_xlfn.IFNA(IF(S$11=0,0,$AP$11),0)+_xlfn.IFNA(IF(S$12=0,0,$AP$12),0)+_xlfn.IFNA(IF(S$13=0,0,$AP$13),0)+_xlfn.IFNA(IF(S$14=0,0,$AP$14),0)+_xlfn.IFNA(IF(S$15=0,0,$AP$15),0)+_xlfn.IFNA(IF(S$16=0,0,$AP$16),0)+_xlfn.IFNA(IF(S$17=0,0,$AP$17),0)+_xlfn.IFNA(IF(S$21=0,0,$AP$21),0)+_xlfn.IFNA(IF(S$22=0,0,$AP$22),0)+_xlfn.IFNA(IF(S$23=0,0,$AP$23),0)+_xlfn.IFNA(IF(S$24=0,0,$AP$24),0)+_xlfn.IFNA(IF(S$25=0,0,$AP$25),0)+_xlfn.IFNA(IF(S$26=0,0,$AP$26),0)+_xlfn.IFNA(IF(S$27=0,0,$AP$27),0)+_xlfn.IFNA(IF(S$28=0,0,$AP$28),0)+_xlfn.IFNA(IF(S$32=0,0,$AP$32),0)+_xlfn.IFNA(IF(S$33=0,0,$AP$33),0)+_xlfn.IFNA(IF(S$34=0,0,$AP$34),0)+_xlfn.IFNA(IF(S$38=0,0,$AP$38),0)+_xlfn.IFNA(IF(S$39=0,0,$AP$39),0)+_xlfn.IFNA(IF(S$40=0,0,$AP$40),0)+_xlfn.IFNA(IF(S$41=0,0,$AP$41),0)+_xlfn.IFNA(IF(S$42=0,0,$AP$42),0)+_xlfn.IFNA(IF(S$43=0,0,$AP$43),0))</f>
        <v>1.9173967931045588E-2</v>
      </c>
      <c r="BV27" s="5">
        <f ca="1">IFERROR(S33*BU27,0)</f>
        <v>1.7493774864923036E-2</v>
      </c>
      <c r="BW27" s="145">
        <f t="shared" ref="BW27:BW28" ca="1" si="116">+_xlfn.IFNA(IF(U33=0,0,$AP33),0)/(_xlfn.IFNA(IF(U$11=0,0,$AP$11),0)+_xlfn.IFNA(IF(U$12=0,0,$AP$12),0)+_xlfn.IFNA(IF(U$13=0,0,$AP$13),0)+_xlfn.IFNA(IF(U$14=0,0,$AP$14),0)+_xlfn.IFNA(IF(U$15=0,0,$AP$15),0)+_xlfn.IFNA(IF(U$16=0,0,$AP$16),0)+_xlfn.IFNA(IF(U$17=0,0,$AP$17),0)+_xlfn.IFNA(IF(U$21=0,0,$AP$21),0)+_xlfn.IFNA(IF(U$22=0,0,$AP$22),0)+_xlfn.IFNA(IF(U$23=0,0,$AP$23),0)+_xlfn.IFNA(IF(U$24=0,0,$AP$24),0)+_xlfn.IFNA(IF(U$25=0,0,$AP$25),0)+_xlfn.IFNA(IF(U$26=0,0,$AP$26),0)+_xlfn.IFNA(IF(U$27=0,0,$AP$27),0)+_xlfn.IFNA(IF(U$28=0,0,$AP$28),0)+_xlfn.IFNA(IF(U$32=0,0,$AP$32),0)+_xlfn.IFNA(IF(U$33=0,0,$AP$33),0)+_xlfn.IFNA(IF(U$34=0,0,$AP$34),0)+_xlfn.IFNA(IF(U$38=0,0,$AP$38),0)+_xlfn.IFNA(IF(U$39=0,0,$AP$39),0)+_xlfn.IFNA(IF(U$40=0,0,$AP$40),0)+_xlfn.IFNA(IF(U$41=0,0,$AP$41),0)+_xlfn.IFNA(IF(U$42=0,0,$AP$42),0)+_xlfn.IFNA(IF(U$43=0,0,$AP$43),0))</f>
        <v>1.9173967931045588E-2</v>
      </c>
      <c r="BX27" s="5">
        <f ca="1">IFERROR(U33*BW27,0)</f>
        <v>1.6874950675555233E-2</v>
      </c>
      <c r="BY27" s="145">
        <f t="shared" ref="BY27:BY28" ca="1" si="117">+_xlfn.IFNA(IF(W33=0,0,$AP33),0)/(_xlfn.IFNA(IF(W$11=0,0,$AP$11),0)+_xlfn.IFNA(IF(W$12=0,0,$AP$12),0)+_xlfn.IFNA(IF(W$13=0,0,$AP$13),0)+_xlfn.IFNA(IF(W$14=0,0,$AP$14),0)+_xlfn.IFNA(IF(W$15=0,0,$AP$15),0)+_xlfn.IFNA(IF(W$16=0,0,$AP$16),0)+_xlfn.IFNA(IF(W$17=0,0,$AP$17),0)+_xlfn.IFNA(IF(W$21=0,0,$AP$21),0)+_xlfn.IFNA(IF(W$22=0,0,$AP$22),0)+_xlfn.IFNA(IF(W$23=0,0,$AP$23),0)+_xlfn.IFNA(IF(W$24=0,0,$AP$24),0)+_xlfn.IFNA(IF(W$25=0,0,$AP$25),0)+_xlfn.IFNA(IF(W$26=0,0,$AP$26),0)+_xlfn.IFNA(IF(W$27=0,0,$AP$27),0)+_xlfn.IFNA(IF(W$28=0,0,$AP$28),0)+_xlfn.IFNA(IF(W$32=0,0,$AP$32),0)+_xlfn.IFNA(IF(W$33=0,0,$AP$33),0)+_xlfn.IFNA(IF(W$34=0,0,$AP$34),0)+_xlfn.IFNA(IF(W$38=0,0,$AP$38),0)+_xlfn.IFNA(IF(W$39=0,0,$AP$39),0)+_xlfn.IFNA(IF(W$40=0,0,$AP$40),0)+_xlfn.IFNA(IF(W$41=0,0,$AP$41),0)+_xlfn.IFNA(IF(W$42=0,0,$AP$42),0)+_xlfn.IFNA(IF(W$43=0,0,$AP$43),0))</f>
        <v>1.9173967931045588E-2</v>
      </c>
      <c r="BZ27" s="5">
        <f ca="1">IFERROR(W33*BY27,0)</f>
        <v>1.6622903001935061E-2</v>
      </c>
      <c r="CA27" s="145">
        <f t="shared" ref="CA27:CA28" ca="1" si="118">+_xlfn.IFNA(IF(Y33=0,0,$AP33),0)/(_xlfn.IFNA(IF(Y$11=0,0,$AP$11),0)+_xlfn.IFNA(IF(Y$12=0,0,$AP$12),0)+_xlfn.IFNA(IF(Y$13=0,0,$AP$13),0)+_xlfn.IFNA(IF(Y$14=0,0,$AP$14),0)+_xlfn.IFNA(IF(Y$15=0,0,$AP$15),0)+_xlfn.IFNA(IF(Y$16=0,0,$AP$16),0)+_xlfn.IFNA(IF(Y$17=0,0,$AP$17),0)+_xlfn.IFNA(IF(Y$21=0,0,$AP$21),0)+_xlfn.IFNA(IF(Y$22=0,0,$AP$22),0)+_xlfn.IFNA(IF(Y$23=0,0,$AP$23),0)+_xlfn.IFNA(IF(Y$24=0,0,$AP$24),0)+_xlfn.IFNA(IF(Y$25=0,0,$AP$25),0)+_xlfn.IFNA(IF(Y$26=0,0,$AP$26),0)+_xlfn.IFNA(IF(Y$27=0,0,$AP$27),0)+_xlfn.IFNA(IF(Y$28=0,0,$AP$28),0)+_xlfn.IFNA(IF(Y$32=0,0,$AP$32),0)+_xlfn.IFNA(IF(Y$33=0,0,$AP$33),0)+_xlfn.IFNA(IF(Y$34=0,0,$AP$34),0)+_xlfn.IFNA(IF(Y$38=0,0,$AP$38),0)+_xlfn.IFNA(IF(Y$39=0,0,$AP$39),0)+_xlfn.IFNA(IF(Y$40=0,0,$AP$40),0)+_xlfn.IFNA(IF(Y$41=0,0,$AP$41),0)+_xlfn.IFNA(IF(Y$42=0,0,$AP$42),0)+_xlfn.IFNA(IF(Y$43=0,0,$AP$43),0))</f>
        <v>1.9173967931045588E-2</v>
      </c>
      <c r="CB27" s="5">
        <f ca="1">IFERROR(Y33*CA27,0)</f>
        <v>1.6130818747760883E-2</v>
      </c>
      <c r="CC27" s="145">
        <f t="shared" ref="CC27:CC28" ca="1" si="119">+_xlfn.IFNA(IF(AA33=0,0,$AP33),0)/(_xlfn.IFNA(IF(AA$11=0,0,$AP$11),0)+_xlfn.IFNA(IF(AA$12=0,0,$AP$12),0)+_xlfn.IFNA(IF(AA$13=0,0,$AP$13),0)+_xlfn.IFNA(IF(AA$14=0,0,$AP$14),0)+_xlfn.IFNA(IF(AA$15=0,0,$AP$15),0)+_xlfn.IFNA(IF(AA$16=0,0,$AP$16),0)+_xlfn.IFNA(IF(AA$17=0,0,$AP$17),0)+_xlfn.IFNA(IF(AA$21=0,0,$AP$21),0)+_xlfn.IFNA(IF(AA$22=0,0,$AP$22),0)+_xlfn.IFNA(IF(AA$23=0,0,$AP$23),0)+_xlfn.IFNA(IF(AA$24=0,0,$AP$24),0)+_xlfn.IFNA(IF(AA$25=0,0,$AP$25),0)+_xlfn.IFNA(IF(AA$26=0,0,$AP$26),0)+_xlfn.IFNA(IF(AA$27=0,0,$AP$27),0)+_xlfn.IFNA(IF(AA$28=0,0,$AP$28),0)+_xlfn.IFNA(IF(AA$32=0,0,$AP$32),0)+_xlfn.IFNA(IF(AA$33=0,0,$AP$33),0)+_xlfn.IFNA(IF(AA$34=0,0,$AP$34),0)+_xlfn.IFNA(IF(AA$38=0,0,$AP$38),0)+_xlfn.IFNA(IF(AA$39=0,0,$AP$39),0)+_xlfn.IFNA(IF(AA$40=0,0,$AP$40),0)+_xlfn.IFNA(IF(AA$41=0,0,$AP$41),0)+_xlfn.IFNA(IF(AA$42=0,0,$AP$42),0)+_xlfn.IFNA(IF(AA$43=0,0,$AP$43),0))</f>
        <v>1.9173967931045588E-2</v>
      </c>
      <c r="CD27" s="99">
        <f ca="1">IFERROR(AA33*CC27,0)</f>
        <v>1.6736809880147446E-2</v>
      </c>
      <c r="CH27" s="100"/>
      <c r="CI27" s="48">
        <f>+Resultado!J20</f>
        <v>0.94</v>
      </c>
      <c r="CJ27" s="48">
        <f ca="1">+CI27-AA33</f>
        <v>6.7107652399481132E-2</v>
      </c>
      <c r="CK27" s="5">
        <f t="shared" ca="1" si="58"/>
        <v>-6.7107652399481132E-2</v>
      </c>
      <c r="CM27" s="48">
        <f>+Resultado!F20</f>
        <v>0.93</v>
      </c>
      <c r="CN27" s="48">
        <f ca="1">+CM27-N33</f>
        <v>0.12191725723041569</v>
      </c>
      <c r="CO27" s="5">
        <f t="shared" ca="1" si="59"/>
        <v>-0.12191725723041569</v>
      </c>
    </row>
    <row r="28" spans="1:93" x14ac:dyDescent="0.25">
      <c r="A28" s="10" t="s">
        <v>2</v>
      </c>
      <c r="B28" s="22" t="s">
        <v>36</v>
      </c>
      <c r="C28" s="53"/>
      <c r="D28" s="5">
        <f>+IFERROR(AVERAGEIFS(BD!$G:$G,BD!$C:$C,Indicadores!$B28,BD!$A:$A,"&gt;="&amp;$J$1),"-")</f>
        <v>0.95175142333301166</v>
      </c>
      <c r="E28" s="5"/>
      <c r="F28" s="5" t="e">
        <f ca="1">IFERROR(AVERAGEIFS(BD!$G:$G,BD!$C:$C,Indicadores!$B28,BD!$A:$A,Indicadores!F$9),NA())</f>
        <v>#N/A</v>
      </c>
      <c r="G28" s="5" t="e">
        <f ca="1">IFERROR(AVERAGEIFS(BD!$G:$G,BD!$C:$C,Indicadores!$B28,BD!$A:$A,Indicadores!G$9),NA())</f>
        <v>#N/A</v>
      </c>
      <c r="H28" s="5" t="e">
        <f ca="1">IFERROR(AVERAGEIFS(BD!$G:$G,BD!$C:$C,Indicadores!$B28,BD!$A:$A,Indicadores!H$9),NA())</f>
        <v>#N/A</v>
      </c>
      <c r="I28" s="5">
        <f ca="1">IFERROR(AVERAGEIFS(BD!$G:$G,BD!$C:$C,Indicadores!$B28,BD!$A:$A,Indicadores!I$9),NA())</f>
        <v>1</v>
      </c>
      <c r="J28" s="5">
        <f ca="1">IFERROR(AVERAGEIFS(BD!$G:$G,BD!$C:$C,Indicadores!$B28,BD!$A:$A,Indicadores!J$9),NA())</f>
        <v>1</v>
      </c>
      <c r="K28" s="5">
        <f ca="1">IFERROR(AVERAGEIFS(BD!$G:$G,BD!$C:$C,Indicadores!$B28,BD!$A:$A,Indicadores!K$9),NA())</f>
        <v>0.90350284666602332</v>
      </c>
      <c r="L28" s="5">
        <f ca="1">IFERROR(AVERAGEIFS(BD!$G:$G,BD!$C:$C,Indicadores!$B28,BD!$A:$A,Indicadores!L$9),NA())</f>
        <v>0.90350284666602332</v>
      </c>
      <c r="M28" s="5" t="e">
        <f ca="1">IFERROR(AVERAGEIFS(BD!$G:$G,BD!$C:$C,Indicadores!$B28,BD!$A:$A,Indicadores!M$9),NA())</f>
        <v>#N/A</v>
      </c>
      <c r="N28" s="5" t="e">
        <f ca="1">IFERROR(AVERAGEIFS(BD!$G:$G,BD!$C:$C,Indicadores!$B28,BD!$A:$A,Indicadores!N$9),NA())</f>
        <v>#N/A</v>
      </c>
      <c r="O28" s="5"/>
      <c r="P28" s="5"/>
      <c r="Q28" s="58" t="str">
        <f>+IFERROR(AVERAGEIFS(BD!$K:$K,BD!$C:$C,Indicadores!$B28,BD!$A:$A,"&gt;="&amp;$J$1),"-")</f>
        <v>-</v>
      </c>
      <c r="R28" s="59"/>
      <c r="S28" s="59" t="e">
        <f ca="1">IFERROR(AVERAGEIFS(BD!$K:$K,BD!$C:$C,Indicadores!$B28,BD!$A:$A,Indicadores!S$9),NA())</f>
        <v>#N/A</v>
      </c>
      <c r="T28" s="59" t="e">
        <f ca="1">IFERROR(AVERAGEIFS(BD!$K:$K,BD!$C:$C,Indicadores!$B28,BD!$A:$A,Indicadores!T$9),NA())</f>
        <v>#N/A</v>
      </c>
      <c r="U28" s="59" t="e">
        <f ca="1">IFERROR(AVERAGEIFS(BD!$K:$K,BD!$C:$C,Indicadores!$B28,BD!$A:$A,Indicadores!U$9),NA())</f>
        <v>#N/A</v>
      </c>
      <c r="V28" s="59" t="e">
        <f>IFERROR(AVERAGEIFS(BD!$K:$K,BD!$C:$C,Indicadores!$B28,BD!$A:$A,Indicadores!V$9),NA())</f>
        <v>#N/A</v>
      </c>
      <c r="W28" s="59" t="e">
        <f ca="1">IFERROR(AVERAGEIFS(BD!$K:$K,BD!$C:$C,Indicadores!$B28,BD!$A:$A,Indicadores!W$9),NA())</f>
        <v>#N/A</v>
      </c>
      <c r="X28" s="59" t="e">
        <f ca="1">IFERROR(AVERAGEIFS(BD!$K:$K,BD!$C:$C,Indicadores!$B28,BD!$A:$A,Indicadores!X$9),NA())</f>
        <v>#N/A</v>
      </c>
      <c r="Y28" s="59" t="e">
        <f ca="1">IFERROR(AVERAGEIFS(BD!$K:$K,BD!$C:$C,Indicadores!$B28,BD!$A:$A,Indicadores!Y$9),NA())</f>
        <v>#N/A</v>
      </c>
      <c r="Z28" s="59" t="e">
        <f ca="1">IFERROR(AVERAGEIFS(BD!$K:$K,BD!$C:$C,Indicadores!$B28,BD!$A:$A,Indicadores!Z$9),NA())</f>
        <v>#N/A</v>
      </c>
      <c r="AA28" s="59" t="e">
        <f ca="1">IFERROR(AVERAGEIFS(BD!$K:$K,BD!$C:$C,Indicadores!$B28,BD!$A:$A,Indicadores!AA$9),NA())</f>
        <v>#N/A</v>
      </c>
      <c r="AC28" s="12">
        <f>+Resultado!D18</f>
        <v>6.142857142857143E-2</v>
      </c>
      <c r="AD28" s="154">
        <f t="shared" si="99"/>
        <v>0.14536849222447598</v>
      </c>
      <c r="AE28" s="100">
        <f t="shared" si="86"/>
        <v>0.13835466938241886</v>
      </c>
      <c r="AF28" s="110">
        <f t="shared" ca="1" si="100"/>
        <v>0</v>
      </c>
      <c r="AG28" s="100">
        <f t="shared" ca="1" si="101"/>
        <v>0</v>
      </c>
      <c r="AH28" s="110">
        <f t="shared" ca="1" si="87"/>
        <v>0</v>
      </c>
      <c r="AI28" s="100">
        <f t="shared" ca="1" si="102"/>
        <v>0</v>
      </c>
      <c r="AJ28" s="110">
        <f t="shared" ca="1" si="88"/>
        <v>0.17009493670886075</v>
      </c>
      <c r="AK28" s="100">
        <f t="shared" ca="1" si="103"/>
        <v>0.17009493670886075</v>
      </c>
      <c r="AL28" s="110">
        <f t="shared" ca="1" si="89"/>
        <v>0.17009493670886075</v>
      </c>
      <c r="AM28" s="100">
        <f t="shared" ca="1" si="104"/>
        <v>0.15368125951993275</v>
      </c>
      <c r="AN28" s="110">
        <f t="shared" ca="1" si="90"/>
        <v>0</v>
      </c>
      <c r="AO28" s="100">
        <f t="shared" ca="1" si="91"/>
        <v>0</v>
      </c>
      <c r="AP28" s="110">
        <f>+Resultado!E18</f>
        <v>6.142857142857143E-2</v>
      </c>
      <c r="AQ28" s="110">
        <f t="shared" si="92"/>
        <v>0</v>
      </c>
      <c r="AR28" s="156">
        <f t="shared" si="93"/>
        <v>0</v>
      </c>
      <c r="AS28" s="110">
        <f t="shared" ca="1" si="105"/>
        <v>0</v>
      </c>
      <c r="AT28" s="156">
        <f t="shared" ca="1" si="106"/>
        <v>0</v>
      </c>
      <c r="AU28" s="110">
        <f t="shared" ca="1" si="94"/>
        <v>0</v>
      </c>
      <c r="AV28" s="156">
        <f t="shared" ca="1" si="107"/>
        <v>0</v>
      </c>
      <c r="AW28" s="110">
        <f t="shared" ca="1" si="95"/>
        <v>0</v>
      </c>
      <c r="AX28" s="156">
        <f t="shared" ca="1" si="108"/>
        <v>0</v>
      </c>
      <c r="AY28" s="110">
        <f t="shared" ca="1" si="96"/>
        <v>0</v>
      </c>
      <c r="AZ28" s="156">
        <f t="shared" ca="1" si="109"/>
        <v>0</v>
      </c>
      <c r="BA28" s="110">
        <f t="shared" ca="1" si="97"/>
        <v>0</v>
      </c>
      <c r="BB28" s="156">
        <f t="shared" ca="1" si="98"/>
        <v>0</v>
      </c>
      <c r="BD28" s="88"/>
      <c r="BF28" s="96">
        <f>+IF(D34="-",0,$AC34)/(IF(D$11="-",0,$AC$11)+IF(D$12="-",0,$AC$12)+IF(D$13="-",0,$AC$13)+IF(D$14="-",0,$AC$14)+IF(D$15="-",0,$AC$15)+IF(D$16="-",0,$AC$16)+IF(D$17="-",0,$AC$17)+IF(D$21="-",0,$AC$21)+IF(D$22="-",0,$AC$22)+IF(D$23="-",0,$AC$23)+IF(D$24="-",0,$AC$24)+IF(D$25="-",0,$AC$25)+IF(D$26="-",0,$AC$26)+IF(D$27="-",0,$AC$27)+IF(D$28="-",0,$AC$28)+IF(D$32="-",0,$AC$32)+IF(D$33="-",0,$AC$33)+IF(D$34="-",0,$AC$34)+IF(D$38="-",0,$AC$38)+IF(D$39="-",0,$AC$39)+IF(D$40="-",0,$AC$40)+IF(D$41="-",0,$AC$41)+IF(D$42="-",0,$AC$42)+IF(D$43="-",0,$AC$43))</f>
        <v>3.4366433285479517E-2</v>
      </c>
      <c r="BG28" s="152">
        <f>IFERROR(D34*BF28,0)</f>
        <v>2.643227667307798E-2</v>
      </c>
      <c r="BH28" s="96">
        <f t="shared" ca="1" si="110"/>
        <v>3.9080885321380959E-2</v>
      </c>
      <c r="BI28" s="5">
        <f ca="1">IFERROR(F34*BH28,0)</f>
        <v>2.7948051520631484E-2</v>
      </c>
      <c r="BJ28" s="96">
        <f t="shared" ca="1" si="111"/>
        <v>0.19901719901719903</v>
      </c>
      <c r="BK28" s="5">
        <f ca="1">IFERROR(H34*BJ28,0)</f>
        <v>0.12291115416905929</v>
      </c>
      <c r="BL28" s="96">
        <f t="shared" ca="1" si="112"/>
        <v>3.657235318075349E-2</v>
      </c>
      <c r="BM28" s="5">
        <f ca="1">IFERROR(J34*BL28,0)</f>
        <v>3.1757348897389188E-2</v>
      </c>
      <c r="BN28" s="96">
        <f t="shared" ca="1" si="113"/>
        <v>3.657235318075349E-2</v>
      </c>
      <c r="BO28" s="5">
        <f ca="1">IFERROR(L34*BN28,0)</f>
        <v>3.0461110651739107E-2</v>
      </c>
      <c r="BP28" s="96">
        <f t="shared" ca="1" si="114"/>
        <v>3.9080885321380959E-2</v>
      </c>
      <c r="BQ28" s="5">
        <f ca="1">IFERROR(N34*BP28,0)</f>
        <v>2.4740721755874232E-2</v>
      </c>
      <c r="BR28" s="100">
        <f t="shared" ca="1" si="28"/>
        <v>0.36693548387096786</v>
      </c>
      <c r="BS28" s="88">
        <f>+IF(Q34="-",0,$AP34)/(IF(Q$11="-",0,$AP$11)+IF(Q$12="-",0,$AP$12)+IF(Q$13="-",0,$AP$13)+IF(Q$14="-",0,$AP$14)+IF(Q$15="-",0,$AP$15)+IF(Q$16="-",0,$AP$16)+IF(Q$17="-",0,$AP$17)+IF(Q$21="-",0,$AP$21)+IF(Q$22="-",0,$AP$22)+IF(Q$23="-",0,$AP$23)+IF(Q$24="-",0,$AP$24)+IF(Q$25="-",0,$AP$25)+IF(Q$26="-",0,$AP$26)+IF(Q$27="-",0,$AP$27)+IF(Q$28="-",0,$AP$28)+IF(Q$31="-",0,$AP$32)+IF(Q$33="-",0,$AP$33)+IF(Q$34="-",0,$AP$34)+IF(Q$38="-",0,$AP$38)+IF(Q$39="-",0,$AP$39)+IF(Q$40="-",0,$AP$40)+IF(Q$41="-",0,$AP$41)+IF(Q$42="-",0,$AP$42)+IF(Q$43="-",0,$AP$43))</f>
        <v>0</v>
      </c>
      <c r="BT28" s="152">
        <f>IFERROR(Q34*BS28,0)</f>
        <v>0</v>
      </c>
      <c r="BU28" s="145">
        <f t="shared" ca="1" si="115"/>
        <v>0</v>
      </c>
      <c r="BV28" s="5">
        <f ca="1">IFERROR(S34*BU28,0)</f>
        <v>0</v>
      </c>
      <c r="BW28" s="145">
        <f t="shared" ca="1" si="116"/>
        <v>0</v>
      </c>
      <c r="BX28" s="5">
        <f ca="1">IFERROR(U34*BW28,0)</f>
        <v>0</v>
      </c>
      <c r="BY28" s="145">
        <f t="shared" ca="1" si="117"/>
        <v>0</v>
      </c>
      <c r="BZ28" s="5">
        <f ca="1">IFERROR(W34*BY28,0)</f>
        <v>0</v>
      </c>
      <c r="CA28" s="145">
        <f t="shared" ca="1" si="118"/>
        <v>0</v>
      </c>
      <c r="CB28" s="5">
        <f ca="1">IFERROR(Y34*CA28,0)</f>
        <v>0</v>
      </c>
      <c r="CC28" s="145">
        <f t="shared" ca="1" si="119"/>
        <v>0</v>
      </c>
      <c r="CD28" s="99">
        <f ca="1">IFERROR(AA34*CC28,0)</f>
        <v>0</v>
      </c>
      <c r="CH28" s="100"/>
      <c r="CI28" s="48">
        <f>+Resultado!J21</f>
        <v>0</v>
      </c>
      <c r="CJ28" s="48" t="e">
        <f ca="1">+CI28-AA34</f>
        <v>#N/A</v>
      </c>
      <c r="CK28" s="5" t="e">
        <f t="shared" ca="1" si="58"/>
        <v>#N/A</v>
      </c>
      <c r="CM28" s="48">
        <f>+Resultado!F21</f>
        <v>0.83</v>
      </c>
      <c r="CN28" s="48">
        <f ca="1">+CM28-N34</f>
        <v>0.19693548387096782</v>
      </c>
      <c r="CO28" s="5">
        <f t="shared" ca="1" si="59"/>
        <v>-0.19693548387096782</v>
      </c>
    </row>
    <row r="29" spans="1:93" s="12" customFormat="1" x14ac:dyDescent="0.25">
      <c r="A29" s="39" t="s">
        <v>2</v>
      </c>
      <c r="B29" s="39" t="s">
        <v>2</v>
      </c>
      <c r="C29" s="46"/>
      <c r="D29" s="92">
        <f>+IFERROR(AVERAGEIFS(BD!$I:$I,BD!$B:$B,Indicadores!$B29,BD!$A:$A,"&gt;="&amp;$J$1),"")</f>
        <v>0.87317832671787243</v>
      </c>
      <c r="E29" s="41"/>
      <c r="F29" s="92">
        <f ca="1">IFERROR(AVERAGEIFS(BD!$I:$I,BD!$B:$B,Indicadores!$B29,BD!$A:$A,Indicadores!F$9),"")</f>
        <v>0.81299240985604282</v>
      </c>
      <c r="G29" s="92">
        <f ca="1">IFERROR(AVERAGEIFS(BD!$I:$I,BD!$B:$B,Indicadores!$B29,BD!$A:$A,Indicadores!G$9),"")</f>
        <v>0.8310100527971398</v>
      </c>
      <c r="H29" s="92">
        <f ca="1">IFERROR(AVERAGEIFS(BD!$I:$I,BD!$B:$B,Indicadores!$B29,BD!$A:$A,Indicadores!H$9),"")</f>
        <v>0.8310100527971398</v>
      </c>
      <c r="I29" s="92">
        <f ca="1">IFERROR(AVERAGEIFS(BD!$I:$I,BD!$B:$B,Indicadores!$B29,BD!$A:$A,Indicadores!I$9),"")</f>
        <v>0.88688747559089842</v>
      </c>
      <c r="J29" s="92">
        <f ca="1">IFERROR(AVERAGEIFS(BD!$I:$I,BD!$B:$B,Indicadores!$B29,BD!$A:$A,Indicadores!J$9),"")</f>
        <v>0.88688747559089842</v>
      </c>
      <c r="K29" s="92">
        <f ca="1">IFERROR(AVERAGEIFS(BD!$I:$I,BD!$B:$B,Indicadores!$B29,BD!$A:$A,Indicadores!K$9),"")</f>
        <v>0.90847854251718463</v>
      </c>
      <c r="L29" s="92">
        <f ca="1">IFERROR(AVERAGEIFS(BD!$I:$I,BD!$B:$B,Indicadores!$B29,BD!$A:$A,Indicadores!L$9),"")</f>
        <v>0.90847854251718463</v>
      </c>
      <c r="M29" s="92">
        <f ca="1">IFERROR(AVERAGEIFS(BD!$I:$I,BD!$B:$B,Indicadores!$B29,BD!$A:$A,Indicadores!M$9),"")</f>
        <v>0.86941949059538204</v>
      </c>
      <c r="N29" s="92">
        <f ca="1">IFERROR(AVERAGEIFS(BD!$I:$I,BD!$B:$B,Indicadores!$B29,BD!$A:$A,Indicadores!N$9),"")</f>
        <v>0.86941949059538204</v>
      </c>
      <c r="O29" s="41"/>
      <c r="P29" s="41"/>
      <c r="Q29" s="93">
        <f>+IFERROR(AVERAGEIFS(BD!$M:$M,BD!$B:$B,Indicadores!$B29,BD!$A:$A,"&gt;="&amp;$J$1),"")</f>
        <v>0.93981072119243148</v>
      </c>
      <c r="R29" s="94"/>
      <c r="S29" s="94">
        <f ca="1">IFERROR(AVERAGEIFS(BD!$M:$M,BD!$B:$B,Indicadores!$B29,BD!$A:$A,Indicadores!S$9),"")</f>
        <v>0.95950328347482861</v>
      </c>
      <c r="T29" s="94"/>
      <c r="U29" s="94">
        <f ca="1">IFERROR(AVERAGEIFS(BD!$M:$M,BD!$B:$B,Indicadores!$B29,BD!$A:$A,Indicadores!U$9),"")</f>
        <v>0.95588133887675952</v>
      </c>
      <c r="V29" s="94"/>
      <c r="W29" s="94">
        <f ca="1">IFERROR(AVERAGEIFS(BD!$M:$M,BD!$B:$B,Indicadores!$B29,BD!$A:$A,Indicadores!W$9),"")</f>
        <v>0.97562114319617788</v>
      </c>
      <c r="X29" s="94"/>
      <c r="Y29" s="94">
        <f ca="1">IFERROR(AVERAGEIFS(BD!$M:$M,BD!$B:$B,Indicadores!$B29,BD!$A:$A,Indicadores!Y$9),"")</f>
        <v>0.96874051593323218</v>
      </c>
      <c r="Z29" s="94"/>
      <c r="AA29" s="94">
        <f ca="1">IFERROR(AVERAGEIFS(BD!$M:$M,BD!$B:$B,Indicadores!$B29,BD!$A:$A,Indicadores!AA$9),"")</f>
        <v>0.88869986396662592</v>
      </c>
      <c r="AD29" s="154"/>
      <c r="AE29" s="155">
        <f>+D29</f>
        <v>0.87317832671787243</v>
      </c>
      <c r="AF29" s="110"/>
      <c r="AG29" s="155">
        <f ca="1">+F29</f>
        <v>0.81299240985604282</v>
      </c>
      <c r="AH29" s="110"/>
      <c r="AI29" s="155">
        <f ca="1">+H29</f>
        <v>0.8310100527971398</v>
      </c>
      <c r="AJ29" s="110"/>
      <c r="AK29" s="155">
        <f ca="1">+J29</f>
        <v>0.88688747559089842</v>
      </c>
      <c r="AL29" s="110"/>
      <c r="AM29" s="155">
        <f ca="1">+L29</f>
        <v>0.90847854251718463</v>
      </c>
      <c r="AN29" s="110"/>
      <c r="AO29" s="155">
        <f ca="1">+N29</f>
        <v>0.86941949059538204</v>
      </c>
      <c r="AP29" s="110"/>
      <c r="AQ29" s="110"/>
      <c r="AR29" s="155">
        <f>+Q29</f>
        <v>0.93981072119243148</v>
      </c>
      <c r="AS29" s="110"/>
      <c r="AT29" s="155">
        <f ca="1">+S29</f>
        <v>0.95950328347482861</v>
      </c>
      <c r="AU29" s="110"/>
      <c r="AV29" s="155">
        <f ca="1">+U29</f>
        <v>0.95588133887675952</v>
      </c>
      <c r="AW29" s="110"/>
      <c r="AX29" s="155">
        <f ca="1">+W29</f>
        <v>0.97562114319617788</v>
      </c>
      <c r="AY29" s="110"/>
      <c r="AZ29" s="155">
        <f ca="1">+Y29</f>
        <v>0.96874051593323218</v>
      </c>
      <c r="BA29" s="110"/>
      <c r="BB29" s="155">
        <f ca="1">+AA29</f>
        <v>0.88869986396662592</v>
      </c>
      <c r="BD29" s="88"/>
      <c r="BF29" s="96">
        <f t="shared" ref="BF29:BF34" si="120">+IF(D38="-",0,$AC38)/(IF(D$11="-",0,$AC$11)+IF(D$12="-",0,$AC$12)+IF(D$13="-",0,$AC$13)+IF(D$14="-",0,$AC$14)+IF(D$15="-",0,$AC$15)+IF(D$16="-",0,$AC$16)+IF(D$17="-",0,$AC$17)+IF(D$21="-",0,$AC$21)+IF(D$22="-",0,$AC$22)+IF(D$23="-",0,$AC$23)+IF(D$24="-",0,$AC$24)+IF(D$25="-",0,$AC$25)+IF(D$26="-",0,$AC$26)+IF(D$27="-",0,$AC$27)+IF(D$28="-",0,$AC$28)+IF(D$32="-",0,$AC$32)+IF(D$33="-",0,$AC$33)+IF(D$34="-",0,$AC$34)+IF(D$38="-",0,$AC$38)+IF(D$39="-",0,$AC$39)+IF(D$40="-",0,$AC$40)+IF(D$41="-",0,$AC$41)+IF(D$42="-",0,$AC$42)+IF(D$43="-",0,$AC$43))</f>
        <v>1.5152748362204368E-2</v>
      </c>
      <c r="BG29" s="5">
        <f t="shared" ref="BG29:BG34" si="121">IFERROR(D38*BF29,0)</f>
        <v>1.4947568244113588E-2</v>
      </c>
      <c r="BH29" s="96">
        <f ca="1">+_xlfn.IFNA(IF(F38=0,0,$AC38),0)/(_xlfn.IFNA(IF(F$11=0,0,$AC$11),0)+_xlfn.IFNA(IF(F$12=0,0,$AC$12),0)+_xlfn.IFNA(IF(F$13=0,0,$AC$13),0)+_xlfn.IFNA(IF(F$14=0,0,$AC$14),0)+_xlfn.IFNA(IF(F$15=0,0,$AC$15),0)+_xlfn.IFNA(IF(F$16=0,0,$AC$16),0)+_xlfn.IFNA(IF(F$17=0,0,$AC$17),0)+_xlfn.IFNA(IF(F$21=0,0,$AC$21),0)+_xlfn.IFNA(IF(F$22=0,0,$AC$22),0)+_xlfn.IFNA(IF(F$23=0,0,$AC$23),0)+_xlfn.IFNA(IF(F$24=0,0,$AC$24),0)+_xlfn.IFNA(IF(F$25=0,0,$AC$25),0)+_xlfn.IFNA(IF(F$26=0,0,$AC$26),0)+_xlfn.IFNA(IF(F$27=0,0,$AC$27),0)+_xlfn.IFNA(IF(F$28=0,0,$AC$28),0)+_xlfn.IFNA(IF(F$32=0,0,$AC$32),0)+_xlfn.IFNA(IF(F$33=0,0,$AC$33),0)+_xlfn.IFNA(IF(F$34=0,0,$AC$34),0)+_xlfn.IFNA(IF(F$38=0,0,$AC$38),0)+_xlfn.IFNA(IF(F$39=0,0,$AC$39),0)+_xlfn.IFNA(IF(F$40=0,0,$AC$40),0)+_xlfn.IFNA(IF(F$41=0,0,$AC$41),0)+_xlfn.IFNA(IF(F$42=0,0,$AC$42),0)+_xlfn.IFNA(IF(F$43=0,0,$AC$43),0))</f>
        <v>1.7231430917716464E-2</v>
      </c>
      <c r="BI29" s="5">
        <f t="shared" ref="BI29:BI34" ca="1" si="122">IFERROR(F38*BH29,0)</f>
        <v>1.7231430917716464E-2</v>
      </c>
      <c r="BJ29" s="96">
        <f ca="1">+_xlfn.IFNA(IF(H38=0,0,$AC38),0)/(_xlfn.IFNA(IF(H29=0,0,$AC29),0)+_xlfn.IFNA(IF(H30=0,0,$AC30),0)+_xlfn.IFNA(IF(H31=0,0,$AC31),0)+_xlfn.IFNA(IF(H32=0,0,$AC32),0)+_xlfn.IFNA(IF(H33=0,0,$AC33),0)+_xlfn.IFNA(IF(H34=0,0,$AC34),0)+_xlfn.IFNA(IF(H35=0,0,$AC35),0)+_xlfn.IFNA(IF(H39=0,0,$AC39),0)+_xlfn.IFNA(IF(H40=0,0,$AC40),0)+_xlfn.IFNA(IF(H41=0,0,$AC41),0)+_xlfn.IFNA(IF(H42=0,0,$AC42),0)+_xlfn.IFNA(IF(H43=0,0,$AC43),0)+_xlfn.IFNA(IF(H44=0,0,$AC44),0)+_xlfn.IFNA(IF(H45=0,0,$AC45),0)+_xlfn.IFNA(IF(H46=0,0,$AC46),0)+_xlfn.IFNA(IF(H50=0,0,$AC50),0)+_xlfn.IFNA(IF(H51=0,0,$AC51),0)+_xlfn.IFNA(IF(H52=0,0,$AC52),0)+_xlfn.IFNA(IF(H56=0,0,$AC56),0)+_xlfn.IFNA(IF(H57=0,0,$AC57),0)+_xlfn.IFNA(IF(H58=0,0,$AC58),0)+_xlfn.IFNA(IF(H59=0,0,$AC59),0)+_xlfn.IFNA(IF(H60=0,0,$AC60),0)+_xlfn.IFNA(IF(H61=0,0,$AC61),0))</f>
        <v>9.6190842631781431E-2</v>
      </c>
      <c r="BK29" s="5">
        <f t="shared" ref="BK29:BK34" ca="1" si="123">IFERROR(H38*BJ29,0)</f>
        <v>9.6190842631781431E-2</v>
      </c>
      <c r="BL29" s="96">
        <f ca="1">+_xlfn.IFNA(IF(J38=0,0,$AC38),0)/(_xlfn.IFNA(IF(J$11=0,0,$AC$11),0)+_xlfn.IFNA(IF(J$12=0,0,$AC$12),0)+_xlfn.IFNA(IF(J$13=0,0,$AC$13),0)+_xlfn.IFNA(IF(J$14=0,0,$AC$14),0)+_xlfn.IFNA(IF(J$15=0,0,$AC$15),0)+_xlfn.IFNA(IF(J$16=0,0,$AC$16),0)+_xlfn.IFNA(IF(J$17=0,0,$AC$17),0)+_xlfn.IFNA(IF(J$21=0,0,$AC$21),0)+_xlfn.IFNA(IF(J$22=0,0,$AC$22),0)+_xlfn.IFNA(IF(J$23=0,0,$AC$23),0)+_xlfn.IFNA(IF(J$24=0,0,$AC$24),0)+_xlfn.IFNA(IF(J$25=0,0,$AC$25),0)+_xlfn.IFNA(IF(J$26=0,0,$AC$26),0)+_xlfn.IFNA(IF(J$27=0,0,$AC$27),0)+_xlfn.IFNA(IF(J$28=0,0,$AC$28),0)+_xlfn.IFNA(IF(J$32=0,0,$AC$32),0)+_xlfn.IFNA(IF(J$33=0,0,$AC$33),0)+_xlfn.IFNA(IF(J$34=0,0,$AC$34),0)+_xlfn.IFNA(IF(J$38=0,0,$AC$38),0)+_xlfn.IFNA(IF(J$39=0,0,$AC$39),0)+_xlfn.IFNA(IF(J$40=0,0,$AC$40),0)+_xlfn.IFNA(IF(J$41=0,0,$AC$41),0)+_xlfn.IFNA(IF(J$42=0,0,$AC$42),0)+_xlfn.IFNA(IF(J$43=0,0,$AC$43),0))</f>
        <v>1.6125376181990069E-2</v>
      </c>
      <c r="BM29" s="5">
        <f t="shared" ref="BM29:BM34" ca="1" si="124">IFERROR(J38*BL29,0)</f>
        <v>1.6125376181990069E-2</v>
      </c>
      <c r="BN29" s="96">
        <f ca="1">+_xlfn.IFNA(IF(L38=0,0,$AC38),0)/(_xlfn.IFNA(IF(L$11=0,0,$AC$11),0)+_xlfn.IFNA(IF(L$12=0,0,$AC$12),0)+_xlfn.IFNA(IF(L$13=0,0,$AC$13),0)+_xlfn.IFNA(IF(L$14=0,0,$AC$14),0)+_xlfn.IFNA(IF(L$15=0,0,$AC$15),0)+_xlfn.IFNA(IF(L$16=0,0,$AC$16),0)+_xlfn.IFNA(IF(L$17=0,0,$AC$17),0)+_xlfn.IFNA(IF(L$21=0,0,$AC$21),0)+_xlfn.IFNA(IF(L$22=0,0,$AC$22),0)+_xlfn.IFNA(IF(L$23=0,0,$AC$23),0)+_xlfn.IFNA(IF(L$24=0,0,$AC$24),0)+_xlfn.IFNA(IF(L$25=0,0,$AC$25),0)+_xlfn.IFNA(IF(L$26=0,0,$AC$26),0)+_xlfn.IFNA(IF(L$27=0,0,$AC$27),0)+_xlfn.IFNA(IF(L$28=0,0,$AC$28),0)+_xlfn.IFNA(IF(L$32=0,0,$AC$32),0)+_xlfn.IFNA(IF(L$33=0,0,$AC$33),0)+_xlfn.IFNA(IF(L$34=0,0,$AC$34),0)+_xlfn.IFNA(IF(L$38=0,0,$AC$38),0)+_xlfn.IFNA(IF(L$39=0,0,$AC$39),0)+_xlfn.IFNA(IF(L$40=0,0,$AC$40),0)+_xlfn.IFNA(IF(L$41=0,0,$AC$41),0)+_xlfn.IFNA(IF(L$42=0,0,$AC$42),0)+_xlfn.IFNA(IF(L$43=0,0,$AC$43),0))</f>
        <v>1.6125376181990069E-2</v>
      </c>
      <c r="BO29" s="5">
        <f t="shared" ref="BO29:BO34" ca="1" si="125">IFERROR(L38*BN29,0)</f>
        <v>1.6125376181990069E-2</v>
      </c>
      <c r="BP29" s="96">
        <f ca="1">+_xlfn.IFNA(IF(N38=0,0,$AC38),0)/(_xlfn.IFNA(IF(N$11=0,0,$AC$11),0)+_xlfn.IFNA(IF(N$12=0,0,$AC$12),0)+_xlfn.IFNA(IF(N$13=0,0,$AC$13),0)+_xlfn.IFNA(IF(N$14=0,0,$AC$14),0)+_xlfn.IFNA(IF(N$15=0,0,$AC$15),0)+_xlfn.IFNA(IF(N$16=0,0,$AC$16),0)+_xlfn.IFNA(IF(N$17=0,0,$AC$17),0)+_xlfn.IFNA(IF(N$21=0,0,$AC$21),0)+_xlfn.IFNA(IF(N$22=0,0,$AC$22),0)+_xlfn.IFNA(IF(N$23=0,0,$AC$23),0)+_xlfn.IFNA(IF(N$24=0,0,$AC$24),0)+_xlfn.IFNA(IF(N$25=0,0,$AC$25),0)+_xlfn.IFNA(IF(N$26=0,0,$AC$26),0)+_xlfn.IFNA(IF(N$27=0,0,$AC$27),0)+_xlfn.IFNA(IF(N$28=0,0,$AC$28),0)+_xlfn.IFNA(IF(N$32=0,0,$AC$32),0)+_xlfn.IFNA(IF(N$33=0,0,$AC$33),0)+_xlfn.IFNA(IF(N$34=0,0,$AC$34),0)+_xlfn.IFNA(IF(N$38=0,0,$AC$38),0)+_xlfn.IFNA(IF(N$39=0,0,$AC$39),0)+_xlfn.IFNA(IF(N$40=0,0,$AC$40),0)+_xlfn.IFNA(IF(N$41=0,0,$AC$41),0)+_xlfn.IFNA(IF(N$42=0,0,$AC$42),0)+_xlfn.IFNA(IF(N$43=0,0,$AC$43),0))</f>
        <v>1.7231430917716464E-2</v>
      </c>
      <c r="BQ29" s="5">
        <f t="shared" ref="BQ29:BQ34" ca="1" si="126">IFERROR(N38*BP29,0)</f>
        <v>1.7231430917716464E-2</v>
      </c>
      <c r="BR29" s="100">
        <f t="shared" ca="1" si="28"/>
        <v>0</v>
      </c>
      <c r="BS29" s="88">
        <f t="shared" ref="BS29:BS34" si="127">+IF(Q38="-",0,$AP38)/(IF(Q$11="-",0,$AP$11)+IF(Q$12="-",0,$AP$12)+IF(Q$13="-",0,$AP$13)+IF(Q$14="-",0,$AP$14)+IF(Q$15="-",0,$AP$15)+IF(Q$16="-",0,$AP$16)+IF(Q$17="-",0,$AP$17)+IF(Q$21="-",0,$AP$21)+IF(Q$22="-",0,$AP$22)+IF(Q$23="-",0,$AP$23)+IF(Q$24="-",0,$AP$24)+IF(Q$25="-",0,$AP$25)+IF(Q$26="-",0,$AP$26)+IF(Q$27="-",0,$AP$27)+IF(Q$28="-",0,$AP$28)+IF(Q$31="-",0,$AP$32)+IF(Q$33="-",0,$AP$33)+IF(Q$34="-",0,$AP$34)+IF(Q$38="-",0,$AP$38)+IF(Q$39="-",0,$AP$39)+IF(Q$40="-",0,$AP$40)+IF(Q$41="-",0,$AP$41)+IF(Q$42="-",0,$AP$42)+IF(Q$43="-",0,$AP$43))</f>
        <v>2.5302750951009069E-2</v>
      </c>
      <c r="BT29" s="5">
        <f t="shared" ref="BT29:BT34" si="128">IFERROR(Q38*BS29,0)</f>
        <v>2.466595872078077E-2</v>
      </c>
      <c r="BU29" s="145">
        <f ca="1">+_xlfn.IFNA(IF(S38=0,0,$AP38),0)/(_xlfn.IFNA(IF(S$11=0,0,$AP$11),0)+_xlfn.IFNA(IF(S$12=0,0,$AP$12),0)+_xlfn.IFNA(IF(S$13=0,0,$AP$13),0)+_xlfn.IFNA(IF(S$14=0,0,$AP$14),0)+_xlfn.IFNA(IF(S$15=0,0,$AP$15),0)+_xlfn.IFNA(IF(S$16=0,0,$AP$16),0)+_xlfn.IFNA(IF(S$17=0,0,$AP$17),0)+_xlfn.IFNA(IF(S$21=0,0,$AP$21),0)+_xlfn.IFNA(IF(S$22=0,0,$AP$22),0)+_xlfn.IFNA(IF(S$23=0,0,$AP$23),0)+_xlfn.IFNA(IF(S$24=0,0,$AP$24),0)+_xlfn.IFNA(IF(S$25=0,0,$AP$25),0)+_xlfn.IFNA(IF(S$26=0,0,$AP$26),0)+_xlfn.IFNA(IF(S$27=0,0,$AP$27),0)+_xlfn.IFNA(IF(S$28=0,0,$AP$28),0)+_xlfn.IFNA(IF(S$32=0,0,$AP$32),0)+_xlfn.IFNA(IF(S$33=0,0,$AP$33),0)+_xlfn.IFNA(IF(S$34=0,0,$AP$34),0)+_xlfn.IFNA(IF(S$38=0,0,$AP$38),0)+_xlfn.IFNA(IF(S$39=0,0,$AP$39),0)+_xlfn.IFNA(IF(S$40=0,0,$AP$40),0)+_xlfn.IFNA(IF(S$41=0,0,$AP$41),0)+_xlfn.IFNA(IF(S$42=0,0,$AP$42),0)+_xlfn.IFNA(IF(S$43=0,0,$AP$43),0))</f>
        <v>2.758290330688495E-2</v>
      </c>
      <c r="BV29" s="5">
        <f t="shared" ref="BV29:BV34" ca="1" si="129">IFERROR(S38*BU29,0)</f>
        <v>2.758290330688495E-2</v>
      </c>
      <c r="BW29" s="145">
        <f ca="1">+_xlfn.IFNA(IF(U38=0,0,$AP38),0)/(_xlfn.IFNA(IF(U$11=0,0,$AP$11),0)+_xlfn.IFNA(IF(U$12=0,0,$AP$12),0)+_xlfn.IFNA(IF(U$13=0,0,$AP$13),0)+_xlfn.IFNA(IF(U$14=0,0,$AP$14),0)+_xlfn.IFNA(IF(U$15=0,0,$AP$15),0)+_xlfn.IFNA(IF(U$16=0,0,$AP$16),0)+_xlfn.IFNA(IF(U$17=0,0,$AP$17),0)+_xlfn.IFNA(IF(U$21=0,0,$AP$21),0)+_xlfn.IFNA(IF(U$22=0,0,$AP$22),0)+_xlfn.IFNA(IF(U$23=0,0,$AP$23),0)+_xlfn.IFNA(IF(U$24=0,0,$AP$24),0)+_xlfn.IFNA(IF(U$25=0,0,$AP$25),0)+_xlfn.IFNA(IF(U$26=0,0,$AP$26),0)+_xlfn.IFNA(IF(U$27=0,0,$AP$27),0)+_xlfn.IFNA(IF(U$28=0,0,$AP$28),0)+_xlfn.IFNA(IF(U$32=0,0,$AP$32),0)+_xlfn.IFNA(IF(U$33=0,0,$AP$33),0)+_xlfn.IFNA(IF(U$34=0,0,$AP$34),0)+_xlfn.IFNA(IF(U$38=0,0,$AP$38),0)+_xlfn.IFNA(IF(U$39=0,0,$AP$39),0)+_xlfn.IFNA(IF(U$40=0,0,$AP$40),0)+_xlfn.IFNA(IF(U$41=0,0,$AP$41),0)+_xlfn.IFNA(IF(U$42=0,0,$AP$42),0)+_xlfn.IFNA(IF(U$43=0,0,$AP$43),0))</f>
        <v>2.758290330688495E-2</v>
      </c>
      <c r="BX29" s="5">
        <f t="shared" ref="BX29:BX34" ca="1" si="130">IFERROR(U38*BW29,0)</f>
        <v>2.6985176543892205E-2</v>
      </c>
      <c r="BY29" s="145">
        <f ca="1">+_xlfn.IFNA(IF(W38=0,0,$AP38),0)/(_xlfn.IFNA(IF(W$11=0,0,$AP$11),0)+_xlfn.IFNA(IF(W$12=0,0,$AP$12),0)+_xlfn.IFNA(IF(W$13=0,0,$AP$13),0)+_xlfn.IFNA(IF(W$14=0,0,$AP$14),0)+_xlfn.IFNA(IF(W$15=0,0,$AP$15),0)+_xlfn.IFNA(IF(W$16=0,0,$AP$16),0)+_xlfn.IFNA(IF(W$17=0,0,$AP$17),0)+_xlfn.IFNA(IF(W$21=0,0,$AP$21),0)+_xlfn.IFNA(IF(W$22=0,0,$AP$22),0)+_xlfn.IFNA(IF(W$23=0,0,$AP$23),0)+_xlfn.IFNA(IF(W$24=0,0,$AP$24),0)+_xlfn.IFNA(IF(W$25=0,0,$AP$25),0)+_xlfn.IFNA(IF(W$26=0,0,$AP$26),0)+_xlfn.IFNA(IF(W$27=0,0,$AP$27),0)+_xlfn.IFNA(IF(W$28=0,0,$AP$28),0)+_xlfn.IFNA(IF(W$32=0,0,$AP$32),0)+_xlfn.IFNA(IF(W$33=0,0,$AP$33),0)+_xlfn.IFNA(IF(W$34=0,0,$AP$34),0)+_xlfn.IFNA(IF(W$38=0,0,$AP$38),0)+_xlfn.IFNA(IF(W$39=0,0,$AP$39),0)+_xlfn.IFNA(IF(W$40=0,0,$AP$40),0)+_xlfn.IFNA(IF(W$41=0,0,$AP$41),0)+_xlfn.IFNA(IF(W$42=0,0,$AP$42),0)+_xlfn.IFNA(IF(W$43=0,0,$AP$43),0))</f>
        <v>2.758290330688495E-2</v>
      </c>
      <c r="BZ29" s="5">
        <f t="shared" ref="BZ29:BZ34" ca="1" si="131">IFERROR(W38*BY29,0)</f>
        <v>2.6770461427663976E-2</v>
      </c>
      <c r="CA29" s="145">
        <f ca="1">+_xlfn.IFNA(IF(Y38=0,0,$AP38),0)/(_xlfn.IFNA(IF(Y$11=0,0,$AP$11),0)+_xlfn.IFNA(IF(Y$12=0,0,$AP$12),0)+_xlfn.IFNA(IF(Y$13=0,0,$AP$13),0)+_xlfn.IFNA(IF(Y$14=0,0,$AP$14),0)+_xlfn.IFNA(IF(Y$15=0,0,$AP$15),0)+_xlfn.IFNA(IF(Y$16=0,0,$AP$16),0)+_xlfn.IFNA(IF(Y$17=0,0,$AP$17),0)+_xlfn.IFNA(IF(Y$21=0,0,$AP$21),0)+_xlfn.IFNA(IF(Y$22=0,0,$AP$22),0)+_xlfn.IFNA(IF(Y$23=0,0,$AP$23),0)+_xlfn.IFNA(IF(Y$24=0,0,$AP$24),0)+_xlfn.IFNA(IF(Y$25=0,0,$AP$25),0)+_xlfn.IFNA(IF(Y$26=0,0,$AP$26),0)+_xlfn.IFNA(IF(Y$27=0,0,$AP$27),0)+_xlfn.IFNA(IF(Y$28=0,0,$AP$28),0)+_xlfn.IFNA(IF(Y$32=0,0,$AP$32),0)+_xlfn.IFNA(IF(Y$33=0,0,$AP$33),0)+_xlfn.IFNA(IF(Y$34=0,0,$AP$34),0)+_xlfn.IFNA(IF(Y$38=0,0,$AP$38),0)+_xlfn.IFNA(IF(Y$39=0,0,$AP$39),0)+_xlfn.IFNA(IF(Y$40=0,0,$AP$40),0)+_xlfn.IFNA(IF(Y$41=0,0,$AP$41),0)+_xlfn.IFNA(IF(Y$42=0,0,$AP$42),0)+_xlfn.IFNA(IF(Y$43=0,0,$AP$43),0))</f>
        <v>2.758290330688495E-2</v>
      </c>
      <c r="CB29" s="5">
        <f t="shared" ref="CB29:CB34" ca="1" si="132">IFERROR(Y38*CA29,0)</f>
        <v>2.710709510601449E-2</v>
      </c>
      <c r="CC29" s="145">
        <f ca="1">+_xlfn.IFNA(IF(AA38=0,0,$AP38),0)/(_xlfn.IFNA(IF(AA$11=0,0,$AP$11),0)+_xlfn.IFNA(IF(AA$12=0,0,$AP$12),0)+_xlfn.IFNA(IF(AA$13=0,0,$AP$13),0)+_xlfn.IFNA(IF(AA$14=0,0,$AP$14),0)+_xlfn.IFNA(IF(AA$15=0,0,$AP$15),0)+_xlfn.IFNA(IF(AA$16=0,0,$AP$16),0)+_xlfn.IFNA(IF(AA$17=0,0,$AP$17),0)+_xlfn.IFNA(IF(AA$21=0,0,$AP$21),0)+_xlfn.IFNA(IF(AA$22=0,0,$AP$22),0)+_xlfn.IFNA(IF(AA$23=0,0,$AP$23),0)+_xlfn.IFNA(IF(AA$24=0,0,$AP$24),0)+_xlfn.IFNA(IF(AA$25=0,0,$AP$25),0)+_xlfn.IFNA(IF(AA$26=0,0,$AP$26),0)+_xlfn.IFNA(IF(AA$27=0,0,$AP$27),0)+_xlfn.IFNA(IF(AA$28=0,0,$AP$28),0)+_xlfn.IFNA(IF(AA$32=0,0,$AP$32),0)+_xlfn.IFNA(IF(AA$33=0,0,$AP$33),0)+_xlfn.IFNA(IF(AA$34=0,0,$AP$34),0)+_xlfn.IFNA(IF(AA$38=0,0,$AP$38),0)+_xlfn.IFNA(IF(AA$39=0,0,$AP$39),0)+_xlfn.IFNA(IF(AA$40=0,0,$AP$40),0)+_xlfn.IFNA(IF(AA$41=0,0,$AP$41),0)+_xlfn.IFNA(IF(AA$42=0,0,$AP$42),0)+_xlfn.IFNA(IF(AA$43=0,0,$AP$43),0))</f>
        <v>2.758290330688495E-2</v>
      </c>
      <c r="CD29" s="99">
        <f t="shared" ref="CD29:CD34" ca="1" si="133">IFERROR(AA38*CC29,0)</f>
        <v>2.6393667168319392E-2</v>
      </c>
      <c r="CH29" s="100"/>
      <c r="CI29" s="48">
        <f>+Resultado!J22</f>
        <v>0.97</v>
      </c>
      <c r="CJ29" s="48">
        <f t="shared" ref="CJ29:CJ34" ca="1" si="134">+CI29-AA38</f>
        <v>1.3114973262031926E-2</v>
      </c>
      <c r="CK29" s="5">
        <f t="shared" ca="1" si="58"/>
        <v>-1.3114973262031926E-2</v>
      </c>
      <c r="CM29" s="48">
        <f>+Resultado!F22</f>
        <v>0.9</v>
      </c>
      <c r="CN29" s="48">
        <f t="shared" ref="CN29:CN34" ca="1" si="135">+CM29-N38</f>
        <v>-9.9999999999999978E-2</v>
      </c>
      <c r="CO29" s="5">
        <f t="shared" ca="1" si="59"/>
        <v>9.9999999999999978E-2</v>
      </c>
    </row>
    <row r="30" spans="1:93" x14ac:dyDescent="0.25">
      <c r="B30" s="42" t="s">
        <v>148</v>
      </c>
      <c r="D30" s="48">
        <f>+Resultado!$H$11</f>
        <v>0.84</v>
      </c>
      <c r="E30" s="48">
        <f>+Resultado!$H$11</f>
        <v>0.84</v>
      </c>
      <c r="F30" s="48">
        <f>+Resultado!$H$11</f>
        <v>0.84</v>
      </c>
      <c r="G30" s="48">
        <f>+Resultado!$H$11</f>
        <v>0.84</v>
      </c>
      <c r="H30" s="48">
        <f>+Resultado!$H$11</f>
        <v>0.84</v>
      </c>
      <c r="I30" s="48">
        <f>+Resultado!$H$11</f>
        <v>0.84</v>
      </c>
      <c r="J30" s="48">
        <f>+Resultado!$H$11</f>
        <v>0.84</v>
      </c>
      <c r="K30" s="48">
        <f>+Resultado!$H$11</f>
        <v>0.84</v>
      </c>
      <c r="L30" s="48">
        <f>+Resultado!$H$11</f>
        <v>0.84</v>
      </c>
      <c r="M30" s="48">
        <f>+Resultado!$H$11</f>
        <v>0.84</v>
      </c>
      <c r="N30" s="48">
        <f>+Resultado!$H$11</f>
        <v>0.84</v>
      </c>
      <c r="Q30" s="62">
        <f>+Resultado!$L$11</f>
        <v>0.85</v>
      </c>
      <c r="R30" s="62">
        <f>+Resultado!$L$11</f>
        <v>0.85</v>
      </c>
      <c r="S30" s="62">
        <f>+Resultado!$L$11</f>
        <v>0.85</v>
      </c>
      <c r="T30" s="62">
        <f>+Resultado!$L$11</f>
        <v>0.85</v>
      </c>
      <c r="U30" s="62">
        <f>+Resultado!$L$11</f>
        <v>0.85</v>
      </c>
      <c r="V30" s="62">
        <f>+Resultado!$L$11</f>
        <v>0.85</v>
      </c>
      <c r="W30" s="62">
        <f>+Resultado!$L$11</f>
        <v>0.85</v>
      </c>
      <c r="X30" s="62">
        <f>+Resultado!$L$11</f>
        <v>0.85</v>
      </c>
      <c r="Y30" s="62">
        <f>+Resultado!$L$11</f>
        <v>0.85</v>
      </c>
      <c r="Z30" s="62">
        <f>+Resultado!$L$11</f>
        <v>0.85</v>
      </c>
      <c r="AA30" s="62">
        <f>+Resultado!$L$11</f>
        <v>0.85</v>
      </c>
      <c r="AD30" s="154"/>
      <c r="AE30" s="110"/>
      <c r="AG30" s="110"/>
      <c r="AI30" s="110"/>
      <c r="AK30" s="110"/>
      <c r="AM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0"/>
      <c r="BB30" s="110"/>
      <c r="BD30" s="88"/>
      <c r="BF30" s="96">
        <f t="shared" si="120"/>
        <v>3.4366433285479517E-2</v>
      </c>
      <c r="BG30" s="5">
        <f t="shared" si="121"/>
        <v>3.4366433285479517E-2</v>
      </c>
      <c r="BH30" s="96">
        <f t="shared" ref="BH30:BH34" ca="1" si="136">+_xlfn.IFNA(IF(F39=0,0,$AC39),0)/(_xlfn.IFNA(IF(F$11=0,0,$AC$11),0)+_xlfn.IFNA(IF(F$12=0,0,$AC$12),0)+_xlfn.IFNA(IF(F$13=0,0,$AC$13),0)+_xlfn.IFNA(IF(F$14=0,0,$AC$14),0)+_xlfn.IFNA(IF(F$15=0,0,$AC$15),0)+_xlfn.IFNA(IF(F$16=0,0,$AC$16),0)+_xlfn.IFNA(IF(F$17=0,0,$AC$17),0)+_xlfn.IFNA(IF(F$21=0,0,$AC$21),0)+_xlfn.IFNA(IF(F$22=0,0,$AC$22),0)+_xlfn.IFNA(IF(F$23=0,0,$AC$23),0)+_xlfn.IFNA(IF(F$24=0,0,$AC$24),0)+_xlfn.IFNA(IF(F$25=0,0,$AC$25),0)+_xlfn.IFNA(IF(F$26=0,0,$AC$26),0)+_xlfn.IFNA(IF(F$27=0,0,$AC$27),0)+_xlfn.IFNA(IF(F$28=0,0,$AC$28),0)+_xlfn.IFNA(IF(F$32=0,0,$AC$32),0)+_xlfn.IFNA(IF(F$33=0,0,$AC$33),0)+_xlfn.IFNA(IF(F$34=0,0,$AC$34),0)+_xlfn.IFNA(IF(F$38=0,0,$AC$38),0)+_xlfn.IFNA(IF(F$39=0,0,$AC$39),0)+_xlfn.IFNA(IF(F$40=0,0,$AC$40),0)+_xlfn.IFNA(IF(F$41=0,0,$AC$41),0)+_xlfn.IFNA(IF(F$42=0,0,$AC$42),0)+_xlfn.IFNA(IF(F$43=0,0,$AC$43),0))</f>
        <v>3.9080885321380959E-2</v>
      </c>
      <c r="BI30" s="5">
        <f t="shared" ca="1" si="122"/>
        <v>3.9080885321380959E-2</v>
      </c>
      <c r="BJ30" s="96">
        <f t="shared" ref="BJ30:BJ34" ca="1" si="137">+_xlfn.IFNA(IF(H39=0,0,$AC39),0)/(_xlfn.IFNA(IF(H30=0,0,$AC30),0)+_xlfn.IFNA(IF(H31=0,0,$AC31),0)+_xlfn.IFNA(IF(H32=0,0,$AC32),0)+_xlfn.IFNA(IF(H33=0,0,$AC33),0)+_xlfn.IFNA(IF(H34=0,0,$AC34),0)+_xlfn.IFNA(IF(H35=0,0,$AC35),0)+_xlfn.IFNA(IF(H36=0,0,$AC36),0)+_xlfn.IFNA(IF(H40=0,0,$AC40),0)+_xlfn.IFNA(IF(H41=0,0,$AC41),0)+_xlfn.IFNA(IF(H42=0,0,$AC42),0)+_xlfn.IFNA(IF(H43=0,0,$AC43),0)+_xlfn.IFNA(IF(H44=0,0,$AC44),0)+_xlfn.IFNA(IF(H45=0,0,$AC45),0)+_xlfn.IFNA(IF(H46=0,0,$AC46),0)+_xlfn.IFNA(IF(H47=0,0,$AC47),0)+_xlfn.IFNA(IF(H51=0,0,$AC51),0)+_xlfn.IFNA(IF(H52=0,0,$AC52),0)+_xlfn.IFNA(IF(H53=0,0,$AC53),0)+_xlfn.IFNA(IF(H57=0,0,$AC57),0)+_xlfn.IFNA(IF(H58=0,0,$AC58),0)+_xlfn.IFNA(IF(H59=0,0,$AC59),0)+_xlfn.IFNA(IF(H60=0,0,$AC60),0)+_xlfn.IFNA(IF(H61=0,0,$AC61),0)+_xlfn.IFNA(IF(H62=0,0,$AC62),0))</f>
        <v>0.27903543307086609</v>
      </c>
      <c r="BK30" s="5">
        <f t="shared" ca="1" si="123"/>
        <v>0.27903543307086609</v>
      </c>
      <c r="BL30" s="96">
        <f t="shared" ref="BL30:BL34" ca="1" si="138">+_xlfn.IFNA(IF(J39=0,0,$AC39),0)/(_xlfn.IFNA(IF(J$11=0,0,$AC$11),0)+_xlfn.IFNA(IF(J$12=0,0,$AC$12),0)+_xlfn.IFNA(IF(J$13=0,0,$AC$13),0)+_xlfn.IFNA(IF(J$14=0,0,$AC$14),0)+_xlfn.IFNA(IF(J$15=0,0,$AC$15),0)+_xlfn.IFNA(IF(J$16=0,0,$AC$16),0)+_xlfn.IFNA(IF(J$17=0,0,$AC$17),0)+_xlfn.IFNA(IF(J$21=0,0,$AC$21),0)+_xlfn.IFNA(IF(J$22=0,0,$AC$22),0)+_xlfn.IFNA(IF(J$23=0,0,$AC$23),0)+_xlfn.IFNA(IF(J$24=0,0,$AC$24),0)+_xlfn.IFNA(IF(J$25=0,0,$AC$25),0)+_xlfn.IFNA(IF(J$26=0,0,$AC$26),0)+_xlfn.IFNA(IF(J$27=0,0,$AC$27),0)+_xlfn.IFNA(IF(J$28=0,0,$AC$28),0)+_xlfn.IFNA(IF(J$32=0,0,$AC$32),0)+_xlfn.IFNA(IF(J$33=0,0,$AC$33),0)+_xlfn.IFNA(IF(J$34=0,0,$AC$34),0)+_xlfn.IFNA(IF(J$38=0,0,$AC$38),0)+_xlfn.IFNA(IF(J$39=0,0,$AC$39),0)+_xlfn.IFNA(IF(J$40=0,0,$AC$40),0)+_xlfn.IFNA(IF(J$41=0,0,$AC$41),0)+_xlfn.IFNA(IF(J$42=0,0,$AC$42),0)+_xlfn.IFNA(IF(J$43=0,0,$AC$43),0))</f>
        <v>3.657235318075349E-2</v>
      </c>
      <c r="BM30" s="5">
        <f t="shared" ca="1" si="124"/>
        <v>3.657235318075349E-2</v>
      </c>
      <c r="BN30" s="96">
        <f t="shared" ref="BN30:BN34" ca="1" si="139">+_xlfn.IFNA(IF(L39=0,0,$AC39),0)/(_xlfn.IFNA(IF(L$11=0,0,$AC$11),0)+_xlfn.IFNA(IF(L$12=0,0,$AC$12),0)+_xlfn.IFNA(IF(L$13=0,0,$AC$13),0)+_xlfn.IFNA(IF(L$14=0,0,$AC$14),0)+_xlfn.IFNA(IF(L$15=0,0,$AC$15),0)+_xlfn.IFNA(IF(L$16=0,0,$AC$16),0)+_xlfn.IFNA(IF(L$17=0,0,$AC$17),0)+_xlfn.IFNA(IF(L$21=0,0,$AC$21),0)+_xlfn.IFNA(IF(L$22=0,0,$AC$22),0)+_xlfn.IFNA(IF(L$23=0,0,$AC$23),0)+_xlfn.IFNA(IF(L$24=0,0,$AC$24),0)+_xlfn.IFNA(IF(L$25=0,0,$AC$25),0)+_xlfn.IFNA(IF(L$26=0,0,$AC$26),0)+_xlfn.IFNA(IF(L$27=0,0,$AC$27),0)+_xlfn.IFNA(IF(L$28=0,0,$AC$28),0)+_xlfn.IFNA(IF(L$32=0,0,$AC$32),0)+_xlfn.IFNA(IF(L$33=0,0,$AC$33),0)+_xlfn.IFNA(IF(L$34=0,0,$AC$34),0)+_xlfn.IFNA(IF(L$38=0,0,$AC$38),0)+_xlfn.IFNA(IF(L$39=0,0,$AC$39),0)+_xlfn.IFNA(IF(L$40=0,0,$AC$40),0)+_xlfn.IFNA(IF(L$41=0,0,$AC$41),0)+_xlfn.IFNA(IF(L$42=0,0,$AC$42),0)+_xlfn.IFNA(IF(L$43=0,0,$AC$43),0))</f>
        <v>3.657235318075349E-2</v>
      </c>
      <c r="BO30" s="5">
        <f t="shared" ca="1" si="125"/>
        <v>3.657235318075349E-2</v>
      </c>
      <c r="BP30" s="96">
        <f t="shared" ref="BP30:BP34" ca="1" si="140">+_xlfn.IFNA(IF(N39=0,0,$AC39),0)/(_xlfn.IFNA(IF(N$11=0,0,$AC$11),0)+_xlfn.IFNA(IF(N$12=0,0,$AC$12),0)+_xlfn.IFNA(IF(N$13=0,0,$AC$13),0)+_xlfn.IFNA(IF(N$14=0,0,$AC$14),0)+_xlfn.IFNA(IF(N$15=0,0,$AC$15),0)+_xlfn.IFNA(IF(N$16=0,0,$AC$16),0)+_xlfn.IFNA(IF(N$17=0,0,$AC$17),0)+_xlfn.IFNA(IF(N$21=0,0,$AC$21),0)+_xlfn.IFNA(IF(N$22=0,0,$AC$22),0)+_xlfn.IFNA(IF(N$23=0,0,$AC$23),0)+_xlfn.IFNA(IF(N$24=0,0,$AC$24),0)+_xlfn.IFNA(IF(N$25=0,0,$AC$25),0)+_xlfn.IFNA(IF(N$26=0,0,$AC$26),0)+_xlfn.IFNA(IF(N$27=0,0,$AC$27),0)+_xlfn.IFNA(IF(N$28=0,0,$AC$28),0)+_xlfn.IFNA(IF(N$32=0,0,$AC$32),0)+_xlfn.IFNA(IF(N$33=0,0,$AC$33),0)+_xlfn.IFNA(IF(N$34=0,0,$AC$34),0)+_xlfn.IFNA(IF(N$38=0,0,$AC$38),0)+_xlfn.IFNA(IF(N$39=0,0,$AC$39),0)+_xlfn.IFNA(IF(N$40=0,0,$AC$40),0)+_xlfn.IFNA(IF(N$41=0,0,$AC$41),0)+_xlfn.IFNA(IF(N$42=0,0,$AC$42),0)+_xlfn.IFNA(IF(N$43=0,0,$AC$43),0))</f>
        <v>3.9080885321380959E-2</v>
      </c>
      <c r="BQ30" s="5">
        <f t="shared" ca="1" si="126"/>
        <v>3.9080885321380959E-2</v>
      </c>
      <c r="BR30" s="100">
        <f t="shared" ca="1" si="28"/>
        <v>0</v>
      </c>
      <c r="BS30" s="88">
        <f t="shared" si="127"/>
        <v>2.5302750951009069E-2</v>
      </c>
      <c r="BT30" s="5">
        <f t="shared" si="128"/>
        <v>2.4375101192834037E-2</v>
      </c>
      <c r="BU30" s="145">
        <f t="shared" ref="BU30:BU34" ca="1" si="141">+_xlfn.IFNA(IF(S39=0,0,$AP39),0)/(_xlfn.IFNA(IF(S$11=0,0,$AP$11),0)+_xlfn.IFNA(IF(S$12=0,0,$AP$12),0)+_xlfn.IFNA(IF(S$13=0,0,$AP$13),0)+_xlfn.IFNA(IF(S$14=0,0,$AP$14),0)+_xlfn.IFNA(IF(S$15=0,0,$AP$15),0)+_xlfn.IFNA(IF(S$16=0,0,$AP$16),0)+_xlfn.IFNA(IF(S$17=0,0,$AP$17),0)+_xlfn.IFNA(IF(S$21=0,0,$AP$21),0)+_xlfn.IFNA(IF(S$22=0,0,$AP$22),0)+_xlfn.IFNA(IF(S$23=0,0,$AP$23),0)+_xlfn.IFNA(IF(S$24=0,0,$AP$24),0)+_xlfn.IFNA(IF(S$25=0,0,$AP$25),0)+_xlfn.IFNA(IF(S$26=0,0,$AP$26),0)+_xlfn.IFNA(IF(S$27=0,0,$AP$27),0)+_xlfn.IFNA(IF(S$28=0,0,$AP$28),0)+_xlfn.IFNA(IF(S$32=0,0,$AP$32),0)+_xlfn.IFNA(IF(S$33=0,0,$AP$33),0)+_xlfn.IFNA(IF(S$34=0,0,$AP$34),0)+_xlfn.IFNA(IF(S$38=0,0,$AP$38),0)+_xlfn.IFNA(IF(S$39=0,0,$AP$39),0)+_xlfn.IFNA(IF(S$40=0,0,$AP$40),0)+_xlfn.IFNA(IF(S$41=0,0,$AP$41),0)+_xlfn.IFNA(IF(S$42=0,0,$AP$42),0)+_xlfn.IFNA(IF(S$43=0,0,$AP$43),0))</f>
        <v>2.758290330688495E-2</v>
      </c>
      <c r="BV30" s="5">
        <f t="shared" ca="1" si="129"/>
        <v>2.5284328031311202E-2</v>
      </c>
      <c r="BW30" s="145">
        <f t="shared" ref="BW30:BW34" ca="1" si="142">+_xlfn.IFNA(IF(U39=0,0,$AP39),0)/(_xlfn.IFNA(IF(U$11=0,0,$AP$11),0)+_xlfn.IFNA(IF(U$12=0,0,$AP$12),0)+_xlfn.IFNA(IF(U$13=0,0,$AP$13),0)+_xlfn.IFNA(IF(U$14=0,0,$AP$14),0)+_xlfn.IFNA(IF(U$15=0,0,$AP$15),0)+_xlfn.IFNA(IF(U$16=0,0,$AP$16),0)+_xlfn.IFNA(IF(U$17=0,0,$AP$17),0)+_xlfn.IFNA(IF(U$21=0,0,$AP$21),0)+_xlfn.IFNA(IF(U$22=0,0,$AP$22),0)+_xlfn.IFNA(IF(U$23=0,0,$AP$23),0)+_xlfn.IFNA(IF(U$24=0,0,$AP$24),0)+_xlfn.IFNA(IF(U$25=0,0,$AP$25),0)+_xlfn.IFNA(IF(U$26=0,0,$AP$26),0)+_xlfn.IFNA(IF(U$27=0,0,$AP$27),0)+_xlfn.IFNA(IF(U$28=0,0,$AP$28),0)+_xlfn.IFNA(IF(U$32=0,0,$AP$32),0)+_xlfn.IFNA(IF(U$33=0,0,$AP$33),0)+_xlfn.IFNA(IF(U$34=0,0,$AP$34),0)+_xlfn.IFNA(IF(U$38=0,0,$AP$38),0)+_xlfn.IFNA(IF(U$39=0,0,$AP$39),0)+_xlfn.IFNA(IF(U$40=0,0,$AP$40),0)+_xlfn.IFNA(IF(U$41=0,0,$AP$41),0)+_xlfn.IFNA(IF(U$42=0,0,$AP$42),0)+_xlfn.IFNA(IF(U$43=0,0,$AP$43),0))</f>
        <v>2.758290330688495E-2</v>
      </c>
      <c r="BX30" s="5">
        <f t="shared" ca="1" si="130"/>
        <v>2.5284328031311202E-2</v>
      </c>
      <c r="BY30" s="145">
        <f t="shared" ref="BY30:BY34" ca="1" si="143">+_xlfn.IFNA(IF(W39=0,0,$AP39),0)/(_xlfn.IFNA(IF(W$11=0,0,$AP$11),0)+_xlfn.IFNA(IF(W$12=0,0,$AP$12),0)+_xlfn.IFNA(IF(W$13=0,0,$AP$13),0)+_xlfn.IFNA(IF(W$14=0,0,$AP$14),0)+_xlfn.IFNA(IF(W$15=0,0,$AP$15),0)+_xlfn.IFNA(IF(W$16=0,0,$AP$16),0)+_xlfn.IFNA(IF(W$17=0,0,$AP$17),0)+_xlfn.IFNA(IF(W$21=0,0,$AP$21),0)+_xlfn.IFNA(IF(W$22=0,0,$AP$22),0)+_xlfn.IFNA(IF(W$23=0,0,$AP$23),0)+_xlfn.IFNA(IF(W$24=0,0,$AP$24),0)+_xlfn.IFNA(IF(W$25=0,0,$AP$25),0)+_xlfn.IFNA(IF(W$26=0,0,$AP$26),0)+_xlfn.IFNA(IF(W$27=0,0,$AP$27),0)+_xlfn.IFNA(IF(W$28=0,0,$AP$28),0)+_xlfn.IFNA(IF(W$32=0,0,$AP$32),0)+_xlfn.IFNA(IF(W$33=0,0,$AP$33),0)+_xlfn.IFNA(IF(W$34=0,0,$AP$34),0)+_xlfn.IFNA(IF(W$38=0,0,$AP$38),0)+_xlfn.IFNA(IF(W$39=0,0,$AP$39),0)+_xlfn.IFNA(IF(W$40=0,0,$AP$40),0)+_xlfn.IFNA(IF(W$41=0,0,$AP$41),0)+_xlfn.IFNA(IF(W$42=0,0,$AP$42),0)+_xlfn.IFNA(IF(W$43=0,0,$AP$43),0))</f>
        <v>2.758290330688495E-2</v>
      </c>
      <c r="BZ30" s="5">
        <f t="shared" ca="1" si="131"/>
        <v>2.5284328031311202E-2</v>
      </c>
      <c r="CA30" s="145">
        <f t="shared" ref="CA30:CA34" ca="1" si="144">+_xlfn.IFNA(IF(Y39=0,0,$AP39),0)/(_xlfn.IFNA(IF(Y$11=0,0,$AP$11),0)+_xlfn.IFNA(IF(Y$12=0,0,$AP$12),0)+_xlfn.IFNA(IF(Y$13=0,0,$AP$13),0)+_xlfn.IFNA(IF(Y$14=0,0,$AP$14),0)+_xlfn.IFNA(IF(Y$15=0,0,$AP$15),0)+_xlfn.IFNA(IF(Y$16=0,0,$AP$16),0)+_xlfn.IFNA(IF(Y$17=0,0,$AP$17),0)+_xlfn.IFNA(IF(Y$21=0,0,$AP$21),0)+_xlfn.IFNA(IF(Y$22=0,0,$AP$22),0)+_xlfn.IFNA(IF(Y$23=0,0,$AP$23),0)+_xlfn.IFNA(IF(Y$24=0,0,$AP$24),0)+_xlfn.IFNA(IF(Y$25=0,0,$AP$25),0)+_xlfn.IFNA(IF(Y$26=0,0,$AP$26),0)+_xlfn.IFNA(IF(Y$27=0,0,$AP$27),0)+_xlfn.IFNA(IF(Y$28=0,0,$AP$28),0)+_xlfn.IFNA(IF(Y$32=0,0,$AP$32),0)+_xlfn.IFNA(IF(Y$33=0,0,$AP$33),0)+_xlfn.IFNA(IF(Y$34=0,0,$AP$34),0)+_xlfn.IFNA(IF(Y$38=0,0,$AP$38),0)+_xlfn.IFNA(IF(Y$39=0,0,$AP$39),0)+_xlfn.IFNA(IF(Y$40=0,0,$AP$40),0)+_xlfn.IFNA(IF(Y$41=0,0,$AP$41),0)+_xlfn.IFNA(IF(Y$42=0,0,$AP$42),0)+_xlfn.IFNA(IF(Y$43=0,0,$AP$43),0))</f>
        <v>2.758290330688495E-2</v>
      </c>
      <c r="CB30" s="5">
        <f t="shared" ca="1" si="132"/>
        <v>2.5284328031311202E-2</v>
      </c>
      <c r="CC30" s="145">
        <f t="shared" ref="CC30:CC34" ca="1" si="145">+_xlfn.IFNA(IF(AA39=0,0,$AP39),0)/(_xlfn.IFNA(IF(AA$11=0,0,$AP$11),0)+_xlfn.IFNA(IF(AA$12=0,0,$AP$12),0)+_xlfn.IFNA(IF(AA$13=0,0,$AP$13),0)+_xlfn.IFNA(IF(AA$14=0,0,$AP$14),0)+_xlfn.IFNA(IF(AA$15=0,0,$AP$15),0)+_xlfn.IFNA(IF(AA$16=0,0,$AP$16),0)+_xlfn.IFNA(IF(AA$17=0,0,$AP$17),0)+_xlfn.IFNA(IF(AA$21=0,0,$AP$21),0)+_xlfn.IFNA(IF(AA$22=0,0,$AP$22),0)+_xlfn.IFNA(IF(AA$23=0,0,$AP$23),0)+_xlfn.IFNA(IF(AA$24=0,0,$AP$24),0)+_xlfn.IFNA(IF(AA$25=0,0,$AP$25),0)+_xlfn.IFNA(IF(AA$26=0,0,$AP$26),0)+_xlfn.IFNA(IF(AA$27=0,0,$AP$27),0)+_xlfn.IFNA(IF(AA$28=0,0,$AP$28),0)+_xlfn.IFNA(IF(AA$32=0,0,$AP$32),0)+_xlfn.IFNA(IF(AA$33=0,0,$AP$33),0)+_xlfn.IFNA(IF(AA$34=0,0,$AP$34),0)+_xlfn.IFNA(IF(AA$38=0,0,$AP$38),0)+_xlfn.IFNA(IF(AA$39=0,0,$AP$39),0)+_xlfn.IFNA(IF(AA$40=0,0,$AP$40),0)+_xlfn.IFNA(IF(AA$41=0,0,$AP$41),0)+_xlfn.IFNA(IF(AA$42=0,0,$AP$42),0)+_xlfn.IFNA(IF(AA$43=0,0,$AP$43),0))</f>
        <v>2.758290330688495E-2</v>
      </c>
      <c r="CD30" s="99">
        <f t="shared" ca="1" si="133"/>
        <v>2.5284328031311202E-2</v>
      </c>
      <c r="CH30" s="100"/>
      <c r="CI30" s="48">
        <f>+Resultado!J23</f>
        <v>0.93</v>
      </c>
      <c r="CJ30" s="48">
        <f t="shared" ca="1" si="134"/>
        <v>1.3333333333333419E-2</v>
      </c>
      <c r="CK30" s="5">
        <f t="shared" ca="1" si="58"/>
        <v>-1.3333333333333419E-2</v>
      </c>
      <c r="CM30" s="48">
        <f>+Resultado!F23</f>
        <v>0.87</v>
      </c>
      <c r="CN30" s="48">
        <f t="shared" ca="1" si="135"/>
        <v>-0.13</v>
      </c>
      <c r="CO30" s="5">
        <f t="shared" ca="1" si="59"/>
        <v>0.13</v>
      </c>
    </row>
    <row r="31" spans="1:93" x14ac:dyDescent="0.25">
      <c r="Q31" s="57"/>
      <c r="R31" s="16"/>
      <c r="S31" s="16"/>
      <c r="T31" s="16"/>
      <c r="U31" s="16"/>
      <c r="V31" s="16"/>
      <c r="W31" s="16"/>
      <c r="X31" s="16"/>
      <c r="Y31" s="16"/>
      <c r="Z31" s="16"/>
      <c r="AA31" s="16"/>
      <c r="AD31" s="154"/>
      <c r="AE31" s="110" t="str">
        <f>+AE20</f>
        <v>Acumulado</v>
      </c>
      <c r="AG31" s="110" t="str">
        <f ca="1">+AG20</f>
        <v>Semana 29</v>
      </c>
      <c r="AI31" s="110" t="str">
        <f ca="1">+AI20</f>
        <v>Semana 30</v>
      </c>
      <c r="AK31" s="110" t="str">
        <f ca="1">+AK20</f>
        <v>Semana 31</v>
      </c>
      <c r="AM31" s="110" t="str">
        <f ca="1">+AM20</f>
        <v>Semana 32</v>
      </c>
      <c r="AO31" s="110" t="str">
        <f ca="1">+AO20</f>
        <v>Semana 33</v>
      </c>
      <c r="AP31" s="110" t="str">
        <f>+AP20</f>
        <v>Pond</v>
      </c>
      <c r="AQ31" s="110"/>
      <c r="AR31" s="110" t="str">
        <f>+AR20</f>
        <v>Acumulado</v>
      </c>
      <c r="AS31" s="110"/>
      <c r="AT31" s="110" t="str">
        <f ca="1">+AT20</f>
        <v>Semana 29</v>
      </c>
      <c r="AU31" s="110"/>
      <c r="AV31" s="110" t="str">
        <f ca="1">+AV20</f>
        <v>Semana 30</v>
      </c>
      <c r="AW31" s="110"/>
      <c r="AX31" s="110" t="str">
        <f ca="1">+AX20</f>
        <v>Semana 31</v>
      </c>
      <c r="AY31" s="110"/>
      <c r="AZ31" s="110" t="str">
        <f ca="1">+AZ20</f>
        <v>Semana 32</v>
      </c>
      <c r="BA31" s="110"/>
      <c r="BB31" s="110" t="str">
        <f ca="1">+BB20</f>
        <v>Semana 33</v>
      </c>
      <c r="BD31" s="88"/>
      <c r="BF31" s="96">
        <f t="shared" si="120"/>
        <v>1.9637961877416871E-2</v>
      </c>
      <c r="BG31" s="5">
        <f t="shared" si="121"/>
        <v>1.673982353720881E-2</v>
      </c>
      <c r="BH31" s="96">
        <f t="shared" ca="1" si="136"/>
        <v>2.2331934469360548E-2</v>
      </c>
      <c r="BI31" s="5">
        <f t="shared" ca="1" si="122"/>
        <v>2.0102983823565228E-2</v>
      </c>
      <c r="BJ31" s="96">
        <f t="shared" ca="1" si="137"/>
        <v>0.18969555035128807</v>
      </c>
      <c r="BK31" s="5">
        <f t="shared" ca="1" si="123"/>
        <v>0.16802014698219975</v>
      </c>
      <c r="BL31" s="96">
        <f t="shared" ca="1" si="138"/>
        <v>2.089848753185914E-2</v>
      </c>
      <c r="BM31" s="5">
        <f t="shared" ca="1" si="124"/>
        <v>1.8262371398886462E-2</v>
      </c>
      <c r="BN31" s="96">
        <f t="shared" ca="1" si="139"/>
        <v>2.089848753185914E-2</v>
      </c>
      <c r="BO31" s="5">
        <f t="shared" ca="1" si="125"/>
        <v>1.9602371707075152E-2</v>
      </c>
      <c r="BP31" s="96">
        <f t="shared" ca="1" si="140"/>
        <v>2.2331934469360548E-2</v>
      </c>
      <c r="BQ31" s="5">
        <f t="shared" ca="1" si="126"/>
        <v>1.8772449340299702E-2</v>
      </c>
      <c r="BR31" s="100">
        <f t="shared" ca="1" si="28"/>
        <v>0.15938991465089891</v>
      </c>
      <c r="BS31" s="88">
        <f t="shared" si="127"/>
        <v>3.1571450510943747E-2</v>
      </c>
      <c r="BT31" s="5">
        <f t="shared" si="128"/>
        <v>3.1034053321228779E-2</v>
      </c>
      <c r="BU31" s="145">
        <f t="shared" ca="1" si="141"/>
        <v>3.4416505477509594E-2</v>
      </c>
      <c r="BV31" s="5">
        <f t="shared" ca="1" si="129"/>
        <v>3.4416505477509594E-2</v>
      </c>
      <c r="BW31" s="145">
        <f t="shared" ca="1" si="142"/>
        <v>3.4416505477509594E-2</v>
      </c>
      <c r="BX31" s="5">
        <f t="shared" ca="1" si="130"/>
        <v>3.4416505477509594E-2</v>
      </c>
      <c r="BY31" s="145">
        <f t="shared" ca="1" si="143"/>
        <v>3.4416505477509594E-2</v>
      </c>
      <c r="BZ31" s="5">
        <f t="shared" ca="1" si="131"/>
        <v>3.3190965891525759E-2</v>
      </c>
      <c r="CA31" s="145">
        <f t="shared" ca="1" si="144"/>
        <v>3.4416505477509594E-2</v>
      </c>
      <c r="CB31" s="5">
        <f t="shared" ca="1" si="132"/>
        <v>3.0044054445843082E-2</v>
      </c>
      <c r="CC31" s="145">
        <f t="shared" ca="1" si="145"/>
        <v>3.4416505477509594E-2</v>
      </c>
      <c r="CD31" s="99">
        <f t="shared" ca="1" si="133"/>
        <v>3.4416505477509594E-2</v>
      </c>
      <c r="CH31" s="100"/>
      <c r="CI31" s="48">
        <f>+Resultado!J24</f>
        <v>0.89</v>
      </c>
      <c r="CJ31" s="48">
        <f t="shared" ca="1" si="134"/>
        <v>-0.10999999999999999</v>
      </c>
      <c r="CK31" s="5">
        <f t="shared" ca="1" si="58"/>
        <v>0.10999999999999999</v>
      </c>
      <c r="CM31" s="48">
        <f>+Resultado!F24</f>
        <v>0.94</v>
      </c>
      <c r="CN31" s="48">
        <f t="shared" ca="1" si="135"/>
        <v>9.9389914650898969E-2</v>
      </c>
      <c r="CO31" s="5">
        <f t="shared" ca="1" si="59"/>
        <v>-9.9389914650898969E-2</v>
      </c>
    </row>
    <row r="32" spans="1:93" x14ac:dyDescent="0.25">
      <c r="A32" s="10" t="s">
        <v>28</v>
      </c>
      <c r="B32" s="22" t="s">
        <v>8</v>
      </c>
      <c r="C32" s="53"/>
      <c r="D32" s="5" t="str">
        <f>+IFERROR(AVERAGEIFS(BD!$G:$G,BD!$C:$C,Indicadores!$B32,BD!$A:$A,"&gt;="&amp;$J$1),"-")</f>
        <v>-</v>
      </c>
      <c r="E32" s="5"/>
      <c r="F32" s="5" t="e">
        <f ca="1">IFERROR(AVERAGEIFS(BD!$G:$G,BD!$C:$C,Indicadores!$B32,BD!$A:$A,Indicadores!F$9),NA())</f>
        <v>#N/A</v>
      </c>
      <c r="G32" s="5" t="e">
        <f ca="1">IFERROR(AVERAGEIFS(BD!$G:$G,BD!$C:$C,Indicadores!$B32,BD!$A:$A,Indicadores!G$9),NA())</f>
        <v>#N/A</v>
      </c>
      <c r="H32" s="5" t="e">
        <f ca="1">IFERROR(AVERAGEIFS(BD!$G:$G,BD!$C:$C,Indicadores!$B32,BD!$A:$A,Indicadores!H$9),NA())</f>
        <v>#N/A</v>
      </c>
      <c r="I32" s="5" t="e">
        <f ca="1">IFERROR(AVERAGEIFS(BD!$G:$G,BD!$C:$C,Indicadores!$B32,BD!$A:$A,Indicadores!I$9),NA())</f>
        <v>#N/A</v>
      </c>
      <c r="J32" s="5" t="e">
        <f ca="1">IFERROR(AVERAGEIFS(BD!$G:$G,BD!$C:$C,Indicadores!$B32,BD!$A:$A,Indicadores!J$9),NA())</f>
        <v>#N/A</v>
      </c>
      <c r="K32" s="5" t="e">
        <f ca="1">IFERROR(AVERAGEIFS(BD!$G:$G,BD!$C:$C,Indicadores!$B32,BD!$A:$A,Indicadores!K$9),NA())</f>
        <v>#N/A</v>
      </c>
      <c r="L32" s="5" t="e">
        <f ca="1">IFERROR(AVERAGEIFS(BD!$G:$G,BD!$C:$C,Indicadores!$B32,BD!$A:$A,Indicadores!L$9),NA())</f>
        <v>#N/A</v>
      </c>
      <c r="M32" s="5" t="e">
        <f ca="1">IFERROR(AVERAGEIFS(BD!$G:$G,BD!$C:$C,Indicadores!$B32,BD!$A:$A,Indicadores!M$9),NA())</f>
        <v>#N/A</v>
      </c>
      <c r="N32" s="5" t="e">
        <f ca="1">IFERROR(AVERAGEIFS(BD!$G:$G,BD!$C:$C,Indicadores!$B32,BD!$A:$A,Indicadores!N$9),NA())</f>
        <v>#N/A</v>
      </c>
      <c r="O32" s="5"/>
      <c r="P32" s="5"/>
      <c r="Q32" s="58">
        <f>+IFERROR(AVERAGEIFS(BD!$K:$K,BD!$C:$C,Indicadores!$B32,BD!$A:$A,"&gt;="&amp;$J$1),"-")</f>
        <v>0.79472115738579296</v>
      </c>
      <c r="R32" s="59"/>
      <c r="S32" s="59">
        <f ca="1">IFERROR(AVERAGEIFS(BD!$K:$K,BD!$C:$C,Indicadores!$B32,BD!$A:$A,Indicadores!S$9),NA())</f>
        <v>0.75086611458805519</v>
      </c>
      <c r="T32" s="59">
        <f ca="1">IFERROR(AVERAGEIFS(BD!$K:$K,BD!$C:$C,Indicadores!$B32,BD!$A:$A,Indicadores!T$9),NA())</f>
        <v>0.85222803791772428</v>
      </c>
      <c r="U32" s="59">
        <f ca="1">IFERROR(AVERAGEIFS(BD!$K:$K,BD!$C:$C,Indicadores!$B32,BD!$A:$A,Indicadores!U$9),NA())</f>
        <v>0.85222803791772428</v>
      </c>
      <c r="V32" s="59" t="e">
        <f>IFERROR(AVERAGEIFS(BD!$K:$K,BD!$C:$C,Indicadores!$B32,BD!$A:$A,Indicadores!V$9),NA())</f>
        <v>#N/A</v>
      </c>
      <c r="W32" s="59">
        <f ca="1">IFERROR(AVERAGEIFS(BD!$K:$K,BD!$C:$C,Indicadores!$B32,BD!$A:$A,Indicadores!W$9),NA())</f>
        <v>0.85246350802991766</v>
      </c>
      <c r="X32" s="59">
        <f ca="1">IFERROR(AVERAGEIFS(BD!$K:$K,BD!$C:$C,Indicadores!$B32,BD!$A:$A,Indicadores!X$9),NA())</f>
        <v>0.92818285984227622</v>
      </c>
      <c r="Y32" s="59">
        <f ca="1">IFERROR(AVERAGEIFS(BD!$K:$K,BD!$C:$C,Indicadores!$B32,BD!$A:$A,Indicadores!Y$9),NA())</f>
        <v>0.92818285984227622</v>
      </c>
      <c r="Z32" s="59">
        <f ca="1">IFERROR(AVERAGEIFS(BD!$K:$K,BD!$C:$C,Indicadores!$B32,BD!$A:$A,Indicadores!Z$9),NA())</f>
        <v>0.74886112719017395</v>
      </c>
      <c r="AA32" s="59">
        <f ca="1">IFERROR(AVERAGEIFS(BD!$K:$K,BD!$C:$C,Indicadores!$B32,BD!$A:$A,Indicadores!AA$9),NA())</f>
        <v>0.74886112719017395</v>
      </c>
      <c r="AC32">
        <f>+Resultado!D19</f>
        <v>0</v>
      </c>
      <c r="AD32" s="154">
        <f>+IF(D32="-",0,$AC32)/(IF(D$32="-",0,$AC$32)+IF(D$33="-",0,$AC$33)+IF(D$34="-",0,$AC$34))</f>
        <v>0</v>
      </c>
      <c r="AE32" s="100">
        <f>IFERROR(D32*AD32,0)</f>
        <v>0</v>
      </c>
      <c r="AF32" s="110">
        <f ca="1">+_xlfn.IFNA(IF(F32=0,0,$AC32),0)/(_xlfn.IFNA(IF(F$32=0,0,$AC$32),0)+_xlfn.IFNA(IF(F$33=0,0,$AC$33),0)+_xlfn.IFNA(IF(F$34=0,0,$AC$34),0))</f>
        <v>0</v>
      </c>
      <c r="AG32" s="100">
        <f ca="1">IFERROR(F32*AF32,0)</f>
        <v>0</v>
      </c>
      <c r="AH32" s="110">
        <f t="shared" ref="AH32:AH34" ca="1" si="146">+_xlfn.IFNA(IF(H32=0,0,$AC32),0)/(_xlfn.IFNA(IF(H$32=0,0,$AC$32),0)+_xlfn.IFNA(IF(H$33=0,0,$AC$33),0)+_xlfn.IFNA(IF(H$34=0,0,$AC$34),0))</f>
        <v>0</v>
      </c>
      <c r="AI32" s="100">
        <f ca="1">IFERROR(H32*AH32,0)</f>
        <v>0</v>
      </c>
      <c r="AJ32" s="110">
        <f t="shared" ref="AJ32:AJ34" ca="1" si="147">+_xlfn.IFNA(IF(J32=0,0,$AC32),0)/(_xlfn.IFNA(IF(J$32=0,0,$AC$32),0)+_xlfn.IFNA(IF(J$33=0,0,$AC$33),0)+_xlfn.IFNA(IF(J$34=0,0,$AC$34),0))</f>
        <v>0</v>
      </c>
      <c r="AK32" s="100">
        <f ca="1">IFERROR(J32*AJ32,0)</f>
        <v>0</v>
      </c>
      <c r="AL32" s="110">
        <f t="shared" ref="AL32:AL34" ca="1" si="148">+_xlfn.IFNA(IF(L32=0,0,$AC32),0)/(_xlfn.IFNA(IF(L$32=0,0,$AC$32),0)+_xlfn.IFNA(IF(L$33=0,0,$AC$33),0)+_xlfn.IFNA(IF(L$34=0,0,$AC$34),0))</f>
        <v>0</v>
      </c>
      <c r="AM32" s="100">
        <f ca="1">IFERROR(L32*AL32,0)</f>
        <v>0</v>
      </c>
      <c r="AN32" s="110">
        <f t="shared" ref="AN32:AN34" ca="1" si="149">+_xlfn.IFNA(IF(N32=0,0,$AC32),0)/(_xlfn.IFNA(IF(N$32=0,0,$AC$32),0)+_xlfn.IFNA(IF(N$33=0,0,$AC$33),0)+_xlfn.IFNA(IF(N$34=0,0,$AC$34),0))</f>
        <v>0</v>
      </c>
      <c r="AO32" s="100">
        <f ca="1">IFERROR(N32*AN32,0)</f>
        <v>0</v>
      </c>
      <c r="AP32" s="110">
        <f>+Resultado!E19</f>
        <v>3.5000000000000003E-2</v>
      </c>
      <c r="AQ32" s="110">
        <f>+IF(Q32="-",0,$AP32)/(IF(Q$32="-",0,$AP$32)+IF(Q$33="-",0,$AP$33)+IF(Q$34="-",0,$AP$34))</f>
        <v>0.69400244798041621</v>
      </c>
      <c r="AR32" s="156">
        <f>IFERROR(Q32*AQ32,0)</f>
        <v>0.55153842868756997</v>
      </c>
      <c r="AS32" s="110">
        <f ca="1">+_xlfn.IFNA(IF(S32=0,0,$AP32),0)/(_xlfn.IFNA(IF(S$32=0,0,$AP$32),0)+_xlfn.IFNA(IF(S$33=0,0,$AP$33),0)+_xlfn.IFNA(IF(S$34=0,0,$AP$34),0))</f>
        <v>0.69400244798041621</v>
      </c>
      <c r="AT32" s="100">
        <f ca="1">IFERROR(S32*AS32,0)</f>
        <v>0.52110292162965399</v>
      </c>
      <c r="AU32" s="110">
        <f t="shared" ref="AU32:AU34" ca="1" si="150">+_xlfn.IFNA(IF(U32=0,0,$AP32),0)/(_xlfn.IFNA(IF(U$32=0,0,$AP$32),0)+_xlfn.IFNA(IF(U$33=0,0,$AP$33),0)+_xlfn.IFNA(IF(U$34=0,0,$AP$34),0))</f>
        <v>0.69400244798041621</v>
      </c>
      <c r="AV32" s="100">
        <f ca="1">IFERROR(U32*AU32,0)</f>
        <v>0.59144834455244766</v>
      </c>
      <c r="AW32" s="110">
        <f t="shared" ref="AW32:AW34" ca="1" si="151">+_xlfn.IFNA(IF(W32=0,0,$AP32),0)/(_xlfn.IFNA(IF(W$32=0,0,$AP$32),0)+_xlfn.IFNA(IF(W$33=0,0,$AP$33),0)+_xlfn.IFNA(IF(W$34=0,0,$AP$34),0))</f>
        <v>0.69400244798041621</v>
      </c>
      <c r="AX32" s="100">
        <f ca="1">IFERROR(W32*AW32,0)</f>
        <v>0.5916117613867361</v>
      </c>
      <c r="AY32" s="110">
        <f t="shared" ref="AY32:AY34" ca="1" si="152">+_xlfn.IFNA(IF(Y32=0,0,$AP32),0)/(_xlfn.IFNA(IF(Y$32=0,0,$AP$32),0)+_xlfn.IFNA(IF(Y$33=0,0,$AP$33),0)+_xlfn.IFNA(IF(Y$34=0,0,$AP$34),0))</f>
        <v>0.69400244798041621</v>
      </c>
      <c r="AZ32" s="100">
        <f ca="1">IFERROR(Y32*AY32,0)</f>
        <v>0.64416117690400321</v>
      </c>
      <c r="BA32" s="110">
        <f t="shared" ref="BA32:BA34" ca="1" si="153">+_xlfn.IFNA(IF(AA32=0,0,$AP32),0)/(_xlfn.IFNA(IF(AA$32=0,0,$AP$32),0)+_xlfn.IFNA(IF(AA$33=0,0,$AP$33),0)+_xlfn.IFNA(IF(AA$34=0,0,$AP$34),0))</f>
        <v>0.69400244798041621</v>
      </c>
      <c r="BB32" s="156">
        <f ca="1">IFERROR(AA32*BA32,0)</f>
        <v>0.51971145546735453</v>
      </c>
      <c r="BD32" s="88"/>
      <c r="BF32" s="96">
        <f t="shared" si="120"/>
        <v>1.9637961877416871E-2</v>
      </c>
      <c r="BG32" s="5">
        <f t="shared" si="121"/>
        <v>1.9637961877416871E-2</v>
      </c>
      <c r="BH32" s="96">
        <f t="shared" ca="1" si="136"/>
        <v>2.2331934469360548E-2</v>
      </c>
      <c r="BI32" s="5">
        <f t="shared" ca="1" si="122"/>
        <v>2.2331934469360548E-2</v>
      </c>
      <c r="BJ32" s="96">
        <f t="shared" ca="1" si="137"/>
        <v>0.19828641370869035</v>
      </c>
      <c r="BK32" s="5">
        <f t="shared" ca="1" si="123"/>
        <v>0.19828641370869035</v>
      </c>
      <c r="BL32" s="96">
        <f t="shared" ca="1" si="138"/>
        <v>2.089848753185914E-2</v>
      </c>
      <c r="BM32" s="5">
        <f t="shared" ca="1" si="124"/>
        <v>2.089848753185914E-2</v>
      </c>
      <c r="BN32" s="96">
        <f t="shared" ca="1" si="139"/>
        <v>2.089848753185914E-2</v>
      </c>
      <c r="BO32" s="5">
        <f t="shared" ca="1" si="125"/>
        <v>2.089848753185914E-2</v>
      </c>
      <c r="BP32" s="96">
        <f t="shared" ca="1" si="140"/>
        <v>2.2331934469360548E-2</v>
      </c>
      <c r="BQ32" s="5">
        <f t="shared" ca="1" si="126"/>
        <v>2.2331934469360548E-2</v>
      </c>
      <c r="BR32" s="100">
        <f t="shared" ca="1" si="28"/>
        <v>0</v>
      </c>
      <c r="BS32" s="88">
        <f t="shared" si="127"/>
        <v>0</v>
      </c>
      <c r="BT32" s="5">
        <f t="shared" si="128"/>
        <v>0</v>
      </c>
      <c r="BU32" s="145">
        <f t="shared" ca="1" si="141"/>
        <v>0</v>
      </c>
      <c r="BV32" s="5">
        <f t="shared" ca="1" si="129"/>
        <v>0</v>
      </c>
      <c r="BW32" s="145">
        <f t="shared" ca="1" si="142"/>
        <v>0</v>
      </c>
      <c r="BX32" s="5">
        <f t="shared" ca="1" si="130"/>
        <v>0</v>
      </c>
      <c r="BY32" s="145">
        <f t="shared" ca="1" si="143"/>
        <v>0</v>
      </c>
      <c r="BZ32" s="5">
        <f t="shared" ca="1" si="131"/>
        <v>0</v>
      </c>
      <c r="CA32" s="145">
        <f t="shared" ca="1" si="144"/>
        <v>0</v>
      </c>
      <c r="CB32" s="5">
        <f t="shared" ca="1" si="132"/>
        <v>0</v>
      </c>
      <c r="CC32" s="145">
        <f t="shared" ca="1" si="145"/>
        <v>0</v>
      </c>
      <c r="CD32" s="99">
        <f t="shared" ca="1" si="133"/>
        <v>0</v>
      </c>
      <c r="CH32" s="100"/>
      <c r="CI32" s="48">
        <f>+Resultado!J25</f>
        <v>0</v>
      </c>
      <c r="CJ32" s="48" t="e">
        <f t="shared" ca="1" si="134"/>
        <v>#N/A</v>
      </c>
      <c r="CK32" s="5" t="e">
        <f t="shared" ca="1" si="58"/>
        <v>#N/A</v>
      </c>
      <c r="CM32" s="48">
        <f>+Resultado!F25</f>
        <v>0.95</v>
      </c>
      <c r="CN32" s="48">
        <f t="shared" ca="1" si="135"/>
        <v>-5.0000000000000044E-2</v>
      </c>
      <c r="CO32" s="5">
        <f t="shared" ca="1" si="59"/>
        <v>5.0000000000000044E-2</v>
      </c>
    </row>
    <row r="33" spans="1:93" x14ac:dyDescent="0.25">
      <c r="A33" s="10" t="s">
        <v>28</v>
      </c>
      <c r="B33" s="22" t="s">
        <v>9</v>
      </c>
      <c r="C33" s="53"/>
      <c r="D33" s="5">
        <f>+IFERROR(AVERAGEIFS(BD!$G:$G,BD!$C:$C,Indicadores!$B33,BD!$A:$A,"&gt;="&amp;$J$1),"-")</f>
        <v>0.80565466320956125</v>
      </c>
      <c r="E33" s="5"/>
      <c r="F33" s="5">
        <f ca="1">IFERROR(AVERAGEIFS(BD!$G:$G,BD!$C:$C,Indicadores!$B33,BD!$A:$A,Indicadores!F$9),NA())</f>
        <v>0.78101582014987525</v>
      </c>
      <c r="G33" s="5"/>
      <c r="H33" s="5">
        <f ca="1">IFERROR(AVERAGEIFS(BD!$G:$G,BD!$C:$C,Indicadores!$B33,BD!$A:$A,Indicadores!H$9),NA())</f>
        <v>0.78447444551591128</v>
      </c>
      <c r="I33" s="5"/>
      <c r="J33" s="5">
        <f ca="1">IFERROR(AVERAGEIFS(BD!$G:$G,BD!$C:$C,Indicadores!$B33,BD!$A:$A,Indicadores!J$9),NA())</f>
        <v>0.78229576359902653</v>
      </c>
      <c r="K33" s="5"/>
      <c r="L33" s="5">
        <f ca="1">IFERROR(AVERAGEIFS(BD!$G:$G,BD!$C:$C,Indicadores!$B33,BD!$A:$A,Indicadores!L$9),NA())</f>
        <v>0.8435668434272956</v>
      </c>
      <c r="M33" s="5"/>
      <c r="N33" s="5">
        <f ca="1">IFERROR(AVERAGEIFS(BD!$G:$G,BD!$C:$C,Indicadores!$B33,BD!$A:$A,Indicadores!N$9),NA())</f>
        <v>0.80808274276958436</v>
      </c>
      <c r="O33" s="5"/>
      <c r="P33" s="5"/>
      <c r="Q33" s="58">
        <f>+IFERROR(AVERAGEIFS(BD!$K:$K,BD!$C:$C,Indicadores!$B33,BD!$A:$A,"&gt;="&amp;$J$1),"-")</f>
        <v>0.87454635485131471</v>
      </c>
      <c r="R33" s="59"/>
      <c r="S33" s="59">
        <f ca="1">IFERROR(AVERAGEIFS(BD!$K:$K,BD!$C:$C,Indicadores!$B33,BD!$A:$A,Indicadores!S$9),NA())</f>
        <v>0.91237113402061853</v>
      </c>
      <c r="T33" s="59"/>
      <c r="U33" s="59">
        <f ca="1">IFERROR(AVERAGEIFS(BD!$K:$K,BD!$C:$C,Indicadores!$B33,BD!$A:$A,Indicadores!U$9),NA())</f>
        <v>0.88009694895922441</v>
      </c>
      <c r="V33" s="59"/>
      <c r="W33" s="59">
        <f ca="1">IFERROR(AVERAGEIFS(BD!$K:$K,BD!$C:$C,Indicadores!$B33,BD!$A:$A,Indicadores!W$9),NA())</f>
        <v>0.86695164306705852</v>
      </c>
      <c r="X33" s="59"/>
      <c r="Y33" s="59">
        <f ca="1">IFERROR(AVERAGEIFS(BD!$K:$K,BD!$C:$C,Indicadores!$B33,BD!$A:$A,Indicadores!Y$9),NA())</f>
        <v>0.84128745837957819</v>
      </c>
      <c r="Z33" s="59"/>
      <c r="AA33" s="59">
        <f ca="1">IFERROR(AVERAGEIFS(BD!$K:$K,BD!$C:$C,Indicadores!$B33,BD!$A:$A,Indicadores!AA$9),NA())</f>
        <v>0.87289234760051881</v>
      </c>
      <c r="AC33" s="12">
        <f>+Resultado!D20</f>
        <v>1.5432098765432094E-2</v>
      </c>
      <c r="AD33" s="154">
        <f>+IF(D33="-",0,$AC33)/(IF(D$32="-",0,$AC$32)+IF(D$33="-",0,$AC$33)+IF(D$34="-",0,$AC$34))</f>
        <v>0.30599755201958373</v>
      </c>
      <c r="AE33" s="100">
        <f>IFERROR(D33*AD33,0)</f>
        <v>0.24652835471528792</v>
      </c>
      <c r="AF33" s="110">
        <f t="shared" ref="AF33:AF34" ca="1" si="154">+_xlfn.IFNA(IF(F33=0,0,$AC33),0)/(_xlfn.IFNA(IF(F$32=0,0,$AC$32),0)+_xlfn.IFNA(IF(F$33=0,0,$AC$33),0)+_xlfn.IFNA(IF(F$34=0,0,$AC$34),0))</f>
        <v>0.30599755201958373</v>
      </c>
      <c r="AG33" s="100">
        <f ca="1">IFERROR(F33*AF33,0)</f>
        <v>0.23898892905442931</v>
      </c>
      <c r="AH33" s="110">
        <f t="shared" ca="1" si="146"/>
        <v>0.30599755201958373</v>
      </c>
      <c r="AI33" s="100">
        <f ca="1">IFERROR(H33*AH33,0)</f>
        <v>0.24004725994978918</v>
      </c>
      <c r="AJ33" s="110">
        <f t="shared" ca="1" si="147"/>
        <v>0.30599755201958373</v>
      </c>
      <c r="AK33" s="100">
        <f ca="1">IFERROR(J33*AJ33,0)</f>
        <v>0.23938058861659309</v>
      </c>
      <c r="AL33" s="110">
        <f t="shared" ca="1" si="148"/>
        <v>0.30599755201958373</v>
      </c>
      <c r="AM33" s="100">
        <f ca="1">IFERROR(L33*AL33,0)</f>
        <v>0.25812938905363991</v>
      </c>
      <c r="AN33" s="110">
        <f t="shared" ca="1" si="149"/>
        <v>0.30599755201958373</v>
      </c>
      <c r="AO33" s="100">
        <f ca="1">IFERROR(N33*AN33,0)</f>
        <v>0.2472713411167638</v>
      </c>
      <c r="AP33" s="110">
        <f>+Resultado!E20</f>
        <v>1.5432098765432094E-2</v>
      </c>
      <c r="AQ33" s="110">
        <f>+IF(Q33="-",0,$AP33)/(IF(Q$32="-",0,$AP$32)+IF(Q$33="-",0,$AP$33)+IF(Q$34="-",0,$AP$34))</f>
        <v>0.30599755201958373</v>
      </c>
      <c r="AR33" s="156">
        <f>IFERROR(Q33*AQ33,0)</f>
        <v>0.26760904371215249</v>
      </c>
      <c r="AS33" s="110">
        <f t="shared" ref="AS33:AS34" ca="1" si="155">+_xlfn.IFNA(IF(S33=0,0,$AP33),0)/(_xlfn.IFNA(IF(S$32=0,0,$AP$32),0)+_xlfn.IFNA(IF(S$33=0,0,$AP$33),0)+_xlfn.IFNA(IF(S$34=0,0,$AP$34),0))</f>
        <v>0.30599755201958373</v>
      </c>
      <c r="AT33" s="156">
        <f ca="1">IFERROR(S33*AS33,0)</f>
        <v>0.27918333354364083</v>
      </c>
      <c r="AU33" s="110">
        <f t="shared" ca="1" si="150"/>
        <v>0.30599755201958373</v>
      </c>
      <c r="AV33" s="156">
        <f ca="1">IFERROR(U33*AU33,0)</f>
        <v>0.26930751192142721</v>
      </c>
      <c r="AW33" s="110">
        <f t="shared" ca="1" si="151"/>
        <v>0.30599755201958373</v>
      </c>
      <c r="AX33" s="156">
        <f ca="1">IFERROR(W33*AW33,0)</f>
        <v>0.2652850804978758</v>
      </c>
      <c r="AY33" s="110">
        <f t="shared" ca="1" si="152"/>
        <v>0.30599755201958373</v>
      </c>
      <c r="AZ33" s="156">
        <f ca="1">IFERROR(Y33*AY33,0)</f>
        <v>0.25743190280892836</v>
      </c>
      <c r="BA33" s="110">
        <f t="shared" ca="1" si="153"/>
        <v>0.30599755201958373</v>
      </c>
      <c r="BB33" s="156">
        <f ca="1">IFERROR(AA33*BA33,0)</f>
        <v>0.2671029215423863</v>
      </c>
      <c r="BD33" s="88"/>
      <c r="BF33" s="96">
        <f t="shared" si="120"/>
        <v>2.4547452346771085E-2</v>
      </c>
      <c r="BG33" s="5">
        <f t="shared" si="121"/>
        <v>2.3100986234213191E-2</v>
      </c>
      <c r="BH33" s="96">
        <f t="shared" ca="1" si="136"/>
        <v>2.7914918086700682E-2</v>
      </c>
      <c r="BI33" s="5">
        <f t="shared" ca="1" si="122"/>
        <v>2.7914918086700682E-2</v>
      </c>
      <c r="BJ33" s="96">
        <f t="shared" ca="1" si="137"/>
        <v>0.22550111358574609</v>
      </c>
      <c r="BK33" s="5">
        <f t="shared" ca="1" si="123"/>
        <v>0.22550111358574609</v>
      </c>
      <c r="BL33" s="96">
        <f t="shared" ca="1" si="138"/>
        <v>2.612310941482392E-2</v>
      </c>
      <c r="BM33" s="5">
        <f t="shared" ca="1" si="124"/>
        <v>2.612310941482392E-2</v>
      </c>
      <c r="BN33" s="96">
        <f t="shared" ca="1" si="139"/>
        <v>2.612310941482392E-2</v>
      </c>
      <c r="BO33" s="5">
        <f t="shared" ca="1" si="125"/>
        <v>2.612310941482392E-2</v>
      </c>
      <c r="BP33" s="96">
        <f t="shared" ca="1" si="140"/>
        <v>2.7914918086700682E-2</v>
      </c>
      <c r="BQ33" s="5">
        <f t="shared" ca="1" si="126"/>
        <v>2.7914918086700682E-2</v>
      </c>
      <c r="BR33" s="100">
        <f t="shared" ca="1" si="28"/>
        <v>0</v>
      </c>
      <c r="BS33" s="88">
        <f t="shared" si="127"/>
        <v>1.8920075035439212E-2</v>
      </c>
      <c r="BT33" s="5">
        <f t="shared" si="128"/>
        <v>1.8421337539664569E-2</v>
      </c>
      <c r="BU33" s="145">
        <f t="shared" ca="1" si="141"/>
        <v>2.0625053824067124E-2</v>
      </c>
      <c r="BV33" s="5">
        <f t="shared" ca="1" si="129"/>
        <v>1.9526382676053864E-2</v>
      </c>
      <c r="BW33" s="145">
        <f t="shared" ca="1" si="142"/>
        <v>2.0625053824067124E-2</v>
      </c>
      <c r="BX33" s="5">
        <f t="shared" ca="1" si="130"/>
        <v>2.0625053824067124E-2</v>
      </c>
      <c r="BY33" s="145">
        <f t="shared" ca="1" si="143"/>
        <v>2.0625053824067124E-2</v>
      </c>
      <c r="BZ33" s="5">
        <f t="shared" ca="1" si="131"/>
        <v>2.0123532758436313E-2</v>
      </c>
      <c r="CA33" s="145">
        <f t="shared" ca="1" si="144"/>
        <v>2.0625053824067124E-2</v>
      </c>
      <c r="CB33" s="5">
        <f t="shared" ca="1" si="132"/>
        <v>2.0625053824067124E-2</v>
      </c>
      <c r="CC33" s="145">
        <f t="shared" ca="1" si="145"/>
        <v>2.0625053824067124E-2</v>
      </c>
      <c r="CD33" s="99">
        <f t="shared" ca="1" si="133"/>
        <v>1.8585213335972572E-2</v>
      </c>
      <c r="CH33" s="100"/>
      <c r="CI33" s="48">
        <f>+Resultado!J26</f>
        <v>0.94</v>
      </c>
      <c r="CJ33" s="48">
        <f t="shared" ca="1" si="134"/>
        <v>3.890109890109883E-2</v>
      </c>
      <c r="CK33" s="5">
        <f t="shared" ca="1" si="58"/>
        <v>-3.890109890109883E-2</v>
      </c>
      <c r="CM33" s="48">
        <f>+Resultado!F26</f>
        <v>0.91</v>
      </c>
      <c r="CN33" s="48">
        <f t="shared" ca="1" si="135"/>
        <v>-8.9999999999999969E-2</v>
      </c>
      <c r="CO33" s="5">
        <f t="shared" ca="1" si="59"/>
        <v>8.9999999999999969E-2</v>
      </c>
    </row>
    <row r="34" spans="1:93" x14ac:dyDescent="0.25">
      <c r="A34" s="10" t="s">
        <v>28</v>
      </c>
      <c r="B34" s="22" t="s">
        <v>10</v>
      </c>
      <c r="C34" s="53"/>
      <c r="D34" s="5">
        <f>+IFERROR(AVERAGEIFS(BD!$G:$G,BD!$C:$C,Indicadores!$B34,BD!$A:$A,"&gt;="&amp;$J$1),"-")</f>
        <v>0.76913063551014849</v>
      </c>
      <c r="E34" s="5"/>
      <c r="F34" s="5">
        <f ca="1">IFERROR(AVERAGEIFS(BD!$G:$G,BD!$C:$C,Indicadores!$B34,BD!$A:$A,Indicadores!F$9),NA())</f>
        <v>0.71513353115726996</v>
      </c>
      <c r="G34" s="5"/>
      <c r="H34" s="5">
        <f ca="1">IFERROR(AVERAGEIFS(BD!$G:$G,BD!$C:$C,Indicadores!$B34,BD!$A:$A,Indicadores!H$9),NA())</f>
        <v>0.61759061415811267</v>
      </c>
      <c r="I34" s="5"/>
      <c r="J34" s="5">
        <f ca="1">IFERROR(AVERAGEIFS(BD!$G:$G,BD!$C:$C,Indicadores!$B34,BD!$A:$A,Indicadores!J$9),NA())</f>
        <v>0.86834305521531929</v>
      </c>
      <c r="K34" s="5"/>
      <c r="L34" s="5">
        <f ca="1">IFERROR(AVERAGEIFS(BD!$G:$G,BD!$C:$C,Indicadores!$B34,BD!$A:$A,Indicadores!L$9),NA())</f>
        <v>0.83289993676889029</v>
      </c>
      <c r="M34" s="5"/>
      <c r="N34" s="5">
        <f ca="1">IFERROR(AVERAGEIFS(BD!$G:$G,BD!$C:$C,Indicadores!$B34,BD!$A:$A,Indicadores!N$9),NA())</f>
        <v>0.63306451612903214</v>
      </c>
      <c r="O34" s="5"/>
      <c r="P34" s="5"/>
      <c r="Q34" s="58" t="str">
        <f>+IFERROR(AVERAGEIFS(BD!$K:$K,BD!$C:$C,Indicadores!$B34,BD!$A:$A,"&gt;="&amp;$J$1),"-")</f>
        <v>-</v>
      </c>
      <c r="R34" s="59"/>
      <c r="S34" s="59" t="e">
        <f ca="1">IFERROR(AVERAGEIFS(BD!$K:$K,BD!$C:$C,Indicadores!$B34,BD!$A:$A,Indicadores!S$9),NA())</f>
        <v>#N/A</v>
      </c>
      <c r="T34" s="59"/>
      <c r="U34" s="59" t="e">
        <f ca="1">IFERROR(AVERAGEIFS(BD!$K:$K,BD!$C:$C,Indicadores!$B34,BD!$A:$A,Indicadores!U$9),NA())</f>
        <v>#N/A</v>
      </c>
      <c r="V34" s="59"/>
      <c r="W34" s="59" t="e">
        <f ca="1">IFERROR(AVERAGEIFS(BD!$K:$K,BD!$C:$C,Indicadores!$B34,BD!$A:$A,Indicadores!W$9),NA())</f>
        <v>#N/A</v>
      </c>
      <c r="X34" s="59"/>
      <c r="Y34" s="59" t="e">
        <f ca="1">IFERROR(AVERAGEIFS(BD!$K:$K,BD!$C:$C,Indicadores!$B34,BD!$A:$A,Indicadores!Y$9),NA())</f>
        <v>#N/A</v>
      </c>
      <c r="Z34" s="59"/>
      <c r="AA34" s="59" t="e">
        <f ca="1">IFERROR(AVERAGEIFS(BD!$K:$K,BD!$C:$C,Indicadores!$B34,BD!$A:$A,Indicadores!AA$9),NA())</f>
        <v>#N/A</v>
      </c>
      <c r="AC34" s="12">
        <f>+Resultado!D21</f>
        <v>3.5000000000000003E-2</v>
      </c>
      <c r="AD34" s="154">
        <f>+IF(D34="-",0,$AC34)/(IF(D$32="-",0,$AC$32)+IF(D$33="-",0,$AC$33)+IF(D$34="-",0,$AC$34))</f>
        <v>0.69400244798041621</v>
      </c>
      <c r="AE34" s="100">
        <f>IFERROR(D34*AD34,0)</f>
        <v>0.53377854386077628</v>
      </c>
      <c r="AF34" s="110">
        <f t="shared" ca="1" si="154"/>
        <v>0.69400244798041621</v>
      </c>
      <c r="AG34" s="100">
        <f ca="1">IFERROR(F34*AF34,0)</f>
        <v>0.49630442125602459</v>
      </c>
      <c r="AH34" s="110">
        <f t="shared" ca="1" si="146"/>
        <v>0.69400244798041621</v>
      </c>
      <c r="AI34" s="100">
        <f ca="1">IFERROR(H34*AH34,0)</f>
        <v>0.42860939807545889</v>
      </c>
      <c r="AJ34" s="110">
        <f t="shared" ca="1" si="147"/>
        <v>0.69400244798041621</v>
      </c>
      <c r="AK34" s="100">
        <f ca="1">IFERROR(J34*AJ34,0)</f>
        <v>0.60263220600622536</v>
      </c>
      <c r="AL34" s="110">
        <f t="shared" ca="1" si="148"/>
        <v>0.69400244798041621</v>
      </c>
      <c r="AM34" s="100">
        <f ca="1">IFERROR(L34*AL34,0)</f>
        <v>0.57803459504034371</v>
      </c>
      <c r="AN34" s="110">
        <f t="shared" ca="1" si="149"/>
        <v>0.69400244798041621</v>
      </c>
      <c r="AO34" s="100">
        <f ca="1">IFERROR(N34*AN34,0)</f>
        <v>0.43934832392308598</v>
      </c>
      <c r="AP34" s="110">
        <f>+Resultado!E21</f>
        <v>0</v>
      </c>
      <c r="AQ34" s="110">
        <f>+IF(Q34="-",0,$AP34)/(IF(Q$32="-",0,$AP$32)+IF(Q$33="-",0,$AP$33)+IF(Q$34="-",0,$AP$34))</f>
        <v>0</v>
      </c>
      <c r="AR34" s="156">
        <f>IFERROR(Q34*AQ34,0)</f>
        <v>0</v>
      </c>
      <c r="AS34" s="110">
        <f t="shared" ca="1" si="155"/>
        <v>0</v>
      </c>
      <c r="AT34" s="156">
        <f ca="1">IFERROR(S34*AS34,0)</f>
        <v>0</v>
      </c>
      <c r="AU34" s="110">
        <f t="shared" ca="1" si="150"/>
        <v>0</v>
      </c>
      <c r="AV34" s="156">
        <f ca="1">IFERROR(U34*AU34,0)</f>
        <v>0</v>
      </c>
      <c r="AW34" s="110">
        <f t="shared" ca="1" si="151"/>
        <v>0</v>
      </c>
      <c r="AX34" s="156">
        <f ca="1">IFERROR(W34*AW34,0)</f>
        <v>0</v>
      </c>
      <c r="AY34" s="110">
        <f t="shared" ca="1" si="152"/>
        <v>0</v>
      </c>
      <c r="AZ34" s="156">
        <f ca="1">IFERROR(Y34*AY34,0)</f>
        <v>0</v>
      </c>
      <c r="BA34" s="110">
        <f t="shared" ca="1" si="153"/>
        <v>0</v>
      </c>
      <c r="BB34" s="156">
        <f ca="1">IFERROR(AA34*BA34,0)</f>
        <v>0</v>
      </c>
      <c r="BD34" s="88"/>
      <c r="BF34" s="96">
        <f t="shared" si="120"/>
        <v>9.8189809387084354E-3</v>
      </c>
      <c r="BG34" s="5">
        <f t="shared" si="121"/>
        <v>9.7698711046253321E-3</v>
      </c>
      <c r="BH34" s="96">
        <f t="shared" ca="1" si="136"/>
        <v>1.1165967234680274E-2</v>
      </c>
      <c r="BI34" s="5">
        <f t="shared" ca="1" si="122"/>
        <v>1.1165967234680274E-2</v>
      </c>
      <c r="BJ34" s="96">
        <f t="shared" ca="1" si="137"/>
        <v>9.4847775175644036E-2</v>
      </c>
      <c r="BK34" s="5">
        <f t="shared" ca="1" si="123"/>
        <v>9.4847775175644036E-2</v>
      </c>
      <c r="BL34" s="96">
        <f t="shared" ca="1" si="138"/>
        <v>1.044924376592957E-2</v>
      </c>
      <c r="BM34" s="5">
        <f t="shared" ca="1" si="124"/>
        <v>1.044924376592957E-2</v>
      </c>
      <c r="BN34" s="96">
        <f t="shared" ca="1" si="139"/>
        <v>1.044924376592957E-2</v>
      </c>
      <c r="BO34" s="5">
        <f t="shared" ca="1" si="125"/>
        <v>1.044924376592957E-2</v>
      </c>
      <c r="BP34" s="96">
        <f t="shared" ca="1" si="140"/>
        <v>1.1165967234680274E-2</v>
      </c>
      <c r="BQ34" s="5">
        <f t="shared" ca="1" si="126"/>
        <v>1.1165967234680274E-2</v>
      </c>
      <c r="BR34" s="100">
        <f t="shared" ca="1" si="28"/>
        <v>0</v>
      </c>
      <c r="BS34" s="88">
        <f t="shared" si="127"/>
        <v>1.2651375475504534E-2</v>
      </c>
      <c r="BT34" s="5">
        <f t="shared" si="128"/>
        <v>1.1817811514106887E-2</v>
      </c>
      <c r="BU34" s="145">
        <f t="shared" ca="1" si="141"/>
        <v>0</v>
      </c>
      <c r="BV34" s="5">
        <f t="shared" ca="1" si="129"/>
        <v>0</v>
      </c>
      <c r="BW34" s="145">
        <f t="shared" ca="1" si="142"/>
        <v>0</v>
      </c>
      <c r="BX34" s="5">
        <f t="shared" ca="1" si="130"/>
        <v>0</v>
      </c>
      <c r="BY34" s="145">
        <f t="shared" ca="1" si="143"/>
        <v>0</v>
      </c>
      <c r="BZ34" s="5">
        <f t="shared" ca="1" si="131"/>
        <v>0</v>
      </c>
      <c r="CA34" s="145">
        <f t="shared" ca="1" si="144"/>
        <v>0</v>
      </c>
      <c r="CB34" s="5">
        <f t="shared" ca="1" si="132"/>
        <v>0</v>
      </c>
      <c r="CC34" s="145">
        <f t="shared" ca="1" si="145"/>
        <v>0</v>
      </c>
      <c r="CD34" s="99">
        <f t="shared" ca="1" si="133"/>
        <v>0</v>
      </c>
      <c r="CH34" s="100"/>
      <c r="CI34" s="48">
        <f>+Resultado!J27</f>
        <v>0.94</v>
      </c>
      <c r="CJ34" s="48" t="e">
        <f t="shared" ca="1" si="134"/>
        <v>#N/A</v>
      </c>
      <c r="CK34" s="5" t="e">
        <f t="shared" ca="1" si="58"/>
        <v>#N/A</v>
      </c>
      <c r="CM34" s="48">
        <f>+Resultado!F27</f>
        <v>0.94</v>
      </c>
      <c r="CN34" s="48">
        <f t="shared" ca="1" si="135"/>
        <v>-6.0000000000000053E-2</v>
      </c>
      <c r="CO34" s="5">
        <f t="shared" ca="1" si="59"/>
        <v>6.0000000000000053E-2</v>
      </c>
    </row>
    <row r="35" spans="1:93" s="12" customFormat="1" x14ac:dyDescent="0.25">
      <c r="A35" s="39" t="s">
        <v>28</v>
      </c>
      <c r="B35" s="39" t="s">
        <v>28</v>
      </c>
      <c r="C35" s="46"/>
      <c r="D35" s="41">
        <f>+IFERROR(AVERAGEIFS(BD!$I:$I,BD!$B:$B,Indicadores!$B35,BD!$A:$A,"&gt;="&amp;$J$1),"")</f>
        <v>0.78030391352715356</v>
      </c>
      <c r="E35" s="41"/>
      <c r="F35" s="41">
        <f ca="1">IFERROR(AVERAGEIFS(BD!$I:$I,BD!$B:$B,Indicadores!$B35,BD!$A:$A,Indicadores!F$9),"")</f>
        <v>0.73529335031045395</v>
      </c>
      <c r="G35" s="41"/>
      <c r="H35" s="41">
        <f ca="1">IFERROR(AVERAGEIFS(BD!$I:$I,BD!$B:$B,Indicadores!$B35,BD!$A:$A,Indicadores!H$9),"")</f>
        <v>0.6686566580252481</v>
      </c>
      <c r="I35" s="41"/>
      <c r="J35" s="41">
        <f ca="1">IFERROR(AVERAGEIFS(BD!$I:$I,BD!$B:$B,Indicadores!$B35,BD!$A:$A,Indicadores!J$9),"")</f>
        <v>0.84201279462281842</v>
      </c>
      <c r="K35" s="41"/>
      <c r="L35" s="41">
        <f ca="1">IFERROR(AVERAGEIFS(BD!$I:$I,BD!$B:$B,Indicadores!$B35,BD!$A:$A,Indicadores!L$9),"")</f>
        <v>0.83616398409398363</v>
      </c>
      <c r="M35" s="41"/>
      <c r="N35" s="41">
        <f ca="1">IFERROR(AVERAGEIFS(BD!$I:$I,BD!$B:$B,Indicadores!$B35,BD!$A:$A,Indicadores!N$9),"")</f>
        <v>0.68661966503984972</v>
      </c>
      <c r="O35" s="41"/>
      <c r="P35" s="41"/>
      <c r="Q35" s="60">
        <f>+IFERROR(AVERAGEIFS(BD!$M:$M,BD!$B:$B,Indicadores!$B35,BD!$A:$A,"&gt;="&amp;$J$1),"")</f>
        <v>0.81913463520693564</v>
      </c>
      <c r="R35" s="61"/>
      <c r="S35" s="61">
        <f ca="1">IFERROR(AVERAGEIFS(BD!$M:$M,BD!$B:$B,Indicadores!$B35,BD!$A:$A,Indicadores!S$9),"")</f>
        <v>0.80028625517329477</v>
      </c>
      <c r="T35" s="61"/>
      <c r="U35" s="61">
        <f ca="1">IFERROR(AVERAGEIFS(BD!$M:$M,BD!$B:$B,Indicadores!$B35,BD!$A:$A,Indicadores!U$9),"")</f>
        <v>0.86075585647387487</v>
      </c>
      <c r="V35" s="61"/>
      <c r="W35" s="61">
        <f ca="1">IFERROR(AVERAGEIFS(BD!$M:$M,BD!$B:$B,Indicadores!$B35,BD!$A:$A,Indicadores!W$9),"")</f>
        <v>0.8568968418846119</v>
      </c>
      <c r="X35" s="61"/>
      <c r="Y35" s="61">
        <f ca="1">IFERROR(AVERAGEIFS(BD!$M:$M,BD!$B:$B,Indicadores!$B35,BD!$A:$A,Indicadores!Y$9),"")</f>
        <v>0.90159307971293157</v>
      </c>
      <c r="Z35" s="61"/>
      <c r="AA35" s="61">
        <f ca="1">IFERROR(AVERAGEIFS(BD!$M:$M,BD!$B:$B,Indicadores!$B35,BD!$A:$A,Indicadores!AA$9),"")</f>
        <v>0.78681437700974088</v>
      </c>
      <c r="AD35" s="154"/>
      <c r="AE35" s="155">
        <f>+D35</f>
        <v>0.78030391352715356</v>
      </c>
      <c r="AF35" s="110"/>
      <c r="AG35" s="155">
        <f ca="1">+F35</f>
        <v>0.73529335031045395</v>
      </c>
      <c r="AH35" s="110"/>
      <c r="AI35" s="155">
        <f ca="1">+H35</f>
        <v>0.6686566580252481</v>
      </c>
      <c r="AJ35" s="110"/>
      <c r="AK35" s="155">
        <f ca="1">+J35</f>
        <v>0.84201279462281842</v>
      </c>
      <c r="AL35" s="110"/>
      <c r="AM35" s="155">
        <f ca="1">+L35</f>
        <v>0.83616398409398363</v>
      </c>
      <c r="AN35" s="110"/>
      <c r="AO35" s="155">
        <f ca="1">+N35</f>
        <v>0.68661966503984972</v>
      </c>
      <c r="AP35" s="110"/>
      <c r="AQ35" s="110"/>
      <c r="AR35" s="155">
        <f>+Q35</f>
        <v>0.81913463520693564</v>
      </c>
      <c r="AS35" s="110"/>
      <c r="AT35" s="155">
        <f ca="1">+S35</f>
        <v>0.80028625517329477</v>
      </c>
      <c r="AU35" s="110"/>
      <c r="AV35" s="155">
        <f ca="1">+U35</f>
        <v>0.86075585647387487</v>
      </c>
      <c r="AW35" s="110"/>
      <c r="AX35" s="155">
        <f ca="1">+W35</f>
        <v>0.8568968418846119</v>
      </c>
      <c r="AY35" s="110"/>
      <c r="AZ35" s="155">
        <f ca="1">+Y35</f>
        <v>0.90159307971293157</v>
      </c>
      <c r="BA35" s="110"/>
      <c r="BB35" s="155">
        <f ca="1">+AA35</f>
        <v>0.78681437700974088</v>
      </c>
      <c r="BD35" s="88"/>
      <c r="BF35" s="96"/>
      <c r="BG35" s="88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88"/>
      <c r="CF35" s="100"/>
      <c r="CG35" s="97"/>
      <c r="CH35" s="97"/>
    </row>
    <row r="36" spans="1:93" x14ac:dyDescent="0.25">
      <c r="B36" s="42" t="s">
        <v>148</v>
      </c>
      <c r="D36" s="48">
        <f>+Resultado!$H$19</f>
        <v>0.74</v>
      </c>
      <c r="E36" s="48">
        <f>+Resultado!$H$19</f>
        <v>0.74</v>
      </c>
      <c r="F36" s="48">
        <f>+Resultado!$H$19</f>
        <v>0.74</v>
      </c>
      <c r="G36" s="48">
        <f>+Resultado!$H$19</f>
        <v>0.74</v>
      </c>
      <c r="H36" s="48">
        <f>+Resultado!$H$19</f>
        <v>0.74</v>
      </c>
      <c r="I36" s="48">
        <f>+Resultado!$H$19</f>
        <v>0.74</v>
      </c>
      <c r="J36" s="48">
        <f>+Resultado!$H$19</f>
        <v>0.74</v>
      </c>
      <c r="K36" s="48">
        <f>+Resultado!$H$19</f>
        <v>0.74</v>
      </c>
      <c r="L36" s="48">
        <f>+Resultado!$H$19</f>
        <v>0.74</v>
      </c>
      <c r="M36" s="48">
        <f>+Resultado!$H$19</f>
        <v>0.74</v>
      </c>
      <c r="N36" s="48">
        <f>+Resultado!$H$19</f>
        <v>0.74</v>
      </c>
      <c r="Q36" s="62">
        <f>+Resultado!$L$19</f>
        <v>0.94</v>
      </c>
      <c r="R36" s="62">
        <f>+Resultado!$L$19</f>
        <v>0.94</v>
      </c>
      <c r="S36" s="62">
        <f>+Resultado!$L$19</f>
        <v>0.94</v>
      </c>
      <c r="T36" s="62">
        <f>+Resultado!$L$19</f>
        <v>0.94</v>
      </c>
      <c r="U36" s="62">
        <f>+Resultado!$L$19</f>
        <v>0.94</v>
      </c>
      <c r="V36" s="62">
        <f>+Resultado!$L$19</f>
        <v>0.94</v>
      </c>
      <c r="W36" s="62">
        <f>+Resultado!$L$19</f>
        <v>0.94</v>
      </c>
      <c r="X36" s="62">
        <f>+Resultado!$L$19</f>
        <v>0.94</v>
      </c>
      <c r="Y36" s="62">
        <f>+Resultado!$L$19</f>
        <v>0.94</v>
      </c>
      <c r="Z36" s="62">
        <f>+Resultado!$L$19</f>
        <v>0.94</v>
      </c>
      <c r="AA36" s="62">
        <f>+Resultado!$L$19</f>
        <v>0.94</v>
      </c>
      <c r="AD36" s="154"/>
      <c r="AE36" s="110"/>
      <c r="AG36" s="110"/>
      <c r="AI36" s="110"/>
      <c r="AK36" s="110"/>
      <c r="AM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D36" s="88"/>
      <c r="BF36" s="96"/>
    </row>
    <row r="37" spans="1:93" x14ac:dyDescent="0.25">
      <c r="Q37" s="57"/>
      <c r="R37" s="16"/>
      <c r="S37" s="16"/>
      <c r="T37" s="16"/>
      <c r="U37" s="16"/>
      <c r="V37" s="16"/>
      <c r="W37" s="16"/>
      <c r="X37" s="16"/>
      <c r="Y37" s="16"/>
      <c r="Z37" s="16"/>
      <c r="AA37" s="16"/>
      <c r="AD37" s="154"/>
      <c r="AE37" s="110" t="str">
        <f t="shared" ref="AE37:BB37" si="156">+AE31</f>
        <v>Acumulado</v>
      </c>
      <c r="AG37" s="110" t="str">
        <f t="shared" ca="1" si="156"/>
        <v>Semana 29</v>
      </c>
      <c r="AI37" s="110" t="str">
        <f t="shared" ca="1" si="156"/>
        <v>Semana 30</v>
      </c>
      <c r="AK37" s="110" t="str">
        <f t="shared" ca="1" si="156"/>
        <v>Semana 31</v>
      </c>
      <c r="AM37" s="110" t="str">
        <f t="shared" ca="1" si="156"/>
        <v>Semana 32</v>
      </c>
      <c r="AO37" s="110" t="str">
        <f t="shared" ca="1" si="156"/>
        <v>Semana 33</v>
      </c>
      <c r="AP37" s="110" t="str">
        <f t="shared" si="156"/>
        <v>Pond</v>
      </c>
      <c r="AQ37" s="110">
        <f t="shared" si="156"/>
        <v>0</v>
      </c>
      <c r="AR37" s="110" t="str">
        <f t="shared" si="156"/>
        <v>Acumulado</v>
      </c>
      <c r="AS37" s="110"/>
      <c r="AT37" s="110" t="str">
        <f t="shared" ca="1" si="156"/>
        <v>Semana 29</v>
      </c>
      <c r="AU37" s="110"/>
      <c r="AV37" s="110" t="str">
        <f t="shared" ca="1" si="156"/>
        <v>Semana 30</v>
      </c>
      <c r="AW37" s="110"/>
      <c r="AX37" s="110" t="str">
        <f t="shared" ca="1" si="156"/>
        <v>Semana 31</v>
      </c>
      <c r="AY37" s="110"/>
      <c r="AZ37" s="110" t="str">
        <f t="shared" ca="1" si="156"/>
        <v>Semana 32</v>
      </c>
      <c r="BA37" s="110"/>
      <c r="BB37" s="110" t="str">
        <f t="shared" ca="1" si="156"/>
        <v>Semana 33</v>
      </c>
      <c r="BD37" s="88"/>
      <c r="BF37" s="96"/>
    </row>
    <row r="38" spans="1:93" x14ac:dyDescent="0.25">
      <c r="A38" s="9" t="s">
        <v>11</v>
      </c>
      <c r="B38" s="22" t="s">
        <v>12</v>
      </c>
      <c r="C38" s="53"/>
      <c r="D38" s="5">
        <f>+IFERROR(AVERAGEIFS(BD!$G:$G,BD!$C:$C,Indicadores!$B38,BD!$A:$A,"&gt;="&amp;$J$1),"-")</f>
        <v>0.98645921431635719</v>
      </c>
      <c r="E38" s="5"/>
      <c r="F38" s="5">
        <f ca="1">IFERROR(AVERAGEIFS(BD!$G:$G,BD!$C:$C,Indicadores!$B38,BD!$A:$A,Indicadores!F$9),NA())</f>
        <v>1</v>
      </c>
      <c r="G38" s="5">
        <f ca="1">IFERROR(AVERAGEIFS(BD!$G:$G,BD!$C:$C,Indicadores!$B38,BD!$A:$A,Indicadores!G$9),NA())</f>
        <v>1</v>
      </c>
      <c r="H38" s="5">
        <f ca="1">IFERROR(AVERAGEIFS(BD!$G:$G,BD!$C:$C,Indicadores!$B38,BD!$A:$A,Indicadores!H$9),NA())</f>
        <v>1</v>
      </c>
      <c r="I38" s="5">
        <f ca="1">IFERROR(AVERAGEIFS(BD!$G:$G,BD!$C:$C,Indicadores!$B38,BD!$A:$A,Indicadores!I$9),NA())</f>
        <v>1</v>
      </c>
      <c r="J38" s="5">
        <f ca="1">IFERROR(AVERAGEIFS(BD!$G:$G,BD!$C:$C,Indicadores!$B38,BD!$A:$A,Indicadores!J$9),NA())</f>
        <v>1</v>
      </c>
      <c r="K38" s="5">
        <f ca="1">IFERROR(AVERAGEIFS(BD!$G:$G,BD!$C:$C,Indicadores!$B38,BD!$A:$A,Indicadores!K$9),NA())</f>
        <v>1</v>
      </c>
      <c r="L38" s="5">
        <f ca="1">IFERROR(AVERAGEIFS(BD!$G:$G,BD!$C:$C,Indicadores!$B38,BD!$A:$A,Indicadores!L$9),NA())</f>
        <v>1</v>
      </c>
      <c r="M38" s="5">
        <f ca="1">IFERROR(AVERAGEIFS(BD!$G:$G,BD!$C:$C,Indicadores!$B38,BD!$A:$A,Indicadores!M$9),NA())</f>
        <v>1</v>
      </c>
      <c r="N38" s="5">
        <f ca="1">IFERROR(AVERAGEIFS(BD!$G:$G,BD!$C:$C,Indicadores!$B38,BD!$A:$A,Indicadores!N$9),NA())</f>
        <v>1</v>
      </c>
      <c r="O38" s="5"/>
      <c r="P38" s="5"/>
      <c r="Q38" s="58">
        <f>+IFERROR(AVERAGEIFS(BD!$K:$K,BD!$C:$C,Indicadores!$B38,BD!$A:$A,"&gt;="&amp;$J$1),"-")</f>
        <v>0.97483308311174344</v>
      </c>
      <c r="R38" s="59"/>
      <c r="S38" s="59">
        <f ca="1">IFERROR(AVERAGEIFS(BD!$K:$K,BD!$C:$C,Indicadores!$B38,BD!$A:$A,Indicadores!S$9),NA())</f>
        <v>1</v>
      </c>
      <c r="T38" s="59">
        <f ca="1">IFERROR(AVERAGEIFS(BD!$K:$K,BD!$C:$C,Indicadores!$B38,BD!$A:$A,Indicadores!T$9),NA())</f>
        <v>0.97832980972515871</v>
      </c>
      <c r="U38" s="59">
        <f ca="1">IFERROR(AVERAGEIFS(BD!$K:$K,BD!$C:$C,Indicadores!$B38,BD!$A:$A,Indicadores!U$9),NA())</f>
        <v>0.97832980972515871</v>
      </c>
      <c r="V38" s="59" t="e">
        <f>IFERROR(AVERAGEIFS(BD!$K:$K,BD!$C:$C,Indicadores!$B38,BD!$A:$A,Indicadores!V$9),NA())</f>
        <v>#N/A</v>
      </c>
      <c r="W38" s="59">
        <f ca="1">IFERROR(AVERAGEIFS(BD!$K:$K,BD!$C:$C,Indicadores!$B38,BD!$A:$A,Indicadores!W$9),NA())</f>
        <v>0.9705454545454546</v>
      </c>
      <c r="X38" s="59">
        <f ca="1">IFERROR(AVERAGEIFS(BD!$K:$K,BD!$C:$C,Indicadores!$B38,BD!$A:$A,Indicadores!X$9),NA())</f>
        <v>0.98274988692899146</v>
      </c>
      <c r="Y38" s="59">
        <f ca="1">IFERROR(AVERAGEIFS(BD!$K:$K,BD!$C:$C,Indicadores!$B38,BD!$A:$A,Indicadores!Y$9),NA())</f>
        <v>0.98274988692899146</v>
      </c>
      <c r="Z38" s="59">
        <f ca="1">IFERROR(AVERAGEIFS(BD!$K:$K,BD!$C:$C,Indicadores!$B38,BD!$A:$A,Indicadores!Z$9),NA())</f>
        <v>0.95688502673796805</v>
      </c>
      <c r="AA38" s="59">
        <f ca="1">IFERROR(AVERAGEIFS(BD!$K:$K,BD!$C:$C,Indicadores!$B38,BD!$A:$A,Indicadores!AA$9),NA())</f>
        <v>0.95688502673796805</v>
      </c>
      <c r="AC38">
        <f>+Resultado!D20</f>
        <v>1.5432098765432094E-2</v>
      </c>
      <c r="AD38" s="154">
        <f t="shared" ref="AD38:AD43" si="157">+IF(D38="-",0,$AC38)/(IF(D$38="-",0,$AC$38)+IF(D$39="-",0,$AC$39)+IF(D$40="-",0,$AC$40)+IF(D$41="-",0,$AC$41)+IF(D$42="-",0,$AC$42)+IF(D$43="-",0,$AC$43))</f>
        <v>0.12303149606299206</v>
      </c>
      <c r="AE38" s="100">
        <f t="shared" ref="AE38:AE43" si="158">IFERROR(D38*AD38,0)</f>
        <v>0.12136555294246514</v>
      </c>
      <c r="AF38" s="110">
        <f t="shared" ref="AF38:AF43" ca="1" si="159">+_xlfn.IFNA(IF(F38=0,0,$AC38),0)/(_xlfn.IFNA(IF(F$38=0,0,$AC$38),0)+_xlfn.IFNA(IF(F$39=0,0,$AC$39),0)+_xlfn.IFNA(IF(F$40=0,0,$AC$40),0)+_xlfn.IFNA(IF(F$41=0,0,$AC$41),0)+_xlfn.IFNA(IF(F$42=0,0,$AC$42),0)+ _xlfn.IFNA(IF(F$43=0,0,$AC$43),0))</f>
        <v>0.12303149606299206</v>
      </c>
      <c r="AG38" s="100">
        <f ca="1">IFERROR(F38*AF38,0)</f>
        <v>0.12303149606299206</v>
      </c>
      <c r="AH38" s="110">
        <f ca="1">+_xlfn.IFNA(IF(H38=0,0,$AC38),0)/(_xlfn.IFNA(IF(H$38=0,0,$AC$38),0)+_xlfn.IFNA(IF(H$39=0,0,$AC$39),0)+_xlfn.IFNA(IF(H$40=0,0,$AC$40),0)+_xlfn.IFNA(IF(H$41=0,0,$AC$41),0)+_xlfn.IFNA(IF(H$42=0,0,$AC$42),0)+ _xlfn.IFNA(IF(H$43=0,0,$AC$43),0))</f>
        <v>0.12303149606299206</v>
      </c>
      <c r="AI38" s="100">
        <f ca="1">IFERROR(H38*AH38,0)</f>
        <v>0.12303149606299206</v>
      </c>
      <c r="AJ38" s="110">
        <f t="shared" ref="AJ38:AJ43" ca="1" si="160">+_xlfn.IFNA(IF(J38=0,0,$AC38),0)/(_xlfn.IFNA(IF(J$38=0,0,$AC$38),0)+_xlfn.IFNA(IF(J$39=0,0,$AC$39),0)+_xlfn.IFNA(IF(J$40=0,0,$AC$40),0)+_xlfn.IFNA(IF(J$41=0,0,$AC$41),0)+_xlfn.IFNA(IF(J$42=0,0,$AC$42),0)+ _xlfn.IFNA(IF(J$43=0,0,$AC$43),0))</f>
        <v>0.12303149606299206</v>
      </c>
      <c r="AK38" s="100">
        <f ca="1">IFERROR(J38*AJ38,0)</f>
        <v>0.12303149606299206</v>
      </c>
      <c r="AL38" s="110">
        <f t="shared" ref="AL38:AL43" ca="1" si="161">+_xlfn.IFNA(IF(L38=0,0,$AC38),0)/(_xlfn.IFNA(IF(L$38=0,0,$AC$38),0)+_xlfn.IFNA(IF(L$39=0,0,$AC$39),0)+_xlfn.IFNA(IF(L$40=0,0,$AC$40),0)+_xlfn.IFNA(IF(L$41=0,0,$AC$41),0)+_xlfn.IFNA(IF(L$42=0,0,$AC$42),0)+ _xlfn.IFNA(IF(L$43=0,0,$AC$43),0))</f>
        <v>0.12303149606299206</v>
      </c>
      <c r="AM38" s="100">
        <f ca="1">IFERROR(L38*AL38,0)</f>
        <v>0.12303149606299206</v>
      </c>
      <c r="AN38" s="110">
        <f t="shared" ref="AN38:AN43" ca="1" si="162">+_xlfn.IFNA(IF(N38=0,0,$AC38),0)/(_xlfn.IFNA(IF(N$38=0,0,$AC$38),0)+_xlfn.IFNA(IF(N$39=0,0,$AC$39),0)+_xlfn.IFNA(IF(N$40=0,0,$AC$40),0)+_xlfn.IFNA(IF(N$41=0,0,$AC$41),0)+_xlfn.IFNA(IF(N$42=0,0,$AC$42),0)+ _xlfn.IFNA(IF(N$43=0,0,$AC$43),0))</f>
        <v>0.12303149606299206</v>
      </c>
      <c r="AO38" s="100">
        <f t="shared" ref="AO38:AO43" ca="1" si="163">IFERROR(N38*AN38,0)</f>
        <v>0.12303149606299206</v>
      </c>
      <c r="AP38" s="110">
        <f>+Resultado!E22</f>
        <v>2.2200000000000001E-2</v>
      </c>
      <c r="AQ38" s="110">
        <f t="shared" ref="AQ38:AQ43" si="164">+IF(Q38="-",0,$AP38)/(IF(Q$38="-",0,$AP$38)+IF(Q$39="-",0,$AP$39)+IF(Q$40="-",0,$AP$40)+IF(Q$41="-",0,$AP$41)+IF(Q$42="-",0,$AP$42)+IF(Q$43="-",0,$AP$43))</f>
        <v>0.22244488977955912</v>
      </c>
      <c r="AR38" s="100">
        <f t="shared" ref="AR38:AR43" si="165">IFERROR(Q38*AQ38,0)</f>
        <v>0.21684663772625956</v>
      </c>
      <c r="AS38" s="110">
        <f ca="1">+_xlfn.IFNA(IF(S38=0,0,$AP38),0)/(_xlfn.IFNA(IF(S$38=0,0,$AP$38),0)+_xlfn.IFNA(IF(S$39=0,0,$AP$39),0)+_xlfn.IFNA(IF(S$40=0,0,$AP$40),0)+_xlfn.IFNA(IF(S$41=0,0,$AP$41),0)+_xlfn.IFNA(IF(S$42=0,0,$AP$42),0)+ _xlfn.IFNA(IF(S$143=0,0,$AP$43),0))</f>
        <v>0.25028184892897409</v>
      </c>
      <c r="AT38" s="100">
        <f ca="1">IFERROR(S38*AS38,0)</f>
        <v>0.25028184892897409</v>
      </c>
      <c r="AU38" s="110">
        <f t="shared" ref="AU38:AU43" ca="1" si="166">+_xlfn.IFNA(IF(U38=0,0,$AP38),0)/(_xlfn.IFNA(IF(U$38=0,0,$AP$38),0)+_xlfn.IFNA(IF(U$39=0,0,$AP$39),0)+_xlfn.IFNA(IF(U$40=0,0,$AP$40),0)+_xlfn.IFNA(IF(U$41=0,0,$AP$41),0)+_xlfn.IFNA(IF(U$42=0,0,$AP$42),0)+ _xlfn.IFNA(IF(U$143=0,0,$AP$43),0))</f>
        <v>0.25028184892897409</v>
      </c>
      <c r="AV38" s="100">
        <f ca="1">IFERROR(U38*AU38,0)</f>
        <v>0.24485819364034414</v>
      </c>
      <c r="AW38" s="110">
        <f t="shared" ref="AW38:AW43" ca="1" si="167">+_xlfn.IFNA(IF(W38=0,0,$AP38),0)/(_xlfn.IFNA(IF(W$38=0,0,$AP$38),0)+_xlfn.IFNA(IF(W$39=0,0,$AP$39),0)+_xlfn.IFNA(IF(W$40=0,0,$AP$40),0)+_xlfn.IFNA(IF(W$41=0,0,$AP$41),0)+_xlfn.IFNA(IF(W$42=0,0,$AP$42),0)+ _xlfn.IFNA(IF(W$143=0,0,$AP$43),0))</f>
        <v>0.25028184892897409</v>
      </c>
      <c r="AX38" s="100">
        <f ca="1">IFERROR(W38*AW38,0)</f>
        <v>0.24290991083324795</v>
      </c>
      <c r="AY38" s="110">
        <f t="shared" ref="AY38:AY43" ca="1" si="168">+_xlfn.IFNA(IF(Y38=0,0,$AP38),0)/(_xlfn.IFNA(IF(Y$38=0,0,$AP$38),0)+_xlfn.IFNA(IF(Y$39=0,0,$AP$39),0)+_xlfn.IFNA(IF(Y$40=0,0,$AP$40),0)+_xlfn.IFNA(IF(Y$41=0,0,$AP$41),0)+_xlfn.IFNA(IF(Y$42=0,0,$AP$42),0)+ _xlfn.IFNA(IF(Y$143=0,0,$AP$43),0))</f>
        <v>0.25028184892897409</v>
      </c>
      <c r="AZ38" s="100">
        <f ca="1">IFERROR(Y38*AY38,0)</f>
        <v>0.24596445873532821</v>
      </c>
      <c r="BA38" s="110">
        <f t="shared" ref="BA38:BA43" ca="1" si="169">+_xlfn.IFNA(IF(AA38=0,0,$AP38),0)/(_xlfn.IFNA(IF(AA$38=0,0,$AP$38),0)+_xlfn.IFNA(IF(AA$39=0,0,$AP$39),0)+_xlfn.IFNA(IF(AA$40=0,0,$AP$40),0)+_xlfn.IFNA(IF(AA$41=0,0,$AP$41),0)+_xlfn.IFNA(IF(AA$42=0,0,$AP$42),0)+ _xlfn.IFNA(IF(AA$143=0,0,$AP$43),0))</f>
        <v>0.25028184892897409</v>
      </c>
      <c r="BB38" s="100">
        <f t="shared" ref="BB38:BB43" ca="1" si="170">IFERROR(AA38*BA38,0)</f>
        <v>0.23949095370442947</v>
      </c>
      <c r="BD38" s="88"/>
      <c r="BF38" s="96"/>
    </row>
    <row r="39" spans="1:93" x14ac:dyDescent="0.25">
      <c r="A39" s="9" t="s">
        <v>11</v>
      </c>
      <c r="B39" s="22" t="s">
        <v>13</v>
      </c>
      <c r="C39" s="53"/>
      <c r="D39" s="5">
        <f>+IFERROR(AVERAGEIFS(BD!$G:$G,BD!$C:$C,Indicadores!$B39,BD!$A:$A,"&gt;="&amp;$J$1),"-")</f>
        <v>1</v>
      </c>
      <c r="E39" s="5"/>
      <c r="F39" s="5">
        <f ca="1">IFERROR(AVERAGEIFS(BD!$G:$G,BD!$C:$C,Indicadores!$B39,BD!$A:$A,Indicadores!F$9),NA())</f>
        <v>1</v>
      </c>
      <c r="G39" s="5"/>
      <c r="H39" s="5">
        <f ca="1">IFERROR(AVERAGEIFS(BD!$G:$G,BD!$C:$C,Indicadores!$B39,BD!$A:$A,Indicadores!H$9),NA())</f>
        <v>1</v>
      </c>
      <c r="I39" s="5"/>
      <c r="J39" s="5">
        <f ca="1">IFERROR(AVERAGEIFS(BD!$G:$G,BD!$C:$C,Indicadores!$B39,BD!$A:$A,Indicadores!J$9),NA())</f>
        <v>1</v>
      </c>
      <c r="K39" s="5"/>
      <c r="L39" s="5">
        <f ca="1">IFERROR(AVERAGEIFS(BD!$G:$G,BD!$C:$C,Indicadores!$B39,BD!$A:$A,Indicadores!L$9),NA())</f>
        <v>1</v>
      </c>
      <c r="M39" s="5"/>
      <c r="N39" s="5">
        <f ca="1">IFERROR(AVERAGEIFS(BD!$G:$G,BD!$C:$C,Indicadores!$B39,BD!$A:$A,Indicadores!N$9),NA())</f>
        <v>1</v>
      </c>
      <c r="O39" s="5"/>
      <c r="P39" s="5"/>
      <c r="Q39" s="58">
        <f>+IFERROR(AVERAGEIFS(BD!$K:$K,BD!$C:$C,Indicadores!$B39,BD!$A:$A,"&gt;="&amp;$J$1),"-")</f>
        <v>0.96333798803256065</v>
      </c>
      <c r="R39" s="59"/>
      <c r="S39" s="59">
        <f ca="1">IFERROR(AVERAGEIFS(BD!$K:$K,BD!$C:$C,Indicadores!$B39,BD!$A:$A,Indicadores!S$9),NA())</f>
        <v>0.91666666666666663</v>
      </c>
      <c r="T39" s="59"/>
      <c r="U39" s="59">
        <f ca="1">IFERROR(AVERAGEIFS(BD!$K:$K,BD!$C:$C,Indicadores!$B39,BD!$A:$A,Indicadores!U$9),NA())</f>
        <v>0.91666666666666663</v>
      </c>
      <c r="V39" s="59"/>
      <c r="W39" s="59">
        <f ca="1">IFERROR(AVERAGEIFS(BD!$K:$K,BD!$C:$C,Indicadores!$B39,BD!$A:$A,Indicadores!W$9),NA())</f>
        <v>0.91666666666666663</v>
      </c>
      <c r="X39" s="59"/>
      <c r="Y39" s="59">
        <f ca="1">IFERROR(AVERAGEIFS(BD!$K:$K,BD!$C:$C,Indicadores!$B39,BD!$A:$A,Indicadores!Y$9),NA())</f>
        <v>0.91666666666666663</v>
      </c>
      <c r="Z39" s="59"/>
      <c r="AA39" s="59">
        <f ca="1">IFERROR(AVERAGEIFS(BD!$K:$K,BD!$C:$C,Indicadores!$B39,BD!$A:$A,Indicadores!AA$9),NA())</f>
        <v>0.91666666666666663</v>
      </c>
      <c r="AC39" s="12">
        <f>+Resultado!D21</f>
        <v>3.5000000000000003E-2</v>
      </c>
      <c r="AD39" s="154">
        <f t="shared" si="157"/>
        <v>0.27903543307086609</v>
      </c>
      <c r="AE39" s="100">
        <f t="shared" si="158"/>
        <v>0.27903543307086609</v>
      </c>
      <c r="AF39" s="110">
        <f t="shared" ca="1" si="159"/>
        <v>0.27903543307086609</v>
      </c>
      <c r="AG39" s="100">
        <f t="shared" ref="AG39:AG43" ca="1" si="171">IFERROR(F39*AF39,0)</f>
        <v>0.27903543307086609</v>
      </c>
      <c r="AH39" s="110">
        <f t="shared" ref="AH39:AH43" ca="1" si="172">+_xlfn.IFNA(IF(H39=0,0,$AC39),0)/(_xlfn.IFNA(IF(H$38=0,0,$AC$38),0)+_xlfn.IFNA(IF(H$39=0,0,$AC$39),0)+_xlfn.IFNA(IF(H$40=0,0,$AC$40),0)+_xlfn.IFNA(IF(H$41=0,0,$AC$41),0)+_xlfn.IFNA(IF(H$42=0,0,$AC$42),0)+ _xlfn.IFNA(IF(H$43=0,0,$AC$43),0))</f>
        <v>0.27903543307086609</v>
      </c>
      <c r="AI39" s="100">
        <f t="shared" ref="AI39:AI43" ca="1" si="173">IFERROR(H39*AH39,0)</f>
        <v>0.27903543307086609</v>
      </c>
      <c r="AJ39" s="110">
        <f t="shared" ca="1" si="160"/>
        <v>0.27903543307086609</v>
      </c>
      <c r="AK39" s="100">
        <f t="shared" ref="AK39:AK43" ca="1" si="174">IFERROR(J39*AJ39,0)</f>
        <v>0.27903543307086609</v>
      </c>
      <c r="AL39" s="110">
        <f t="shared" ca="1" si="161"/>
        <v>0.27903543307086609</v>
      </c>
      <c r="AM39" s="100">
        <f t="shared" ref="AM39:AM43" ca="1" si="175">IFERROR(L39*AL39,0)</f>
        <v>0.27903543307086609</v>
      </c>
      <c r="AN39" s="110">
        <f t="shared" ca="1" si="162"/>
        <v>0.27903543307086609</v>
      </c>
      <c r="AO39" s="100">
        <f t="shared" ca="1" si="163"/>
        <v>0.27903543307086609</v>
      </c>
      <c r="AP39" s="110">
        <f>+Resultado!E23</f>
        <v>2.2200000000000001E-2</v>
      </c>
      <c r="AQ39" s="110">
        <f t="shared" si="164"/>
        <v>0.22244488977955912</v>
      </c>
      <c r="AR39" s="100">
        <f t="shared" si="165"/>
        <v>0.21428961256836521</v>
      </c>
      <c r="AS39" s="110">
        <f t="shared" ref="AS39:AS43" ca="1" si="176">+_xlfn.IFNA(IF(S39=0,0,$AP39),0)/(_xlfn.IFNA(IF(S$38=0,0,$AP$38),0)+_xlfn.IFNA(IF(S$39=0,0,$AP$39),0)+_xlfn.IFNA(IF(S$40=0,0,$AP$40),0)+_xlfn.IFNA(IF(S$41=0,0,$AP$41),0)+_xlfn.IFNA(IF(S$42=0,0,$AP$42),0)+ _xlfn.IFNA(IF(S$143=0,0,$AP$43),0))</f>
        <v>0.25028184892897409</v>
      </c>
      <c r="AT39" s="100">
        <f t="shared" ref="AT39:AT43" ca="1" si="177">IFERROR(S39*AS39,0)</f>
        <v>0.22942502818489291</v>
      </c>
      <c r="AU39" s="110">
        <f t="shared" ca="1" si="166"/>
        <v>0.25028184892897409</v>
      </c>
      <c r="AV39" s="100">
        <f t="shared" ref="AV39:AV43" ca="1" si="178">IFERROR(U39*AU39,0)</f>
        <v>0.22942502818489291</v>
      </c>
      <c r="AW39" s="110">
        <f t="shared" ca="1" si="167"/>
        <v>0.25028184892897409</v>
      </c>
      <c r="AX39" s="100">
        <f t="shared" ref="AX39:AX43" ca="1" si="179">IFERROR(W39*AW39,0)</f>
        <v>0.22942502818489291</v>
      </c>
      <c r="AY39" s="110">
        <f t="shared" ca="1" si="168"/>
        <v>0.25028184892897409</v>
      </c>
      <c r="AZ39" s="100">
        <f t="shared" ref="AZ39:AZ43" ca="1" si="180">IFERROR(Y39*AY39,0)</f>
        <v>0.22942502818489291</v>
      </c>
      <c r="BA39" s="110">
        <f t="shared" ca="1" si="169"/>
        <v>0.25028184892897409</v>
      </c>
      <c r="BB39" s="100">
        <f t="shared" ca="1" si="170"/>
        <v>0.22942502818489291</v>
      </c>
      <c r="BD39" s="88"/>
      <c r="BF39" s="96"/>
    </row>
    <row r="40" spans="1:93" x14ac:dyDescent="0.25">
      <c r="A40" s="9" t="s">
        <v>11</v>
      </c>
      <c r="B40" s="22" t="s">
        <v>14</v>
      </c>
      <c r="C40" s="53"/>
      <c r="D40" s="5">
        <f>+IFERROR(AVERAGEIFS(BD!$G:$G,BD!$C:$C,Indicadores!$B40,BD!$A:$A,"&gt;="&amp;$J$1),"-")</f>
        <v>0.85242163324795717</v>
      </c>
      <c r="E40" s="5"/>
      <c r="F40" s="5">
        <f ca="1">IFERROR(AVERAGEIFS(BD!$G:$G,BD!$C:$C,Indicadores!$B40,BD!$A:$A,Indicadores!F$9),NA())</f>
        <v>0.90018998807051653</v>
      </c>
      <c r="G40" s="5"/>
      <c r="H40" s="5">
        <f ca="1">IFERROR(AVERAGEIFS(BD!$G:$G,BD!$C:$C,Indicadores!$B40,BD!$A:$A,Indicadores!H$9),NA())</f>
        <v>0.88573583656048505</v>
      </c>
      <c r="I40" s="5"/>
      <c r="J40" s="5">
        <f ca="1">IFERROR(AVERAGEIFS(BD!$G:$G,BD!$C:$C,Indicadores!$B40,BD!$A:$A,Indicadores!J$9),NA())</f>
        <v>0.8738609131902968</v>
      </c>
      <c r="K40" s="5"/>
      <c r="L40" s="5">
        <f ca="1">IFERROR(AVERAGEIFS(BD!$G:$G,BD!$C:$C,Indicadores!$B40,BD!$A:$A,Indicadores!L$9),NA())</f>
        <v>0.9379804006003738</v>
      </c>
      <c r="M40" s="5"/>
      <c r="N40" s="5">
        <f ca="1">IFERROR(AVERAGEIFS(BD!$G:$G,BD!$C:$C,Indicadores!$B40,BD!$A:$A,Indicadores!N$9),NA())</f>
        <v>0.84061008534910098</v>
      </c>
      <c r="O40" s="5"/>
      <c r="P40" s="5"/>
      <c r="Q40" s="58">
        <f>+IFERROR(AVERAGEIFS(BD!$K:$K,BD!$C:$C,Indicadores!$B40,BD!$A:$A,"&gt;="&amp;$J$1),"-")</f>
        <v>0.9829783813851477</v>
      </c>
      <c r="R40" s="59"/>
      <c r="S40" s="59">
        <f ca="1">IFERROR(AVERAGEIFS(BD!$K:$K,BD!$C:$C,Indicadores!$B40,BD!$A:$A,Indicadores!S$9),NA())</f>
        <v>1</v>
      </c>
      <c r="T40" s="59"/>
      <c r="U40" s="59">
        <f ca="1">IFERROR(AVERAGEIFS(BD!$K:$K,BD!$C:$C,Indicadores!$B40,BD!$A:$A,Indicadores!U$9),NA())</f>
        <v>1</v>
      </c>
      <c r="V40" s="59"/>
      <c r="W40" s="59">
        <f ca="1">IFERROR(AVERAGEIFS(BD!$K:$K,BD!$C:$C,Indicadores!$B40,BD!$A:$A,Indicadores!W$9),NA())</f>
        <v>0.96439093484419269</v>
      </c>
      <c r="X40" s="59"/>
      <c r="Y40" s="59">
        <f ca="1">IFERROR(AVERAGEIFS(BD!$K:$K,BD!$C:$C,Indicadores!$B40,BD!$A:$A,Indicadores!Y$9),NA())</f>
        <v>0.87295482295482296</v>
      </c>
      <c r="Z40" s="59"/>
      <c r="AA40" s="59">
        <f ca="1">IFERROR(AVERAGEIFS(BD!$K:$K,BD!$C:$C,Indicadores!$B40,BD!$A:$A,Indicadores!AA$9),NA())</f>
        <v>1</v>
      </c>
      <c r="AC40" s="12">
        <f>+Resultado!D22</f>
        <v>2.0000000000000004E-2</v>
      </c>
      <c r="AD40" s="154">
        <f t="shared" si="157"/>
        <v>0.15944881889763779</v>
      </c>
      <c r="AE40" s="100">
        <f t="shared" si="158"/>
        <v>0.13591762262418214</v>
      </c>
      <c r="AF40" s="110">
        <f t="shared" ca="1" si="159"/>
        <v>0.15944881889763779</v>
      </c>
      <c r="AG40" s="100">
        <f t="shared" ca="1" si="171"/>
        <v>0.14353423038132251</v>
      </c>
      <c r="AH40" s="110">
        <f t="shared" ca="1" si="172"/>
        <v>0.15944881889763779</v>
      </c>
      <c r="AI40" s="100">
        <f t="shared" ca="1" si="173"/>
        <v>0.14122953299488047</v>
      </c>
      <c r="AJ40" s="110">
        <f t="shared" ca="1" si="160"/>
        <v>0.15944881889763779</v>
      </c>
      <c r="AK40" s="100">
        <f t="shared" ca="1" si="174"/>
        <v>0.139336090489004</v>
      </c>
      <c r="AL40" s="110">
        <f t="shared" ca="1" si="161"/>
        <v>0.15944881889763779</v>
      </c>
      <c r="AM40" s="100">
        <f t="shared" ca="1" si="175"/>
        <v>0.14955986702486274</v>
      </c>
      <c r="AN40" s="110">
        <f t="shared" ca="1" si="162"/>
        <v>0.15944881889763779</v>
      </c>
      <c r="AO40" s="100">
        <f t="shared" ca="1" si="163"/>
        <v>0.13403428526235664</v>
      </c>
      <c r="AP40" s="110">
        <f>+Resultado!E24</f>
        <v>2.7699999999999999E-2</v>
      </c>
      <c r="AQ40" s="110">
        <f t="shared" si="164"/>
        <v>0.27755511022044088</v>
      </c>
      <c r="AR40" s="100">
        <f t="shared" si="165"/>
        <v>0.27283067298966523</v>
      </c>
      <c r="AS40" s="110">
        <f t="shared" ca="1" si="176"/>
        <v>0.31228861330326946</v>
      </c>
      <c r="AT40" s="100">
        <f t="shared" ca="1" si="177"/>
        <v>0.31228861330326946</v>
      </c>
      <c r="AU40" s="110">
        <f t="shared" ca="1" si="166"/>
        <v>0.31228861330326946</v>
      </c>
      <c r="AV40" s="100">
        <f t="shared" ca="1" si="178"/>
        <v>0.31228861330326946</v>
      </c>
      <c r="AW40" s="110">
        <f t="shared" ca="1" si="167"/>
        <v>0.31228861330326946</v>
      </c>
      <c r="AX40" s="100">
        <f t="shared" ca="1" si="179"/>
        <v>0.30116830772473663</v>
      </c>
      <c r="AY40" s="110">
        <f t="shared" ca="1" si="168"/>
        <v>0.31228861330326946</v>
      </c>
      <c r="AZ40" s="100">
        <f t="shared" ca="1" si="180"/>
        <v>0.27261385113696274</v>
      </c>
      <c r="BA40" s="110">
        <f t="shared" ca="1" si="169"/>
        <v>0.31228861330326946</v>
      </c>
      <c r="BB40" s="100">
        <f t="shared" ca="1" si="170"/>
        <v>0.31228861330326946</v>
      </c>
      <c r="BD40" s="88"/>
      <c r="BF40" s="96"/>
    </row>
    <row r="41" spans="1:93" x14ac:dyDescent="0.25">
      <c r="A41" s="9" t="s">
        <v>11</v>
      </c>
      <c r="B41" s="22" t="s">
        <v>15</v>
      </c>
      <c r="C41" s="53"/>
      <c r="D41" s="5">
        <f>+IFERROR(AVERAGEIFS(BD!$G:$G,BD!$C:$C,Indicadores!$B41,BD!$A:$A,"&gt;="&amp;$J$1),"-")</f>
        <v>1</v>
      </c>
      <c r="E41" s="5"/>
      <c r="F41" s="5">
        <f ca="1">IFERROR(AVERAGEIFS(BD!$G:$G,BD!$C:$C,Indicadores!$B41,BD!$A:$A,Indicadores!F$9),NA())</f>
        <v>1</v>
      </c>
      <c r="G41" s="5"/>
      <c r="H41" s="5">
        <f ca="1">IFERROR(AVERAGEIFS(BD!$G:$G,BD!$C:$C,Indicadores!$B41,BD!$A:$A,Indicadores!H$9),NA())</f>
        <v>1</v>
      </c>
      <c r="I41" s="5"/>
      <c r="J41" s="5">
        <f ca="1">IFERROR(AVERAGEIFS(BD!$G:$G,BD!$C:$C,Indicadores!$B41,BD!$A:$A,Indicadores!J$9),NA())</f>
        <v>1</v>
      </c>
      <c r="K41" s="5"/>
      <c r="L41" s="5">
        <f ca="1">IFERROR(AVERAGEIFS(BD!$G:$G,BD!$C:$C,Indicadores!$B41,BD!$A:$A,Indicadores!L$9),NA())</f>
        <v>1</v>
      </c>
      <c r="M41" s="5"/>
      <c r="N41" s="5">
        <f ca="1">IFERROR(AVERAGEIFS(BD!$G:$G,BD!$C:$C,Indicadores!$B41,BD!$A:$A,Indicadores!N$9),NA())</f>
        <v>1</v>
      </c>
      <c r="O41" s="5"/>
      <c r="P41" s="5"/>
      <c r="Q41" s="58" t="str">
        <f>+IFERROR(AVERAGEIFS(BD!$K:$K,BD!$C:$C,Indicadores!$B41,BD!$A:$A,"&gt;="&amp;$J$1),"-")</f>
        <v>-</v>
      </c>
      <c r="R41" s="59"/>
      <c r="S41" s="59" t="e">
        <f ca="1">IFERROR(AVERAGEIFS(BD!$K:$K,BD!$C:$C,Indicadores!$B41,BD!$A:$A,Indicadores!S$9),NA())</f>
        <v>#N/A</v>
      </c>
      <c r="T41" s="59"/>
      <c r="U41" s="59" t="e">
        <f ca="1">IFERROR(AVERAGEIFS(BD!$K:$K,BD!$C:$C,Indicadores!$B41,BD!$A:$A,Indicadores!U$9),NA())</f>
        <v>#N/A</v>
      </c>
      <c r="V41" s="59"/>
      <c r="W41" s="59" t="e">
        <f ca="1">IFERROR(AVERAGEIFS(BD!$K:$K,BD!$C:$C,Indicadores!$B41,BD!$A:$A,Indicadores!W$9),NA())</f>
        <v>#N/A</v>
      </c>
      <c r="X41" s="59"/>
      <c r="Y41" s="59" t="e">
        <f ca="1">IFERROR(AVERAGEIFS(BD!$K:$K,BD!$C:$C,Indicadores!$B41,BD!$A:$A,Indicadores!Y$9),NA())</f>
        <v>#N/A</v>
      </c>
      <c r="Z41" s="59"/>
      <c r="AA41" s="59" t="e">
        <f ca="1">IFERROR(AVERAGEIFS(BD!$K:$K,BD!$C:$C,Indicadores!$B41,BD!$A:$A,Indicadores!AA$9),NA())</f>
        <v>#N/A</v>
      </c>
      <c r="AC41" s="12">
        <f>+Resultado!D23</f>
        <v>2.0000000000000004E-2</v>
      </c>
      <c r="AD41" s="154">
        <f t="shared" si="157"/>
        <v>0.15944881889763779</v>
      </c>
      <c r="AE41" s="100">
        <f t="shared" si="158"/>
        <v>0.15944881889763779</v>
      </c>
      <c r="AF41" s="110">
        <f t="shared" ca="1" si="159"/>
        <v>0.15944881889763779</v>
      </c>
      <c r="AG41" s="100">
        <f t="shared" ca="1" si="171"/>
        <v>0.15944881889763779</v>
      </c>
      <c r="AH41" s="110">
        <f t="shared" ca="1" si="172"/>
        <v>0.15944881889763779</v>
      </c>
      <c r="AI41" s="100">
        <f t="shared" ca="1" si="173"/>
        <v>0.15944881889763779</v>
      </c>
      <c r="AJ41" s="110">
        <f t="shared" ca="1" si="160"/>
        <v>0.15944881889763779</v>
      </c>
      <c r="AK41" s="100">
        <f t="shared" ca="1" si="174"/>
        <v>0.15944881889763779</v>
      </c>
      <c r="AL41" s="110">
        <f t="shared" ca="1" si="161"/>
        <v>0.15944881889763779</v>
      </c>
      <c r="AM41" s="100">
        <f t="shared" ca="1" si="175"/>
        <v>0.15944881889763779</v>
      </c>
      <c r="AN41" s="110">
        <f t="shared" ca="1" si="162"/>
        <v>0.15944881889763779</v>
      </c>
      <c r="AO41" s="100">
        <f t="shared" ca="1" si="163"/>
        <v>0.15944881889763779</v>
      </c>
      <c r="AP41" s="110">
        <f>+Resultado!E25</f>
        <v>0</v>
      </c>
      <c r="AQ41" s="110">
        <f t="shared" si="164"/>
        <v>0</v>
      </c>
      <c r="AR41" s="100">
        <f t="shared" si="165"/>
        <v>0</v>
      </c>
      <c r="AS41" s="110">
        <f t="shared" ca="1" si="176"/>
        <v>0</v>
      </c>
      <c r="AT41" s="100">
        <f t="shared" ca="1" si="177"/>
        <v>0</v>
      </c>
      <c r="AU41" s="110">
        <f t="shared" ca="1" si="166"/>
        <v>0</v>
      </c>
      <c r="AV41" s="100">
        <f t="shared" ca="1" si="178"/>
        <v>0</v>
      </c>
      <c r="AW41" s="110">
        <f t="shared" ca="1" si="167"/>
        <v>0</v>
      </c>
      <c r="AX41" s="100">
        <f t="shared" ca="1" si="179"/>
        <v>0</v>
      </c>
      <c r="AY41" s="110">
        <f t="shared" ca="1" si="168"/>
        <v>0</v>
      </c>
      <c r="AZ41" s="100">
        <f t="shared" ca="1" si="180"/>
        <v>0</v>
      </c>
      <c r="BA41" s="110">
        <f t="shared" ca="1" si="169"/>
        <v>0</v>
      </c>
      <c r="BB41" s="100">
        <f t="shared" ca="1" si="170"/>
        <v>0</v>
      </c>
      <c r="BD41" s="88"/>
      <c r="BF41" s="96"/>
    </row>
    <row r="42" spans="1:93" x14ac:dyDescent="0.25">
      <c r="A42" s="9" t="s">
        <v>11</v>
      </c>
      <c r="B42" s="24" t="s">
        <v>16</v>
      </c>
      <c r="C42" s="53"/>
      <c r="D42" s="5">
        <f>+IFERROR(AVERAGEIFS(BD!$G:$G,BD!$C:$C,Indicadores!$B42,BD!$A:$A,"&gt;="&amp;$J$1),"-")</f>
        <v>0.94107469516085407</v>
      </c>
      <c r="E42" s="5"/>
      <c r="F42" s="5">
        <f ca="1">IFERROR(AVERAGEIFS(BD!$G:$G,BD!$C:$C,Indicadores!$B42,BD!$A:$A,Indicadores!F$9),NA())</f>
        <v>1</v>
      </c>
      <c r="G42" s="5"/>
      <c r="H42" s="5">
        <f ca="1">IFERROR(AVERAGEIFS(BD!$G:$G,BD!$C:$C,Indicadores!$B42,BD!$A:$A,Indicadores!H$9),NA())</f>
        <v>1</v>
      </c>
      <c r="I42" s="5"/>
      <c r="J42" s="5">
        <f ca="1">IFERROR(AVERAGEIFS(BD!$G:$G,BD!$C:$C,Indicadores!$B42,BD!$A:$A,Indicadores!J$9),NA())</f>
        <v>1</v>
      </c>
      <c r="K42" s="5"/>
      <c r="L42" s="5">
        <f ca="1">IFERROR(AVERAGEIFS(BD!$G:$G,BD!$C:$C,Indicadores!$B42,BD!$A:$A,Indicadores!L$9),NA())</f>
        <v>1</v>
      </c>
      <c r="M42" s="5"/>
      <c r="N42" s="5">
        <f ca="1">IFERROR(AVERAGEIFS(BD!$G:$G,BD!$C:$C,Indicadores!$B42,BD!$A:$A,Indicadores!N$9),NA())</f>
        <v>1</v>
      </c>
      <c r="O42" s="5"/>
      <c r="P42" s="5"/>
      <c r="Q42" s="58">
        <f>+IFERROR(AVERAGEIFS(BD!$K:$K,BD!$C:$C,Indicadores!$B42,BD!$A:$A,"&gt;="&amp;$J$1),"-")</f>
        <v>0.97363977178523575</v>
      </c>
      <c r="R42" s="59"/>
      <c r="S42" s="59">
        <f ca="1">IFERROR(AVERAGEIFS(BD!$K:$K,BD!$C:$C,Indicadores!$B42,BD!$A:$A,Indicadores!S$9),NA())</f>
        <v>0.94673123486682809</v>
      </c>
      <c r="T42" s="59"/>
      <c r="U42" s="59">
        <f ca="1">IFERROR(AVERAGEIFS(BD!$K:$K,BD!$C:$C,Indicadores!$B42,BD!$A:$A,Indicadores!U$9),NA())</f>
        <v>1</v>
      </c>
      <c r="V42" s="59"/>
      <c r="W42" s="59">
        <f ca="1">IFERROR(AVERAGEIFS(BD!$K:$K,BD!$C:$C,Indicadores!$B42,BD!$A:$A,Indicadores!W$9),NA())</f>
        <v>0.9756838905775076</v>
      </c>
      <c r="X42" s="59"/>
      <c r="Y42" s="59">
        <f ca="1">IFERROR(AVERAGEIFS(BD!$K:$K,BD!$C:$C,Indicadores!$B42,BD!$A:$A,Indicadores!Y$9),NA())</f>
        <v>1</v>
      </c>
      <c r="Z42" s="59"/>
      <c r="AA42" s="59">
        <f ca="1">IFERROR(AVERAGEIFS(BD!$K:$K,BD!$C:$C,Indicadores!$B42,BD!$A:$A,Indicadores!AA$9),NA())</f>
        <v>0.90109890109890112</v>
      </c>
      <c r="AC42" s="12">
        <f>+Resultado!D24</f>
        <v>2.5000000000000001E-2</v>
      </c>
      <c r="AD42" s="154">
        <f t="shared" si="157"/>
        <v>0.19931102362204722</v>
      </c>
      <c r="AE42" s="100">
        <f t="shared" si="158"/>
        <v>0.18756656079731587</v>
      </c>
      <c r="AF42" s="110">
        <f t="shared" ca="1" si="159"/>
        <v>0.19931102362204722</v>
      </c>
      <c r="AG42" s="100">
        <f t="shared" ca="1" si="171"/>
        <v>0.19931102362204722</v>
      </c>
      <c r="AH42" s="110">
        <f t="shared" ca="1" si="172"/>
        <v>0.19931102362204722</v>
      </c>
      <c r="AI42" s="100">
        <f t="shared" ca="1" si="173"/>
        <v>0.19931102362204722</v>
      </c>
      <c r="AJ42" s="110">
        <f t="shared" ca="1" si="160"/>
        <v>0.19931102362204722</v>
      </c>
      <c r="AK42" s="100">
        <f t="shared" ca="1" si="174"/>
        <v>0.19931102362204722</v>
      </c>
      <c r="AL42" s="110">
        <f t="shared" ca="1" si="161"/>
        <v>0.19931102362204722</v>
      </c>
      <c r="AM42" s="100">
        <f t="shared" ca="1" si="175"/>
        <v>0.19931102362204722</v>
      </c>
      <c r="AN42" s="110">
        <f t="shared" ca="1" si="162"/>
        <v>0.19931102362204722</v>
      </c>
      <c r="AO42" s="100">
        <f t="shared" ca="1" si="163"/>
        <v>0.19931102362204722</v>
      </c>
      <c r="AP42" s="110">
        <f>+Resultado!E26</f>
        <v>1.66E-2</v>
      </c>
      <c r="AQ42" s="110">
        <f t="shared" si="164"/>
        <v>0.16633266533066132</v>
      </c>
      <c r="AR42" s="100">
        <f t="shared" si="165"/>
        <v>0.16194809831297508</v>
      </c>
      <c r="AS42" s="110">
        <f t="shared" ca="1" si="176"/>
        <v>0.18714768883878241</v>
      </c>
      <c r="AT42" s="100">
        <f t="shared" ca="1" si="177"/>
        <v>0.17717856255681338</v>
      </c>
      <c r="AU42" s="110">
        <f t="shared" ca="1" si="166"/>
        <v>0.18714768883878241</v>
      </c>
      <c r="AV42" s="100">
        <f t="shared" ca="1" si="178"/>
        <v>0.18714768883878241</v>
      </c>
      <c r="AW42" s="110">
        <f t="shared" ca="1" si="167"/>
        <v>0.18714768883878241</v>
      </c>
      <c r="AX42" s="100">
        <f t="shared" ca="1" si="179"/>
        <v>0.18259698515881201</v>
      </c>
      <c r="AY42" s="110">
        <f t="shared" ca="1" si="168"/>
        <v>0.18714768883878241</v>
      </c>
      <c r="AZ42" s="100">
        <f t="shared" ca="1" si="180"/>
        <v>0.18714768883878241</v>
      </c>
      <c r="BA42" s="110">
        <f t="shared" ca="1" si="169"/>
        <v>0.18714768883878241</v>
      </c>
      <c r="BB42" s="100">
        <f t="shared" ca="1" si="170"/>
        <v>0.16863857675582591</v>
      </c>
      <c r="BD42" s="88"/>
      <c r="BF42" s="96"/>
    </row>
    <row r="43" spans="1:93" x14ac:dyDescent="0.25">
      <c r="A43" s="10" t="s">
        <v>11</v>
      </c>
      <c r="B43" s="24" t="s">
        <v>17</v>
      </c>
      <c r="C43" s="53"/>
      <c r="D43" s="5">
        <f>+IFERROR(AVERAGEIFS(BD!$G:$G,BD!$C:$C,Indicadores!$B43,BD!$A:$A,"&gt;="&amp;$J$1),"-")</f>
        <v>0.99499847953777953</v>
      </c>
      <c r="E43" s="5"/>
      <c r="F43" s="5">
        <f ca="1">IFERROR(AVERAGEIFS(BD!$G:$G,BD!$C:$C,Indicadores!$B43,BD!$A:$A,Indicadores!F$9),NA())</f>
        <v>1</v>
      </c>
      <c r="G43" s="5"/>
      <c r="H43" s="5">
        <f ca="1">IFERROR(AVERAGEIFS(BD!$G:$G,BD!$C:$C,Indicadores!$B43,BD!$A:$A,Indicadores!H$9),NA())</f>
        <v>1</v>
      </c>
      <c r="I43" s="5"/>
      <c r="J43" s="5">
        <f ca="1">IFERROR(AVERAGEIFS(BD!$G:$G,BD!$C:$C,Indicadores!$B43,BD!$A:$A,Indicadores!J$9),NA())</f>
        <v>1</v>
      </c>
      <c r="K43" s="5"/>
      <c r="L43" s="5">
        <f ca="1">IFERROR(AVERAGEIFS(BD!$G:$G,BD!$C:$C,Indicadores!$B43,BD!$A:$A,Indicadores!L$9),NA())</f>
        <v>1</v>
      </c>
      <c r="M43" s="5"/>
      <c r="N43" s="5">
        <f ca="1">IFERROR(AVERAGEIFS(BD!$G:$G,BD!$C:$C,Indicadores!$B43,BD!$A:$A,Indicadores!N$9),NA())</f>
        <v>1</v>
      </c>
      <c r="O43" s="5"/>
      <c r="P43" s="5"/>
      <c r="Q43" s="58">
        <f>+IFERROR(AVERAGEIFS(BD!$K:$K,BD!$C:$C,Indicadores!$B43,BD!$A:$A,"&gt;="&amp;$J$1),"-")</f>
        <v>0.93411277983081076</v>
      </c>
      <c r="R43" s="59"/>
      <c r="S43" s="59" t="e">
        <f ca="1">IFERROR(AVERAGEIFS(BD!$K:$K,BD!$C:$C,Indicadores!$B43,BD!$A:$A,Indicadores!S$9),NA())</f>
        <v>#N/A</v>
      </c>
      <c r="T43" s="59"/>
      <c r="U43" s="59" t="e">
        <f ca="1">IFERROR(AVERAGEIFS(BD!$K:$K,BD!$C:$C,Indicadores!$B43,BD!$A:$A,Indicadores!U$9),NA())</f>
        <v>#N/A</v>
      </c>
      <c r="V43" s="59"/>
      <c r="W43" s="59" t="e">
        <f ca="1">IFERROR(AVERAGEIFS(BD!$K:$K,BD!$C:$C,Indicadores!$B43,BD!$A:$A,Indicadores!W$9),NA())</f>
        <v>#N/A</v>
      </c>
      <c r="X43" s="59"/>
      <c r="Y43" s="59" t="e">
        <f ca="1">IFERROR(AVERAGEIFS(BD!$K:$K,BD!$C:$C,Indicadores!$B43,BD!$A:$A,Indicadores!Y$9),NA())</f>
        <v>#N/A</v>
      </c>
      <c r="Z43" s="59"/>
      <c r="AA43" s="59" t="e">
        <f ca="1">IFERROR(AVERAGEIFS(BD!$K:$K,BD!$C:$C,Indicadores!$B43,BD!$A:$A,Indicadores!AA$9),NA())</f>
        <v>#N/A</v>
      </c>
      <c r="AC43" s="12">
        <f>+Resultado!D25</f>
        <v>1.0000000000000002E-2</v>
      </c>
      <c r="AD43" s="154">
        <f t="shared" si="157"/>
        <v>7.9724409448818895E-2</v>
      </c>
      <c r="AE43" s="100">
        <f t="shared" si="158"/>
        <v>7.932566618362219E-2</v>
      </c>
      <c r="AF43" s="110">
        <f t="shared" ca="1" si="159"/>
        <v>7.9724409448818895E-2</v>
      </c>
      <c r="AG43" s="100">
        <f t="shared" ca="1" si="171"/>
        <v>7.9724409448818895E-2</v>
      </c>
      <c r="AH43" s="110">
        <f t="shared" ca="1" si="172"/>
        <v>7.9724409448818895E-2</v>
      </c>
      <c r="AI43" s="100">
        <f t="shared" ca="1" si="173"/>
        <v>7.9724409448818895E-2</v>
      </c>
      <c r="AJ43" s="110">
        <f t="shared" ca="1" si="160"/>
        <v>7.9724409448818895E-2</v>
      </c>
      <c r="AK43" s="100">
        <f t="shared" ca="1" si="174"/>
        <v>7.9724409448818895E-2</v>
      </c>
      <c r="AL43" s="110">
        <f t="shared" ca="1" si="161"/>
        <v>7.9724409448818895E-2</v>
      </c>
      <c r="AM43" s="100">
        <f t="shared" ca="1" si="175"/>
        <v>7.9724409448818895E-2</v>
      </c>
      <c r="AN43" s="110">
        <f t="shared" ca="1" si="162"/>
        <v>7.9724409448818895E-2</v>
      </c>
      <c r="AO43" s="100">
        <f t="shared" ca="1" si="163"/>
        <v>7.9724409448818895E-2</v>
      </c>
      <c r="AP43" s="110">
        <f>+Resultado!E27</f>
        <v>1.11E-2</v>
      </c>
      <c r="AQ43" s="110">
        <f t="shared" si="164"/>
        <v>0.11122244488977956</v>
      </c>
      <c r="AR43" s="100">
        <f t="shared" si="165"/>
        <v>0.10389430717557113</v>
      </c>
      <c r="AS43" s="110">
        <f t="shared" ca="1" si="176"/>
        <v>0</v>
      </c>
      <c r="AT43" s="100">
        <f t="shared" ca="1" si="177"/>
        <v>0</v>
      </c>
      <c r="AU43" s="110">
        <f t="shared" ca="1" si="166"/>
        <v>0</v>
      </c>
      <c r="AV43" s="100">
        <f t="shared" ca="1" si="178"/>
        <v>0</v>
      </c>
      <c r="AW43" s="110">
        <f t="shared" ca="1" si="167"/>
        <v>0</v>
      </c>
      <c r="AX43" s="100">
        <f t="shared" ca="1" si="179"/>
        <v>0</v>
      </c>
      <c r="AY43" s="110">
        <f t="shared" ca="1" si="168"/>
        <v>0</v>
      </c>
      <c r="AZ43" s="100">
        <f t="shared" ca="1" si="180"/>
        <v>0</v>
      </c>
      <c r="BA43" s="110">
        <f t="shared" ca="1" si="169"/>
        <v>0</v>
      </c>
      <c r="BB43" s="100">
        <f t="shared" ca="1" si="170"/>
        <v>0</v>
      </c>
      <c r="BD43" s="88"/>
      <c r="BF43" s="96"/>
    </row>
    <row r="44" spans="1:93" x14ac:dyDescent="0.25">
      <c r="A44" s="39" t="s">
        <v>11</v>
      </c>
      <c r="B44" s="39" t="s">
        <v>11</v>
      </c>
      <c r="C44" s="46"/>
      <c r="D44" s="41">
        <f>+IFERROR(AVERAGEIFS(BD!$I:$I,BD!$B:$B,Indicadores!$B44,BD!$A:$A,"&gt;="&amp;$J$1),"")</f>
        <v>0.95105830340316677</v>
      </c>
      <c r="E44" s="41"/>
      <c r="F44" s="41">
        <f ca="1">IFERROR(AVERAGEIFS(BD!$I:$I,BD!$B:$B,Indicadores!$B44,BD!$A:$A,Indicadores!F$9),"")</f>
        <v>0.97504749701762916</v>
      </c>
      <c r="G44" s="41"/>
      <c r="H44" s="41">
        <f ca="1">IFERROR(AVERAGEIFS(BD!$I:$I,BD!$B:$B,Indicadores!$B44,BD!$A:$A,Indicadores!H$9),"")</f>
        <v>0.97143395914012132</v>
      </c>
      <c r="I44" s="41"/>
      <c r="J44" s="41">
        <f ca="1">IFERROR(AVERAGEIFS(BD!$I:$I,BD!$B:$B,Indicadores!$B44,BD!$A:$A,Indicadores!J$9),"")</f>
        <v>0.9684652282975742</v>
      </c>
      <c r="K44" s="41"/>
      <c r="L44" s="41">
        <f ca="1">IFERROR(AVERAGEIFS(BD!$I:$I,BD!$B:$B,Indicadores!$B44,BD!$A:$A,Indicadores!L$9),"")</f>
        <v>0.98449510015009356</v>
      </c>
      <c r="M44" s="41"/>
      <c r="N44" s="41">
        <f ca="1">IFERROR(AVERAGEIFS(BD!$I:$I,BD!$B:$B,Indicadores!$B44,BD!$A:$A,Indicadores!N$9),"")</f>
        <v>0.96015252133727536</v>
      </c>
      <c r="O44" s="41"/>
      <c r="P44" s="41"/>
      <c r="Q44" s="60">
        <f>+IFERROR(AVERAGEIFS(BD!$M:$M,BD!$B:$B,Indicadores!$B44,BD!$A:$A,"&gt;="&amp;$J$1),"")</f>
        <v>0.9727911690465042</v>
      </c>
      <c r="R44" s="61"/>
      <c r="S44" s="61">
        <f ca="1">IFERROR(AVERAGEIFS(BD!$M:$M,BD!$B:$B,Indicadores!$B44,BD!$A:$A,Indicadores!S$9),"")</f>
        <v>0.96917405297394987</v>
      </c>
      <c r="T44" s="61"/>
      <c r="U44" s="61">
        <f ca="1">IFERROR(AVERAGEIFS(BD!$M:$M,BD!$B:$B,Indicadores!$B44,BD!$A:$A,Indicadores!U$9),"")</f>
        <v>0.97371952396728889</v>
      </c>
      <c r="V44" s="61"/>
      <c r="W44" s="61">
        <f ca="1">IFERROR(AVERAGEIFS(BD!$M:$M,BD!$B:$B,Indicadores!$B44,BD!$A:$A,Indicadores!W$9),"")</f>
        <v>0.95610023190168958</v>
      </c>
      <c r="X44" s="61"/>
      <c r="Y44" s="61">
        <f ca="1">IFERROR(AVERAGEIFS(BD!$M:$M,BD!$B:$B,Indicadores!$B44,BD!$A:$A,Indicadores!Y$9),"")</f>
        <v>0.93515102689596619</v>
      </c>
      <c r="Z44" s="61"/>
      <c r="AA44" s="61">
        <f ca="1">IFERROR(AVERAGEIFS(BD!$M:$M,BD!$B:$B,Indicadores!$B44,BD!$A:$A,Indicadores!AA$9),"")</f>
        <v>0.94984317194841783</v>
      </c>
      <c r="AD44" s="154"/>
      <c r="AE44" s="155">
        <f>+D44</f>
        <v>0.95105830340316677</v>
      </c>
      <c r="AG44" s="155">
        <f ca="1">+F44</f>
        <v>0.97504749701762916</v>
      </c>
      <c r="AI44" s="155">
        <f ca="1">+H44</f>
        <v>0.97143395914012132</v>
      </c>
      <c r="AK44" s="155">
        <f ca="1">+J44</f>
        <v>0.9684652282975742</v>
      </c>
      <c r="AM44" s="155">
        <f ca="1">+L44</f>
        <v>0.98449510015009356</v>
      </c>
      <c r="AO44" s="155">
        <f ca="1">+N44</f>
        <v>0.96015252133727536</v>
      </c>
      <c r="AP44" s="110"/>
      <c r="AQ44" s="110"/>
      <c r="AR44" s="155">
        <f>+Q44</f>
        <v>0.9727911690465042</v>
      </c>
      <c r="AS44" s="110"/>
      <c r="AT44" s="155">
        <f ca="1">+S44</f>
        <v>0.96917405297394987</v>
      </c>
      <c r="AU44" s="110"/>
      <c r="AV44" s="155">
        <f ca="1">+U44</f>
        <v>0.97371952396728889</v>
      </c>
      <c r="AW44" s="110"/>
      <c r="AX44" s="155">
        <f ca="1">+W44</f>
        <v>0.95610023190168958</v>
      </c>
      <c r="AY44" s="110"/>
      <c r="AZ44" s="155">
        <f ca="1">+Y44</f>
        <v>0.93515102689596619</v>
      </c>
      <c r="BA44" s="110">
        <f t="shared" ca="1" si="19"/>
        <v>0</v>
      </c>
      <c r="BB44" s="155">
        <f ca="1">+AA44</f>
        <v>0.94984317194841783</v>
      </c>
      <c r="BF44" s="96"/>
    </row>
    <row r="45" spans="1:93" x14ac:dyDescent="0.25">
      <c r="B45" s="42" t="s">
        <v>148</v>
      </c>
      <c r="D45" s="48">
        <f>+Resultado!$H$22</f>
        <v>0.91</v>
      </c>
      <c r="E45" s="48">
        <f>+Resultado!$H$22</f>
        <v>0.91</v>
      </c>
      <c r="F45" s="48">
        <f>+Resultado!$H$22</f>
        <v>0.91</v>
      </c>
      <c r="G45" s="48">
        <f>+Resultado!$H$22</f>
        <v>0.91</v>
      </c>
      <c r="H45" s="48">
        <f>+Resultado!$H$22</f>
        <v>0.91</v>
      </c>
      <c r="I45" s="48">
        <f>+Resultado!$H$22</f>
        <v>0.91</v>
      </c>
      <c r="J45" s="48">
        <f>+Resultado!$H$22</f>
        <v>0.91</v>
      </c>
      <c r="K45" s="48">
        <f>+Resultado!$H$22</f>
        <v>0.91</v>
      </c>
      <c r="L45" s="48">
        <f>+Resultado!$H$22</f>
        <v>0.91</v>
      </c>
      <c r="M45" s="48">
        <f>+Resultado!$H$22</f>
        <v>0.91</v>
      </c>
      <c r="N45" s="48">
        <f>+Resultado!$H$22</f>
        <v>0.91</v>
      </c>
      <c r="Q45" s="62">
        <f>+Resultado!$L$22</f>
        <v>0.93</v>
      </c>
      <c r="R45" s="62">
        <f>+Resultado!$L$22</f>
        <v>0.93</v>
      </c>
      <c r="S45" s="62">
        <f>+Resultado!$L$22</f>
        <v>0.93</v>
      </c>
      <c r="T45" s="62">
        <f>+Resultado!$L$22</f>
        <v>0.93</v>
      </c>
      <c r="U45" s="62">
        <f>+Resultado!$L$22</f>
        <v>0.93</v>
      </c>
      <c r="V45" s="62">
        <f>+Resultado!$L$22</f>
        <v>0.93</v>
      </c>
      <c r="W45" s="62">
        <f>+Resultado!$L$22</f>
        <v>0.93</v>
      </c>
      <c r="X45" s="62">
        <f>+Resultado!$L$22</f>
        <v>0.93</v>
      </c>
      <c r="Y45" s="62">
        <f>+Resultado!$L$22</f>
        <v>0.93</v>
      </c>
      <c r="Z45" s="62">
        <f>+Resultado!$L$22</f>
        <v>0.93</v>
      </c>
      <c r="AA45" s="62">
        <f>+Resultado!$L$22</f>
        <v>0.93</v>
      </c>
      <c r="BF45" s="96"/>
    </row>
    <row r="46" spans="1:93" x14ac:dyDescent="0.25">
      <c r="Q46" s="57"/>
      <c r="R46" s="16"/>
      <c r="S46" s="16"/>
      <c r="T46" s="16"/>
      <c r="U46" s="16"/>
      <c r="V46" s="16"/>
      <c r="W46" s="16"/>
      <c r="X46" s="16"/>
      <c r="Y46" s="16"/>
      <c r="Z46" s="16"/>
      <c r="AA46" s="16"/>
      <c r="BF46" s="96"/>
    </row>
    <row r="47" spans="1:93" x14ac:dyDescent="0.25">
      <c r="A47" s="43" t="s">
        <v>29</v>
      </c>
      <c r="B47" s="44" t="s">
        <v>29</v>
      </c>
      <c r="C47" s="55"/>
      <c r="D47" s="89">
        <f>+IFERROR(AVERAGEIFS(BD!$G:$G,BD!$C:$C,Indicadores!$B47,BD!$A:$A,"&gt;="&amp;$J$1),"")</f>
        <v>0.79083333333333339</v>
      </c>
      <c r="E47" s="89"/>
      <c r="F47" s="89">
        <f ca="1">IFERROR(AVERAGEIFS(BD!$G:$G,BD!$C:$C,Indicadores!$B47,BD!$A:$A,Indicadores!F$9),"")</f>
        <v>0.77</v>
      </c>
      <c r="G47" s="89"/>
      <c r="H47" s="89">
        <f ca="1">IFERROR(AVERAGEIFS(BD!$G:$G,BD!$C:$C,Indicadores!$B47,BD!$A:$A,Indicadores!H$9),"")</f>
        <v>0.76</v>
      </c>
      <c r="I47" s="89"/>
      <c r="J47" s="89">
        <f ca="1">IFERROR(AVERAGEIFS(BD!$G:$G,BD!$C:$C,Indicadores!$B47,BD!$A:$A,Indicadores!J$9),"")</f>
        <v>0.8</v>
      </c>
      <c r="K47" s="89"/>
      <c r="L47" s="89">
        <f ca="1">IFERROR(AVERAGEIFS(BD!$G:$G,BD!$C:$C,Indicadores!$B47,BD!$A:$A,Indicadores!L$9),"")</f>
        <v>0.8</v>
      </c>
      <c r="M47" s="89"/>
      <c r="N47" s="89">
        <f ca="1">IFERROR(AVERAGEIFS(BD!$G:$G,BD!$C:$C,Indicadores!$B47,BD!$A:$A,Indicadores!N$9),"")</f>
        <v>0.77</v>
      </c>
      <c r="O47" s="45"/>
      <c r="P47" s="45"/>
      <c r="Q47" s="90">
        <f>+IFERROR(AVERAGEIFS(BD!$K:$K,BD!$C:$C,Indicadores!$B47,BD!$A:$A,"&gt;="&amp;$J$1),"")</f>
        <v>0.90750000000000008</v>
      </c>
      <c r="R47" s="91"/>
      <c r="S47" s="91">
        <f ca="1">IFERROR(AVERAGEIFS(BD!$K:$K,BD!$C:$C,Indicadores!$B47,BD!$A:$A,Indicadores!S$9),"")</f>
        <v>0.92</v>
      </c>
      <c r="T47" s="91"/>
      <c r="U47" s="91">
        <f ca="1">IFERROR(AVERAGEIFS(BD!$K:$K,BD!$C:$C,Indicadores!$B47,BD!$A:$A,Indicadores!U$9),"")</f>
        <v>0.91</v>
      </c>
      <c r="V47" s="91"/>
      <c r="W47" s="91">
        <f ca="1">IFERROR(AVERAGEIFS(BD!$K:$K,BD!$C:$C,Indicadores!$B47,BD!$A:$A,Indicadores!W$9),"")</f>
        <v>0.9</v>
      </c>
      <c r="X47" s="91"/>
      <c r="Y47" s="91">
        <f ca="1">IFERROR(AVERAGEIFS(BD!$K:$K,BD!$C:$C,Indicadores!$B47,BD!$A:$A,Indicadores!Y$9),"")</f>
        <v>0.92</v>
      </c>
      <c r="Z47" s="91"/>
      <c r="AA47" s="91">
        <f ca="1">IFERROR(AVERAGEIFS(BD!$K:$K,BD!$C:$C,Indicadores!$B47,BD!$A:$A,Indicadores!AA$9),"")</f>
        <v>0.88</v>
      </c>
      <c r="BF47" s="96"/>
    </row>
    <row r="48" spans="1:93" x14ac:dyDescent="0.25">
      <c r="B48" t="s">
        <v>149</v>
      </c>
      <c r="C48"/>
      <c r="D48" s="48">
        <f>+Resultado!$F$28</f>
        <v>0.79</v>
      </c>
      <c r="E48" s="48">
        <f>+Resultado!$F$28</f>
        <v>0.79</v>
      </c>
      <c r="F48" s="48">
        <f>+Resultado!$F$28</f>
        <v>0.79</v>
      </c>
      <c r="G48" s="48">
        <f>+Resultado!$F$28</f>
        <v>0.79</v>
      </c>
      <c r="H48" s="48">
        <f>+Resultado!$F$28</f>
        <v>0.79</v>
      </c>
      <c r="I48" s="48">
        <f>+Resultado!$F$28</f>
        <v>0.79</v>
      </c>
      <c r="J48" s="48">
        <f>+Resultado!$F$28</f>
        <v>0.79</v>
      </c>
      <c r="K48" s="48">
        <f>+Resultado!$F$28</f>
        <v>0.79</v>
      </c>
      <c r="L48" s="48">
        <f>+Resultado!$F$28</f>
        <v>0.79</v>
      </c>
      <c r="M48" s="48">
        <f>+Resultado!$F$28</f>
        <v>0.79</v>
      </c>
      <c r="N48" s="48">
        <f>+Resultado!$F$28</f>
        <v>0.79</v>
      </c>
      <c r="O48" s="48">
        <f>+Resultado!$F$28</f>
        <v>0.79</v>
      </c>
      <c r="P48" s="48">
        <f>+Resultado!$F$28</f>
        <v>0.79</v>
      </c>
      <c r="Q48" s="62">
        <f>+Resultado!$J$28</f>
        <v>0.9</v>
      </c>
      <c r="R48" s="63">
        <f>+Resultado!$J$28</f>
        <v>0.9</v>
      </c>
      <c r="S48" s="63">
        <f>+Resultado!$J$28</f>
        <v>0.9</v>
      </c>
      <c r="T48" s="63">
        <f>+Resultado!$J$28</f>
        <v>0.9</v>
      </c>
      <c r="U48" s="63">
        <f>+Resultado!$J$28</f>
        <v>0.9</v>
      </c>
      <c r="V48" s="63">
        <f>+Resultado!$J$28</f>
        <v>0.9</v>
      </c>
      <c r="W48" s="63">
        <f>+Resultado!$J$28</f>
        <v>0.9</v>
      </c>
      <c r="X48" s="63">
        <f>+Resultado!$J$28</f>
        <v>0.9</v>
      </c>
      <c r="Y48" s="63">
        <f>+Resultado!$J$28</f>
        <v>0.9</v>
      </c>
      <c r="Z48" s="63">
        <f>+Resultado!$J$28</f>
        <v>0.9</v>
      </c>
      <c r="AA48" s="63">
        <f>+Resultado!$J$28</f>
        <v>0.9</v>
      </c>
      <c r="BF48" s="96"/>
    </row>
    <row r="49" spans="1:58" x14ac:dyDescent="0.25">
      <c r="B49" s="40" t="s">
        <v>27</v>
      </c>
      <c r="C49" s="48">
        <v>0.42</v>
      </c>
      <c r="D49" s="48">
        <f>+D18*$C$49</f>
        <v>0.29071885847932133</v>
      </c>
      <c r="E49" s="48"/>
      <c r="F49" s="48">
        <f ca="1">+F18*$C$49</f>
        <v>0.28822502241636644</v>
      </c>
      <c r="G49" s="48"/>
      <c r="H49" s="48">
        <f ca="1">+H18*$C$49</f>
        <v>0.27970287923742121</v>
      </c>
      <c r="I49" s="48"/>
      <c r="J49" s="48">
        <f ca="1">+J18*$C$49</f>
        <v>0.2864103404800401</v>
      </c>
      <c r="K49" s="48"/>
      <c r="L49" s="48">
        <f ca="1">+L18*$C$49</f>
        <v>0.27297516510974251</v>
      </c>
      <c r="M49" s="48"/>
      <c r="N49" s="48">
        <f ca="1">+N18*$C$49</f>
        <v>0.27458862260881228</v>
      </c>
      <c r="O49" s="48"/>
      <c r="P49" s="48">
        <f>+P18*$C$49</f>
        <v>0</v>
      </c>
      <c r="Q49" s="62">
        <f>+Q18*$C$49</f>
        <v>0.37275000000000008</v>
      </c>
      <c r="R49" s="63"/>
      <c r="S49" s="63">
        <f ca="1">+S18*$C$49</f>
        <v>0.378</v>
      </c>
      <c r="T49" s="63"/>
      <c r="U49" s="63">
        <f ca="1">+U18*$C$49</f>
        <v>0.36959999999999998</v>
      </c>
      <c r="V49" s="63"/>
      <c r="W49" s="63">
        <f ca="1">+W18*$C$49</f>
        <v>0.35699999999999998</v>
      </c>
      <c r="X49" s="63"/>
      <c r="Y49" s="63">
        <f ca="1">+Y18*$C$49</f>
        <v>0.37379999999999997</v>
      </c>
      <c r="Z49" s="63"/>
      <c r="AA49" s="63">
        <f ca="1">+AA18*$C$49</f>
        <v>0.36959999999999998</v>
      </c>
      <c r="BF49" s="96"/>
    </row>
    <row r="50" spans="1:58" x14ac:dyDescent="0.25">
      <c r="B50" s="39" t="s">
        <v>2</v>
      </c>
      <c r="C50" s="48">
        <v>0.43</v>
      </c>
      <c r="D50" s="48">
        <f>+D29*$C$50</f>
        <v>0.37546668048868515</v>
      </c>
      <c r="E50" s="48"/>
      <c r="F50" s="48">
        <f ca="1">+F29*$C$50</f>
        <v>0.34958673623809838</v>
      </c>
      <c r="G50" s="48"/>
      <c r="H50" s="48">
        <f ca="1">+H29*$C$50</f>
        <v>0.3573343227027701</v>
      </c>
      <c r="I50" s="48"/>
      <c r="J50" s="48">
        <f ca="1">+J29*$C$50</f>
        <v>0.38136161450408629</v>
      </c>
      <c r="K50" s="48"/>
      <c r="L50" s="48">
        <f ca="1">+L29*$C$50</f>
        <v>0.39064577328238936</v>
      </c>
      <c r="M50" s="48"/>
      <c r="N50" s="48">
        <f ca="1">+N29*$C$50</f>
        <v>0.37385038095601425</v>
      </c>
      <c r="O50" s="48"/>
      <c r="P50" s="48">
        <f>+P29*$C$50</f>
        <v>0</v>
      </c>
      <c r="Q50" s="62">
        <f>+Q29*$C$50</f>
        <v>0.40411861011274552</v>
      </c>
      <c r="R50" s="63"/>
      <c r="S50" s="63">
        <f ca="1">+S29*$C$50</f>
        <v>0.41258641189417627</v>
      </c>
      <c r="T50" s="63"/>
      <c r="U50" s="63">
        <f ca="1">+U29*$C$50</f>
        <v>0.41102897571700658</v>
      </c>
      <c r="V50" s="63"/>
      <c r="W50" s="63">
        <f ca="1">+W29*$C$50</f>
        <v>0.41951709157435646</v>
      </c>
      <c r="X50" s="63"/>
      <c r="Y50" s="63">
        <f ca="1">+Y29*$C$50</f>
        <v>0.41655842185128983</v>
      </c>
      <c r="Z50" s="63"/>
      <c r="AA50" s="63">
        <f ca="1">+AA29*$C$50</f>
        <v>0.38214094150564915</v>
      </c>
      <c r="BF50" s="96"/>
    </row>
    <row r="51" spans="1:58" x14ac:dyDescent="0.25">
      <c r="B51" s="39" t="s">
        <v>28</v>
      </c>
      <c r="C51" s="48">
        <v>0.05</v>
      </c>
      <c r="D51" s="48">
        <f>+D35*$C$51</f>
        <v>3.9015195676357681E-2</v>
      </c>
      <c r="E51" s="48"/>
      <c r="F51" s="48">
        <f ca="1">+F35*$C$51</f>
        <v>3.6764667515522702E-2</v>
      </c>
      <c r="G51" s="48"/>
      <c r="H51" s="48">
        <f ca="1">+H35*$C$51</f>
        <v>3.3432832901262408E-2</v>
      </c>
      <c r="I51" s="48"/>
      <c r="J51" s="48">
        <f ca="1">+J35*$C$51</f>
        <v>4.2100639731140921E-2</v>
      </c>
      <c r="K51" s="48"/>
      <c r="L51" s="48">
        <f ca="1">+L35*$C$51</f>
        <v>4.1808199204699185E-2</v>
      </c>
      <c r="M51" s="48"/>
      <c r="N51" s="48">
        <f ca="1">+N35*$C$51</f>
        <v>3.4330983251992485E-2</v>
      </c>
      <c r="O51" s="48"/>
      <c r="P51" s="48">
        <f>+P35*$C$51</f>
        <v>0</v>
      </c>
      <c r="Q51" s="62">
        <f>+Q35*$C$51</f>
        <v>4.0956731760346782E-2</v>
      </c>
      <c r="R51" s="63"/>
      <c r="S51" s="63">
        <f ca="1">+S35*$C$51</f>
        <v>4.0014312758664738E-2</v>
      </c>
      <c r="T51" s="63"/>
      <c r="U51" s="63">
        <f ca="1">+U35*$C$51</f>
        <v>4.3037792823693743E-2</v>
      </c>
      <c r="V51" s="63"/>
      <c r="W51" s="63">
        <f ca="1">+W35*$C$51</f>
        <v>4.2844842094230597E-2</v>
      </c>
      <c r="X51" s="63"/>
      <c r="Y51" s="63">
        <f ca="1">+Y35*$C$51</f>
        <v>4.5079653985646582E-2</v>
      </c>
      <c r="Z51" s="63"/>
      <c r="AA51" s="63">
        <f ca="1">+AA35*$C$51</f>
        <v>3.9340718850487046E-2</v>
      </c>
      <c r="BF51" s="96"/>
    </row>
    <row r="52" spans="1:58" x14ac:dyDescent="0.25">
      <c r="B52" s="39" t="s">
        <v>11</v>
      </c>
      <c r="C52" s="48">
        <v>0.1</v>
      </c>
      <c r="D52" s="5">
        <f>+D44*$C$52</f>
        <v>9.510583034031668E-2</v>
      </c>
      <c r="E52" s="5"/>
      <c r="F52" s="5">
        <f ca="1">+F44*$C$52</f>
        <v>9.7504749701762927E-2</v>
      </c>
      <c r="G52" s="5"/>
      <c r="H52" s="5">
        <f ca="1">+H44*$C$52</f>
        <v>9.7143395914012137E-2</v>
      </c>
      <c r="I52" s="5"/>
      <c r="J52" s="5">
        <f ca="1">+J44*$C$52</f>
        <v>9.684652282975742E-2</v>
      </c>
      <c r="K52" s="5"/>
      <c r="L52" s="5">
        <f ca="1">+L44*$C$52</f>
        <v>9.8449510015009359E-2</v>
      </c>
      <c r="M52" s="5"/>
      <c r="N52" s="5">
        <f ca="1">+N44*$C$52</f>
        <v>9.6015252133727538E-2</v>
      </c>
      <c r="O52" s="5"/>
      <c r="P52" s="5">
        <f>+P44*$C$52</f>
        <v>0</v>
      </c>
      <c r="Q52" s="58">
        <f>+Q44*$C$52</f>
        <v>9.7279116904650423E-2</v>
      </c>
      <c r="R52" s="59"/>
      <c r="S52" s="59">
        <f ca="1">+S44*$C$52</f>
        <v>9.6917405297394996E-2</v>
      </c>
      <c r="T52" s="59"/>
      <c r="U52" s="59">
        <f ca="1">+U44*$C$52</f>
        <v>9.7371952396728897E-2</v>
      </c>
      <c r="V52" s="59"/>
      <c r="W52" s="59">
        <f ca="1">+W44*$C$52</f>
        <v>9.5610023190168966E-2</v>
      </c>
      <c r="X52" s="59"/>
      <c r="Y52" s="59">
        <f ca="1">+Y44*$C$52</f>
        <v>9.3515102689596619E-2</v>
      </c>
      <c r="Z52" s="59"/>
      <c r="AA52" s="59">
        <f ca="1">+AA44*$C$52</f>
        <v>9.4984317194841794E-2</v>
      </c>
      <c r="BF52" s="96"/>
    </row>
    <row r="53" spans="1:58" x14ac:dyDescent="0.25">
      <c r="G53" s="49"/>
      <c r="Q53" s="57"/>
      <c r="R53" s="16"/>
      <c r="S53" s="16"/>
      <c r="T53" s="16"/>
      <c r="U53" s="16"/>
      <c r="V53" s="16"/>
      <c r="W53" s="16"/>
      <c r="X53" s="16"/>
      <c r="Y53" s="16"/>
      <c r="Z53" s="16"/>
      <c r="AA53" s="16"/>
      <c r="BF53" s="96"/>
    </row>
    <row r="54" spans="1:58" x14ac:dyDescent="0.25">
      <c r="B54" s="12" t="s">
        <v>149</v>
      </c>
      <c r="D54" s="48">
        <f>+Resultado!$F$28</f>
        <v>0.79</v>
      </c>
      <c r="E54" s="48">
        <f>+Resultado!$F$28</f>
        <v>0.79</v>
      </c>
      <c r="F54" s="48">
        <f>+Resultado!$F$28</f>
        <v>0.79</v>
      </c>
      <c r="G54" s="48">
        <f>+Resultado!$F$28</f>
        <v>0.79</v>
      </c>
      <c r="H54" s="48">
        <f>+Resultado!$F$28</f>
        <v>0.79</v>
      </c>
      <c r="I54" s="48">
        <f>+Resultado!$F$28</f>
        <v>0.79</v>
      </c>
      <c r="J54" s="48">
        <f>+Resultado!$F$28</f>
        <v>0.79</v>
      </c>
      <c r="K54" s="48">
        <f>+Resultado!$F$28</f>
        <v>0.79</v>
      </c>
      <c r="L54" s="48">
        <f>+Resultado!$F$28</f>
        <v>0.79</v>
      </c>
      <c r="M54" s="48">
        <f>+Resultado!$F$28</f>
        <v>0.79</v>
      </c>
      <c r="N54" s="48">
        <f>+Resultado!$F$28</f>
        <v>0.79</v>
      </c>
      <c r="O54" s="48">
        <f>+Resultado!$F$28</f>
        <v>0.79</v>
      </c>
      <c r="P54" s="48">
        <f>+Resultado!$F$28</f>
        <v>0.79</v>
      </c>
      <c r="Q54" s="62">
        <f>+Resultado!$J$28</f>
        <v>0.9</v>
      </c>
      <c r="R54" s="63">
        <f>+Resultado!$J$28</f>
        <v>0.9</v>
      </c>
      <c r="S54" s="63">
        <f>+Resultado!$J$28</f>
        <v>0.9</v>
      </c>
      <c r="T54" s="63">
        <f>+Resultado!$J$28</f>
        <v>0.9</v>
      </c>
      <c r="U54" s="63">
        <f>+Resultado!$J$28</f>
        <v>0.9</v>
      </c>
      <c r="V54" s="63">
        <f>+Resultado!$J$28</f>
        <v>0.9</v>
      </c>
      <c r="W54" s="63">
        <f>+Resultado!$J$28</f>
        <v>0.9</v>
      </c>
      <c r="X54" s="63">
        <f>+Resultado!$J$28</f>
        <v>0.9</v>
      </c>
      <c r="Y54" s="63">
        <f>+Resultado!$J$28</f>
        <v>0.9</v>
      </c>
      <c r="Z54" s="63">
        <f>+Resultado!$J$28</f>
        <v>0.9</v>
      </c>
      <c r="AA54" s="63">
        <f>+Resultado!$J$28</f>
        <v>0.9</v>
      </c>
      <c r="BF54" s="96"/>
    </row>
    <row r="55" spans="1:58" x14ac:dyDescent="0.25">
      <c r="B55" s="40" t="s">
        <v>27</v>
      </c>
      <c r="D55" s="48">
        <f t="shared" ref="D55:AA55" si="181">+D18</f>
        <v>0.6921877582840984</v>
      </c>
      <c r="E55" s="48">
        <f t="shared" si="181"/>
        <v>0</v>
      </c>
      <c r="F55" s="48">
        <f t="shared" ca="1" si="181"/>
        <v>0.68625005337230105</v>
      </c>
      <c r="G55" s="48">
        <f t="shared" ca="1" si="181"/>
        <v>0.66595923627957432</v>
      </c>
      <c r="H55" s="48">
        <f t="shared" ca="1" si="181"/>
        <v>0.66595923627957432</v>
      </c>
      <c r="I55" s="48">
        <f t="shared" ca="1" si="181"/>
        <v>0.6819293820953336</v>
      </c>
      <c r="J55" s="48">
        <f t="shared" ca="1" si="181"/>
        <v>0.6819293820953336</v>
      </c>
      <c r="K55" s="48">
        <f t="shared" ca="1" si="181"/>
        <v>0.64994086930891082</v>
      </c>
      <c r="L55" s="48">
        <f t="shared" ca="1" si="181"/>
        <v>0.64994086930891082</v>
      </c>
      <c r="M55" s="48">
        <f t="shared" ca="1" si="181"/>
        <v>0.65378243478288645</v>
      </c>
      <c r="N55" s="48">
        <f t="shared" ca="1" si="181"/>
        <v>0.65378243478288645</v>
      </c>
      <c r="O55" s="48">
        <f t="shared" si="181"/>
        <v>0</v>
      </c>
      <c r="P55" s="48">
        <f t="shared" si="181"/>
        <v>0</v>
      </c>
      <c r="Q55" s="62">
        <f t="shared" si="181"/>
        <v>0.88750000000000018</v>
      </c>
      <c r="R55" s="63">
        <f t="shared" si="181"/>
        <v>0</v>
      </c>
      <c r="S55" s="63">
        <f t="shared" ca="1" si="181"/>
        <v>0.9</v>
      </c>
      <c r="T55" s="63">
        <f t="shared" ca="1" si="181"/>
        <v>0.88</v>
      </c>
      <c r="U55" s="63">
        <f t="shared" ca="1" si="181"/>
        <v>0.88</v>
      </c>
      <c r="V55" s="63" t="str">
        <f t="shared" si="181"/>
        <v/>
      </c>
      <c r="W55" s="63">
        <f t="shared" ca="1" si="181"/>
        <v>0.85</v>
      </c>
      <c r="X55" s="63">
        <f t="shared" ca="1" si="181"/>
        <v>0.89</v>
      </c>
      <c r="Y55" s="63">
        <f t="shared" ca="1" si="181"/>
        <v>0.89</v>
      </c>
      <c r="Z55" s="63">
        <f t="shared" ca="1" si="181"/>
        <v>0.88</v>
      </c>
      <c r="AA55" s="63">
        <f t="shared" ca="1" si="181"/>
        <v>0.88</v>
      </c>
    </row>
    <row r="56" spans="1:58" x14ac:dyDescent="0.25">
      <c r="B56" s="39" t="s">
        <v>2</v>
      </c>
      <c r="D56" s="48">
        <f t="shared" ref="D56:AA56" si="182">+D29</f>
        <v>0.87317832671787243</v>
      </c>
      <c r="E56" s="48">
        <f t="shared" si="182"/>
        <v>0</v>
      </c>
      <c r="F56" s="48">
        <f t="shared" ca="1" si="182"/>
        <v>0.81299240985604282</v>
      </c>
      <c r="G56" s="48">
        <f t="shared" ca="1" si="182"/>
        <v>0.8310100527971398</v>
      </c>
      <c r="H56" s="48">
        <f t="shared" ca="1" si="182"/>
        <v>0.8310100527971398</v>
      </c>
      <c r="I56" s="48">
        <f t="shared" ca="1" si="182"/>
        <v>0.88688747559089842</v>
      </c>
      <c r="J56" s="48">
        <f t="shared" ca="1" si="182"/>
        <v>0.88688747559089842</v>
      </c>
      <c r="K56" s="48">
        <f t="shared" ca="1" si="182"/>
        <v>0.90847854251718463</v>
      </c>
      <c r="L56" s="48">
        <f t="shared" ca="1" si="182"/>
        <v>0.90847854251718463</v>
      </c>
      <c r="M56" s="48">
        <f t="shared" ca="1" si="182"/>
        <v>0.86941949059538204</v>
      </c>
      <c r="N56" s="48">
        <f t="shared" ca="1" si="182"/>
        <v>0.86941949059538204</v>
      </c>
      <c r="O56" s="48">
        <f t="shared" si="182"/>
        <v>0</v>
      </c>
      <c r="P56" s="48">
        <f t="shared" si="182"/>
        <v>0</v>
      </c>
      <c r="Q56" s="62">
        <f t="shared" si="182"/>
        <v>0.93981072119243148</v>
      </c>
      <c r="R56" s="63">
        <f t="shared" si="182"/>
        <v>0</v>
      </c>
      <c r="S56" s="63">
        <f t="shared" ca="1" si="182"/>
        <v>0.95950328347482861</v>
      </c>
      <c r="T56" s="63">
        <f t="shared" si="182"/>
        <v>0</v>
      </c>
      <c r="U56" s="63">
        <f t="shared" ca="1" si="182"/>
        <v>0.95588133887675952</v>
      </c>
      <c r="V56" s="63">
        <f t="shared" si="182"/>
        <v>0</v>
      </c>
      <c r="W56" s="63">
        <f t="shared" ca="1" si="182"/>
        <v>0.97562114319617788</v>
      </c>
      <c r="X56" s="63">
        <f t="shared" si="182"/>
        <v>0</v>
      </c>
      <c r="Y56" s="63">
        <f t="shared" ca="1" si="182"/>
        <v>0.96874051593323218</v>
      </c>
      <c r="Z56" s="63">
        <f t="shared" si="182"/>
        <v>0</v>
      </c>
      <c r="AA56" s="63">
        <f t="shared" ca="1" si="182"/>
        <v>0.88869986396662592</v>
      </c>
    </row>
    <row r="57" spans="1:58" x14ac:dyDescent="0.25">
      <c r="B57" s="39" t="s">
        <v>28</v>
      </c>
      <c r="D57" s="48">
        <f t="shared" ref="D57:AA57" si="183">+D35</f>
        <v>0.78030391352715356</v>
      </c>
      <c r="E57" s="48">
        <f t="shared" si="183"/>
        <v>0</v>
      </c>
      <c r="F57" s="48">
        <f t="shared" ca="1" si="183"/>
        <v>0.73529335031045395</v>
      </c>
      <c r="G57" s="48">
        <f t="shared" si="183"/>
        <v>0</v>
      </c>
      <c r="H57" s="48">
        <f t="shared" ca="1" si="183"/>
        <v>0.6686566580252481</v>
      </c>
      <c r="I57" s="48">
        <f t="shared" si="183"/>
        <v>0</v>
      </c>
      <c r="J57" s="48">
        <f t="shared" ca="1" si="183"/>
        <v>0.84201279462281842</v>
      </c>
      <c r="K57" s="48">
        <f t="shared" si="183"/>
        <v>0</v>
      </c>
      <c r="L57" s="48">
        <f t="shared" ca="1" si="183"/>
        <v>0.83616398409398363</v>
      </c>
      <c r="M57" s="48">
        <f t="shared" si="183"/>
        <v>0</v>
      </c>
      <c r="N57" s="48">
        <f t="shared" ca="1" si="183"/>
        <v>0.68661966503984972</v>
      </c>
      <c r="O57" s="48">
        <f t="shared" si="183"/>
        <v>0</v>
      </c>
      <c r="P57" s="48">
        <f t="shared" si="183"/>
        <v>0</v>
      </c>
      <c r="Q57" s="62">
        <f t="shared" si="183"/>
        <v>0.81913463520693564</v>
      </c>
      <c r="R57" s="63">
        <f t="shared" si="183"/>
        <v>0</v>
      </c>
      <c r="S57" s="63">
        <f t="shared" ca="1" si="183"/>
        <v>0.80028625517329477</v>
      </c>
      <c r="T57" s="63">
        <f t="shared" si="183"/>
        <v>0</v>
      </c>
      <c r="U57" s="63">
        <f t="shared" ca="1" si="183"/>
        <v>0.86075585647387487</v>
      </c>
      <c r="V57" s="63">
        <f t="shared" si="183"/>
        <v>0</v>
      </c>
      <c r="W57" s="63">
        <f t="shared" ca="1" si="183"/>
        <v>0.8568968418846119</v>
      </c>
      <c r="X57" s="63">
        <f t="shared" si="183"/>
        <v>0</v>
      </c>
      <c r="Y57" s="63">
        <f t="shared" ca="1" si="183"/>
        <v>0.90159307971293157</v>
      </c>
      <c r="Z57" s="63">
        <f t="shared" si="183"/>
        <v>0</v>
      </c>
      <c r="AA57" s="63">
        <f t="shared" ca="1" si="183"/>
        <v>0.78681437700974088</v>
      </c>
    </row>
    <row r="58" spans="1:58" x14ac:dyDescent="0.25">
      <c r="B58" s="39" t="s">
        <v>11</v>
      </c>
      <c r="D58" s="48">
        <f t="shared" ref="D58:AA58" si="184">+D44</f>
        <v>0.95105830340316677</v>
      </c>
      <c r="E58" s="48">
        <f t="shared" si="184"/>
        <v>0</v>
      </c>
      <c r="F58" s="48">
        <f t="shared" ca="1" si="184"/>
        <v>0.97504749701762916</v>
      </c>
      <c r="G58" s="48">
        <f t="shared" si="184"/>
        <v>0</v>
      </c>
      <c r="H58" s="48">
        <f t="shared" ca="1" si="184"/>
        <v>0.97143395914012132</v>
      </c>
      <c r="I58" s="48">
        <f t="shared" si="184"/>
        <v>0</v>
      </c>
      <c r="J58" s="48">
        <f t="shared" ca="1" si="184"/>
        <v>0.9684652282975742</v>
      </c>
      <c r="K58" s="48">
        <f t="shared" si="184"/>
        <v>0</v>
      </c>
      <c r="L58" s="48">
        <f t="shared" ca="1" si="184"/>
        <v>0.98449510015009356</v>
      </c>
      <c r="M58" s="48">
        <f t="shared" si="184"/>
        <v>0</v>
      </c>
      <c r="N58" s="48">
        <f t="shared" ca="1" si="184"/>
        <v>0.96015252133727536</v>
      </c>
      <c r="O58" s="48">
        <f t="shared" si="184"/>
        <v>0</v>
      </c>
      <c r="P58" s="48">
        <f t="shared" si="184"/>
        <v>0</v>
      </c>
      <c r="Q58" s="62">
        <f t="shared" si="184"/>
        <v>0.9727911690465042</v>
      </c>
      <c r="R58" s="63">
        <f t="shared" si="184"/>
        <v>0</v>
      </c>
      <c r="S58" s="63">
        <f t="shared" ca="1" si="184"/>
        <v>0.96917405297394987</v>
      </c>
      <c r="T58" s="63">
        <f t="shared" si="184"/>
        <v>0</v>
      </c>
      <c r="U58" s="63">
        <f t="shared" ca="1" si="184"/>
        <v>0.97371952396728889</v>
      </c>
      <c r="V58" s="63">
        <f t="shared" si="184"/>
        <v>0</v>
      </c>
      <c r="W58" s="63">
        <f t="shared" ca="1" si="184"/>
        <v>0.95610023190168958</v>
      </c>
      <c r="X58" s="63">
        <f t="shared" si="184"/>
        <v>0</v>
      </c>
      <c r="Y58" s="63">
        <f t="shared" ca="1" si="184"/>
        <v>0.93515102689596619</v>
      </c>
      <c r="Z58" s="63">
        <f t="shared" si="184"/>
        <v>0</v>
      </c>
      <c r="AA58" s="63">
        <f t="shared" ca="1" si="184"/>
        <v>0.94984317194841783</v>
      </c>
    </row>
    <row r="59" spans="1:58" x14ac:dyDescent="0.25">
      <c r="C59"/>
      <c r="E59"/>
      <c r="G59"/>
      <c r="I59"/>
      <c r="K59"/>
      <c r="M59"/>
      <c r="N59" s="64"/>
      <c r="O59"/>
      <c r="P59"/>
      <c r="R59"/>
      <c r="T59"/>
      <c r="V59"/>
      <c r="X59"/>
      <c r="Z59"/>
    </row>
    <row r="60" spans="1:58" x14ac:dyDescent="0.25">
      <c r="A60" t="s">
        <v>150</v>
      </c>
      <c r="G60" s="49"/>
      <c r="N60" s="64"/>
    </row>
    <row r="61" spans="1:58" x14ac:dyDescent="0.25">
      <c r="A61" s="9" t="s">
        <v>27</v>
      </c>
      <c r="B61" s="22" t="s">
        <v>18</v>
      </c>
      <c r="D61" s="48">
        <f>+Resultado!$F$4</f>
        <v>0.93</v>
      </c>
      <c r="E61" s="48">
        <f>+Resultado!$F$4</f>
        <v>0.93</v>
      </c>
      <c r="F61" s="48">
        <f>+Resultado!$F$4</f>
        <v>0.93</v>
      </c>
      <c r="G61" s="48">
        <f>+Resultado!$F$4</f>
        <v>0.93</v>
      </c>
      <c r="H61" s="48">
        <f>+Resultado!$F$4</f>
        <v>0.93</v>
      </c>
      <c r="I61" s="48">
        <f>+Resultado!$F$4</f>
        <v>0.93</v>
      </c>
      <c r="J61" s="48">
        <f>+Resultado!$F$4</f>
        <v>0.93</v>
      </c>
      <c r="K61" s="48">
        <f>+Resultado!$F$4</f>
        <v>0.93</v>
      </c>
      <c r="L61" s="48">
        <f>+Resultado!$F$4</f>
        <v>0.93</v>
      </c>
      <c r="M61" s="48">
        <f>+Resultado!$F$4</f>
        <v>0.93</v>
      </c>
      <c r="N61" s="65">
        <f>+Resultado!$F$4</f>
        <v>0.93</v>
      </c>
      <c r="Q61" s="48">
        <f>+Resultado!$J$4</f>
        <v>0.92</v>
      </c>
      <c r="R61" s="48">
        <f>+Resultado!$J$4</f>
        <v>0.92</v>
      </c>
      <c r="S61" s="48">
        <f>+Resultado!$J$4</f>
        <v>0.92</v>
      </c>
      <c r="T61" s="48">
        <f>+Resultado!$J$4</f>
        <v>0.92</v>
      </c>
      <c r="U61" s="48">
        <f>+Resultado!$J$4</f>
        <v>0.92</v>
      </c>
      <c r="V61" s="48">
        <f>+Resultado!$J$4</f>
        <v>0.92</v>
      </c>
      <c r="W61" s="48">
        <f>+Resultado!$J$4</f>
        <v>0.92</v>
      </c>
      <c r="X61" s="48">
        <f>+Resultado!$J$4</f>
        <v>0.92</v>
      </c>
      <c r="Y61" s="48">
        <f>+Resultado!$J$4</f>
        <v>0.92</v>
      </c>
      <c r="Z61" s="48">
        <f>+Resultado!$J$4</f>
        <v>0.92</v>
      </c>
      <c r="AA61" s="48">
        <f>+Resultado!$J$4</f>
        <v>0.92</v>
      </c>
    </row>
    <row r="62" spans="1:58" x14ac:dyDescent="0.25">
      <c r="A62" s="9" t="s">
        <v>27</v>
      </c>
      <c r="B62" s="22" t="s">
        <v>19</v>
      </c>
      <c r="D62" s="48">
        <f>+Resultado!F5</f>
        <v>0.75</v>
      </c>
      <c r="E62" s="48">
        <f>+Resultado!$F$5</f>
        <v>0.75</v>
      </c>
      <c r="F62" s="48">
        <f>+Resultado!$F$5</f>
        <v>0.75</v>
      </c>
      <c r="G62" s="48">
        <f>+Resultado!$F$5</f>
        <v>0.75</v>
      </c>
      <c r="H62" s="48">
        <f>+Resultado!$F$5</f>
        <v>0.75</v>
      </c>
      <c r="I62" s="48">
        <f>+Resultado!$F$5</f>
        <v>0.75</v>
      </c>
      <c r="J62" s="48">
        <f>+Resultado!$F$5</f>
        <v>0.75</v>
      </c>
      <c r="K62" s="48">
        <f>+Resultado!$F$5</f>
        <v>0.75</v>
      </c>
      <c r="L62" s="48">
        <f>+Resultado!$F$5</f>
        <v>0.75</v>
      </c>
      <c r="M62" s="48">
        <f>+Resultado!$F$5</f>
        <v>0.75</v>
      </c>
      <c r="N62" s="48">
        <f>+Resultado!$F$5</f>
        <v>0.75</v>
      </c>
      <c r="Q62" s="48">
        <f>+Resultado!$J$5</f>
        <v>0.95</v>
      </c>
      <c r="R62" s="48">
        <f>+Resultado!$J$5</f>
        <v>0.95</v>
      </c>
      <c r="S62" s="48">
        <f>+Resultado!$J$5</f>
        <v>0.95</v>
      </c>
      <c r="T62" s="48">
        <f>+Resultado!$J$5</f>
        <v>0.95</v>
      </c>
      <c r="U62" s="48">
        <f>+Resultado!$J$5</f>
        <v>0.95</v>
      </c>
      <c r="V62" s="48">
        <f>+Resultado!$J$5</f>
        <v>0.95</v>
      </c>
      <c r="W62" s="48">
        <f>+Resultado!$J$5</f>
        <v>0.95</v>
      </c>
      <c r="X62" s="48">
        <f>+Resultado!$J$5</f>
        <v>0.95</v>
      </c>
      <c r="Y62" s="48">
        <f>+Resultado!$J$5</f>
        <v>0.95</v>
      </c>
      <c r="Z62" s="48">
        <f>+Resultado!$J$5</f>
        <v>0.95</v>
      </c>
      <c r="AA62" s="48">
        <f>+Resultado!$J$5</f>
        <v>0.95</v>
      </c>
    </row>
    <row r="63" spans="1:58" x14ac:dyDescent="0.25">
      <c r="A63" s="9" t="s">
        <v>27</v>
      </c>
      <c r="B63" s="23" t="s">
        <v>20</v>
      </c>
      <c r="D63" s="48">
        <f>+Resultado!$F$6</f>
        <v>0.76</v>
      </c>
      <c r="E63" s="48">
        <f>+Resultado!$F$6</f>
        <v>0.76</v>
      </c>
      <c r="F63" s="48">
        <f>+Resultado!$F$6</f>
        <v>0.76</v>
      </c>
      <c r="G63" s="48">
        <f>+Resultado!$F$6</f>
        <v>0.76</v>
      </c>
      <c r="H63" s="48">
        <f>+Resultado!$F$6</f>
        <v>0.76</v>
      </c>
      <c r="I63" s="48">
        <f>+Resultado!$F$6</f>
        <v>0.76</v>
      </c>
      <c r="J63" s="48">
        <f>+Resultado!$F$6</f>
        <v>0.76</v>
      </c>
      <c r="K63" s="48">
        <f>+Resultado!$F$6</f>
        <v>0.76</v>
      </c>
      <c r="L63" s="48">
        <f>+Resultado!$F$6</f>
        <v>0.76</v>
      </c>
      <c r="M63" s="48">
        <f>+Resultado!$F$6</f>
        <v>0.76</v>
      </c>
      <c r="N63" s="48">
        <f>+Resultado!$F$6</f>
        <v>0.76</v>
      </c>
      <c r="Q63" s="48">
        <f>+Resultado!$J$6</f>
        <v>0.94</v>
      </c>
      <c r="R63" s="48">
        <f>+Resultado!$J$6</f>
        <v>0.94</v>
      </c>
      <c r="S63" s="48">
        <f>+Resultado!$J$6</f>
        <v>0.94</v>
      </c>
      <c r="T63" s="48">
        <f>+Resultado!$J$6</f>
        <v>0.94</v>
      </c>
      <c r="U63" s="48">
        <f>+Resultado!$J$6</f>
        <v>0.94</v>
      </c>
      <c r="V63" s="48">
        <f>+Resultado!$J$6</f>
        <v>0.94</v>
      </c>
      <c r="W63" s="48">
        <f>+Resultado!$J$6</f>
        <v>0.94</v>
      </c>
      <c r="X63" s="48">
        <f>+Resultado!$J$6</f>
        <v>0.94</v>
      </c>
      <c r="Y63" s="48">
        <f>+Resultado!$J$6</f>
        <v>0.94</v>
      </c>
      <c r="Z63" s="48">
        <f>+Resultado!$J$6</f>
        <v>0.94</v>
      </c>
      <c r="AA63" s="48">
        <f>+Resultado!$J$6</f>
        <v>0.94</v>
      </c>
    </row>
    <row r="64" spans="1:58" x14ac:dyDescent="0.25">
      <c r="A64" s="9" t="s">
        <v>27</v>
      </c>
      <c r="B64" s="22" t="s">
        <v>21</v>
      </c>
      <c r="D64" s="48">
        <f>+Resultado!$F$7</f>
        <v>0.55000000000000004</v>
      </c>
      <c r="E64" s="48">
        <f>+Resultado!$F$7</f>
        <v>0.55000000000000004</v>
      </c>
      <c r="F64" s="48">
        <f>+Resultado!$F$7</f>
        <v>0.55000000000000004</v>
      </c>
      <c r="G64" s="48">
        <f>+Resultado!$F$7</f>
        <v>0.55000000000000004</v>
      </c>
      <c r="H64" s="48">
        <f>+Resultado!$F$7</f>
        <v>0.55000000000000004</v>
      </c>
      <c r="I64" s="48">
        <f>+Resultado!$F$7</f>
        <v>0.55000000000000004</v>
      </c>
      <c r="J64" s="48">
        <f>+Resultado!$F$7</f>
        <v>0.55000000000000004</v>
      </c>
      <c r="K64" s="48">
        <f>+Resultado!$F$7</f>
        <v>0.55000000000000004</v>
      </c>
      <c r="L64" s="48">
        <f>+Resultado!$F$7</f>
        <v>0.55000000000000004</v>
      </c>
      <c r="M64" s="48">
        <f>+Resultado!$F$7</f>
        <v>0.55000000000000004</v>
      </c>
      <c r="N64" s="48">
        <f>+Resultado!$F$7</f>
        <v>0.55000000000000004</v>
      </c>
      <c r="Q64" s="48">
        <f>+Resultado!$J$7</f>
        <v>0.92</v>
      </c>
      <c r="R64" s="48">
        <f>+Resultado!$J$7</f>
        <v>0.92</v>
      </c>
      <c r="S64" s="48">
        <f>+Resultado!$J$7</f>
        <v>0.92</v>
      </c>
      <c r="T64" s="48">
        <f>+Resultado!$J$7</f>
        <v>0.92</v>
      </c>
      <c r="U64" s="48">
        <f>+Resultado!$J$7</f>
        <v>0.92</v>
      </c>
      <c r="V64" s="48">
        <f>+Resultado!$J$7</f>
        <v>0.92</v>
      </c>
      <c r="W64" s="48">
        <f>+Resultado!$J$7</f>
        <v>0.92</v>
      </c>
      <c r="X64" s="48">
        <f>+Resultado!$J$7</f>
        <v>0.92</v>
      </c>
      <c r="Y64" s="48">
        <f>+Resultado!$J$7</f>
        <v>0.92</v>
      </c>
      <c r="Z64" s="48">
        <f>+Resultado!$J$7</f>
        <v>0.92</v>
      </c>
      <c r="AA64" s="48">
        <f>+Resultado!$J$7</f>
        <v>0.92</v>
      </c>
    </row>
    <row r="65" spans="1:27" x14ac:dyDescent="0.25">
      <c r="A65" s="9" t="s">
        <v>27</v>
      </c>
      <c r="B65" s="22" t="s">
        <v>22</v>
      </c>
      <c r="D65" s="48">
        <f>+Resultado!$F$8</f>
        <v>0.6</v>
      </c>
      <c r="E65" s="48">
        <f>+Resultado!$F$8</f>
        <v>0.6</v>
      </c>
      <c r="F65" s="48">
        <f>+Resultado!$F$8</f>
        <v>0.6</v>
      </c>
      <c r="G65" s="48">
        <f>+Resultado!$F$8</f>
        <v>0.6</v>
      </c>
      <c r="H65" s="48">
        <f>+Resultado!$F$8</f>
        <v>0.6</v>
      </c>
      <c r="I65" s="48">
        <f>+Resultado!$F$8</f>
        <v>0.6</v>
      </c>
      <c r="J65" s="48">
        <f>+Resultado!$F$8</f>
        <v>0.6</v>
      </c>
      <c r="K65" s="48">
        <f>+Resultado!$F$8</f>
        <v>0.6</v>
      </c>
      <c r="L65" s="48">
        <f>+Resultado!$F$8</f>
        <v>0.6</v>
      </c>
      <c r="M65" s="48">
        <f>+Resultado!$F$8</f>
        <v>0.6</v>
      </c>
      <c r="N65" s="48">
        <f>+Resultado!$F$8</f>
        <v>0.6</v>
      </c>
      <c r="Q65" s="48">
        <f>+Resultado!$J$8</f>
        <v>0.93</v>
      </c>
      <c r="R65" s="48">
        <f>+Resultado!$J$8</f>
        <v>0.93</v>
      </c>
      <c r="S65" s="48">
        <f>+Resultado!$J$8</f>
        <v>0.93</v>
      </c>
      <c r="T65" s="48">
        <f>+Resultado!$J$8</f>
        <v>0.93</v>
      </c>
      <c r="U65" s="48">
        <f>+Resultado!$J$8</f>
        <v>0.93</v>
      </c>
      <c r="V65" s="48">
        <f>+Resultado!$J$8</f>
        <v>0.93</v>
      </c>
      <c r="W65" s="48">
        <f>+Resultado!$J$8</f>
        <v>0.93</v>
      </c>
      <c r="X65" s="48">
        <f>+Resultado!$J$8</f>
        <v>0.93</v>
      </c>
      <c r="Y65" s="48">
        <f>+Resultado!$J$8</f>
        <v>0.93</v>
      </c>
      <c r="Z65" s="48">
        <f>+Resultado!$J$8</f>
        <v>0.93</v>
      </c>
      <c r="AA65" s="48">
        <f>+Resultado!$J$8</f>
        <v>0.93</v>
      </c>
    </row>
    <row r="66" spans="1:27" x14ac:dyDescent="0.25">
      <c r="A66" s="9" t="s">
        <v>27</v>
      </c>
      <c r="B66" s="22" t="s">
        <v>23</v>
      </c>
      <c r="D66" s="48">
        <f>+Resultado!$F$9</f>
        <v>0.6</v>
      </c>
      <c r="E66" s="48">
        <f>+Resultado!$F$9</f>
        <v>0.6</v>
      </c>
      <c r="F66" s="48">
        <f>+Resultado!$F$9</f>
        <v>0.6</v>
      </c>
      <c r="G66" s="48">
        <f>+Resultado!$F$9</f>
        <v>0.6</v>
      </c>
      <c r="H66" s="48">
        <f>+Resultado!$F$9</f>
        <v>0.6</v>
      </c>
      <c r="I66" s="48">
        <f>+Resultado!$F$9</f>
        <v>0.6</v>
      </c>
      <c r="J66" s="48">
        <f>+Resultado!$F$9</f>
        <v>0.6</v>
      </c>
      <c r="K66" s="48">
        <f>+Resultado!$F$9</f>
        <v>0.6</v>
      </c>
      <c r="L66" s="48">
        <f>+Resultado!$F$9</f>
        <v>0.6</v>
      </c>
      <c r="M66" s="48">
        <f>+Resultado!$F$9</f>
        <v>0.6</v>
      </c>
      <c r="N66" s="48">
        <f>+Resultado!$F$9</f>
        <v>0.6</v>
      </c>
      <c r="Q66" s="48">
        <f>+Resultado!$J$9</f>
        <v>0.89</v>
      </c>
      <c r="R66" s="48">
        <f>+Resultado!$J$9</f>
        <v>0.89</v>
      </c>
      <c r="S66" s="48">
        <f>+Resultado!$J$9</f>
        <v>0.89</v>
      </c>
      <c r="T66" s="48">
        <f>+Resultado!$J$9</f>
        <v>0.89</v>
      </c>
      <c r="U66" s="48">
        <f>+Resultado!$J$9</f>
        <v>0.89</v>
      </c>
      <c r="V66" s="48">
        <f>+Resultado!$J$9</f>
        <v>0.89</v>
      </c>
      <c r="W66" s="48">
        <f>+Resultado!$J$9</f>
        <v>0.89</v>
      </c>
      <c r="X66" s="48">
        <f>+Resultado!$J$9</f>
        <v>0.89</v>
      </c>
      <c r="Y66" s="48">
        <f>+Resultado!$J$9</f>
        <v>0.89</v>
      </c>
      <c r="Z66" s="48">
        <f>+Resultado!$J$9</f>
        <v>0.89</v>
      </c>
      <c r="AA66" s="48">
        <f>+Resultado!$J$9</f>
        <v>0.89</v>
      </c>
    </row>
    <row r="67" spans="1:27" x14ac:dyDescent="0.25">
      <c r="A67" s="9" t="s">
        <v>27</v>
      </c>
      <c r="B67" s="22" t="s">
        <v>24</v>
      </c>
      <c r="D67" s="48">
        <f>+Resultado!$F$10</f>
        <v>0.95</v>
      </c>
      <c r="E67" s="48">
        <f>+Resultado!$F$10</f>
        <v>0.95</v>
      </c>
      <c r="F67" s="48">
        <f>+Resultado!$F$10</f>
        <v>0.95</v>
      </c>
      <c r="G67" s="48">
        <f>+Resultado!$F$10</f>
        <v>0.95</v>
      </c>
      <c r="H67" s="48">
        <f>+Resultado!$F$10</f>
        <v>0.95</v>
      </c>
      <c r="I67" s="48">
        <f>+Resultado!$F$10</f>
        <v>0.95</v>
      </c>
      <c r="J67" s="48">
        <f>+Resultado!$F$10</f>
        <v>0.95</v>
      </c>
      <c r="K67" s="48">
        <f>+Resultado!$F$10</f>
        <v>0.95</v>
      </c>
      <c r="L67" s="48">
        <f>+Resultado!$F$10</f>
        <v>0.95</v>
      </c>
      <c r="M67" s="48">
        <f>+Resultado!$F$10</f>
        <v>0.95</v>
      </c>
      <c r="N67" s="48">
        <f>+Resultado!$F$10</f>
        <v>0.95</v>
      </c>
      <c r="Q67" s="48">
        <f>+Resultado!$J$10</f>
        <v>0.93</v>
      </c>
      <c r="R67" s="48">
        <f>+Resultado!$J$10</f>
        <v>0.93</v>
      </c>
      <c r="S67" s="48">
        <f>+Resultado!$J$10</f>
        <v>0.93</v>
      </c>
      <c r="T67" s="48">
        <f>+Resultado!$J$10</f>
        <v>0.93</v>
      </c>
      <c r="U67" s="48">
        <f>+Resultado!$J$10</f>
        <v>0.93</v>
      </c>
      <c r="V67" s="48">
        <f>+Resultado!$J$10</f>
        <v>0.93</v>
      </c>
      <c r="W67" s="48">
        <f>+Resultado!$J$10</f>
        <v>0.93</v>
      </c>
      <c r="X67" s="48">
        <f>+Resultado!$J$10</f>
        <v>0.93</v>
      </c>
      <c r="Y67" s="48">
        <f>+Resultado!$J$10</f>
        <v>0.93</v>
      </c>
      <c r="Z67" s="48">
        <f>+Resultado!$J$10</f>
        <v>0.93</v>
      </c>
      <c r="AA67" s="48">
        <f>+Resultado!$J$10</f>
        <v>0.93</v>
      </c>
    </row>
    <row r="68" spans="1:27" x14ac:dyDescent="0.25">
      <c r="A68" s="39" t="s">
        <v>27</v>
      </c>
      <c r="B68" s="40" t="s">
        <v>27</v>
      </c>
      <c r="N68" s="64"/>
    </row>
    <row r="69" spans="1:27" x14ac:dyDescent="0.25">
      <c r="A69" s="12"/>
      <c r="B69" s="42"/>
      <c r="N69" s="64"/>
    </row>
    <row r="70" spans="1:27" x14ac:dyDescent="0.25">
      <c r="A70" s="12"/>
      <c r="B70" s="12"/>
      <c r="N70" s="64"/>
    </row>
    <row r="71" spans="1:27" x14ac:dyDescent="0.25">
      <c r="A71" s="10" t="s">
        <v>2</v>
      </c>
      <c r="B71" s="22" t="s">
        <v>3</v>
      </c>
      <c r="D71">
        <f>+Resultado!$F$11</f>
        <v>0.85</v>
      </c>
      <c r="E71" s="38">
        <f>+Resultado!$F$11</f>
        <v>0.85</v>
      </c>
      <c r="F71" s="38">
        <f>+Resultado!$F$11</f>
        <v>0.85</v>
      </c>
      <c r="G71" s="38">
        <f>+Resultado!$F$11</f>
        <v>0.85</v>
      </c>
      <c r="H71" s="38">
        <f>+Resultado!$F$11</f>
        <v>0.85</v>
      </c>
      <c r="I71" s="38">
        <f>+Resultado!$F$11</f>
        <v>0.85</v>
      </c>
      <c r="J71" s="38">
        <f>+Resultado!$F$11</f>
        <v>0.85</v>
      </c>
      <c r="K71" s="38">
        <f>+Resultado!$F$11</f>
        <v>0.85</v>
      </c>
      <c r="L71" s="38">
        <f>+Resultado!$F$11</f>
        <v>0.85</v>
      </c>
      <c r="M71" s="38">
        <f>+Resultado!$F$11</f>
        <v>0.85</v>
      </c>
      <c r="N71" s="38">
        <f>+Resultado!$F$11</f>
        <v>0.85</v>
      </c>
      <c r="Q71" s="48">
        <f>+Resultado!$J$11</f>
        <v>0.9</v>
      </c>
      <c r="R71" s="48">
        <f>+Resultado!$J$11</f>
        <v>0.9</v>
      </c>
      <c r="S71" s="48">
        <f>+Resultado!$J$11</f>
        <v>0.9</v>
      </c>
      <c r="T71" s="48">
        <f>+Resultado!$J$11</f>
        <v>0.9</v>
      </c>
      <c r="U71" s="48">
        <f>+Resultado!$J$11</f>
        <v>0.9</v>
      </c>
      <c r="V71" s="48">
        <f>+Resultado!$J$11</f>
        <v>0.9</v>
      </c>
      <c r="W71" s="48">
        <f>+Resultado!$J$11</f>
        <v>0.9</v>
      </c>
      <c r="X71" s="48">
        <f>+Resultado!$J$11</f>
        <v>0.9</v>
      </c>
      <c r="Y71" s="48">
        <f>+Resultado!$J$11</f>
        <v>0.9</v>
      </c>
      <c r="Z71" s="48">
        <f>+Resultado!$J$11</f>
        <v>0.9</v>
      </c>
      <c r="AA71" s="48">
        <f>+Resultado!$J$11</f>
        <v>0.9</v>
      </c>
    </row>
    <row r="72" spans="1:27" x14ac:dyDescent="0.25">
      <c r="A72" s="10" t="s">
        <v>2</v>
      </c>
      <c r="B72" s="22" t="s">
        <v>33</v>
      </c>
      <c r="D72" s="38">
        <f>+Resultado!$F$12</f>
        <v>0.8</v>
      </c>
      <c r="E72" s="38">
        <f>+Resultado!$F$12</f>
        <v>0.8</v>
      </c>
      <c r="F72" s="38">
        <f>+Resultado!$F$12</f>
        <v>0.8</v>
      </c>
      <c r="G72" s="38">
        <f>+Resultado!$F$12</f>
        <v>0.8</v>
      </c>
      <c r="H72" s="38">
        <f>+Resultado!$F$12</f>
        <v>0.8</v>
      </c>
      <c r="I72" s="38">
        <f>+Resultado!$F$12</f>
        <v>0.8</v>
      </c>
      <c r="J72" s="38">
        <f>+Resultado!$F$12</f>
        <v>0.8</v>
      </c>
      <c r="K72" s="38">
        <f>+Resultado!$F$12</f>
        <v>0.8</v>
      </c>
      <c r="L72" s="38">
        <f>+Resultado!$F$12</f>
        <v>0.8</v>
      </c>
      <c r="M72" s="38">
        <f>+Resultado!$F$12</f>
        <v>0.8</v>
      </c>
      <c r="N72" s="38">
        <f>+Resultado!$F$12</f>
        <v>0.8</v>
      </c>
      <c r="Q72" s="48">
        <f>+Resultado!$J$12</f>
        <v>0.8</v>
      </c>
      <c r="R72" s="48">
        <f>+Resultado!$J$12</f>
        <v>0.8</v>
      </c>
      <c r="S72" s="48">
        <f>+Resultado!$J$12</f>
        <v>0.8</v>
      </c>
      <c r="T72" s="48">
        <f>+Resultado!$J$12</f>
        <v>0.8</v>
      </c>
      <c r="U72" s="48">
        <f>+Resultado!$J$12</f>
        <v>0.8</v>
      </c>
      <c r="V72" s="48">
        <f>+Resultado!$J$12</f>
        <v>0.8</v>
      </c>
      <c r="W72" s="48">
        <f>+Resultado!$J$12</f>
        <v>0.8</v>
      </c>
      <c r="X72" s="48">
        <f>+Resultado!$J$12</f>
        <v>0.8</v>
      </c>
      <c r="Y72" s="48">
        <f>+Resultado!$J$12</f>
        <v>0.8</v>
      </c>
      <c r="Z72" s="48">
        <f>+Resultado!$J$12</f>
        <v>0.8</v>
      </c>
      <c r="AA72" s="48">
        <f>+Resultado!$J$12</f>
        <v>0.8</v>
      </c>
    </row>
    <row r="73" spans="1:27" x14ac:dyDescent="0.25">
      <c r="A73" s="10" t="s">
        <v>2</v>
      </c>
      <c r="B73" s="22" t="s">
        <v>34</v>
      </c>
      <c r="D73" s="38">
        <f>+Resultado!$F$13</f>
        <v>0.8</v>
      </c>
      <c r="E73" s="38">
        <f>+Resultado!$F$13</f>
        <v>0.8</v>
      </c>
      <c r="F73" s="38">
        <f>+Resultado!$F$13</f>
        <v>0.8</v>
      </c>
      <c r="G73" s="38">
        <f>+Resultado!$F$13</f>
        <v>0.8</v>
      </c>
      <c r="H73" s="38">
        <f>+Resultado!$F$13</f>
        <v>0.8</v>
      </c>
      <c r="I73" s="38">
        <f>+Resultado!$F$13</f>
        <v>0.8</v>
      </c>
      <c r="J73" s="38">
        <f>+Resultado!$F$13</f>
        <v>0.8</v>
      </c>
      <c r="K73" s="38">
        <f>+Resultado!$F$13</f>
        <v>0.8</v>
      </c>
      <c r="L73" s="38">
        <f>+Resultado!$F$13</f>
        <v>0.8</v>
      </c>
      <c r="M73" s="38">
        <f>+Resultado!$F$13</f>
        <v>0.8</v>
      </c>
      <c r="N73" s="38">
        <f>+Resultado!$F$13</f>
        <v>0.8</v>
      </c>
      <c r="Q73" s="48">
        <f>+Resultado!$J$13</f>
        <v>0.95</v>
      </c>
      <c r="R73" s="48">
        <f>+Resultado!$J$13</f>
        <v>0.95</v>
      </c>
      <c r="S73" s="48">
        <f>+Resultado!$J$13</f>
        <v>0.95</v>
      </c>
      <c r="T73" s="48">
        <f>+Resultado!$J$13</f>
        <v>0.95</v>
      </c>
      <c r="U73" s="48">
        <f>+Resultado!$J$13</f>
        <v>0.95</v>
      </c>
      <c r="V73" s="48">
        <f>+Resultado!$J$13</f>
        <v>0.95</v>
      </c>
      <c r="W73" s="48">
        <f>+Resultado!$J$13</f>
        <v>0.95</v>
      </c>
      <c r="X73" s="48">
        <f>+Resultado!$J$13</f>
        <v>0.95</v>
      </c>
      <c r="Y73" s="48">
        <f>+Resultado!$J$13</f>
        <v>0.95</v>
      </c>
      <c r="Z73" s="48">
        <f>+Resultado!$J$13</f>
        <v>0.95</v>
      </c>
      <c r="AA73" s="48">
        <f>+Resultado!$J$13</f>
        <v>0.95</v>
      </c>
    </row>
    <row r="74" spans="1:27" x14ac:dyDescent="0.25">
      <c r="A74" s="10" t="s">
        <v>2</v>
      </c>
      <c r="B74" s="22" t="s">
        <v>5</v>
      </c>
      <c r="D74" s="38">
        <f>+Resultado!$F$14</f>
        <v>0.9</v>
      </c>
      <c r="E74" s="38">
        <f>+Resultado!$F$14</f>
        <v>0.9</v>
      </c>
      <c r="F74" s="38">
        <f>+Resultado!$F$14</f>
        <v>0.9</v>
      </c>
      <c r="G74" s="38">
        <f>+Resultado!$F$14</f>
        <v>0.9</v>
      </c>
      <c r="H74" s="38">
        <f>+Resultado!$F$14</f>
        <v>0.9</v>
      </c>
      <c r="I74" s="38">
        <f>+Resultado!$F$14</f>
        <v>0.9</v>
      </c>
      <c r="J74" s="38">
        <f>+Resultado!$F$14</f>
        <v>0.9</v>
      </c>
      <c r="K74" s="38">
        <f>+Resultado!$F$14</f>
        <v>0.9</v>
      </c>
      <c r="L74" s="38">
        <f>+Resultado!$F$14</f>
        <v>0.9</v>
      </c>
      <c r="M74" s="38">
        <f>+Resultado!$F$14</f>
        <v>0.9</v>
      </c>
      <c r="N74" s="38">
        <f>+Resultado!$F$14</f>
        <v>0.9</v>
      </c>
      <c r="Q74" s="48">
        <f>+Resultado!$J$14</f>
        <v>0.85</v>
      </c>
      <c r="R74" s="48">
        <f>+Resultado!$J$14</f>
        <v>0.85</v>
      </c>
      <c r="S74" s="48">
        <f>+Resultado!$J$14</f>
        <v>0.85</v>
      </c>
      <c r="T74" s="48">
        <f>+Resultado!$J$14</f>
        <v>0.85</v>
      </c>
      <c r="U74" s="48">
        <f>+Resultado!$J$14</f>
        <v>0.85</v>
      </c>
      <c r="V74" s="48">
        <f>+Resultado!$J$14</f>
        <v>0.85</v>
      </c>
      <c r="W74" s="48">
        <f>+Resultado!$J$14</f>
        <v>0.85</v>
      </c>
      <c r="X74" s="48">
        <f>+Resultado!$J$14</f>
        <v>0.85</v>
      </c>
      <c r="Y74" s="48">
        <f>+Resultado!$J$14</f>
        <v>0.85</v>
      </c>
      <c r="Z74" s="48">
        <f>+Resultado!$J$14</f>
        <v>0.85</v>
      </c>
      <c r="AA74" s="48">
        <f>+Resultado!$J$14</f>
        <v>0.85</v>
      </c>
    </row>
    <row r="75" spans="1:27" x14ac:dyDescent="0.25">
      <c r="A75" s="10" t="s">
        <v>2</v>
      </c>
      <c r="B75" s="22" t="s">
        <v>6</v>
      </c>
      <c r="D75" s="48">
        <f>+Resultado!$F$15</f>
        <v>0.85</v>
      </c>
      <c r="E75" s="48">
        <f>+Resultado!$F$15</f>
        <v>0.85</v>
      </c>
      <c r="F75" s="48">
        <f>+Resultado!$F$15</f>
        <v>0.85</v>
      </c>
      <c r="G75" s="48">
        <f>+Resultado!$F$15</f>
        <v>0.85</v>
      </c>
      <c r="H75" s="48">
        <f>+Resultado!$F$15</f>
        <v>0.85</v>
      </c>
      <c r="I75" s="48">
        <f>+Resultado!$F$15</f>
        <v>0.85</v>
      </c>
      <c r="J75" s="48">
        <f>+Resultado!$F$15</f>
        <v>0.85</v>
      </c>
      <c r="K75" s="48">
        <f>+Resultado!$F$15</f>
        <v>0.85</v>
      </c>
      <c r="L75" s="48">
        <f>+Resultado!$F$15</f>
        <v>0.85</v>
      </c>
      <c r="M75" s="48">
        <f>+Resultado!$F$15</f>
        <v>0.85</v>
      </c>
      <c r="N75" s="48">
        <f>+Resultado!$F$15</f>
        <v>0.85</v>
      </c>
      <c r="Q75" s="48">
        <f>+Resultado!$J$15</f>
        <v>0</v>
      </c>
      <c r="R75" s="48">
        <f>+Resultado!$J$15</f>
        <v>0</v>
      </c>
      <c r="S75" s="48">
        <f>+Resultado!$J$15</f>
        <v>0</v>
      </c>
      <c r="T75" s="48">
        <f>+Resultado!$J$15</f>
        <v>0</v>
      </c>
      <c r="U75" s="48">
        <f>+Resultado!$J$15</f>
        <v>0</v>
      </c>
      <c r="V75" s="48">
        <f>+Resultado!$J$15</f>
        <v>0</v>
      </c>
      <c r="W75" s="48">
        <f>+Resultado!$J$15</f>
        <v>0</v>
      </c>
      <c r="X75" s="48">
        <f>+Resultado!$J$15</f>
        <v>0</v>
      </c>
      <c r="Y75" s="48">
        <f>+Resultado!$J$15</f>
        <v>0</v>
      </c>
      <c r="Z75" s="48">
        <f>+Resultado!$J$15</f>
        <v>0</v>
      </c>
      <c r="AA75" s="48">
        <f>+Resultado!$J$15</f>
        <v>0</v>
      </c>
    </row>
    <row r="76" spans="1:27" x14ac:dyDescent="0.25">
      <c r="A76" s="10" t="s">
        <v>2</v>
      </c>
      <c r="B76" s="22" t="s">
        <v>7</v>
      </c>
      <c r="D76" s="38">
        <f>+Resultado!$F$16</f>
        <v>0.9</v>
      </c>
      <c r="E76" s="38">
        <f>+Resultado!$F$16</f>
        <v>0.9</v>
      </c>
      <c r="F76" s="38">
        <f>+Resultado!$F$16</f>
        <v>0.9</v>
      </c>
      <c r="G76" s="38">
        <f>+Resultado!$F$16</f>
        <v>0.9</v>
      </c>
      <c r="H76" s="38">
        <f>+Resultado!$F$16</f>
        <v>0.9</v>
      </c>
      <c r="I76" s="38">
        <f>+Resultado!$F$16</f>
        <v>0.9</v>
      </c>
      <c r="J76" s="38">
        <f>+Resultado!$F$16</f>
        <v>0.9</v>
      </c>
      <c r="K76" s="38">
        <f>+Resultado!$F$16</f>
        <v>0.9</v>
      </c>
      <c r="L76" s="38">
        <f>+Resultado!$F$16</f>
        <v>0.9</v>
      </c>
      <c r="M76" s="38">
        <f>+Resultado!$F$16</f>
        <v>0.9</v>
      </c>
      <c r="N76" s="38">
        <f>+Resultado!$F$16</f>
        <v>0.9</v>
      </c>
      <c r="Q76" s="48">
        <f>+Resultado!$J$16</f>
        <v>0.9</v>
      </c>
      <c r="R76" s="48">
        <f>+Resultado!$J$16</f>
        <v>0.9</v>
      </c>
      <c r="S76" s="48">
        <f>+Resultado!$J$16</f>
        <v>0.9</v>
      </c>
      <c r="T76" s="48">
        <f>+Resultado!$J$16</f>
        <v>0.9</v>
      </c>
      <c r="U76" s="48">
        <f>+Resultado!$J$16</f>
        <v>0.9</v>
      </c>
      <c r="V76" s="48">
        <f>+Resultado!$J$16</f>
        <v>0.9</v>
      </c>
      <c r="W76" s="48">
        <f>+Resultado!$J$16</f>
        <v>0.9</v>
      </c>
      <c r="X76" s="48">
        <f>+Resultado!$J$16</f>
        <v>0.9</v>
      </c>
      <c r="Y76" s="48">
        <f>+Resultado!$J$16</f>
        <v>0.9</v>
      </c>
      <c r="Z76" s="48">
        <f>+Resultado!$J$16</f>
        <v>0.9</v>
      </c>
      <c r="AA76" s="48">
        <f>+Resultado!$J$16</f>
        <v>0.9</v>
      </c>
    </row>
    <row r="77" spans="1:27" x14ac:dyDescent="0.25">
      <c r="A77" s="10" t="s">
        <v>2</v>
      </c>
      <c r="B77" s="22" t="s">
        <v>35</v>
      </c>
      <c r="D77" s="38">
        <f>+Resultado!$F$17</f>
        <v>0.8</v>
      </c>
      <c r="E77" s="38">
        <f>+Resultado!$F$17</f>
        <v>0.8</v>
      </c>
      <c r="F77" s="38">
        <f>+Resultado!$F$17</f>
        <v>0.8</v>
      </c>
      <c r="G77" s="38">
        <f>+Resultado!$F$17</f>
        <v>0.8</v>
      </c>
      <c r="H77" s="38">
        <f>+Resultado!$F$17</f>
        <v>0.8</v>
      </c>
      <c r="I77" s="38">
        <f>+Resultado!$F$17</f>
        <v>0.8</v>
      </c>
      <c r="J77" s="38">
        <f>+Resultado!$F$17</f>
        <v>0.8</v>
      </c>
      <c r="K77" s="38">
        <f>+Resultado!$F$17</f>
        <v>0.8</v>
      </c>
      <c r="L77" s="38">
        <f>+Resultado!$F$17</f>
        <v>0.8</v>
      </c>
      <c r="M77" s="38">
        <f>+Resultado!$F$17</f>
        <v>0.8</v>
      </c>
      <c r="N77" s="38">
        <f>+Resultado!$F$17</f>
        <v>0.8</v>
      </c>
      <c r="Q77" s="48">
        <f>+Resultado!$J$17</f>
        <v>0.8</v>
      </c>
      <c r="R77" s="48">
        <f>+Resultado!$J$17</f>
        <v>0.8</v>
      </c>
      <c r="S77" s="48">
        <f>+Resultado!$J$17</f>
        <v>0.8</v>
      </c>
      <c r="T77" s="48">
        <f>+Resultado!$J$17</f>
        <v>0.8</v>
      </c>
      <c r="U77" s="48">
        <f>+Resultado!$J$17</f>
        <v>0.8</v>
      </c>
      <c r="V77" s="48">
        <f>+Resultado!$J$17</f>
        <v>0.8</v>
      </c>
      <c r="W77" s="48">
        <f>+Resultado!$J$17</f>
        <v>0.8</v>
      </c>
      <c r="X77" s="48">
        <f>+Resultado!$J$17</f>
        <v>0.8</v>
      </c>
      <c r="Y77" s="48">
        <f>+Resultado!$J$17</f>
        <v>0.8</v>
      </c>
      <c r="Z77" s="48">
        <f>+Resultado!$J$17</f>
        <v>0.8</v>
      </c>
      <c r="AA77" s="48">
        <f>+Resultado!$J$17</f>
        <v>0.8</v>
      </c>
    </row>
    <row r="78" spans="1:27" x14ac:dyDescent="0.25">
      <c r="A78" s="10" t="s">
        <v>2</v>
      </c>
      <c r="B78" s="22" t="s">
        <v>36</v>
      </c>
      <c r="D78" s="38">
        <f>+Resultado!$F$18</f>
        <v>0.8</v>
      </c>
      <c r="E78" s="38">
        <f>+Resultado!$F$18</f>
        <v>0.8</v>
      </c>
      <c r="F78" s="38">
        <f>+Resultado!$F$18</f>
        <v>0.8</v>
      </c>
      <c r="G78" s="38">
        <f>+Resultado!$F$18</f>
        <v>0.8</v>
      </c>
      <c r="H78" s="38">
        <f>+Resultado!$F$18</f>
        <v>0.8</v>
      </c>
      <c r="I78" s="38">
        <f>+Resultado!$F$18</f>
        <v>0.8</v>
      </c>
      <c r="J78" s="38">
        <f>+Resultado!$F$18</f>
        <v>0.8</v>
      </c>
      <c r="K78" s="38">
        <f>+Resultado!$F$18</f>
        <v>0.8</v>
      </c>
      <c r="L78" s="38">
        <f>+Resultado!$F$18</f>
        <v>0.8</v>
      </c>
      <c r="M78" s="38">
        <f>+Resultado!$F$18</f>
        <v>0.8</v>
      </c>
      <c r="N78" s="38">
        <f>+Resultado!$F$18</f>
        <v>0.8</v>
      </c>
      <c r="Q78" s="48">
        <f>+Resultado!$J$18</f>
        <v>0.8</v>
      </c>
      <c r="R78" s="48">
        <f>+Resultado!$J$18</f>
        <v>0.8</v>
      </c>
      <c r="S78" s="48">
        <f>+Resultado!$J$18</f>
        <v>0.8</v>
      </c>
      <c r="T78" s="48">
        <f>+Resultado!$J$18</f>
        <v>0.8</v>
      </c>
      <c r="U78" s="48">
        <f>+Resultado!$J$18</f>
        <v>0.8</v>
      </c>
      <c r="V78" s="48">
        <f>+Resultado!$J$18</f>
        <v>0.8</v>
      </c>
      <c r="W78" s="48">
        <f>+Resultado!$J$18</f>
        <v>0.8</v>
      </c>
      <c r="X78" s="48">
        <f>+Resultado!$J$18</f>
        <v>0.8</v>
      </c>
      <c r="Y78" s="48">
        <f>+Resultado!$J$18</f>
        <v>0.8</v>
      </c>
      <c r="Z78" s="48">
        <f>+Resultado!$J$18</f>
        <v>0.8</v>
      </c>
      <c r="AA78" s="48">
        <f>+Resultado!$J$18</f>
        <v>0.8</v>
      </c>
    </row>
    <row r="79" spans="1:27" x14ac:dyDescent="0.25">
      <c r="A79" s="39" t="s">
        <v>2</v>
      </c>
      <c r="B79" s="39" t="s">
        <v>2</v>
      </c>
      <c r="N79" s="64"/>
    </row>
    <row r="80" spans="1:27" x14ac:dyDescent="0.25">
      <c r="A80" s="12"/>
      <c r="B80" s="12"/>
      <c r="N80" s="64"/>
    </row>
    <row r="81" spans="1:27" x14ac:dyDescent="0.25">
      <c r="A81" s="12"/>
      <c r="B81" s="12"/>
      <c r="N81" s="64"/>
    </row>
    <row r="82" spans="1:27" x14ac:dyDescent="0.25">
      <c r="A82" s="10" t="s">
        <v>28</v>
      </c>
      <c r="B82" s="22" t="s">
        <v>8</v>
      </c>
      <c r="D82" s="48">
        <f>+Resultado!$F$19</f>
        <v>0</v>
      </c>
      <c r="E82" s="48">
        <f>+Resultado!$F$19</f>
        <v>0</v>
      </c>
      <c r="F82" s="48">
        <f>+Resultado!$F$19</f>
        <v>0</v>
      </c>
      <c r="G82" s="48">
        <f>+Resultado!$F$19</f>
        <v>0</v>
      </c>
      <c r="H82" s="48">
        <f>+Resultado!$F$19</f>
        <v>0</v>
      </c>
      <c r="I82" s="48">
        <f>+Resultado!$F$19</f>
        <v>0</v>
      </c>
      <c r="J82" s="48">
        <f>+Resultado!$F$19</f>
        <v>0</v>
      </c>
      <c r="K82" s="48">
        <f>+Resultado!$F$19</f>
        <v>0</v>
      </c>
      <c r="L82" s="48">
        <f>+Resultado!$F$19</f>
        <v>0</v>
      </c>
      <c r="M82" s="48">
        <f>+Resultado!$F$19</f>
        <v>0</v>
      </c>
      <c r="N82" s="48">
        <f>+Resultado!$F$19</f>
        <v>0</v>
      </c>
      <c r="O82" s="48">
        <f>+Resultado!$F$19</f>
        <v>0</v>
      </c>
      <c r="P82" s="48">
        <f>+Resultado!$F$19</f>
        <v>0</v>
      </c>
      <c r="Q82" s="48">
        <f>+Resultado!$J$19</f>
        <v>0.94</v>
      </c>
      <c r="R82" s="48">
        <f>+Resultado!$J$19</f>
        <v>0.94</v>
      </c>
      <c r="S82" s="48">
        <f>+Resultado!$J$19</f>
        <v>0.94</v>
      </c>
      <c r="T82" s="48">
        <f>+Resultado!$J$19</f>
        <v>0.94</v>
      </c>
      <c r="U82" s="48">
        <f>+Resultado!$J$19</f>
        <v>0.94</v>
      </c>
      <c r="V82" s="48">
        <f>+Resultado!$J$19</f>
        <v>0.94</v>
      </c>
      <c r="W82" s="48">
        <f>+Resultado!$J$19</f>
        <v>0.94</v>
      </c>
      <c r="X82" s="48">
        <f>+Resultado!$J$19</f>
        <v>0.94</v>
      </c>
      <c r="Y82" s="48">
        <f>+Resultado!$J$19</f>
        <v>0.94</v>
      </c>
      <c r="Z82" s="48">
        <f>+Resultado!$J$19</f>
        <v>0.94</v>
      </c>
      <c r="AA82" s="48">
        <f>+Resultado!$J$19</f>
        <v>0.94</v>
      </c>
    </row>
    <row r="83" spans="1:27" x14ac:dyDescent="0.25">
      <c r="A83" s="10" t="s">
        <v>28</v>
      </c>
      <c r="B83" s="22" t="s">
        <v>9</v>
      </c>
      <c r="D83" s="48">
        <f>+Resultado!$F$20</f>
        <v>0.93</v>
      </c>
      <c r="E83" s="48">
        <f>+Resultado!$F$20</f>
        <v>0.93</v>
      </c>
      <c r="F83" s="48">
        <f>+Resultado!$F$20</f>
        <v>0.93</v>
      </c>
      <c r="G83" s="48">
        <f>+Resultado!$F$20</f>
        <v>0.93</v>
      </c>
      <c r="H83" s="48">
        <f>+Resultado!$F$20</f>
        <v>0.93</v>
      </c>
      <c r="I83" s="48">
        <f>+Resultado!$F$20</f>
        <v>0.93</v>
      </c>
      <c r="J83" s="48">
        <f>+Resultado!$F$20</f>
        <v>0.93</v>
      </c>
      <c r="K83" s="48">
        <f>+Resultado!$F$20</f>
        <v>0.93</v>
      </c>
      <c r="L83" s="48">
        <f>+Resultado!$F$20</f>
        <v>0.93</v>
      </c>
      <c r="M83" s="48">
        <f>+Resultado!$F$20</f>
        <v>0.93</v>
      </c>
      <c r="N83" s="48">
        <f>+Resultado!$F$20</f>
        <v>0.93</v>
      </c>
      <c r="O83" s="48">
        <f>+Resultado!$F$20</f>
        <v>0.93</v>
      </c>
      <c r="P83" s="48">
        <f>+Resultado!$F$20</f>
        <v>0.93</v>
      </c>
      <c r="Q83" s="48">
        <f>+Resultado!$J$20</f>
        <v>0.94</v>
      </c>
      <c r="R83" s="48">
        <f>+Resultado!$J$20</f>
        <v>0.94</v>
      </c>
      <c r="S83" s="48">
        <f>+Resultado!$J$20</f>
        <v>0.94</v>
      </c>
      <c r="T83" s="48">
        <f>+Resultado!$J$20</f>
        <v>0.94</v>
      </c>
      <c r="U83" s="48">
        <f>+Resultado!$J$20</f>
        <v>0.94</v>
      </c>
      <c r="V83" s="48">
        <f>+Resultado!$J$20</f>
        <v>0.94</v>
      </c>
      <c r="W83" s="48">
        <f>+Resultado!$J$20</f>
        <v>0.94</v>
      </c>
      <c r="X83" s="48">
        <f>+Resultado!$J$20</f>
        <v>0.94</v>
      </c>
      <c r="Y83" s="48">
        <f>+Resultado!$J$20</f>
        <v>0.94</v>
      </c>
      <c r="Z83" s="48">
        <f>+Resultado!$J$20</f>
        <v>0.94</v>
      </c>
      <c r="AA83" s="48">
        <f>+Resultado!$J$20</f>
        <v>0.94</v>
      </c>
    </row>
    <row r="84" spans="1:27" x14ac:dyDescent="0.25">
      <c r="A84" s="10" t="s">
        <v>28</v>
      </c>
      <c r="B84" s="22" t="s">
        <v>10</v>
      </c>
      <c r="D84" s="48">
        <f>+Resultado!$F$21</f>
        <v>0.83</v>
      </c>
      <c r="E84" s="48">
        <f>+Resultado!$F$21</f>
        <v>0.83</v>
      </c>
      <c r="F84" s="48">
        <f>+Resultado!$F$21</f>
        <v>0.83</v>
      </c>
      <c r="G84" s="48">
        <f>+Resultado!$F$21</f>
        <v>0.83</v>
      </c>
      <c r="H84" s="48">
        <f>+Resultado!$F$21</f>
        <v>0.83</v>
      </c>
      <c r="I84" s="48">
        <f>+Resultado!$F$21</f>
        <v>0.83</v>
      </c>
      <c r="J84" s="48">
        <f>+Resultado!$F$21</f>
        <v>0.83</v>
      </c>
      <c r="K84" s="48">
        <f>+Resultado!$F$21</f>
        <v>0.83</v>
      </c>
      <c r="L84" s="48">
        <f>+Resultado!$F$21</f>
        <v>0.83</v>
      </c>
      <c r="M84" s="48">
        <f>+Resultado!$F$21</f>
        <v>0.83</v>
      </c>
      <c r="N84" s="48">
        <f>+Resultado!$F$21</f>
        <v>0.83</v>
      </c>
      <c r="O84" s="48">
        <f>+Resultado!$F$21</f>
        <v>0.83</v>
      </c>
      <c r="P84" s="48">
        <f>+Resultado!$F$21</f>
        <v>0.83</v>
      </c>
      <c r="Q84" s="48">
        <f>+Resultado!$J$21</f>
        <v>0</v>
      </c>
      <c r="R84" s="48">
        <f>+Resultado!$J$21</f>
        <v>0</v>
      </c>
      <c r="S84" s="48">
        <f>+Resultado!$J$21</f>
        <v>0</v>
      </c>
      <c r="T84" s="48">
        <f>+Resultado!$J$21</f>
        <v>0</v>
      </c>
      <c r="U84" s="48">
        <f>+Resultado!$J$21</f>
        <v>0</v>
      </c>
      <c r="V84" s="48">
        <f>+Resultado!$J$21</f>
        <v>0</v>
      </c>
      <c r="W84" s="48">
        <f>+Resultado!$J$21</f>
        <v>0</v>
      </c>
      <c r="X84" s="48">
        <f>+Resultado!$J$21</f>
        <v>0</v>
      </c>
      <c r="Y84" s="48">
        <f>+Resultado!$J$21</f>
        <v>0</v>
      </c>
      <c r="Z84" s="48">
        <f>+Resultado!$J$21</f>
        <v>0</v>
      </c>
      <c r="AA84" s="48">
        <f>+Resultado!$J$21</f>
        <v>0</v>
      </c>
    </row>
    <row r="85" spans="1:27" x14ac:dyDescent="0.25">
      <c r="A85" s="39" t="s">
        <v>28</v>
      </c>
      <c r="B85" s="39" t="s">
        <v>28</v>
      </c>
      <c r="N85" s="64"/>
    </row>
    <row r="86" spans="1:27" x14ac:dyDescent="0.25">
      <c r="A86" s="12"/>
      <c r="B86" s="12"/>
      <c r="N86" s="64"/>
    </row>
    <row r="87" spans="1:27" x14ac:dyDescent="0.25">
      <c r="A87" s="12"/>
      <c r="B87" s="12"/>
      <c r="N87" s="64"/>
    </row>
    <row r="88" spans="1:27" x14ac:dyDescent="0.25">
      <c r="A88" s="9" t="s">
        <v>11</v>
      </c>
      <c r="B88" s="22" t="s">
        <v>12</v>
      </c>
      <c r="D88" s="48">
        <f>+Resultado!$F$22</f>
        <v>0.9</v>
      </c>
      <c r="E88" s="48">
        <f>+Resultado!$F$22</f>
        <v>0.9</v>
      </c>
      <c r="F88" s="48">
        <f>+Resultado!$F$22</f>
        <v>0.9</v>
      </c>
      <c r="G88" s="48">
        <f>+Resultado!$F$22</f>
        <v>0.9</v>
      </c>
      <c r="H88" s="48">
        <f>+Resultado!$F$22</f>
        <v>0.9</v>
      </c>
      <c r="I88" s="48">
        <f>+Resultado!$F$22</f>
        <v>0.9</v>
      </c>
      <c r="J88" s="48">
        <f>+Resultado!$F$22</f>
        <v>0.9</v>
      </c>
      <c r="K88" s="48">
        <f>+Resultado!$F$22</f>
        <v>0.9</v>
      </c>
      <c r="L88" s="48">
        <f>+Resultado!$F$22</f>
        <v>0.9</v>
      </c>
      <c r="M88" s="48">
        <f>+Resultado!$F$22</f>
        <v>0.9</v>
      </c>
      <c r="N88" s="48">
        <f>+Resultado!$F$22</f>
        <v>0.9</v>
      </c>
      <c r="Q88" s="48">
        <f>+Resultado!$J$22</f>
        <v>0.97</v>
      </c>
      <c r="R88" s="48">
        <f>+Resultado!$J$22</f>
        <v>0.97</v>
      </c>
      <c r="S88" s="48">
        <f>+Resultado!$J$22</f>
        <v>0.97</v>
      </c>
      <c r="T88" s="48">
        <f>+Resultado!$J$22</f>
        <v>0.97</v>
      </c>
      <c r="U88" s="48">
        <f>+Resultado!$J$22</f>
        <v>0.97</v>
      </c>
      <c r="V88" s="48">
        <f>+Resultado!$J$22</f>
        <v>0.97</v>
      </c>
      <c r="W88" s="48">
        <f>+Resultado!$J$22</f>
        <v>0.97</v>
      </c>
      <c r="X88" s="48">
        <f>+Resultado!$J$22</f>
        <v>0.97</v>
      </c>
      <c r="Y88" s="48">
        <f>+Resultado!$J$22</f>
        <v>0.97</v>
      </c>
      <c r="Z88" s="48">
        <f>+Resultado!$J$22</f>
        <v>0.97</v>
      </c>
      <c r="AA88" s="48">
        <f>+Resultado!$J$22</f>
        <v>0.97</v>
      </c>
    </row>
    <row r="89" spans="1:27" x14ac:dyDescent="0.25">
      <c r="A89" s="9" t="s">
        <v>11</v>
      </c>
      <c r="B89" s="22" t="s">
        <v>13</v>
      </c>
      <c r="D89" s="48">
        <f>+Resultado!$F$23</f>
        <v>0.87</v>
      </c>
      <c r="E89" s="48">
        <f>+Resultado!$F$23</f>
        <v>0.87</v>
      </c>
      <c r="F89" s="48">
        <f>+Resultado!$F$23</f>
        <v>0.87</v>
      </c>
      <c r="G89" s="48">
        <f>+Resultado!$F$23</f>
        <v>0.87</v>
      </c>
      <c r="H89" s="48">
        <f>+Resultado!$F$23</f>
        <v>0.87</v>
      </c>
      <c r="I89" s="48">
        <f>+Resultado!$F$23</f>
        <v>0.87</v>
      </c>
      <c r="J89" s="48">
        <f>+Resultado!$F$23</f>
        <v>0.87</v>
      </c>
      <c r="K89" s="48">
        <f>+Resultado!$F$23</f>
        <v>0.87</v>
      </c>
      <c r="L89" s="48">
        <f>+Resultado!$F$23</f>
        <v>0.87</v>
      </c>
      <c r="M89" s="48">
        <f>+Resultado!$F$23</f>
        <v>0.87</v>
      </c>
      <c r="N89" s="48">
        <f>+Resultado!$F$23</f>
        <v>0.87</v>
      </c>
      <c r="Q89" s="48">
        <f>+Resultado!$J$23</f>
        <v>0.93</v>
      </c>
      <c r="R89" s="48">
        <f>+Resultado!$J$23</f>
        <v>0.93</v>
      </c>
      <c r="S89" s="48">
        <f>+Resultado!$J$23</f>
        <v>0.93</v>
      </c>
      <c r="T89" s="48">
        <f>+Resultado!$J$23</f>
        <v>0.93</v>
      </c>
      <c r="U89" s="48">
        <f>+Resultado!$J$23</f>
        <v>0.93</v>
      </c>
      <c r="V89" s="48">
        <f>+Resultado!$J$23</f>
        <v>0.93</v>
      </c>
      <c r="W89" s="48">
        <f>+Resultado!$J$23</f>
        <v>0.93</v>
      </c>
      <c r="X89" s="48">
        <f>+Resultado!$J$23</f>
        <v>0.93</v>
      </c>
      <c r="Y89" s="48">
        <f>+Resultado!$J$23</f>
        <v>0.93</v>
      </c>
      <c r="Z89" s="48">
        <f>+Resultado!$J$23</f>
        <v>0.93</v>
      </c>
      <c r="AA89" s="48">
        <f>+Resultado!$J$23</f>
        <v>0.93</v>
      </c>
    </row>
    <row r="90" spans="1:27" x14ac:dyDescent="0.25">
      <c r="A90" s="9" t="s">
        <v>11</v>
      </c>
      <c r="B90" s="22" t="s">
        <v>14</v>
      </c>
      <c r="D90" s="48">
        <f>+Resultado!$F$24</f>
        <v>0.94</v>
      </c>
      <c r="E90" s="48">
        <f>+Resultado!$F$24</f>
        <v>0.94</v>
      </c>
      <c r="F90" s="48">
        <f>+Resultado!$F$24</f>
        <v>0.94</v>
      </c>
      <c r="G90" s="48">
        <f>+Resultado!$F$24</f>
        <v>0.94</v>
      </c>
      <c r="H90" s="48">
        <f>+Resultado!$F$24</f>
        <v>0.94</v>
      </c>
      <c r="I90" s="48">
        <f>+Resultado!$F$24</f>
        <v>0.94</v>
      </c>
      <c r="J90" s="48">
        <f>+Resultado!$F$24</f>
        <v>0.94</v>
      </c>
      <c r="K90" s="48">
        <f>+Resultado!$F$24</f>
        <v>0.94</v>
      </c>
      <c r="L90" s="48">
        <f>+Resultado!$F$24</f>
        <v>0.94</v>
      </c>
      <c r="M90" s="48">
        <f>+Resultado!$F$24</f>
        <v>0.94</v>
      </c>
      <c r="N90" s="48">
        <f>+Resultado!$F$24</f>
        <v>0.94</v>
      </c>
      <c r="Q90" s="48">
        <f>+Resultado!$J$24</f>
        <v>0.89</v>
      </c>
      <c r="R90" s="48">
        <f>+Resultado!$J$24</f>
        <v>0.89</v>
      </c>
      <c r="S90" s="48">
        <f>+Resultado!$J$24</f>
        <v>0.89</v>
      </c>
      <c r="T90" s="48">
        <f>+Resultado!$J$24</f>
        <v>0.89</v>
      </c>
      <c r="U90" s="48">
        <f>+Resultado!$J$24</f>
        <v>0.89</v>
      </c>
      <c r="V90" s="48">
        <f>+Resultado!$J$24</f>
        <v>0.89</v>
      </c>
      <c r="W90" s="48">
        <f>+Resultado!$J$24</f>
        <v>0.89</v>
      </c>
      <c r="X90" s="48">
        <f>+Resultado!$J$24</f>
        <v>0.89</v>
      </c>
      <c r="Y90" s="48">
        <f>+Resultado!$J$24</f>
        <v>0.89</v>
      </c>
      <c r="Z90" s="48">
        <f>+Resultado!$J$24</f>
        <v>0.89</v>
      </c>
      <c r="AA90" s="48">
        <f>+Resultado!$J$24</f>
        <v>0.89</v>
      </c>
    </row>
    <row r="91" spans="1:27" x14ac:dyDescent="0.25">
      <c r="A91" s="9" t="s">
        <v>11</v>
      </c>
      <c r="B91" s="22" t="s">
        <v>15</v>
      </c>
      <c r="D91" s="48">
        <f>+Resultado!$F$25</f>
        <v>0.95</v>
      </c>
      <c r="E91" s="48">
        <f>+Resultado!$F$25</f>
        <v>0.95</v>
      </c>
      <c r="F91" s="48">
        <f>+Resultado!$F$25</f>
        <v>0.95</v>
      </c>
      <c r="G91" s="48">
        <f>+Resultado!$F$25</f>
        <v>0.95</v>
      </c>
      <c r="H91" s="48">
        <f>+Resultado!$F$25</f>
        <v>0.95</v>
      </c>
      <c r="I91" s="48">
        <f>+Resultado!$F$25</f>
        <v>0.95</v>
      </c>
      <c r="J91" s="48">
        <f>+Resultado!$F$25</f>
        <v>0.95</v>
      </c>
      <c r="K91" s="48">
        <f>+Resultado!$F$25</f>
        <v>0.95</v>
      </c>
      <c r="L91" s="48">
        <f>+Resultado!$F$25</f>
        <v>0.95</v>
      </c>
      <c r="M91" s="48">
        <f>+Resultado!$F$25</f>
        <v>0.95</v>
      </c>
      <c r="N91" s="48">
        <f>+Resultado!$F$25</f>
        <v>0.95</v>
      </c>
      <c r="Q91" s="48">
        <f>+Resultado!$J$25</f>
        <v>0</v>
      </c>
      <c r="R91" s="48">
        <f>+Resultado!$J$25</f>
        <v>0</v>
      </c>
      <c r="S91" s="48">
        <f>+Resultado!$J$25</f>
        <v>0</v>
      </c>
      <c r="T91" s="48">
        <f>+Resultado!$J$25</f>
        <v>0</v>
      </c>
      <c r="U91" s="48">
        <f>+Resultado!$J$25</f>
        <v>0</v>
      </c>
      <c r="V91" s="48">
        <f>+Resultado!$J$25</f>
        <v>0</v>
      </c>
      <c r="W91" s="48">
        <f>+Resultado!$J$25</f>
        <v>0</v>
      </c>
      <c r="X91" s="48">
        <f>+Resultado!$J$25</f>
        <v>0</v>
      </c>
      <c r="Y91" s="48">
        <f>+Resultado!$J$25</f>
        <v>0</v>
      </c>
      <c r="Z91" s="48">
        <f>+Resultado!$J$25</f>
        <v>0</v>
      </c>
      <c r="AA91" s="48">
        <f>+Resultado!$J$25</f>
        <v>0</v>
      </c>
    </row>
    <row r="92" spans="1:27" x14ac:dyDescent="0.25">
      <c r="A92" s="9" t="s">
        <v>11</v>
      </c>
      <c r="B92" s="24" t="s">
        <v>16</v>
      </c>
      <c r="D92" s="48">
        <f>+Resultado!$F$26</f>
        <v>0.91</v>
      </c>
      <c r="E92" s="48">
        <f>+Resultado!$F$26</f>
        <v>0.91</v>
      </c>
      <c r="F92" s="48">
        <f>+Resultado!$F$26</f>
        <v>0.91</v>
      </c>
      <c r="G92" s="48">
        <f>+Resultado!$F$26</f>
        <v>0.91</v>
      </c>
      <c r="H92" s="48">
        <f>+Resultado!$F$26</f>
        <v>0.91</v>
      </c>
      <c r="I92" s="48">
        <f>+Resultado!$F$26</f>
        <v>0.91</v>
      </c>
      <c r="J92" s="48">
        <f>+Resultado!$F$26</f>
        <v>0.91</v>
      </c>
      <c r="K92" s="48">
        <f>+Resultado!$F$26</f>
        <v>0.91</v>
      </c>
      <c r="L92" s="48">
        <f>+Resultado!$F$26</f>
        <v>0.91</v>
      </c>
      <c r="M92" s="48">
        <f>+Resultado!$F$26</f>
        <v>0.91</v>
      </c>
      <c r="N92" s="48">
        <f>+Resultado!$F$26</f>
        <v>0.91</v>
      </c>
      <c r="Q92" s="48">
        <f>+Resultado!$J$26</f>
        <v>0.94</v>
      </c>
      <c r="R92" s="48">
        <f>+Resultado!$J$26</f>
        <v>0.94</v>
      </c>
      <c r="S92" s="48">
        <f>+Resultado!$J$26</f>
        <v>0.94</v>
      </c>
      <c r="T92" s="48">
        <f>+Resultado!$J$26</f>
        <v>0.94</v>
      </c>
      <c r="U92" s="48">
        <f>+Resultado!$J$26</f>
        <v>0.94</v>
      </c>
      <c r="V92" s="48">
        <f>+Resultado!$J$26</f>
        <v>0.94</v>
      </c>
      <c r="W92" s="48">
        <f>+Resultado!$J$26</f>
        <v>0.94</v>
      </c>
      <c r="X92" s="48">
        <f>+Resultado!$J$26</f>
        <v>0.94</v>
      </c>
      <c r="Y92" s="48">
        <f>+Resultado!$J$26</f>
        <v>0.94</v>
      </c>
      <c r="Z92" s="48">
        <f>+Resultado!$J$26</f>
        <v>0.94</v>
      </c>
      <c r="AA92" s="48">
        <f>+Resultado!$J$26</f>
        <v>0.94</v>
      </c>
    </row>
    <row r="93" spans="1:27" x14ac:dyDescent="0.25">
      <c r="A93" s="10" t="s">
        <v>11</v>
      </c>
      <c r="B93" s="24" t="s">
        <v>17</v>
      </c>
      <c r="D93" s="48">
        <f>+Resultado!$F$27</f>
        <v>0.94</v>
      </c>
      <c r="E93" s="48">
        <f>+Resultado!$F$27</f>
        <v>0.94</v>
      </c>
      <c r="F93" s="48">
        <f>+Resultado!$F$27</f>
        <v>0.94</v>
      </c>
      <c r="G93" s="48">
        <f>+Resultado!$F$27</f>
        <v>0.94</v>
      </c>
      <c r="H93" s="48">
        <f>+Resultado!$F$27</f>
        <v>0.94</v>
      </c>
      <c r="I93" s="48">
        <f>+Resultado!$F$27</f>
        <v>0.94</v>
      </c>
      <c r="J93" s="48">
        <f>+Resultado!$F$27</f>
        <v>0.94</v>
      </c>
      <c r="K93" s="48">
        <f>+Resultado!$F$27</f>
        <v>0.94</v>
      </c>
      <c r="L93" s="48">
        <f>+Resultado!$F$27</f>
        <v>0.94</v>
      </c>
      <c r="M93" s="48">
        <f>+Resultado!$F$27</f>
        <v>0.94</v>
      </c>
      <c r="N93" s="48">
        <f>+Resultado!$F$27</f>
        <v>0.94</v>
      </c>
      <c r="Q93" s="48">
        <f>+Resultado!$J$27</f>
        <v>0.94</v>
      </c>
      <c r="R93" s="48">
        <f>+Resultado!$J$27</f>
        <v>0.94</v>
      </c>
      <c r="S93" s="48">
        <f>+Resultado!$J$27</f>
        <v>0.94</v>
      </c>
      <c r="T93" s="48">
        <f>+Resultado!$J$27</f>
        <v>0.94</v>
      </c>
      <c r="U93" s="48">
        <f>+Resultado!$J$27</f>
        <v>0.94</v>
      </c>
      <c r="V93" s="48">
        <f>+Resultado!$J$27</f>
        <v>0.94</v>
      </c>
      <c r="W93" s="48">
        <f>+Resultado!$J$27</f>
        <v>0.94</v>
      </c>
      <c r="X93" s="48">
        <f>+Resultado!$J$27</f>
        <v>0.94</v>
      </c>
      <c r="Y93" s="48">
        <f>+Resultado!$J$27</f>
        <v>0.94</v>
      </c>
      <c r="Z93" s="48">
        <f>+Resultado!$J$27</f>
        <v>0.94</v>
      </c>
      <c r="AA93" s="48">
        <f>+Resultado!$J$27</f>
        <v>0.94</v>
      </c>
    </row>
    <row r="94" spans="1:27" x14ac:dyDescent="0.25">
      <c r="A94" s="39" t="s">
        <v>11</v>
      </c>
      <c r="B94" s="39" t="s">
        <v>11</v>
      </c>
      <c r="D94" s="48"/>
      <c r="N94" s="64"/>
    </row>
  </sheetData>
  <conditionalFormatting sqref="BR11:BR3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11:CH34 CF3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Lista!$A$1:$A$12</xm:f>
          </x14:formula1>
          <xm:sqref>F1:G1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AJ220"/>
  <sheetViews>
    <sheetView topLeftCell="A165" workbookViewId="0">
      <selection activeCell="F134" sqref="F134"/>
    </sheetView>
  </sheetViews>
  <sheetFormatPr baseColWidth="10" defaultColWidth="11.5703125" defaultRowHeight="15" x14ac:dyDescent="0.25"/>
  <cols>
    <col min="1" max="1" width="17.7109375" style="80" customWidth="1"/>
    <col min="2" max="2" width="27.5703125" style="80" customWidth="1"/>
    <col min="3" max="8" width="10.5703125" style="78" customWidth="1"/>
    <col min="9" max="9" width="3.28515625" customWidth="1"/>
    <col min="10" max="10" width="11.5703125" style="78"/>
    <col min="11" max="11" width="11.5703125" customWidth="1"/>
    <col min="12" max="12" width="4.85546875" customWidth="1"/>
    <col min="13" max="13" width="11.42578125"/>
    <col min="14" max="14" width="4.85546875" customWidth="1"/>
    <col min="15" max="15" width="11.42578125"/>
    <col min="16" max="16" width="4.85546875" customWidth="1"/>
    <col min="17" max="17" width="11.42578125"/>
    <col min="18" max="18" width="4.85546875" customWidth="1"/>
    <col min="19" max="19" width="11.42578125"/>
    <col min="20" max="20" width="4.85546875" customWidth="1"/>
    <col min="21" max="21" width="11.42578125"/>
    <col min="22" max="22" width="4.85546875" customWidth="1"/>
    <col min="23" max="23" width="11.42578125"/>
    <col min="24" max="24" width="12.28515625" customWidth="1"/>
    <col min="25" max="25" width="11.5703125" customWidth="1"/>
    <col min="26" max="26" width="11.42578125"/>
    <col min="27" max="27" width="11.5703125" customWidth="1"/>
    <col min="28" max="28" width="11.42578125"/>
    <col min="29" max="29" width="11.5703125" customWidth="1"/>
    <col min="30" max="30" width="11.42578125"/>
    <col min="31" max="31" width="11.5703125" customWidth="1"/>
    <col min="32" max="32" width="11.42578125"/>
    <col min="33" max="33" width="11.5703125" customWidth="1"/>
    <col min="34" max="34" width="11.42578125"/>
    <col min="35" max="35" width="11.5703125" customWidth="1"/>
    <col min="36" max="36" width="11.42578125" customWidth="1"/>
    <col min="37" max="16384" width="11.5703125" style="78"/>
  </cols>
  <sheetData>
    <row r="1" spans="1:8" ht="18.75" x14ac:dyDescent="0.3">
      <c r="B1" s="81" t="s">
        <v>88</v>
      </c>
      <c r="D1" s="52" t="s">
        <v>82</v>
      </c>
      <c r="E1" s="49">
        <f>+VLOOKUP(D1,Lista!A1:B12,2,FALSE)</f>
        <v>44713</v>
      </c>
      <c r="F1" s="78">
        <f>+WEEKNUM(E1,21)</f>
        <v>22</v>
      </c>
    </row>
    <row r="3" spans="1:8" x14ac:dyDescent="0.25">
      <c r="A3" s="84" t="s">
        <v>205</v>
      </c>
      <c r="D3" s="107">
        <f ca="1">+WEEKNUM(TODAY(),21)-5</f>
        <v>29</v>
      </c>
      <c r="E3" s="106">
        <f ca="1">+WEEKNUM(TODAY(),21)-4</f>
        <v>30</v>
      </c>
      <c r="F3" s="106">
        <f ca="1">+WEEKNUM(TODAY(),21)-3</f>
        <v>31</v>
      </c>
      <c r="G3" s="105">
        <f ca="1">+WEEKNUM(TODAY(),21)-2</f>
        <v>32</v>
      </c>
      <c r="H3" s="78">
        <f ca="1">+WEEKNUM(TODAY(),21)-1</f>
        <v>33</v>
      </c>
    </row>
    <row r="4" spans="1:8" x14ac:dyDescent="0.25">
      <c r="C4" s="78" t="s">
        <v>32</v>
      </c>
      <c r="D4" s="78" t="str">
        <f ca="1">+"Semana "&amp;D3</f>
        <v>Semana 29</v>
      </c>
      <c r="E4" s="78" t="str">
        <f ca="1">+"Semana "&amp;E3</f>
        <v>Semana 30</v>
      </c>
      <c r="F4" s="78" t="str">
        <f ca="1">+"Semana "&amp;F3</f>
        <v>Semana 31</v>
      </c>
      <c r="G4" s="78" t="str">
        <f ca="1">+"Semana "&amp;G3</f>
        <v>Semana 32</v>
      </c>
      <c r="H4" s="78" t="str">
        <f ca="1">+"Semana "&amp;H3</f>
        <v>Semana 33</v>
      </c>
    </row>
    <row r="5" spans="1:8" ht="13.9" customHeight="1" x14ac:dyDescent="0.25">
      <c r="A5" s="73" t="str">
        <f>+ResultadoVar!C3</f>
        <v>Blanqueo Continuo</v>
      </c>
      <c r="B5" s="73" t="str">
        <f>+ResultadoVar!D3</f>
        <v>Color Rojo</v>
      </c>
      <c r="C5" s="87">
        <f>+IFERROR(AVERAGEIFS(BDVar!$I:$I,BDVar!$D:$D,IndicadoresVar!$B5,BDVar!$C:$C,IndicadoresVar!$A5,BDVar!$A:$A,"&gt;="&amp;$F$1),"-")</f>
        <v>1.9457169299703307</v>
      </c>
      <c r="D5" s="87">
        <f ca="1">+IFERROR(AVERAGEIFS(BDVar!$I:$I,BDVar!$D:$D,IndicadoresVar!$B5,BDVar!$C:$C,IndicadoresVar!$A5,BDVar!$A:$A,D$3),"-")</f>
        <v>1.8249999999999997</v>
      </c>
      <c r="E5" s="87">
        <f ca="1">+IFERROR(AVERAGEIFS(BDVar!$I:$I,BDVar!$D:$D,IndicadoresVar!$B5,BDVar!$C:$C,IndicadoresVar!$A5,BDVar!$A:$A,E$3),"-")</f>
        <v>2.0311111111111102</v>
      </c>
      <c r="F5" s="87">
        <f ca="1">+IFERROR(AVERAGEIFS(BDVar!$I:$I,BDVar!$D:$D,IndicadoresVar!$B5,BDVar!$C:$C,IndicadoresVar!$A5,BDVar!$A:$A,F$3),"-")</f>
        <v>2.2866666666666666</v>
      </c>
      <c r="G5" s="87">
        <f ca="1">+IFERROR(AVERAGEIFS(BDVar!$I:$I,BDVar!$D:$D,IndicadoresVar!$B5,BDVar!$C:$C,IndicadoresVar!$A5,BDVar!$A:$A,G$3),"-")</f>
        <v>2.0595744680851062</v>
      </c>
      <c r="H5" s="87">
        <f ca="1">+IFERROR(AVERAGEIFS(BDVar!$I:$I,BDVar!$D:$D,IndicadoresVar!$B5,BDVar!$C:$C,IndicadoresVar!$A5,BDVar!$A:$A,H$3),"-")</f>
        <v>2.5957446808510638</v>
      </c>
    </row>
    <row r="6" spans="1:8" ht="13.9" customHeight="1" x14ac:dyDescent="0.25">
      <c r="A6" s="73" t="str">
        <f>+ResultadoVar!C4</f>
        <v>Blanqueo Continuo</v>
      </c>
      <c r="B6" s="73" t="str">
        <f>+ResultadoVar!D4</f>
        <v>302 - Dosificación tierra ST#1</v>
      </c>
      <c r="C6" s="87">
        <f>+IFERROR(AVERAGEIFS(BDVar!$I:$I,BDVar!$D:$D,IndicadoresVar!$B6,BDVar!$C:$C,IndicadoresVar!$A6,BDVar!$A:$A,"&gt;="&amp;$F$1),"-")</f>
        <v>0.95675517323543635</v>
      </c>
      <c r="D6" s="87">
        <f ca="1">+IFERROR(AVERAGEIFS(BDVar!$I:$I,BDVar!$D:$D,IndicadoresVar!$B6,BDVar!$C:$C,IndicadoresVar!$A6,BDVar!$A:$A,D$3),"-")</f>
        <v>0.52631578947368418</v>
      </c>
      <c r="E6" s="87">
        <f ca="1">+IFERROR(AVERAGEIFS(BDVar!$I:$I,BDVar!$D:$D,IndicadoresVar!$B6,BDVar!$C:$C,IndicadoresVar!$A6,BDVar!$A:$A,E$3),"-")</f>
        <v>0.52142857142857146</v>
      </c>
      <c r="F6" s="87">
        <f ca="1">+IFERROR(AVERAGEIFS(BDVar!$I:$I,BDVar!$D:$D,IndicadoresVar!$B6,BDVar!$C:$C,IndicadoresVar!$A6,BDVar!$A:$A,F$3),"-")</f>
        <v>0.56363636363636349</v>
      </c>
      <c r="G6" s="87">
        <f ca="1">+IFERROR(AVERAGEIFS(BDVar!$I:$I,BDVar!$D:$D,IndicadoresVar!$B6,BDVar!$C:$C,IndicadoresVar!$A6,BDVar!$A:$A,G$3),"-")</f>
        <v>0.54999999999999993</v>
      </c>
      <c r="H6" s="87">
        <f ca="1">+IFERROR(AVERAGEIFS(BDVar!$I:$I,BDVar!$D:$D,IndicadoresVar!$B6,BDVar!$C:$C,IndicadoresVar!$A6,BDVar!$A:$A,H$3),"-")</f>
        <v>0.54473684210526307</v>
      </c>
    </row>
    <row r="7" spans="1:8" ht="13.9" customHeight="1" x14ac:dyDescent="0.25">
      <c r="A7" s="73" t="str">
        <f>+ResultadoVar!C5</f>
        <v>Blanqueo Continuo</v>
      </c>
      <c r="B7" s="73" t="str">
        <f>+ResultadoVar!D5</f>
        <v>302 - Dosificación tierra ST#2</v>
      </c>
      <c r="C7" s="87">
        <f>+IFERROR(AVERAGEIFS(BDVar!$I:$I,BDVar!$D:$D,IndicadoresVar!$B7,BDVar!$C:$C,IndicadoresVar!$A7,BDVar!$A:$A,"&gt;="&amp;$F$1),"-")</f>
        <v>3.0323503372434288</v>
      </c>
      <c r="D7" s="87">
        <f ca="1">+IFERROR(AVERAGEIFS(BDVar!$I:$I,BDVar!$D:$D,IndicadoresVar!$B7,BDVar!$C:$C,IndicadoresVar!$A7,BDVar!$A:$A,D$3),"-")</f>
        <v>2.8578947368421055</v>
      </c>
      <c r="E7" s="87">
        <f ca="1">+IFERROR(AVERAGEIFS(BDVar!$I:$I,BDVar!$D:$D,IndicadoresVar!$B7,BDVar!$C:$C,IndicadoresVar!$A7,BDVar!$A:$A,E$3),"-")</f>
        <v>3.1500000000000004</v>
      </c>
      <c r="F7" s="87">
        <f ca="1">+IFERROR(AVERAGEIFS(BDVar!$I:$I,BDVar!$D:$D,IndicadoresVar!$B7,BDVar!$C:$C,IndicadoresVar!$A7,BDVar!$A:$A,F$3),"-")</f>
        <v>3.3636363636363638</v>
      </c>
      <c r="G7" s="87">
        <f ca="1">+IFERROR(AVERAGEIFS(BDVar!$I:$I,BDVar!$D:$D,IndicadoresVar!$B7,BDVar!$C:$C,IndicadoresVar!$A7,BDVar!$A:$A,G$3),"-")</f>
        <v>3.5027777777777764</v>
      </c>
      <c r="H7" s="87">
        <f ca="1">+IFERROR(AVERAGEIFS(BDVar!$I:$I,BDVar!$D:$D,IndicadoresVar!$B7,BDVar!$C:$C,IndicadoresVar!$A7,BDVar!$A:$A,H$3),"-")</f>
        <v>3.9052631578947379</v>
      </c>
    </row>
    <row r="8" spans="1:8" ht="13.9" customHeight="1" x14ac:dyDescent="0.25">
      <c r="A8" s="73" t="str">
        <f>+ResultadoVar!C6</f>
        <v>Blanqueo Continuo</v>
      </c>
      <c r="B8" s="73" t="str">
        <f>+ResultadoVar!D6</f>
        <v>302 - Presión de vacío B#2</v>
      </c>
      <c r="C8" s="87">
        <f>+IFERROR(AVERAGEIFS(BDVar!$I:$I,BDVar!$D:$D,IndicadoresVar!$B8,BDVar!$C:$C,IndicadoresVar!$A8,BDVar!$A:$A,"&gt;="&amp;$F$1),"-")</f>
        <v>320.0592907915962</v>
      </c>
      <c r="D8" s="87">
        <f ca="1">+IFERROR(AVERAGEIFS(BDVar!$I:$I,BDVar!$D:$D,IndicadoresVar!$B8,BDVar!$C:$C,IndicadoresVar!$A8,BDVar!$A:$A,D$3),"-")</f>
        <v>310.58157894736848</v>
      </c>
      <c r="E8" s="87">
        <f ca="1">+IFERROR(AVERAGEIFS(BDVar!$I:$I,BDVar!$D:$D,IndicadoresVar!$B8,BDVar!$C:$C,IndicadoresVar!$A8,BDVar!$A:$A,E$3),"-")</f>
        <v>324.68571428571425</v>
      </c>
      <c r="F8" s="87">
        <f ca="1">+IFERROR(AVERAGEIFS(BDVar!$I:$I,BDVar!$D:$D,IndicadoresVar!$B8,BDVar!$C:$C,IndicadoresVar!$A8,BDVar!$A:$A,F$3),"-")</f>
        <v>316.80454545454546</v>
      </c>
      <c r="G8" s="87">
        <f ca="1">+IFERROR(AVERAGEIFS(BDVar!$I:$I,BDVar!$D:$D,IndicadoresVar!$B8,BDVar!$C:$C,IndicadoresVar!$A8,BDVar!$A:$A,G$3),"-")</f>
        <v>281.96388888888885</v>
      </c>
      <c r="H8" s="87">
        <f ca="1">+IFERROR(AVERAGEIFS(BDVar!$I:$I,BDVar!$D:$D,IndicadoresVar!$B8,BDVar!$C:$C,IndicadoresVar!$A8,BDVar!$A:$A,H$3),"-")</f>
        <v>389.02105263157893</v>
      </c>
    </row>
    <row r="9" spans="1:8" ht="13.9" customHeight="1" x14ac:dyDescent="0.25">
      <c r="A9" s="73" t="str">
        <f>+ResultadoVar!C7</f>
        <v>Deso DeSmet</v>
      </c>
      <c r="B9" s="73" t="str">
        <f>+ResultadoVar!D7</f>
        <v>Acidez</v>
      </c>
      <c r="C9" s="87">
        <f>+IFERROR(AVERAGEIFS(BDVar!$I:$I,BDVar!$D:$D,IndicadoresVar!$B9,BDVar!$C:$C,IndicadoresVar!$A9,BDVar!$A:$A,"&gt;="&amp;$F$1),"-")</f>
        <v>9.279432282363298E-2</v>
      </c>
      <c r="D9" s="87">
        <f ca="1">+IFERROR(AVERAGEIFS(BDVar!$I:$I,BDVar!$D:$D,IndicadoresVar!$B9,BDVar!$C:$C,IndicadoresVar!$A9,BDVar!$A:$A,D$3),"-")</f>
        <v>8.756097560975612E-2</v>
      </c>
      <c r="E9" s="87">
        <f ca="1">+IFERROR(AVERAGEIFS(BDVar!$I:$I,BDVar!$D:$D,IndicadoresVar!$B9,BDVar!$C:$C,IndicadoresVar!$A9,BDVar!$A:$A,E$3),"-")</f>
        <v>8.259259259259262E-2</v>
      </c>
      <c r="F9" s="87">
        <f ca="1">+IFERROR(AVERAGEIFS(BDVar!$I:$I,BDVar!$D:$D,IndicadoresVar!$B9,BDVar!$C:$C,IndicadoresVar!$A9,BDVar!$A:$A,F$3),"-")</f>
        <v>8.1111111111111106E-2</v>
      </c>
      <c r="G9" s="87">
        <f ca="1">+IFERROR(AVERAGEIFS(BDVar!$I:$I,BDVar!$D:$D,IndicadoresVar!$B9,BDVar!$C:$C,IndicadoresVar!$A9,BDVar!$A:$A,G$3),"-")</f>
        <v>8.647058823529416E-2</v>
      </c>
      <c r="H9" s="87">
        <f ca="1">+IFERROR(AVERAGEIFS(BDVar!$I:$I,BDVar!$D:$D,IndicadoresVar!$B9,BDVar!$C:$C,IndicadoresVar!$A9,BDVar!$A:$A,H$3),"-")</f>
        <v>7.6470588235294151E-2</v>
      </c>
    </row>
    <row r="10" spans="1:8" ht="13.9" customHeight="1" x14ac:dyDescent="0.25">
      <c r="A10" s="73" t="str">
        <f>+ResultadoVar!C8</f>
        <v>Deso DeSmet</v>
      </c>
      <c r="B10" s="73" t="str">
        <f>+ResultadoVar!D8</f>
        <v>304 - Presión de vacío</v>
      </c>
      <c r="C10" s="87">
        <f>+IFERROR(AVERAGEIFS(BDVar!$I:$I,BDVar!$D:$D,IndicadoresVar!$B10,BDVar!$C:$C,IndicadoresVar!$A10,BDVar!$A:$A,"&gt;="&amp;$F$1),"-")</f>
        <v>5.1847772631057856</v>
      </c>
      <c r="D10" s="87">
        <f ca="1">+IFERROR(AVERAGEIFS(BDVar!$I:$I,BDVar!$D:$D,IndicadoresVar!$B10,BDVar!$C:$C,IndicadoresVar!$A10,BDVar!$A:$A,D$3),"-")</f>
        <v>5.4973684210526308</v>
      </c>
      <c r="E10" s="87">
        <f ca="1">+IFERROR(AVERAGEIFS(BDVar!$I:$I,BDVar!$D:$D,IndicadoresVar!$B10,BDVar!$C:$C,IndicadoresVar!$A10,BDVar!$A:$A,E$3),"-")</f>
        <v>4.9777777777777779</v>
      </c>
      <c r="F10" s="87">
        <f ca="1">+IFERROR(AVERAGEIFS(BDVar!$I:$I,BDVar!$D:$D,IndicadoresVar!$B10,BDVar!$C:$C,IndicadoresVar!$A10,BDVar!$A:$A,F$3),"-")</f>
        <v>5.2593750000000004</v>
      </c>
      <c r="G10" s="87">
        <f ca="1">+IFERROR(AVERAGEIFS(BDVar!$I:$I,BDVar!$D:$D,IndicadoresVar!$B10,BDVar!$C:$C,IndicadoresVar!$A10,BDVar!$A:$A,G$3),"-")</f>
        <v>5.1571428571428575</v>
      </c>
      <c r="H10" s="87">
        <f ca="1">+IFERROR(AVERAGEIFS(BDVar!$I:$I,BDVar!$D:$D,IndicadoresVar!$B10,BDVar!$C:$C,IndicadoresVar!$A10,BDVar!$A:$A,H$3),"-")</f>
        <v>5.3717647058823523</v>
      </c>
    </row>
    <row r="11" spans="1:8" ht="13.9" customHeight="1" x14ac:dyDescent="0.25">
      <c r="A11" s="73" t="str">
        <f>+ResultadoVar!C9</f>
        <v>Deso DeSmet</v>
      </c>
      <c r="B11" s="73" t="str">
        <f>+ResultadoVar!D9</f>
        <v>304 - Presión de vapor directo</v>
      </c>
      <c r="C11" s="87">
        <f>+IFERROR(AVERAGEIFS(BDVar!$I:$I,BDVar!$D:$D,IndicadoresVar!$B11,BDVar!$C:$C,IndicadoresVar!$A11,BDVar!$A:$A,"&gt;="&amp;$F$1),"-")</f>
        <v>1.6233881819011131</v>
      </c>
      <c r="D11" s="87">
        <f ca="1">+IFERROR(AVERAGEIFS(BDVar!$I:$I,BDVar!$D:$D,IndicadoresVar!$B11,BDVar!$C:$C,IndicadoresVar!$A11,BDVar!$A:$A,D$3),"-")</f>
        <v>1.5736842105263162</v>
      </c>
      <c r="E11" s="87">
        <f ca="1">+IFERROR(AVERAGEIFS(BDVar!$I:$I,BDVar!$D:$D,IndicadoresVar!$B11,BDVar!$C:$C,IndicadoresVar!$A11,BDVar!$A:$A,E$3),"-")</f>
        <v>1.538888888888889</v>
      </c>
      <c r="F11" s="87">
        <f ca="1">+IFERROR(AVERAGEIFS(BDVar!$I:$I,BDVar!$D:$D,IndicadoresVar!$B11,BDVar!$C:$C,IndicadoresVar!$A11,BDVar!$A:$A,F$3),"-")</f>
        <v>1.4874999999999996</v>
      </c>
      <c r="G11" s="87">
        <f ca="1">+IFERROR(AVERAGEIFS(BDVar!$I:$I,BDVar!$D:$D,IndicadoresVar!$B11,BDVar!$C:$C,IndicadoresVar!$A11,BDVar!$A:$A,G$3),"-")</f>
        <v>1.4523809523809517</v>
      </c>
      <c r="H11" s="87">
        <f ca="1">+IFERROR(AVERAGEIFS(BDVar!$I:$I,BDVar!$D:$D,IndicadoresVar!$B11,BDVar!$C:$C,IndicadoresVar!$A11,BDVar!$A:$A,H$3),"-")</f>
        <v>1.9</v>
      </c>
    </row>
    <row r="12" spans="1:8" ht="13.9" customHeight="1" x14ac:dyDescent="0.25">
      <c r="A12" s="73" t="str">
        <f>+ResultadoVar!C10</f>
        <v>Deso DeSmet</v>
      </c>
      <c r="B12" s="73" t="str">
        <f>+ResultadoVar!D10</f>
        <v>304 - T vapor directo</v>
      </c>
      <c r="C12" s="87">
        <f>+IFERROR(AVERAGEIFS(BDVar!$I:$I,BDVar!$D:$D,IndicadoresVar!$B12,BDVar!$C:$C,IndicadoresVar!$A12,BDVar!$A:$A,"&gt;="&amp;$F$1),"-")</f>
        <v>179.95174744900484</v>
      </c>
      <c r="D12" s="87">
        <f ca="1">+IFERROR(AVERAGEIFS(BDVar!$I:$I,BDVar!$D:$D,IndicadoresVar!$B12,BDVar!$C:$C,IndicadoresVar!$A12,BDVar!$A:$A,D$3),"-")</f>
        <v>178.02368421052631</v>
      </c>
      <c r="E12" s="87">
        <f ca="1">+IFERROR(AVERAGEIFS(BDVar!$I:$I,BDVar!$D:$D,IndicadoresVar!$B12,BDVar!$C:$C,IndicadoresVar!$A12,BDVar!$A:$A,E$3),"-")</f>
        <v>176.99722222222218</v>
      </c>
      <c r="F12" s="87">
        <f ca="1">+IFERROR(AVERAGEIFS(BDVar!$I:$I,BDVar!$D:$D,IndicadoresVar!$B12,BDVar!$C:$C,IndicadoresVar!$A12,BDVar!$A:$A,F$3),"-")</f>
        <v>177.76874999999998</v>
      </c>
      <c r="G12" s="87">
        <f ca="1">+IFERROR(AVERAGEIFS(BDVar!$I:$I,BDVar!$D:$D,IndicadoresVar!$B12,BDVar!$C:$C,IndicadoresVar!$A12,BDVar!$A:$A,G$3),"-")</f>
        <v>176.82380952380953</v>
      </c>
      <c r="H12" s="87">
        <f ca="1">+IFERROR(AVERAGEIFS(BDVar!$I:$I,BDVar!$D:$D,IndicadoresVar!$B12,BDVar!$C:$C,IndicadoresVar!$A12,BDVar!$A:$A,H$3),"-")</f>
        <v>177.90588235294118</v>
      </c>
    </row>
    <row r="13" spans="1:8" s="145" customFormat="1" ht="13.9" customHeight="1" x14ac:dyDescent="0.25">
      <c r="A13" s="148" t="str">
        <f>+ResultadoVar!C11</f>
        <v>Deso DeSmet</v>
      </c>
      <c r="B13" s="148" t="str">
        <f>+ResultadoVar!D11</f>
        <v>304 - Tiempo de calentamiento piso 2</v>
      </c>
      <c r="C13" s="150">
        <f>+IFERROR(AVERAGEIFS(BDVar!$I:$I,BDVar!$D:$D,IndicadoresVar!$B13,BDVar!$C:$C,IndicadoresVar!$A13,BDVar!$A:$A,"&gt;="&amp;$F$1),"-")</f>
        <v>19.918617308992562</v>
      </c>
      <c r="D13" s="150">
        <f ca="1">+IFERROR(AVERAGEIFS(BDVar!$I:$I,BDVar!$D:$D,IndicadoresVar!$B13,BDVar!$C:$C,IndicadoresVar!$A13,BDVar!$A:$A,D$3),"-")</f>
        <v>20</v>
      </c>
      <c r="E13" s="150">
        <f ca="1">+IFERROR(AVERAGEIFS(BDVar!$I:$I,BDVar!$D:$D,IndicadoresVar!$B13,BDVar!$C:$C,IndicadoresVar!$A13,BDVar!$A:$A,E$3),"-")</f>
        <v>19.958333333333332</v>
      </c>
      <c r="F13" s="150">
        <f ca="1">+IFERROR(AVERAGEIFS(BDVar!$I:$I,BDVar!$D:$D,IndicadoresVar!$B13,BDVar!$C:$C,IndicadoresVar!$A13,BDVar!$A:$A,F$3),"-")</f>
        <v>20</v>
      </c>
      <c r="G13" s="150">
        <f ca="1">+IFERROR(AVERAGEIFS(BDVar!$I:$I,BDVar!$D:$D,IndicadoresVar!$B13,BDVar!$C:$C,IndicadoresVar!$A13,BDVar!$A:$A,G$3),"-")</f>
        <v>20</v>
      </c>
      <c r="H13" s="150">
        <f ca="1">+IFERROR(AVERAGEIFS(BDVar!$I:$I,BDVar!$D:$D,IndicadoresVar!$B13,BDVar!$C:$C,IndicadoresVar!$A13,BDVar!$A:$A,H$3),"-")</f>
        <v>19.823529411764707</v>
      </c>
    </row>
    <row r="14" spans="1:8" ht="13.9" customHeight="1" x14ac:dyDescent="0.25">
      <c r="A14" s="73" t="str">
        <f>+ResultadoVar!C12</f>
        <v>Deso Gianazza</v>
      </c>
      <c r="B14" s="73" t="str">
        <f>+ResultadoVar!D12</f>
        <v>Acidez</v>
      </c>
      <c r="C14" s="87">
        <f>+IFERROR(AVERAGEIFS(BDVar!$I:$I,BDVar!$D:$D,IndicadoresVar!$B14,BDVar!$C:$C,IndicadoresVar!$A14,BDVar!$A:$A,"&gt;="&amp;$F$1),"-")</f>
        <v>9.1511222636927805E-2</v>
      </c>
      <c r="D14" s="87">
        <f ca="1">+IFERROR(AVERAGEIFS(BDVar!$I:$I,BDVar!$D:$D,IndicadoresVar!$B14,BDVar!$C:$C,IndicadoresVar!$A14,BDVar!$A:$A,D$3),"-")</f>
        <v>9.3260869565217369E-2</v>
      </c>
      <c r="E14" s="87">
        <f ca="1">+IFERROR(AVERAGEIFS(BDVar!$I:$I,BDVar!$D:$D,IndicadoresVar!$B14,BDVar!$C:$C,IndicadoresVar!$A14,BDVar!$A:$A,E$3),"-")</f>
        <v>8.8983050847457598E-2</v>
      </c>
      <c r="F14" s="87">
        <f ca="1">+IFERROR(AVERAGEIFS(BDVar!$I:$I,BDVar!$D:$D,IndicadoresVar!$B14,BDVar!$C:$C,IndicadoresVar!$A14,BDVar!$A:$A,F$3),"-")</f>
        <v>9.0185185185185174E-2</v>
      </c>
      <c r="G14" s="87">
        <f ca="1">+IFERROR(AVERAGEIFS(BDVar!$I:$I,BDVar!$D:$D,IndicadoresVar!$B14,BDVar!$C:$C,IndicadoresVar!$A14,BDVar!$A:$A,G$3),"-")</f>
        <v>0.10557377049180328</v>
      </c>
      <c r="H14" s="87">
        <f ca="1">+IFERROR(AVERAGEIFS(BDVar!$I:$I,BDVar!$D:$D,IndicadoresVar!$B14,BDVar!$C:$C,IndicadoresVar!$A14,BDVar!$A:$A,H$3),"-")</f>
        <v>8.327586206896552E-2</v>
      </c>
    </row>
    <row r="15" spans="1:8" ht="13.9" customHeight="1" x14ac:dyDescent="0.25">
      <c r="A15" s="73" t="str">
        <f>+ResultadoVar!C13</f>
        <v>Deso Gianazza</v>
      </c>
      <c r="B15" s="73" t="str">
        <f>+ResultadoVar!D13</f>
        <v>404 - Presión de vacío</v>
      </c>
      <c r="C15" s="87">
        <f>+IFERROR(AVERAGEIFS(BDVar!$I:$I,BDVar!$D:$D,IndicadoresVar!$B15,BDVar!$C:$C,IndicadoresVar!$A15,BDVar!$A:$A,"&gt;="&amp;$F$1),"-")</f>
        <v>2.1523935708145236</v>
      </c>
      <c r="D15" s="87">
        <f ca="1">+IFERROR(AVERAGEIFS(BDVar!$I:$I,BDVar!$D:$D,IndicadoresVar!$B15,BDVar!$C:$C,IndicadoresVar!$A15,BDVar!$A:$A,D$3),"-")</f>
        <v>1.7935483870967734</v>
      </c>
      <c r="E15" s="87">
        <f ca="1">+IFERROR(AVERAGEIFS(BDVar!$I:$I,BDVar!$D:$D,IndicadoresVar!$B15,BDVar!$C:$C,IndicadoresVar!$A15,BDVar!$A:$A,E$3),"-")</f>
        <v>2.1781818181818182</v>
      </c>
      <c r="F15" s="87">
        <f ca="1">+IFERROR(AVERAGEIFS(BDVar!$I:$I,BDVar!$D:$D,IndicadoresVar!$B15,BDVar!$C:$C,IndicadoresVar!$A15,BDVar!$A:$A,F$3),"-")</f>
        <v>1.8481481481481481</v>
      </c>
      <c r="G15" s="87">
        <f ca="1">+IFERROR(AVERAGEIFS(BDVar!$I:$I,BDVar!$D:$D,IndicadoresVar!$B15,BDVar!$C:$C,IndicadoresVar!$A15,BDVar!$A:$A,G$3),"-")</f>
        <v>1.5597368421052629</v>
      </c>
      <c r="H15" s="87">
        <f ca="1">+IFERROR(AVERAGEIFS(BDVar!$I:$I,BDVar!$D:$D,IndicadoresVar!$B15,BDVar!$C:$C,IndicadoresVar!$A15,BDVar!$A:$A,H$3),"-")</f>
        <v>1.9219512195121944</v>
      </c>
    </row>
    <row r="16" spans="1:8" ht="13.9" customHeight="1" x14ac:dyDescent="0.25">
      <c r="A16" s="73" t="str">
        <f>+ResultadoVar!C14</f>
        <v>Deso Gianazza</v>
      </c>
      <c r="B16" s="73" t="str">
        <f>+ResultadoVar!D14</f>
        <v>404 - Presión de vapor directo</v>
      </c>
      <c r="C16" s="87">
        <f>+IFERROR(AVERAGEIFS(BDVar!$I:$I,BDVar!$D:$D,IndicadoresVar!$B16,BDVar!$C:$C,IndicadoresVar!$A16,BDVar!$A:$A,"&gt;="&amp;$F$1),"-")</f>
        <v>1.6913173371506669</v>
      </c>
      <c r="D16" s="87">
        <f ca="1">+IFERROR(AVERAGEIFS(BDVar!$I:$I,BDVar!$D:$D,IndicadoresVar!$B16,BDVar!$C:$C,IndicadoresVar!$A16,BDVar!$A:$A,D$3),"-")</f>
        <v>1.667741935483871</v>
      </c>
      <c r="E16" s="87">
        <f ca="1">+IFERROR(AVERAGEIFS(BDVar!$I:$I,BDVar!$D:$D,IndicadoresVar!$B16,BDVar!$C:$C,IndicadoresVar!$A16,BDVar!$A:$A,E$3),"-")</f>
        <v>1.648484848484848</v>
      </c>
      <c r="F16" s="87">
        <f ca="1">+IFERROR(AVERAGEIFS(BDVar!$I:$I,BDVar!$D:$D,IndicadoresVar!$B16,BDVar!$C:$C,IndicadoresVar!$A16,BDVar!$A:$A,F$3),"-")</f>
        <v>1.5666666666666669</v>
      </c>
      <c r="G16" s="87">
        <f ca="1">+IFERROR(AVERAGEIFS(BDVar!$I:$I,BDVar!$D:$D,IndicadoresVar!$B16,BDVar!$C:$C,IndicadoresVar!$A16,BDVar!$A:$A,G$3),"-")</f>
        <v>1.5394736842105261</v>
      </c>
      <c r="H16" s="87">
        <f ca="1">+IFERROR(AVERAGEIFS(BDVar!$I:$I,BDVar!$D:$D,IndicadoresVar!$B16,BDVar!$C:$C,IndicadoresVar!$A16,BDVar!$A:$A,H$3),"-")</f>
        <v>1.5829268292682921</v>
      </c>
    </row>
    <row r="17" spans="1:8" s="136" customFormat="1" ht="13.9" customHeight="1" x14ac:dyDescent="0.25">
      <c r="A17" s="137" t="str">
        <f>+ResultadoVar!C15</f>
        <v>Deso Gianazza</v>
      </c>
      <c r="B17" s="137" t="str">
        <f>+ResultadoVar!D15</f>
        <v>404 - T desodorización</v>
      </c>
      <c r="C17" s="139">
        <f>+IFERROR(AVERAGEIFS(BDVar!$I:$I,BDVar!$D:$D,IndicadoresVar!$B17,BDVar!$C:$C,IndicadoresVar!$A17,BDVar!$A:$A,"&gt;="&amp;$F$1),"-")</f>
        <v>249.10085280322468</v>
      </c>
      <c r="D17" s="139">
        <f ca="1">+IFERROR(AVERAGEIFS(BDVar!$I:$I,BDVar!$D:$D,IndicadoresVar!$B17,BDVar!$C:$C,IndicadoresVar!$A17,BDVar!$A:$A,D$3),"-")</f>
        <v>248.67741935483872</v>
      </c>
      <c r="E17" s="139">
        <f ca="1">+IFERROR(AVERAGEIFS(BDVar!$I:$I,BDVar!$D:$D,IndicadoresVar!$B17,BDVar!$C:$C,IndicadoresVar!$A17,BDVar!$A:$A,E$3),"-")</f>
        <v>249.25757575757575</v>
      </c>
      <c r="F17" s="139">
        <f ca="1">+IFERROR(AVERAGEIFS(BDVar!$I:$I,BDVar!$D:$D,IndicadoresVar!$B17,BDVar!$C:$C,IndicadoresVar!$A17,BDVar!$A:$A,F$3),"-")</f>
        <v>248.72592592592594</v>
      </c>
      <c r="G17" s="139">
        <f ca="1">+IFERROR(AVERAGEIFS(BDVar!$I:$I,BDVar!$D:$D,IndicadoresVar!$B17,BDVar!$C:$C,IndicadoresVar!$A17,BDVar!$A:$A,G$3),"-")</f>
        <v>242.83157894736843</v>
      </c>
      <c r="H17" s="139">
        <f ca="1">+IFERROR(AVERAGEIFS(BDVar!$I:$I,BDVar!$D:$D,IndicadoresVar!$B17,BDVar!$C:$C,IndicadoresVar!$A17,BDVar!$A:$A,H$3),"-")</f>
        <v>251.65853658536585</v>
      </c>
    </row>
    <row r="18" spans="1:8" s="145" customFormat="1" ht="13.9" customHeight="1" x14ac:dyDescent="0.25">
      <c r="A18" s="137" t="str">
        <f>+ResultadoVar!C16</f>
        <v>14 - PFT0 - Bock&amp;Sohn</v>
      </c>
      <c r="B18" s="137" t="str">
        <f>+ResultadoVar!D16</f>
        <v>T° Salida Tubo 8 Critica mayor al maximo</v>
      </c>
      <c r="C18" s="139">
        <f>+IFERROR(AVERAGEIFS(BDVar!$I:$I,BDVar!$D:$D,IndicadoresVar!$B18,BDVar!$C:$C,IndicadoresVar!$A18,BDVar!$G:$G,15,BDVar!$A:$A,"&gt;="&amp;$F$1),"-")</f>
        <v>17.430536337547164</v>
      </c>
      <c r="D18" s="139">
        <f ca="1">+IFERROR(AVERAGEIFS(BDVar!$I:$I,BDVar!$D:$D,IndicadoresVar!$B18,BDVar!$C:$C,IndicadoresVar!$A18, BDVar!$G:$G,15,BDVar!$A:$A,D$3),NA())</f>
        <v>17.161764705882351</v>
      </c>
      <c r="E18" s="139" t="e">
        <f ca="1">+IFERROR(AVERAGEIFS(BDVar!$I:$I,BDVar!$D:$D,IndicadoresVar!$B18,BDVar!$C:$C,IndicadoresVar!$A18, BDVar!$G:$G,15,BDVar!$A:$A,E$3),NA())</f>
        <v>#N/A</v>
      </c>
      <c r="F18" s="139">
        <f ca="1">+IFERROR(AVERAGEIFS(BDVar!$I:$I,BDVar!$D:$D,IndicadoresVar!$B18,BDVar!$C:$C,IndicadoresVar!$A18, BDVar!$G:$G,15,BDVar!$A:$A,F$3),NA())</f>
        <v>16.521739130434781</v>
      </c>
      <c r="G18" s="139">
        <f ca="1">+IFERROR(AVERAGEIFS(BDVar!$I:$I,BDVar!$D:$D,IndicadoresVar!$B18,BDVar!$C:$C,IndicadoresVar!$A18, BDVar!$G:$G,15,BDVar!$A:$A,G$3),NA())</f>
        <v>16.64835164835165</v>
      </c>
      <c r="H18" s="139">
        <f ca="1">+IFERROR(AVERAGEIFS(BDVar!$I:$I,BDVar!$D:$D,IndicadoresVar!$B18,BDVar!$C:$C,IndicadoresVar!$A18, BDVar!$G:$G,15,BDVar!$A:$A,H$3),NA())</f>
        <v>17.821428571428573</v>
      </c>
    </row>
    <row r="19" spans="1:8" s="145" customFormat="1" ht="13.9" customHeight="1" x14ac:dyDescent="0.25">
      <c r="A19" s="137" t="str">
        <f>+ResultadoVar!C17</f>
        <v>14 - PFT0 - Bock&amp;Sohn</v>
      </c>
      <c r="B19" s="137" t="str">
        <f>+ResultadoVar!D17</f>
        <v>T° Salida Tubo 8 Critica mayor al maximo</v>
      </c>
      <c r="C19" s="139">
        <f>+IFERROR(AVERAGEIFS(BDVar!$I:$I,BDVar!$D:$D,IndicadoresVar!$B19,BDVar!$C:$C,IndicadoresVar!$A19,BDVar!$G:$G,16,BDVar!$A:$A,"&gt;="&amp;$F$1),"-")</f>
        <v>21.767808941592531</v>
      </c>
      <c r="D19" s="139">
        <f ca="1">+IFERROR(AVERAGEIFS(BDVar!$I:$I,BDVar!$D:$D,IndicadoresVar!$B18,BDVar!$C:$C,IndicadoresVar!$A18, BDVar!$G:$G,16,BDVar!$A:$A,D$3),NA())</f>
        <v>17.068965517241381</v>
      </c>
      <c r="E19" s="139">
        <f ca="1">+IFERROR(AVERAGEIFS(BDVar!$I:$I,BDVar!$D:$D,IndicadoresVar!$B18,BDVar!$C:$C,IndicadoresVar!$A18, BDVar!$G:$G,16,BDVar!$A:$A,E$3),NA())</f>
        <v>23.65</v>
      </c>
      <c r="F19" s="139" t="e">
        <f ca="1">+IFERROR(AVERAGEIFS(BDVar!$I:$I,BDVar!$D:$D,IndicadoresVar!$B18,BDVar!$C:$C,IndicadoresVar!$A18, BDVar!$G:$G,16,BDVar!$A:$A,F$3),NA())</f>
        <v>#N/A</v>
      </c>
      <c r="G19" s="139">
        <f ca="1">+IFERROR(AVERAGEIFS(BDVar!$I:$I,BDVar!$D:$D,IndicadoresVar!$B18,BDVar!$C:$C,IndicadoresVar!$A18, BDVar!$G:$G,16,BDVar!$A:$A,G$3),NA())</f>
        <v>21.894736842105264</v>
      </c>
      <c r="H19" s="139">
        <f ca="1">+IFERROR(AVERAGEIFS(BDVar!$I:$I,BDVar!$D:$D,IndicadoresVar!$B18,BDVar!$C:$C,IndicadoresVar!$A18, BDVar!$G:$G,16,BDVar!$A:$A,H$3),NA())</f>
        <v>21.791666666666668</v>
      </c>
    </row>
    <row r="20" spans="1:8" ht="13.9" customHeight="1" x14ac:dyDescent="0.25">
      <c r="A20" s="73" t="str">
        <f>+ResultadoVar!C18</f>
        <v>Sebo Fusion</v>
      </c>
      <c r="B20" s="73" t="str">
        <f>+ResultadoVar!D18</f>
        <v>Acidez</v>
      </c>
      <c r="C20" s="87">
        <f>+IFERROR(AVERAGEIFS(BDVar!$I:$I,BDVar!$D:$D,IndicadoresVar!$B20,BDVar!$C:$C,IndicadoresVar!$A20,BDVar!$A:$A,"&gt;="&amp;$F$1),"-")</f>
        <v>2.5655138806813578</v>
      </c>
      <c r="D20" s="87">
        <f ca="1">+IFERROR(AVERAGEIFS(BDVar!$I:$I,BDVar!$D:$D,IndicadoresVar!$B20,BDVar!$C:$C,IndicadoresVar!$A20,BDVar!$A:$A,D$3),"-")</f>
        <v>2.816875</v>
      </c>
      <c r="E20" s="87">
        <f ca="1">+IFERROR(AVERAGEIFS(BDVar!$I:$I,BDVar!$D:$D,IndicadoresVar!$B20,BDVar!$C:$C,IndicadoresVar!$A20,BDVar!$A:$A,E$3),"-")</f>
        <v>2.9606666666666661</v>
      </c>
      <c r="F20" s="87">
        <f ca="1">+IFERROR(AVERAGEIFS(BDVar!$I:$I,BDVar!$D:$D,IndicadoresVar!$B20,BDVar!$C:$C,IndicadoresVar!$A20,BDVar!$A:$A,F$3),"-")</f>
        <v>2.2757142857142858</v>
      </c>
      <c r="G20" s="87">
        <f ca="1">+IFERROR(AVERAGEIFS(BDVar!$I:$I,BDVar!$D:$D,IndicadoresVar!$B20,BDVar!$C:$C,IndicadoresVar!$A20,BDVar!$A:$A,G$3),"-")</f>
        <v>2.5704347826086953</v>
      </c>
      <c r="H20" s="87">
        <f ca="1">+IFERROR(AVERAGEIFS(BDVar!$I:$I,BDVar!$D:$D,IndicadoresVar!$B20,BDVar!$C:$C,IndicadoresVar!$A20,BDVar!$A:$A,H$3),"-")</f>
        <v>3.313333333333333</v>
      </c>
    </row>
    <row r="21" spans="1:8" s="142" customFormat="1" ht="13.9" customHeight="1" x14ac:dyDescent="0.25">
      <c r="A21" s="73" t="str">
        <f>+ResultadoVar!C19</f>
        <v>Fase Grasa</v>
      </c>
      <c r="B21" s="73" t="str">
        <f>+ResultadoVar!D19</f>
        <v>Acidez</v>
      </c>
      <c r="C21" s="87" t="str">
        <f>+IFERROR(AVERAGEIFS(BDVar!$I:$I,BDVar!$D:$D,IndicadoresVar!$B21,BDVar!$C:$C,IndicadoresVar!$A21,BDVar!$A:$A,"&gt;="&amp;$F$1),"-")</f>
        <v>-</v>
      </c>
      <c r="D21" s="87" t="str">
        <f ca="1">+IFERROR(AVERAGEIFS(BDVar!$I:$I,BDVar!$D:$D,IndicadoresVar!$B21,BDVar!$C:$C,IndicadoresVar!$A21,BDVar!$A:$A,D$3),"-")</f>
        <v>-</v>
      </c>
      <c r="E21" s="87" t="str">
        <f ca="1">+IFERROR(AVERAGEIFS(BDVar!$I:$I,BDVar!$D:$D,IndicadoresVar!$B21,BDVar!$C:$C,IndicadoresVar!$A21,BDVar!$A:$A,E$3),"-")</f>
        <v>-</v>
      </c>
      <c r="F21" s="87" t="str">
        <f ca="1">+IFERROR(AVERAGEIFS(BDVar!$I:$I,BDVar!$D:$D,IndicadoresVar!$B21,BDVar!$C:$C,IndicadoresVar!$A21,BDVar!$A:$A,F$3),"-")</f>
        <v>-</v>
      </c>
      <c r="G21" s="87" t="str">
        <f ca="1">+IFERROR(AVERAGEIFS(BDVar!$I:$I,BDVar!$D:$D,IndicadoresVar!$B21,BDVar!$C:$C,IndicadoresVar!$A21,BDVar!$A:$A,G$3),"-")</f>
        <v>-</v>
      </c>
      <c r="H21" s="87" t="str">
        <f ca="1">+IFERROR(AVERAGEIFS(BDVar!$I:$I,BDVar!$D:$D,IndicadoresVar!$B21,BDVar!$C:$C,IndicadoresVar!$A21,BDVar!$A:$A,H$3),"-")</f>
        <v>-</v>
      </c>
    </row>
    <row r="22" spans="1:8" ht="13.9" customHeight="1" x14ac:dyDescent="0.25">
      <c r="A22" s="73" t="str">
        <f>+ResultadoVar!C20</f>
        <v>Refinación de Aceite</v>
      </c>
      <c r="B22" s="73" t="str">
        <f>+ResultadoVar!D20</f>
        <v>Jabones</v>
      </c>
      <c r="C22" s="87" t="str">
        <f>+IFERROR(AVERAGEIFS(BDVar!$I:$I,BDVar!$D:$D,IndicadoresVar!$B22,BDVar!$C:$C,IndicadoresVar!$A22,BDVar!$A:$A,"&gt;="&amp;$F$1),"-")</f>
        <v>-</v>
      </c>
      <c r="D22" s="87">
        <f ca="1">+IFERROR(AVERAGEIFS(BDVar!$I:$I,BDVar!$D:$D,IndicadoresVar!$B22,BDVar!$C:$C,IndicadoresVar!$A22,BDVar!$A:$A,D$3),"-")</f>
        <v>0</v>
      </c>
      <c r="E22" s="87">
        <f ca="1">+IFERROR(AVERAGEIFS(BDVar!$I:$I,BDVar!$D:$D,IndicadoresVar!$B22,BDVar!$C:$C,IndicadoresVar!$A22,BDVar!$A:$A,E$3),"-")</f>
        <v>0</v>
      </c>
      <c r="F22" s="87">
        <f ca="1">+IFERROR(AVERAGEIFS(BDVar!$I:$I,BDVar!$D:$D,IndicadoresVar!$B22,BDVar!$C:$C,IndicadoresVar!$A22,BDVar!$A:$A,F$3),"-")</f>
        <v>2.5</v>
      </c>
      <c r="G22" s="87">
        <f ca="1">+IFERROR(AVERAGEIFS(BDVar!$I:$I,BDVar!$D:$D,IndicadoresVar!$B22,BDVar!$C:$C,IndicadoresVar!$A22,BDVar!$A:$A,G$3),"-")</f>
        <v>27.037500000000001</v>
      </c>
      <c r="H22" s="87">
        <f ca="1">+IFERROR(AVERAGEIFS(BDVar!$I:$I,BDVar!$D:$D,IndicadoresVar!$B22,BDVar!$C:$C,IndicadoresVar!$A22,BDVar!$A:$A,H$3),"-")</f>
        <v>2.5</v>
      </c>
    </row>
    <row r="23" spans="1:8" s="145" customFormat="1" ht="13.9" customHeight="1" x14ac:dyDescent="0.25">
      <c r="A23" s="73" t="str">
        <f>+ResultadoVar!C21</f>
        <v>95 - Blanqueador Aceite</v>
      </c>
      <c r="B23" s="73" t="str">
        <f>+ResultadoVar!D21</f>
        <v>Fosforo Total</v>
      </c>
      <c r="C23" s="87" t="str">
        <f>+IFERROR(AVERAGEIFS(BDVar!$I:$I,BDVar!$D:$D,IndicadoresVar!$B23,BDVar!$C:$C,IndicadoresVar!$A23,BDVar!$A:$A,"&gt;="&amp;$F$1),"-")</f>
        <v>-</v>
      </c>
      <c r="D23" s="87">
        <f ca="1">+IFERROR(AVERAGEIFS(BDVar!$I:$I,BDVar!$D:$D,IndicadoresVar!$B23,BDVar!$C:$C,IndicadoresVar!$A23,BDVar!$A:$A,D$3),NA())</f>
        <v>2.62</v>
      </c>
      <c r="E23" s="87">
        <f ca="1">+IFERROR(AVERAGEIFS(BDVar!$I:$I,BDVar!$D:$D,IndicadoresVar!$B23,BDVar!$C:$C,IndicadoresVar!$A23,BDVar!$A:$A,E$3),NA())</f>
        <v>2.8850000000000002</v>
      </c>
      <c r="F23" s="87">
        <f ca="1">+IFERROR(AVERAGEIFS(BDVar!$I:$I,BDVar!$D:$D,IndicadoresVar!$B23,BDVar!$C:$C,IndicadoresVar!$A23,BDVar!$A:$A,F$3),NA())</f>
        <v>3.1</v>
      </c>
      <c r="G23" s="87">
        <f ca="1">+IFERROR(AVERAGEIFS(BDVar!$I:$I,BDVar!$D:$D,IndicadoresVar!$B23,BDVar!$C:$C,IndicadoresVar!$A23,BDVar!$A:$A,G$3),NA())</f>
        <v>2.4512499999999999</v>
      </c>
      <c r="H23" s="87">
        <f ca="1">+IFERROR(AVERAGEIFS(BDVar!$I:$I,BDVar!$D:$D,IndicadoresVar!$B23,BDVar!$C:$C,IndicadoresVar!$A23,BDVar!$A:$A,H$3),NA())</f>
        <v>2.302</v>
      </c>
    </row>
    <row r="24" spans="1:8" s="145" customFormat="1" ht="13.9" customHeight="1" x14ac:dyDescent="0.25">
      <c r="A24" s="73" t="str">
        <f>+ResultadoVar!C22</f>
        <v>95 - Blanqueador Aceite</v>
      </c>
      <c r="B24" s="73" t="str">
        <f>+ResultadoVar!D22</f>
        <v>403 - Presión de vacío</v>
      </c>
      <c r="C24" s="87" t="str">
        <f>+IFERROR(AVERAGEIFS(BDVar!$I:$I,BDVar!$D:$D,IndicadoresVar!$B24,BDVar!$C:$C,IndicadoresVar!$A24,BDVar!$A:$A,"&gt;="&amp;$F$1),"-")</f>
        <v>-</v>
      </c>
      <c r="D24" s="87">
        <f ca="1">+IFERROR(AVERAGEIFS(BDVar!$I:$I,BDVar!$D:$D,IndicadoresVar!$B24,BDVar!$C:$C,IndicadoresVar!$A24,BDVar!$A:$A,D$3),NA())</f>
        <v>218.35</v>
      </c>
      <c r="E24" s="87">
        <f ca="1">+IFERROR(AVERAGEIFS(BDVar!$I:$I,BDVar!$D:$D,IndicadoresVar!$B24,BDVar!$C:$C,IndicadoresVar!$A24,BDVar!$A:$A,E$3),NA())</f>
        <v>223.45714285714286</v>
      </c>
      <c r="F24" s="87">
        <f ca="1">+IFERROR(AVERAGEIFS(BDVar!$I:$I,BDVar!$D:$D,IndicadoresVar!$B24,BDVar!$C:$C,IndicadoresVar!$A24,BDVar!$A:$A,F$3),NA())</f>
        <v>234</v>
      </c>
      <c r="G24" s="87">
        <f ca="1">+IFERROR(AVERAGEIFS(BDVar!$I:$I,BDVar!$D:$D,IndicadoresVar!$B24,BDVar!$C:$C,IndicadoresVar!$A24,BDVar!$A:$A,G$3),NA())</f>
        <v>225.76</v>
      </c>
      <c r="H24" s="87">
        <f ca="1">+IFERROR(AVERAGEIFS(BDVar!$I:$I,BDVar!$D:$D,IndicadoresVar!$B24,BDVar!$C:$C,IndicadoresVar!$A24,BDVar!$A:$A,H$3),NA())</f>
        <v>246.2608695652174</v>
      </c>
    </row>
    <row r="25" spans="1:8" ht="13.9" customHeight="1" x14ac:dyDescent="0.25">
      <c r="A25" s="73" t="str">
        <f>+ResultadoVar!C23</f>
        <v>Cocción</v>
      </c>
      <c r="B25" s="73" t="str">
        <f>+ResultadoVar!D23</f>
        <v>101 - Humedad Sebo</v>
      </c>
      <c r="C25" s="87">
        <f>+IFERROR(AVERAGEIFS(BDVar!$I:$I,BDVar!$D:$D,IndicadoresVar!$B25,BDVar!$C:$C,IndicadoresVar!$A25,BDVar!$A:$A,"&gt;="&amp;$F$1),"-")</f>
        <v>8.2231806686366689</v>
      </c>
      <c r="D25" s="87">
        <f ca="1">+IFERROR(AVERAGEIFS(BDVar!$I:$I,BDVar!$D:$D,IndicadoresVar!$B25,BDVar!$C:$C,IndicadoresVar!$A25,BDVar!$A:$A,D$3),"-")</f>
        <v>9.6999999999999993</v>
      </c>
      <c r="E25" s="87">
        <f ca="1">+IFERROR(AVERAGEIFS(BDVar!$I:$I,BDVar!$D:$D,IndicadoresVar!$B25,BDVar!$C:$C,IndicadoresVar!$A25,BDVar!$A:$A,E$3),"-")</f>
        <v>8.6999999999999993</v>
      </c>
      <c r="F25" s="87">
        <f ca="1">+IFERROR(AVERAGEIFS(BDVar!$I:$I,BDVar!$D:$D,IndicadoresVar!$B25,BDVar!$C:$C,IndicadoresVar!$A25,BDVar!$A:$A,F$3),"-")</f>
        <v>5.7142857142857144</v>
      </c>
      <c r="G25" s="87">
        <f ca="1">+IFERROR(AVERAGEIFS(BDVar!$I:$I,BDVar!$D:$D,IndicadoresVar!$B25,BDVar!$C:$C,IndicadoresVar!$A25,BDVar!$A:$A,G$3),"-")</f>
        <v>6.064516129032258</v>
      </c>
      <c r="H25" s="87">
        <f ca="1">+IFERROR(AVERAGEIFS(BDVar!$I:$I,BDVar!$D:$D,IndicadoresVar!$B25,BDVar!$C:$C,IndicadoresVar!$A25,BDVar!$A:$A,H$3),"-")</f>
        <v>7.9090909090909092</v>
      </c>
    </row>
    <row r="26" spans="1:8" ht="13.9" customHeight="1" x14ac:dyDescent="0.25">
      <c r="A26" s="73" t="str">
        <f>+ResultadoVar!C24</f>
        <v>Envasado Prensada</v>
      </c>
      <c r="B26" s="73" t="str">
        <f>+ResultadoVar!D24</f>
        <v>6800 - Materia Seca</v>
      </c>
      <c r="C26" s="87">
        <f>+IFERROR(AVERAGEIFS(BDVar!$I:$I,BDVar!$D:$D,IndicadoresVar!$B26,BDVar!$C:$C,IndicadoresVar!$A26,BDVar!$A:$A,"&gt;="&amp;$F$1),"-")</f>
        <v>31.217898491554738</v>
      </c>
      <c r="D26" s="87">
        <f ca="1">+IFERROR(AVERAGEIFS(BDVar!$I:$I,BDVar!$D:$D,IndicadoresVar!$B26,BDVar!$C:$C,IndicadoresVar!$A26,BDVar!$A:$A,D$3),"-")</f>
        <v>34.33</v>
      </c>
      <c r="E26" s="87">
        <f ca="1">+IFERROR(AVERAGEIFS(BDVar!$I:$I,BDVar!$D:$D,IndicadoresVar!$B26,BDVar!$C:$C,IndicadoresVar!$A26,BDVar!$A:$A,E$3),"-")</f>
        <v>34.212000000000003</v>
      </c>
      <c r="F26" s="87">
        <f ca="1">+IFERROR(AVERAGEIFS(BDVar!$I:$I,BDVar!$D:$D,IndicadoresVar!$B26,BDVar!$C:$C,IndicadoresVar!$A26,BDVar!$A:$A,F$3),"-")</f>
        <v>26.795714285714286</v>
      </c>
      <c r="G26" s="87">
        <f ca="1">+IFERROR(AVERAGEIFS(BDVar!$I:$I,BDVar!$D:$D,IndicadoresVar!$B26,BDVar!$C:$C,IndicadoresVar!$A26,BDVar!$A:$A,G$3),"-")</f>
        <v>33.788571428571437</v>
      </c>
      <c r="H26" s="87">
        <f ca="1">+IFERROR(AVERAGEIFS(BDVar!$I:$I,BDVar!$D:$D,IndicadoresVar!$B26,BDVar!$C:$C,IndicadoresVar!$A26,BDVar!$A:$A,H$3),"-")</f>
        <v>29.363333333333337</v>
      </c>
    </row>
    <row r="27" spans="1:8" ht="13.9" customHeight="1" x14ac:dyDescent="0.25">
      <c r="A27" s="73" t="str">
        <f>+ResultadoVar!C25</f>
        <v>Envasado Prensada</v>
      </c>
      <c r="B27" s="73" t="str">
        <f>+ResultadoVar!D25</f>
        <v>6800 - Textura</v>
      </c>
      <c r="C27" s="87">
        <f>+IFERROR(AVERAGEIFS(BDVar!$I:$I,BDVar!$D:$D,IndicadoresVar!$B27,BDVar!$C:$C,IndicadoresVar!$A27,BDVar!$A:$A,"&gt;="&amp;$F$1),"-")</f>
        <v>4.5321149648962153</v>
      </c>
      <c r="D27" s="87">
        <f ca="1">+IFERROR(AVERAGEIFS(BDVar!$I:$I,BDVar!$D:$D,IndicadoresVar!$B27,BDVar!$C:$C,IndicadoresVar!$A27,BDVar!$A:$A,D$3),"-")</f>
        <v>4.49</v>
      </c>
      <c r="E27" s="87">
        <f ca="1">+IFERROR(AVERAGEIFS(BDVar!$I:$I,BDVar!$D:$D,IndicadoresVar!$B27,BDVar!$C:$C,IndicadoresVar!$A27,BDVar!$A:$A,E$3),"-")</f>
        <v>7.4090000000000007</v>
      </c>
      <c r="F27" s="87">
        <f ca="1">+IFERROR(AVERAGEIFS(BDVar!$I:$I,BDVar!$D:$D,IndicadoresVar!$B27,BDVar!$C:$C,IndicadoresVar!$A27,BDVar!$A:$A,F$3),"-")</f>
        <v>4.26</v>
      </c>
      <c r="G27" s="87">
        <f ca="1">+IFERROR(AVERAGEIFS(BDVar!$I:$I,BDVar!$D:$D,IndicadoresVar!$B27,BDVar!$C:$C,IndicadoresVar!$A27,BDVar!$A:$A,G$3),"-")</f>
        <v>4.5657142857142849</v>
      </c>
      <c r="H27" s="87">
        <f ca="1">+IFERROR(AVERAGEIFS(BDVar!$I:$I,BDVar!$D:$D,IndicadoresVar!$B27,BDVar!$C:$C,IndicadoresVar!$A27,BDVar!$A:$A,H$3),"-")</f>
        <v>4.194</v>
      </c>
    </row>
    <row r="28" spans="1:8" ht="13.9" customHeight="1" x14ac:dyDescent="0.25">
      <c r="A28" s="73" t="str">
        <f>+ResultadoVar!C26</f>
        <v>Fraccionamiento AVI</v>
      </c>
      <c r="B28" s="73" t="str">
        <f>+ResultadoVar!D26</f>
        <v>604 - P de hinchado de membranas</v>
      </c>
      <c r="C28" s="87">
        <f>+IFERROR(AVERAGEIFS(BDVar!$I:$I,BDVar!$D:$D,IndicadoresVar!$B28,BDVar!$C:$C,IndicadoresVar!$A28,BDVar!$A:$A,"&gt;="&amp;$F$1),"-")</f>
        <v>5.2166662231858938</v>
      </c>
      <c r="D28" s="87">
        <f ca="1">+IFERROR(AVERAGEIFS(BDVar!$I:$I,BDVar!$D:$D,IndicadoresVar!$B28,BDVar!$C:$C,IndicadoresVar!$A28,BDVar!$A:$A,D$3),"-")</f>
        <v>5.4705882352941178</v>
      </c>
      <c r="E28" s="87">
        <f ca="1">+IFERROR(AVERAGEIFS(BDVar!$I:$I,BDVar!$D:$D,IndicadoresVar!$B28,BDVar!$C:$C,IndicadoresVar!$A28,BDVar!$A:$A,E$3),"-")</f>
        <v>6</v>
      </c>
      <c r="F28" s="87">
        <f ca="1">+IFERROR(AVERAGEIFS(BDVar!$I:$I,BDVar!$D:$D,IndicadoresVar!$B28,BDVar!$C:$C,IndicadoresVar!$A28,BDVar!$A:$A,F$3),"-")</f>
        <v>6</v>
      </c>
      <c r="G28" s="87">
        <f ca="1">+IFERROR(AVERAGEIFS(BDVar!$I:$I,BDVar!$D:$D,IndicadoresVar!$B28,BDVar!$C:$C,IndicadoresVar!$A28,BDVar!$A:$A,G$3),"-")</f>
        <v>6.0131578947368425</v>
      </c>
      <c r="H28" s="87">
        <f ca="1">+IFERROR(AVERAGEIFS(BDVar!$I:$I,BDVar!$D:$D,IndicadoresVar!$B28,BDVar!$C:$C,IndicadoresVar!$A28,BDVar!$A:$A,H$3),"-")</f>
        <v>6</v>
      </c>
    </row>
    <row r="29" spans="1:8" ht="13.9" customHeight="1" x14ac:dyDescent="0.25">
      <c r="A29" s="73" t="str">
        <f>+ResultadoVar!C27</f>
        <v>Fraccionamiento AVI</v>
      </c>
      <c r="B29" s="73" t="str">
        <f>+ResultadoVar!D27</f>
        <v>604 - T de filtración</v>
      </c>
      <c r="C29" s="87">
        <f>+IFERROR(AVERAGEIFS(BDVar!$I:$I,BDVar!$D:$D,IndicadoresVar!$B29,BDVar!$C:$C,IndicadoresVar!$A29,BDVar!$A:$A,"&gt;="&amp;$F$1),"-")</f>
        <v>35.382686818311761</v>
      </c>
      <c r="D29" s="87">
        <f ca="1">+IFERROR(AVERAGEIFS(BDVar!$I:$I,BDVar!$D:$D,IndicadoresVar!$B29,BDVar!$C:$C,IndicadoresVar!$A29,BDVar!$A:$A,D$3),"-")</f>
        <v>35.811764705882354</v>
      </c>
      <c r="E29" s="87">
        <f ca="1">+IFERROR(AVERAGEIFS(BDVar!$I:$I,BDVar!$D:$D,IndicadoresVar!$B29,BDVar!$C:$C,IndicadoresVar!$A29,BDVar!$A:$A,E$3),"-")</f>
        <v>35.468749999999993</v>
      </c>
      <c r="F29" s="87">
        <f ca="1">+IFERROR(AVERAGEIFS(BDVar!$I:$I,BDVar!$D:$D,IndicadoresVar!$B29,BDVar!$C:$C,IndicadoresVar!$A29,BDVar!$A:$A,F$3),"-")</f>
        <v>35.104545454545459</v>
      </c>
      <c r="G29" s="87">
        <f ca="1">+IFERROR(AVERAGEIFS(BDVar!$I:$I,BDVar!$D:$D,IndicadoresVar!$B29,BDVar!$C:$C,IndicadoresVar!$A29,BDVar!$A:$A,G$3),"-")</f>
        <v>35.168421052631572</v>
      </c>
      <c r="H29" s="87">
        <f ca="1">+IFERROR(AVERAGEIFS(BDVar!$I:$I,BDVar!$D:$D,IndicadoresVar!$B29,BDVar!$C:$C,IndicadoresVar!$A29,BDVar!$A:$A,H$3),"-")</f>
        <v>35.158333333333331</v>
      </c>
    </row>
    <row r="30" spans="1:8" ht="13.9" customHeight="1" x14ac:dyDescent="0.25">
      <c r="A30" s="73" t="str">
        <f>+ResultadoVar!C28</f>
        <v>Fraccionamiento AVI</v>
      </c>
      <c r="B30" s="73" t="str">
        <f>+ResultadoVar!D28</f>
        <v>Punto de Fusión C.A.</v>
      </c>
      <c r="C30" s="87">
        <f>+IFERROR(AVERAGEIFS(BDVar!$I:$I,BDVar!$D:$D,IndicadoresVar!$B30,BDVar!$C:$C,IndicadoresVar!$A30,BDVar!$G:$G,34,BDVar!$A:$A,"&gt;="&amp;$F$1),"-")</f>
        <v>35.104789553455596</v>
      </c>
      <c r="D30" s="87">
        <f ca="1">+IFERROR(AVERAGEIFS(BDVar!$I:$I,BDVar!$D:$D,IndicadoresVar!$B30,BDVar!$C:$C,IndicadoresVar!$A30,BDVar!$G:$G,34,BDVar!$A:$A,D$3),"-")</f>
        <v>35.445000000000007</v>
      </c>
      <c r="E30" s="87">
        <f ca="1">+IFERROR(AVERAGEIFS(BDVar!$I:$I,BDVar!$D:$D,IndicadoresVar!$B30,BDVar!$C:$C,IndicadoresVar!$A30,BDVar!$G:$G,34,BDVar!$A:$A,E$3),"-")</f>
        <v>35.583999999999996</v>
      </c>
      <c r="F30" s="87">
        <f ca="1">+IFERROR(AVERAGEIFS(BDVar!$I:$I,BDVar!$D:$D,IndicadoresVar!$B30,BDVar!$C:$C,IndicadoresVar!$A30,BDVar!$G:$G,34,BDVar!$A:$A,F$3),"-")</f>
        <v>35.4</v>
      </c>
      <c r="G30" s="87">
        <f ca="1">+IFERROR(AVERAGEIFS(BDVar!$I:$I,BDVar!$D:$D,IndicadoresVar!$B30,BDVar!$C:$C,IndicadoresVar!$A30,BDVar!$G:$G,34,BDVar!$A:$A,G$3),"-")</f>
        <v>34.25200000000001</v>
      </c>
      <c r="H30" s="87">
        <f ca="1">+IFERROR(AVERAGEIFS(BDVar!$I:$I,BDVar!$D:$D,IndicadoresVar!$B30,BDVar!$C:$C,IndicadoresVar!$A30,BDVar!$G:$G,34,BDVar!$A:$A,H$3),"-")</f>
        <v>34.365517241379315</v>
      </c>
    </row>
    <row r="31" spans="1:8" ht="13.9" customHeight="1" x14ac:dyDescent="0.25">
      <c r="A31" s="73" t="str">
        <f>+ResultadoVar!C29</f>
        <v>Fraccionamiento AVI</v>
      </c>
      <c r="B31" s="73" t="str">
        <f>+ResultadoVar!D29</f>
        <v>Punto de Fusión C.A.</v>
      </c>
      <c r="C31" s="87">
        <f>+IFERROR(AVERAGEIFS(BDVar!$I:$I,BDVar!$D:$D,IndicadoresVar!$B31,BDVar!$C:$C,IndicadoresVar!$A31,BDVar!$G:$G,50,BDVar!$A:$A,"&gt;="&amp;$F$1),"-")</f>
        <v>50.352769340573531</v>
      </c>
      <c r="D31" s="87">
        <f ca="1">+IFERROR(AVERAGEIFS(BDVar!$I:$I,BDVar!$D:$D,IndicadoresVar!$B31,BDVar!$C:$C,IndicadoresVar!$A31,BDVar!$G:$G,50,BDVar!$A:$A,D$3),"-")</f>
        <v>49.255000000000003</v>
      </c>
      <c r="E31" s="87">
        <f ca="1">+IFERROR(AVERAGEIFS(BDVar!$I:$I,BDVar!$D:$D,IndicadoresVar!$B31,BDVar!$C:$C,IndicadoresVar!$A31,BDVar!$G:$G,50,BDVar!$A:$A,E$3),"-")</f>
        <v>50.368965517241399</v>
      </c>
      <c r="F31" s="87">
        <f ca="1">+IFERROR(AVERAGEIFS(BDVar!$I:$I,BDVar!$D:$D,IndicadoresVar!$B31,BDVar!$C:$C,IndicadoresVar!$A31,BDVar!$G:$G,50,BDVar!$A:$A,F$3),"-")</f>
        <v>50.95384615384615</v>
      </c>
      <c r="G31" s="87">
        <f ca="1">+IFERROR(AVERAGEIFS(BDVar!$I:$I,BDVar!$D:$D,IndicadoresVar!$B31,BDVar!$C:$C,IndicadoresVar!$A31,BDVar!$G:$G,50,BDVar!$A:$A,G$3),"-")</f>
        <v>51.182608695652185</v>
      </c>
      <c r="H31" s="87">
        <f ca="1">+IFERROR(AVERAGEIFS(BDVar!$I:$I,BDVar!$D:$D,IndicadoresVar!$B31,BDVar!$C:$C,IndicadoresVar!$A31,BDVar!$G:$G,50,BDVar!$A:$A,H$3),"-")</f>
        <v>49.984375</v>
      </c>
    </row>
    <row r="32" spans="1:8" ht="13.9" customHeight="1" x14ac:dyDescent="0.25">
      <c r="A32" s="73" t="str">
        <f>+ResultadoVar!C30</f>
        <v>Fermentación</v>
      </c>
      <c r="B32" s="73" t="str">
        <f>+ResultadoVar!D30</f>
        <v>6400 - Tº de crema</v>
      </c>
      <c r="C32" s="87">
        <f>+IFERROR(AVERAGEIFS(BDVar!$I:$I,BDVar!$D:$D,IndicadoresVar!$B32,BDVar!$C:$C,IndicadoresVar!$A32,BDVar!$A:$A,"&gt;="&amp;$F$1),"-")</f>
        <v>6.0780307539682541</v>
      </c>
      <c r="D32" s="82">
        <f ca="1">+IFERROR(AVERAGEIFS(BDVar!$I:$I,BDVar!$D:$D,IndicadoresVar!$B32,BDVar!$C:$C,IndicadoresVar!$A32,BDVar!$A:$A,D$3),"-")</f>
        <v>6.2142857142857144</v>
      </c>
      <c r="E32" s="82">
        <f ca="1">+IFERROR(AVERAGEIFS(BDVar!$I:$I,BDVar!$D:$D,IndicadoresVar!$B32,BDVar!$C:$C,IndicadoresVar!$A32,BDVar!$A:$A,E$3),"-")</f>
        <v>5.8249999999999993</v>
      </c>
      <c r="F32" s="82">
        <f ca="1">+IFERROR(AVERAGEIFS(BDVar!$I:$I,BDVar!$D:$D,IndicadoresVar!$B32,BDVar!$C:$C,IndicadoresVar!$A32,BDVar!$A:$A,F$3),"-")</f>
        <v>6.2214285714285724</v>
      </c>
      <c r="G32" s="82">
        <f ca="1">+IFERROR(AVERAGEIFS(BDVar!$I:$I,BDVar!$D:$D,IndicadoresVar!$B32,BDVar!$C:$C,IndicadoresVar!$A32,BDVar!$A:$A,G$3),"-")</f>
        <v>7.6749999999999998</v>
      </c>
      <c r="H32" s="82">
        <f ca="1">+IFERROR(AVERAGEIFS(BDVar!$I:$I,BDVar!$D:$D,IndicadoresVar!$B32,BDVar!$C:$C,IndicadoresVar!$A32,BDVar!$A:$A,H$3),"-")</f>
        <v>6.08</v>
      </c>
    </row>
    <row r="33" spans="1:36" ht="13.9" customHeight="1" x14ac:dyDescent="0.25">
      <c r="A33" s="73" t="str">
        <f>+ResultadoVar!C31</f>
        <v>Fermentación</v>
      </c>
      <c r="B33" s="73" t="str">
        <f>+ResultadoVar!D31</f>
        <v>6900 - Tº de Agua Fría</v>
      </c>
      <c r="C33" s="87">
        <f>+IFERROR(AVERAGEIFS(BDVar!$I:$I,BDVar!$D:$D,IndicadoresVar!$B33,BDVar!$C:$C,IndicadoresVar!$A33,BDVar!$A:$A,"&gt;="&amp;$F$1),"-")</f>
        <v>5.4882073412698418</v>
      </c>
      <c r="D33" s="82">
        <f ca="1">+IFERROR(AVERAGEIFS(BDVar!$I:$I,BDVar!$D:$D,IndicadoresVar!$B33,BDVar!$C:$C,IndicadoresVar!$A33,BDVar!$A:$A,D$3),"-")</f>
        <v>5.1428571428571432</v>
      </c>
      <c r="E33" s="82">
        <f ca="1">+IFERROR(AVERAGEIFS(BDVar!$I:$I,BDVar!$D:$D,IndicadoresVar!$B33,BDVar!$C:$C,IndicadoresVar!$A33,BDVar!$A:$A,E$3),"-")</f>
        <v>4.7750000000000004</v>
      </c>
      <c r="F33" s="82">
        <f ca="1">+IFERROR(AVERAGEIFS(BDVar!$I:$I,BDVar!$D:$D,IndicadoresVar!$B33,BDVar!$C:$C,IndicadoresVar!$A33,BDVar!$A:$A,F$3),"-")</f>
        <v>5.7714285714285714</v>
      </c>
      <c r="G33" s="82">
        <f ca="1">+IFERROR(AVERAGEIFS(BDVar!$I:$I,BDVar!$D:$D,IndicadoresVar!$B33,BDVar!$C:$C,IndicadoresVar!$A33,BDVar!$A:$A,G$3),"-")</f>
        <v>6.7750000000000004</v>
      </c>
      <c r="H33" s="82">
        <f ca="1">+IFERROR(AVERAGEIFS(BDVar!$I:$I,BDVar!$D:$D,IndicadoresVar!$B33,BDVar!$C:$C,IndicadoresVar!$A33,BDVar!$A:$A,H$3),"-")</f>
        <v>5.5619999999999994</v>
      </c>
    </row>
    <row r="34" spans="1:36" ht="13.9" customHeight="1" x14ac:dyDescent="0.25">
      <c r="A34" s="73" t="str">
        <f>+ResultadoVar!C32</f>
        <v>Fermentación</v>
      </c>
      <c r="B34" s="73" t="str">
        <f>+ResultadoVar!D32</f>
        <v>ml Totales de CO2 / 2 Hs.</v>
      </c>
      <c r="C34" s="98">
        <f>+IFERROR(AVERAGEIFS(BDVar!$I:$I,BDVar!$D:$D,IndicadoresVar!$B34,BDVar!$C:$C,IndicadoresVar!$A34,BDVar!$G:$G,1600,BDVar!$A:$A,"&gt;="&amp;$F$1),"-")</f>
        <v>1486.0745555555557</v>
      </c>
      <c r="D34" s="98" t="str">
        <f ca="1">+IFERROR(AVERAGEIFS(BDVar!$I:$I,BDVar!$D:$D,IndicadoresVar!$B34,BDVar!$C:$C,IndicadoresVar!$A34,BDVar!$G:$G,1600,BDVar!$A:$A,D$3),"-")</f>
        <v>-</v>
      </c>
      <c r="E34" s="98" t="str">
        <f ca="1">+IFERROR(AVERAGEIFS(BDVar!$I:$I,BDVar!$D:$D,IndicadoresVar!$B34,BDVar!$C:$C,IndicadoresVar!$A34,BDVar!$G:$G,1600,BDVar!$A:$A,E$3),"-")</f>
        <v>-</v>
      </c>
      <c r="F34" s="98" t="str">
        <f ca="1">+IFERROR(AVERAGEIFS(BDVar!$I:$I,BDVar!$D:$D,IndicadoresVar!$B34,BDVar!$C:$C,IndicadoresVar!$A34,BDVar!$G:$G,1600,BDVar!$A:$A,F$3),"-")</f>
        <v>-</v>
      </c>
      <c r="G34" s="98" t="str">
        <f ca="1">+IFERROR(AVERAGEIFS(BDVar!$I:$I,BDVar!$D:$D,IndicadoresVar!$B34,BDVar!$C:$C,IndicadoresVar!$A34,BDVar!$G:$G,1600,BDVar!$A:$A,G$3),"-")</f>
        <v>-</v>
      </c>
      <c r="H34" s="98" t="str">
        <f ca="1">+IFERROR(AVERAGEIFS(BDVar!$I:$I,BDVar!$D:$D,IndicadoresVar!$B34,BDVar!$C:$C,IndicadoresVar!$A34,BDVar!$G:$G,1600,BDVar!$A:$A,H$3),"-")</f>
        <v>-</v>
      </c>
    </row>
    <row r="35" spans="1:36" ht="13.9" customHeight="1" x14ac:dyDescent="0.25">
      <c r="A35" s="73" t="str">
        <f>+ResultadoVar!C33</f>
        <v>Fermentación</v>
      </c>
      <c r="B35" s="73" t="str">
        <f>+ResultadoVar!D33</f>
        <v>ml Totales de CO2 / 2 Hs.</v>
      </c>
      <c r="C35" s="98">
        <f>+IFERROR(AVERAGEIFS(BDVar!$I:$I,BDVar!$D:$D,IndicadoresVar!$B35,BDVar!$C:$C,IndicadoresVar!$A35,BDVar!$G:$G,1500,BDVar!$A:$A,"&gt;="&amp;$F$1),"-")</f>
        <v>1600.4516666666666</v>
      </c>
      <c r="D35" s="98" t="str">
        <f ca="1">+IFERROR(AVERAGEIFS(BDVar!$I:$I,BDVar!$D:$D,IndicadoresVar!$B35,BDVar!$C:$C,IndicadoresVar!$A35,BDVar!$G:$G,1500,BDVar!$A:$A,D$3),"-")</f>
        <v>-</v>
      </c>
      <c r="E35" s="98" t="str">
        <f ca="1">+IFERROR(AVERAGEIFS(BDVar!$I:$I,BDVar!$D:$D,IndicadoresVar!$B35,BDVar!$C:$C,IndicadoresVar!$A35,BDVar!$G:$G,1500,BDVar!$A:$A,E$3),"-")</f>
        <v>-</v>
      </c>
      <c r="F35" s="98" t="str">
        <f ca="1">+IFERROR(AVERAGEIFS(BDVar!$I:$I,BDVar!$D:$D,IndicadoresVar!$B35,BDVar!$C:$C,IndicadoresVar!$A35,BDVar!$G:$G,1500,BDVar!$A:$A,F$3),"-")</f>
        <v>-</v>
      </c>
      <c r="G35" s="98" t="str">
        <f ca="1">+IFERROR(AVERAGEIFS(BDVar!$I:$I,BDVar!$D:$D,IndicadoresVar!$B35,BDVar!$C:$C,IndicadoresVar!$A35,BDVar!$G:$G,1500,BDVar!$A:$A,G$3),"-")</f>
        <v>-</v>
      </c>
      <c r="H35" s="98" t="str">
        <f ca="1">+IFERROR(AVERAGEIFS(BDVar!$I:$I,BDVar!$D:$D,IndicadoresVar!$B35,BDVar!$C:$C,IndicadoresVar!$A35,BDVar!$G:$G,1500,BDVar!$A:$A,H$3),"-")</f>
        <v>-</v>
      </c>
      <c r="I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78"/>
      <c r="AG35" s="78"/>
      <c r="AH35" s="78"/>
      <c r="AI35" s="78"/>
      <c r="AJ35" s="78"/>
    </row>
    <row r="36" spans="1:36" ht="13.9" customHeight="1" x14ac:dyDescent="0.25">
      <c r="A36" s="73" t="str">
        <f>+ResultadoVar!C34</f>
        <v>Filtro Rotativo Levadura</v>
      </c>
      <c r="B36" s="73" t="str">
        <f>+ResultadoVar!D34</f>
        <v>6600 - Tº en tanque 19-B-01 (Presalado)</v>
      </c>
      <c r="C36" s="87">
        <f>+IFERROR(AVERAGEIFS(BDVar!$I:$I,BDVar!$D:$D,IndicadoresVar!$B36,BDVar!$C:$C,IndicadoresVar!$A36,BDVar!$A:$A,"&gt;="&amp;$F$1),"-")</f>
        <v>4.1765127465127465</v>
      </c>
      <c r="D36" s="98">
        <f ca="1">+IFERROR(AVERAGEIFS(BDVar!$I:$I,BDVar!$D:$D,IndicadoresVar!$B36,BDVar!$C:$C,IndicadoresVar!$A36,BDVar!$A:$A,D$3),"-")</f>
        <v>3.7571428571428571</v>
      </c>
      <c r="E36" s="98">
        <f ca="1">+IFERROR(AVERAGEIFS(BDVar!$I:$I,BDVar!$D:$D,IndicadoresVar!$B36,BDVar!$C:$C,IndicadoresVar!$A36,BDVar!$A:$A,E$3),"-")</f>
        <v>3.9599999999999995</v>
      </c>
      <c r="F36" s="98">
        <f ca="1">+IFERROR(AVERAGEIFS(BDVar!$I:$I,BDVar!$D:$D,IndicadoresVar!$B36,BDVar!$C:$C,IndicadoresVar!$A36,BDVar!$A:$A,F$3),"-")</f>
        <v>3.9</v>
      </c>
      <c r="G36" s="98">
        <f ca="1">+IFERROR(AVERAGEIFS(BDVar!$I:$I,BDVar!$D:$D,IndicadoresVar!$B36,BDVar!$C:$C,IndicadoresVar!$A36,BDVar!$A:$A,G$3),"-")</f>
        <v>3.6833333333333336</v>
      </c>
      <c r="H36" s="98">
        <f ca="1">+IFERROR(AVERAGEIFS(BDVar!$I:$I,BDVar!$D:$D,IndicadoresVar!$B36,BDVar!$C:$C,IndicadoresVar!$A36,BDVar!$A:$A,H$3),"-")</f>
        <v>3.9000000000000004</v>
      </c>
      <c r="I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78"/>
      <c r="AG36" s="78"/>
      <c r="AH36" s="78"/>
      <c r="AI36" s="78"/>
      <c r="AJ36" s="78"/>
    </row>
    <row r="37" spans="1:36" ht="13.9" customHeight="1" x14ac:dyDescent="0.25">
      <c r="A37" s="73" t="str">
        <f>+ResultadoVar!C35</f>
        <v>Filtro Rotativo Levadura</v>
      </c>
      <c r="B37" s="73" t="str">
        <f>+ResultadoVar!D35</f>
        <v>6600 - Conductividad de crema a presalado</v>
      </c>
      <c r="C37" s="87">
        <f>+IFERROR(AVERAGEIFS(BDVar!$I:$I,BDVar!$D:$D,IndicadoresVar!$B37,BDVar!$C:$C,IndicadoresVar!$A37,BDVar!$A:$A,"&gt;="&amp;$F$1),"-")</f>
        <v>11.758210377585378</v>
      </c>
      <c r="D37" s="98">
        <f ca="1">+IFERROR(AVERAGEIFS(BDVar!$I:$I,BDVar!$D:$D,IndicadoresVar!$B37,BDVar!$C:$C,IndicadoresVar!$A37,BDVar!$A:$A,D$3),"-")</f>
        <v>11.957142857142857</v>
      </c>
      <c r="E37" s="98">
        <f ca="1">+IFERROR(AVERAGEIFS(BDVar!$I:$I,BDVar!$D:$D,IndicadoresVar!$B37,BDVar!$C:$C,IndicadoresVar!$A37,BDVar!$A:$A,E$3),"-")</f>
        <v>11.78</v>
      </c>
      <c r="F37" s="98">
        <f ca="1">+IFERROR(AVERAGEIFS(BDVar!$I:$I,BDVar!$D:$D,IndicadoresVar!$B37,BDVar!$C:$C,IndicadoresVar!$A37,BDVar!$A:$A,F$3),"-")</f>
        <v>11.514285714285714</v>
      </c>
      <c r="G37" s="98">
        <f ca="1">+IFERROR(AVERAGEIFS(BDVar!$I:$I,BDVar!$D:$D,IndicadoresVar!$B37,BDVar!$C:$C,IndicadoresVar!$A37,BDVar!$A:$A,G$3),"-")</f>
        <v>11.666666666666666</v>
      </c>
      <c r="H37" s="98">
        <f ca="1">+IFERROR(AVERAGEIFS(BDVar!$I:$I,BDVar!$D:$D,IndicadoresVar!$B37,BDVar!$C:$C,IndicadoresVar!$A37,BDVar!$A:$A,H$3),"-")</f>
        <v>11.066666666666668</v>
      </c>
      <c r="I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  <c r="AF37" s="78"/>
      <c r="AG37" s="78"/>
      <c r="AH37" s="78"/>
      <c r="AI37" s="78"/>
      <c r="AJ37" s="78"/>
    </row>
    <row r="38" spans="1:36" ht="13.9" customHeight="1" x14ac:dyDescent="0.25">
      <c r="A38" s="73" t="str">
        <f>+ResultadoVar!C36</f>
        <v>Filtro Rotativo Levadura</v>
      </c>
      <c r="B38" s="73" t="str">
        <f>+ResultadoVar!D36</f>
        <v>6600 - Nivel en tanque 19-B-01 (Presalado)</v>
      </c>
      <c r="C38" s="87">
        <f>+IFERROR(AVERAGEIFS(BDVar!$I:$I,BDVar!$D:$D,IndicadoresVar!$B38,BDVar!$C:$C,IndicadoresVar!$A38,BDVar!$A:$A,"&gt;="&amp;$F$1),"-")</f>
        <v>30.718847402597408</v>
      </c>
      <c r="D38" s="98">
        <f ca="1">+IFERROR(AVERAGEIFS(BDVar!$I:$I,BDVar!$D:$D,IndicadoresVar!$B38,BDVar!$C:$C,IndicadoresVar!$A38,BDVar!$A:$A,D$3),"-")</f>
        <v>20.957142857142856</v>
      </c>
      <c r="E38" s="98">
        <f ca="1">+IFERROR(AVERAGEIFS(BDVar!$I:$I,BDVar!$D:$D,IndicadoresVar!$B38,BDVar!$C:$C,IndicadoresVar!$A38,BDVar!$A:$A,E$3),"-")</f>
        <v>33.839999999999996</v>
      </c>
      <c r="F38" s="98">
        <f ca="1">+IFERROR(AVERAGEIFS(BDVar!$I:$I,BDVar!$D:$D,IndicadoresVar!$B38,BDVar!$C:$C,IndicadoresVar!$A38,BDVar!$A:$A,F$3),"-")</f>
        <v>38.628571428571433</v>
      </c>
      <c r="G38" s="98">
        <f ca="1">+IFERROR(AVERAGEIFS(BDVar!$I:$I,BDVar!$D:$D,IndicadoresVar!$B38,BDVar!$C:$C,IndicadoresVar!$A38,BDVar!$A:$A,G$3),"-")</f>
        <v>50.6</v>
      </c>
      <c r="H38" s="98">
        <f ca="1">+IFERROR(AVERAGEIFS(BDVar!$I:$I,BDVar!$D:$D,IndicadoresVar!$B38,BDVar!$C:$C,IndicadoresVar!$A38,BDVar!$A:$A,H$3),"-")</f>
        <v>48.616666666666667</v>
      </c>
      <c r="I38" s="78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  <c r="AA38" s="78"/>
      <c r="AB38" s="78"/>
      <c r="AC38" s="78"/>
      <c r="AD38" s="78"/>
      <c r="AE38" s="78"/>
      <c r="AF38" s="78"/>
      <c r="AG38" s="78"/>
      <c r="AH38" s="78"/>
      <c r="AI38" s="78"/>
      <c r="AJ38" s="78"/>
    </row>
    <row r="39" spans="1:36" ht="13.9" customHeight="1" x14ac:dyDescent="0.25">
      <c r="A39" s="73" t="str">
        <f>+ResultadoVar!C37</f>
        <v>Filtro Rotativo Levadura</v>
      </c>
      <c r="B39" s="73" t="str">
        <f>+ResultadoVar!D37</f>
        <v>ml Totales de CO2 / 2 Hs.</v>
      </c>
      <c r="C39" s="87" t="str">
        <f>+IFERROR(AVERAGEIFS(BDVar!$I:$I,BDVar!$D:$D,IndicadoresVar!$B39,BDVar!$C:$C,IndicadoresVar!$A39,BDVar!$A:$A,"&gt;="&amp;$F$1),"-")</f>
        <v>-</v>
      </c>
      <c r="D39" s="98" t="str">
        <f ca="1">+IFERROR(AVERAGEIFS(BDVar!$I:$I,BDVar!$D:$D,IndicadoresVar!$B39,BDVar!$C:$C,IndicadoresVar!$A39,BDVar!$A:$A,D$3),"-")</f>
        <v>-</v>
      </c>
      <c r="E39" s="98" t="str">
        <f ca="1">+IFERROR(AVERAGEIFS(BDVar!$I:$I,BDVar!$D:$D,IndicadoresVar!$B39,BDVar!$C:$C,IndicadoresVar!$A39,BDVar!$A:$A,E$3),"-")</f>
        <v>-</v>
      </c>
      <c r="F39" s="98" t="str">
        <f ca="1">+IFERROR(AVERAGEIFS(BDVar!$I:$I,BDVar!$D:$D,IndicadoresVar!$B39,BDVar!$C:$C,IndicadoresVar!$A39,BDVar!$A:$A,F$3),"-")</f>
        <v>-</v>
      </c>
      <c r="G39" s="98" t="str">
        <f ca="1">+IFERROR(AVERAGEIFS(BDVar!$I:$I,BDVar!$D:$D,IndicadoresVar!$B39,BDVar!$C:$C,IndicadoresVar!$A39,BDVar!$A:$A,G$3),"-")</f>
        <v>-</v>
      </c>
      <c r="H39" s="98" t="str">
        <f ca="1">+IFERROR(AVERAGEIFS(BDVar!$I:$I,BDVar!$D:$D,IndicadoresVar!$B39,BDVar!$C:$C,IndicadoresVar!$A39,BDVar!$A:$A,H$3),"-")</f>
        <v>-</v>
      </c>
      <c r="I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78"/>
      <c r="AJ39" s="78"/>
    </row>
    <row r="40" spans="1:36" ht="13.9" customHeight="1" x14ac:dyDescent="0.25">
      <c r="A40" s="73" t="str">
        <f>+ResultadoVar!C38</f>
        <v>Filtro Rotativo Levadura</v>
      </c>
      <c r="B40" s="73" t="str">
        <f>+ResultadoVar!D38</f>
        <v>Proteína S / S.S.</v>
      </c>
      <c r="C40" s="87">
        <f>+IFERROR(AVERAGEIFS(BDVar!$I:$I,BDVar!$D:$D,IndicadoresVar!$B40,BDVar!$C:$C,IndicadoresVar!$A40,BDVar!$A:$A,"&gt;="&amp;$F$1),"-")</f>
        <v>48.642888888888884</v>
      </c>
      <c r="D40" s="98">
        <f ca="1">+IFERROR(AVERAGEIFS(BDVar!$I:$I,BDVar!$D:$D,IndicadoresVar!$B40,BDVar!$C:$C,IndicadoresVar!$A40,BDVar!$A:$A,D$3),"-")</f>
        <v>48.11</v>
      </c>
      <c r="E40" s="98">
        <f ca="1">+IFERROR(AVERAGEIFS(BDVar!$I:$I,BDVar!$D:$D,IndicadoresVar!$B40,BDVar!$C:$C,IndicadoresVar!$A40,BDVar!$A:$A,E$3),"-")</f>
        <v>48.406666666666666</v>
      </c>
      <c r="F40" s="98">
        <f ca="1">+IFERROR(AVERAGEIFS(BDVar!$I:$I,BDVar!$D:$D,IndicadoresVar!$B40,BDVar!$C:$C,IndicadoresVar!$A40,BDVar!$A:$A,F$3),"-")</f>
        <v>47.519999999999996</v>
      </c>
      <c r="G40" s="98">
        <f ca="1">+IFERROR(AVERAGEIFS(BDVar!$I:$I,BDVar!$D:$D,IndicadoresVar!$B40,BDVar!$C:$C,IndicadoresVar!$A40,BDVar!$A:$A,G$3),"-")</f>
        <v>47.942499999999995</v>
      </c>
      <c r="H40" s="98">
        <f ca="1">+IFERROR(AVERAGEIFS(BDVar!$I:$I,BDVar!$D:$D,IndicadoresVar!$B40,BDVar!$C:$C,IndicadoresVar!$A40,BDVar!$A:$A,H$3),"-")</f>
        <v>48.82</v>
      </c>
      <c r="I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78"/>
    </row>
    <row r="41" spans="1:36" ht="13.9" customHeight="1" x14ac:dyDescent="0.25">
      <c r="A41" s="73" t="str">
        <f>+ResultadoVar!C39</f>
        <v>Esterilización Melaza</v>
      </c>
      <c r="B41" s="73" t="str">
        <f>+ResultadoVar!D39</f>
        <v>6000 - Tº de Esterilización</v>
      </c>
      <c r="C41" s="87">
        <f>+IFERROR(AVERAGEIFS(BDVar!$I:$I,BDVar!$D:$D,IndicadoresVar!$B41,BDVar!$C:$C,IndicadoresVar!$A41,BDVar!$A:$A,"&gt;="&amp;$F$1),"-")</f>
        <v>150.42708333333334</v>
      </c>
      <c r="D41" s="98">
        <f ca="1">+IFERROR(AVERAGEIFS(BDVar!$I:$I,BDVar!$D:$D,IndicadoresVar!$B41,BDVar!$C:$C,IndicadoresVar!$A41,BDVar!$A:$A,D$3),"-")</f>
        <v>132.32499999999999</v>
      </c>
      <c r="E41" s="98">
        <f ca="1">+IFERROR(AVERAGEIFS(BDVar!$I:$I,BDVar!$D:$D,IndicadoresVar!$B41,BDVar!$C:$C,IndicadoresVar!$A41,BDVar!$A:$A,E$3),"-")</f>
        <v>132.1</v>
      </c>
      <c r="F41" s="98">
        <f ca="1">+IFERROR(AVERAGEIFS(BDVar!$I:$I,BDVar!$D:$D,IndicadoresVar!$B41,BDVar!$C:$C,IndicadoresVar!$A41,BDVar!$A:$A,F$3),"-")</f>
        <v>132.4</v>
      </c>
      <c r="G41" s="98">
        <f ca="1">+IFERROR(AVERAGEIFS(BDVar!$I:$I,BDVar!$D:$D,IndicadoresVar!$B41,BDVar!$C:$C,IndicadoresVar!$A41,BDVar!$A:$A,G$3),"-")</f>
        <v>131.79999999999998</v>
      </c>
      <c r="H41" s="98">
        <f ca="1">+IFERROR(AVERAGEIFS(BDVar!$I:$I,BDVar!$D:$D,IndicadoresVar!$B41,BDVar!$C:$C,IndicadoresVar!$A41,BDVar!$A:$A,H$3),"-")</f>
        <v>130.86666666666667</v>
      </c>
      <c r="I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78"/>
      <c r="AJ41" s="78"/>
    </row>
    <row r="42" spans="1:36" ht="15.75" customHeight="1" x14ac:dyDescent="0.25">
      <c r="A42" s="73" t="str">
        <f>+ResultadoVar!C40</f>
        <v>Interesterificado</v>
      </c>
      <c r="B42" s="73" t="str">
        <f>+ResultadoVar!D40</f>
        <v>603 - T de Inicio de Reacción (TT100)</v>
      </c>
      <c r="C42" s="87">
        <f>+IFERROR(AVERAGEIFS(BDVar!$I:$I,BDVar!$D:$D,IndicadoresVar!$B42,BDVar!$C:$C,IndicadoresVar!$A42,BDVar!$A:$A,"&gt;="&amp;$F$1),"-")</f>
        <v>111.81422754329003</v>
      </c>
      <c r="D42" s="98">
        <f ca="1">+IFERROR(AVERAGEIFS(BDVar!$I:$I,BDVar!$D:$D,IndicadoresVar!$B42,BDVar!$C:$C,IndicadoresVar!$A42,BDVar!$A:$A,D$3),"-")</f>
        <v>112.20416666666665</v>
      </c>
      <c r="E42" s="98">
        <f ca="1">+IFERROR(AVERAGEIFS(BDVar!$I:$I,BDVar!$D:$D,IndicadoresVar!$B42,BDVar!$C:$C,IndicadoresVar!$A42,BDVar!$A:$A,E$3),"-")</f>
        <v>111.77500000000001</v>
      </c>
      <c r="F42" s="98">
        <f ca="1">+IFERROR(AVERAGEIFS(BDVar!$I:$I,BDVar!$D:$D,IndicadoresVar!$B42,BDVar!$C:$C,IndicadoresVar!$A42,BDVar!$A:$A,F$3),"-")</f>
        <v>111.71249999999999</v>
      </c>
      <c r="G42" s="98">
        <f ca="1">+IFERROR(AVERAGEIFS(BDVar!$I:$I,BDVar!$D:$D,IndicadoresVar!$B42,BDVar!$C:$C,IndicadoresVar!$A42,BDVar!$A:$A,G$3),"-")</f>
        <v>112.0151515151515</v>
      </c>
      <c r="H42" s="98">
        <f ca="1">+IFERROR(AVERAGEIFS(BDVar!$I:$I,BDVar!$D:$D,IndicadoresVar!$B42,BDVar!$C:$C,IndicadoresVar!$A42,BDVar!$A:$A,H$3),"-")</f>
        <v>111.98333333333333</v>
      </c>
    </row>
    <row r="43" spans="1:36" s="107" customFormat="1" ht="15.75" customHeight="1" x14ac:dyDescent="0.25">
      <c r="A43" s="73" t="str">
        <f>+ResultadoVar!C41</f>
        <v>Interesterificado</v>
      </c>
      <c r="B43" s="73" t="str">
        <f>+ResultadoVar!D41</f>
        <v>603 - Presión de vacío del reactor al cargar (PT100)</v>
      </c>
      <c r="C43" s="87">
        <f>+IFERROR(AVERAGEIFS(BDVar!$I:$I,BDVar!$D:$D,IndicadoresVar!$B43,BDVar!$C:$C,IndicadoresVar!$A43,BDVar!$A:$A,"&gt;="&amp;$F$1),"-")</f>
        <v>11.249636994949496</v>
      </c>
      <c r="D43" s="98">
        <f ca="1">+IFERROR(AVERAGEIFS(BDVar!$I:$I,BDVar!$D:$D,IndicadoresVar!$B43,BDVar!$C:$C,IndicadoresVar!$A43,BDVar!$A:$A,D$3),"-")</f>
        <v>13.241666666666665</v>
      </c>
      <c r="E43" s="98">
        <f ca="1">+IFERROR(AVERAGEIFS(BDVar!$I:$I,BDVar!$D:$D,IndicadoresVar!$B43,BDVar!$C:$C,IndicadoresVar!$A43,BDVar!$A:$A,E$3),"-")</f>
        <v>12.793181818181818</v>
      </c>
      <c r="F43" s="98">
        <f ca="1">+IFERROR(AVERAGEIFS(BDVar!$I:$I,BDVar!$D:$D,IndicadoresVar!$B43,BDVar!$C:$C,IndicadoresVar!$A43,BDVar!$A:$A,F$3),"-")</f>
        <v>12.091666666666667</v>
      </c>
      <c r="G43" s="98">
        <f ca="1">+IFERROR(AVERAGEIFS(BDVar!$I:$I,BDVar!$D:$D,IndicadoresVar!$B43,BDVar!$C:$C,IndicadoresVar!$A43,BDVar!$A:$A,G$3),"-")</f>
        <v>8.7000000000000011</v>
      </c>
      <c r="H43" s="98">
        <f ca="1">+IFERROR(AVERAGEIFS(BDVar!$I:$I,BDVar!$D:$D,IndicadoresVar!$B43,BDVar!$C:$C,IndicadoresVar!$A43,BDVar!$A:$A,H$3),"-")</f>
        <v>7.3666666666666671</v>
      </c>
    </row>
    <row r="44" spans="1:36" s="107" customFormat="1" ht="15.75" customHeight="1" x14ac:dyDescent="0.25">
      <c r="A44" s="73" t="str">
        <f>+ResultadoVar!C42</f>
        <v>Interesterificado</v>
      </c>
      <c r="B44" s="73" t="str">
        <f>+ResultadoVar!D42</f>
        <v>603 - Cantidad de Catalizador cargada</v>
      </c>
      <c r="C44" s="87" t="str">
        <f>+IFERROR(AVERAGEIFS(BDVar!$I:$I,BDVar!$D:$D,IndicadoresVar!$B44,BDVar!$C:$C,IndicadoresVar!$A44,BDVar!$A:$A,"&gt;="&amp;$F$1),"-")</f>
        <v>-</v>
      </c>
      <c r="D44" s="98" t="str">
        <f ca="1">+IFERROR(AVERAGEIFS(BDVar!$I:$I,BDVar!$D:$D,IndicadoresVar!$B44,BDVar!$C:$C,IndicadoresVar!$A44,BDVar!$A:$A,D$3),"-")</f>
        <v>-</v>
      </c>
      <c r="E44" s="98" t="str">
        <f ca="1">+IFERROR(AVERAGEIFS(BDVar!$I:$I,BDVar!$D:$D,IndicadoresVar!$B44,BDVar!$C:$C,IndicadoresVar!$A44,BDVar!$A:$A,E$3),"-")</f>
        <v>-</v>
      </c>
      <c r="F44" s="98" t="str">
        <f ca="1">+IFERROR(AVERAGEIFS(BDVar!$I:$I,BDVar!$D:$D,IndicadoresVar!$B44,BDVar!$C:$C,IndicadoresVar!$A44,BDVar!$A:$A,F$3),"-")</f>
        <v>-</v>
      </c>
      <c r="G44" s="98" t="str">
        <f ca="1">+IFERROR(AVERAGEIFS(BDVar!$I:$I,BDVar!$D:$D,IndicadoresVar!$B44,BDVar!$C:$C,IndicadoresVar!$A44,BDVar!$A:$A,G$3),"-")</f>
        <v>-</v>
      </c>
      <c r="H44" s="98" t="str">
        <f ca="1">+IFERROR(AVERAGEIFS(BDVar!$I:$I,BDVar!$D:$D,IndicadoresVar!$B44,BDVar!$C:$C,IndicadoresVar!$A44,BDVar!$A:$A,H$3),"-")</f>
        <v>-</v>
      </c>
    </row>
    <row r="45" spans="1:36" s="107" customFormat="1" ht="15.75" customHeight="1" x14ac:dyDescent="0.25">
      <c r="A45" s="73" t="str">
        <f>+ResultadoVar!C43</f>
        <v>Interesterificado</v>
      </c>
      <c r="B45" s="73" t="str">
        <f>+ResultadoVar!D43</f>
        <v>603 - Jabones fin de reaccion</v>
      </c>
      <c r="C45" s="87" t="str">
        <f>+IFERROR(AVERAGEIFS(BDVar!$I:$I,BDVar!$D:$D,IndicadoresVar!$B45,BDVar!$C:$C,IndicadoresVar!$A45,BDVar!$A:$A,"&gt;="&amp;$F$1),"-")</f>
        <v>-</v>
      </c>
      <c r="D45" s="98" t="e">
        <f ca="1">+IFERROR(AVERAGEIFS(BDVar!$I:$I,BDVar!$D:$D,IndicadoresVar!$B45,BDVar!$C:$C,IndicadoresVar!$A45,BDVar!$A:$A,D$3),NA())</f>
        <v>#N/A</v>
      </c>
      <c r="E45" s="98" t="e">
        <f ca="1">+IFERROR(AVERAGEIFS(BDVar!$I:$I,BDVar!$D:$D,IndicadoresVar!$B45,BDVar!$C:$C,IndicadoresVar!$A45,BDVar!$A:$A,E$3),NA())</f>
        <v>#N/A</v>
      </c>
      <c r="F45" s="98" t="e">
        <f ca="1">+IFERROR(AVERAGEIFS(BDVar!$I:$I,BDVar!$D:$D,IndicadoresVar!$B45,BDVar!$C:$C,IndicadoresVar!$A45,BDVar!$A:$A,F$3),NA())</f>
        <v>#N/A</v>
      </c>
      <c r="G45" s="98" t="e">
        <f ca="1">+IFERROR(AVERAGEIFS(BDVar!$I:$I,BDVar!$D:$D,IndicadoresVar!$B45,BDVar!$C:$C,IndicadoresVar!$A45,BDVar!$A:$A,G$3),NA())</f>
        <v>#N/A</v>
      </c>
      <c r="H45" s="98" t="e">
        <f ca="1">+IFERROR(AVERAGEIFS(BDVar!$I:$I,BDVar!$D:$D,IndicadoresVar!$B45,BDVar!$C:$C,IndicadoresVar!$A45,BDVar!$A:$A,H$3),NA())</f>
        <v>#N/A</v>
      </c>
    </row>
    <row r="46" spans="1:36" s="145" customFormat="1" ht="15.75" customHeight="1" x14ac:dyDescent="0.25">
      <c r="A46" s="73" t="str">
        <f>+ResultadoVar!C44</f>
        <v>Interesterificado</v>
      </c>
      <c r="B46" s="73" t="str">
        <f>+ResultadoVar!D44</f>
        <v>603 - Presión de vacío del blanqueador (PT101)</v>
      </c>
      <c r="C46" s="87">
        <f>+IFERROR(AVERAGEIFS(BDVar!$I:$I,BDVar!$D:$D,IndicadoresVar!$B46,BDVar!$C:$C,IndicadoresVar!$A46,BDVar!$A:$A,"&gt;="&amp;$F$1),"-")</f>
        <v>61.621498958435048</v>
      </c>
      <c r="D46" s="98">
        <f ca="1">+IFERROR(AVERAGEIFS(BDVar!$I:$I,BDVar!$D:$D,IndicadoresVar!$B46,BDVar!$C:$C,IndicadoresVar!$A46,BDVar!$A:$A,D$3),NA())</f>
        <v>89.345833333333346</v>
      </c>
      <c r="E46" s="98">
        <f ca="1">+IFERROR(AVERAGEIFS(BDVar!$I:$I,BDVar!$D:$D,IndicadoresVar!$B46,BDVar!$C:$C,IndicadoresVar!$A46,BDVar!$A:$A,E$3),NA())</f>
        <v>58.845454545454544</v>
      </c>
      <c r="F46" s="98">
        <f ca="1">+IFERROR(AVERAGEIFS(BDVar!$I:$I,BDVar!$D:$D,IndicadoresVar!$B46,BDVar!$C:$C,IndicadoresVar!$A46,BDVar!$A:$A,F$3),NA())</f>
        <v>54.395833333333321</v>
      </c>
      <c r="G46" s="98">
        <f ca="1">+IFERROR(AVERAGEIFS(BDVar!$I:$I,BDVar!$D:$D,IndicadoresVar!$B46,BDVar!$C:$C,IndicadoresVar!$A46,BDVar!$A:$A,G$3),NA())</f>
        <v>51.624242424242425</v>
      </c>
      <c r="H46" s="98">
        <f ca="1">+IFERROR(AVERAGEIFS(BDVar!$I:$I,BDVar!$D:$D,IndicadoresVar!$B46,BDVar!$C:$C,IndicadoresVar!$A46,BDVar!$A:$A,H$3),NA())</f>
        <v>49.226190476190474</v>
      </c>
    </row>
    <row r="47" spans="1:36" s="107" customFormat="1" ht="15.75" customHeight="1" x14ac:dyDescent="0.25">
      <c r="A47" s="73" t="str">
        <f>+ResultadoVar!C45</f>
        <v>Hidrogenado</v>
      </c>
      <c r="B47" s="73" t="str">
        <f>+ResultadoVar!D45</f>
        <v>602 - T de carga a HT-101</v>
      </c>
      <c r="C47" s="87">
        <f>+IFERROR(AVERAGEIFS(BDVar!$I:$I,BDVar!$D:$D,IndicadoresVar!$B47,BDVar!$C:$C,IndicadoresVar!$A47,BDVar!$A:$A,"&gt;="&amp;$F$1),"-")</f>
        <v>162.75236966794381</v>
      </c>
      <c r="D47" s="98">
        <f ca="1">+IFERROR(AVERAGEIFS(BDVar!$I:$I,BDVar!$D:$D,IndicadoresVar!$B47,BDVar!$C:$C,IndicadoresVar!$A47,BDVar!$A:$A,D$3),"-")</f>
        <v>163.44827586206895</v>
      </c>
      <c r="E47" s="98">
        <f ca="1">+IFERROR(AVERAGEIFS(BDVar!$I:$I,BDVar!$D:$D,IndicadoresVar!$B47,BDVar!$C:$C,IndicadoresVar!$A47,BDVar!$A:$A,E$3),"-")</f>
        <v>164.3235294117647</v>
      </c>
      <c r="F47" s="98">
        <f ca="1">+IFERROR(AVERAGEIFS(BDVar!$I:$I,BDVar!$D:$D,IndicadoresVar!$B47,BDVar!$C:$C,IndicadoresVar!$A47,BDVar!$A:$A,F$3),"-")</f>
        <v>161.6875</v>
      </c>
      <c r="G47" s="98">
        <f ca="1">+IFERROR(AVERAGEIFS(BDVar!$I:$I,BDVar!$D:$D,IndicadoresVar!$B47,BDVar!$C:$C,IndicadoresVar!$A47,BDVar!$A:$A,G$3),"-")</f>
        <v>161.76315789473685</v>
      </c>
      <c r="H47" s="98">
        <f ca="1">+IFERROR(AVERAGEIFS(BDVar!$I:$I,BDVar!$D:$D,IndicadoresVar!$B47,BDVar!$C:$C,IndicadoresVar!$A47,BDVar!$A:$A,H$3),"-")</f>
        <v>160.53125</v>
      </c>
    </row>
    <row r="48" spans="1:36" s="107" customFormat="1" ht="15.75" customHeight="1" x14ac:dyDescent="0.25">
      <c r="A48" s="73" t="str">
        <f>+ResultadoVar!C46</f>
        <v>Hidrogenado</v>
      </c>
      <c r="B48" s="73" t="str">
        <f>+ResultadoVar!D46</f>
        <v xml:space="preserve">602 - Temperatura de inicio de rección </v>
      </c>
      <c r="C48" s="87" t="str">
        <f>+IFERROR(AVERAGEIFS(BDVar!$I:$I,BDVar!$D:$D,IndicadoresVar!$B48,BDVar!$C:$C,IndicadoresVar!$A48,BDVar!$A:$A,"&gt;="&amp;$F$1),"-")</f>
        <v>-</v>
      </c>
      <c r="D48" s="98" t="str">
        <f ca="1">+IFERROR(AVERAGEIFS(BDVar!$I:$I,BDVar!$D:$D,IndicadoresVar!$B48,BDVar!$C:$C,IndicadoresVar!$A48,BDVar!$A:$A,D$3),"-")</f>
        <v>-</v>
      </c>
      <c r="E48" s="98" t="str">
        <f ca="1">+IFERROR(AVERAGEIFS(BDVar!$I:$I,BDVar!$D:$D,IndicadoresVar!$B48,BDVar!$C:$C,IndicadoresVar!$A48,BDVar!$A:$A,E$3),"-")</f>
        <v>-</v>
      </c>
      <c r="F48" s="98" t="str">
        <f ca="1">+IFERROR(AVERAGEIFS(BDVar!$I:$I,BDVar!$D:$D,IndicadoresVar!$B48,BDVar!$C:$C,IndicadoresVar!$A48,BDVar!$A:$A,F$3),"-")</f>
        <v>-</v>
      </c>
      <c r="G48" s="98" t="str">
        <f ca="1">+IFERROR(AVERAGEIFS(BDVar!$I:$I,BDVar!$D:$D,IndicadoresVar!$B48,BDVar!$C:$C,IndicadoresVar!$A48,BDVar!$A:$A,G$3),"-")</f>
        <v>-</v>
      </c>
      <c r="H48" s="98" t="str">
        <f ca="1">+IFERROR(AVERAGEIFS(BDVar!$I:$I,BDVar!$D:$D,IndicadoresVar!$B48,BDVar!$C:$C,IndicadoresVar!$A48,BDVar!$A:$A,H$3),"-")</f>
        <v>-</v>
      </c>
    </row>
    <row r="49" spans="1:8" s="107" customFormat="1" ht="15.75" customHeight="1" x14ac:dyDescent="0.25">
      <c r="A49" s="73" t="str">
        <f>+ResultadoVar!C47</f>
        <v>Hidrogenado</v>
      </c>
      <c r="B49" s="73" t="str">
        <f>+ResultadoVar!D47</f>
        <v>602 - Temperatura máxima de reacción</v>
      </c>
      <c r="C49" s="87" t="str">
        <f>+IFERROR(AVERAGEIFS(BDVar!$I:$I,BDVar!$D:$D,IndicadoresVar!$B49,BDVar!$C:$C,IndicadoresVar!$A49,BDVar!$A:$A,"&gt;="&amp;$F$1),"-")</f>
        <v>-</v>
      </c>
      <c r="D49" s="98" t="str">
        <f ca="1">+IFERROR(AVERAGEIFS(BDVar!$I:$I,BDVar!$D:$D,IndicadoresVar!$B49,BDVar!$C:$C,IndicadoresVar!$A49,BDVar!$A:$A,D$3),"-")</f>
        <v>-</v>
      </c>
      <c r="E49" s="98" t="str">
        <f ca="1">+IFERROR(AVERAGEIFS(BDVar!$I:$I,BDVar!$D:$D,IndicadoresVar!$B49,BDVar!$C:$C,IndicadoresVar!$A49,BDVar!$A:$A,E$3),"-")</f>
        <v>-</v>
      </c>
      <c r="F49" s="98" t="str">
        <f ca="1">+IFERROR(AVERAGEIFS(BDVar!$I:$I,BDVar!$D:$D,IndicadoresVar!$B49,BDVar!$C:$C,IndicadoresVar!$A49,BDVar!$A:$A,F$3),"-")</f>
        <v>-</v>
      </c>
      <c r="G49" s="98" t="str">
        <f ca="1">+IFERROR(AVERAGEIFS(BDVar!$I:$I,BDVar!$D:$D,IndicadoresVar!$B49,BDVar!$C:$C,IndicadoresVar!$A49,BDVar!$A:$A,G$3),"-")</f>
        <v>-</v>
      </c>
      <c r="H49" s="98" t="str">
        <f ca="1">+IFERROR(AVERAGEIFS(BDVar!$I:$I,BDVar!$D:$D,IndicadoresVar!$B49,BDVar!$C:$C,IndicadoresVar!$A49,BDVar!$A:$A,H$3),"-")</f>
        <v>-</v>
      </c>
    </row>
    <row r="50" spans="1:8" s="107" customFormat="1" ht="15.75" customHeight="1" x14ac:dyDescent="0.25">
      <c r="A50" s="73" t="str">
        <f>+ResultadoVar!C48</f>
        <v>Hidrogenado</v>
      </c>
      <c r="B50" s="73" t="str">
        <f>+ResultadoVar!D48</f>
        <v>602 - T de salida a tanque TNL</v>
      </c>
      <c r="C50" s="87">
        <f>+IFERROR(AVERAGEIFS(BDVar!$I:$I,BDVar!$D:$D,IndicadoresVar!$B50,BDVar!$C:$C,IndicadoresVar!$A50,BDVar!$A:$A,"&gt;="&amp;$F$1),"-")</f>
        <v>114.42348551952787</v>
      </c>
      <c r="D50" s="98">
        <f ca="1">+IFERROR(AVERAGEIFS(BDVar!$I:$I,BDVar!$D:$D,IndicadoresVar!$B50,BDVar!$C:$C,IndicadoresVar!$A50,BDVar!$A:$A,D$3),"-")</f>
        <v>111.24137931034483</v>
      </c>
      <c r="E50" s="98">
        <f ca="1">+IFERROR(AVERAGEIFS(BDVar!$I:$I,BDVar!$D:$D,IndicadoresVar!$B50,BDVar!$C:$C,IndicadoresVar!$A50,BDVar!$A:$A,E$3),"-")</f>
        <v>111.26470588235294</v>
      </c>
      <c r="F50" s="98">
        <f ca="1">+IFERROR(AVERAGEIFS(BDVar!$I:$I,BDVar!$D:$D,IndicadoresVar!$B50,BDVar!$C:$C,IndicadoresVar!$A50,BDVar!$A:$A,F$3),"-")</f>
        <v>147.96875</v>
      </c>
      <c r="G50" s="98">
        <f ca="1">+IFERROR(AVERAGEIFS(BDVar!$I:$I,BDVar!$D:$D,IndicadoresVar!$B50,BDVar!$C:$C,IndicadoresVar!$A50,BDVar!$A:$A,G$3),"-")</f>
        <v>110</v>
      </c>
      <c r="H50" s="98">
        <f ca="1">+IFERROR(AVERAGEIFS(BDVar!$I:$I,BDVar!$D:$D,IndicadoresVar!$B50,BDVar!$C:$C,IndicadoresVar!$A50,BDVar!$A:$A,H$3),"-")</f>
        <v>111.375</v>
      </c>
    </row>
    <row r="51" spans="1:8" s="107" customFormat="1" ht="15.75" customHeight="1" x14ac:dyDescent="0.25">
      <c r="A51" s="73">
        <f>+ResultadoVar!C49</f>
        <v>0</v>
      </c>
      <c r="B51" s="73">
        <f>+ResultadoVar!D49</f>
        <v>0</v>
      </c>
      <c r="C51" s="87" t="str">
        <f>+IFERROR(AVERAGEIFS(BDVar!$I:$I,BDVar!$D:$D,IndicadoresVar!$B51,BDVar!$C:$C,IndicadoresVar!$A51,BDVar!$A:$A,"&gt;="&amp;$F$1),"-")</f>
        <v>-</v>
      </c>
      <c r="D51" s="98" t="str">
        <f ca="1">+IFERROR(AVERAGEIFS(BDVar!$I:$I,BDVar!$D:$D,IndicadoresVar!$B51,BDVar!$C:$C,IndicadoresVar!$A51,BDVar!$A:$A,D$3),"-")</f>
        <v>-</v>
      </c>
      <c r="E51" s="98" t="str">
        <f ca="1">+IFERROR(AVERAGEIFS(BDVar!$I:$I,BDVar!$D:$D,IndicadoresVar!$B51,BDVar!$C:$C,IndicadoresVar!$A51,BDVar!$A:$A,E$3),"-")</f>
        <v>-</v>
      </c>
      <c r="F51" s="98" t="str">
        <f ca="1">+IFERROR(AVERAGEIFS(BDVar!$I:$I,BDVar!$D:$D,IndicadoresVar!$B51,BDVar!$C:$C,IndicadoresVar!$A51,BDVar!$A:$A,F$3),"-")</f>
        <v>-</v>
      </c>
      <c r="G51" s="98" t="str">
        <f ca="1">+IFERROR(AVERAGEIFS(BDVar!$I:$I,BDVar!$D:$D,IndicadoresVar!$B51,BDVar!$C:$C,IndicadoresVar!$A51,BDVar!$A:$A,G$3),"-")</f>
        <v>-</v>
      </c>
      <c r="H51" s="98" t="str">
        <f ca="1">+IFERROR(AVERAGEIFS(BDVar!$I:$I,BDVar!$D:$D,IndicadoresVar!$B51,BDVar!$C:$C,IndicadoresVar!$A51,BDVar!$A:$A,H$3),"-")</f>
        <v>-</v>
      </c>
    </row>
    <row r="52" spans="1:8" s="107" customFormat="1" ht="15.75" customHeight="1" x14ac:dyDescent="0.25">
      <c r="A52" s="73">
        <f>+ResultadoVar!C50</f>
        <v>0</v>
      </c>
      <c r="B52" s="73">
        <f>+ResultadoVar!D50</f>
        <v>0</v>
      </c>
      <c r="C52" s="87" t="str">
        <f>+IFERROR(AVERAGEIFS(BDVar!$I:$I,BDVar!$D:$D,IndicadoresVar!$B52,BDVar!$C:$C,IndicadoresVar!$A52,BDVar!$A:$A,"&gt;="&amp;$F$1),"-")</f>
        <v>-</v>
      </c>
      <c r="D52" s="98" t="str">
        <f ca="1">+IFERROR(AVERAGEIFS(BDVar!$I:$I,BDVar!$D:$D,IndicadoresVar!$B52,BDVar!$C:$C,IndicadoresVar!$A52,BDVar!$A:$A,D$3),"-")</f>
        <v>-</v>
      </c>
      <c r="E52" s="98" t="str">
        <f ca="1">+IFERROR(AVERAGEIFS(BDVar!$I:$I,BDVar!$D:$D,IndicadoresVar!$B52,BDVar!$C:$C,IndicadoresVar!$A52,BDVar!$A:$A,E$3),"-")</f>
        <v>-</v>
      </c>
      <c r="F52" s="98" t="str">
        <f ca="1">+IFERROR(AVERAGEIFS(BDVar!$I:$I,BDVar!$D:$D,IndicadoresVar!$B52,BDVar!$C:$C,IndicadoresVar!$A52,BDVar!$A:$A,F$3),"-")</f>
        <v>-</v>
      </c>
      <c r="G52" s="98" t="str">
        <f ca="1">+IFERROR(AVERAGEIFS(BDVar!$I:$I,BDVar!$D:$D,IndicadoresVar!$B52,BDVar!$C:$C,IndicadoresVar!$A52,BDVar!$A:$A,G$3),"-")</f>
        <v>-</v>
      </c>
      <c r="H52" s="98" t="str">
        <f ca="1">+IFERROR(AVERAGEIFS(BDVar!$I:$I,BDVar!$D:$D,IndicadoresVar!$B52,BDVar!$C:$C,IndicadoresVar!$A52,BDVar!$A:$A,H$3),"-")</f>
        <v>-</v>
      </c>
    </row>
    <row r="53" spans="1:8" s="107" customFormat="1" x14ac:dyDescent="0.25">
      <c r="A53" s="109"/>
      <c r="B53" s="109"/>
      <c r="C53" s="82"/>
      <c r="D53" s="82"/>
      <c r="E53" s="82"/>
      <c r="F53" s="82"/>
      <c r="G53" s="82"/>
      <c r="H53" s="82"/>
    </row>
    <row r="54" spans="1:8" s="107" customFormat="1" x14ac:dyDescent="0.25">
      <c r="A54" s="109"/>
      <c r="B54" s="109"/>
      <c r="C54" s="82"/>
      <c r="D54" s="82"/>
      <c r="E54" s="82"/>
      <c r="F54" s="82"/>
      <c r="G54" s="82"/>
      <c r="H54" s="82"/>
    </row>
    <row r="55" spans="1:8" s="107" customFormat="1" x14ac:dyDescent="0.25">
      <c r="A55" s="109"/>
      <c r="B55" s="109"/>
      <c r="C55" s="82"/>
      <c r="D55" s="82"/>
      <c r="E55" s="82"/>
      <c r="F55" s="82"/>
      <c r="G55" s="82"/>
      <c r="H55" s="82"/>
    </row>
    <row r="56" spans="1:8" x14ac:dyDescent="0.25">
      <c r="A56"/>
      <c r="B56"/>
    </row>
    <row r="57" spans="1:8" x14ac:dyDescent="0.25">
      <c r="A57" s="83" t="s">
        <v>206</v>
      </c>
      <c r="B57"/>
      <c r="D57" s="78">
        <f ca="1">+WEEKNUM(TODAY(),21)-5</f>
        <v>29</v>
      </c>
      <c r="E57" s="78">
        <f ca="1">+WEEKNUM(TODAY(),21)-4</f>
        <v>30</v>
      </c>
      <c r="F57" s="78">
        <f ca="1">+WEEKNUM(TODAY(),21)-3</f>
        <v>31</v>
      </c>
      <c r="G57" s="78">
        <f ca="1">+WEEKNUM(TODAY(),21)-2</f>
        <v>32</v>
      </c>
      <c r="H57" s="78">
        <f ca="1">+WEEKNUM(TODAY(),21)-1</f>
        <v>33</v>
      </c>
    </row>
    <row r="58" spans="1:8" x14ac:dyDescent="0.25">
      <c r="C58" s="78" t="s">
        <v>32</v>
      </c>
      <c r="D58" s="78" t="str">
        <f ca="1">+"Semana "&amp;D57</f>
        <v>Semana 29</v>
      </c>
      <c r="E58" s="78" t="str">
        <f ca="1">+"Semana "&amp;E57</f>
        <v>Semana 30</v>
      </c>
      <c r="F58" s="78" t="str">
        <f ca="1">+"Semana "&amp;F57</f>
        <v>Semana 31</v>
      </c>
      <c r="G58" s="78" t="str">
        <f ca="1">+"Semana "&amp;G57</f>
        <v>Semana 32</v>
      </c>
      <c r="H58" s="78" t="str">
        <f ca="1">+"Semana "&amp;H57</f>
        <v>Semana 33</v>
      </c>
    </row>
    <row r="59" spans="1:8" ht="15.6" customHeight="1" x14ac:dyDescent="0.25">
      <c r="A59" s="73" t="str">
        <f>+ResultadoVar!C3</f>
        <v>Blanqueo Continuo</v>
      </c>
      <c r="B59" s="73" t="str">
        <f>+ResultadoVar!D3</f>
        <v>Color Rojo</v>
      </c>
      <c r="C59" s="82">
        <f>+IFERROR(AVERAGEIFS(BDVar!$G:$G,BDVar!$D:$D,IndicadoresVar!$B59,BDVar!$C:$C,IndicadoresVar!$A59,BDVar!$A:$A,"&gt;="&amp;$F$1),"-")</f>
        <v>0</v>
      </c>
      <c r="D59" s="82">
        <f ca="1">+IFERROR(AVERAGEIFS(BDVar!$G:$G,BDVar!$D:$D,IndicadoresVar!$B59,BDVar!$C:$C,IndicadoresVar!$A59,BDVar!$A:$A,D$3),"-")</f>
        <v>0</v>
      </c>
      <c r="E59" s="82">
        <f ca="1">+IFERROR(AVERAGEIFS(BDVar!$G:$G,BDVar!$D:$D,IndicadoresVar!$B59,BDVar!$C:$C,IndicadoresVar!$A59,BDVar!$A:$A,E$3),"-")</f>
        <v>0</v>
      </c>
      <c r="F59" s="82">
        <f ca="1">+IFERROR(AVERAGEIFS(BDVar!$G:$G,BDVar!$D:$D,IndicadoresVar!$B59,BDVar!$C:$C,IndicadoresVar!$A59,BDVar!$A:$A,F$3),"-")</f>
        <v>0</v>
      </c>
      <c r="G59" s="82">
        <f ca="1">+IFERROR(AVERAGEIFS(BDVar!$G:$G,BDVar!$D:$D,IndicadoresVar!$B59,BDVar!$C:$C,IndicadoresVar!$A59,BDVar!$A:$A,G$3),"-")</f>
        <v>0</v>
      </c>
      <c r="H59" s="82">
        <f ca="1">+IFERROR(AVERAGEIFS(BDVar!$G:$G,BDVar!$D:$D,IndicadoresVar!$B59,BDVar!$C:$C,IndicadoresVar!$A59,BDVar!$A:$A,H$3),"-")</f>
        <v>0</v>
      </c>
    </row>
    <row r="60" spans="1:8" ht="15.6" customHeight="1" x14ac:dyDescent="0.25">
      <c r="A60" s="73" t="str">
        <f>+ResultadoVar!C4</f>
        <v>Blanqueo Continuo</v>
      </c>
      <c r="B60" s="73" t="str">
        <f>+ResultadoVar!D4</f>
        <v>302 - Dosificación tierra ST#1</v>
      </c>
      <c r="C60" s="82">
        <f>+IFERROR(AVERAGEIFS(BDVar!$G:$G,BDVar!$D:$D,IndicadoresVar!$B60,BDVar!$C:$C,IndicadoresVar!$A60,BDVar!$A:$A,"&gt;="&amp;$F$1),"-")</f>
        <v>0.5</v>
      </c>
      <c r="D60" s="82">
        <f ca="1">+IFERROR(AVERAGEIFS(BDVar!$G:$G,BDVar!$D:$D,IndicadoresVar!$B60,BDVar!$C:$C,IndicadoresVar!$A60,BDVar!$A:$A,D$3),"-")</f>
        <v>0.5</v>
      </c>
      <c r="E60" s="82">
        <f ca="1">+IFERROR(AVERAGEIFS(BDVar!$G:$G,BDVar!$D:$D,IndicadoresVar!$B60,BDVar!$C:$C,IndicadoresVar!$A60,BDVar!$A:$A,E$3),"-")</f>
        <v>0.5</v>
      </c>
      <c r="F60" s="82">
        <f ca="1">+IFERROR(AVERAGEIFS(BDVar!$G:$G,BDVar!$D:$D,IndicadoresVar!$B60,BDVar!$C:$C,IndicadoresVar!$A60,BDVar!$A:$A,F$3),"-")</f>
        <v>0.5</v>
      </c>
      <c r="G60" s="82">
        <f ca="1">+IFERROR(AVERAGEIFS(BDVar!$G:$G,BDVar!$D:$D,IndicadoresVar!$B60,BDVar!$C:$C,IndicadoresVar!$A60,BDVar!$A:$A,G$3),"-")</f>
        <v>0.5</v>
      </c>
      <c r="H60" s="82">
        <f ca="1">+IFERROR(AVERAGEIFS(BDVar!$G:$G,BDVar!$D:$D,IndicadoresVar!$B60,BDVar!$C:$C,IndicadoresVar!$A60,BDVar!$A:$A,H$3),"-")</f>
        <v>0.5</v>
      </c>
    </row>
    <row r="61" spans="1:8" ht="15.6" customHeight="1" x14ac:dyDescent="0.25">
      <c r="A61" s="73" t="str">
        <f>+ResultadoVar!C5</f>
        <v>Blanqueo Continuo</v>
      </c>
      <c r="B61" s="73" t="str">
        <f>+ResultadoVar!D5</f>
        <v>302 - Dosificación tierra ST#2</v>
      </c>
      <c r="C61" s="82">
        <f>+IFERROR(AVERAGEIFS(BDVar!$G:$G,BDVar!$D:$D,IndicadoresVar!$B61,BDVar!$C:$C,IndicadoresVar!$A61,BDVar!$A:$A,"&gt;="&amp;$F$1),"-")</f>
        <v>0.5</v>
      </c>
      <c r="D61" s="82">
        <f ca="1">+IFERROR(AVERAGEIFS(BDVar!$G:$G,BDVar!$D:$D,IndicadoresVar!$B61,BDVar!$C:$C,IndicadoresVar!$A61,BDVar!$A:$A,D$3),"-")</f>
        <v>0.5</v>
      </c>
      <c r="E61" s="82">
        <f ca="1">+IFERROR(AVERAGEIFS(BDVar!$G:$G,BDVar!$D:$D,IndicadoresVar!$B61,BDVar!$C:$C,IndicadoresVar!$A61,BDVar!$A:$A,E$3),"-")</f>
        <v>0.5</v>
      </c>
      <c r="F61" s="82">
        <f ca="1">+IFERROR(AVERAGEIFS(BDVar!$G:$G,BDVar!$D:$D,IndicadoresVar!$B61,BDVar!$C:$C,IndicadoresVar!$A61,BDVar!$A:$A,F$3),"-")</f>
        <v>0.5</v>
      </c>
      <c r="G61" s="82">
        <f ca="1">+IFERROR(AVERAGEIFS(BDVar!$G:$G,BDVar!$D:$D,IndicadoresVar!$B61,BDVar!$C:$C,IndicadoresVar!$A61,BDVar!$A:$A,G$3),"-")</f>
        <v>0.5</v>
      </c>
      <c r="H61" s="82">
        <f ca="1">+IFERROR(AVERAGEIFS(BDVar!$G:$G,BDVar!$D:$D,IndicadoresVar!$B61,BDVar!$C:$C,IndicadoresVar!$A61,BDVar!$A:$A,H$3),"-")</f>
        <v>0.5</v>
      </c>
    </row>
    <row r="62" spans="1:8" ht="15.6" customHeight="1" x14ac:dyDescent="0.25">
      <c r="A62" s="73" t="str">
        <f>+ResultadoVar!C6</f>
        <v>Blanqueo Continuo</v>
      </c>
      <c r="B62" s="73" t="str">
        <f>+ResultadoVar!D6</f>
        <v>302 - Presión de vacío B#2</v>
      </c>
      <c r="C62" s="82">
        <f>+IFERROR(AVERAGEIFS(BDVar!$G:$G,BDVar!$D:$D,IndicadoresVar!$B62,BDVar!$C:$C,IndicadoresVar!$A62,BDVar!$A:$A,"&gt;="&amp;$F$1),"-")</f>
        <v>50</v>
      </c>
      <c r="D62" s="82">
        <f ca="1">+IFERROR(AVERAGEIFS(BDVar!$G:$G,BDVar!$D:$D,IndicadoresVar!$B62,BDVar!$C:$C,IndicadoresVar!$A62,BDVar!$A:$A,D$3),"-")</f>
        <v>50</v>
      </c>
      <c r="E62" s="82">
        <f ca="1">+IFERROR(AVERAGEIFS(BDVar!$G:$G,BDVar!$D:$D,IndicadoresVar!$B62,BDVar!$C:$C,IndicadoresVar!$A62,BDVar!$A:$A,E$3),"-")</f>
        <v>50</v>
      </c>
      <c r="F62" s="82">
        <f ca="1">+IFERROR(AVERAGEIFS(BDVar!$G:$G,BDVar!$D:$D,IndicadoresVar!$B62,BDVar!$C:$C,IndicadoresVar!$A62,BDVar!$A:$A,F$3),"-")</f>
        <v>50</v>
      </c>
      <c r="G62" s="82">
        <f ca="1">+IFERROR(AVERAGEIFS(BDVar!$G:$G,BDVar!$D:$D,IndicadoresVar!$B62,BDVar!$C:$C,IndicadoresVar!$A62,BDVar!$A:$A,G$3),"-")</f>
        <v>50</v>
      </c>
      <c r="H62" s="82">
        <f ca="1">+IFERROR(AVERAGEIFS(BDVar!$G:$G,BDVar!$D:$D,IndicadoresVar!$B62,BDVar!$C:$C,IndicadoresVar!$A62,BDVar!$A:$A,H$3),"-")</f>
        <v>50</v>
      </c>
    </row>
    <row r="63" spans="1:8" ht="15.6" customHeight="1" x14ac:dyDescent="0.25">
      <c r="A63" s="73" t="str">
        <f>+ResultadoVar!C7</f>
        <v>Deso DeSmet</v>
      </c>
      <c r="B63" s="73" t="str">
        <f>+ResultadoVar!D7</f>
        <v>Acidez</v>
      </c>
      <c r="C63" s="82">
        <f>+IFERROR(AVERAGEIFS(BDVar!$G:$G,BDVar!$D:$D,IndicadoresVar!$B63,BDVar!$C:$C,IndicadoresVar!$A63,BDVar!$A:$A,"&gt;="&amp;$F$1),"-")</f>
        <v>0</v>
      </c>
      <c r="D63" s="82">
        <f ca="1">+IFERROR(AVERAGEIFS(BDVar!$G:$G,BDVar!$D:$D,IndicadoresVar!$B63,BDVar!$C:$C,IndicadoresVar!$A63,BDVar!$A:$A,D$3),"-")</f>
        <v>0</v>
      </c>
      <c r="E63" s="82">
        <f ca="1">+IFERROR(AVERAGEIFS(BDVar!$G:$G,BDVar!$D:$D,IndicadoresVar!$B63,BDVar!$C:$C,IndicadoresVar!$A63,BDVar!$A:$A,E$3),"-")</f>
        <v>0</v>
      </c>
      <c r="F63" s="82">
        <f ca="1">+IFERROR(AVERAGEIFS(BDVar!$G:$G,BDVar!$D:$D,IndicadoresVar!$B63,BDVar!$C:$C,IndicadoresVar!$A63,BDVar!$A:$A,F$3),"-")</f>
        <v>0</v>
      </c>
      <c r="G63" s="82">
        <f ca="1">+IFERROR(AVERAGEIFS(BDVar!$G:$G,BDVar!$D:$D,IndicadoresVar!$B63,BDVar!$C:$C,IndicadoresVar!$A63,BDVar!$A:$A,G$3),"-")</f>
        <v>0</v>
      </c>
      <c r="H63" s="82">
        <f ca="1">+IFERROR(AVERAGEIFS(BDVar!$G:$G,BDVar!$D:$D,IndicadoresVar!$B63,BDVar!$C:$C,IndicadoresVar!$A63,BDVar!$A:$A,H$3),"-")</f>
        <v>0</v>
      </c>
    </row>
    <row r="64" spans="1:8" ht="15.6" customHeight="1" x14ac:dyDescent="0.25">
      <c r="A64" s="73" t="str">
        <f>+ResultadoVar!C8</f>
        <v>Deso DeSmet</v>
      </c>
      <c r="B64" s="73" t="str">
        <f>+ResultadoVar!D8</f>
        <v>304 - Presión de vacío</v>
      </c>
      <c r="C64" s="82">
        <f>+IFERROR(AVERAGEIFS(BDVar!$G:$G,BDVar!$D:$D,IndicadoresVar!$B64,BDVar!$C:$C,IndicadoresVar!$A64,BDVar!$A:$A,"&gt;="&amp;$F$1),"-")</f>
        <v>2</v>
      </c>
      <c r="D64" s="82">
        <f ca="1">+IFERROR(AVERAGEIFS(BDVar!$G:$G,BDVar!$D:$D,IndicadoresVar!$B64,BDVar!$C:$C,IndicadoresVar!$A64,BDVar!$A:$A,D$3),"-")</f>
        <v>2</v>
      </c>
      <c r="E64" s="82">
        <f ca="1">+IFERROR(AVERAGEIFS(BDVar!$G:$G,BDVar!$D:$D,IndicadoresVar!$B64,BDVar!$C:$C,IndicadoresVar!$A64,BDVar!$A:$A,E$3),"-")</f>
        <v>2</v>
      </c>
      <c r="F64" s="82">
        <f ca="1">+IFERROR(AVERAGEIFS(BDVar!$G:$G,BDVar!$D:$D,IndicadoresVar!$B64,BDVar!$C:$C,IndicadoresVar!$A64,BDVar!$A:$A,F$3),"-")</f>
        <v>2</v>
      </c>
      <c r="G64" s="82">
        <f ca="1">+IFERROR(AVERAGEIFS(BDVar!$G:$G,BDVar!$D:$D,IndicadoresVar!$B64,BDVar!$C:$C,IndicadoresVar!$A64,BDVar!$A:$A,G$3),"-")</f>
        <v>2</v>
      </c>
      <c r="H64" s="82">
        <f ca="1">+IFERROR(AVERAGEIFS(BDVar!$G:$G,BDVar!$D:$D,IndicadoresVar!$B64,BDVar!$C:$C,IndicadoresVar!$A64,BDVar!$A:$A,H$3),"-")</f>
        <v>2</v>
      </c>
    </row>
    <row r="65" spans="1:10" ht="15.6" customHeight="1" x14ac:dyDescent="0.25">
      <c r="A65" s="73" t="str">
        <f>+ResultadoVar!C9</f>
        <v>Deso DeSmet</v>
      </c>
      <c r="B65" s="73" t="str">
        <f>+ResultadoVar!D9</f>
        <v>304 - Presión de vapor directo</v>
      </c>
      <c r="C65" s="82">
        <f>+IFERROR(AVERAGEIFS(BDVar!$G:$G,BDVar!$D:$D,IndicadoresVar!$B65,BDVar!$C:$C,IndicadoresVar!$A65,BDVar!$A:$A,"&gt;="&amp;$F$1),"-")</f>
        <v>1.5499999999999998</v>
      </c>
      <c r="D65" s="82">
        <f ca="1">+IFERROR(AVERAGEIFS(BDVar!$G:$G,BDVar!$D:$D,IndicadoresVar!$B65,BDVar!$C:$C,IndicadoresVar!$A65,BDVar!$A:$A,D$3),"-")</f>
        <v>1.6</v>
      </c>
      <c r="E65" s="82">
        <f ca="1">+IFERROR(AVERAGEIFS(BDVar!$G:$G,BDVar!$D:$D,IndicadoresVar!$B65,BDVar!$C:$C,IndicadoresVar!$A65,BDVar!$A:$A,E$3),"-")</f>
        <v>1.6</v>
      </c>
      <c r="F65" s="82">
        <f ca="1">+IFERROR(AVERAGEIFS(BDVar!$G:$G,BDVar!$D:$D,IndicadoresVar!$B65,BDVar!$C:$C,IndicadoresVar!$A65,BDVar!$A:$A,F$3),"-")</f>
        <v>1.6</v>
      </c>
      <c r="G65" s="82">
        <f ca="1">+IFERROR(AVERAGEIFS(BDVar!$G:$G,BDVar!$D:$D,IndicadoresVar!$B65,BDVar!$C:$C,IndicadoresVar!$A65,BDVar!$A:$A,G$3),"-")</f>
        <v>1.3</v>
      </c>
      <c r="H65" s="82">
        <f ca="1">+IFERROR(AVERAGEIFS(BDVar!$G:$G,BDVar!$D:$D,IndicadoresVar!$B65,BDVar!$C:$C,IndicadoresVar!$A65,BDVar!$A:$A,H$3),"-")</f>
        <v>1.3</v>
      </c>
    </row>
    <row r="66" spans="1:10" ht="15.6" customHeight="1" x14ac:dyDescent="0.25">
      <c r="A66" s="73" t="str">
        <f>+ResultadoVar!C10</f>
        <v>Deso DeSmet</v>
      </c>
      <c r="B66" s="73" t="str">
        <f>+ResultadoVar!D10</f>
        <v>304 - T vapor directo</v>
      </c>
      <c r="C66" s="82">
        <f>+IFERROR(AVERAGEIFS(BDVar!$G:$G,BDVar!$D:$D,IndicadoresVar!$B66,BDVar!$C:$C,IndicadoresVar!$A66,BDVar!$A:$A,"&gt;="&amp;$F$1),"-")</f>
        <v>180</v>
      </c>
      <c r="D66" s="82">
        <f ca="1">+IFERROR(AVERAGEIFS(BDVar!$G:$G,BDVar!$D:$D,IndicadoresVar!$B66,BDVar!$C:$C,IndicadoresVar!$A66,BDVar!$A:$A,D$3),"-")</f>
        <v>180</v>
      </c>
      <c r="E66" s="82">
        <f ca="1">+IFERROR(AVERAGEIFS(BDVar!$G:$G,BDVar!$D:$D,IndicadoresVar!$B66,BDVar!$C:$C,IndicadoresVar!$A66,BDVar!$A:$A,E$3),"-")</f>
        <v>180</v>
      </c>
      <c r="F66" s="82">
        <f ca="1">+IFERROR(AVERAGEIFS(BDVar!$G:$G,BDVar!$D:$D,IndicadoresVar!$B66,BDVar!$C:$C,IndicadoresVar!$A66,BDVar!$A:$A,F$3),"-")</f>
        <v>180</v>
      </c>
      <c r="G66" s="82">
        <f ca="1">+IFERROR(AVERAGEIFS(BDVar!$G:$G,BDVar!$D:$D,IndicadoresVar!$B66,BDVar!$C:$C,IndicadoresVar!$A66,BDVar!$A:$A,G$3),"-")</f>
        <v>180</v>
      </c>
      <c r="H66" s="82">
        <f ca="1">+IFERROR(AVERAGEIFS(BDVar!$G:$G,BDVar!$D:$D,IndicadoresVar!$B66,BDVar!$C:$C,IndicadoresVar!$A66,BDVar!$A:$A,H$3),"-")</f>
        <v>180</v>
      </c>
    </row>
    <row r="67" spans="1:10" s="145" customFormat="1" ht="15.6" customHeight="1" x14ac:dyDescent="0.25">
      <c r="A67" s="148" t="str">
        <f>+ResultadoVar!C11</f>
        <v>Deso DeSmet</v>
      </c>
      <c r="B67" s="148" t="str">
        <f>+ResultadoVar!D11</f>
        <v>304 - Tiempo de calentamiento piso 2</v>
      </c>
      <c r="C67" s="149">
        <f>+IFERROR(AVERAGEIFS(BDVar!$G:$G,BDVar!$D:$D,IndicadoresVar!$B67,BDVar!$C:$C,IndicadoresVar!$A67,BDVar!$A:$A,"&gt;="&amp;$F$1),"-")</f>
        <v>16</v>
      </c>
      <c r="D67" s="149">
        <f ca="1">+IFERROR(AVERAGEIFS(BDVar!$G:$G,BDVar!$D:$D,IndicadoresVar!$B67,BDVar!$C:$C,IndicadoresVar!$A67,BDVar!$A:$A,D$3),"-")</f>
        <v>16</v>
      </c>
      <c r="E67" s="149">
        <f ca="1">+IFERROR(AVERAGEIFS(BDVar!$G:$G,BDVar!$D:$D,IndicadoresVar!$B67,BDVar!$C:$C,IndicadoresVar!$A67,BDVar!$A:$A,E$3),"-")</f>
        <v>16</v>
      </c>
      <c r="F67" s="149">
        <f ca="1">+IFERROR(AVERAGEIFS(BDVar!$G:$G,BDVar!$D:$D,IndicadoresVar!$B67,BDVar!$C:$C,IndicadoresVar!$A67,BDVar!$A:$A,F$3),"-")</f>
        <v>16</v>
      </c>
      <c r="G67" s="149">
        <f ca="1">+IFERROR(AVERAGEIFS(BDVar!$G:$G,BDVar!$D:$D,IndicadoresVar!$B67,BDVar!$C:$C,IndicadoresVar!$A67,BDVar!$A:$A,G$3),"-")</f>
        <v>16</v>
      </c>
      <c r="H67" s="149">
        <f ca="1">+IFERROR(AVERAGEIFS(BDVar!$G:$G,BDVar!$D:$D,IndicadoresVar!$B67,BDVar!$C:$C,IndicadoresVar!$A67,BDVar!$A:$A,H$3),"-")</f>
        <v>16</v>
      </c>
    </row>
    <row r="68" spans="1:10" ht="15.6" customHeight="1" x14ac:dyDescent="0.25">
      <c r="A68" s="73" t="str">
        <f>+ResultadoVar!C12</f>
        <v>Deso Gianazza</v>
      </c>
      <c r="B68" s="73" t="str">
        <f>+ResultadoVar!D12</f>
        <v>Acidez</v>
      </c>
      <c r="C68" s="82">
        <f>+IFERROR(AVERAGEIFS(BDVar!$G:$G,BDVar!$D:$D,IndicadoresVar!$B68,BDVar!$C:$C,IndicadoresVar!$A68,BDVar!$A:$A,"&gt;="&amp;$F$1),"-")</f>
        <v>0</v>
      </c>
      <c r="D68" s="82">
        <f ca="1">+IFERROR(AVERAGEIFS(BDVar!$G:$G,BDVar!$D:$D,IndicadoresVar!$B68,BDVar!$C:$C,IndicadoresVar!$A68,BDVar!$A:$A,D$3),"-")</f>
        <v>0</v>
      </c>
      <c r="E68" s="82">
        <f ca="1">+IFERROR(AVERAGEIFS(BDVar!$G:$G,BDVar!$D:$D,IndicadoresVar!$B68,BDVar!$C:$C,IndicadoresVar!$A68,BDVar!$A:$A,E$3),"-")</f>
        <v>0</v>
      </c>
      <c r="F68" s="82">
        <f ca="1">+IFERROR(AVERAGEIFS(BDVar!$G:$G,BDVar!$D:$D,IndicadoresVar!$B68,BDVar!$C:$C,IndicadoresVar!$A68,BDVar!$A:$A,F$3),"-")</f>
        <v>0</v>
      </c>
      <c r="G68" s="82">
        <f ca="1">+IFERROR(AVERAGEIFS(BDVar!$G:$G,BDVar!$D:$D,IndicadoresVar!$B68,BDVar!$C:$C,IndicadoresVar!$A68,BDVar!$A:$A,G$3),"-")</f>
        <v>0</v>
      </c>
      <c r="H68" s="82">
        <f ca="1">+IFERROR(AVERAGEIFS(BDVar!$G:$G,BDVar!$D:$D,IndicadoresVar!$B68,BDVar!$C:$C,IndicadoresVar!$A68,BDVar!$A:$A,H$3),"-")</f>
        <v>0</v>
      </c>
    </row>
    <row r="69" spans="1:10" ht="15.6" customHeight="1" x14ac:dyDescent="0.25">
      <c r="A69" s="73" t="str">
        <f>+ResultadoVar!C13</f>
        <v>Deso Gianazza</v>
      </c>
      <c r="B69" s="73" t="str">
        <f>+ResultadoVar!D13</f>
        <v>404 - Presión de vacío</v>
      </c>
      <c r="C69" s="82">
        <f>+IFERROR(AVERAGEIFS(BDVar!$G:$G,BDVar!$D:$D,IndicadoresVar!$B69,BDVar!$C:$C,IndicadoresVar!$A69,BDVar!$A:$A,"&gt;="&amp;$F$1),"-")</f>
        <v>0</v>
      </c>
      <c r="D69" s="82">
        <f ca="1">+IFERROR(AVERAGEIFS(BDVar!$G:$G,BDVar!$D:$D,IndicadoresVar!$B69,BDVar!$C:$C,IndicadoresVar!$A69,BDVar!$A:$A,D$3),"-")</f>
        <v>0</v>
      </c>
      <c r="E69" s="82">
        <f ca="1">+IFERROR(AVERAGEIFS(BDVar!$G:$G,BDVar!$D:$D,IndicadoresVar!$B69,BDVar!$C:$C,IndicadoresVar!$A69,BDVar!$A:$A,E$3),"-")</f>
        <v>0</v>
      </c>
      <c r="F69" s="82">
        <f ca="1">+IFERROR(AVERAGEIFS(BDVar!$G:$G,BDVar!$D:$D,IndicadoresVar!$B69,BDVar!$C:$C,IndicadoresVar!$A69,BDVar!$A:$A,F$3),"-")</f>
        <v>0</v>
      </c>
      <c r="G69" s="82">
        <f ca="1">+IFERROR(AVERAGEIFS(BDVar!$G:$G,BDVar!$D:$D,IndicadoresVar!$B69,BDVar!$C:$C,IndicadoresVar!$A69,BDVar!$A:$A,G$3),"-")</f>
        <v>0</v>
      </c>
      <c r="H69" s="82">
        <f ca="1">+IFERROR(AVERAGEIFS(BDVar!$G:$G,BDVar!$D:$D,IndicadoresVar!$B69,BDVar!$C:$C,IndicadoresVar!$A69,BDVar!$A:$A,H$3),"-")</f>
        <v>0</v>
      </c>
    </row>
    <row r="70" spans="1:10" ht="15.6" customHeight="1" x14ac:dyDescent="0.25">
      <c r="A70" s="73" t="str">
        <f>+ResultadoVar!C14</f>
        <v>Deso Gianazza</v>
      </c>
      <c r="B70" s="73" t="str">
        <f>+ResultadoVar!D14</f>
        <v>404 - Presión de vapor directo</v>
      </c>
      <c r="C70" s="82">
        <f>+IFERROR(AVERAGEIFS(BDVar!$G:$G,BDVar!$D:$D,IndicadoresVar!$B70,BDVar!$C:$C,IndicadoresVar!$A70,BDVar!$A:$A,"&gt;="&amp;$F$1),"-")</f>
        <v>1.5</v>
      </c>
      <c r="D70" s="82">
        <f ca="1">+IFERROR(AVERAGEIFS(BDVar!$G:$G,BDVar!$D:$D,IndicadoresVar!$B70,BDVar!$C:$C,IndicadoresVar!$A70,BDVar!$A:$A,D$3),"-")</f>
        <v>1.5</v>
      </c>
      <c r="E70" s="82">
        <f ca="1">+IFERROR(AVERAGEIFS(BDVar!$G:$G,BDVar!$D:$D,IndicadoresVar!$B70,BDVar!$C:$C,IndicadoresVar!$A70,BDVar!$A:$A,E$3),"-")</f>
        <v>1.5</v>
      </c>
      <c r="F70" s="82">
        <f ca="1">+IFERROR(AVERAGEIFS(BDVar!$G:$G,BDVar!$D:$D,IndicadoresVar!$B70,BDVar!$C:$C,IndicadoresVar!$A70,BDVar!$A:$A,F$3),"-")</f>
        <v>1.5</v>
      </c>
      <c r="G70" s="82">
        <f ca="1">+IFERROR(AVERAGEIFS(BDVar!$G:$G,BDVar!$D:$D,IndicadoresVar!$B70,BDVar!$C:$C,IndicadoresVar!$A70,BDVar!$A:$A,G$3),"-")</f>
        <v>1.5</v>
      </c>
      <c r="H70" s="82">
        <f ca="1">+IFERROR(AVERAGEIFS(BDVar!$G:$G,BDVar!$D:$D,IndicadoresVar!$B70,BDVar!$C:$C,IndicadoresVar!$A70,BDVar!$A:$A,H$3),"-")</f>
        <v>1.5</v>
      </c>
    </row>
    <row r="71" spans="1:10" s="136" customFormat="1" ht="15.6" customHeight="1" x14ac:dyDescent="0.25">
      <c r="A71" s="137" t="str">
        <f>+ResultadoVar!C15</f>
        <v>Deso Gianazza</v>
      </c>
      <c r="B71" s="137" t="str">
        <f>+ResultadoVar!D15</f>
        <v>404 - T desodorización</v>
      </c>
      <c r="C71" s="138">
        <f>+IFERROR(AVERAGEIFS(BDVar!$G:$G,BDVar!$D:$D,IndicadoresVar!$B71,BDVar!$C:$C,IndicadoresVar!$A71,BDVar!$A:$A,"&gt;="&amp;$F$1),"-")</f>
        <v>245</v>
      </c>
      <c r="D71" s="138">
        <f ca="1">+IFERROR(AVERAGEIFS(BDVar!$G:$G,BDVar!$D:$D,IndicadoresVar!$B71,BDVar!$C:$C,IndicadoresVar!$A71,BDVar!$A:$A,D$3),"-")</f>
        <v>245</v>
      </c>
      <c r="E71" s="138">
        <f ca="1">+IFERROR(AVERAGEIFS(BDVar!$G:$G,BDVar!$D:$D,IndicadoresVar!$B71,BDVar!$C:$C,IndicadoresVar!$A71,BDVar!$A:$A,E$3),"-")</f>
        <v>245</v>
      </c>
      <c r="F71" s="138">
        <f ca="1">+IFERROR(AVERAGEIFS(BDVar!$G:$G,BDVar!$D:$D,IndicadoresVar!$B71,BDVar!$C:$C,IndicadoresVar!$A71,BDVar!$A:$A,F$3),"-")</f>
        <v>245</v>
      </c>
      <c r="G71" s="138">
        <f ca="1">+IFERROR(AVERAGEIFS(BDVar!$G:$G,BDVar!$D:$D,IndicadoresVar!$B71,BDVar!$C:$C,IndicadoresVar!$A71,BDVar!$A:$A,G$3),"-")</f>
        <v>245</v>
      </c>
      <c r="H71" s="138">
        <f ca="1">+IFERROR(AVERAGEIFS(BDVar!$G:$G,BDVar!$D:$D,IndicadoresVar!$B71,BDVar!$C:$C,IndicadoresVar!$A71,BDVar!$A:$A,H$3),"-")</f>
        <v>245</v>
      </c>
    </row>
    <row r="72" spans="1:10" s="145" customFormat="1" ht="15.6" customHeight="1" x14ac:dyDescent="0.25">
      <c r="A72" s="137" t="str">
        <f>+ResultadoVar!C16</f>
        <v>14 - PFT0 - Bock&amp;Sohn</v>
      </c>
      <c r="B72" s="137" t="str">
        <f>+ResultadoVar!D16</f>
        <v>T° Salida Tubo 8 Critica mayor al maximo</v>
      </c>
      <c r="C72" s="138">
        <f>+IFERROR(AVERAGEIFS(BDVar!$G:$G,BDVar!$D:$D,IndicadoresVar!$B72,BDVar!$C:$C,IndicadoresVar!$A72,BDVar!$G:$G,15,BDVar!$A:$A,"&gt;="&amp;$F$1),"-")</f>
        <v>15</v>
      </c>
      <c r="D72" s="138">
        <f ca="1">+IFERROR(AVERAGEIFS(BDVar!$G:$G,BDVar!$D:$D,IndicadoresVar!$B72,BDVar!$C:$C,IndicadoresVar!$A72,BDVar!$G:$G,15,BDVar!$A:$A,D$3),NA())</f>
        <v>15</v>
      </c>
      <c r="E72" s="138" t="e">
        <f ca="1">+IFERROR(AVERAGEIFS(BDVar!$G:$G,BDVar!$D:$D,IndicadoresVar!$B72,BDVar!$C:$C,IndicadoresVar!$A72,BDVar!$G:$G,15,BDVar!$A:$A,E$3),NA())</f>
        <v>#N/A</v>
      </c>
      <c r="F72" s="138">
        <f ca="1">+IFERROR(AVERAGEIFS(BDVar!$G:$G,BDVar!$D:$D,IndicadoresVar!$B72,BDVar!$C:$C,IndicadoresVar!$A72,BDVar!$G:$G,15,BDVar!$A:$A,F$3),NA())</f>
        <v>15</v>
      </c>
      <c r="G72" s="138">
        <f ca="1">+IFERROR(AVERAGEIFS(BDVar!$G:$G,BDVar!$D:$D,IndicadoresVar!$B72,BDVar!$C:$C,IndicadoresVar!$A72,BDVar!$G:$G,15,BDVar!$A:$A,G$3),NA())</f>
        <v>15</v>
      </c>
      <c r="H72" s="138">
        <f ca="1">+IFERROR(AVERAGEIFS(BDVar!$G:$G,BDVar!$D:$D,IndicadoresVar!$B72,BDVar!$C:$C,IndicadoresVar!$A72,BDVar!$G:$G,15,BDVar!$A:$A,H$3),NA())</f>
        <v>15</v>
      </c>
      <c r="J72" s="147"/>
    </row>
    <row r="73" spans="1:10" s="145" customFormat="1" ht="15.6" customHeight="1" x14ac:dyDescent="0.25">
      <c r="A73" s="137" t="str">
        <f>+ResultadoVar!C17</f>
        <v>14 - PFT0 - Bock&amp;Sohn</v>
      </c>
      <c r="B73" s="137" t="str">
        <f>+ResultadoVar!D17</f>
        <v>T° Salida Tubo 8 Critica mayor al maximo</v>
      </c>
      <c r="C73" s="138">
        <f>+IFERROR(AVERAGEIFS(BDVar!$G:$G,BDVar!$D:$D,IndicadoresVar!$B73,BDVar!$C:$C,IndicadoresVar!$A73,BDVar!$G:$G,16,BDVar!$A:$A,"&gt;="&amp;$F$1),"-")</f>
        <v>16</v>
      </c>
      <c r="D73" s="138">
        <f ca="1">+IFERROR(AVERAGEIFS(BDVar!$G:$G,BDVar!$D:$D,IndicadoresVar!$B73,BDVar!$C:$C,IndicadoresVar!$A73,BDVar!$G:$G,16,BDVar!$A:$A,D$3),NA())</f>
        <v>16</v>
      </c>
      <c r="E73" s="138">
        <f ca="1">+IFERROR(AVERAGEIFS(BDVar!$G:$G,BDVar!$D:$D,IndicadoresVar!$B73,BDVar!$C:$C,IndicadoresVar!$A73,BDVar!$G:$G,16,BDVar!$A:$A,E$3),NA())</f>
        <v>16</v>
      </c>
      <c r="F73" s="138" t="e">
        <f ca="1">+IFERROR(AVERAGEIFS(BDVar!$G:$G,BDVar!$D:$D,IndicadoresVar!$B73,BDVar!$C:$C,IndicadoresVar!$A73,BDVar!$G:$G,16,BDVar!$A:$A,F$3),NA())</f>
        <v>#N/A</v>
      </c>
      <c r="G73" s="138">
        <f ca="1">+IFERROR(AVERAGEIFS(BDVar!$G:$G,BDVar!$D:$D,IndicadoresVar!$B73,BDVar!$C:$C,IndicadoresVar!$A73,BDVar!$G:$G,16,BDVar!$A:$A,G$3),NA())</f>
        <v>16</v>
      </c>
      <c r="H73" s="138">
        <f ca="1">+IFERROR(AVERAGEIFS(BDVar!$G:$G,BDVar!$D:$D,IndicadoresVar!$B73,BDVar!$C:$C,IndicadoresVar!$A73,BDVar!$G:$G,16,BDVar!$A:$A,H$3),NA())</f>
        <v>16</v>
      </c>
    </row>
    <row r="74" spans="1:10" ht="15.6" customHeight="1" x14ac:dyDescent="0.25">
      <c r="A74" s="73" t="str">
        <f>+ResultadoVar!C18</f>
        <v>Sebo Fusion</v>
      </c>
      <c r="B74" s="73" t="str">
        <f>+ResultadoVar!D18</f>
        <v>Acidez</v>
      </c>
      <c r="C74" s="82">
        <f>+IFERROR(AVERAGEIFS(BDVar!$G:$G,BDVar!$D:$D,IndicadoresVar!$B74,BDVar!$C:$C,IndicadoresVar!$A74,BDVar!$A:$A,"&gt;="&amp;$F$1),"-")</f>
        <v>0</v>
      </c>
      <c r="D74" s="82">
        <f ca="1">+IFERROR(AVERAGEIFS(BDVar!$G:$G,BDVar!$D:$D,IndicadoresVar!$B74,BDVar!$C:$C,IndicadoresVar!$A74,BDVar!$A:$A,D$3),"-")</f>
        <v>0</v>
      </c>
      <c r="E74" s="82">
        <f ca="1">+IFERROR(AVERAGEIFS(BDVar!$G:$G,BDVar!$D:$D,IndicadoresVar!$B74,BDVar!$C:$C,IndicadoresVar!$A74,BDVar!$A:$A,E$3),"-")</f>
        <v>0</v>
      </c>
      <c r="F74" s="82">
        <f ca="1">+IFERROR(AVERAGEIFS(BDVar!$G:$G,BDVar!$D:$D,IndicadoresVar!$B74,BDVar!$C:$C,IndicadoresVar!$A74,BDVar!$A:$A,F$3),"-")</f>
        <v>0</v>
      </c>
      <c r="G74" s="82">
        <f ca="1">+IFERROR(AVERAGEIFS(BDVar!$G:$G,BDVar!$D:$D,IndicadoresVar!$B74,BDVar!$C:$C,IndicadoresVar!$A74,BDVar!$A:$A,G$3),"-")</f>
        <v>0</v>
      </c>
      <c r="H74" s="82">
        <f ca="1">+IFERROR(AVERAGEIFS(BDVar!$G:$G,BDVar!$D:$D,IndicadoresVar!$B74,BDVar!$C:$C,IndicadoresVar!$A74,BDVar!$A:$A,H$3),"-")</f>
        <v>0</v>
      </c>
    </row>
    <row r="75" spans="1:10" s="142" customFormat="1" ht="15.6" customHeight="1" x14ac:dyDescent="0.25">
      <c r="A75" s="73" t="str">
        <f>+ResultadoVar!C19</f>
        <v>Fase Grasa</v>
      </c>
      <c r="B75" s="73" t="str">
        <f>+ResultadoVar!D19</f>
        <v>Acidez</v>
      </c>
      <c r="C75" s="82">
        <f>+IFERROR(AVERAGEIFS(BDVar!$G:$G,BDVar!$D:$D,IndicadoresVar!$B75,BDVar!$C:$C,IndicadoresVar!$A75,BDVar!$A:$A,"&gt;="&amp;$F$1),"-")</f>
        <v>0</v>
      </c>
      <c r="D75" s="82">
        <f ca="1">+IFERROR(AVERAGEIFS(BDVar!$G:$G,BDVar!$D:$D,IndicadoresVar!$B75,BDVar!$C:$C,IndicadoresVar!$A75,BDVar!$A:$A,D$3),"-")</f>
        <v>0</v>
      </c>
      <c r="E75" s="82">
        <f ca="1">+IFERROR(AVERAGEIFS(BDVar!$G:$G,BDVar!$D:$D,IndicadoresVar!$B75,BDVar!$C:$C,IndicadoresVar!$A75,BDVar!$A:$A,E$3),"-")</f>
        <v>0</v>
      </c>
      <c r="F75" s="82">
        <f ca="1">+IFERROR(AVERAGEIFS(BDVar!$G:$G,BDVar!$D:$D,IndicadoresVar!$B75,BDVar!$C:$C,IndicadoresVar!$A75,BDVar!$A:$A,F$3),"-")</f>
        <v>0</v>
      </c>
      <c r="G75" s="82">
        <f ca="1">+IFERROR(AVERAGEIFS(BDVar!$G:$G,BDVar!$D:$D,IndicadoresVar!$B75,BDVar!$C:$C,IndicadoresVar!$A75,BDVar!$A:$A,G$3),"-")</f>
        <v>0</v>
      </c>
      <c r="H75" s="82">
        <f ca="1">+IFERROR(AVERAGEIFS(BDVar!$G:$G,BDVar!$D:$D,IndicadoresVar!$B75,BDVar!$C:$C,IndicadoresVar!$A75,BDVar!$A:$A,H$3),"-")</f>
        <v>0</v>
      </c>
    </row>
    <row r="76" spans="1:10" ht="15.6" customHeight="1" x14ac:dyDescent="0.25">
      <c r="A76" s="73" t="str">
        <f>+ResultadoVar!C20</f>
        <v>Refinación de Aceite</v>
      </c>
      <c r="B76" s="73" t="str">
        <f>+ResultadoVar!D20</f>
        <v>Jabones</v>
      </c>
      <c r="C76" s="82">
        <f>+IFERROR(AVERAGEIFS(BDVar!$G:$G,BDVar!$D:$D,IndicadoresVar!$B76,BDVar!$C:$C,IndicadoresVar!$A76,BDVar!$A:$A,"&gt;="&amp;$F$1),"-")</f>
        <v>0</v>
      </c>
      <c r="D76" s="82">
        <f ca="1">+IFERROR(AVERAGEIFS(BDVar!$G:$G,BDVar!$D:$D,IndicadoresVar!$B76,BDVar!$C:$C,IndicadoresVar!$A76,BDVar!$A:$A,D$3),"-")</f>
        <v>0</v>
      </c>
      <c r="E76" s="82">
        <f ca="1">+IFERROR(AVERAGEIFS(BDVar!$G:$G,BDVar!$D:$D,IndicadoresVar!$B76,BDVar!$C:$C,IndicadoresVar!$A76,BDVar!$A:$A,E$3),"-")</f>
        <v>0</v>
      </c>
      <c r="F76" s="82">
        <f ca="1">+IFERROR(AVERAGEIFS(BDVar!$G:$G,BDVar!$D:$D,IndicadoresVar!$B76,BDVar!$C:$C,IndicadoresVar!$A76,BDVar!$A:$A,F$3),"-")</f>
        <v>0</v>
      </c>
      <c r="G76" s="82">
        <f ca="1">+IFERROR(AVERAGEIFS(BDVar!$G:$G,BDVar!$D:$D,IndicadoresVar!$B76,BDVar!$C:$C,IndicadoresVar!$A76,BDVar!$A:$A,G$3),"-")</f>
        <v>0</v>
      </c>
      <c r="H76" s="82">
        <f ca="1">+IFERROR(AVERAGEIFS(BDVar!$G:$G,BDVar!$D:$D,IndicadoresVar!$B76,BDVar!$C:$C,IndicadoresVar!$A76,BDVar!$A:$A,H$3),"-")</f>
        <v>0</v>
      </c>
    </row>
    <row r="77" spans="1:10" s="145" customFormat="1" ht="15.6" customHeight="1" x14ac:dyDescent="0.25">
      <c r="A77" s="73" t="str">
        <f>+ResultadoVar!C21</f>
        <v>95 - Blanqueador Aceite</v>
      </c>
      <c r="B77" s="73" t="str">
        <f>+ResultadoVar!D21</f>
        <v>Fosforo Total</v>
      </c>
      <c r="C77" s="82">
        <f>+IFERROR(AVERAGEIFS(BDVar!$G:$G,BDVar!$D:$D,IndicadoresVar!$B77,BDVar!$C:$C,IndicadoresVar!$A77,BDVar!$A:$A,"&gt;="&amp;$F$1),"-")</f>
        <v>0</v>
      </c>
      <c r="D77" s="82">
        <f ca="1">+IFERROR(AVERAGEIFS(BDVar!$G:$G,BDVar!$D:$D,IndicadoresVar!$B77,BDVar!$C:$C,IndicadoresVar!$A77,BDVar!$A:$A,D$3),NA())</f>
        <v>0</v>
      </c>
      <c r="E77" s="82">
        <f ca="1">+IFERROR(AVERAGEIFS(BDVar!$G:$G,BDVar!$D:$D,IndicadoresVar!$B77,BDVar!$C:$C,IndicadoresVar!$A77,BDVar!$A:$A,E$3),NA())</f>
        <v>0</v>
      </c>
      <c r="F77" s="82">
        <f ca="1">+IFERROR(AVERAGEIFS(BDVar!$G:$G,BDVar!$D:$D,IndicadoresVar!$B77,BDVar!$C:$C,IndicadoresVar!$A77,BDVar!$A:$A,F$3),NA())</f>
        <v>0</v>
      </c>
      <c r="G77" s="82">
        <f ca="1">+IFERROR(AVERAGEIFS(BDVar!$G:$G,BDVar!$D:$D,IndicadoresVar!$B77,BDVar!$C:$C,IndicadoresVar!$A77,BDVar!$A:$A,G$3),NA())</f>
        <v>0</v>
      </c>
      <c r="H77" s="82">
        <f ca="1">+IFERROR(AVERAGEIFS(BDVar!$G:$G,BDVar!$D:$D,IndicadoresVar!$B77,BDVar!$C:$C,IndicadoresVar!$A77,BDVar!$A:$A,H$3),NA())</f>
        <v>0</v>
      </c>
    </row>
    <row r="78" spans="1:10" ht="15.6" customHeight="1" x14ac:dyDescent="0.25">
      <c r="A78" s="73" t="str">
        <f>+ResultadoVar!C22</f>
        <v>95 - Blanqueador Aceite</v>
      </c>
      <c r="B78" s="73" t="str">
        <f>+ResultadoVar!D22</f>
        <v>403 - Presión de vacío</v>
      </c>
      <c r="C78" s="82">
        <f>+IFERROR(AVERAGEIFS(BDVar!$G:$G,BDVar!$D:$D,IndicadoresVar!$B78,BDVar!$C:$C,IndicadoresVar!$A78,BDVar!$A:$A,"&gt;="&amp;$F$1),"-")</f>
        <v>0</v>
      </c>
      <c r="D78" s="82">
        <f ca="1">+IFERROR(AVERAGEIFS(BDVar!$G:$G,BDVar!$D:$D,IndicadoresVar!$B78,BDVar!$C:$C,IndicadoresVar!$A78,BDVar!$A:$A,D$3),NA())</f>
        <v>0</v>
      </c>
      <c r="E78" s="82">
        <f ca="1">+IFERROR(AVERAGEIFS(BDVar!$G:$G,BDVar!$D:$D,IndicadoresVar!$B78,BDVar!$C:$C,IndicadoresVar!$A78,BDVar!$A:$A,E$3),NA())</f>
        <v>0</v>
      </c>
      <c r="F78" s="82">
        <f ca="1">+IFERROR(AVERAGEIFS(BDVar!$G:$G,BDVar!$D:$D,IndicadoresVar!$B78,BDVar!$C:$C,IndicadoresVar!$A78,BDVar!$A:$A,F$3),NA())</f>
        <v>0</v>
      </c>
      <c r="G78" s="82">
        <f ca="1">+IFERROR(AVERAGEIFS(BDVar!$G:$G,BDVar!$D:$D,IndicadoresVar!$B78,BDVar!$C:$C,IndicadoresVar!$A78,BDVar!$A:$A,G$3),NA())</f>
        <v>0</v>
      </c>
      <c r="H78" s="82">
        <f ca="1">+IFERROR(AVERAGEIFS(BDVar!$G:$G,BDVar!$D:$D,IndicadoresVar!$B78,BDVar!$C:$C,IndicadoresVar!$A78,BDVar!$A:$A,H$3),NA())</f>
        <v>0</v>
      </c>
    </row>
    <row r="79" spans="1:10" ht="15.6" customHeight="1" x14ac:dyDescent="0.25">
      <c r="A79" s="73" t="str">
        <f>+ResultadoVar!C23</f>
        <v>Cocción</v>
      </c>
      <c r="B79" s="73" t="str">
        <f>+ResultadoVar!D23</f>
        <v>101 - Humedad Sebo</v>
      </c>
      <c r="C79" s="82">
        <f>+IFERROR(AVERAGEIFS(BDVar!$G:$G,BDVar!$D:$D,IndicadoresVar!$B79,BDVar!$C:$C,IndicadoresVar!$A79,BDVar!$A:$A,"&gt;="&amp;$F$1),"-")</f>
        <v>6</v>
      </c>
      <c r="D79" s="82">
        <f ca="1">+IFERROR(AVERAGEIFS(BDVar!$G:$G,BDVar!$D:$D,IndicadoresVar!$B79,BDVar!$C:$C,IndicadoresVar!$A79,BDVar!$A:$A,D$3),"-")</f>
        <v>6</v>
      </c>
      <c r="E79" s="82">
        <f ca="1">+IFERROR(AVERAGEIFS(BDVar!$G:$G,BDVar!$D:$D,IndicadoresVar!$B79,BDVar!$C:$C,IndicadoresVar!$A79,BDVar!$A:$A,E$3),"-")</f>
        <v>6</v>
      </c>
      <c r="F79" s="82">
        <f ca="1">+IFERROR(AVERAGEIFS(BDVar!$G:$G,BDVar!$D:$D,IndicadoresVar!$B79,BDVar!$C:$C,IndicadoresVar!$A79,BDVar!$A:$A,F$3),"-")</f>
        <v>6</v>
      </c>
      <c r="G79" s="82">
        <f ca="1">+IFERROR(AVERAGEIFS(BDVar!$G:$G,BDVar!$D:$D,IndicadoresVar!$B79,BDVar!$C:$C,IndicadoresVar!$A79,BDVar!$A:$A,G$3),"-")</f>
        <v>6</v>
      </c>
      <c r="H79" s="82">
        <f ca="1">+IFERROR(AVERAGEIFS(BDVar!$G:$G,BDVar!$D:$D,IndicadoresVar!$B79,BDVar!$C:$C,IndicadoresVar!$A79,BDVar!$A:$A,H$3),"-")</f>
        <v>6</v>
      </c>
    </row>
    <row r="80" spans="1:10" ht="15.6" customHeight="1" x14ac:dyDescent="0.25">
      <c r="A80" s="73" t="str">
        <f>+ResultadoVar!C24</f>
        <v>Envasado Prensada</v>
      </c>
      <c r="B80" s="73" t="str">
        <f>+ResultadoVar!D24</f>
        <v>6800 - Materia Seca</v>
      </c>
      <c r="C80" s="82">
        <f>+IFERROR(AVERAGEIFS(BDVar!$G:$G,BDVar!$D:$D,IndicadoresVar!$B80,BDVar!$C:$C,IndicadoresVar!$A80,BDVar!$A:$A,"&gt;="&amp;$F$1),"-")</f>
        <v>32</v>
      </c>
      <c r="D80" s="82">
        <f ca="1">+IFERROR(AVERAGEIFS(BDVar!$G:$G,BDVar!$D:$D,IndicadoresVar!$B80,BDVar!$C:$C,IndicadoresVar!$A80,BDVar!$A:$A,D$3),"-")</f>
        <v>32</v>
      </c>
      <c r="E80" s="82">
        <f ca="1">+IFERROR(AVERAGEIFS(BDVar!$G:$G,BDVar!$D:$D,IndicadoresVar!$B80,BDVar!$C:$C,IndicadoresVar!$A80,BDVar!$A:$A,E$3),"-")</f>
        <v>32</v>
      </c>
      <c r="F80" s="82">
        <f ca="1">+IFERROR(AVERAGEIFS(BDVar!$G:$G,BDVar!$D:$D,IndicadoresVar!$B80,BDVar!$C:$C,IndicadoresVar!$A80,BDVar!$A:$A,F$3),"-")</f>
        <v>32</v>
      </c>
      <c r="G80" s="82">
        <f ca="1">+IFERROR(AVERAGEIFS(BDVar!$G:$G,BDVar!$D:$D,IndicadoresVar!$B80,BDVar!$C:$C,IndicadoresVar!$A80,BDVar!$A:$A,G$3),"-")</f>
        <v>32</v>
      </c>
      <c r="H80" s="82">
        <f ca="1">+IFERROR(AVERAGEIFS(BDVar!$G:$G,BDVar!$D:$D,IndicadoresVar!$B80,BDVar!$C:$C,IndicadoresVar!$A80,BDVar!$A:$A,H$3),"-")</f>
        <v>32</v>
      </c>
    </row>
    <row r="81" spans="1:8" ht="15.6" customHeight="1" x14ac:dyDescent="0.25">
      <c r="A81" s="73" t="str">
        <f>+ResultadoVar!C25</f>
        <v>Envasado Prensada</v>
      </c>
      <c r="B81" s="73" t="str">
        <f>+ResultadoVar!D25</f>
        <v>6800 - Textura</v>
      </c>
      <c r="C81" s="82">
        <f>+IFERROR(AVERAGEIFS(BDVar!$G:$G,BDVar!$D:$D,IndicadoresVar!$B81,BDVar!$C:$C,IndicadoresVar!$A81,BDVar!$A:$A,"&gt;="&amp;$F$1),"-")</f>
        <v>3.3625000000000007</v>
      </c>
      <c r="D81" s="82">
        <f ca="1">+IFERROR(AVERAGEIFS(BDVar!$G:$G,BDVar!$D:$D,IndicadoresVar!$B81,BDVar!$C:$C,IndicadoresVar!$A81,BDVar!$A:$A,D$3),"-")</f>
        <v>3.45</v>
      </c>
      <c r="E81" s="82">
        <f ca="1">+IFERROR(AVERAGEIFS(BDVar!$G:$G,BDVar!$D:$D,IndicadoresVar!$B81,BDVar!$C:$C,IndicadoresVar!$A81,BDVar!$A:$A,E$3),"-")</f>
        <v>3.45</v>
      </c>
      <c r="F81" s="82">
        <f ca="1">+IFERROR(AVERAGEIFS(BDVar!$G:$G,BDVar!$D:$D,IndicadoresVar!$B81,BDVar!$C:$C,IndicadoresVar!$A81,BDVar!$A:$A,F$3),"-")</f>
        <v>3.45</v>
      </c>
      <c r="G81" s="82">
        <f ca="1">+IFERROR(AVERAGEIFS(BDVar!$G:$G,BDVar!$D:$D,IndicadoresVar!$B81,BDVar!$C:$C,IndicadoresVar!$A81,BDVar!$A:$A,G$3),"-")</f>
        <v>3.45</v>
      </c>
      <c r="H81" s="82">
        <f ca="1">+IFERROR(AVERAGEIFS(BDVar!$G:$G,BDVar!$D:$D,IndicadoresVar!$B81,BDVar!$C:$C,IndicadoresVar!$A81,BDVar!$A:$A,H$3),"-")</f>
        <v>3.45</v>
      </c>
    </row>
    <row r="82" spans="1:8" ht="15.6" customHeight="1" x14ac:dyDescent="0.25">
      <c r="A82" s="73" t="str">
        <f>+ResultadoVar!C26</f>
        <v>Fraccionamiento AVI</v>
      </c>
      <c r="B82" s="73" t="str">
        <f>+ResultadoVar!D26</f>
        <v>604 - P de hinchado de membranas</v>
      </c>
      <c r="C82" s="82">
        <f>+IFERROR(AVERAGEIFS(BDVar!$G:$G,BDVar!$D:$D,IndicadoresVar!$B82,BDVar!$C:$C,IndicadoresVar!$A82,BDVar!$A:$A,"&gt;="&amp;$F$1),"-")</f>
        <v>2</v>
      </c>
      <c r="D82" s="82">
        <f ca="1">+IFERROR(AVERAGEIFS(BDVar!$G:$G,BDVar!$D:$D,IndicadoresVar!$B82,BDVar!$C:$C,IndicadoresVar!$A82,BDVar!$A:$A,D$3),"-")</f>
        <v>2</v>
      </c>
      <c r="E82" s="82">
        <f ca="1">+IFERROR(AVERAGEIFS(BDVar!$G:$G,BDVar!$D:$D,IndicadoresVar!$B82,BDVar!$C:$C,IndicadoresVar!$A82,BDVar!$A:$A,E$3),"-")</f>
        <v>2</v>
      </c>
      <c r="F82" s="82">
        <f ca="1">+IFERROR(AVERAGEIFS(BDVar!$G:$G,BDVar!$D:$D,IndicadoresVar!$B82,BDVar!$C:$C,IndicadoresVar!$A82,BDVar!$A:$A,F$3),"-")</f>
        <v>2</v>
      </c>
      <c r="G82" s="82">
        <f ca="1">+IFERROR(AVERAGEIFS(BDVar!$G:$G,BDVar!$D:$D,IndicadoresVar!$B82,BDVar!$C:$C,IndicadoresVar!$A82,BDVar!$A:$A,G$3),"-")</f>
        <v>2</v>
      </c>
      <c r="H82" s="82">
        <f ca="1">+IFERROR(AVERAGEIFS(BDVar!$G:$G,BDVar!$D:$D,IndicadoresVar!$B82,BDVar!$C:$C,IndicadoresVar!$A82,BDVar!$A:$A,H$3),"-")</f>
        <v>2</v>
      </c>
    </row>
    <row r="83" spans="1:8" ht="15.6" customHeight="1" x14ac:dyDescent="0.25">
      <c r="A83" s="73" t="str">
        <f>+ResultadoVar!C27</f>
        <v>Fraccionamiento AVI</v>
      </c>
      <c r="B83" s="73" t="str">
        <f>+ResultadoVar!D27</f>
        <v>604 - T de filtración</v>
      </c>
      <c r="C83" s="82">
        <f>+IFERROR(AVERAGEIFS(BDVar!$G:$G,BDVar!$D:$D,IndicadoresVar!$B83,BDVar!$C:$C,IndicadoresVar!$A83,BDVar!$A:$A,"&gt;="&amp;$F$1),"-")</f>
        <v>35</v>
      </c>
      <c r="D83" s="82">
        <f ca="1">+IFERROR(AVERAGEIFS(BDVar!$G:$G,BDVar!$D:$D,IndicadoresVar!$B83,BDVar!$C:$C,IndicadoresVar!$A83,BDVar!$A:$A,D$3),"-")</f>
        <v>35</v>
      </c>
      <c r="E83" s="82">
        <f ca="1">+IFERROR(AVERAGEIFS(BDVar!$G:$G,BDVar!$D:$D,IndicadoresVar!$B83,BDVar!$C:$C,IndicadoresVar!$A83,BDVar!$A:$A,E$3),"-")</f>
        <v>35</v>
      </c>
      <c r="F83" s="82">
        <f ca="1">+IFERROR(AVERAGEIFS(BDVar!$G:$G,BDVar!$D:$D,IndicadoresVar!$B83,BDVar!$C:$C,IndicadoresVar!$A83,BDVar!$A:$A,F$3),"-")</f>
        <v>35</v>
      </c>
      <c r="G83" s="82">
        <f ca="1">+IFERROR(AVERAGEIFS(BDVar!$G:$G,BDVar!$D:$D,IndicadoresVar!$B83,BDVar!$C:$C,IndicadoresVar!$A83,BDVar!$A:$A,G$3),"-")</f>
        <v>35</v>
      </c>
      <c r="H83" s="82">
        <f ca="1">+IFERROR(AVERAGEIFS(BDVar!$G:$G,BDVar!$D:$D,IndicadoresVar!$B83,BDVar!$C:$C,IndicadoresVar!$A83,BDVar!$A:$A,H$3),"-")</f>
        <v>35</v>
      </c>
    </row>
    <row r="84" spans="1:8" ht="15.6" customHeight="1" x14ac:dyDescent="0.25">
      <c r="A84" s="73" t="str">
        <f>+ResultadoVar!C28</f>
        <v>Fraccionamiento AVI</v>
      </c>
      <c r="B84" s="73" t="str">
        <f>+ResultadoVar!D28</f>
        <v>Punto de Fusión C.A.</v>
      </c>
      <c r="C84" s="82">
        <f>+IFERROR(AVERAGEIFS(BDVar!$G:$G,BDVar!$D:$D,IndicadoresVar!$B84,BDVar!$C:$C,IndicadoresVar!$A84,BDVar!$G:$G,34,BDVar!$A:$A,"&gt;="&amp;$F$1),"-")</f>
        <v>34</v>
      </c>
      <c r="D84" s="82">
        <f ca="1">+IFERROR(AVERAGEIFS(BDVar!$G:$G,BDVar!$D:$D,IndicadoresVar!$B84,BDVar!$C:$C,IndicadoresVar!$A84,BDVar!$G:$G,34,BDVar!$A:$A,D$3),"-")</f>
        <v>34</v>
      </c>
      <c r="E84" s="82">
        <f ca="1">+IFERROR(AVERAGEIFS(BDVar!$G:$G,BDVar!$D:$D,IndicadoresVar!$B84,BDVar!$C:$C,IndicadoresVar!$A84,BDVar!$G:$G,34,BDVar!$A:$A,E$3),"-")</f>
        <v>34</v>
      </c>
      <c r="F84" s="82">
        <f ca="1">+IFERROR(AVERAGEIFS(BDVar!$G:$G,BDVar!$D:$D,IndicadoresVar!$B84,BDVar!$C:$C,IndicadoresVar!$A84,BDVar!$G:$G,34,BDVar!$A:$A,F$3),"-")</f>
        <v>34</v>
      </c>
      <c r="G84" s="82">
        <f ca="1">+IFERROR(AVERAGEIFS(BDVar!$G:$G,BDVar!$D:$D,IndicadoresVar!$B84,BDVar!$C:$C,IndicadoresVar!$A84,BDVar!$G:$G,34,BDVar!$A:$A,G$3),"-")</f>
        <v>34</v>
      </c>
      <c r="H84" s="82">
        <f ca="1">+IFERROR(AVERAGEIFS(BDVar!$G:$G,BDVar!$D:$D,IndicadoresVar!$B84,BDVar!$C:$C,IndicadoresVar!$A84,BDVar!$G:$G,34,BDVar!$A:$A,H$3),"-")</f>
        <v>34</v>
      </c>
    </row>
    <row r="85" spans="1:8" ht="15.6" customHeight="1" x14ac:dyDescent="0.25">
      <c r="A85" s="73" t="str">
        <f>+ResultadoVar!C29</f>
        <v>Fraccionamiento AVI</v>
      </c>
      <c r="B85" s="73" t="str">
        <f>+ResultadoVar!D29</f>
        <v>Punto de Fusión C.A.</v>
      </c>
      <c r="C85" s="82">
        <f>+IFERROR(AVERAGEIFS(BDVar!$G:$G,BDVar!$D:$D,IndicadoresVar!$B85,BDVar!$C:$C,IndicadoresVar!$A85,BDVar!$G:$G,50,BDVar!$A:$A,"&gt;="&amp;$F$1),"-")</f>
        <v>50</v>
      </c>
      <c r="D85" s="82">
        <f ca="1">+IFERROR(AVERAGEIFS(BDVar!$G:$G,BDVar!$D:$D,IndicadoresVar!$B85,BDVar!$C:$C,IndicadoresVar!$A85,BDVar!$G:$G,50,BDVar!$A:$A,D$3),"-")</f>
        <v>50</v>
      </c>
      <c r="E85" s="82">
        <f ca="1">+IFERROR(AVERAGEIFS(BDVar!$G:$G,BDVar!$D:$D,IndicadoresVar!$B85,BDVar!$C:$C,IndicadoresVar!$A85,BDVar!$G:$G,50,BDVar!$A:$A,E$3),"-")</f>
        <v>50</v>
      </c>
      <c r="F85" s="82">
        <f ca="1">+IFERROR(AVERAGEIFS(BDVar!$G:$G,BDVar!$D:$D,IndicadoresVar!$B85,BDVar!$C:$C,IndicadoresVar!$A85,BDVar!$G:$G,50,BDVar!$A:$A,F$3),"-")</f>
        <v>50</v>
      </c>
      <c r="G85" s="82">
        <f ca="1">+IFERROR(AVERAGEIFS(BDVar!$G:$G,BDVar!$D:$D,IndicadoresVar!$B85,BDVar!$C:$C,IndicadoresVar!$A85,BDVar!$G:$G,50,BDVar!$A:$A,G$3),"-")</f>
        <v>50</v>
      </c>
      <c r="H85" s="82">
        <f ca="1">+IFERROR(AVERAGEIFS(BDVar!$G:$G,BDVar!$D:$D,IndicadoresVar!$B85,BDVar!$C:$C,IndicadoresVar!$A85,BDVar!$G:$G,50,BDVar!$A:$A,H$3),"-")</f>
        <v>50</v>
      </c>
    </row>
    <row r="86" spans="1:8" ht="15.6" customHeight="1" x14ac:dyDescent="0.25">
      <c r="A86" s="73" t="str">
        <f>+ResultadoVar!C30</f>
        <v>Fermentación</v>
      </c>
      <c r="B86" s="73" t="str">
        <f>+ResultadoVar!D30</f>
        <v>6400 - Tº de crema</v>
      </c>
      <c r="C86" s="82">
        <f>+IFERROR(AVERAGEIFS(BDVar!$G:$G,BDVar!$D:$D,IndicadoresVar!$B86,BDVar!$C:$C,IndicadoresVar!$A86,BDVar!$A:$A,"&gt;="&amp;$F$1),"-")</f>
        <v>2</v>
      </c>
      <c r="D86" s="82">
        <f ca="1">+IFERROR(AVERAGEIFS(BDVar!$G:$G,BDVar!$D:$D,IndicadoresVar!$B86,BDVar!$C:$C,IndicadoresVar!$A86,BDVar!$A:$A,D$3),"-")</f>
        <v>2</v>
      </c>
      <c r="E86" s="82">
        <f ca="1">+IFERROR(AVERAGEIFS(BDVar!$G:$G,BDVar!$D:$D,IndicadoresVar!$B86,BDVar!$C:$C,IndicadoresVar!$A86,BDVar!$A:$A,E$3),"-")</f>
        <v>2</v>
      </c>
      <c r="F86" s="82">
        <f ca="1">+IFERROR(AVERAGEIFS(BDVar!$G:$G,BDVar!$D:$D,IndicadoresVar!$B86,BDVar!$C:$C,IndicadoresVar!$A86,BDVar!$A:$A,F$3),"-")</f>
        <v>2</v>
      </c>
      <c r="G86" s="82">
        <f ca="1">+IFERROR(AVERAGEIFS(BDVar!$G:$G,BDVar!$D:$D,IndicadoresVar!$B86,BDVar!$C:$C,IndicadoresVar!$A86,BDVar!$A:$A,G$3),"-")</f>
        <v>2</v>
      </c>
      <c r="H86" s="82">
        <f ca="1">+IFERROR(AVERAGEIFS(BDVar!$G:$G,BDVar!$D:$D,IndicadoresVar!$B86,BDVar!$C:$C,IndicadoresVar!$A86,BDVar!$A:$A,H$3),"-")</f>
        <v>2</v>
      </c>
    </row>
    <row r="87" spans="1:8" ht="15.6" customHeight="1" x14ac:dyDescent="0.25">
      <c r="A87" s="73" t="str">
        <f>+ResultadoVar!C31</f>
        <v>Fermentación</v>
      </c>
      <c r="B87" s="73" t="str">
        <f>+ResultadoVar!D31</f>
        <v>6900 - Tº de Agua Fría</v>
      </c>
      <c r="C87" s="82">
        <f>+IFERROR(AVERAGEIFS(BDVar!$G:$G,BDVar!$D:$D,IndicadoresVar!$B87,BDVar!$C:$C,IndicadoresVar!$A87,BDVar!$A:$A,"&gt;="&amp;$F$1),"-")</f>
        <v>-2</v>
      </c>
      <c r="D87" s="82">
        <f ca="1">+IFERROR(AVERAGEIFS(BDVar!$G:$G,BDVar!$D:$D,IndicadoresVar!$B87,BDVar!$C:$C,IndicadoresVar!$A87,BDVar!$A:$A,D$3),"-")</f>
        <v>-2</v>
      </c>
      <c r="E87" s="82">
        <f ca="1">+IFERROR(AVERAGEIFS(BDVar!$G:$G,BDVar!$D:$D,IndicadoresVar!$B87,BDVar!$C:$C,IndicadoresVar!$A87,BDVar!$A:$A,E$3),"-")</f>
        <v>-2</v>
      </c>
      <c r="F87" s="82">
        <f ca="1">+IFERROR(AVERAGEIFS(BDVar!$G:$G,BDVar!$D:$D,IndicadoresVar!$B87,BDVar!$C:$C,IndicadoresVar!$A87,BDVar!$A:$A,F$3),"-")</f>
        <v>-2</v>
      </c>
      <c r="G87" s="82">
        <f ca="1">+IFERROR(AVERAGEIFS(BDVar!$G:$G,BDVar!$D:$D,IndicadoresVar!$B87,BDVar!$C:$C,IndicadoresVar!$A87,BDVar!$A:$A,G$3),"-")</f>
        <v>-2</v>
      </c>
      <c r="H87" s="82">
        <f ca="1">+IFERROR(AVERAGEIFS(BDVar!$G:$G,BDVar!$D:$D,IndicadoresVar!$B87,BDVar!$C:$C,IndicadoresVar!$A87,BDVar!$A:$A,H$3),"-")</f>
        <v>-2</v>
      </c>
    </row>
    <row r="88" spans="1:8" ht="15.6" customHeight="1" x14ac:dyDescent="0.25">
      <c r="A88" s="73" t="str">
        <f>+ResultadoVar!C32</f>
        <v>Fermentación</v>
      </c>
      <c r="B88" s="73" t="str">
        <f>+ResultadoVar!D32</f>
        <v>ml Totales de CO2 / 2 Hs.</v>
      </c>
      <c r="C88" s="82">
        <f>+IFERROR(AVERAGEIFS(BDVar!$G:$G,BDVar!$D:$D,IndicadoresVar!$B88,BDVar!$C:$C,IndicadoresVar!$A88,BDVar!$G:$G,1600,BDVar!$A:$A,"&gt;="&amp;$F$1),"-")</f>
        <v>1600</v>
      </c>
      <c r="D88" s="82" t="str">
        <f ca="1">+IFERROR(AVERAGEIFS(BDVar!$G:$G,BDVar!$D:$D,IndicadoresVar!$B88,BDVar!$C:$C,IndicadoresVar!$A88,BDVar!$G:$G,1600,BDVar!$A:$A,D$3),"-")</f>
        <v>-</v>
      </c>
      <c r="E88" s="82" t="str">
        <f ca="1">+IFERROR(AVERAGEIFS(BDVar!$G:$G,BDVar!$D:$D,IndicadoresVar!$B88,BDVar!$C:$C,IndicadoresVar!$A88,BDVar!$G:$G,1600,BDVar!$A:$A,E$3),"-")</f>
        <v>-</v>
      </c>
      <c r="F88" s="82" t="str">
        <f ca="1">+IFERROR(AVERAGEIFS(BDVar!$G:$G,BDVar!$D:$D,IndicadoresVar!$B88,BDVar!$C:$C,IndicadoresVar!$A88,BDVar!$G:$G,1600,BDVar!$A:$A,F$3),"-")</f>
        <v>-</v>
      </c>
      <c r="G88" s="82" t="str">
        <f ca="1">+IFERROR(AVERAGEIFS(BDVar!$G:$G,BDVar!$D:$D,IndicadoresVar!$B88,BDVar!$C:$C,IndicadoresVar!$A88,BDVar!$G:$G,1600,BDVar!$A:$A,G$3),"-")</f>
        <v>-</v>
      </c>
      <c r="H88" s="82" t="str">
        <f ca="1">+IFERROR(AVERAGEIFS(BDVar!$G:$G,BDVar!$D:$D,IndicadoresVar!$B88,BDVar!$C:$C,IndicadoresVar!$A88,BDVar!$G:$G,1600,BDVar!$A:$A,H$3),"-")</f>
        <v>-</v>
      </c>
    </row>
    <row r="89" spans="1:8" x14ac:dyDescent="0.25">
      <c r="A89" s="73" t="str">
        <f>+ResultadoVar!C33</f>
        <v>Fermentación</v>
      </c>
      <c r="B89" s="73" t="str">
        <f>+ResultadoVar!D33</f>
        <v>ml Totales de CO2 / 2 Hs.</v>
      </c>
      <c r="C89" s="82">
        <f>+IFERROR(AVERAGEIFS(BDVar!$G:$G,BDVar!$D:$D,IndicadoresVar!$B89,BDVar!$C:$C,IndicadoresVar!$A89,BDVar!$G:$G,1500,BDVar!$A:$A,"&gt;="&amp;$F$1),"-")</f>
        <v>1500</v>
      </c>
      <c r="D89" s="82" t="str">
        <f ca="1">+IFERROR(AVERAGEIFS(BDVar!$G:$G,BDVar!$D:$D,IndicadoresVar!$B89,BDVar!$C:$C,IndicadoresVar!$A89,BDVar!$G:$G,1500,BDVar!$A:$A,D$3),"-")</f>
        <v>-</v>
      </c>
      <c r="E89" s="82" t="str">
        <f ca="1">+IFERROR(AVERAGEIFS(BDVar!$G:$G,BDVar!$D:$D,IndicadoresVar!$B89,BDVar!$C:$C,IndicadoresVar!$A89,BDVar!$G:$G,1500,BDVar!$A:$A,E$3),"-")</f>
        <v>-</v>
      </c>
      <c r="F89" s="82" t="str">
        <f ca="1">+IFERROR(AVERAGEIFS(BDVar!$G:$G,BDVar!$D:$D,IndicadoresVar!$B89,BDVar!$C:$C,IndicadoresVar!$A89,BDVar!$G:$G,1500,BDVar!$A:$A,F$3),"-")</f>
        <v>-</v>
      </c>
      <c r="G89" s="82" t="str">
        <f ca="1">+IFERROR(AVERAGEIFS(BDVar!$G:$G,BDVar!$D:$D,IndicadoresVar!$B89,BDVar!$C:$C,IndicadoresVar!$A89,BDVar!$G:$G,1500,BDVar!$A:$A,G$3),"-")</f>
        <v>-</v>
      </c>
      <c r="H89" s="82" t="str">
        <f ca="1">+IFERROR(AVERAGEIFS(BDVar!$G:$G,BDVar!$D:$D,IndicadoresVar!$B89,BDVar!$C:$C,IndicadoresVar!$A89,BDVar!$G:$G,1500,BDVar!$A:$A,H$3),"-")</f>
        <v>-</v>
      </c>
    </row>
    <row r="90" spans="1:8" ht="30" x14ac:dyDescent="0.25">
      <c r="A90" s="73" t="str">
        <f>+ResultadoVar!C34</f>
        <v>Filtro Rotativo Levadura</v>
      </c>
      <c r="B90" s="73" t="str">
        <f>+ResultadoVar!D34</f>
        <v>6600 - Tº en tanque 19-B-01 (Presalado)</v>
      </c>
      <c r="C90" s="82">
        <f>+IFERROR(AVERAGEIFS(BDVar!$G:$G,BDVar!$D:$D,IndicadoresVar!$B90,BDVar!$C:$C,IndicadoresVar!$A90,BDVar!$A:$A,"&gt;="&amp;$F$1),"-")</f>
        <v>2</v>
      </c>
      <c r="D90" s="82">
        <f ca="1">+IFERROR(AVERAGEIFS(BDVar!$G:$G,BDVar!$D:$D,IndicadoresVar!$B90,BDVar!$C:$C,IndicadoresVar!$A90,BDVar!$A:$A,D$3),"-")</f>
        <v>2</v>
      </c>
      <c r="E90" s="82">
        <f ca="1">+IFERROR(AVERAGEIFS(BDVar!$G:$G,BDVar!$D:$D,IndicadoresVar!$B90,BDVar!$C:$C,IndicadoresVar!$A90,BDVar!$A:$A,E$3),"-")</f>
        <v>2</v>
      </c>
      <c r="F90" s="82">
        <f ca="1">+IFERROR(AVERAGEIFS(BDVar!$G:$G,BDVar!$D:$D,IndicadoresVar!$B90,BDVar!$C:$C,IndicadoresVar!$A90,BDVar!$A:$A,F$3),"-")</f>
        <v>2</v>
      </c>
      <c r="G90" s="82">
        <f ca="1">+IFERROR(AVERAGEIFS(BDVar!$G:$G,BDVar!$D:$D,IndicadoresVar!$B90,BDVar!$C:$C,IndicadoresVar!$A90,BDVar!$A:$A,G$3),"-")</f>
        <v>2</v>
      </c>
      <c r="H90" s="82">
        <f ca="1">+IFERROR(AVERAGEIFS(BDVar!$G:$G,BDVar!$D:$D,IndicadoresVar!$B90,BDVar!$C:$C,IndicadoresVar!$A90,BDVar!$A:$A,H$3),"-")</f>
        <v>2</v>
      </c>
    </row>
    <row r="91" spans="1:8" ht="30" x14ac:dyDescent="0.25">
      <c r="A91" s="73" t="str">
        <f>+ResultadoVar!C35</f>
        <v>Filtro Rotativo Levadura</v>
      </c>
      <c r="B91" s="73" t="str">
        <f>+ResultadoVar!D35</f>
        <v>6600 - Conductividad de crema a presalado</v>
      </c>
      <c r="C91" s="82">
        <f>+IFERROR(AVERAGEIFS(BDVar!$G:$G,BDVar!$D:$D,IndicadoresVar!$B91,BDVar!$C:$C,IndicadoresVar!$A91,BDVar!$A:$A,"&gt;="&amp;$F$1),"-")</f>
        <v>10</v>
      </c>
      <c r="D91" s="82">
        <f ca="1">+IFERROR(AVERAGEIFS(BDVar!$G:$G,BDVar!$D:$D,IndicadoresVar!$B91,BDVar!$C:$C,IndicadoresVar!$A91,BDVar!$A:$A,D$3),"-")</f>
        <v>10</v>
      </c>
      <c r="E91" s="82">
        <f ca="1">+IFERROR(AVERAGEIFS(BDVar!$G:$G,BDVar!$D:$D,IndicadoresVar!$B91,BDVar!$C:$C,IndicadoresVar!$A91,BDVar!$A:$A,E$3),"-")</f>
        <v>10</v>
      </c>
      <c r="F91" s="82">
        <f ca="1">+IFERROR(AVERAGEIFS(BDVar!$G:$G,BDVar!$D:$D,IndicadoresVar!$B91,BDVar!$C:$C,IndicadoresVar!$A91,BDVar!$A:$A,F$3),"-")</f>
        <v>10</v>
      </c>
      <c r="G91" s="82">
        <f ca="1">+IFERROR(AVERAGEIFS(BDVar!$G:$G,BDVar!$D:$D,IndicadoresVar!$B91,BDVar!$C:$C,IndicadoresVar!$A91,BDVar!$A:$A,G$3),"-")</f>
        <v>10</v>
      </c>
      <c r="H91" s="82">
        <f ca="1">+IFERROR(AVERAGEIFS(BDVar!$G:$G,BDVar!$D:$D,IndicadoresVar!$B91,BDVar!$C:$C,IndicadoresVar!$A91,BDVar!$A:$A,H$3),"-")</f>
        <v>10</v>
      </c>
    </row>
    <row r="92" spans="1:8" ht="30" x14ac:dyDescent="0.25">
      <c r="A92" s="73" t="str">
        <f>+ResultadoVar!C36</f>
        <v>Filtro Rotativo Levadura</v>
      </c>
      <c r="B92" s="73" t="str">
        <f>+ResultadoVar!D36</f>
        <v>6600 - Nivel en tanque 19-B-01 (Presalado)</v>
      </c>
      <c r="C92" s="82">
        <f>+IFERROR(AVERAGEIFS(BDVar!$G:$G,BDVar!$D:$D,IndicadoresVar!$B92,BDVar!$C:$C,IndicadoresVar!$A92,BDVar!$A:$A,"&gt;="&amp;$F$1),"-")</f>
        <v>20</v>
      </c>
      <c r="D92" s="82">
        <f ca="1">+IFERROR(AVERAGEIFS(BDVar!$G:$G,BDVar!$D:$D,IndicadoresVar!$B92,BDVar!$C:$C,IndicadoresVar!$A92,BDVar!$A:$A,D$3),"-")</f>
        <v>20</v>
      </c>
      <c r="E92" s="82">
        <f ca="1">+IFERROR(AVERAGEIFS(BDVar!$G:$G,BDVar!$D:$D,IndicadoresVar!$B92,BDVar!$C:$C,IndicadoresVar!$A92,BDVar!$A:$A,E$3),"-")</f>
        <v>20</v>
      </c>
      <c r="F92" s="82">
        <f ca="1">+IFERROR(AVERAGEIFS(BDVar!$G:$G,BDVar!$D:$D,IndicadoresVar!$B92,BDVar!$C:$C,IndicadoresVar!$A92,BDVar!$A:$A,F$3),"-")</f>
        <v>20</v>
      </c>
      <c r="G92" s="82">
        <f ca="1">+IFERROR(AVERAGEIFS(BDVar!$G:$G,BDVar!$D:$D,IndicadoresVar!$B92,BDVar!$C:$C,IndicadoresVar!$A92,BDVar!$A:$A,G$3),"-")</f>
        <v>20</v>
      </c>
      <c r="H92" s="82">
        <f ca="1">+IFERROR(AVERAGEIFS(BDVar!$G:$G,BDVar!$D:$D,IndicadoresVar!$B92,BDVar!$C:$C,IndicadoresVar!$A92,BDVar!$A:$A,H$3),"-")</f>
        <v>20</v>
      </c>
    </row>
    <row r="93" spans="1:8" ht="15" customHeight="1" x14ac:dyDescent="0.25">
      <c r="A93" s="73" t="str">
        <f>+ResultadoVar!C37</f>
        <v>Filtro Rotativo Levadura</v>
      </c>
      <c r="B93" s="73" t="str">
        <f>+ResultadoVar!D37</f>
        <v>ml Totales de CO2 / 2 Hs.</v>
      </c>
      <c r="C93" s="82">
        <f>+IFERROR(AVERAGEIFS(BDVar!$G:$G,BDVar!$D:$D,IndicadoresVar!$B93,BDVar!$C:$C,IndicadoresVar!$A93,BDVar!$A:$A,"&gt;="&amp;$F$1),"-")</f>
        <v>450</v>
      </c>
      <c r="D93" s="82">
        <f ca="1">+IFERROR(AVERAGEIFS(BDVar!$G:$G,BDVar!$D:$D,IndicadoresVar!$B93,BDVar!$C:$C,IndicadoresVar!$A93,BDVar!$A:$A,D$3),"-")</f>
        <v>0</v>
      </c>
      <c r="E93" s="82">
        <f ca="1">+IFERROR(AVERAGEIFS(BDVar!$G:$G,BDVar!$D:$D,IndicadoresVar!$B93,BDVar!$C:$C,IndicadoresVar!$A93,BDVar!$A:$A,E$3),"-")</f>
        <v>0</v>
      </c>
      <c r="F93" s="82">
        <f ca="1">+IFERROR(AVERAGEIFS(BDVar!$G:$G,BDVar!$D:$D,IndicadoresVar!$B93,BDVar!$C:$C,IndicadoresVar!$A93,BDVar!$A:$A,F$3),"-")</f>
        <v>0</v>
      </c>
      <c r="G93" s="82">
        <f ca="1">+IFERROR(AVERAGEIFS(BDVar!$G:$G,BDVar!$D:$D,IndicadoresVar!$B93,BDVar!$C:$C,IndicadoresVar!$A93,BDVar!$A:$A,G$3),"-")</f>
        <v>0</v>
      </c>
      <c r="H93" s="82">
        <f ca="1">+IFERROR(AVERAGEIFS(BDVar!$G:$G,BDVar!$D:$D,IndicadoresVar!$B93,BDVar!$C:$C,IndicadoresVar!$A93,BDVar!$A:$A,H$3),"-")</f>
        <v>0</v>
      </c>
    </row>
    <row r="94" spans="1:8" ht="15" customHeight="1" x14ac:dyDescent="0.25">
      <c r="A94" s="73" t="str">
        <f>+ResultadoVar!C38</f>
        <v>Filtro Rotativo Levadura</v>
      </c>
      <c r="B94" s="73" t="str">
        <f>+ResultadoVar!D38</f>
        <v>Proteína S / S.S.</v>
      </c>
      <c r="C94" s="82">
        <f>+IFERROR(AVERAGEIFS(BDVar!$G:$G,BDVar!$D:$D,IndicadoresVar!$B94,BDVar!$C:$C,IndicadoresVar!$A94,BDVar!$A:$A,"&gt;="&amp;$F$1),"-")</f>
        <v>46</v>
      </c>
      <c r="D94" s="82">
        <f ca="1">+IFERROR(AVERAGEIFS(BDVar!$G:$G,BDVar!$D:$D,IndicadoresVar!$B94,BDVar!$C:$C,IndicadoresVar!$A94,BDVar!$A:$A,D$3),"-")</f>
        <v>46</v>
      </c>
      <c r="E94" s="82">
        <f ca="1">+IFERROR(AVERAGEIFS(BDVar!$G:$G,BDVar!$D:$D,IndicadoresVar!$B94,BDVar!$C:$C,IndicadoresVar!$A94,BDVar!$A:$A,E$3),"-")</f>
        <v>46</v>
      </c>
      <c r="F94" s="82">
        <f ca="1">+IFERROR(AVERAGEIFS(BDVar!$G:$G,BDVar!$D:$D,IndicadoresVar!$B94,BDVar!$C:$C,IndicadoresVar!$A94,BDVar!$A:$A,F$3),"-")</f>
        <v>46</v>
      </c>
      <c r="G94" s="82">
        <f ca="1">+IFERROR(AVERAGEIFS(BDVar!$G:$G,BDVar!$D:$D,IndicadoresVar!$B94,BDVar!$C:$C,IndicadoresVar!$A94,BDVar!$A:$A,G$3),"-")</f>
        <v>46</v>
      </c>
      <c r="H94" s="82">
        <f ca="1">+IFERROR(AVERAGEIFS(BDVar!$G:$G,BDVar!$D:$D,IndicadoresVar!$B94,BDVar!$C:$C,IndicadoresVar!$A94,BDVar!$A:$A,H$3),"-")</f>
        <v>46</v>
      </c>
    </row>
    <row r="95" spans="1:8" ht="15" customHeight="1" x14ac:dyDescent="0.25">
      <c r="A95" s="73" t="str">
        <f>+ResultadoVar!C39</f>
        <v>Esterilización Melaza</v>
      </c>
      <c r="B95" s="73" t="str">
        <f>+ResultadoVar!D39</f>
        <v>6000 - Tº de Esterilización</v>
      </c>
      <c r="C95" s="82">
        <f>+IFERROR(AVERAGEIFS(BDVar!$G:$G,BDVar!$D:$D,IndicadoresVar!$B95,BDVar!$C:$C,IndicadoresVar!$A95,BDVar!$A:$A,"&gt;="&amp;$F$1),"-")</f>
        <v>134</v>
      </c>
      <c r="D95" s="82">
        <f ca="1">+IFERROR(AVERAGEIFS(BDVar!$G:$G,BDVar!$D:$D,IndicadoresVar!$B95,BDVar!$C:$C,IndicadoresVar!$A95,BDVar!$A:$A,D$3),"-")</f>
        <v>134</v>
      </c>
      <c r="E95" s="82">
        <f ca="1">+IFERROR(AVERAGEIFS(BDVar!$G:$G,BDVar!$D:$D,IndicadoresVar!$B95,BDVar!$C:$C,IndicadoresVar!$A95,BDVar!$A:$A,E$3),"-")</f>
        <v>134</v>
      </c>
      <c r="F95" s="82">
        <f ca="1">+IFERROR(AVERAGEIFS(BDVar!$G:$G,BDVar!$D:$D,IndicadoresVar!$B95,BDVar!$C:$C,IndicadoresVar!$A95,BDVar!$A:$A,F$3),"-")</f>
        <v>134</v>
      </c>
      <c r="G95" s="82">
        <f ca="1">+IFERROR(AVERAGEIFS(BDVar!$G:$G,BDVar!$D:$D,IndicadoresVar!$B95,BDVar!$C:$C,IndicadoresVar!$A95,BDVar!$A:$A,G$3),"-")</f>
        <v>134</v>
      </c>
      <c r="H95" s="82">
        <f ca="1">+IFERROR(AVERAGEIFS(BDVar!$G:$G,BDVar!$D:$D,IndicadoresVar!$B95,BDVar!$C:$C,IndicadoresVar!$A95,BDVar!$A:$A,H$3),"-")</f>
        <v>134</v>
      </c>
    </row>
    <row r="96" spans="1:8" s="107" customFormat="1" ht="15" customHeight="1" x14ac:dyDescent="0.25">
      <c r="A96" s="73" t="str">
        <f>+ResultadoVar!C40</f>
        <v>Interesterificado</v>
      </c>
      <c r="B96" s="73" t="str">
        <f>+ResultadoVar!D40</f>
        <v>603 - T de Inicio de Reacción (TT100)</v>
      </c>
      <c r="C96" s="82">
        <f>+IFERROR(AVERAGEIFS(BDVar!$G:$G,BDVar!$D:$D,IndicadoresVar!$B96,BDVar!$C:$C,IndicadoresVar!$A96,BDVar!$A:$A,"&gt;="&amp;$F$1),"-")</f>
        <v>100.83333333333333</v>
      </c>
      <c r="D96" s="82">
        <f ca="1">+IFERROR(AVERAGEIFS(BDVar!$G:$G,BDVar!$D:$D,IndicadoresVar!$B96,BDVar!$C:$C,IndicadoresVar!$A96,BDVar!$A:$A,D$3),"-")</f>
        <v>105</v>
      </c>
      <c r="E96" s="82">
        <f ca="1">+IFERROR(AVERAGEIFS(BDVar!$G:$G,BDVar!$D:$D,IndicadoresVar!$B96,BDVar!$C:$C,IndicadoresVar!$A96,BDVar!$A:$A,E$3),"-")</f>
        <v>95</v>
      </c>
      <c r="F96" s="82">
        <f ca="1">+IFERROR(AVERAGEIFS(BDVar!$G:$G,BDVar!$D:$D,IndicadoresVar!$B96,BDVar!$C:$C,IndicadoresVar!$A96,BDVar!$A:$A,F$3),"-")</f>
        <v>105</v>
      </c>
      <c r="G96" s="82">
        <f ca="1">+IFERROR(AVERAGEIFS(BDVar!$G:$G,BDVar!$D:$D,IndicadoresVar!$B96,BDVar!$C:$C,IndicadoresVar!$A96,BDVar!$A:$A,G$3),"-")</f>
        <v>105</v>
      </c>
      <c r="H96" s="82">
        <f ca="1">+IFERROR(AVERAGEIFS(BDVar!$G:$G,BDVar!$D:$D,IndicadoresVar!$B96,BDVar!$C:$C,IndicadoresVar!$A96,BDVar!$A:$A,H$3),"-")</f>
        <v>95</v>
      </c>
    </row>
    <row r="97" spans="1:8" s="107" customFormat="1" ht="15" customHeight="1" x14ac:dyDescent="0.25">
      <c r="A97" s="73" t="str">
        <f>+ResultadoVar!C41</f>
        <v>Interesterificado</v>
      </c>
      <c r="B97" s="73" t="str">
        <f>+ResultadoVar!D41</f>
        <v>603 - Presión de vacío del reactor al cargar (PT100)</v>
      </c>
      <c r="C97" s="82">
        <f>+IFERROR(AVERAGEIFS(BDVar!$G:$G,BDVar!$D:$D,IndicadoresVar!$B97,BDVar!$C:$C,IndicadoresVar!$A97,BDVar!$A:$A,"&gt;="&amp;$F$1),"-")</f>
        <v>0</v>
      </c>
      <c r="D97" s="82">
        <f ca="1">+IFERROR(AVERAGEIFS(BDVar!$G:$G,BDVar!$D:$D,IndicadoresVar!$B97,BDVar!$C:$C,IndicadoresVar!$A97,BDVar!$A:$A,D$3),"-")</f>
        <v>0</v>
      </c>
      <c r="E97" s="82">
        <f ca="1">+IFERROR(AVERAGEIFS(BDVar!$G:$G,BDVar!$D:$D,IndicadoresVar!$B97,BDVar!$C:$C,IndicadoresVar!$A97,BDVar!$A:$A,E$3),"-")</f>
        <v>0</v>
      </c>
      <c r="F97" s="82">
        <f ca="1">+IFERROR(AVERAGEIFS(BDVar!$G:$G,BDVar!$D:$D,IndicadoresVar!$B97,BDVar!$C:$C,IndicadoresVar!$A97,BDVar!$A:$A,F$3),"-")</f>
        <v>0</v>
      </c>
      <c r="G97" s="82">
        <f ca="1">+IFERROR(AVERAGEIFS(BDVar!$G:$G,BDVar!$D:$D,IndicadoresVar!$B97,BDVar!$C:$C,IndicadoresVar!$A97,BDVar!$A:$A,G$3),"-")</f>
        <v>0</v>
      </c>
      <c r="H97" s="82">
        <f ca="1">+IFERROR(AVERAGEIFS(BDVar!$G:$G,BDVar!$D:$D,IndicadoresVar!$B97,BDVar!$C:$C,IndicadoresVar!$A97,BDVar!$A:$A,H$3),"-")</f>
        <v>0</v>
      </c>
    </row>
    <row r="98" spans="1:8" s="107" customFormat="1" ht="15" customHeight="1" x14ac:dyDescent="0.25">
      <c r="A98" s="73" t="str">
        <f>+ResultadoVar!C42</f>
        <v>Interesterificado</v>
      </c>
      <c r="B98" s="73" t="str">
        <f>+ResultadoVar!D42</f>
        <v>603 - Cantidad de Catalizador cargada</v>
      </c>
      <c r="C98" s="82">
        <f>+IFERROR(AVERAGEIFS(BDVar!$G:$G,BDVar!$D:$D,IndicadoresVar!$B98,BDVar!$C:$C,IndicadoresVar!$A98,BDVar!$A:$A,"&gt;="&amp;$F$1),"-")</f>
        <v>0</v>
      </c>
      <c r="D98" s="82">
        <f ca="1">+IFERROR(AVERAGEIFS(BDVar!$G:$G,BDVar!$D:$D,IndicadoresVar!$B98,BDVar!$C:$C,IndicadoresVar!$A98,BDVar!$A:$A,D$3),"-")</f>
        <v>0</v>
      </c>
      <c r="E98" s="82">
        <f ca="1">+IFERROR(AVERAGEIFS(BDVar!$G:$G,BDVar!$D:$D,IndicadoresVar!$B98,BDVar!$C:$C,IndicadoresVar!$A98,BDVar!$A:$A,E$3),"-")</f>
        <v>0</v>
      </c>
      <c r="F98" s="82">
        <f ca="1">+IFERROR(AVERAGEIFS(BDVar!$G:$G,BDVar!$D:$D,IndicadoresVar!$B98,BDVar!$C:$C,IndicadoresVar!$A98,BDVar!$A:$A,F$3),"-")</f>
        <v>0</v>
      </c>
      <c r="G98" s="82">
        <f ca="1">+IFERROR(AVERAGEIFS(BDVar!$G:$G,BDVar!$D:$D,IndicadoresVar!$B98,BDVar!$C:$C,IndicadoresVar!$A98,BDVar!$A:$A,G$3),"-")</f>
        <v>0</v>
      </c>
      <c r="H98" s="82">
        <f ca="1">+IFERROR(AVERAGEIFS(BDVar!$G:$G,BDVar!$D:$D,IndicadoresVar!$B98,BDVar!$C:$C,IndicadoresVar!$A98,BDVar!$A:$A,H$3),"-")</f>
        <v>0</v>
      </c>
    </row>
    <row r="99" spans="1:8" s="107" customFormat="1" ht="15" customHeight="1" x14ac:dyDescent="0.25">
      <c r="A99" s="73" t="str">
        <f>+ResultadoVar!C43</f>
        <v>Interesterificado</v>
      </c>
      <c r="B99" s="73" t="str">
        <f>+ResultadoVar!D43</f>
        <v>603 - Jabones fin de reaccion</v>
      </c>
      <c r="C99" s="82">
        <f>+IFERROR(AVERAGEIFS(BDVar!$G:$G,BDVar!$D:$D,IndicadoresVar!$B99,BDVar!$C:$C,IndicadoresVar!$A99,BDVar!$A:$A,"&gt;="&amp;$F$1),"-")</f>
        <v>0</v>
      </c>
      <c r="D99" s="82">
        <f ca="1">+IFERROR(AVERAGEIFS(BDVar!$G:$G,BDVar!$D:$D,IndicadoresVar!$B99,BDVar!$C:$C,IndicadoresVar!$A99,BDVar!$A:$A,D$3),"-")</f>
        <v>0</v>
      </c>
      <c r="E99" s="82">
        <f ca="1">+IFERROR(AVERAGEIFS(BDVar!$G:$G,BDVar!$D:$D,IndicadoresVar!$B99,BDVar!$C:$C,IndicadoresVar!$A99,BDVar!$A:$A,E$3),"-")</f>
        <v>0</v>
      </c>
      <c r="F99" s="82">
        <f ca="1">+IFERROR(AVERAGEIFS(BDVar!$G:$G,BDVar!$D:$D,IndicadoresVar!$B99,BDVar!$C:$C,IndicadoresVar!$A99,BDVar!$A:$A,F$3),"-")</f>
        <v>0</v>
      </c>
      <c r="G99" s="82">
        <f ca="1">+IFERROR(AVERAGEIFS(BDVar!$G:$G,BDVar!$D:$D,IndicadoresVar!$B99,BDVar!$C:$C,IndicadoresVar!$A99,BDVar!$A:$A,G$3),"-")</f>
        <v>0</v>
      </c>
      <c r="H99" s="82">
        <f ca="1">+IFERROR(AVERAGEIFS(BDVar!$G:$G,BDVar!$D:$D,IndicadoresVar!$B99,BDVar!$C:$C,IndicadoresVar!$A99,BDVar!$A:$A,H$3),"-")</f>
        <v>0</v>
      </c>
    </row>
    <row r="100" spans="1:8" s="145" customFormat="1" ht="15" customHeight="1" x14ac:dyDescent="0.25">
      <c r="A100" s="73" t="str">
        <f>+ResultadoVar!C44</f>
        <v>Interesterificado</v>
      </c>
      <c r="B100" s="73" t="str">
        <f>+ResultadoVar!D44</f>
        <v>603 - Presión de vacío del blanqueador (PT101)</v>
      </c>
      <c r="C100" s="82">
        <f>+IFERROR(AVERAGEIFS(BDVar!$G:$G,BDVar!$D:$D,IndicadoresVar!$B100,BDVar!$C:$C,IndicadoresVar!$A100,BDVar!$A:$A,"&gt;="&amp;$F$1),"-")</f>
        <v>0</v>
      </c>
      <c r="D100" s="82">
        <f ca="1">+IFERROR(AVERAGEIFS(BDVar!$G:$G,BDVar!$D:$D,IndicadoresVar!$B100,BDVar!$C:$C,IndicadoresVar!$A100,BDVar!$A:$A,D$3),NA())</f>
        <v>0</v>
      </c>
      <c r="E100" s="82">
        <f ca="1">+IFERROR(AVERAGEIFS(BDVar!$G:$G,BDVar!$D:$D,IndicadoresVar!$B100,BDVar!$C:$C,IndicadoresVar!$A100,BDVar!$A:$A,E$3),NA())</f>
        <v>0</v>
      </c>
      <c r="F100" s="82">
        <f ca="1">+IFERROR(AVERAGEIFS(BDVar!$G:$G,BDVar!$D:$D,IndicadoresVar!$B100,BDVar!$C:$C,IndicadoresVar!$A100,BDVar!$A:$A,F$3),NA())</f>
        <v>0</v>
      </c>
      <c r="G100" s="82">
        <f ca="1">+IFERROR(AVERAGEIFS(BDVar!$G:$G,BDVar!$D:$D,IndicadoresVar!$B100,BDVar!$C:$C,IndicadoresVar!$A100,BDVar!$A:$A,G$3),NA())</f>
        <v>0</v>
      </c>
      <c r="H100" s="82">
        <f ca="1">+IFERROR(AVERAGEIFS(BDVar!$G:$G,BDVar!$D:$D,IndicadoresVar!$B100,BDVar!$C:$C,IndicadoresVar!$A100,BDVar!$A:$A,H$3),NA())</f>
        <v>0</v>
      </c>
    </row>
    <row r="101" spans="1:8" s="107" customFormat="1" ht="15" customHeight="1" x14ac:dyDescent="0.25">
      <c r="A101" s="73" t="str">
        <f>+ResultadoVar!C45</f>
        <v>Hidrogenado</v>
      </c>
      <c r="B101" s="73" t="str">
        <f>+ResultadoVar!D45</f>
        <v>602 - T de carga a HT-101</v>
      </c>
      <c r="C101" s="82">
        <f>+IFERROR(AVERAGEIFS(BDVar!$G:$G,BDVar!$D:$D,IndicadoresVar!$B101,BDVar!$C:$C,IndicadoresVar!$A101,BDVar!$A:$A,"&gt;="&amp;$F$1),"-")</f>
        <v>160</v>
      </c>
      <c r="D101" s="82">
        <f ca="1">+IFERROR(AVERAGEIFS(BDVar!$G:$G,BDVar!$D:$D,IndicadoresVar!$B101,BDVar!$C:$C,IndicadoresVar!$A101,BDVar!$A:$A,D$3),"-")</f>
        <v>160</v>
      </c>
      <c r="E101" s="82">
        <f ca="1">+IFERROR(AVERAGEIFS(BDVar!$G:$G,BDVar!$D:$D,IndicadoresVar!$B101,BDVar!$C:$C,IndicadoresVar!$A101,BDVar!$A:$A,E$3),"-")</f>
        <v>160</v>
      </c>
      <c r="F101" s="82">
        <f ca="1">+IFERROR(AVERAGEIFS(BDVar!$G:$G,BDVar!$D:$D,IndicadoresVar!$B101,BDVar!$C:$C,IndicadoresVar!$A101,BDVar!$A:$A,F$3),"-")</f>
        <v>160</v>
      </c>
      <c r="G101" s="82">
        <f ca="1">+IFERROR(AVERAGEIFS(BDVar!$G:$G,BDVar!$D:$D,IndicadoresVar!$B101,BDVar!$C:$C,IndicadoresVar!$A101,BDVar!$A:$A,G$3),"-")</f>
        <v>160</v>
      </c>
      <c r="H101" s="82">
        <f ca="1">+IFERROR(AVERAGEIFS(BDVar!$G:$G,BDVar!$D:$D,IndicadoresVar!$B101,BDVar!$C:$C,IndicadoresVar!$A101,BDVar!$A:$A,H$3),"-")</f>
        <v>160</v>
      </c>
    </row>
    <row r="102" spans="1:8" s="107" customFormat="1" ht="15" customHeight="1" x14ac:dyDescent="0.25">
      <c r="A102" s="73" t="str">
        <f>+ResultadoVar!C46</f>
        <v>Hidrogenado</v>
      </c>
      <c r="B102" s="73" t="str">
        <f>+ResultadoVar!D46</f>
        <v xml:space="preserve">602 - Temperatura de inicio de rección </v>
      </c>
      <c r="C102" s="82">
        <f>+IFERROR(AVERAGEIFS(BDVar!$G:$G,BDVar!$D:$D,IndicadoresVar!$B102,BDVar!$C:$C,IndicadoresVar!$A102,BDVar!$A:$A,"&gt;="&amp;$F$1),"-")</f>
        <v>0</v>
      </c>
      <c r="D102" s="82">
        <f ca="1">+IFERROR(AVERAGEIFS(BDVar!$G:$G,BDVar!$D:$D,IndicadoresVar!$B102,BDVar!$C:$C,IndicadoresVar!$A102,BDVar!$A:$A,D$3),"-")</f>
        <v>0</v>
      </c>
      <c r="E102" s="82">
        <f ca="1">+IFERROR(AVERAGEIFS(BDVar!$G:$G,BDVar!$D:$D,IndicadoresVar!$B102,BDVar!$C:$C,IndicadoresVar!$A102,BDVar!$A:$A,E$3),"-")</f>
        <v>0</v>
      </c>
      <c r="F102" s="82">
        <f ca="1">+IFERROR(AVERAGEIFS(BDVar!$G:$G,BDVar!$D:$D,IndicadoresVar!$B102,BDVar!$C:$C,IndicadoresVar!$A102,BDVar!$A:$A,F$3),"-")</f>
        <v>0</v>
      </c>
      <c r="G102" s="82">
        <f ca="1">+IFERROR(AVERAGEIFS(BDVar!$G:$G,BDVar!$D:$D,IndicadoresVar!$B102,BDVar!$C:$C,IndicadoresVar!$A102,BDVar!$A:$A,G$3),"-")</f>
        <v>0</v>
      </c>
      <c r="H102" s="82">
        <f ca="1">+IFERROR(AVERAGEIFS(BDVar!$G:$G,BDVar!$D:$D,IndicadoresVar!$B102,BDVar!$C:$C,IndicadoresVar!$A102,BDVar!$A:$A,H$3),"-")</f>
        <v>0</v>
      </c>
    </row>
    <row r="103" spans="1:8" s="107" customFormat="1" ht="15" customHeight="1" x14ac:dyDescent="0.25">
      <c r="A103" s="73" t="str">
        <f>+ResultadoVar!C47</f>
        <v>Hidrogenado</v>
      </c>
      <c r="B103" s="73" t="str">
        <f>+ResultadoVar!D47</f>
        <v>602 - Temperatura máxima de reacción</v>
      </c>
      <c r="C103" s="82">
        <f>+IFERROR(AVERAGEIFS(BDVar!$G:$G,BDVar!$D:$D,IndicadoresVar!$B103,BDVar!$C:$C,IndicadoresVar!$A103,BDVar!$A:$A,"&gt;="&amp;$F$1),"-")</f>
        <v>0</v>
      </c>
      <c r="D103" s="82">
        <f ca="1">+IFERROR(AVERAGEIFS(BDVar!$G:$G,BDVar!$D:$D,IndicadoresVar!$B103,BDVar!$C:$C,IndicadoresVar!$A103,BDVar!$A:$A,D$3),"-")</f>
        <v>0</v>
      </c>
      <c r="E103" s="82">
        <f ca="1">+IFERROR(AVERAGEIFS(BDVar!$G:$G,BDVar!$D:$D,IndicadoresVar!$B103,BDVar!$C:$C,IndicadoresVar!$A103,BDVar!$A:$A,E$3),"-")</f>
        <v>0</v>
      </c>
      <c r="F103" s="82">
        <f ca="1">+IFERROR(AVERAGEIFS(BDVar!$G:$G,BDVar!$D:$D,IndicadoresVar!$B103,BDVar!$C:$C,IndicadoresVar!$A103,BDVar!$A:$A,F$3),"-")</f>
        <v>0</v>
      </c>
      <c r="G103" s="82">
        <f ca="1">+IFERROR(AVERAGEIFS(BDVar!$G:$G,BDVar!$D:$D,IndicadoresVar!$B103,BDVar!$C:$C,IndicadoresVar!$A103,BDVar!$A:$A,G$3),"-")</f>
        <v>0</v>
      </c>
      <c r="H103" s="82">
        <f ca="1">+IFERROR(AVERAGEIFS(BDVar!$G:$G,BDVar!$D:$D,IndicadoresVar!$B103,BDVar!$C:$C,IndicadoresVar!$A103,BDVar!$A:$A,H$3),"-")</f>
        <v>0</v>
      </c>
    </row>
    <row r="104" spans="1:8" s="107" customFormat="1" ht="15" customHeight="1" x14ac:dyDescent="0.25">
      <c r="A104" s="73" t="str">
        <f>+ResultadoVar!C48</f>
        <v>Hidrogenado</v>
      </c>
      <c r="B104" s="73" t="str">
        <f>+ResultadoVar!D48</f>
        <v>602 - T de salida a tanque TNL</v>
      </c>
      <c r="C104" s="82">
        <f>+IFERROR(AVERAGEIFS(BDVar!$G:$G,BDVar!$D:$D,IndicadoresVar!$B104,BDVar!$C:$C,IndicadoresVar!$A104,BDVar!$A:$A,"&gt;="&amp;$F$1),"-")</f>
        <v>80</v>
      </c>
      <c r="D104" s="82">
        <f ca="1">+IFERROR(AVERAGEIFS(BDVar!$G:$G,BDVar!$D:$D,IndicadoresVar!$B104,BDVar!$C:$C,IndicadoresVar!$A104,BDVar!$A:$A,D$3),"-")</f>
        <v>80</v>
      </c>
      <c r="E104" s="82">
        <f ca="1">+IFERROR(AVERAGEIFS(BDVar!$G:$G,BDVar!$D:$D,IndicadoresVar!$B104,BDVar!$C:$C,IndicadoresVar!$A104,BDVar!$A:$A,E$3),"-")</f>
        <v>80</v>
      </c>
      <c r="F104" s="82">
        <f ca="1">+IFERROR(AVERAGEIFS(BDVar!$G:$G,BDVar!$D:$D,IndicadoresVar!$B104,BDVar!$C:$C,IndicadoresVar!$A104,BDVar!$A:$A,F$3),"-")</f>
        <v>80</v>
      </c>
      <c r="G104" s="82">
        <f ca="1">+IFERROR(AVERAGEIFS(BDVar!$G:$G,BDVar!$D:$D,IndicadoresVar!$B104,BDVar!$C:$C,IndicadoresVar!$A104,BDVar!$A:$A,G$3),"-")</f>
        <v>80</v>
      </c>
      <c r="H104" s="82">
        <f ca="1">+IFERROR(AVERAGEIFS(BDVar!$G:$G,BDVar!$D:$D,IndicadoresVar!$B104,BDVar!$C:$C,IndicadoresVar!$A104,BDVar!$A:$A,H$3),"-")</f>
        <v>80</v>
      </c>
    </row>
    <row r="105" spans="1:8" s="107" customFormat="1" ht="15" customHeight="1" x14ac:dyDescent="0.25">
      <c r="A105" s="73">
        <f>+ResultadoVar!C49</f>
        <v>0</v>
      </c>
      <c r="B105" s="73">
        <f>+ResultadoVar!D49</f>
        <v>0</v>
      </c>
      <c r="C105" s="82" t="str">
        <f>+IFERROR(AVERAGEIFS(BDVar!$G:$G,BDVar!$D:$D,IndicadoresVar!$B105,BDVar!$C:$C,IndicadoresVar!$A105,BDVar!$A:$A,"&gt;="&amp;$F$1),"-")</f>
        <v>-</v>
      </c>
      <c r="D105" s="82" t="str">
        <f ca="1">+IFERROR(AVERAGEIFS(BDVar!$G:$G,BDVar!$D:$D,IndicadoresVar!$B105,BDVar!$C:$C,IndicadoresVar!$A105,BDVar!$A:$A,D$3),"-")</f>
        <v>-</v>
      </c>
      <c r="E105" s="82" t="str">
        <f ca="1">+IFERROR(AVERAGEIFS(BDVar!$G:$G,BDVar!$D:$D,IndicadoresVar!$B105,BDVar!$C:$C,IndicadoresVar!$A105,BDVar!$A:$A,E$3),"-")</f>
        <v>-</v>
      </c>
      <c r="F105" s="82" t="str">
        <f ca="1">+IFERROR(AVERAGEIFS(BDVar!$G:$G,BDVar!$D:$D,IndicadoresVar!$B105,BDVar!$C:$C,IndicadoresVar!$A105,BDVar!$A:$A,F$3),"-")</f>
        <v>-</v>
      </c>
      <c r="G105" s="82" t="str">
        <f ca="1">+IFERROR(AVERAGEIFS(BDVar!$G:$G,BDVar!$D:$D,IndicadoresVar!$B105,BDVar!$C:$C,IndicadoresVar!$A105,BDVar!$A:$A,G$3),"-")</f>
        <v>-</v>
      </c>
      <c r="H105" s="82" t="str">
        <f ca="1">+IFERROR(AVERAGEIFS(BDVar!$G:$G,BDVar!$D:$D,IndicadoresVar!$B105,BDVar!$C:$C,IndicadoresVar!$A105,BDVar!$A:$A,H$3),"-")</f>
        <v>-</v>
      </c>
    </row>
    <row r="106" spans="1:8" s="107" customFormat="1" ht="15" customHeight="1" x14ac:dyDescent="0.25">
      <c r="A106" s="73">
        <f>+ResultadoVar!C50</f>
        <v>0</v>
      </c>
      <c r="B106" s="73">
        <f>+ResultadoVar!D50</f>
        <v>0</v>
      </c>
      <c r="C106" s="82" t="str">
        <f>+IFERROR(AVERAGEIFS(BDVar!$G:$G,BDVar!$D:$D,IndicadoresVar!$B106,BDVar!$C:$C,IndicadoresVar!$A106,BDVar!$A:$A,"&gt;="&amp;$F$1),"-")</f>
        <v>-</v>
      </c>
      <c r="D106" s="82" t="str">
        <f ca="1">+IFERROR(AVERAGEIFS(BDVar!$G:$G,BDVar!$D:$D,IndicadoresVar!$B106,BDVar!$C:$C,IndicadoresVar!$A106,BDVar!$A:$A,D$3),"-")</f>
        <v>-</v>
      </c>
      <c r="E106" s="82" t="str">
        <f ca="1">+IFERROR(AVERAGEIFS(BDVar!$G:$G,BDVar!$D:$D,IndicadoresVar!$B106,BDVar!$C:$C,IndicadoresVar!$A106,BDVar!$A:$A,E$3),"-")</f>
        <v>-</v>
      </c>
      <c r="F106" s="82" t="str">
        <f ca="1">+IFERROR(AVERAGEIFS(BDVar!$G:$G,BDVar!$D:$D,IndicadoresVar!$B106,BDVar!$C:$C,IndicadoresVar!$A106,BDVar!$A:$A,F$3),"-")</f>
        <v>-</v>
      </c>
      <c r="G106" s="82" t="str">
        <f ca="1">+IFERROR(AVERAGEIFS(BDVar!$G:$G,BDVar!$D:$D,IndicadoresVar!$B106,BDVar!$C:$C,IndicadoresVar!$A106,BDVar!$A:$A,G$3),"-")</f>
        <v>-</v>
      </c>
      <c r="H106" s="82" t="str">
        <f ca="1">+IFERROR(AVERAGEIFS(BDVar!$G:$G,BDVar!$D:$D,IndicadoresVar!$B106,BDVar!$C:$C,IndicadoresVar!$A106,BDVar!$A:$A,H$3),"-")</f>
        <v>-</v>
      </c>
    </row>
    <row r="107" spans="1:8" s="107" customFormat="1" ht="15" customHeight="1" x14ac:dyDescent="0.25">
      <c r="A107" s="109"/>
      <c r="B107" s="109"/>
      <c r="C107" s="82"/>
      <c r="D107" s="82"/>
      <c r="E107" s="82"/>
      <c r="F107" s="82"/>
      <c r="G107" s="82"/>
      <c r="H107" s="82"/>
    </row>
    <row r="108" spans="1:8" s="107" customFormat="1" ht="15" customHeight="1" x14ac:dyDescent="0.25">
      <c r="A108" s="109"/>
      <c r="B108" s="109"/>
      <c r="C108" s="82"/>
      <c r="D108" s="82"/>
      <c r="E108" s="82"/>
      <c r="F108" s="82"/>
      <c r="G108" s="82"/>
      <c r="H108" s="82"/>
    </row>
    <row r="109" spans="1:8" s="107" customFormat="1" ht="15" customHeight="1" x14ac:dyDescent="0.25">
      <c r="A109" s="109"/>
      <c r="B109" s="109"/>
      <c r="C109" s="82"/>
      <c r="D109" s="82"/>
      <c r="E109" s="82"/>
      <c r="F109" s="82"/>
      <c r="G109" s="82"/>
      <c r="H109" s="82"/>
    </row>
    <row r="110" spans="1:8" s="107" customFormat="1" ht="15" customHeight="1" x14ac:dyDescent="0.25">
      <c r="A110" s="109"/>
      <c r="B110" s="109"/>
      <c r="C110" s="82"/>
      <c r="D110" s="82"/>
      <c r="E110" s="82"/>
      <c r="F110" s="82"/>
      <c r="G110" s="82"/>
      <c r="H110" s="82"/>
    </row>
    <row r="111" spans="1:8" s="107" customFormat="1" ht="15" customHeight="1" x14ac:dyDescent="0.25">
      <c r="A111" s="109"/>
      <c r="B111" s="109"/>
      <c r="C111" s="82"/>
      <c r="D111" s="82"/>
      <c r="E111" s="82"/>
      <c r="F111" s="82"/>
      <c r="G111" s="82"/>
      <c r="H111" s="82"/>
    </row>
    <row r="112" spans="1:8" customFormat="1" ht="15" customHeight="1" x14ac:dyDescent="0.25"/>
    <row r="113" spans="1:8" customFormat="1" ht="15" customHeight="1" x14ac:dyDescent="0.25">
      <c r="A113" s="83" t="s">
        <v>207</v>
      </c>
      <c r="B113" s="78"/>
      <c r="C113" s="78"/>
      <c r="D113" s="78">
        <f ca="1">+WEEKNUM(TODAY(),21)-5</f>
        <v>29</v>
      </c>
      <c r="E113" s="78">
        <f ca="1">+WEEKNUM(TODAY(),21)-4</f>
        <v>30</v>
      </c>
      <c r="F113" s="78">
        <f ca="1">+WEEKNUM(TODAY(),21)-3</f>
        <v>31</v>
      </c>
      <c r="G113" s="78">
        <f ca="1">+WEEKNUM(TODAY(),21)-2</f>
        <v>32</v>
      </c>
      <c r="H113" s="78">
        <f ca="1">+WEEKNUM(TODAY(),21)-1</f>
        <v>33</v>
      </c>
    </row>
    <row r="114" spans="1:8" customFormat="1" ht="15" customHeight="1" x14ac:dyDescent="0.25">
      <c r="A114" s="80"/>
      <c r="B114" s="80"/>
      <c r="C114" s="78" t="s">
        <v>32</v>
      </c>
      <c r="D114" s="78" t="str">
        <f ca="1">+"Semana "&amp;D113</f>
        <v>Semana 29</v>
      </c>
      <c r="E114" s="78" t="str">
        <f ca="1">+"Semana "&amp;E113</f>
        <v>Semana 30</v>
      </c>
      <c r="F114" s="78" t="str">
        <f ca="1">+"Semana "&amp;F113</f>
        <v>Semana 31</v>
      </c>
      <c r="G114" s="78" t="str">
        <f ca="1">+"Semana "&amp;G113</f>
        <v>Semana 32</v>
      </c>
      <c r="H114" s="78" t="str">
        <f ca="1">+"Semana "&amp;H113</f>
        <v>Semana 33</v>
      </c>
    </row>
    <row r="115" spans="1:8" ht="15" customHeight="1" x14ac:dyDescent="0.25">
      <c r="A115" s="73" t="str">
        <f>+ResultadoVar!C3</f>
        <v>Blanqueo Continuo</v>
      </c>
      <c r="B115" s="73" t="str">
        <f>+ResultadoVar!D3</f>
        <v>Color Rojo</v>
      </c>
      <c r="C115" s="82">
        <f>+IFERROR(AVERAGEIFS(BDVar!$H:$H,BDVar!$D:$D,IndicadoresVar!$B115,BDVar!$C:$C,IndicadoresVar!$A115,BDVar!$A:$A,"&gt;="&amp;$F$1),"-")</f>
        <v>2.125</v>
      </c>
      <c r="D115" s="82">
        <f ca="1">+IFERROR(AVERAGEIFS(BDVar!$H:$H,BDVar!$D:$D,IndicadoresVar!$B115,BDVar!$C:$C,IndicadoresVar!$A115,BDVar!$A:$A,D$3),"-")</f>
        <v>2</v>
      </c>
      <c r="E115" s="82">
        <f ca="1">+IFERROR(AVERAGEIFS(BDVar!$H:$H,BDVar!$D:$D,IndicadoresVar!$B115,BDVar!$C:$C,IndicadoresVar!$A115,BDVar!$A:$A,E$3),"-")</f>
        <v>2</v>
      </c>
      <c r="F115" s="82">
        <f ca="1">+IFERROR(AVERAGEIFS(BDVar!$H:$H,BDVar!$D:$D,IndicadoresVar!$B115,BDVar!$C:$C,IndicadoresVar!$A115,BDVar!$A:$A,F$3),"-")</f>
        <v>2.5</v>
      </c>
      <c r="G115" s="82">
        <f ca="1">+IFERROR(AVERAGEIFS(BDVar!$H:$H,BDVar!$D:$D,IndicadoresVar!$B115,BDVar!$C:$C,IndicadoresVar!$A115,BDVar!$A:$A,G$3),"-")</f>
        <v>2.5</v>
      </c>
      <c r="H115" s="82">
        <f ca="1">+IFERROR(AVERAGEIFS(BDVar!$H:$H,BDVar!$D:$D,IndicadoresVar!$B115,BDVar!$C:$C,IndicadoresVar!$A115,BDVar!$A:$A,H$3),"-")</f>
        <v>2</v>
      </c>
    </row>
    <row r="116" spans="1:8" ht="15" customHeight="1" x14ac:dyDescent="0.25">
      <c r="A116" s="73" t="str">
        <f>+ResultadoVar!C4</f>
        <v>Blanqueo Continuo</v>
      </c>
      <c r="B116" s="73" t="str">
        <f>+ResultadoVar!D4</f>
        <v>302 - Dosificación tierra ST#1</v>
      </c>
      <c r="C116" s="82">
        <f>+IFERROR(AVERAGEIFS(BDVar!$H:$H,BDVar!$D:$D,IndicadoresVar!$B116,BDVar!$C:$C,IndicadoresVar!$A116,BDVar!$A:$A,"&gt;="&amp;$F$1),"-")</f>
        <v>0.59999999999999987</v>
      </c>
      <c r="D116" s="82">
        <f ca="1">+IFERROR(AVERAGEIFS(BDVar!$H:$H,BDVar!$D:$D,IndicadoresVar!$B116,BDVar!$C:$C,IndicadoresVar!$A116,BDVar!$A:$A,D$3),"-")</f>
        <v>0.6</v>
      </c>
      <c r="E116" s="82">
        <f ca="1">+IFERROR(AVERAGEIFS(BDVar!$H:$H,BDVar!$D:$D,IndicadoresVar!$B116,BDVar!$C:$C,IndicadoresVar!$A116,BDVar!$A:$A,E$3),"-")</f>
        <v>0.6</v>
      </c>
      <c r="F116" s="82">
        <f ca="1">+IFERROR(AVERAGEIFS(BDVar!$H:$H,BDVar!$D:$D,IndicadoresVar!$B116,BDVar!$C:$C,IndicadoresVar!$A116,BDVar!$A:$A,F$3),"-")</f>
        <v>0.6</v>
      </c>
      <c r="G116" s="82">
        <f ca="1">+IFERROR(AVERAGEIFS(BDVar!$H:$H,BDVar!$D:$D,IndicadoresVar!$B116,BDVar!$C:$C,IndicadoresVar!$A116,BDVar!$A:$A,G$3),"-")</f>
        <v>0.6</v>
      </c>
      <c r="H116" s="82">
        <f ca="1">+IFERROR(AVERAGEIFS(BDVar!$H:$H,BDVar!$D:$D,IndicadoresVar!$B116,BDVar!$C:$C,IndicadoresVar!$A116,BDVar!$A:$A,H$3),"-")</f>
        <v>0.6</v>
      </c>
    </row>
    <row r="117" spans="1:8" ht="15" customHeight="1" x14ac:dyDescent="0.25">
      <c r="A117" s="73" t="str">
        <f>+ResultadoVar!C5</f>
        <v>Blanqueo Continuo</v>
      </c>
      <c r="B117" s="73" t="str">
        <f>+ResultadoVar!D5</f>
        <v>302 - Dosificación tierra ST#2</v>
      </c>
      <c r="C117" s="82">
        <f>+IFERROR(AVERAGEIFS(BDVar!$H:$H,BDVar!$D:$D,IndicadoresVar!$B117,BDVar!$C:$C,IndicadoresVar!$A117,BDVar!$A:$A,"&gt;="&amp;$F$1),"-")</f>
        <v>2</v>
      </c>
      <c r="D117" s="82">
        <f ca="1">+IFERROR(AVERAGEIFS(BDVar!$H:$H,BDVar!$D:$D,IndicadoresVar!$B117,BDVar!$C:$C,IndicadoresVar!$A117,BDVar!$A:$A,D$3),"-")</f>
        <v>2</v>
      </c>
      <c r="E117" s="82">
        <f ca="1">+IFERROR(AVERAGEIFS(BDVar!$H:$H,BDVar!$D:$D,IndicadoresVar!$B117,BDVar!$C:$C,IndicadoresVar!$A117,BDVar!$A:$A,E$3),"-")</f>
        <v>2</v>
      </c>
      <c r="F117" s="82">
        <f ca="1">+IFERROR(AVERAGEIFS(BDVar!$H:$H,BDVar!$D:$D,IndicadoresVar!$B117,BDVar!$C:$C,IndicadoresVar!$A117,BDVar!$A:$A,F$3),"-")</f>
        <v>2</v>
      </c>
      <c r="G117" s="82">
        <f ca="1">+IFERROR(AVERAGEIFS(BDVar!$H:$H,BDVar!$D:$D,IndicadoresVar!$B117,BDVar!$C:$C,IndicadoresVar!$A117,BDVar!$A:$A,G$3),"-")</f>
        <v>2</v>
      </c>
      <c r="H117" s="82">
        <f ca="1">+IFERROR(AVERAGEIFS(BDVar!$H:$H,BDVar!$D:$D,IndicadoresVar!$B117,BDVar!$C:$C,IndicadoresVar!$A117,BDVar!$A:$A,H$3),"-")</f>
        <v>2</v>
      </c>
    </row>
    <row r="118" spans="1:8" ht="15" customHeight="1" x14ac:dyDescent="0.25">
      <c r="A118" s="73" t="str">
        <f>+ResultadoVar!C6</f>
        <v>Blanqueo Continuo</v>
      </c>
      <c r="B118" s="73" t="str">
        <f>+ResultadoVar!D6</f>
        <v>302 - Presión de vacío B#2</v>
      </c>
      <c r="C118" s="82">
        <f>+IFERROR(AVERAGEIFS(BDVar!$H:$H,BDVar!$D:$D,IndicadoresVar!$B118,BDVar!$C:$C,IndicadoresVar!$A118,BDVar!$A:$A,"&gt;="&amp;$F$1),"-")</f>
        <v>300</v>
      </c>
      <c r="D118" s="82">
        <f ca="1">+IFERROR(AVERAGEIFS(BDVar!$H:$H,BDVar!$D:$D,IndicadoresVar!$B118,BDVar!$C:$C,IndicadoresVar!$A118,BDVar!$A:$A,D$3),"-")</f>
        <v>300</v>
      </c>
      <c r="E118" s="82">
        <f ca="1">+IFERROR(AVERAGEIFS(BDVar!$H:$H,BDVar!$D:$D,IndicadoresVar!$B118,BDVar!$C:$C,IndicadoresVar!$A118,BDVar!$A:$A,E$3),"-")</f>
        <v>300</v>
      </c>
      <c r="F118" s="82">
        <f ca="1">+IFERROR(AVERAGEIFS(BDVar!$H:$H,BDVar!$D:$D,IndicadoresVar!$B118,BDVar!$C:$C,IndicadoresVar!$A118,BDVar!$A:$A,F$3),"-")</f>
        <v>300</v>
      </c>
      <c r="G118" s="82">
        <f ca="1">+IFERROR(AVERAGEIFS(BDVar!$H:$H,BDVar!$D:$D,IndicadoresVar!$B118,BDVar!$C:$C,IndicadoresVar!$A118,BDVar!$A:$A,G$3),"-")</f>
        <v>300</v>
      </c>
      <c r="H118" s="82">
        <f ca="1">+IFERROR(AVERAGEIFS(BDVar!$H:$H,BDVar!$D:$D,IndicadoresVar!$B118,BDVar!$C:$C,IndicadoresVar!$A118,BDVar!$A:$A,H$3),"-")</f>
        <v>300</v>
      </c>
    </row>
    <row r="119" spans="1:8" ht="15" customHeight="1" x14ac:dyDescent="0.25">
      <c r="A119" s="73" t="str">
        <f>+ResultadoVar!C7</f>
        <v>Deso DeSmet</v>
      </c>
      <c r="B119" s="73" t="str">
        <f>+ResultadoVar!D7</f>
        <v>Acidez</v>
      </c>
      <c r="C119" s="82">
        <f>+IFERROR(AVERAGEIFS(BDVar!$H:$H,BDVar!$D:$D,IndicadoresVar!$B119,BDVar!$C:$C,IndicadoresVar!$A119,BDVar!$A:$A,"&gt;="&amp;$F$1),"-")</f>
        <v>8.9999999999999983E-2</v>
      </c>
      <c r="D119" s="82">
        <f ca="1">+IFERROR(AVERAGEIFS(BDVar!$H:$H,BDVar!$D:$D,IndicadoresVar!$B119,BDVar!$C:$C,IndicadoresVar!$A119,BDVar!$A:$A,D$3),"-")</f>
        <v>0.09</v>
      </c>
      <c r="E119" s="82">
        <f ca="1">+IFERROR(AVERAGEIFS(BDVar!$H:$H,BDVar!$D:$D,IndicadoresVar!$B119,BDVar!$C:$C,IndicadoresVar!$A119,BDVar!$A:$A,E$3),"-")</f>
        <v>0.09</v>
      </c>
      <c r="F119" s="82">
        <f ca="1">+IFERROR(AVERAGEIFS(BDVar!$H:$H,BDVar!$D:$D,IndicadoresVar!$B119,BDVar!$C:$C,IndicadoresVar!$A119,BDVar!$A:$A,F$3),"-")</f>
        <v>0.09</v>
      </c>
      <c r="G119" s="82">
        <f ca="1">+IFERROR(AVERAGEIFS(BDVar!$H:$H,BDVar!$D:$D,IndicadoresVar!$B119,BDVar!$C:$C,IndicadoresVar!$A119,BDVar!$A:$A,G$3),"-")</f>
        <v>0.09</v>
      </c>
      <c r="H119" s="82">
        <f ca="1">+IFERROR(AVERAGEIFS(BDVar!$H:$H,BDVar!$D:$D,IndicadoresVar!$B119,BDVar!$C:$C,IndicadoresVar!$A119,BDVar!$A:$A,H$3),"-")</f>
        <v>0.09</v>
      </c>
    </row>
    <row r="120" spans="1:8" ht="15" customHeight="1" x14ac:dyDescent="0.25">
      <c r="A120" s="73" t="str">
        <f>+ResultadoVar!C8</f>
        <v>Deso DeSmet</v>
      </c>
      <c r="B120" s="73" t="str">
        <f>+ResultadoVar!D8</f>
        <v>304 - Presión de vacío</v>
      </c>
      <c r="C120" s="82">
        <f>+IFERROR(AVERAGEIFS(BDVar!$H:$H,BDVar!$D:$D,IndicadoresVar!$B120,BDVar!$C:$C,IndicadoresVar!$A120,BDVar!$A:$A,"&gt;="&amp;$F$1),"-")</f>
        <v>6</v>
      </c>
      <c r="D120" s="82">
        <f ca="1">+IFERROR(AVERAGEIFS(BDVar!$H:$H,BDVar!$D:$D,IndicadoresVar!$B120,BDVar!$C:$C,IndicadoresVar!$A120,BDVar!$A:$A,D$3),"-")</f>
        <v>6</v>
      </c>
      <c r="E120" s="82">
        <f ca="1">+IFERROR(AVERAGEIFS(BDVar!$H:$H,BDVar!$D:$D,IndicadoresVar!$B120,BDVar!$C:$C,IndicadoresVar!$A120,BDVar!$A:$A,E$3),"-")</f>
        <v>6</v>
      </c>
      <c r="F120" s="82">
        <f ca="1">+IFERROR(AVERAGEIFS(BDVar!$H:$H,BDVar!$D:$D,IndicadoresVar!$B120,BDVar!$C:$C,IndicadoresVar!$A120,BDVar!$A:$A,F$3),"-")</f>
        <v>6</v>
      </c>
      <c r="G120" s="82">
        <f ca="1">+IFERROR(AVERAGEIFS(BDVar!$H:$H,BDVar!$D:$D,IndicadoresVar!$B120,BDVar!$C:$C,IndicadoresVar!$A120,BDVar!$A:$A,G$3),"-")</f>
        <v>6</v>
      </c>
      <c r="H120" s="82">
        <f ca="1">+IFERROR(AVERAGEIFS(BDVar!$H:$H,BDVar!$D:$D,IndicadoresVar!$B120,BDVar!$C:$C,IndicadoresVar!$A120,BDVar!$A:$A,H$3),"-")</f>
        <v>6</v>
      </c>
    </row>
    <row r="121" spans="1:8" ht="15" customHeight="1" x14ac:dyDescent="0.25">
      <c r="A121" s="73" t="str">
        <f>+ResultadoVar!C9</f>
        <v>Deso DeSmet</v>
      </c>
      <c r="B121" s="73" t="str">
        <f>+ResultadoVar!D9</f>
        <v>304 - Presión de vapor directo</v>
      </c>
      <c r="C121" s="82">
        <f>+IFERROR(AVERAGEIFS(BDVar!$H:$H,BDVar!$D:$D,IndicadoresVar!$B121,BDVar!$C:$C,IndicadoresVar!$A121,BDVar!$A:$A,"&gt;="&amp;$F$1),"-")</f>
        <v>1.8000000000000005</v>
      </c>
      <c r="D121" s="82">
        <f ca="1">+IFERROR(AVERAGEIFS(BDVar!$H:$H,BDVar!$D:$D,IndicadoresVar!$B121,BDVar!$C:$C,IndicadoresVar!$A121,BDVar!$A:$A,D$3),"-")</f>
        <v>1.8</v>
      </c>
      <c r="E121" s="82">
        <f ca="1">+IFERROR(AVERAGEIFS(BDVar!$H:$H,BDVar!$D:$D,IndicadoresVar!$B121,BDVar!$C:$C,IndicadoresVar!$A121,BDVar!$A:$A,E$3),"-")</f>
        <v>1.8</v>
      </c>
      <c r="F121" s="82">
        <f ca="1">+IFERROR(AVERAGEIFS(BDVar!$H:$H,BDVar!$D:$D,IndicadoresVar!$B121,BDVar!$C:$C,IndicadoresVar!$A121,BDVar!$A:$A,F$3),"-")</f>
        <v>1.8</v>
      </c>
      <c r="G121" s="82">
        <f ca="1">+IFERROR(AVERAGEIFS(BDVar!$H:$H,BDVar!$D:$D,IndicadoresVar!$B121,BDVar!$C:$C,IndicadoresVar!$A121,BDVar!$A:$A,G$3),"-")</f>
        <v>1.8</v>
      </c>
      <c r="H121" s="82">
        <f ca="1">+IFERROR(AVERAGEIFS(BDVar!$H:$H,BDVar!$D:$D,IndicadoresVar!$B121,BDVar!$C:$C,IndicadoresVar!$A121,BDVar!$A:$A,H$3),"-")</f>
        <v>1.8</v>
      </c>
    </row>
    <row r="122" spans="1:8" ht="15" customHeight="1" x14ac:dyDescent="0.25">
      <c r="A122" s="73" t="str">
        <f>+ResultadoVar!C10</f>
        <v>Deso DeSmet</v>
      </c>
      <c r="B122" s="73" t="str">
        <f>+ResultadoVar!D10</f>
        <v>304 - T vapor directo</v>
      </c>
      <c r="C122" s="82">
        <f>+IFERROR(AVERAGEIFS(BDVar!$H:$H,BDVar!$D:$D,IndicadoresVar!$B122,BDVar!$C:$C,IndicadoresVar!$A122,BDVar!$A:$A,"&gt;="&amp;$F$1),"-")</f>
        <v>200</v>
      </c>
      <c r="D122" s="82">
        <f ca="1">+IFERROR(AVERAGEIFS(BDVar!$H:$H,BDVar!$D:$D,IndicadoresVar!$B122,BDVar!$C:$C,IndicadoresVar!$A122,BDVar!$A:$A,D$3),"-")</f>
        <v>200</v>
      </c>
      <c r="E122" s="82">
        <f ca="1">+IFERROR(AVERAGEIFS(BDVar!$H:$H,BDVar!$D:$D,IndicadoresVar!$B122,BDVar!$C:$C,IndicadoresVar!$A122,BDVar!$A:$A,E$3),"-")</f>
        <v>200</v>
      </c>
      <c r="F122" s="82">
        <f ca="1">+IFERROR(AVERAGEIFS(BDVar!$H:$H,BDVar!$D:$D,IndicadoresVar!$B122,BDVar!$C:$C,IndicadoresVar!$A122,BDVar!$A:$A,F$3),"-")</f>
        <v>200</v>
      </c>
      <c r="G122" s="82">
        <f ca="1">+IFERROR(AVERAGEIFS(BDVar!$H:$H,BDVar!$D:$D,IndicadoresVar!$B122,BDVar!$C:$C,IndicadoresVar!$A122,BDVar!$A:$A,G$3),"-")</f>
        <v>200</v>
      </c>
      <c r="H122" s="82">
        <f ca="1">+IFERROR(AVERAGEIFS(BDVar!$H:$H,BDVar!$D:$D,IndicadoresVar!$B122,BDVar!$C:$C,IndicadoresVar!$A122,BDVar!$A:$A,H$3),"-")</f>
        <v>200</v>
      </c>
    </row>
    <row r="123" spans="1:8" s="145" customFormat="1" ht="15" customHeight="1" x14ac:dyDescent="0.25">
      <c r="A123" s="148" t="str">
        <f>+ResultadoVar!C11</f>
        <v>Deso DeSmet</v>
      </c>
      <c r="B123" s="148" t="str">
        <f>+ResultadoVar!D11</f>
        <v>304 - Tiempo de calentamiento piso 2</v>
      </c>
      <c r="C123" s="149">
        <f>+IFERROR(AVERAGEIFS(BDVar!$H:$H,BDVar!$D:$D,IndicadoresVar!$B123,BDVar!$C:$C,IndicadoresVar!$A123,BDVar!$A:$A,"&gt;="&amp;$F$1),"-")</f>
        <v>20</v>
      </c>
      <c r="D123" s="149">
        <f ca="1">+IFERROR(AVERAGEIFS(BDVar!$H:$H,BDVar!$D:$D,IndicadoresVar!$B123,BDVar!$C:$C,IndicadoresVar!$A123,BDVar!$A:$A,D$3),"-")</f>
        <v>20</v>
      </c>
      <c r="E123" s="149">
        <f ca="1">+IFERROR(AVERAGEIFS(BDVar!$H:$H,BDVar!$D:$D,IndicadoresVar!$B123,BDVar!$C:$C,IndicadoresVar!$A123,BDVar!$A:$A,E$3),"-")</f>
        <v>20</v>
      </c>
      <c r="F123" s="149">
        <f ca="1">+IFERROR(AVERAGEIFS(BDVar!$H:$H,BDVar!$D:$D,IndicadoresVar!$B123,BDVar!$C:$C,IndicadoresVar!$A123,BDVar!$A:$A,F$3),"-")</f>
        <v>20</v>
      </c>
      <c r="G123" s="149">
        <f ca="1">+IFERROR(AVERAGEIFS(BDVar!$H:$H,BDVar!$D:$D,IndicadoresVar!$B123,BDVar!$C:$C,IndicadoresVar!$A123,BDVar!$A:$A,G$3),"-")</f>
        <v>20</v>
      </c>
      <c r="H123" s="149">
        <f ca="1">+IFERROR(AVERAGEIFS(BDVar!$H:$H,BDVar!$D:$D,IndicadoresVar!$B123,BDVar!$C:$C,IndicadoresVar!$A123,BDVar!$A:$A,H$3),"-")</f>
        <v>20</v>
      </c>
    </row>
    <row r="124" spans="1:8" ht="15" customHeight="1" x14ac:dyDescent="0.25">
      <c r="A124" s="73" t="str">
        <f>+ResultadoVar!C12</f>
        <v>Deso Gianazza</v>
      </c>
      <c r="B124" s="73" t="str">
        <f>+ResultadoVar!D12</f>
        <v>Acidez</v>
      </c>
      <c r="C124" s="82">
        <f>+IFERROR(AVERAGEIFS(BDVar!$H:$H,BDVar!$D:$D,IndicadoresVar!$B124,BDVar!$C:$C,IndicadoresVar!$A124,BDVar!$A:$A,"&gt;="&amp;$F$1),"-")</f>
        <v>8.9999999999999983E-2</v>
      </c>
      <c r="D124" s="82">
        <f ca="1">+IFERROR(AVERAGEIFS(BDVar!$H:$H,BDVar!$D:$D,IndicadoresVar!$B124,BDVar!$C:$C,IndicadoresVar!$A124,BDVar!$A:$A,D$3),"-")</f>
        <v>0.09</v>
      </c>
      <c r="E124" s="82">
        <f ca="1">+IFERROR(AVERAGEIFS(BDVar!$H:$H,BDVar!$D:$D,IndicadoresVar!$B124,BDVar!$C:$C,IndicadoresVar!$A124,BDVar!$A:$A,E$3),"-")</f>
        <v>0.09</v>
      </c>
      <c r="F124" s="82">
        <f ca="1">+IFERROR(AVERAGEIFS(BDVar!$H:$H,BDVar!$D:$D,IndicadoresVar!$B124,BDVar!$C:$C,IndicadoresVar!$A124,BDVar!$A:$A,F$3),"-")</f>
        <v>0.09</v>
      </c>
      <c r="G124" s="82">
        <f ca="1">+IFERROR(AVERAGEIFS(BDVar!$H:$H,BDVar!$D:$D,IndicadoresVar!$B124,BDVar!$C:$C,IndicadoresVar!$A124,BDVar!$A:$A,G$3),"-")</f>
        <v>0.09</v>
      </c>
      <c r="H124" s="82">
        <f ca="1">+IFERROR(AVERAGEIFS(BDVar!$H:$H,BDVar!$D:$D,IndicadoresVar!$B124,BDVar!$C:$C,IndicadoresVar!$A124,BDVar!$A:$A,H$3),"-")</f>
        <v>0.09</v>
      </c>
    </row>
    <row r="125" spans="1:8" ht="15" customHeight="1" x14ac:dyDescent="0.25">
      <c r="A125" s="73" t="str">
        <f>+ResultadoVar!C13</f>
        <v>Deso Gianazza</v>
      </c>
      <c r="B125" s="73" t="str">
        <f>+ResultadoVar!D13</f>
        <v>404 - Presión de vacío</v>
      </c>
      <c r="C125" s="82">
        <f>+IFERROR(AVERAGEIFS(BDVar!$H:$H,BDVar!$D:$D,IndicadoresVar!$B125,BDVar!$C:$C,IndicadoresVar!$A125,BDVar!$A:$A,"&gt;="&amp;$F$1),"-")</f>
        <v>5</v>
      </c>
      <c r="D125" s="82">
        <f ca="1">+IFERROR(AVERAGEIFS(BDVar!$H:$H,BDVar!$D:$D,IndicadoresVar!$B125,BDVar!$C:$C,IndicadoresVar!$A125,BDVar!$A:$A,D$3),"-")</f>
        <v>5</v>
      </c>
      <c r="E125" s="82">
        <f ca="1">+IFERROR(AVERAGEIFS(BDVar!$H:$H,BDVar!$D:$D,IndicadoresVar!$B125,BDVar!$C:$C,IndicadoresVar!$A125,BDVar!$A:$A,E$3),"-")</f>
        <v>5</v>
      </c>
      <c r="F125" s="82">
        <f ca="1">+IFERROR(AVERAGEIFS(BDVar!$H:$H,BDVar!$D:$D,IndicadoresVar!$B125,BDVar!$C:$C,IndicadoresVar!$A125,BDVar!$A:$A,F$3),"-")</f>
        <v>5</v>
      </c>
      <c r="G125" s="82">
        <f ca="1">+IFERROR(AVERAGEIFS(BDVar!$H:$H,BDVar!$D:$D,IndicadoresVar!$B125,BDVar!$C:$C,IndicadoresVar!$A125,BDVar!$A:$A,G$3),"-")</f>
        <v>5</v>
      </c>
      <c r="H125" s="82">
        <f ca="1">+IFERROR(AVERAGEIFS(BDVar!$H:$H,BDVar!$D:$D,IndicadoresVar!$B125,BDVar!$C:$C,IndicadoresVar!$A125,BDVar!$A:$A,H$3),"-")</f>
        <v>5</v>
      </c>
    </row>
    <row r="126" spans="1:8" ht="15" customHeight="1" x14ac:dyDescent="0.25">
      <c r="A126" s="73" t="str">
        <f>+ResultadoVar!C14</f>
        <v>Deso Gianazza</v>
      </c>
      <c r="B126" s="73" t="str">
        <f>+ResultadoVar!D14</f>
        <v>404 - Presión de vapor directo</v>
      </c>
      <c r="C126" s="82">
        <f>+IFERROR(AVERAGEIFS(BDVar!$H:$H,BDVar!$D:$D,IndicadoresVar!$B126,BDVar!$C:$C,IndicadoresVar!$A126,BDVar!$A:$A,"&gt;="&amp;$F$1),"-")</f>
        <v>2</v>
      </c>
      <c r="D126" s="82">
        <f ca="1">+IFERROR(AVERAGEIFS(BDVar!$H:$H,BDVar!$D:$D,IndicadoresVar!$B126,BDVar!$C:$C,IndicadoresVar!$A126,BDVar!$A:$A,D$3),"-")</f>
        <v>2</v>
      </c>
      <c r="E126" s="82">
        <f ca="1">+IFERROR(AVERAGEIFS(BDVar!$H:$H,BDVar!$D:$D,IndicadoresVar!$B126,BDVar!$C:$C,IndicadoresVar!$A126,BDVar!$A:$A,E$3),"-")</f>
        <v>2</v>
      </c>
      <c r="F126" s="82">
        <f ca="1">+IFERROR(AVERAGEIFS(BDVar!$H:$H,BDVar!$D:$D,IndicadoresVar!$B126,BDVar!$C:$C,IndicadoresVar!$A126,BDVar!$A:$A,F$3),"-")</f>
        <v>2</v>
      </c>
      <c r="G126" s="82">
        <f ca="1">+IFERROR(AVERAGEIFS(BDVar!$H:$H,BDVar!$D:$D,IndicadoresVar!$B126,BDVar!$C:$C,IndicadoresVar!$A126,BDVar!$A:$A,G$3),"-")</f>
        <v>2</v>
      </c>
      <c r="H126" s="82">
        <f ca="1">+IFERROR(AVERAGEIFS(BDVar!$H:$H,BDVar!$D:$D,IndicadoresVar!$B126,BDVar!$C:$C,IndicadoresVar!$A126,BDVar!$A:$A,H$3),"-")</f>
        <v>2</v>
      </c>
    </row>
    <row r="127" spans="1:8" s="136" customFormat="1" ht="15" customHeight="1" x14ac:dyDescent="0.25">
      <c r="A127" s="137" t="str">
        <f>+ResultadoVar!C15</f>
        <v>Deso Gianazza</v>
      </c>
      <c r="B127" s="137" t="str">
        <f>+ResultadoVar!D15</f>
        <v>404 - T desodorización</v>
      </c>
      <c r="C127" s="138">
        <f>+IFERROR(AVERAGEIFS(BDVar!$H:$H,BDVar!$D:$D,IndicadoresVar!$B127,BDVar!$C:$C,IndicadoresVar!$A127,BDVar!$A:$A,"&gt;="&amp;$F$1),"-")</f>
        <v>255</v>
      </c>
      <c r="D127" s="138">
        <f ca="1">+IFERROR(AVERAGEIFS(BDVar!$H:$H,BDVar!$D:$D,IndicadoresVar!$B127,BDVar!$C:$C,IndicadoresVar!$A127,BDVar!$A:$A,D$3),"-")</f>
        <v>255</v>
      </c>
      <c r="E127" s="138">
        <f ca="1">+IFERROR(AVERAGEIFS(BDVar!$H:$H,BDVar!$D:$D,IndicadoresVar!$B127,BDVar!$C:$C,IndicadoresVar!$A127,BDVar!$A:$A,E$3),"-")</f>
        <v>255</v>
      </c>
      <c r="F127" s="138">
        <f ca="1">+IFERROR(AVERAGEIFS(BDVar!$H:$H,BDVar!$D:$D,IndicadoresVar!$B127,BDVar!$C:$C,IndicadoresVar!$A127,BDVar!$A:$A,F$3),"-")</f>
        <v>255</v>
      </c>
      <c r="G127" s="138">
        <f ca="1">+IFERROR(AVERAGEIFS(BDVar!$H:$H,BDVar!$D:$D,IndicadoresVar!$B127,BDVar!$C:$C,IndicadoresVar!$A127,BDVar!$A:$A,G$3),"-")</f>
        <v>255</v>
      </c>
      <c r="H127" s="138">
        <f ca="1">+IFERROR(AVERAGEIFS(BDVar!$H:$H,BDVar!$D:$D,IndicadoresVar!$B127,BDVar!$C:$C,IndicadoresVar!$A127,BDVar!$A:$A,H$3),"-")</f>
        <v>255</v>
      </c>
    </row>
    <row r="128" spans="1:8" s="145" customFormat="1" ht="15" customHeight="1" x14ac:dyDescent="0.25">
      <c r="A128" s="137" t="str">
        <f>+ResultadoVar!C16</f>
        <v>14 - PFT0 - Bock&amp;Sohn</v>
      </c>
      <c r="B128" s="137" t="str">
        <f>+ResultadoVar!D16</f>
        <v>T° Salida Tubo 8 Critica mayor al maximo</v>
      </c>
      <c r="C128" s="138">
        <f>+IFERROR(AVERAGEIFS(BDVar!$H:$H,BDVar!$D:$D,IndicadoresVar!$B128,BDVar!$C:$C,IndicadoresVar!$A128,BDVar!$G:$G,15,BDVar!$A:$A,"&gt;="&amp;$F$1),"-")</f>
        <v>18</v>
      </c>
      <c r="D128" s="138">
        <f ca="1">+IFERROR(AVERAGEIFS(BDVar!$H:$H,BDVar!$D:$D,IndicadoresVar!$B128,BDVar!$C:$C,IndicadoresVar!$A128,BDVar!$G:$G,15,BDVar!$A:$A,D$3),NA())</f>
        <v>18</v>
      </c>
      <c r="E128" s="138" t="e">
        <f ca="1">+IFERROR(AVERAGEIFS(BDVar!$H:$H,BDVar!$D:$D,IndicadoresVar!$B128,BDVar!$C:$C,IndicadoresVar!$A128,BDVar!$G:$G,15,BDVar!$A:$A,E$3),NA())</f>
        <v>#N/A</v>
      </c>
      <c r="F128" s="138">
        <f ca="1">+IFERROR(AVERAGEIFS(BDVar!$H:$H,BDVar!$D:$D,IndicadoresVar!$B128,BDVar!$C:$C,IndicadoresVar!$A128,BDVar!$G:$G,15,BDVar!$A:$A,F$3),NA())</f>
        <v>18</v>
      </c>
      <c r="G128" s="138">
        <f ca="1">+IFERROR(AVERAGEIFS(BDVar!$H:$H,BDVar!$D:$D,IndicadoresVar!$B128,BDVar!$C:$C,IndicadoresVar!$A128,BDVar!$G:$G,15,BDVar!$A:$A,G$3),NA())</f>
        <v>18</v>
      </c>
      <c r="H128" s="138">
        <f ca="1">+IFERROR(AVERAGEIFS(BDVar!$H:$H,BDVar!$D:$D,IndicadoresVar!$B128,BDVar!$C:$C,IndicadoresVar!$A128,BDVar!$G:$G,15,BDVar!$A:$A,H$3),NA())</f>
        <v>18</v>
      </c>
    </row>
    <row r="129" spans="1:8" s="145" customFormat="1" ht="15" customHeight="1" x14ac:dyDescent="0.25">
      <c r="A129" s="137" t="str">
        <f>+ResultadoVar!C17</f>
        <v>14 - PFT0 - Bock&amp;Sohn</v>
      </c>
      <c r="B129" s="137" t="str">
        <f>+ResultadoVar!D17</f>
        <v>T° Salida Tubo 8 Critica mayor al maximo</v>
      </c>
      <c r="C129" s="138">
        <f>+IFERROR(AVERAGEIFS(BDVar!$H:$H,BDVar!$D:$D,IndicadoresVar!$B129,BDVar!$C:$C,IndicadoresVar!$A129,BDVar!$G:$G,16,BDVar!$A:$A,"&gt;="&amp;$F$1),"-")</f>
        <v>22</v>
      </c>
      <c r="D129" s="138">
        <f ca="1">+IFERROR(AVERAGEIFS(BDVar!$H:$H,BDVar!$D:$D,IndicadoresVar!$B129,BDVar!$C:$C,IndicadoresVar!$A129,BDVar!$G:$G,16,BDVar!$A:$A,D$3),NA())</f>
        <v>22</v>
      </c>
      <c r="E129" s="138">
        <f ca="1">+IFERROR(AVERAGEIFS(BDVar!$H:$H,BDVar!$D:$D,IndicadoresVar!$B129,BDVar!$C:$C,IndicadoresVar!$A129,BDVar!$G:$G,16,BDVar!$A:$A,E$3),NA())</f>
        <v>22</v>
      </c>
      <c r="F129" s="138" t="e">
        <f ca="1">+IFERROR(AVERAGEIFS(BDVar!$H:$H,BDVar!$D:$D,IndicadoresVar!$B129,BDVar!$C:$C,IndicadoresVar!$A129,BDVar!$G:$G,16,BDVar!$A:$A,F$3),NA())</f>
        <v>#N/A</v>
      </c>
      <c r="G129" s="138">
        <f ca="1">+IFERROR(AVERAGEIFS(BDVar!$H:$H,BDVar!$D:$D,IndicadoresVar!$B129,BDVar!$C:$C,IndicadoresVar!$A129,BDVar!$G:$G,16,BDVar!$A:$A,G$3),NA())</f>
        <v>22</v>
      </c>
      <c r="H129" s="138">
        <f ca="1">+IFERROR(AVERAGEIFS(BDVar!$H:$H,BDVar!$D:$D,IndicadoresVar!$B129,BDVar!$C:$C,IndicadoresVar!$A129,BDVar!$G:$G,16,BDVar!$A:$A,H$3),NA())</f>
        <v>22</v>
      </c>
    </row>
    <row r="130" spans="1:8" ht="15" customHeight="1" x14ac:dyDescent="0.25">
      <c r="A130" s="73" t="str">
        <f>+ResultadoVar!C18</f>
        <v>Sebo Fusion</v>
      </c>
      <c r="B130" s="73" t="str">
        <f>+ResultadoVar!D18</f>
        <v>Acidez</v>
      </c>
      <c r="C130" s="82">
        <f>+IFERROR(AVERAGEIFS(BDVar!$H:$H,BDVar!$D:$D,IndicadoresVar!$B130,BDVar!$C:$C,IndicadoresVar!$A130,BDVar!$A:$A,"&gt;="&amp;$F$1),"-")</f>
        <v>2.5</v>
      </c>
      <c r="D130" s="82">
        <f ca="1">+IFERROR(AVERAGEIFS(BDVar!$H:$H,BDVar!$D:$D,IndicadoresVar!$B130,BDVar!$C:$C,IndicadoresVar!$A130,BDVar!$A:$A,D$3),"-")</f>
        <v>2.5</v>
      </c>
      <c r="E130" s="82">
        <f ca="1">+IFERROR(AVERAGEIFS(BDVar!$H:$H,BDVar!$D:$D,IndicadoresVar!$B130,BDVar!$C:$C,IndicadoresVar!$A130,BDVar!$A:$A,E$3),"-")</f>
        <v>2.5</v>
      </c>
      <c r="F130" s="82">
        <f ca="1">+IFERROR(AVERAGEIFS(BDVar!$H:$H,BDVar!$D:$D,IndicadoresVar!$B130,BDVar!$C:$C,IndicadoresVar!$A130,BDVar!$A:$A,F$3),"-")</f>
        <v>2.5</v>
      </c>
      <c r="G130" s="82">
        <f ca="1">+IFERROR(AVERAGEIFS(BDVar!$H:$H,BDVar!$D:$D,IndicadoresVar!$B130,BDVar!$C:$C,IndicadoresVar!$A130,BDVar!$A:$A,G$3),"-")</f>
        <v>2.5</v>
      </c>
      <c r="H130" s="82">
        <f ca="1">+IFERROR(AVERAGEIFS(BDVar!$H:$H,BDVar!$D:$D,IndicadoresVar!$B130,BDVar!$C:$C,IndicadoresVar!$A130,BDVar!$A:$A,H$3),"-")</f>
        <v>2.5</v>
      </c>
    </row>
    <row r="131" spans="1:8" s="142" customFormat="1" ht="15" customHeight="1" x14ac:dyDescent="0.25">
      <c r="A131" s="73" t="str">
        <f>+ResultadoVar!C19</f>
        <v>Fase Grasa</v>
      </c>
      <c r="B131" s="73" t="str">
        <f>+ResultadoVar!D19</f>
        <v>Acidez</v>
      </c>
      <c r="C131" s="82">
        <f>+IFERROR(AVERAGEIFS(BDVar!$H:$H,BDVar!$D:$D,IndicadoresVar!$B131,BDVar!$C:$C,IndicadoresVar!$A131,BDVar!$A:$A,"&gt;="&amp;$F$1),"-")</f>
        <v>0</v>
      </c>
      <c r="D131" s="82">
        <f ca="1">+IFERROR(AVERAGEIFS(BDVar!$H:$H,BDVar!$D:$D,IndicadoresVar!$B131,BDVar!$C:$C,IndicadoresVar!$A131,BDVar!$A:$A,D$3),"-")</f>
        <v>0</v>
      </c>
      <c r="E131" s="82">
        <f ca="1">+IFERROR(AVERAGEIFS(BDVar!$H:$H,BDVar!$D:$D,IndicadoresVar!$B131,BDVar!$C:$C,IndicadoresVar!$A131,BDVar!$A:$A,E$3),"-")</f>
        <v>0</v>
      </c>
      <c r="F131" s="82">
        <f ca="1">+IFERROR(AVERAGEIFS(BDVar!$H:$H,BDVar!$D:$D,IndicadoresVar!$B131,BDVar!$C:$C,IndicadoresVar!$A131,BDVar!$A:$A,F$3),"-")</f>
        <v>0</v>
      </c>
      <c r="G131" s="82">
        <f ca="1">+IFERROR(AVERAGEIFS(BDVar!$H:$H,BDVar!$D:$D,IndicadoresVar!$B131,BDVar!$C:$C,IndicadoresVar!$A131,BDVar!$A:$A,G$3),"-")</f>
        <v>0</v>
      </c>
      <c r="H131" s="82">
        <f ca="1">+IFERROR(AVERAGEIFS(BDVar!$H:$H,BDVar!$D:$D,IndicadoresVar!$B131,BDVar!$C:$C,IndicadoresVar!$A131,BDVar!$A:$A,H$3),"-")</f>
        <v>0</v>
      </c>
    </row>
    <row r="132" spans="1:8" ht="15" customHeight="1" x14ac:dyDescent="0.25">
      <c r="A132" s="73" t="str">
        <f>+ResultadoVar!C20</f>
        <v>Refinación de Aceite</v>
      </c>
      <c r="B132" s="73" t="str">
        <f>+ResultadoVar!D20</f>
        <v>Jabones</v>
      </c>
      <c r="C132" s="82">
        <f>+IFERROR(AVERAGEIFS(BDVar!$H:$H,BDVar!$D:$D,IndicadoresVar!$B132,BDVar!$C:$C,IndicadoresVar!$A132,BDVar!$A:$A,"&gt;="&amp;$F$1),"-")</f>
        <v>0</v>
      </c>
      <c r="D132" s="82">
        <f ca="1">+IFERROR(AVERAGEIFS(BDVar!$H:$H,BDVar!$D:$D,IndicadoresVar!$B132,BDVar!$C:$C,IndicadoresVar!$A132,BDVar!$A:$A,D$3),"-")</f>
        <v>0</v>
      </c>
      <c r="E132" s="82">
        <f ca="1">+IFERROR(AVERAGEIFS(BDVar!$H:$H,BDVar!$D:$D,IndicadoresVar!$B132,BDVar!$C:$C,IndicadoresVar!$A132,BDVar!$A:$A,E$3),"-")</f>
        <v>0</v>
      </c>
      <c r="F132" s="82">
        <f ca="1">+IFERROR(AVERAGEIFS(BDVar!$H:$H,BDVar!$D:$D,IndicadoresVar!$B132,BDVar!$C:$C,IndicadoresVar!$A132,BDVar!$A:$A,F$3),"-")</f>
        <v>0</v>
      </c>
      <c r="G132" s="82">
        <f ca="1">+IFERROR(AVERAGEIFS(BDVar!$H:$H,BDVar!$D:$D,IndicadoresVar!$B132,BDVar!$C:$C,IndicadoresVar!$A132,BDVar!$A:$A,G$3),"-")</f>
        <v>0</v>
      </c>
      <c r="H132" s="82">
        <f ca="1">+IFERROR(AVERAGEIFS(BDVar!$H:$H,BDVar!$D:$D,IndicadoresVar!$B132,BDVar!$C:$C,IndicadoresVar!$A132,BDVar!$A:$A,H$3),"-")</f>
        <v>0</v>
      </c>
    </row>
    <row r="133" spans="1:8" s="145" customFormat="1" ht="15" customHeight="1" x14ac:dyDescent="0.25">
      <c r="A133" s="73" t="str">
        <f>+ResultadoVar!C21</f>
        <v>95 - Blanqueador Aceite</v>
      </c>
      <c r="B133" s="73" t="str">
        <f>+ResultadoVar!D21</f>
        <v>Fosforo Total</v>
      </c>
      <c r="C133" s="82">
        <f>+IFERROR(AVERAGEIFS(BDVar!$H:$H,BDVar!$D:$D,IndicadoresVar!$B133,BDVar!$C:$C,IndicadoresVar!$A133,BDVar!$A:$A,"&gt;="&amp;$F$1),"-")</f>
        <v>2.5714285714285716</v>
      </c>
      <c r="D133" s="82">
        <f ca="1">+IFERROR(AVERAGEIFS(BDVar!$H:$H,BDVar!$D:$D,IndicadoresVar!$B133,BDVar!$C:$C,IndicadoresVar!$A133,BDVar!$A:$A,D$3),NA())</f>
        <v>3</v>
      </c>
      <c r="E133" s="82">
        <f ca="1">+IFERROR(AVERAGEIFS(BDVar!$H:$H,BDVar!$D:$D,IndicadoresVar!$B133,BDVar!$C:$C,IndicadoresVar!$A133,BDVar!$A:$A,E$3),NA())</f>
        <v>3</v>
      </c>
      <c r="F133" s="82">
        <f ca="1">+IFERROR(AVERAGEIFS(BDVar!$H:$H,BDVar!$D:$D,IndicadoresVar!$B133,BDVar!$C:$C,IndicadoresVar!$A133,BDVar!$A:$A,F$3),NA())</f>
        <v>3</v>
      </c>
      <c r="G133" s="82">
        <f ca="1">+IFERROR(AVERAGEIFS(BDVar!$H:$H,BDVar!$D:$D,IndicadoresVar!$B133,BDVar!$C:$C,IndicadoresVar!$A133,BDVar!$A:$A,G$3),NA())</f>
        <v>3</v>
      </c>
      <c r="H133" s="82">
        <f ca="1">+IFERROR(AVERAGEIFS(BDVar!$H:$H,BDVar!$D:$D,IndicadoresVar!$B133,BDVar!$C:$C,IndicadoresVar!$A133,BDVar!$A:$A,H$3),NA())</f>
        <v>3</v>
      </c>
    </row>
    <row r="134" spans="1:8" ht="15" customHeight="1" x14ac:dyDescent="0.25">
      <c r="A134" s="73" t="str">
        <f>+ResultadoVar!C22</f>
        <v>95 - Blanqueador Aceite</v>
      </c>
      <c r="B134" s="73" t="str">
        <f>+ResultadoVar!D22</f>
        <v>403 - Presión de vacío</v>
      </c>
      <c r="C134" s="82">
        <f>+IFERROR(AVERAGEIFS(BDVar!$H:$H,BDVar!$D:$D,IndicadoresVar!$B134,BDVar!$C:$C,IndicadoresVar!$A134,BDVar!$A:$A,"&gt;="&amp;$F$1),"-")</f>
        <v>171.42857142857142</v>
      </c>
      <c r="D134" s="82">
        <f ca="1">+IFERROR(AVERAGEIFS(BDVar!$H:$H,BDVar!$D:$D,IndicadoresVar!$B134,BDVar!$C:$C,IndicadoresVar!$A134,BDVar!$A:$A,D$3),NA())</f>
        <v>200</v>
      </c>
      <c r="E134" s="82">
        <f ca="1">+IFERROR(AVERAGEIFS(BDVar!$H:$H,BDVar!$D:$D,IndicadoresVar!$B134,BDVar!$C:$C,IndicadoresVar!$A134,BDVar!$A:$A,E$3),NA())</f>
        <v>200</v>
      </c>
      <c r="F134" s="82">
        <f ca="1">+IFERROR(AVERAGEIFS(BDVar!$H:$H,BDVar!$D:$D,IndicadoresVar!$B134,BDVar!$C:$C,IndicadoresVar!$A134,BDVar!$A:$A,F$3),NA())</f>
        <v>200</v>
      </c>
      <c r="G134" s="82">
        <f ca="1">+IFERROR(AVERAGEIFS(BDVar!$H:$H,BDVar!$D:$D,IndicadoresVar!$B134,BDVar!$C:$C,IndicadoresVar!$A134,BDVar!$A:$A,G$3),NA())</f>
        <v>200</v>
      </c>
      <c r="H134" s="82">
        <f ca="1">+IFERROR(AVERAGEIFS(BDVar!$H:$H,BDVar!$D:$D,IndicadoresVar!$B134,BDVar!$C:$C,IndicadoresVar!$A134,BDVar!$A:$A,H$3),NA())</f>
        <v>200</v>
      </c>
    </row>
    <row r="135" spans="1:8" ht="15" customHeight="1" x14ac:dyDescent="0.25">
      <c r="A135" s="73" t="str">
        <f>+ResultadoVar!C23</f>
        <v>Cocción</v>
      </c>
      <c r="B135" s="73" t="str">
        <f>+ResultadoVar!D23</f>
        <v>101 - Humedad Sebo</v>
      </c>
      <c r="C135" s="82">
        <f>+IFERROR(AVERAGEIFS(BDVar!$H:$H,BDVar!$D:$D,IndicadoresVar!$B135,BDVar!$C:$C,IndicadoresVar!$A135,BDVar!$A:$A,"&gt;="&amp;$F$1),"-")</f>
        <v>10</v>
      </c>
      <c r="D135" s="82">
        <f ca="1">+IFERROR(AVERAGEIFS(BDVar!$H:$H,BDVar!$D:$D,IndicadoresVar!$B135,BDVar!$C:$C,IndicadoresVar!$A135,BDVar!$A:$A,D$3),"-")</f>
        <v>10</v>
      </c>
      <c r="E135" s="82">
        <f ca="1">+IFERROR(AVERAGEIFS(BDVar!$H:$H,BDVar!$D:$D,IndicadoresVar!$B135,BDVar!$C:$C,IndicadoresVar!$A135,BDVar!$A:$A,E$3),"-")</f>
        <v>10</v>
      </c>
      <c r="F135" s="82">
        <f ca="1">+IFERROR(AVERAGEIFS(BDVar!$H:$H,BDVar!$D:$D,IndicadoresVar!$B135,BDVar!$C:$C,IndicadoresVar!$A135,BDVar!$A:$A,F$3),"-")</f>
        <v>10</v>
      </c>
      <c r="G135" s="82">
        <f ca="1">+IFERROR(AVERAGEIFS(BDVar!$H:$H,BDVar!$D:$D,IndicadoresVar!$B135,BDVar!$C:$C,IndicadoresVar!$A135,BDVar!$A:$A,G$3),"-")</f>
        <v>10</v>
      </c>
      <c r="H135" s="82">
        <f ca="1">+IFERROR(AVERAGEIFS(BDVar!$H:$H,BDVar!$D:$D,IndicadoresVar!$B135,BDVar!$C:$C,IndicadoresVar!$A135,BDVar!$A:$A,H$3),"-")</f>
        <v>10</v>
      </c>
    </row>
    <row r="136" spans="1:8" ht="15" customHeight="1" x14ac:dyDescent="0.25">
      <c r="A136" s="73" t="str">
        <f>+ResultadoVar!C24</f>
        <v>Envasado Prensada</v>
      </c>
      <c r="B136" s="73" t="str">
        <f>+ResultadoVar!D24</f>
        <v>6800 - Materia Seca</v>
      </c>
      <c r="C136" s="82">
        <f>+IFERROR(AVERAGEIFS(BDVar!$H:$H,BDVar!$D:$D,IndicadoresVar!$B136,BDVar!$C:$C,IndicadoresVar!$A136,BDVar!$A:$A,"&gt;="&amp;$F$1),"-")</f>
        <v>35</v>
      </c>
      <c r="D136" s="82">
        <f ca="1">+IFERROR(AVERAGEIFS(BDVar!$H:$H,BDVar!$D:$D,IndicadoresVar!$B136,BDVar!$C:$C,IndicadoresVar!$A136,BDVar!$A:$A,D$3),"-")</f>
        <v>35</v>
      </c>
      <c r="E136" s="82">
        <f ca="1">+IFERROR(AVERAGEIFS(BDVar!$H:$H,BDVar!$D:$D,IndicadoresVar!$B136,BDVar!$C:$C,IndicadoresVar!$A136,BDVar!$A:$A,E$3),"-")</f>
        <v>35</v>
      </c>
      <c r="F136" s="82">
        <f ca="1">+IFERROR(AVERAGEIFS(BDVar!$H:$H,BDVar!$D:$D,IndicadoresVar!$B136,BDVar!$C:$C,IndicadoresVar!$A136,BDVar!$A:$A,F$3),"-")</f>
        <v>35</v>
      </c>
      <c r="G136" s="82">
        <f ca="1">+IFERROR(AVERAGEIFS(BDVar!$H:$H,BDVar!$D:$D,IndicadoresVar!$B136,BDVar!$C:$C,IndicadoresVar!$A136,BDVar!$A:$A,G$3),"-")</f>
        <v>35</v>
      </c>
      <c r="H136" s="82">
        <f ca="1">+IFERROR(AVERAGEIFS(BDVar!$H:$H,BDVar!$D:$D,IndicadoresVar!$B136,BDVar!$C:$C,IndicadoresVar!$A136,BDVar!$A:$A,H$3),"-")</f>
        <v>35</v>
      </c>
    </row>
    <row r="137" spans="1:8" ht="15" customHeight="1" x14ac:dyDescent="0.25">
      <c r="A137" s="73" t="str">
        <f>+ResultadoVar!C25</f>
        <v>Envasado Prensada</v>
      </c>
      <c r="B137" s="73" t="str">
        <f>+ResultadoVar!D25</f>
        <v>6800 - Textura</v>
      </c>
      <c r="C137" s="82">
        <f>+IFERROR(AVERAGEIFS(BDVar!$H:$H,BDVar!$D:$D,IndicadoresVar!$B137,BDVar!$C:$C,IndicadoresVar!$A137,BDVar!$A:$A,"&gt;="&amp;$F$1),"-")</f>
        <v>5</v>
      </c>
      <c r="D137" s="82">
        <f ca="1">+IFERROR(AVERAGEIFS(BDVar!$H:$H,BDVar!$D:$D,IndicadoresVar!$B137,BDVar!$C:$C,IndicadoresVar!$A137,BDVar!$A:$A,D$3),"-")</f>
        <v>5</v>
      </c>
      <c r="E137" s="82">
        <f ca="1">+IFERROR(AVERAGEIFS(BDVar!$H:$H,BDVar!$D:$D,IndicadoresVar!$B137,BDVar!$C:$C,IndicadoresVar!$A137,BDVar!$A:$A,E$3),"-")</f>
        <v>5</v>
      </c>
      <c r="F137" s="82">
        <f ca="1">+IFERROR(AVERAGEIFS(BDVar!$H:$H,BDVar!$D:$D,IndicadoresVar!$B137,BDVar!$C:$C,IndicadoresVar!$A137,BDVar!$A:$A,F$3),"-")</f>
        <v>5</v>
      </c>
      <c r="G137" s="82">
        <f ca="1">+IFERROR(AVERAGEIFS(BDVar!$H:$H,BDVar!$D:$D,IndicadoresVar!$B137,BDVar!$C:$C,IndicadoresVar!$A137,BDVar!$A:$A,G$3),"-")</f>
        <v>5</v>
      </c>
      <c r="H137" s="82">
        <f ca="1">+IFERROR(AVERAGEIFS(BDVar!$H:$H,BDVar!$D:$D,IndicadoresVar!$B137,BDVar!$C:$C,IndicadoresVar!$A137,BDVar!$A:$A,H$3),"-")</f>
        <v>5</v>
      </c>
    </row>
    <row r="138" spans="1:8" ht="15" customHeight="1" x14ac:dyDescent="0.25">
      <c r="A138" s="73" t="str">
        <f>+ResultadoVar!C26</f>
        <v>Fraccionamiento AVI</v>
      </c>
      <c r="B138" s="73" t="str">
        <f>+ResultadoVar!D26</f>
        <v>604 - P de hinchado de membranas</v>
      </c>
      <c r="C138" s="82">
        <f>+IFERROR(AVERAGEIFS(BDVar!$H:$H,BDVar!$D:$D,IndicadoresVar!$B138,BDVar!$C:$C,IndicadoresVar!$A138,BDVar!$A:$A,"&gt;="&amp;$F$1),"-")</f>
        <v>8</v>
      </c>
      <c r="D138" s="82">
        <f ca="1">+IFERROR(AVERAGEIFS(BDVar!$H:$H,BDVar!$D:$D,IndicadoresVar!$B138,BDVar!$C:$C,IndicadoresVar!$A138,BDVar!$A:$A,D$3),"-")</f>
        <v>8</v>
      </c>
      <c r="E138" s="82">
        <f ca="1">+IFERROR(AVERAGEIFS(BDVar!$H:$H,BDVar!$D:$D,IndicadoresVar!$B138,BDVar!$C:$C,IndicadoresVar!$A138,BDVar!$A:$A,E$3),"-")</f>
        <v>8</v>
      </c>
      <c r="F138" s="82">
        <f ca="1">+IFERROR(AVERAGEIFS(BDVar!$H:$H,BDVar!$D:$D,IndicadoresVar!$B138,BDVar!$C:$C,IndicadoresVar!$A138,BDVar!$A:$A,F$3),"-")</f>
        <v>8</v>
      </c>
      <c r="G138" s="82">
        <f ca="1">+IFERROR(AVERAGEIFS(BDVar!$H:$H,BDVar!$D:$D,IndicadoresVar!$B138,BDVar!$C:$C,IndicadoresVar!$A138,BDVar!$A:$A,G$3),"-")</f>
        <v>8</v>
      </c>
      <c r="H138" s="82">
        <f ca="1">+IFERROR(AVERAGEIFS(BDVar!$H:$H,BDVar!$D:$D,IndicadoresVar!$B138,BDVar!$C:$C,IndicadoresVar!$A138,BDVar!$A:$A,H$3),"-")</f>
        <v>8</v>
      </c>
    </row>
    <row r="139" spans="1:8" ht="30" x14ac:dyDescent="0.25">
      <c r="A139" s="73" t="str">
        <f>+ResultadoVar!C27</f>
        <v>Fraccionamiento AVI</v>
      </c>
      <c r="B139" s="73" t="str">
        <f>+ResultadoVar!D27</f>
        <v>604 - T de filtración</v>
      </c>
      <c r="C139" s="82">
        <f>+IFERROR(AVERAGEIFS(BDVar!$H:$H,BDVar!$D:$D,IndicadoresVar!$B139,BDVar!$C:$C,IndicadoresVar!$A139,BDVar!$A:$A,"&gt;="&amp;$F$1),"-")</f>
        <v>36.5</v>
      </c>
      <c r="D139" s="82">
        <f ca="1">+IFERROR(AVERAGEIFS(BDVar!$H:$H,BDVar!$D:$D,IndicadoresVar!$B139,BDVar!$C:$C,IndicadoresVar!$A139,BDVar!$A:$A,D$3),"-")</f>
        <v>36.5</v>
      </c>
      <c r="E139" s="82">
        <f ca="1">+IFERROR(AVERAGEIFS(BDVar!$H:$H,BDVar!$D:$D,IndicadoresVar!$B139,BDVar!$C:$C,IndicadoresVar!$A139,BDVar!$A:$A,E$3),"-")</f>
        <v>36.5</v>
      </c>
      <c r="F139" s="82">
        <f ca="1">+IFERROR(AVERAGEIFS(BDVar!$H:$H,BDVar!$D:$D,IndicadoresVar!$B139,BDVar!$C:$C,IndicadoresVar!$A139,BDVar!$A:$A,F$3),"-")</f>
        <v>36.5</v>
      </c>
      <c r="G139" s="82">
        <f ca="1">+IFERROR(AVERAGEIFS(BDVar!$H:$H,BDVar!$D:$D,IndicadoresVar!$B139,BDVar!$C:$C,IndicadoresVar!$A139,BDVar!$A:$A,G$3),"-")</f>
        <v>36.5</v>
      </c>
      <c r="H139" s="82">
        <f ca="1">+IFERROR(AVERAGEIFS(BDVar!$H:$H,BDVar!$D:$D,IndicadoresVar!$B139,BDVar!$C:$C,IndicadoresVar!$A139,BDVar!$A:$A,H$3),"-")</f>
        <v>36.5</v>
      </c>
    </row>
    <row r="140" spans="1:8" ht="30" x14ac:dyDescent="0.25">
      <c r="A140" s="73" t="str">
        <f>+ResultadoVar!C28</f>
        <v>Fraccionamiento AVI</v>
      </c>
      <c r="B140" s="73" t="str">
        <f>+ResultadoVar!D28</f>
        <v>Punto de Fusión C.A.</v>
      </c>
      <c r="C140" s="82">
        <f>+IFERROR(AVERAGEIFS(BDVar!$H:$H,BDVar!$D:$D,IndicadoresVar!$B140,BDVar!$C:$C,IndicadoresVar!$A140,BDVar!$G:$G,34,BDVar!$A:$A,"&gt;="&amp;$F$1),"-")</f>
        <v>36</v>
      </c>
      <c r="D140" s="82">
        <f ca="1">+IFERROR(AVERAGEIFS(BDVar!$H:$H,BDVar!$D:$D,IndicadoresVar!$B140,BDVar!$C:$C,IndicadoresVar!$A140,BDVar!$G:$G,34,BDVar!$A:$A,D$3),"-")</f>
        <v>36</v>
      </c>
      <c r="E140" s="82">
        <f ca="1">+IFERROR(AVERAGEIFS(BDVar!$H:$H,BDVar!$D:$D,IndicadoresVar!$B140,BDVar!$C:$C,IndicadoresVar!$A140,BDVar!$G:$G,34,BDVar!$A:$A,E$3),"-")</f>
        <v>36</v>
      </c>
      <c r="F140" s="82">
        <f ca="1">+IFERROR(AVERAGEIFS(BDVar!$H:$H,BDVar!$D:$D,IndicadoresVar!$B140,BDVar!$C:$C,IndicadoresVar!$A140,BDVar!$G:$G,34,BDVar!$A:$A,F$3),"-")</f>
        <v>36</v>
      </c>
      <c r="G140" s="82">
        <f ca="1">+IFERROR(AVERAGEIFS(BDVar!$H:$H,BDVar!$D:$D,IndicadoresVar!$B140,BDVar!$C:$C,IndicadoresVar!$A140,BDVar!$G:$G,34,BDVar!$A:$A,G$3),"-")</f>
        <v>36</v>
      </c>
      <c r="H140" s="82">
        <f ca="1">+IFERROR(AVERAGEIFS(BDVar!$H:$H,BDVar!$D:$D,IndicadoresVar!$B140,BDVar!$C:$C,IndicadoresVar!$A140,BDVar!$G:$G,34,BDVar!$A:$A,H$3),"-")</f>
        <v>36</v>
      </c>
    </row>
    <row r="141" spans="1:8" ht="30" x14ac:dyDescent="0.25">
      <c r="A141" s="73" t="str">
        <f>+ResultadoVar!C29</f>
        <v>Fraccionamiento AVI</v>
      </c>
      <c r="B141" s="73" t="str">
        <f>+ResultadoVar!D29</f>
        <v>Punto de Fusión C.A.</v>
      </c>
      <c r="C141" s="82">
        <f>+IFERROR(AVERAGEIFS(BDVar!$H:$H,BDVar!$D:$D,IndicadoresVar!$B141,BDVar!$C:$C,IndicadoresVar!$A141,BDVar!$G:$G,50,BDVar!$A:$A,"&gt;="&amp;$F$1),"-")</f>
        <v>52</v>
      </c>
      <c r="D141" s="82">
        <f ca="1">+IFERROR(AVERAGEIFS(BDVar!$H:$H,BDVar!$D:$D,IndicadoresVar!$B141,BDVar!$C:$C,IndicadoresVar!$A141,BDVar!$G:$G,50,BDVar!$A:$A,D$3),"-")</f>
        <v>52</v>
      </c>
      <c r="E141" s="82">
        <f ca="1">+IFERROR(AVERAGEIFS(BDVar!$H:$H,BDVar!$D:$D,IndicadoresVar!$B141,BDVar!$C:$C,IndicadoresVar!$A141,BDVar!$G:$G,50,BDVar!$A:$A,E$3),"-")</f>
        <v>52</v>
      </c>
      <c r="F141" s="82">
        <f ca="1">+IFERROR(AVERAGEIFS(BDVar!$H:$H,BDVar!$D:$D,IndicadoresVar!$B141,BDVar!$C:$C,IndicadoresVar!$A141,BDVar!$G:$G,50,BDVar!$A:$A,F$3),"-")</f>
        <v>52</v>
      </c>
      <c r="G141" s="82">
        <f ca="1">+IFERROR(AVERAGEIFS(BDVar!$H:$H,BDVar!$D:$D,IndicadoresVar!$B141,BDVar!$C:$C,IndicadoresVar!$A141,BDVar!$G:$G,50,BDVar!$A:$A,G$3),"-")</f>
        <v>52</v>
      </c>
      <c r="H141" s="82">
        <f ca="1">+IFERROR(AVERAGEIFS(BDVar!$H:$H,BDVar!$D:$D,IndicadoresVar!$B141,BDVar!$C:$C,IndicadoresVar!$A141,BDVar!$G:$G,50,BDVar!$A:$A,H$3),"-")</f>
        <v>52</v>
      </c>
    </row>
    <row r="142" spans="1:8" x14ac:dyDescent="0.25">
      <c r="A142" s="73" t="str">
        <f>+ResultadoVar!C30</f>
        <v>Fermentación</v>
      </c>
      <c r="B142" s="73" t="str">
        <f>+ResultadoVar!D30</f>
        <v>6400 - Tº de crema</v>
      </c>
      <c r="C142" s="82">
        <f>+IFERROR(AVERAGEIFS(BDVar!$H:$H,BDVar!$D:$D,IndicadoresVar!$B142,BDVar!$C:$C,IndicadoresVar!$A142,BDVar!$A:$A,"&gt;="&amp;$F$1),"-")</f>
        <v>8</v>
      </c>
      <c r="D142" s="82">
        <f ca="1">+IFERROR(AVERAGEIFS(BDVar!$H:$H,BDVar!$D:$D,IndicadoresVar!$B142,BDVar!$C:$C,IndicadoresVar!$A142,BDVar!$A:$A,D$3),"-")</f>
        <v>8</v>
      </c>
      <c r="E142" s="82">
        <f ca="1">+IFERROR(AVERAGEIFS(BDVar!$H:$H,BDVar!$D:$D,IndicadoresVar!$B142,BDVar!$C:$C,IndicadoresVar!$A142,BDVar!$A:$A,E$3),"-")</f>
        <v>8</v>
      </c>
      <c r="F142" s="82">
        <f ca="1">+IFERROR(AVERAGEIFS(BDVar!$H:$H,BDVar!$D:$D,IndicadoresVar!$B142,BDVar!$C:$C,IndicadoresVar!$A142,BDVar!$A:$A,F$3),"-")</f>
        <v>8</v>
      </c>
      <c r="G142" s="82">
        <f ca="1">+IFERROR(AVERAGEIFS(BDVar!$H:$H,BDVar!$D:$D,IndicadoresVar!$B142,BDVar!$C:$C,IndicadoresVar!$A142,BDVar!$A:$A,G$3),"-")</f>
        <v>8</v>
      </c>
      <c r="H142" s="82">
        <f ca="1">+IFERROR(AVERAGEIFS(BDVar!$H:$H,BDVar!$D:$D,IndicadoresVar!$B142,BDVar!$C:$C,IndicadoresVar!$A142,BDVar!$A:$A,H$3),"-")</f>
        <v>8</v>
      </c>
    </row>
    <row r="143" spans="1:8" x14ac:dyDescent="0.25">
      <c r="A143" s="73" t="str">
        <f>+ResultadoVar!C31</f>
        <v>Fermentación</v>
      </c>
      <c r="B143" s="73" t="str">
        <f>+ResultadoVar!D31</f>
        <v>6900 - Tº de Agua Fría</v>
      </c>
      <c r="C143" s="82">
        <f>+IFERROR(AVERAGEIFS(BDVar!$H:$H,BDVar!$D:$D,IndicadoresVar!$B143,BDVar!$C:$C,IndicadoresVar!$A143,BDVar!$A:$A,"&gt;="&amp;$F$1),"-")</f>
        <v>8</v>
      </c>
      <c r="D143" s="82">
        <f ca="1">+IFERROR(AVERAGEIFS(BDVar!$H:$H,BDVar!$D:$D,IndicadoresVar!$B143,BDVar!$C:$C,IndicadoresVar!$A143,BDVar!$A:$A,D$3),"-")</f>
        <v>8</v>
      </c>
      <c r="E143" s="82">
        <f ca="1">+IFERROR(AVERAGEIFS(BDVar!$H:$H,BDVar!$D:$D,IndicadoresVar!$B143,BDVar!$C:$C,IndicadoresVar!$A143,BDVar!$A:$A,E$3),"-")</f>
        <v>8</v>
      </c>
      <c r="F143" s="82">
        <f ca="1">+IFERROR(AVERAGEIFS(BDVar!$H:$H,BDVar!$D:$D,IndicadoresVar!$B143,BDVar!$C:$C,IndicadoresVar!$A143,BDVar!$A:$A,F$3),"-")</f>
        <v>8</v>
      </c>
      <c r="G143" s="82">
        <f ca="1">+IFERROR(AVERAGEIFS(BDVar!$H:$H,BDVar!$D:$D,IndicadoresVar!$B143,BDVar!$C:$C,IndicadoresVar!$A143,BDVar!$A:$A,G$3),"-")</f>
        <v>8</v>
      </c>
      <c r="H143" s="82">
        <f ca="1">+IFERROR(AVERAGEIFS(BDVar!$H:$H,BDVar!$D:$D,IndicadoresVar!$B143,BDVar!$C:$C,IndicadoresVar!$A143,BDVar!$A:$A,H$3),"-")</f>
        <v>8</v>
      </c>
    </row>
    <row r="144" spans="1:8" x14ac:dyDescent="0.25">
      <c r="A144" s="73" t="str">
        <f>+ResultadoVar!C32</f>
        <v>Fermentación</v>
      </c>
      <c r="B144" s="73" t="str">
        <f>+ResultadoVar!D32</f>
        <v>ml Totales de CO2 / 2 Hs.</v>
      </c>
      <c r="C144" s="82">
        <f>+IFERROR(AVERAGEIFS(BDVar!$H:$H,BDVar!$D:$D,IndicadoresVar!$B144,BDVar!$C:$C,IndicadoresVar!$A144,BDVar!$G:$G,1600,BDVar!$A:$A,"&gt;="&amp;$F$1),"-")</f>
        <v>2500</v>
      </c>
      <c r="D144" s="82" t="str">
        <f ca="1">+IFERROR(AVERAGEIFS(BDVar!$H:$H,BDVar!$D:$D,IndicadoresVar!$B144,BDVar!$C:$C,IndicadoresVar!$A144,BDVar!$G:$G,1600,BDVar!$A:$A,D$3),"-")</f>
        <v>-</v>
      </c>
      <c r="E144" s="82" t="str">
        <f ca="1">+IFERROR(AVERAGEIFS(BDVar!$H:$H,BDVar!$D:$D,IndicadoresVar!$B144,BDVar!$C:$C,IndicadoresVar!$A144,BDVar!$G:$G,1600,BDVar!$A:$A,E$3),"-")</f>
        <v>-</v>
      </c>
      <c r="F144" s="82" t="str">
        <f ca="1">+IFERROR(AVERAGEIFS(BDVar!$H:$H,BDVar!$D:$D,IndicadoresVar!$B144,BDVar!$C:$C,IndicadoresVar!$A144,BDVar!$G:$G,1600,BDVar!$A:$A,F$3),"-")</f>
        <v>-</v>
      </c>
      <c r="G144" s="82" t="str">
        <f ca="1">+IFERROR(AVERAGEIFS(BDVar!$H:$H,BDVar!$D:$D,IndicadoresVar!$B144,BDVar!$C:$C,IndicadoresVar!$A144,BDVar!$G:$G,1600,BDVar!$A:$A,G$3),"-")</f>
        <v>-</v>
      </c>
      <c r="H144" s="82" t="str">
        <f ca="1">+IFERROR(AVERAGEIFS(BDVar!$H:$H,BDVar!$D:$D,IndicadoresVar!$B144,BDVar!$C:$C,IndicadoresVar!$A144,BDVar!$G:$G,1600,BDVar!$A:$A,H$3),"-")</f>
        <v>-</v>
      </c>
    </row>
    <row r="145" spans="1:8" x14ac:dyDescent="0.25">
      <c r="A145" s="73" t="str">
        <f>+ResultadoVar!C33</f>
        <v>Fermentación</v>
      </c>
      <c r="B145" s="73" t="str">
        <f>+ResultadoVar!D33</f>
        <v>ml Totales de CO2 / 2 Hs.</v>
      </c>
      <c r="C145" s="82">
        <f>+IFERROR(AVERAGEIFS(BDVar!$H:$H,BDVar!$D:$D,IndicadoresVar!$B145,BDVar!$C:$C,IndicadoresVar!$A145,BDVar!$G:$G,1500,BDVar!$A:$A,"&gt;="&amp;$F$1),"-")</f>
        <v>2000</v>
      </c>
      <c r="D145" s="82" t="str">
        <f ca="1">+IFERROR(AVERAGEIFS(BDVar!$H:$H,BDVar!$D:$D,IndicadoresVar!$B145,BDVar!$C:$C,IndicadoresVar!$A145,BDVar!$G:$G,1500,BDVar!$A:$A,D$3),"-")</f>
        <v>-</v>
      </c>
      <c r="E145" s="82" t="str">
        <f ca="1">+IFERROR(AVERAGEIFS(BDVar!$H:$H,BDVar!$D:$D,IndicadoresVar!$B145,BDVar!$C:$C,IndicadoresVar!$A145,BDVar!$G:$G,1500,BDVar!$A:$A,E$3),"-")</f>
        <v>-</v>
      </c>
      <c r="F145" s="82" t="str">
        <f ca="1">+IFERROR(AVERAGEIFS(BDVar!$H:$H,BDVar!$D:$D,IndicadoresVar!$B145,BDVar!$C:$C,IndicadoresVar!$A145,BDVar!$G:$G,1500,BDVar!$A:$A,F$3),"-")</f>
        <v>-</v>
      </c>
      <c r="G145" s="82" t="str">
        <f ca="1">+IFERROR(AVERAGEIFS(BDVar!$H:$H,BDVar!$D:$D,IndicadoresVar!$B145,BDVar!$C:$C,IndicadoresVar!$A145,BDVar!$G:$G,1500,BDVar!$A:$A,G$3),"-")</f>
        <v>-</v>
      </c>
      <c r="H145" s="82" t="str">
        <f ca="1">+IFERROR(AVERAGEIFS(BDVar!$H:$H,BDVar!$D:$D,IndicadoresVar!$B145,BDVar!$C:$C,IndicadoresVar!$A145,BDVar!$G:$G,1500,BDVar!$A:$A,H$3),"-")</f>
        <v>-</v>
      </c>
    </row>
    <row r="146" spans="1:8" ht="30" x14ac:dyDescent="0.25">
      <c r="A146" s="73" t="str">
        <f>+ResultadoVar!C34</f>
        <v>Filtro Rotativo Levadura</v>
      </c>
      <c r="B146" s="73" t="str">
        <f>+ResultadoVar!D34</f>
        <v>6600 - Tº en tanque 19-B-01 (Presalado)</v>
      </c>
      <c r="C146" s="82">
        <f>+IFERROR(AVERAGEIFS(BDVar!$H:$H,BDVar!$D:$D,IndicadoresVar!$B146,BDVar!$C:$C,IndicadoresVar!$A146,BDVar!$A:$A,"&gt;="&amp;$F$1),"-")</f>
        <v>10</v>
      </c>
      <c r="D146" s="82">
        <f ca="1">+IFERROR(AVERAGEIFS(BDVar!$H:$H,BDVar!$D:$D,IndicadoresVar!$B146,BDVar!$C:$C,IndicadoresVar!$A146,BDVar!$A:$A,D$3),"-")</f>
        <v>10</v>
      </c>
      <c r="E146" s="82">
        <f ca="1">+IFERROR(AVERAGEIFS(BDVar!$H:$H,BDVar!$D:$D,IndicadoresVar!$B146,BDVar!$C:$C,IndicadoresVar!$A146,BDVar!$A:$A,E$3),"-")</f>
        <v>10</v>
      </c>
      <c r="F146" s="82">
        <f ca="1">+IFERROR(AVERAGEIFS(BDVar!$H:$H,BDVar!$D:$D,IndicadoresVar!$B146,BDVar!$C:$C,IndicadoresVar!$A146,BDVar!$A:$A,F$3),"-")</f>
        <v>10</v>
      </c>
      <c r="G146" s="82">
        <f ca="1">+IFERROR(AVERAGEIFS(BDVar!$H:$H,BDVar!$D:$D,IndicadoresVar!$B146,BDVar!$C:$C,IndicadoresVar!$A146,BDVar!$A:$A,G$3),"-")</f>
        <v>10</v>
      </c>
      <c r="H146" s="82">
        <f ca="1">+IFERROR(AVERAGEIFS(BDVar!$H:$H,BDVar!$D:$D,IndicadoresVar!$B146,BDVar!$C:$C,IndicadoresVar!$A146,BDVar!$A:$A,H$3),"-")</f>
        <v>10</v>
      </c>
    </row>
    <row r="147" spans="1:8" ht="30" x14ac:dyDescent="0.25">
      <c r="A147" s="73" t="str">
        <f>+ResultadoVar!C35</f>
        <v>Filtro Rotativo Levadura</v>
      </c>
      <c r="B147" s="73" t="str">
        <f>+ResultadoVar!D35</f>
        <v>6600 - Conductividad de crema a presalado</v>
      </c>
      <c r="C147" s="82">
        <f>+IFERROR(AVERAGEIFS(BDVar!$H:$H,BDVar!$D:$D,IndicadoresVar!$B147,BDVar!$C:$C,IndicadoresVar!$A147,BDVar!$A:$A,"&gt;="&amp;$F$1),"-")</f>
        <v>14</v>
      </c>
      <c r="D147" s="82">
        <f ca="1">+IFERROR(AVERAGEIFS(BDVar!$H:$H,BDVar!$D:$D,IndicadoresVar!$B147,BDVar!$C:$C,IndicadoresVar!$A147,BDVar!$A:$A,D$3),"-")</f>
        <v>14</v>
      </c>
      <c r="E147" s="82">
        <f ca="1">+IFERROR(AVERAGEIFS(BDVar!$H:$H,BDVar!$D:$D,IndicadoresVar!$B147,BDVar!$C:$C,IndicadoresVar!$A147,BDVar!$A:$A,E$3),"-")</f>
        <v>14</v>
      </c>
      <c r="F147" s="82">
        <f ca="1">+IFERROR(AVERAGEIFS(BDVar!$H:$H,BDVar!$D:$D,IndicadoresVar!$B147,BDVar!$C:$C,IndicadoresVar!$A147,BDVar!$A:$A,F$3),"-")</f>
        <v>14</v>
      </c>
      <c r="G147" s="82">
        <f ca="1">+IFERROR(AVERAGEIFS(BDVar!$H:$H,BDVar!$D:$D,IndicadoresVar!$B147,BDVar!$C:$C,IndicadoresVar!$A147,BDVar!$A:$A,G$3),"-")</f>
        <v>14</v>
      </c>
      <c r="H147" s="82">
        <f ca="1">+IFERROR(AVERAGEIFS(BDVar!$H:$H,BDVar!$D:$D,IndicadoresVar!$B147,BDVar!$C:$C,IndicadoresVar!$A147,BDVar!$A:$A,H$3),"-")</f>
        <v>14</v>
      </c>
    </row>
    <row r="148" spans="1:8" ht="30" x14ac:dyDescent="0.25">
      <c r="A148" s="73" t="str">
        <f>+ResultadoVar!C36</f>
        <v>Filtro Rotativo Levadura</v>
      </c>
      <c r="B148" s="73" t="str">
        <f>+ResultadoVar!D36</f>
        <v>6600 - Nivel en tanque 19-B-01 (Presalado)</v>
      </c>
      <c r="C148" s="82">
        <f>+IFERROR(AVERAGEIFS(BDVar!$H:$H,BDVar!$D:$D,IndicadoresVar!$B148,BDVar!$C:$C,IndicadoresVar!$A148,BDVar!$A:$A,"&gt;="&amp;$F$1),"-")</f>
        <v>60</v>
      </c>
      <c r="D148" s="82">
        <f ca="1">+IFERROR(AVERAGEIFS(BDVar!$H:$H,BDVar!$D:$D,IndicadoresVar!$B148,BDVar!$C:$C,IndicadoresVar!$A148,BDVar!$A:$A,D$3),"-")</f>
        <v>60</v>
      </c>
      <c r="E148" s="82">
        <f ca="1">+IFERROR(AVERAGEIFS(BDVar!$H:$H,BDVar!$D:$D,IndicadoresVar!$B148,BDVar!$C:$C,IndicadoresVar!$A148,BDVar!$A:$A,E$3),"-")</f>
        <v>60</v>
      </c>
      <c r="F148" s="82">
        <f ca="1">+IFERROR(AVERAGEIFS(BDVar!$H:$H,BDVar!$D:$D,IndicadoresVar!$B148,BDVar!$C:$C,IndicadoresVar!$A148,BDVar!$A:$A,F$3),"-")</f>
        <v>60</v>
      </c>
      <c r="G148" s="82">
        <f ca="1">+IFERROR(AVERAGEIFS(BDVar!$H:$H,BDVar!$D:$D,IndicadoresVar!$B148,BDVar!$C:$C,IndicadoresVar!$A148,BDVar!$A:$A,G$3),"-")</f>
        <v>60</v>
      </c>
      <c r="H148" s="82">
        <f ca="1">+IFERROR(AVERAGEIFS(BDVar!$H:$H,BDVar!$D:$D,IndicadoresVar!$B148,BDVar!$C:$C,IndicadoresVar!$A148,BDVar!$A:$A,H$3),"-")</f>
        <v>60</v>
      </c>
    </row>
    <row r="149" spans="1:8" ht="30" x14ac:dyDescent="0.25">
      <c r="A149" s="73" t="str">
        <f>+ResultadoVar!C37</f>
        <v>Filtro Rotativo Levadura</v>
      </c>
      <c r="B149" s="73" t="str">
        <f>+ResultadoVar!D37</f>
        <v>ml Totales de CO2 / 2 Hs.</v>
      </c>
      <c r="C149" s="82">
        <f>+IFERROR(AVERAGEIFS(BDVar!$H:$H,BDVar!$D:$D,IndicadoresVar!$B149,BDVar!$C:$C,IndicadoresVar!$A149,BDVar!$A:$A,"&gt;="&amp;$F$1),"-")</f>
        <v>625</v>
      </c>
      <c r="D149" s="82">
        <f ca="1">+IFERROR(AVERAGEIFS(BDVar!$H:$H,BDVar!$D:$D,IndicadoresVar!$B149,BDVar!$C:$C,IndicadoresVar!$A149,BDVar!$A:$A,D$3),"-")</f>
        <v>0</v>
      </c>
      <c r="E149" s="82">
        <f ca="1">+IFERROR(AVERAGEIFS(BDVar!$H:$H,BDVar!$D:$D,IndicadoresVar!$B149,BDVar!$C:$C,IndicadoresVar!$A149,BDVar!$A:$A,E$3),"-")</f>
        <v>0</v>
      </c>
      <c r="F149" s="82">
        <f ca="1">+IFERROR(AVERAGEIFS(BDVar!$H:$H,BDVar!$D:$D,IndicadoresVar!$B149,BDVar!$C:$C,IndicadoresVar!$A149,BDVar!$A:$A,F$3),"-")</f>
        <v>0</v>
      </c>
      <c r="G149" s="82">
        <f ca="1">+IFERROR(AVERAGEIFS(BDVar!$H:$H,BDVar!$D:$D,IndicadoresVar!$B149,BDVar!$C:$C,IndicadoresVar!$A149,BDVar!$A:$A,G$3),"-")</f>
        <v>0</v>
      </c>
      <c r="H149" s="82">
        <f ca="1">+IFERROR(AVERAGEIFS(BDVar!$H:$H,BDVar!$D:$D,IndicadoresVar!$B149,BDVar!$C:$C,IndicadoresVar!$A149,BDVar!$A:$A,H$3),"-")</f>
        <v>0</v>
      </c>
    </row>
    <row r="150" spans="1:8" ht="30" x14ac:dyDescent="0.25">
      <c r="A150" s="73" t="str">
        <f>+ResultadoVar!C38</f>
        <v>Filtro Rotativo Levadura</v>
      </c>
      <c r="B150" s="73" t="str">
        <f>+ResultadoVar!D38</f>
        <v>Proteína S / S.S.</v>
      </c>
      <c r="C150" s="82">
        <f>+IFERROR(AVERAGEIFS(BDVar!$H:$H,BDVar!$D:$D,IndicadoresVar!$B150,BDVar!$C:$C,IndicadoresVar!$A150,BDVar!$A:$A,"&gt;="&amp;$F$1),"-")</f>
        <v>52</v>
      </c>
      <c r="D150" s="82">
        <f ca="1">+IFERROR(AVERAGEIFS(BDVar!$H:$H,BDVar!$D:$D,IndicadoresVar!$B150,BDVar!$C:$C,IndicadoresVar!$A150,BDVar!$A:$A,D$3),"-")</f>
        <v>52</v>
      </c>
      <c r="E150" s="82">
        <f ca="1">+IFERROR(AVERAGEIFS(BDVar!$H:$H,BDVar!$D:$D,IndicadoresVar!$B150,BDVar!$C:$C,IndicadoresVar!$A150,BDVar!$A:$A,E$3),"-")</f>
        <v>52</v>
      </c>
      <c r="F150" s="82">
        <f ca="1">+IFERROR(AVERAGEIFS(BDVar!$H:$H,BDVar!$D:$D,IndicadoresVar!$B150,BDVar!$C:$C,IndicadoresVar!$A150,BDVar!$A:$A,F$3),"-")</f>
        <v>52</v>
      </c>
      <c r="G150" s="82">
        <f ca="1">+IFERROR(AVERAGEIFS(BDVar!$H:$H,BDVar!$D:$D,IndicadoresVar!$B150,BDVar!$C:$C,IndicadoresVar!$A150,BDVar!$A:$A,G$3),"-")</f>
        <v>52</v>
      </c>
      <c r="H150" s="82">
        <f ca="1">+IFERROR(AVERAGEIFS(BDVar!$H:$H,BDVar!$D:$D,IndicadoresVar!$B150,BDVar!$C:$C,IndicadoresVar!$A150,BDVar!$A:$A,H$3),"-")</f>
        <v>52</v>
      </c>
    </row>
    <row r="151" spans="1:8" ht="30" x14ac:dyDescent="0.25">
      <c r="A151" s="73" t="str">
        <f>+ResultadoVar!C39</f>
        <v>Esterilización Melaza</v>
      </c>
      <c r="B151" s="73" t="str">
        <f>+ResultadoVar!D39</f>
        <v>6000 - Tº de Esterilización</v>
      </c>
      <c r="C151" s="82">
        <f>+IFERROR(AVERAGEIFS(BDVar!$H:$H,BDVar!$D:$D,IndicadoresVar!$B151,BDVar!$C:$C,IndicadoresVar!$A151,BDVar!$A:$A,"&gt;="&amp;$F$1),"-")</f>
        <v>140</v>
      </c>
      <c r="D151" s="82">
        <f ca="1">+IFERROR(AVERAGEIFS(BDVar!$H:$H,BDVar!$D:$D,IndicadoresVar!$B151,BDVar!$C:$C,IndicadoresVar!$A151,BDVar!$A:$A,D$3),"-")</f>
        <v>140</v>
      </c>
      <c r="E151" s="82">
        <f ca="1">+IFERROR(AVERAGEIFS(BDVar!$H:$H,BDVar!$D:$D,IndicadoresVar!$B151,BDVar!$C:$C,IndicadoresVar!$A151,BDVar!$A:$A,E$3),"-")</f>
        <v>140</v>
      </c>
      <c r="F151" s="82">
        <f ca="1">+IFERROR(AVERAGEIFS(BDVar!$H:$H,BDVar!$D:$D,IndicadoresVar!$B151,BDVar!$C:$C,IndicadoresVar!$A151,BDVar!$A:$A,F$3),"-")</f>
        <v>140</v>
      </c>
      <c r="G151" s="82">
        <f ca="1">+IFERROR(AVERAGEIFS(BDVar!$H:$H,BDVar!$D:$D,IndicadoresVar!$B151,BDVar!$C:$C,IndicadoresVar!$A151,BDVar!$A:$A,G$3),"-")</f>
        <v>140</v>
      </c>
      <c r="H151" s="82">
        <f ca="1">+IFERROR(AVERAGEIFS(BDVar!$H:$H,BDVar!$D:$D,IndicadoresVar!$B151,BDVar!$C:$C,IndicadoresVar!$A151,BDVar!$A:$A,H$3),"-")</f>
        <v>140</v>
      </c>
    </row>
    <row r="152" spans="1:8" s="107" customFormat="1" ht="12" customHeight="1" x14ac:dyDescent="0.25">
      <c r="A152" s="73" t="str">
        <f>+ResultadoVar!C40</f>
        <v>Interesterificado</v>
      </c>
      <c r="B152" s="73" t="str">
        <f>+ResultadoVar!D40</f>
        <v>603 - T de Inicio de Reacción (TT100)</v>
      </c>
      <c r="C152" s="82">
        <f>+IFERROR(AVERAGEIFS(BDVar!$H:$H,BDVar!$D:$D,IndicadoresVar!$B152,BDVar!$C:$C,IndicadoresVar!$A152,BDVar!$A:$A,"&gt;="&amp;$F$1),"-")</f>
        <v>120</v>
      </c>
      <c r="D152" s="82">
        <f ca="1">+IFERROR(AVERAGEIFS(BDVar!$H:$H,BDVar!$D:$D,IndicadoresVar!$B152,BDVar!$C:$C,IndicadoresVar!$A152,BDVar!$A:$A,D$3),"-")</f>
        <v>120</v>
      </c>
      <c r="E152" s="82">
        <f ca="1">+IFERROR(AVERAGEIFS(BDVar!$H:$H,BDVar!$D:$D,IndicadoresVar!$B152,BDVar!$C:$C,IndicadoresVar!$A152,BDVar!$A:$A,E$3),"-")</f>
        <v>120</v>
      </c>
      <c r="F152" s="82">
        <f ca="1">+IFERROR(AVERAGEIFS(BDVar!$H:$H,BDVar!$D:$D,IndicadoresVar!$B152,BDVar!$C:$C,IndicadoresVar!$A152,BDVar!$A:$A,F$3),"-")</f>
        <v>120</v>
      </c>
      <c r="G152" s="82">
        <f ca="1">+IFERROR(AVERAGEIFS(BDVar!$H:$H,BDVar!$D:$D,IndicadoresVar!$B152,BDVar!$C:$C,IndicadoresVar!$A152,BDVar!$A:$A,G$3),"-")</f>
        <v>120</v>
      </c>
      <c r="H152" s="82">
        <f ca="1">+IFERROR(AVERAGEIFS(BDVar!$H:$H,BDVar!$D:$D,IndicadoresVar!$B152,BDVar!$C:$C,IndicadoresVar!$A152,BDVar!$A:$A,H$3),"-")</f>
        <v>120</v>
      </c>
    </row>
    <row r="153" spans="1:8" s="107" customFormat="1" ht="12" customHeight="1" x14ac:dyDescent="0.25">
      <c r="A153" s="73" t="str">
        <f>+ResultadoVar!C41</f>
        <v>Interesterificado</v>
      </c>
      <c r="B153" s="73" t="str">
        <f>+ResultadoVar!D41</f>
        <v>603 - Presión de vacío del reactor al cargar (PT100)</v>
      </c>
      <c r="C153" s="82">
        <f>+IFERROR(AVERAGEIFS(BDVar!$H:$H,BDVar!$D:$D,IndicadoresVar!$B153,BDVar!$C:$C,IndicadoresVar!$A153,BDVar!$A:$A,"&gt;="&amp;$F$1),"-")</f>
        <v>62.083333333333336</v>
      </c>
      <c r="D153" s="82">
        <f ca="1">+IFERROR(AVERAGEIFS(BDVar!$H:$H,BDVar!$D:$D,IndicadoresVar!$B153,BDVar!$C:$C,IndicadoresVar!$A153,BDVar!$A:$A,D$3),"-")</f>
        <v>60</v>
      </c>
      <c r="E153" s="82">
        <f ca="1">+IFERROR(AVERAGEIFS(BDVar!$H:$H,BDVar!$D:$D,IndicadoresVar!$B153,BDVar!$C:$C,IndicadoresVar!$A153,BDVar!$A:$A,E$3),"-")</f>
        <v>65</v>
      </c>
      <c r="F153" s="82">
        <f ca="1">+IFERROR(AVERAGEIFS(BDVar!$H:$H,BDVar!$D:$D,IndicadoresVar!$B153,BDVar!$C:$C,IndicadoresVar!$A153,BDVar!$A:$A,F$3),"-")</f>
        <v>60</v>
      </c>
      <c r="G153" s="82">
        <f ca="1">+IFERROR(AVERAGEIFS(BDVar!$H:$H,BDVar!$D:$D,IndicadoresVar!$B153,BDVar!$C:$C,IndicadoresVar!$A153,BDVar!$A:$A,G$3),"-")</f>
        <v>60</v>
      </c>
      <c r="H153" s="82">
        <f ca="1">+IFERROR(AVERAGEIFS(BDVar!$H:$H,BDVar!$D:$D,IndicadoresVar!$B153,BDVar!$C:$C,IndicadoresVar!$A153,BDVar!$A:$A,H$3),"-")</f>
        <v>65</v>
      </c>
    </row>
    <row r="154" spans="1:8" s="107" customFormat="1" ht="12" customHeight="1" x14ac:dyDescent="0.25">
      <c r="A154" s="73" t="str">
        <f>+ResultadoVar!C42</f>
        <v>Interesterificado</v>
      </c>
      <c r="B154" s="73" t="str">
        <f>+ResultadoVar!D42</f>
        <v>603 - Cantidad de Catalizador cargada</v>
      </c>
      <c r="C154" s="82">
        <f>+IFERROR(AVERAGEIFS(BDVar!$H:$H,BDVar!$D:$D,IndicadoresVar!$B154,BDVar!$C:$C,IndicadoresVar!$A154,BDVar!$A:$A,"&gt;="&amp;$F$1),"-")</f>
        <v>0</v>
      </c>
      <c r="D154" s="82">
        <f ca="1">+IFERROR(AVERAGEIFS(BDVar!$H:$H,BDVar!$D:$D,IndicadoresVar!$B154,BDVar!$C:$C,IndicadoresVar!$A154,BDVar!$A:$A,D$3),"-")</f>
        <v>0</v>
      </c>
      <c r="E154" s="82">
        <f ca="1">+IFERROR(AVERAGEIFS(BDVar!$H:$H,BDVar!$D:$D,IndicadoresVar!$B154,BDVar!$C:$C,IndicadoresVar!$A154,BDVar!$A:$A,E$3),"-")</f>
        <v>0</v>
      </c>
      <c r="F154" s="82">
        <f ca="1">+IFERROR(AVERAGEIFS(BDVar!$H:$H,BDVar!$D:$D,IndicadoresVar!$B154,BDVar!$C:$C,IndicadoresVar!$A154,BDVar!$A:$A,F$3),"-")</f>
        <v>0</v>
      </c>
      <c r="G154" s="82">
        <f ca="1">+IFERROR(AVERAGEIFS(BDVar!$H:$H,BDVar!$D:$D,IndicadoresVar!$B154,BDVar!$C:$C,IndicadoresVar!$A154,BDVar!$A:$A,G$3),"-")</f>
        <v>0</v>
      </c>
      <c r="H154" s="82">
        <f ca="1">+IFERROR(AVERAGEIFS(BDVar!$H:$H,BDVar!$D:$D,IndicadoresVar!$B154,BDVar!$C:$C,IndicadoresVar!$A154,BDVar!$A:$A,H$3),"-")</f>
        <v>0</v>
      </c>
    </row>
    <row r="155" spans="1:8" s="107" customFormat="1" ht="12" customHeight="1" x14ac:dyDescent="0.25">
      <c r="A155" s="73" t="str">
        <f>+ResultadoVar!C43</f>
        <v>Interesterificado</v>
      </c>
      <c r="B155" s="73" t="str">
        <f>+ResultadoVar!D43</f>
        <v>603 - Jabones fin de reaccion</v>
      </c>
      <c r="C155" s="82">
        <f>+IFERROR(AVERAGEIFS(BDVar!$H:$H,BDVar!$D:$D,IndicadoresVar!$B155,BDVar!$C:$C,IndicadoresVar!$A155,BDVar!$A:$A,"&gt;="&amp;$F$1),"-")</f>
        <v>0</v>
      </c>
      <c r="D155" s="82">
        <f ca="1">+IFERROR(AVERAGEIFS(BDVar!$H:$H,BDVar!$D:$D,IndicadoresVar!$B155,BDVar!$C:$C,IndicadoresVar!$A155,BDVar!$A:$A,D$3),"-")</f>
        <v>0</v>
      </c>
      <c r="E155" s="82">
        <f ca="1">+IFERROR(AVERAGEIFS(BDVar!$H:$H,BDVar!$D:$D,IndicadoresVar!$B155,BDVar!$C:$C,IndicadoresVar!$A155,BDVar!$A:$A,E$3),"-")</f>
        <v>0</v>
      </c>
      <c r="F155" s="82">
        <f ca="1">+IFERROR(AVERAGEIFS(BDVar!$H:$H,BDVar!$D:$D,IndicadoresVar!$B155,BDVar!$C:$C,IndicadoresVar!$A155,BDVar!$A:$A,F$3),"-")</f>
        <v>0</v>
      </c>
      <c r="G155" s="82">
        <f ca="1">+IFERROR(AVERAGEIFS(BDVar!$H:$H,BDVar!$D:$D,IndicadoresVar!$B155,BDVar!$C:$C,IndicadoresVar!$A155,BDVar!$A:$A,G$3),"-")</f>
        <v>0</v>
      </c>
      <c r="H155" s="82">
        <f ca="1">+IFERROR(AVERAGEIFS(BDVar!$H:$H,BDVar!$D:$D,IndicadoresVar!$B155,BDVar!$C:$C,IndicadoresVar!$A155,BDVar!$A:$A,H$3),"-")</f>
        <v>0</v>
      </c>
    </row>
    <row r="156" spans="1:8" s="145" customFormat="1" ht="12" customHeight="1" x14ac:dyDescent="0.25">
      <c r="A156" s="73" t="str">
        <f>+ResultadoVar!C44</f>
        <v>Interesterificado</v>
      </c>
      <c r="B156" s="73" t="str">
        <f>+ResultadoVar!D44</f>
        <v>603 - Presión de vacío del blanqueador (PT101)</v>
      </c>
      <c r="C156" s="82">
        <f>+IFERROR(AVERAGEIFS(BDVar!$H:$H,BDVar!$D:$D,IndicadoresVar!$B156,BDVar!$C:$C,IndicadoresVar!$A156,BDVar!$A:$A,"&gt;="&amp;$F$1),"-")</f>
        <v>110</v>
      </c>
      <c r="D156" s="82">
        <f ca="1">+IFERROR(AVERAGEIFS(BDVar!$H:$H,BDVar!$D:$D,IndicadoresVar!$B156,BDVar!$C:$C,IndicadoresVar!$A156,BDVar!$A:$A,D$3),NA())</f>
        <v>110</v>
      </c>
      <c r="E156" s="82">
        <f ca="1">+IFERROR(AVERAGEIFS(BDVar!$H:$H,BDVar!$D:$D,IndicadoresVar!$B156,BDVar!$C:$C,IndicadoresVar!$A156,BDVar!$A:$A,E$3),NA())</f>
        <v>110</v>
      </c>
      <c r="F156" s="82">
        <f ca="1">+IFERROR(AVERAGEIFS(BDVar!$H:$H,BDVar!$D:$D,IndicadoresVar!$B156,BDVar!$C:$C,IndicadoresVar!$A156,BDVar!$A:$A,F$3),NA())</f>
        <v>110</v>
      </c>
      <c r="G156" s="82">
        <f ca="1">+IFERROR(AVERAGEIFS(BDVar!$H:$H,BDVar!$D:$D,IndicadoresVar!$B156,BDVar!$C:$C,IndicadoresVar!$A156,BDVar!$A:$A,G$3),NA())</f>
        <v>110</v>
      </c>
      <c r="H156" s="82">
        <f ca="1">+IFERROR(AVERAGEIFS(BDVar!$H:$H,BDVar!$D:$D,IndicadoresVar!$B156,BDVar!$C:$C,IndicadoresVar!$A156,BDVar!$A:$A,H$3),NA())</f>
        <v>110</v>
      </c>
    </row>
    <row r="157" spans="1:8" s="107" customFormat="1" ht="12" customHeight="1" x14ac:dyDescent="0.25">
      <c r="A157" s="73" t="str">
        <f>+ResultadoVar!C45</f>
        <v>Hidrogenado</v>
      </c>
      <c r="B157" s="73" t="str">
        <f>+ResultadoVar!D45</f>
        <v>602 - T de carga a HT-101</v>
      </c>
      <c r="C157" s="82">
        <f>+IFERROR(AVERAGEIFS(BDVar!$H:$H,BDVar!$D:$D,IndicadoresVar!$B157,BDVar!$C:$C,IndicadoresVar!$A157,BDVar!$A:$A,"&gt;="&amp;$F$1),"-")</f>
        <v>180</v>
      </c>
      <c r="D157" s="82">
        <f ca="1">+IFERROR(AVERAGEIFS(BDVar!$H:$H,BDVar!$D:$D,IndicadoresVar!$B157,BDVar!$C:$C,IndicadoresVar!$A157,BDVar!$A:$A,D$3),"-")</f>
        <v>180</v>
      </c>
      <c r="E157" s="82">
        <f ca="1">+IFERROR(AVERAGEIFS(BDVar!$H:$H,BDVar!$D:$D,IndicadoresVar!$B157,BDVar!$C:$C,IndicadoresVar!$A157,BDVar!$A:$A,E$3),"-")</f>
        <v>180</v>
      </c>
      <c r="F157" s="82">
        <f ca="1">+IFERROR(AVERAGEIFS(BDVar!$H:$H,BDVar!$D:$D,IndicadoresVar!$B157,BDVar!$C:$C,IndicadoresVar!$A157,BDVar!$A:$A,F$3),"-")</f>
        <v>180</v>
      </c>
      <c r="G157" s="82">
        <f ca="1">+IFERROR(AVERAGEIFS(BDVar!$H:$H,BDVar!$D:$D,IndicadoresVar!$B157,BDVar!$C:$C,IndicadoresVar!$A157,BDVar!$A:$A,G$3),"-")</f>
        <v>180</v>
      </c>
      <c r="H157" s="82">
        <f ca="1">+IFERROR(AVERAGEIFS(BDVar!$H:$H,BDVar!$D:$D,IndicadoresVar!$B157,BDVar!$C:$C,IndicadoresVar!$A157,BDVar!$A:$A,H$3),"-")</f>
        <v>180</v>
      </c>
    </row>
    <row r="158" spans="1:8" s="107" customFormat="1" ht="12" customHeight="1" x14ac:dyDescent="0.25">
      <c r="A158" s="73" t="str">
        <f>+ResultadoVar!C46</f>
        <v>Hidrogenado</v>
      </c>
      <c r="B158" s="73" t="str">
        <f>+ResultadoVar!D46</f>
        <v xml:space="preserve">602 - Temperatura de inicio de rección </v>
      </c>
      <c r="C158" s="82">
        <f>+IFERROR(AVERAGEIFS(BDVar!$H:$H,BDVar!$D:$D,IndicadoresVar!$B158,BDVar!$C:$C,IndicadoresVar!$A158,BDVar!$A:$A,"&gt;="&amp;$F$1),"-")</f>
        <v>0</v>
      </c>
      <c r="D158" s="82">
        <f ca="1">+IFERROR(AVERAGEIFS(BDVar!$H:$H,BDVar!$D:$D,IndicadoresVar!$B158,BDVar!$C:$C,IndicadoresVar!$A158,BDVar!$A:$A,D$3),"-")</f>
        <v>0</v>
      </c>
      <c r="E158" s="82">
        <f ca="1">+IFERROR(AVERAGEIFS(BDVar!$H:$H,BDVar!$D:$D,IndicadoresVar!$B158,BDVar!$C:$C,IndicadoresVar!$A158,BDVar!$A:$A,E$3),"-")</f>
        <v>0</v>
      </c>
      <c r="F158" s="82">
        <f ca="1">+IFERROR(AVERAGEIFS(BDVar!$H:$H,BDVar!$D:$D,IndicadoresVar!$B158,BDVar!$C:$C,IndicadoresVar!$A158,BDVar!$A:$A,F$3),"-")</f>
        <v>0</v>
      </c>
      <c r="G158" s="82">
        <f ca="1">+IFERROR(AVERAGEIFS(BDVar!$H:$H,BDVar!$D:$D,IndicadoresVar!$B158,BDVar!$C:$C,IndicadoresVar!$A158,BDVar!$A:$A,G$3),"-")</f>
        <v>0</v>
      </c>
      <c r="H158" s="82">
        <f ca="1">+IFERROR(AVERAGEIFS(BDVar!$H:$H,BDVar!$D:$D,IndicadoresVar!$B158,BDVar!$C:$C,IndicadoresVar!$A158,BDVar!$A:$A,H$3),"-")</f>
        <v>0</v>
      </c>
    </row>
    <row r="159" spans="1:8" s="107" customFormat="1" ht="12" customHeight="1" x14ac:dyDescent="0.25">
      <c r="A159" s="73" t="str">
        <f>+ResultadoVar!C47</f>
        <v>Hidrogenado</v>
      </c>
      <c r="B159" s="73" t="str">
        <f>+ResultadoVar!D47</f>
        <v>602 - Temperatura máxima de reacción</v>
      </c>
      <c r="C159" s="82">
        <f>+IFERROR(AVERAGEIFS(BDVar!$H:$H,BDVar!$D:$D,IndicadoresVar!$B159,BDVar!$C:$C,IndicadoresVar!$A159,BDVar!$A:$A,"&gt;="&amp;$F$1),"-")</f>
        <v>0</v>
      </c>
      <c r="D159" s="82">
        <f ca="1">+IFERROR(AVERAGEIFS(BDVar!$H:$H,BDVar!$D:$D,IndicadoresVar!$B159,BDVar!$C:$C,IndicadoresVar!$A159,BDVar!$A:$A,D$3),"-")</f>
        <v>0</v>
      </c>
      <c r="E159" s="82">
        <f ca="1">+IFERROR(AVERAGEIFS(BDVar!$H:$H,BDVar!$D:$D,IndicadoresVar!$B159,BDVar!$C:$C,IndicadoresVar!$A159,BDVar!$A:$A,E$3),"-")</f>
        <v>0</v>
      </c>
      <c r="F159" s="82">
        <f ca="1">+IFERROR(AVERAGEIFS(BDVar!$H:$H,BDVar!$D:$D,IndicadoresVar!$B159,BDVar!$C:$C,IndicadoresVar!$A159,BDVar!$A:$A,F$3),"-")</f>
        <v>0</v>
      </c>
      <c r="G159" s="82">
        <f ca="1">+IFERROR(AVERAGEIFS(BDVar!$H:$H,BDVar!$D:$D,IndicadoresVar!$B159,BDVar!$C:$C,IndicadoresVar!$A159,BDVar!$A:$A,G$3),"-")</f>
        <v>0</v>
      </c>
      <c r="H159" s="82">
        <f ca="1">+IFERROR(AVERAGEIFS(BDVar!$H:$H,BDVar!$D:$D,IndicadoresVar!$B159,BDVar!$C:$C,IndicadoresVar!$A159,BDVar!$A:$A,H$3),"-")</f>
        <v>0</v>
      </c>
    </row>
    <row r="160" spans="1:8" s="107" customFormat="1" ht="12" customHeight="1" x14ac:dyDescent="0.25">
      <c r="A160" s="73" t="str">
        <f>+ResultadoVar!C48</f>
        <v>Hidrogenado</v>
      </c>
      <c r="B160" s="73" t="str">
        <f>+ResultadoVar!D48</f>
        <v>602 - T de salida a tanque TNL</v>
      </c>
      <c r="C160" s="82">
        <f>+IFERROR(AVERAGEIFS(BDVar!$H:$H,BDVar!$D:$D,IndicadoresVar!$B160,BDVar!$C:$C,IndicadoresVar!$A160,BDVar!$A:$A,"&gt;="&amp;$F$1),"-")</f>
        <v>120</v>
      </c>
      <c r="D160" s="82">
        <f ca="1">+IFERROR(AVERAGEIFS(BDVar!$H:$H,BDVar!$D:$D,IndicadoresVar!$B160,BDVar!$C:$C,IndicadoresVar!$A160,BDVar!$A:$A,D$3),"-")</f>
        <v>120</v>
      </c>
      <c r="E160" s="82">
        <f ca="1">+IFERROR(AVERAGEIFS(BDVar!$H:$H,BDVar!$D:$D,IndicadoresVar!$B160,BDVar!$C:$C,IndicadoresVar!$A160,BDVar!$A:$A,E$3),"-")</f>
        <v>120</v>
      </c>
      <c r="F160" s="82">
        <f ca="1">+IFERROR(AVERAGEIFS(BDVar!$H:$H,BDVar!$D:$D,IndicadoresVar!$B160,BDVar!$C:$C,IndicadoresVar!$A160,BDVar!$A:$A,F$3),"-")</f>
        <v>120</v>
      </c>
      <c r="G160" s="82">
        <f ca="1">+IFERROR(AVERAGEIFS(BDVar!$H:$H,BDVar!$D:$D,IndicadoresVar!$B160,BDVar!$C:$C,IndicadoresVar!$A160,BDVar!$A:$A,G$3),"-")</f>
        <v>120</v>
      </c>
      <c r="H160" s="82">
        <f ca="1">+IFERROR(AVERAGEIFS(BDVar!$H:$H,BDVar!$D:$D,IndicadoresVar!$B160,BDVar!$C:$C,IndicadoresVar!$A160,BDVar!$A:$A,H$3),"-")</f>
        <v>120</v>
      </c>
    </row>
    <row r="161" spans="1:8" s="107" customFormat="1" ht="12" customHeight="1" x14ac:dyDescent="0.25">
      <c r="A161" s="73">
        <f>+ResultadoVar!C49</f>
        <v>0</v>
      </c>
      <c r="B161" s="73">
        <f>+ResultadoVar!D49</f>
        <v>0</v>
      </c>
      <c r="C161" s="82" t="str">
        <f>+IFERROR(AVERAGEIFS(BDVar!$H:$H,BDVar!$D:$D,IndicadoresVar!$B161,BDVar!$C:$C,IndicadoresVar!$A161,BDVar!$A:$A,"&gt;="&amp;$F$1),"-")</f>
        <v>-</v>
      </c>
      <c r="D161" s="82" t="str">
        <f ca="1">+IFERROR(AVERAGEIFS(BDVar!$H:$H,BDVar!$D:$D,IndicadoresVar!$B161,BDVar!$C:$C,IndicadoresVar!$A161,BDVar!$A:$A,D$3),"-")</f>
        <v>-</v>
      </c>
      <c r="E161" s="82" t="str">
        <f ca="1">+IFERROR(AVERAGEIFS(BDVar!$H:$H,BDVar!$D:$D,IndicadoresVar!$B161,BDVar!$C:$C,IndicadoresVar!$A161,BDVar!$A:$A,E$3),"-")</f>
        <v>-</v>
      </c>
      <c r="F161" s="82" t="str">
        <f ca="1">+IFERROR(AVERAGEIFS(BDVar!$H:$H,BDVar!$D:$D,IndicadoresVar!$B161,BDVar!$C:$C,IndicadoresVar!$A161,BDVar!$A:$A,F$3),"-")</f>
        <v>-</v>
      </c>
      <c r="G161" s="82" t="str">
        <f ca="1">+IFERROR(AVERAGEIFS(BDVar!$H:$H,BDVar!$D:$D,IndicadoresVar!$B161,BDVar!$C:$C,IndicadoresVar!$A161,BDVar!$A:$A,G$3),"-")</f>
        <v>-</v>
      </c>
      <c r="H161" s="82" t="str">
        <f ca="1">+IFERROR(AVERAGEIFS(BDVar!$H:$H,BDVar!$D:$D,IndicadoresVar!$B161,BDVar!$C:$C,IndicadoresVar!$A161,BDVar!$A:$A,H$3),"-")</f>
        <v>-</v>
      </c>
    </row>
    <row r="162" spans="1:8" s="107" customFormat="1" ht="12" customHeight="1" x14ac:dyDescent="0.25">
      <c r="A162" s="73">
        <f>+ResultadoVar!C50</f>
        <v>0</v>
      </c>
      <c r="B162" s="73">
        <f>+ResultadoVar!D50</f>
        <v>0</v>
      </c>
      <c r="C162" s="82" t="str">
        <f>+IFERROR(AVERAGEIFS(BDVar!$H:$H,BDVar!$D:$D,IndicadoresVar!$B162,BDVar!$C:$C,IndicadoresVar!$A162,BDVar!$A:$A,"&gt;="&amp;$F$1),"-")</f>
        <v>-</v>
      </c>
      <c r="D162" s="82" t="str">
        <f ca="1">+IFERROR(AVERAGEIFS(BDVar!$H:$H,BDVar!$D:$D,IndicadoresVar!$B162,BDVar!$C:$C,IndicadoresVar!$A162,BDVar!$A:$A,D$3),"-")</f>
        <v>-</v>
      </c>
      <c r="E162" s="82" t="str">
        <f ca="1">+IFERROR(AVERAGEIFS(BDVar!$H:$H,BDVar!$D:$D,IndicadoresVar!$B162,BDVar!$C:$C,IndicadoresVar!$A162,BDVar!$A:$A,E$3),"-")</f>
        <v>-</v>
      </c>
      <c r="F162" s="82" t="str">
        <f ca="1">+IFERROR(AVERAGEIFS(BDVar!$H:$H,BDVar!$D:$D,IndicadoresVar!$B162,BDVar!$C:$C,IndicadoresVar!$A162,BDVar!$A:$A,F$3),"-")</f>
        <v>-</v>
      </c>
      <c r="G162" s="82" t="str">
        <f ca="1">+IFERROR(AVERAGEIFS(BDVar!$H:$H,BDVar!$D:$D,IndicadoresVar!$B162,BDVar!$C:$C,IndicadoresVar!$A162,BDVar!$A:$A,G$3),"-")</f>
        <v>-</v>
      </c>
      <c r="H162" s="82" t="str">
        <f ca="1">+IFERROR(AVERAGEIFS(BDVar!$H:$H,BDVar!$D:$D,IndicadoresVar!$B162,BDVar!$C:$C,IndicadoresVar!$A162,BDVar!$A:$A,H$3),"-")</f>
        <v>-</v>
      </c>
    </row>
    <row r="163" spans="1:8" s="107" customFormat="1" ht="12" customHeight="1" x14ac:dyDescent="0.25">
      <c r="A163" s="73">
        <f>+ResultadoVar!C51</f>
        <v>0</v>
      </c>
      <c r="B163" s="73">
        <f>+ResultadoVar!D51</f>
        <v>0</v>
      </c>
      <c r="C163" s="82" t="str">
        <f>+IFERROR(AVERAGEIFS(BDVar!$H:$H,BDVar!$D:$D,IndicadoresVar!$B163,BDVar!$C:$C,IndicadoresVar!$A163,BDVar!$A:$A,"&gt;="&amp;$F$1),"-")</f>
        <v>-</v>
      </c>
      <c r="D163" s="82" t="str">
        <f ca="1">+IFERROR(AVERAGEIFS(BDVar!$H:$H,BDVar!$D:$D,IndicadoresVar!$B163,BDVar!$C:$C,IndicadoresVar!$A163,BDVar!$A:$A,D$3),"-")</f>
        <v>-</v>
      </c>
      <c r="E163" s="82" t="str">
        <f ca="1">+IFERROR(AVERAGEIFS(BDVar!$H:$H,BDVar!$D:$D,IndicadoresVar!$B163,BDVar!$C:$C,IndicadoresVar!$A163,BDVar!$A:$A,E$3),"-")</f>
        <v>-</v>
      </c>
      <c r="F163" s="82" t="str">
        <f ca="1">+IFERROR(AVERAGEIFS(BDVar!$H:$H,BDVar!$D:$D,IndicadoresVar!$B163,BDVar!$C:$C,IndicadoresVar!$A163,BDVar!$A:$A,F$3),"-")</f>
        <v>-</v>
      </c>
      <c r="G163" s="82" t="str">
        <f ca="1">+IFERROR(AVERAGEIFS(BDVar!$H:$H,BDVar!$D:$D,IndicadoresVar!$B163,BDVar!$C:$C,IndicadoresVar!$A163,BDVar!$A:$A,G$3),"-")</f>
        <v>-</v>
      </c>
      <c r="H163" s="82" t="str">
        <f ca="1">+IFERROR(AVERAGEIFS(BDVar!$H:$H,BDVar!$D:$D,IndicadoresVar!$B163,BDVar!$C:$C,IndicadoresVar!$A163,BDVar!$A:$A,H$3),"-")</f>
        <v>-</v>
      </c>
    </row>
    <row r="164" spans="1:8" s="107" customFormat="1" ht="12" customHeight="1" x14ac:dyDescent="0.25">
      <c r="A164" s="73">
        <f>+ResultadoVar!C52</f>
        <v>0</v>
      </c>
      <c r="B164" s="73">
        <f>+ResultadoVar!D52</f>
        <v>0</v>
      </c>
      <c r="C164" s="82" t="str">
        <f>+IFERROR(AVERAGEIFS(BDVar!$H:$H,BDVar!$D:$D,IndicadoresVar!$B164,BDVar!$C:$C,IndicadoresVar!$A164,BDVar!$A:$A,"&gt;="&amp;$F$1),"-")</f>
        <v>-</v>
      </c>
      <c r="D164" s="82" t="str">
        <f ca="1">+IFERROR(AVERAGEIFS(BDVar!$H:$H,BDVar!$D:$D,IndicadoresVar!$B164,BDVar!$C:$C,IndicadoresVar!$A164,BDVar!$A:$A,D$3),"-")</f>
        <v>-</v>
      </c>
      <c r="E164" s="82" t="str">
        <f ca="1">+IFERROR(AVERAGEIFS(BDVar!$H:$H,BDVar!$D:$D,IndicadoresVar!$B164,BDVar!$C:$C,IndicadoresVar!$A164,BDVar!$A:$A,E$3),"-")</f>
        <v>-</v>
      </c>
      <c r="F164" s="82" t="str">
        <f ca="1">+IFERROR(AVERAGEIFS(BDVar!$H:$H,BDVar!$D:$D,IndicadoresVar!$B164,BDVar!$C:$C,IndicadoresVar!$A164,BDVar!$A:$A,F$3),"-")</f>
        <v>-</v>
      </c>
      <c r="G164" s="82" t="str">
        <f ca="1">+IFERROR(AVERAGEIFS(BDVar!$H:$H,BDVar!$D:$D,IndicadoresVar!$B164,BDVar!$C:$C,IndicadoresVar!$A164,BDVar!$A:$A,G$3),"-")</f>
        <v>-</v>
      </c>
      <c r="H164" s="82" t="str">
        <f ca="1">+IFERROR(AVERAGEIFS(BDVar!$H:$H,BDVar!$D:$D,IndicadoresVar!$B164,BDVar!$C:$C,IndicadoresVar!$A164,BDVar!$A:$A,H$3),"-")</f>
        <v>-</v>
      </c>
    </row>
    <row r="165" spans="1:8" s="107" customFormat="1" x14ac:dyDescent="0.25">
      <c r="A165" s="109"/>
      <c r="B165" s="109"/>
      <c r="C165" s="82"/>
      <c r="D165" s="82"/>
      <c r="E165" s="82"/>
      <c r="F165" s="82"/>
      <c r="G165" s="82"/>
      <c r="H165" s="82"/>
    </row>
    <row r="166" spans="1:8" s="107" customFormat="1" x14ac:dyDescent="0.25">
      <c r="A166" s="109"/>
      <c r="B166" s="109"/>
      <c r="C166" s="82"/>
      <c r="D166" s="82"/>
      <c r="E166" s="82"/>
      <c r="F166" s="82"/>
      <c r="G166" s="82"/>
      <c r="H166" s="82"/>
    </row>
    <row r="169" spans="1:8" x14ac:dyDescent="0.25">
      <c r="A169" s="84" t="s">
        <v>215</v>
      </c>
      <c r="C169" s="97"/>
      <c r="D169" s="97">
        <f ca="1">+WEEKNUM(TODAY(),21)-5</f>
        <v>29</v>
      </c>
      <c r="E169" s="97">
        <f ca="1">+WEEKNUM(TODAY(),21)-4</f>
        <v>30</v>
      </c>
      <c r="F169" s="97">
        <f ca="1">+WEEKNUM(TODAY(),21)-3</f>
        <v>31</v>
      </c>
      <c r="G169" s="97">
        <f ca="1">+WEEKNUM(TODAY(),21)-2</f>
        <v>32</v>
      </c>
      <c r="H169" s="97">
        <f ca="1">+WEEKNUM(TODAY(),21)-1</f>
        <v>33</v>
      </c>
    </row>
    <row r="170" spans="1:8" x14ac:dyDescent="0.25">
      <c r="C170" s="97" t="s">
        <v>32</v>
      </c>
      <c r="D170" s="97" t="str">
        <f ca="1">+"Semana "&amp;D169</f>
        <v>Semana 29</v>
      </c>
      <c r="E170" s="97" t="str">
        <f ca="1">+"Semana "&amp;E169</f>
        <v>Semana 30</v>
      </c>
      <c r="F170" s="97" t="str">
        <f ca="1">+"Semana "&amp;F169</f>
        <v>Semana 31</v>
      </c>
      <c r="G170" s="97" t="str">
        <f ca="1">+"Semana "&amp;G169</f>
        <v>Semana 32</v>
      </c>
      <c r="H170" s="97" t="str">
        <f ca="1">+"Semana "&amp;H169</f>
        <v>Semana 33</v>
      </c>
    </row>
    <row r="171" spans="1:8" ht="30" x14ac:dyDescent="0.25">
      <c r="A171" s="73" t="str">
        <f>+ResultadoVar!C3</f>
        <v>Blanqueo Continuo</v>
      </c>
      <c r="B171" s="73" t="str">
        <f>+ResultadoVar!D3</f>
        <v>Color Rojo</v>
      </c>
      <c r="C171" s="87">
        <f>+IFERROR(AVERAGEIFS(BDVar!$L:$L,BDVar!$D:$D,IndicadoresVar!$B171,BDVar!$C:$C,IndicadoresVar!$A171,BDVar!$A:$A,"&gt;="&amp;$F$1),"-")</f>
        <v>2.7083333333333335</v>
      </c>
      <c r="D171" s="87">
        <f ca="1">+IFERROR(AVERAGEIFS(BDVar!$L:$L,BDVar!$D:$D,IndicadoresVar!$B171,BDVar!$C:$C,IndicadoresVar!$A171,BDVar!$A:$A,D$3),"-")</f>
        <v>3.2</v>
      </c>
      <c r="E171" s="87">
        <f ca="1">+IFERROR(AVERAGEIFS(BDVar!$L:$L,BDVar!$D:$D,IndicadoresVar!$B171,BDVar!$C:$C,IndicadoresVar!$A171,BDVar!$A:$A,E$3),"-")</f>
        <v>3.3</v>
      </c>
      <c r="F171" s="87">
        <f ca="1">+IFERROR(AVERAGEIFS(BDVar!$L:$L,BDVar!$D:$D,IndicadoresVar!$B171,BDVar!$C:$C,IndicadoresVar!$A171,BDVar!$A:$A,F$3),"-")</f>
        <v>4.2</v>
      </c>
      <c r="G171" s="87">
        <f ca="1">+IFERROR(AVERAGEIFS(BDVar!$L:$L,BDVar!$D:$D,IndicadoresVar!$B171,BDVar!$C:$C,IndicadoresVar!$A171,BDVar!$A:$A,G$3),"-")</f>
        <v>5</v>
      </c>
      <c r="H171" s="87">
        <f ca="1">+IFERROR(AVERAGEIFS(BDVar!$L:$L,BDVar!$D:$D,IndicadoresVar!$B171,BDVar!$C:$C,IndicadoresVar!$A171,BDVar!$A:$A,H$3),"-")</f>
        <v>5</v>
      </c>
    </row>
    <row r="172" spans="1:8" ht="30" x14ac:dyDescent="0.25">
      <c r="A172" s="73" t="str">
        <f>+ResultadoVar!C4</f>
        <v>Blanqueo Continuo</v>
      </c>
      <c r="B172" s="73" t="str">
        <f>+ResultadoVar!D4</f>
        <v>302 - Dosificación tierra ST#1</v>
      </c>
      <c r="C172" s="87">
        <f>+IFERROR(AVERAGEIFS(BDVar!$L:$L,BDVar!$D:$D,IndicadoresVar!$B172,BDVar!$C:$C,IndicadoresVar!$A172,BDVar!$A:$A,"&gt;="&amp;$F$1),"-")</f>
        <v>14.249999999999995</v>
      </c>
      <c r="D172" s="87">
        <f ca="1">+IFERROR(AVERAGEIFS(BDVar!$L:$L,BDVar!$D:$D,IndicadoresVar!$B172,BDVar!$C:$C,IndicadoresVar!$A172,BDVar!$A:$A,D$3),"-")</f>
        <v>0.6</v>
      </c>
      <c r="E172" s="87">
        <f ca="1">+IFERROR(AVERAGEIFS(BDVar!$L:$L,BDVar!$D:$D,IndicadoresVar!$B172,BDVar!$C:$C,IndicadoresVar!$A172,BDVar!$A:$A,E$3),"-")</f>
        <v>0.6</v>
      </c>
      <c r="F172" s="87">
        <f ca="1">+IFERROR(AVERAGEIFS(BDVar!$L:$L,BDVar!$D:$D,IndicadoresVar!$B172,BDVar!$C:$C,IndicadoresVar!$A172,BDVar!$A:$A,F$3),"-")</f>
        <v>0.6</v>
      </c>
      <c r="G172" s="87">
        <f ca="1">+IFERROR(AVERAGEIFS(BDVar!$L:$L,BDVar!$D:$D,IndicadoresVar!$B172,BDVar!$C:$C,IndicadoresVar!$A172,BDVar!$A:$A,G$3),"-")</f>
        <v>0.6</v>
      </c>
      <c r="H172" s="87">
        <f ca="1">+IFERROR(AVERAGEIFS(BDVar!$L:$L,BDVar!$D:$D,IndicadoresVar!$B172,BDVar!$C:$C,IndicadoresVar!$A172,BDVar!$A:$A,H$3),"-")</f>
        <v>0.6</v>
      </c>
    </row>
    <row r="173" spans="1:8" ht="30" x14ac:dyDescent="0.25">
      <c r="A173" s="73" t="str">
        <f>+ResultadoVar!C5</f>
        <v>Blanqueo Continuo</v>
      </c>
      <c r="B173" s="73" t="str">
        <f>+ResultadoVar!D5</f>
        <v>302 - Dosificación tierra ST#2</v>
      </c>
      <c r="C173" s="87">
        <f>+IFERROR(AVERAGEIFS(BDVar!$L:$L,BDVar!$D:$D,IndicadoresVar!$B173,BDVar!$C:$C,IndicadoresVar!$A173,BDVar!$A:$A,"&gt;="&amp;$F$1),"-")</f>
        <v>4.583333333333333</v>
      </c>
      <c r="D173" s="87">
        <f ca="1">+IFERROR(AVERAGEIFS(BDVar!$L:$L,BDVar!$D:$D,IndicadoresVar!$B173,BDVar!$C:$C,IndicadoresVar!$A173,BDVar!$A:$A,D$3),"-")</f>
        <v>3.7</v>
      </c>
      <c r="E173" s="87">
        <f ca="1">+IFERROR(AVERAGEIFS(BDVar!$L:$L,BDVar!$D:$D,IndicadoresVar!$B173,BDVar!$C:$C,IndicadoresVar!$A173,BDVar!$A:$A,E$3),"-")</f>
        <v>3.8</v>
      </c>
      <c r="F173" s="87">
        <f ca="1">+IFERROR(AVERAGEIFS(BDVar!$L:$L,BDVar!$D:$D,IndicadoresVar!$B173,BDVar!$C:$C,IndicadoresVar!$A173,BDVar!$A:$A,F$3),"-")</f>
        <v>4.5</v>
      </c>
      <c r="G173" s="87">
        <f ca="1">+IFERROR(AVERAGEIFS(BDVar!$L:$L,BDVar!$D:$D,IndicadoresVar!$B173,BDVar!$C:$C,IndicadoresVar!$A173,BDVar!$A:$A,G$3),"-")</f>
        <v>5</v>
      </c>
      <c r="H173" s="87">
        <f ca="1">+IFERROR(AVERAGEIFS(BDVar!$L:$L,BDVar!$D:$D,IndicadoresVar!$B173,BDVar!$C:$C,IndicadoresVar!$A173,BDVar!$A:$A,H$3),"-")</f>
        <v>5</v>
      </c>
    </row>
    <row r="174" spans="1:8" ht="30" x14ac:dyDescent="0.25">
      <c r="A174" s="73" t="str">
        <f>+ResultadoVar!C6</f>
        <v>Blanqueo Continuo</v>
      </c>
      <c r="B174" s="73" t="str">
        <f>+ResultadoVar!D6</f>
        <v>302 - Presión de vacío B#2</v>
      </c>
      <c r="C174" s="87">
        <f>+IFERROR(AVERAGEIFS(BDVar!$L:$L,BDVar!$D:$D,IndicadoresVar!$B174,BDVar!$C:$C,IndicadoresVar!$A174,BDVar!$A:$A,"&gt;="&amp;$F$1),"-")</f>
        <v>534.05000000000007</v>
      </c>
      <c r="D174" s="87">
        <f ca="1">+IFERROR(AVERAGEIFS(BDVar!$L:$L,BDVar!$D:$D,IndicadoresVar!$B174,BDVar!$C:$C,IndicadoresVar!$A174,BDVar!$A:$A,D$3),"-")</f>
        <v>463.4</v>
      </c>
      <c r="E174" s="87">
        <f ca="1">+IFERROR(AVERAGEIFS(BDVar!$L:$L,BDVar!$D:$D,IndicadoresVar!$B174,BDVar!$C:$C,IndicadoresVar!$A174,BDVar!$A:$A,E$3),"-")</f>
        <v>460</v>
      </c>
      <c r="F174" s="87">
        <f ca="1">+IFERROR(AVERAGEIFS(BDVar!$L:$L,BDVar!$D:$D,IndicadoresVar!$B174,BDVar!$C:$C,IndicadoresVar!$A174,BDVar!$A:$A,F$3),"-")</f>
        <v>565.20000000000005</v>
      </c>
      <c r="G174" s="87">
        <f ca="1">+IFERROR(AVERAGEIFS(BDVar!$L:$L,BDVar!$D:$D,IndicadoresVar!$B174,BDVar!$C:$C,IndicadoresVar!$A174,BDVar!$A:$A,G$3),"-")</f>
        <v>374.5</v>
      </c>
      <c r="H174" s="87">
        <f ca="1">+IFERROR(AVERAGEIFS(BDVar!$L:$L,BDVar!$D:$D,IndicadoresVar!$B174,BDVar!$C:$C,IndicadoresVar!$A174,BDVar!$A:$A,H$3),"-")</f>
        <v>465</v>
      </c>
    </row>
    <row r="175" spans="1:8" x14ac:dyDescent="0.25">
      <c r="A175" s="73" t="str">
        <f>+ResultadoVar!C7</f>
        <v>Deso DeSmet</v>
      </c>
      <c r="B175" s="73" t="str">
        <f>+ResultadoVar!D7</f>
        <v>Acidez</v>
      </c>
      <c r="C175" s="87">
        <f>+IFERROR(AVERAGEIFS(BDVar!$L:$L,BDVar!$D:$D,IndicadoresVar!$B175,BDVar!$C:$C,IndicadoresVar!$A175,BDVar!$A:$A,"&gt;="&amp;$F$1),"-")</f>
        <v>0.32333333333333331</v>
      </c>
      <c r="D175" s="87">
        <f ca="1">+IFERROR(AVERAGEIFS(BDVar!$L:$L,BDVar!$D:$D,IndicadoresVar!$B175,BDVar!$C:$C,IndicadoresVar!$A175,BDVar!$A:$A,D$3),"-")</f>
        <v>0.2</v>
      </c>
      <c r="E175" s="87">
        <f ca="1">+IFERROR(AVERAGEIFS(BDVar!$L:$L,BDVar!$D:$D,IndicadoresVar!$B175,BDVar!$C:$C,IndicadoresVar!$A175,BDVar!$A:$A,E$3),"-")</f>
        <v>0.16</v>
      </c>
      <c r="F175" s="87">
        <f ca="1">+IFERROR(AVERAGEIFS(BDVar!$L:$L,BDVar!$D:$D,IndicadoresVar!$B175,BDVar!$C:$C,IndicadoresVar!$A175,BDVar!$A:$A,F$3),"-")</f>
        <v>0.15</v>
      </c>
      <c r="G175" s="87">
        <f ca="1">+IFERROR(AVERAGEIFS(BDVar!$L:$L,BDVar!$D:$D,IndicadoresVar!$B175,BDVar!$C:$C,IndicadoresVar!$A175,BDVar!$A:$A,G$3),"-")</f>
        <v>0.2</v>
      </c>
      <c r="H175" s="87">
        <f ca="1">+IFERROR(AVERAGEIFS(BDVar!$L:$L,BDVar!$D:$D,IndicadoresVar!$B175,BDVar!$C:$C,IndicadoresVar!$A175,BDVar!$A:$A,H$3),"-")</f>
        <v>0.15</v>
      </c>
    </row>
    <row r="176" spans="1:8" x14ac:dyDescent="0.25">
      <c r="A176" s="73" t="str">
        <f>+ResultadoVar!C8</f>
        <v>Deso DeSmet</v>
      </c>
      <c r="B176" s="73" t="str">
        <f>+ResultadoVar!D8</f>
        <v>304 - Presión de vacío</v>
      </c>
      <c r="C176" s="87">
        <f>+IFERROR(AVERAGEIFS(BDVar!$L:$L,BDVar!$D:$D,IndicadoresVar!$B176,BDVar!$C:$C,IndicadoresVar!$A176,BDVar!$A:$A,"&gt;="&amp;$F$1),"-")</f>
        <v>7.3999999999999995</v>
      </c>
      <c r="D176" s="87">
        <f ca="1">+IFERROR(AVERAGEIFS(BDVar!$L:$L,BDVar!$D:$D,IndicadoresVar!$B176,BDVar!$C:$C,IndicadoresVar!$A176,BDVar!$A:$A,D$3),"-")</f>
        <v>18</v>
      </c>
      <c r="E176" s="87">
        <f ca="1">+IFERROR(AVERAGEIFS(BDVar!$L:$L,BDVar!$D:$D,IndicadoresVar!$B176,BDVar!$C:$C,IndicadoresVar!$A176,BDVar!$A:$A,E$3),"-")</f>
        <v>7.8</v>
      </c>
      <c r="F176" s="87">
        <f ca="1">+IFERROR(AVERAGEIFS(BDVar!$L:$L,BDVar!$D:$D,IndicadoresVar!$B176,BDVar!$C:$C,IndicadoresVar!$A176,BDVar!$A:$A,F$3),"-")</f>
        <v>16</v>
      </c>
      <c r="G176" s="87">
        <f ca="1">+IFERROR(AVERAGEIFS(BDVar!$L:$L,BDVar!$D:$D,IndicadoresVar!$B176,BDVar!$C:$C,IndicadoresVar!$A176,BDVar!$A:$A,G$3),"-")</f>
        <v>7.2</v>
      </c>
      <c r="H176" s="87">
        <f ca="1">+IFERROR(AVERAGEIFS(BDVar!$L:$L,BDVar!$D:$D,IndicadoresVar!$B176,BDVar!$C:$C,IndicadoresVar!$A176,BDVar!$A:$A,H$3),"-")</f>
        <v>8</v>
      </c>
    </row>
    <row r="177" spans="1:8" x14ac:dyDescent="0.25">
      <c r="A177" s="73" t="str">
        <f>+ResultadoVar!C9</f>
        <v>Deso DeSmet</v>
      </c>
      <c r="B177" s="73" t="str">
        <f>+ResultadoVar!D9</f>
        <v>304 - Presión de vapor directo</v>
      </c>
      <c r="C177" s="87">
        <f>+IFERROR(AVERAGEIFS(BDVar!$L:$L,BDVar!$D:$D,IndicadoresVar!$B177,BDVar!$C:$C,IndicadoresVar!$A177,BDVar!$A:$A,"&gt;="&amp;$F$1),"-")</f>
        <v>2.9500000000000006</v>
      </c>
      <c r="D177" s="87">
        <f ca="1">+IFERROR(AVERAGEIFS(BDVar!$L:$L,BDVar!$D:$D,IndicadoresVar!$B177,BDVar!$C:$C,IndicadoresVar!$A177,BDVar!$A:$A,D$3),"-")</f>
        <v>1.8</v>
      </c>
      <c r="E177" s="87">
        <f ca="1">+IFERROR(AVERAGEIFS(BDVar!$L:$L,BDVar!$D:$D,IndicadoresVar!$B177,BDVar!$C:$C,IndicadoresVar!$A177,BDVar!$A:$A,E$3),"-")</f>
        <v>1.6</v>
      </c>
      <c r="F177" s="87">
        <f ca="1">+IFERROR(AVERAGEIFS(BDVar!$L:$L,BDVar!$D:$D,IndicadoresVar!$B177,BDVar!$C:$C,IndicadoresVar!$A177,BDVar!$A:$A,F$3),"-")</f>
        <v>1.8</v>
      </c>
      <c r="G177" s="87">
        <f ca="1">+IFERROR(AVERAGEIFS(BDVar!$L:$L,BDVar!$D:$D,IndicadoresVar!$B177,BDVar!$C:$C,IndicadoresVar!$A177,BDVar!$A:$A,G$3),"-")</f>
        <v>1.6</v>
      </c>
      <c r="H177" s="87">
        <f ca="1">+IFERROR(AVERAGEIFS(BDVar!$L:$L,BDVar!$D:$D,IndicadoresVar!$B177,BDVar!$C:$C,IndicadoresVar!$A177,BDVar!$A:$A,H$3),"-")</f>
        <v>16</v>
      </c>
    </row>
    <row r="178" spans="1:8" x14ac:dyDescent="0.25">
      <c r="A178" s="73" t="str">
        <f>+ResultadoVar!C10</f>
        <v>Deso DeSmet</v>
      </c>
      <c r="B178" s="73" t="str">
        <f>+ResultadoVar!D10</f>
        <v>304 - T vapor directo</v>
      </c>
      <c r="C178" s="87">
        <f>+IFERROR(AVERAGEIFS(BDVar!$L:$L,BDVar!$D:$D,IndicadoresVar!$B178,BDVar!$C:$C,IndicadoresVar!$A178,BDVar!$A:$A,"&gt;="&amp;$F$1),"-")</f>
        <v>196.83333333333334</v>
      </c>
      <c r="D178" s="87">
        <f ca="1">+IFERROR(AVERAGEIFS(BDVar!$L:$L,BDVar!$D:$D,IndicadoresVar!$B178,BDVar!$C:$C,IndicadoresVar!$A178,BDVar!$A:$A,D$3),"-")</f>
        <v>189</v>
      </c>
      <c r="E178" s="87">
        <f ca="1">+IFERROR(AVERAGEIFS(BDVar!$L:$L,BDVar!$D:$D,IndicadoresVar!$B178,BDVar!$C:$C,IndicadoresVar!$A178,BDVar!$A:$A,E$3),"-")</f>
        <v>185</v>
      </c>
      <c r="F178" s="87">
        <f ca="1">+IFERROR(AVERAGEIFS(BDVar!$L:$L,BDVar!$D:$D,IndicadoresVar!$B178,BDVar!$C:$C,IndicadoresVar!$A178,BDVar!$A:$A,F$3),"-")</f>
        <v>200</v>
      </c>
      <c r="G178" s="87">
        <f ca="1">+IFERROR(AVERAGEIFS(BDVar!$L:$L,BDVar!$D:$D,IndicadoresVar!$B178,BDVar!$C:$C,IndicadoresVar!$A178,BDVar!$A:$A,G$3),"-")</f>
        <v>200</v>
      </c>
      <c r="H178" s="87">
        <f ca="1">+IFERROR(AVERAGEIFS(BDVar!$L:$L,BDVar!$D:$D,IndicadoresVar!$B178,BDVar!$C:$C,IndicadoresVar!$A178,BDVar!$A:$A,H$3),"-")</f>
        <v>188</v>
      </c>
    </row>
    <row r="179" spans="1:8" s="145" customFormat="1" ht="30" x14ac:dyDescent="0.25">
      <c r="A179" s="148" t="str">
        <f>+ResultadoVar!C11</f>
        <v>Deso DeSmet</v>
      </c>
      <c r="B179" s="148" t="str">
        <f>+ResultadoVar!D11</f>
        <v>304 - Tiempo de calentamiento piso 2</v>
      </c>
      <c r="C179" s="150">
        <f>+IFERROR(AVERAGEIFS(BDVar!$L:$L,BDVar!$D:$D,IndicadoresVar!$B179,BDVar!$C:$C,IndicadoresVar!$A179,BDVar!$A:$A,"&gt;="&amp;$F$1),"-")</f>
        <v>20.2</v>
      </c>
      <c r="D179" s="150">
        <f ca="1">+IFERROR(AVERAGEIFS(BDVar!$L:$L,BDVar!$D:$D,IndicadoresVar!$B179,BDVar!$C:$C,IndicadoresVar!$A179,BDVar!$A:$A,D$3),"-")</f>
        <v>20</v>
      </c>
      <c r="E179" s="150">
        <f ca="1">+IFERROR(AVERAGEIFS(BDVar!$L:$L,BDVar!$D:$D,IndicadoresVar!$B179,BDVar!$C:$C,IndicadoresVar!$A179,BDVar!$A:$A,E$3),"-")</f>
        <v>21</v>
      </c>
      <c r="F179" s="150">
        <f ca="1">+IFERROR(AVERAGEIFS(BDVar!$L:$L,BDVar!$D:$D,IndicadoresVar!$B179,BDVar!$C:$C,IndicadoresVar!$A179,BDVar!$A:$A,F$3),"-")</f>
        <v>20</v>
      </c>
      <c r="G179" s="150">
        <f ca="1">+IFERROR(AVERAGEIFS(BDVar!$L:$L,BDVar!$D:$D,IndicadoresVar!$B179,BDVar!$C:$C,IndicadoresVar!$A179,BDVar!$A:$A,G$3),"-")</f>
        <v>20</v>
      </c>
      <c r="H179" s="150">
        <f ca="1">+IFERROR(AVERAGEIFS(BDVar!$L:$L,BDVar!$D:$D,IndicadoresVar!$B179,BDVar!$C:$C,IndicadoresVar!$A179,BDVar!$A:$A,H$3),"-")</f>
        <v>20</v>
      </c>
    </row>
    <row r="180" spans="1:8" x14ac:dyDescent="0.25">
      <c r="A180" s="73" t="str">
        <f>+ResultadoVar!C12</f>
        <v>Deso Gianazza</v>
      </c>
      <c r="B180" s="73" t="str">
        <f>+ResultadoVar!D12</f>
        <v>Acidez</v>
      </c>
      <c r="C180" s="87">
        <f>+IFERROR(AVERAGEIFS(BDVar!$L:$L,BDVar!$D:$D,IndicadoresVar!$B180,BDVar!$C:$C,IndicadoresVar!$A180,BDVar!$A:$A,"&gt;="&amp;$F$1),"-")</f>
        <v>0.22166666666666671</v>
      </c>
      <c r="D180" s="87">
        <f ca="1">+IFERROR(AVERAGEIFS(BDVar!$L:$L,BDVar!$D:$D,IndicadoresVar!$B180,BDVar!$C:$C,IndicadoresVar!$A180,BDVar!$A:$A,D$3),"-")</f>
        <v>0.28000000000000003</v>
      </c>
      <c r="E180" s="87">
        <f ca="1">+IFERROR(AVERAGEIFS(BDVar!$L:$L,BDVar!$D:$D,IndicadoresVar!$B180,BDVar!$C:$C,IndicadoresVar!$A180,BDVar!$A:$A,E$3),"-")</f>
        <v>0.22</v>
      </c>
      <c r="F180" s="87">
        <f ca="1">+IFERROR(AVERAGEIFS(BDVar!$L:$L,BDVar!$D:$D,IndicadoresVar!$B180,BDVar!$C:$C,IndicadoresVar!$A180,BDVar!$A:$A,F$3),"-")</f>
        <v>0.18</v>
      </c>
      <c r="G180" s="87">
        <f ca="1">+IFERROR(AVERAGEIFS(BDVar!$L:$L,BDVar!$D:$D,IndicadoresVar!$B180,BDVar!$C:$C,IndicadoresVar!$A180,BDVar!$A:$A,G$3),"-")</f>
        <v>0.31</v>
      </c>
      <c r="H180" s="87">
        <f ca="1">+IFERROR(AVERAGEIFS(BDVar!$L:$L,BDVar!$D:$D,IndicadoresVar!$B180,BDVar!$C:$C,IndicadoresVar!$A180,BDVar!$A:$A,H$3),"-")</f>
        <v>0.14000000000000001</v>
      </c>
    </row>
    <row r="181" spans="1:8" x14ac:dyDescent="0.25">
      <c r="A181" s="73" t="str">
        <f>+ResultadoVar!C13</f>
        <v>Deso Gianazza</v>
      </c>
      <c r="B181" s="73" t="str">
        <f>+ResultadoVar!D13</f>
        <v>404 - Presión de vacío</v>
      </c>
      <c r="C181" s="87">
        <f>+IFERROR(AVERAGEIFS(BDVar!$L:$L,BDVar!$D:$D,IndicadoresVar!$B181,BDVar!$C:$C,IndicadoresVar!$A181,BDVar!$A:$A,"&gt;="&amp;$F$1),"-")</f>
        <v>4.3749999999999991</v>
      </c>
      <c r="D181" s="87">
        <f ca="1">+IFERROR(AVERAGEIFS(BDVar!$L:$L,BDVar!$D:$D,IndicadoresVar!$B181,BDVar!$C:$C,IndicadoresVar!$A181,BDVar!$A:$A,D$3),"-")</f>
        <v>3.3</v>
      </c>
      <c r="E181" s="87">
        <f ca="1">+IFERROR(AVERAGEIFS(BDVar!$L:$L,BDVar!$D:$D,IndicadoresVar!$B181,BDVar!$C:$C,IndicadoresVar!$A181,BDVar!$A:$A,E$3),"-")</f>
        <v>9</v>
      </c>
      <c r="F181" s="87">
        <f ca="1">+IFERROR(AVERAGEIFS(BDVar!$L:$L,BDVar!$D:$D,IndicadoresVar!$B181,BDVar!$C:$C,IndicadoresVar!$A181,BDVar!$A:$A,F$3),"-")</f>
        <v>4</v>
      </c>
      <c r="G181" s="87">
        <f ca="1">+IFERROR(AVERAGEIFS(BDVar!$L:$L,BDVar!$D:$D,IndicadoresVar!$B181,BDVar!$C:$C,IndicadoresVar!$A181,BDVar!$A:$A,G$3),"-")</f>
        <v>3.3</v>
      </c>
      <c r="H181" s="87">
        <f ca="1">+IFERROR(AVERAGEIFS(BDVar!$L:$L,BDVar!$D:$D,IndicadoresVar!$B181,BDVar!$C:$C,IndicadoresVar!$A181,BDVar!$A:$A,H$3),"-")</f>
        <v>2.8</v>
      </c>
    </row>
    <row r="182" spans="1:8" x14ac:dyDescent="0.25">
      <c r="A182" s="73" t="str">
        <f>+ResultadoVar!C14</f>
        <v>Deso Gianazza</v>
      </c>
      <c r="B182" s="73" t="str">
        <f>+ResultadoVar!D14</f>
        <v>404 - Presión de vapor directo</v>
      </c>
      <c r="C182" s="87">
        <f>+IFERROR(AVERAGEIFS(BDVar!$L:$L,BDVar!$D:$D,IndicadoresVar!$B182,BDVar!$C:$C,IndicadoresVar!$A182,BDVar!$A:$A,"&gt;="&amp;$F$1),"-")</f>
        <v>1.8000000000000005</v>
      </c>
      <c r="D182" s="87">
        <f ca="1">+IFERROR(AVERAGEIFS(BDVar!$L:$L,BDVar!$D:$D,IndicadoresVar!$B182,BDVar!$C:$C,IndicadoresVar!$A182,BDVar!$A:$A,D$3),"-")</f>
        <v>1.8</v>
      </c>
      <c r="E182" s="87">
        <f ca="1">+IFERROR(AVERAGEIFS(BDVar!$L:$L,BDVar!$D:$D,IndicadoresVar!$B182,BDVar!$C:$C,IndicadoresVar!$A182,BDVar!$A:$A,E$3),"-")</f>
        <v>1.8</v>
      </c>
      <c r="F182" s="87">
        <f ca="1">+IFERROR(AVERAGEIFS(BDVar!$L:$L,BDVar!$D:$D,IndicadoresVar!$B182,BDVar!$C:$C,IndicadoresVar!$A182,BDVar!$A:$A,F$3),"-")</f>
        <v>1.8</v>
      </c>
      <c r="G182" s="87">
        <f ca="1">+IFERROR(AVERAGEIFS(BDVar!$L:$L,BDVar!$D:$D,IndicadoresVar!$B182,BDVar!$C:$C,IndicadoresVar!$A182,BDVar!$A:$A,G$3),"-")</f>
        <v>1.8</v>
      </c>
      <c r="H182" s="87">
        <f ca="1">+IFERROR(AVERAGEIFS(BDVar!$L:$L,BDVar!$D:$D,IndicadoresVar!$B182,BDVar!$C:$C,IndicadoresVar!$A182,BDVar!$A:$A,H$3),"-")</f>
        <v>1.8</v>
      </c>
    </row>
    <row r="183" spans="1:8" s="136" customFormat="1" x14ac:dyDescent="0.25">
      <c r="A183" s="137" t="str">
        <f>+ResultadoVar!C15</f>
        <v>Deso Gianazza</v>
      </c>
      <c r="B183" s="137" t="str">
        <f>+ResultadoVar!D15</f>
        <v>404 - T desodorización</v>
      </c>
      <c r="C183" s="139">
        <f>+IFERROR(AVERAGEIFS(BDVar!$L:$L,BDVar!$D:$D,IndicadoresVar!$B183,BDVar!$C:$C,IndicadoresVar!$A183,BDVar!$A:$A,"&gt;="&amp;$F$1),"-")</f>
        <v>254.83333333333334</v>
      </c>
      <c r="D183" s="139">
        <f ca="1">+IFERROR(AVERAGEIFS(BDVar!$L:$L,BDVar!$D:$D,IndicadoresVar!$B183,BDVar!$C:$C,IndicadoresVar!$A183,BDVar!$A:$A,D$3),"-")</f>
        <v>255</v>
      </c>
      <c r="E183" s="139">
        <f ca="1">+IFERROR(AVERAGEIFS(BDVar!$L:$L,BDVar!$D:$D,IndicadoresVar!$B183,BDVar!$C:$C,IndicadoresVar!$A183,BDVar!$A:$A,E$3),"-")</f>
        <v>255</v>
      </c>
      <c r="F183" s="139">
        <f ca="1">+IFERROR(AVERAGEIFS(BDVar!$L:$L,BDVar!$D:$D,IndicadoresVar!$B183,BDVar!$C:$C,IndicadoresVar!$A183,BDVar!$A:$A,F$3),"-")</f>
        <v>255</v>
      </c>
      <c r="G183" s="139">
        <f ca="1">+IFERROR(AVERAGEIFS(BDVar!$L:$L,BDVar!$D:$D,IndicadoresVar!$B183,BDVar!$C:$C,IndicadoresVar!$A183,BDVar!$A:$A,G$3),"-")</f>
        <v>255</v>
      </c>
      <c r="H183" s="139">
        <f ca="1">+IFERROR(AVERAGEIFS(BDVar!$L:$L,BDVar!$D:$D,IndicadoresVar!$B183,BDVar!$C:$C,IndicadoresVar!$A183,BDVar!$A:$A,H$3),"-")</f>
        <v>256</v>
      </c>
    </row>
    <row r="184" spans="1:8" s="145" customFormat="1" ht="30" x14ac:dyDescent="0.25">
      <c r="A184" s="137" t="str">
        <f>+ResultadoVar!C16</f>
        <v>14 - PFT0 - Bock&amp;Sohn</v>
      </c>
      <c r="B184" s="137" t="str">
        <f>+ResultadoVar!D16</f>
        <v>T° Salida Tubo 8 Critica mayor al maximo</v>
      </c>
      <c r="C184" s="139">
        <f>+IFERROR(AVERAGEIFS(BDVar!$L:$L,BDVar!$D:$D,IndicadoresVar!$B184,BDVar!$C:$C,IndicadoresVar!$A184,BDVar!$G:$G,15,BDVar!$A:$A,"&gt;="&amp;$F$1),"-")</f>
        <v>19.5</v>
      </c>
      <c r="D184" s="139">
        <f ca="1">+IFERROR(AVERAGEIFS(BDVar!$L:$L,BDVar!$D:$D,IndicadoresVar!$B184,BDVar!$C:$C,IndicadoresVar!$A184,BDVar!$G:$G,15,BDVar!$A:$A,D$3),NA())</f>
        <v>19</v>
      </c>
      <c r="E184" s="139" t="e">
        <f ca="1">+IFERROR(AVERAGEIFS(BDVar!$L:$L,BDVar!$D:$D,IndicadoresVar!$B184,BDVar!$C:$C,IndicadoresVar!$A184,BDVar!$G:$G,15,BDVar!$A:$A,E$3),NA())</f>
        <v>#N/A</v>
      </c>
      <c r="F184" s="139">
        <f ca="1">+IFERROR(AVERAGEIFS(BDVar!$L:$L,BDVar!$D:$D,IndicadoresVar!$B184,BDVar!$C:$C,IndicadoresVar!$A184,BDVar!$G:$G,15,BDVar!$A:$A,F$3),NA())</f>
        <v>19</v>
      </c>
      <c r="G184" s="139">
        <f ca="1">+IFERROR(AVERAGEIFS(BDVar!$L:$L,BDVar!$D:$D,IndicadoresVar!$B184,BDVar!$C:$C,IndicadoresVar!$A184,BDVar!$G:$G,15,BDVar!$A:$A,G$3),NA())</f>
        <v>18</v>
      </c>
      <c r="H184" s="139">
        <f ca="1">+IFERROR(AVERAGEIFS(BDVar!$L:$L,BDVar!$D:$D,IndicadoresVar!$B184,BDVar!$C:$C,IndicadoresVar!$A184,BDVar!$G:$G,15,BDVar!$A:$A,H$3),NA())</f>
        <v>20</v>
      </c>
    </row>
    <row r="185" spans="1:8" s="145" customFormat="1" ht="30" x14ac:dyDescent="0.25">
      <c r="A185" s="137" t="str">
        <f>+ResultadoVar!C17</f>
        <v>14 - PFT0 - Bock&amp;Sohn</v>
      </c>
      <c r="B185" s="137" t="str">
        <f>+ResultadoVar!D17</f>
        <v>T° Salida Tubo 8 Critica mayor al maximo</v>
      </c>
      <c r="C185" s="139">
        <f>+IFERROR(AVERAGEIFS(BDVar!$L:$L,BDVar!$D:$D,IndicadoresVar!$B185,BDVar!$C:$C,IndicadoresVar!$A185,BDVar!$G:$G,16,BDVar!$A:$A,"&gt;="&amp;$F$1),"-")</f>
        <v>17</v>
      </c>
      <c r="D185" s="139">
        <f ca="1">+IFERROR(AVERAGEIFS(BDVar!$L:$L,BDVar!$D:$D,IndicadoresVar!$B185,BDVar!$C:$C,IndicadoresVar!$A185,BDVar!$G:$G,16,BDVar!$A:$A,D$3),NA())</f>
        <v>19</v>
      </c>
      <c r="E185" s="139">
        <f ca="1">+IFERROR(AVERAGEIFS(BDVar!$L:$L,BDVar!$D:$D,IndicadoresVar!$B185,BDVar!$C:$C,IndicadoresVar!$A185,BDVar!$G:$G,16,BDVar!$A:$A,E$3),NA())</f>
        <v>0</v>
      </c>
      <c r="F185" s="139" t="e">
        <f ca="1">+IFERROR(AVERAGEIFS(BDVar!$L:$L,BDVar!$D:$D,IndicadoresVar!$B185,BDVar!$C:$C,IndicadoresVar!$A185,BDVar!$G:$G,16,BDVar!$A:$A,F$3),NA())</f>
        <v>#N/A</v>
      </c>
      <c r="G185" s="139">
        <f ca="1">+IFERROR(AVERAGEIFS(BDVar!$L:$L,BDVar!$D:$D,IndicadoresVar!$B185,BDVar!$C:$C,IndicadoresVar!$A185,BDVar!$G:$G,16,BDVar!$A:$A,G$3),NA())</f>
        <v>18</v>
      </c>
      <c r="H185" s="139">
        <f ca="1">+IFERROR(AVERAGEIFS(BDVar!$L:$L,BDVar!$D:$D,IndicadoresVar!$B185,BDVar!$C:$C,IndicadoresVar!$A185,BDVar!$G:$G,16,BDVar!$A:$A,H$3),NA())</f>
        <v>20</v>
      </c>
    </row>
    <row r="186" spans="1:8" x14ac:dyDescent="0.25">
      <c r="A186" s="73" t="str">
        <f>+ResultadoVar!C18</f>
        <v>Sebo Fusion</v>
      </c>
      <c r="B186" s="73" t="str">
        <f>+ResultadoVar!D18</f>
        <v>Acidez</v>
      </c>
      <c r="C186" s="87">
        <f>+IFERROR(AVERAGEIFS(BDVar!$L:$L,BDVar!$D:$D,IndicadoresVar!$B186,BDVar!$C:$C,IndicadoresVar!$A186,BDVar!$A:$A,"&gt;="&amp;$F$1),"-")</f>
        <v>4.2016666666666662</v>
      </c>
      <c r="D186" s="87">
        <f ca="1">+IFERROR(AVERAGEIFS(BDVar!$L:$L,BDVar!$D:$D,IndicadoresVar!$B186,BDVar!$C:$C,IndicadoresVar!$A186,BDVar!$A:$A,D$3),"-")</f>
        <v>4.7300000000000004</v>
      </c>
      <c r="E186" s="87">
        <f ca="1">+IFERROR(AVERAGEIFS(BDVar!$L:$L,BDVar!$D:$D,IndicadoresVar!$B186,BDVar!$C:$C,IndicadoresVar!$A186,BDVar!$A:$A,E$3),"-")</f>
        <v>5.96</v>
      </c>
      <c r="F186" s="87">
        <f ca="1">+IFERROR(AVERAGEIFS(BDVar!$L:$L,BDVar!$D:$D,IndicadoresVar!$B186,BDVar!$C:$C,IndicadoresVar!$A186,BDVar!$A:$A,F$3),"-")</f>
        <v>3.36</v>
      </c>
      <c r="G186" s="87">
        <f ca="1">+IFERROR(AVERAGEIFS(BDVar!$L:$L,BDVar!$D:$D,IndicadoresVar!$B186,BDVar!$C:$C,IndicadoresVar!$A186,BDVar!$A:$A,G$3),"-")</f>
        <v>4.41</v>
      </c>
      <c r="H186" s="87">
        <f ca="1">+IFERROR(AVERAGEIFS(BDVar!$L:$L,BDVar!$D:$D,IndicadoresVar!$B186,BDVar!$C:$C,IndicadoresVar!$A186,BDVar!$A:$A,H$3),"-")</f>
        <v>4.51</v>
      </c>
    </row>
    <row r="187" spans="1:8" s="142" customFormat="1" x14ac:dyDescent="0.25">
      <c r="A187" s="73" t="str">
        <f>+ResultadoVar!C19</f>
        <v>Fase Grasa</v>
      </c>
      <c r="B187" s="73" t="str">
        <f>+ResultadoVar!D19</f>
        <v>Acidez</v>
      </c>
      <c r="C187" s="87">
        <f>+IFERROR(AVERAGEIFS(BDVar!$L:$L,BDVar!$D:$D,IndicadoresVar!$B187,BDVar!$C:$C,IndicadoresVar!$A187,BDVar!$A:$A,"&gt;="&amp;$F$1),"-")</f>
        <v>0</v>
      </c>
      <c r="D187" s="87">
        <f ca="1">+IFERROR(AVERAGEIFS(BDVar!$L:$L,BDVar!$D:$D,IndicadoresVar!$B187,BDVar!$C:$C,IndicadoresVar!$A187,BDVar!$A:$A,D$3),"-")</f>
        <v>0</v>
      </c>
      <c r="E187" s="87">
        <f ca="1">+IFERROR(AVERAGEIFS(BDVar!$L:$L,BDVar!$D:$D,IndicadoresVar!$B187,BDVar!$C:$C,IndicadoresVar!$A187,BDVar!$A:$A,E$3),"-")</f>
        <v>0</v>
      </c>
      <c r="F187" s="87">
        <f ca="1">+IFERROR(AVERAGEIFS(BDVar!$L:$L,BDVar!$D:$D,IndicadoresVar!$B187,BDVar!$C:$C,IndicadoresVar!$A187,BDVar!$A:$A,F$3),"-")</f>
        <v>0</v>
      </c>
      <c r="G187" s="87">
        <f ca="1">+IFERROR(AVERAGEIFS(BDVar!$L:$L,BDVar!$D:$D,IndicadoresVar!$B187,BDVar!$C:$C,IndicadoresVar!$A187,BDVar!$A:$A,G$3),"-")</f>
        <v>0</v>
      </c>
      <c r="H187" s="87">
        <f ca="1">+IFERROR(AVERAGEIFS(BDVar!$L:$L,BDVar!$D:$D,IndicadoresVar!$B187,BDVar!$C:$C,IndicadoresVar!$A187,BDVar!$A:$A,H$3),"-")</f>
        <v>0</v>
      </c>
    </row>
    <row r="188" spans="1:8" ht="30" x14ac:dyDescent="0.25">
      <c r="A188" s="73" t="str">
        <f>+ResultadoVar!C20</f>
        <v>Refinación de Aceite</v>
      </c>
      <c r="B188" s="73" t="str">
        <f>+ResultadoVar!D20</f>
        <v>Jabones</v>
      </c>
      <c r="C188" s="87">
        <f>+IFERROR(AVERAGEIFS(BDVar!$L:$L,BDVar!$D:$D,IndicadoresVar!$B188,BDVar!$C:$C,IndicadoresVar!$A188,BDVar!$A:$A,"&gt;="&amp;$F$1),"-")</f>
        <v>17.083333333333332</v>
      </c>
      <c r="D188" s="87">
        <f ca="1">+IFERROR(AVERAGEIFS(BDVar!$L:$L,BDVar!$D:$D,IndicadoresVar!$B188,BDVar!$C:$C,IndicadoresVar!$A188,BDVar!$A:$A,D$3),"-")</f>
        <v>0</v>
      </c>
      <c r="E188" s="87">
        <f ca="1">+IFERROR(AVERAGEIFS(BDVar!$L:$L,BDVar!$D:$D,IndicadoresVar!$B188,BDVar!$C:$C,IndicadoresVar!$A188,BDVar!$A:$A,E$3),"-")</f>
        <v>0</v>
      </c>
      <c r="F188" s="87">
        <f ca="1">+IFERROR(AVERAGEIFS(BDVar!$L:$L,BDVar!$D:$D,IndicadoresVar!$B188,BDVar!$C:$C,IndicadoresVar!$A188,BDVar!$A:$A,F$3),"-")</f>
        <v>10</v>
      </c>
      <c r="G188" s="87">
        <f ca="1">+IFERROR(AVERAGEIFS(BDVar!$L:$L,BDVar!$D:$D,IndicadoresVar!$B188,BDVar!$C:$C,IndicadoresVar!$A188,BDVar!$A:$A,G$3),"-")</f>
        <v>180</v>
      </c>
      <c r="H188" s="87">
        <f ca="1">+IFERROR(AVERAGEIFS(BDVar!$L:$L,BDVar!$D:$D,IndicadoresVar!$B188,BDVar!$C:$C,IndicadoresVar!$A188,BDVar!$A:$A,H$3),"-")</f>
        <v>15</v>
      </c>
    </row>
    <row r="189" spans="1:8" s="145" customFormat="1" ht="30" x14ac:dyDescent="0.25">
      <c r="A189" s="73" t="str">
        <f>+ResultadoVar!C21</f>
        <v>95 - Blanqueador Aceite</v>
      </c>
      <c r="B189" s="73" t="str">
        <f>+ResultadoVar!D21</f>
        <v>Fosforo Total</v>
      </c>
      <c r="C189" s="87">
        <f>+IFERROR(AVERAGEIFS(BDVar!$L:$L,BDVar!$D:$D,IndicadoresVar!$B189,BDVar!$C:$C,IndicadoresVar!$A189,BDVar!$A:$A,"&gt;="&amp;$F$1),"-")</f>
        <v>3.4528571428571433</v>
      </c>
      <c r="D189" s="87">
        <f ca="1">+IFERROR(AVERAGEIFS(BDVar!$L:$L,BDVar!$D:$D,IndicadoresVar!$B189,BDVar!$C:$C,IndicadoresVar!$A189,BDVar!$A:$A,D$3),NA())</f>
        <v>4.32</v>
      </c>
      <c r="E189" s="87">
        <f ca="1">+IFERROR(AVERAGEIFS(BDVar!$L:$L,BDVar!$D:$D,IndicadoresVar!$B189,BDVar!$C:$C,IndicadoresVar!$A189,BDVar!$A:$A,E$3),NA())</f>
        <v>6.16</v>
      </c>
      <c r="F189" s="87">
        <f ca="1">+IFERROR(AVERAGEIFS(BDVar!$L:$L,BDVar!$D:$D,IndicadoresVar!$B189,BDVar!$C:$C,IndicadoresVar!$A189,BDVar!$A:$A,F$3),NA())</f>
        <v>3.1</v>
      </c>
      <c r="G189" s="87">
        <f ca="1">+IFERROR(AVERAGEIFS(BDVar!$L:$L,BDVar!$D:$D,IndicadoresVar!$B189,BDVar!$C:$C,IndicadoresVar!$A189,BDVar!$A:$A,G$3),NA())</f>
        <v>3.8</v>
      </c>
      <c r="H189" s="87">
        <f ca="1">+IFERROR(AVERAGEIFS(BDVar!$L:$L,BDVar!$D:$D,IndicadoresVar!$B189,BDVar!$C:$C,IndicadoresVar!$A189,BDVar!$A:$A,H$3),NA())</f>
        <v>3.84</v>
      </c>
    </row>
    <row r="190" spans="1:8" ht="30" x14ac:dyDescent="0.25">
      <c r="A190" s="73" t="str">
        <f>+ResultadoVar!C22</f>
        <v>95 - Blanqueador Aceite</v>
      </c>
      <c r="B190" s="73" t="str">
        <f>+ResultadoVar!D22</f>
        <v>403 - Presión de vacío</v>
      </c>
      <c r="C190" s="87">
        <f>+IFERROR(AVERAGEIFS(BDVar!$L:$L,BDVar!$D:$D,IndicadoresVar!$B190,BDVar!$C:$C,IndicadoresVar!$A190,BDVar!$A:$A,"&gt;="&amp;$F$1),"-")</f>
        <v>245.42857142857142</v>
      </c>
      <c r="D190" s="87">
        <f ca="1">+IFERROR(AVERAGEIFS(BDVar!$L:$L,BDVar!$D:$D,IndicadoresVar!$B190,BDVar!$C:$C,IndicadoresVar!$A190,BDVar!$A:$A,D$3),NA())</f>
        <v>415</v>
      </c>
      <c r="E190" s="87">
        <f ca="1">+IFERROR(AVERAGEIFS(BDVar!$L:$L,BDVar!$D:$D,IndicadoresVar!$B190,BDVar!$C:$C,IndicadoresVar!$A190,BDVar!$A:$A,E$3),NA())</f>
        <v>263</v>
      </c>
      <c r="F190" s="87">
        <f ca="1">+IFERROR(AVERAGEIFS(BDVar!$L:$L,BDVar!$D:$D,IndicadoresVar!$B190,BDVar!$C:$C,IndicadoresVar!$A190,BDVar!$A:$A,F$3),NA())</f>
        <v>255</v>
      </c>
      <c r="G190" s="87">
        <f ca="1">+IFERROR(AVERAGEIFS(BDVar!$L:$L,BDVar!$D:$D,IndicadoresVar!$B190,BDVar!$C:$C,IndicadoresVar!$A190,BDVar!$A:$A,G$3),NA())</f>
        <v>245</v>
      </c>
      <c r="H190" s="87">
        <f ca="1">+IFERROR(AVERAGEIFS(BDVar!$L:$L,BDVar!$D:$D,IndicadoresVar!$B190,BDVar!$C:$C,IndicadoresVar!$A190,BDVar!$A:$A,H$3),NA())</f>
        <v>290</v>
      </c>
    </row>
    <row r="191" spans="1:8" x14ac:dyDescent="0.25">
      <c r="A191" s="73" t="str">
        <f>+ResultadoVar!C23</f>
        <v>Cocción</v>
      </c>
      <c r="B191" s="73" t="str">
        <f>+ResultadoVar!D23</f>
        <v>101 - Humedad Sebo</v>
      </c>
      <c r="C191" s="87">
        <f>+IFERROR(AVERAGEIFS(BDVar!$L:$L,BDVar!$D:$D,IndicadoresVar!$B191,BDVar!$C:$C,IndicadoresVar!$A191,BDVar!$A:$A,"&gt;="&amp;$F$1),"-")</f>
        <v>19.083333333333332</v>
      </c>
      <c r="D191" s="87">
        <f ca="1">+IFERROR(AVERAGEIFS(BDVar!$L:$L,BDVar!$D:$D,IndicadoresVar!$B191,BDVar!$C:$C,IndicadoresVar!$A191,BDVar!$A:$A,D$3),"-")</f>
        <v>16</v>
      </c>
      <c r="E191" s="87">
        <f ca="1">+IFERROR(AVERAGEIFS(BDVar!$L:$L,BDVar!$D:$D,IndicadoresVar!$B191,BDVar!$C:$C,IndicadoresVar!$A191,BDVar!$A:$A,E$3),"-")</f>
        <v>18</v>
      </c>
      <c r="F191" s="87">
        <f ca="1">+IFERROR(AVERAGEIFS(BDVar!$L:$L,BDVar!$D:$D,IndicadoresVar!$B191,BDVar!$C:$C,IndicadoresVar!$A191,BDVar!$A:$A,F$3),"-")</f>
        <v>12</v>
      </c>
      <c r="G191" s="87">
        <f ca="1">+IFERROR(AVERAGEIFS(BDVar!$L:$L,BDVar!$D:$D,IndicadoresVar!$B191,BDVar!$C:$C,IndicadoresVar!$A191,BDVar!$A:$A,G$3),"-")</f>
        <v>11</v>
      </c>
      <c r="H191" s="87">
        <f ca="1">+IFERROR(AVERAGEIFS(BDVar!$L:$L,BDVar!$D:$D,IndicadoresVar!$B191,BDVar!$C:$C,IndicadoresVar!$A191,BDVar!$A:$A,H$3),"-")</f>
        <v>20</v>
      </c>
    </row>
    <row r="192" spans="1:8" ht="30" x14ac:dyDescent="0.25">
      <c r="A192" s="73" t="str">
        <f>+ResultadoVar!C24</f>
        <v>Envasado Prensada</v>
      </c>
      <c r="B192" s="73" t="str">
        <f>+ResultadoVar!D24</f>
        <v>6800 - Materia Seca</v>
      </c>
      <c r="C192" s="87">
        <f>+IFERROR(AVERAGEIFS(BDVar!$L:$L,BDVar!$D:$D,IndicadoresVar!$B192,BDVar!$C:$C,IndicadoresVar!$A192,BDVar!$A:$A,"&gt;="&amp;$F$1),"-")</f>
        <v>34.737500000000004</v>
      </c>
      <c r="D192" s="87">
        <f ca="1">+IFERROR(AVERAGEIFS(BDVar!$L:$L,BDVar!$D:$D,IndicadoresVar!$B192,BDVar!$C:$C,IndicadoresVar!$A192,BDVar!$A:$A,D$3),"-")</f>
        <v>34.590000000000003</v>
      </c>
      <c r="E192" s="87">
        <f ca="1">+IFERROR(AVERAGEIFS(BDVar!$L:$L,BDVar!$D:$D,IndicadoresVar!$B192,BDVar!$C:$C,IndicadoresVar!$A192,BDVar!$A:$A,E$3),"-")</f>
        <v>34.93</v>
      </c>
      <c r="F192" s="87">
        <f ca="1">+IFERROR(AVERAGEIFS(BDVar!$L:$L,BDVar!$D:$D,IndicadoresVar!$B192,BDVar!$C:$C,IndicadoresVar!$A192,BDVar!$A:$A,F$3),"-")</f>
        <v>34.9</v>
      </c>
      <c r="G192" s="87">
        <f ca="1">+IFERROR(AVERAGEIFS(BDVar!$L:$L,BDVar!$D:$D,IndicadoresVar!$B192,BDVar!$C:$C,IndicadoresVar!$A192,BDVar!$A:$A,G$3),"-")</f>
        <v>34.6</v>
      </c>
      <c r="H192" s="87">
        <f ca="1">+IFERROR(AVERAGEIFS(BDVar!$L:$L,BDVar!$D:$D,IndicadoresVar!$B192,BDVar!$C:$C,IndicadoresVar!$A192,BDVar!$A:$A,H$3),"-")</f>
        <v>34.450000000000003</v>
      </c>
    </row>
    <row r="193" spans="1:8" ht="30" x14ac:dyDescent="0.25">
      <c r="A193" s="73" t="str">
        <f>+ResultadoVar!C25</f>
        <v>Envasado Prensada</v>
      </c>
      <c r="B193" s="73" t="str">
        <f>+ResultadoVar!D25</f>
        <v>6800 - Textura</v>
      </c>
      <c r="C193" s="87">
        <f>+IFERROR(AVERAGEIFS(BDVar!$L:$L,BDVar!$D:$D,IndicadoresVar!$B193,BDVar!$C:$C,IndicadoresVar!$A193,BDVar!$A:$A,"&gt;="&amp;$F$1),"-")</f>
        <v>7.2799999999999985</v>
      </c>
      <c r="D193" s="87">
        <f ca="1">+IFERROR(AVERAGEIFS(BDVar!$L:$L,BDVar!$D:$D,IndicadoresVar!$B193,BDVar!$C:$C,IndicadoresVar!$A193,BDVar!$A:$A,D$3),"-")</f>
        <v>4.8600000000000003</v>
      </c>
      <c r="E193" s="87">
        <f ca="1">+IFERROR(AVERAGEIFS(BDVar!$L:$L,BDVar!$D:$D,IndicadoresVar!$B193,BDVar!$C:$C,IndicadoresVar!$A193,BDVar!$A:$A,E$3),"-")</f>
        <v>34.549999999999997</v>
      </c>
      <c r="F193" s="87">
        <f ca="1">+IFERROR(AVERAGEIFS(BDVar!$L:$L,BDVar!$D:$D,IndicadoresVar!$B193,BDVar!$C:$C,IndicadoresVar!$A193,BDVar!$A:$A,F$3),"-")</f>
        <v>5.0999999999999996</v>
      </c>
      <c r="G193" s="87">
        <f ca="1">+IFERROR(AVERAGEIFS(BDVar!$L:$L,BDVar!$D:$D,IndicadoresVar!$B193,BDVar!$C:$C,IndicadoresVar!$A193,BDVar!$A:$A,G$3),"-")</f>
        <v>5.0199999999999996</v>
      </c>
      <c r="H193" s="87">
        <f ca="1">+IFERROR(AVERAGEIFS(BDVar!$L:$L,BDVar!$D:$D,IndicadoresVar!$B193,BDVar!$C:$C,IndicadoresVar!$A193,BDVar!$A:$A,H$3),"-")</f>
        <v>4.71</v>
      </c>
    </row>
    <row r="194" spans="1:8" ht="30" x14ac:dyDescent="0.25">
      <c r="A194" s="73" t="str">
        <f>+ResultadoVar!C26</f>
        <v>Fraccionamiento AVI</v>
      </c>
      <c r="B194" s="73" t="str">
        <f>+ResultadoVar!D26</f>
        <v>604 - P de hinchado de membranas</v>
      </c>
      <c r="C194" s="87">
        <f>+IFERROR(AVERAGEIFS(BDVar!$L:$L,BDVar!$D:$D,IndicadoresVar!$B194,BDVar!$C:$C,IndicadoresVar!$A194,BDVar!$A:$A,"&gt;="&amp;$F$1),"-")</f>
        <v>6.041666666666667</v>
      </c>
      <c r="D194" s="87">
        <f ca="1">+IFERROR(AVERAGEIFS(BDVar!$L:$L,BDVar!$D:$D,IndicadoresVar!$B194,BDVar!$C:$C,IndicadoresVar!$A194,BDVar!$A:$A,D$3),"-")</f>
        <v>6</v>
      </c>
      <c r="E194" s="87">
        <f ca="1">+IFERROR(AVERAGEIFS(BDVar!$L:$L,BDVar!$D:$D,IndicadoresVar!$B194,BDVar!$C:$C,IndicadoresVar!$A194,BDVar!$A:$A,E$3),"-")</f>
        <v>6</v>
      </c>
      <c r="F194" s="87">
        <f ca="1">+IFERROR(AVERAGEIFS(BDVar!$L:$L,BDVar!$D:$D,IndicadoresVar!$B194,BDVar!$C:$C,IndicadoresVar!$A194,BDVar!$A:$A,F$3),"-")</f>
        <v>6</v>
      </c>
      <c r="G194" s="87">
        <f ca="1">+IFERROR(AVERAGEIFS(BDVar!$L:$L,BDVar!$D:$D,IndicadoresVar!$B194,BDVar!$C:$C,IndicadoresVar!$A194,BDVar!$A:$A,G$3),"-")</f>
        <v>6.5</v>
      </c>
      <c r="H194" s="87">
        <f ca="1">+IFERROR(AVERAGEIFS(BDVar!$L:$L,BDVar!$D:$D,IndicadoresVar!$B194,BDVar!$C:$C,IndicadoresVar!$A194,BDVar!$A:$A,H$3),"-")</f>
        <v>6</v>
      </c>
    </row>
    <row r="195" spans="1:8" ht="30" x14ac:dyDescent="0.25">
      <c r="A195" s="73" t="str">
        <f>+ResultadoVar!C27</f>
        <v>Fraccionamiento AVI</v>
      </c>
      <c r="B195" s="73" t="str">
        <f>+ResultadoVar!D27</f>
        <v>604 - T de filtración</v>
      </c>
      <c r="C195" s="87">
        <f>+IFERROR(AVERAGEIFS(BDVar!$L:$L,BDVar!$D:$D,IndicadoresVar!$B195,BDVar!$C:$C,IndicadoresVar!$A195,BDVar!$A:$A,"&gt;="&amp;$F$1),"-")</f>
        <v>36.274999999999999</v>
      </c>
      <c r="D195" s="87">
        <f ca="1">+IFERROR(AVERAGEIFS(BDVar!$L:$L,BDVar!$D:$D,IndicadoresVar!$B195,BDVar!$C:$C,IndicadoresVar!$A195,BDVar!$A:$A,D$3),"-")</f>
        <v>37</v>
      </c>
      <c r="E195" s="87">
        <f ca="1">+IFERROR(AVERAGEIFS(BDVar!$L:$L,BDVar!$D:$D,IndicadoresVar!$B195,BDVar!$C:$C,IndicadoresVar!$A195,BDVar!$A:$A,E$3),"-")</f>
        <v>36.1</v>
      </c>
      <c r="F195" s="87">
        <f ca="1">+IFERROR(AVERAGEIFS(BDVar!$L:$L,BDVar!$D:$D,IndicadoresVar!$B195,BDVar!$C:$C,IndicadoresVar!$A195,BDVar!$A:$A,F$3),"-")</f>
        <v>35.700000000000003</v>
      </c>
      <c r="G195" s="87">
        <f ca="1">+IFERROR(AVERAGEIFS(BDVar!$L:$L,BDVar!$D:$D,IndicadoresVar!$B195,BDVar!$C:$C,IndicadoresVar!$A195,BDVar!$A:$A,G$3),"-")</f>
        <v>36</v>
      </c>
      <c r="H195" s="87">
        <f ca="1">+IFERROR(AVERAGEIFS(BDVar!$L:$L,BDVar!$D:$D,IndicadoresVar!$B195,BDVar!$C:$C,IndicadoresVar!$A195,BDVar!$A:$A,H$3),"-")</f>
        <v>36.1</v>
      </c>
    </row>
    <row r="196" spans="1:8" ht="30" x14ac:dyDescent="0.25">
      <c r="A196" s="73" t="str">
        <f>+ResultadoVar!C28</f>
        <v>Fraccionamiento AVI</v>
      </c>
      <c r="B196" s="73" t="str">
        <f>+ResultadoVar!D28</f>
        <v>Punto de Fusión C.A.</v>
      </c>
      <c r="C196" s="87">
        <f>+IFERROR(AVERAGEIFS(BDVar!$L:$L,BDVar!$D:$D,IndicadoresVar!$B196,BDVar!$C:$C,IndicadoresVar!$A196,BDVar!$A:$A,"&gt;="&amp;$F$1),"-")</f>
        <v>41.74166666666666</v>
      </c>
      <c r="D196" s="87">
        <f ca="1">+IFERROR(AVERAGEIFS(BDVar!$L:$L,BDVar!$D:$D,IndicadoresVar!$B196,BDVar!$C:$C,IndicadoresVar!$A196,BDVar!$A:$A,D$3),"-")</f>
        <v>39.299999999999997</v>
      </c>
      <c r="E196" s="87">
        <f ca="1">+IFERROR(AVERAGEIFS(BDVar!$L:$L,BDVar!$D:$D,IndicadoresVar!$B196,BDVar!$C:$C,IndicadoresVar!$A196,BDVar!$A:$A,E$3),"-")</f>
        <v>41.8</v>
      </c>
      <c r="F196" s="87">
        <f ca="1">+IFERROR(AVERAGEIFS(BDVar!$L:$L,BDVar!$D:$D,IndicadoresVar!$B196,BDVar!$C:$C,IndicadoresVar!$A196,BDVar!$A:$A,F$3),"-")</f>
        <v>41</v>
      </c>
      <c r="G196" s="87">
        <f ca="1">+IFERROR(AVERAGEIFS(BDVar!$L:$L,BDVar!$D:$D,IndicadoresVar!$B196,BDVar!$C:$C,IndicadoresVar!$A196,BDVar!$A:$A,G$3),"-")</f>
        <v>38.200000000000003</v>
      </c>
      <c r="H196" s="87">
        <f ca="1">+IFERROR(AVERAGEIFS(BDVar!$L:$L,BDVar!$D:$D,IndicadoresVar!$B196,BDVar!$C:$C,IndicadoresVar!$A196,BDVar!$A:$A,H$3),"-")</f>
        <v>38</v>
      </c>
    </row>
    <row r="197" spans="1:8" ht="30" x14ac:dyDescent="0.25">
      <c r="A197" s="73" t="str">
        <f>+ResultadoVar!C29</f>
        <v>Fraccionamiento AVI</v>
      </c>
      <c r="B197" s="73" t="str">
        <f>+ResultadoVar!D29</f>
        <v>Punto de Fusión C.A.</v>
      </c>
      <c r="C197" s="87">
        <f>+IFERROR(AVERAGEIFS(BDVar!$L:$L,BDVar!$D:$D,IndicadoresVar!$B197,BDVar!$C:$C,IndicadoresVar!$A197,BDVar!$A:$A,"&gt;="&amp;$F$1),"-")</f>
        <v>41.74166666666666</v>
      </c>
      <c r="D197" s="87">
        <f ca="1">+IFERROR(AVERAGEIFS(BDVar!$L:$L,BDVar!$D:$D,IndicadoresVar!$B197,BDVar!$C:$C,IndicadoresVar!$A197,BDVar!$A:$A,D$3),"-")</f>
        <v>39.299999999999997</v>
      </c>
      <c r="E197" s="87">
        <f ca="1">+IFERROR(AVERAGEIFS(BDVar!$L:$L,BDVar!$D:$D,IndicadoresVar!$B197,BDVar!$C:$C,IndicadoresVar!$A197,BDVar!$A:$A,E$3),"-")</f>
        <v>41.8</v>
      </c>
      <c r="F197" s="87">
        <f ca="1">+IFERROR(AVERAGEIFS(BDVar!$L:$L,BDVar!$D:$D,IndicadoresVar!$B197,BDVar!$C:$C,IndicadoresVar!$A197,BDVar!$A:$A,F$3),"-")</f>
        <v>41</v>
      </c>
      <c r="G197" s="87">
        <f ca="1">+IFERROR(AVERAGEIFS(BDVar!$L:$L,BDVar!$D:$D,IndicadoresVar!$B197,BDVar!$C:$C,IndicadoresVar!$A197,BDVar!$A:$A,G$3),"-")</f>
        <v>38.200000000000003</v>
      </c>
      <c r="H197" s="87">
        <f ca="1">+IFERROR(AVERAGEIFS(BDVar!$L:$L,BDVar!$D:$D,IndicadoresVar!$B197,BDVar!$C:$C,IndicadoresVar!$A197,BDVar!$A:$A,H$3),"-")</f>
        <v>38</v>
      </c>
    </row>
    <row r="198" spans="1:8" x14ac:dyDescent="0.25">
      <c r="A198" s="73" t="str">
        <f>+ResultadoVar!C30</f>
        <v>Fermentación</v>
      </c>
      <c r="B198" s="73" t="str">
        <f>+ResultadoVar!D30</f>
        <v>6400 - Tº de crema</v>
      </c>
      <c r="C198" s="87">
        <f>+IFERROR(AVERAGEIFS(BDVar!$L:$L,BDVar!$D:$D,IndicadoresVar!$B198,BDVar!$C:$C,IndicadoresVar!$A198,BDVar!$A:$A,"&gt;="&amp;$F$1),"-")</f>
        <v>7.3224999999999989</v>
      </c>
      <c r="D198" s="87">
        <f ca="1">+IFERROR(AVERAGEIFS(BDVar!$L:$L,BDVar!$D:$D,IndicadoresVar!$B198,BDVar!$C:$C,IndicadoresVar!$A198,BDVar!$A:$A,D$3),"-")</f>
        <v>7.1</v>
      </c>
      <c r="E198" s="87">
        <f ca="1">+IFERROR(AVERAGEIFS(BDVar!$L:$L,BDVar!$D:$D,IndicadoresVar!$B198,BDVar!$C:$C,IndicadoresVar!$A198,BDVar!$A:$A,E$3),"-")</f>
        <v>6.3</v>
      </c>
      <c r="F198" s="87">
        <f ca="1">+IFERROR(AVERAGEIFS(BDVar!$L:$L,BDVar!$D:$D,IndicadoresVar!$B198,BDVar!$C:$C,IndicadoresVar!$A198,BDVar!$A:$A,F$3),"-")</f>
        <v>8.25</v>
      </c>
      <c r="G198" s="87">
        <f ca="1">+IFERROR(AVERAGEIFS(BDVar!$L:$L,BDVar!$D:$D,IndicadoresVar!$B198,BDVar!$C:$C,IndicadoresVar!$A198,BDVar!$A:$A,G$3),"-")</f>
        <v>9.6999999999999993</v>
      </c>
      <c r="H198" s="87">
        <f ca="1">+IFERROR(AVERAGEIFS(BDVar!$L:$L,BDVar!$D:$D,IndicadoresVar!$B198,BDVar!$C:$C,IndicadoresVar!$A198,BDVar!$A:$A,H$3),"-")</f>
        <v>6.6</v>
      </c>
    </row>
    <row r="199" spans="1:8" x14ac:dyDescent="0.25">
      <c r="A199" s="73" t="str">
        <f>+ResultadoVar!C31</f>
        <v>Fermentación</v>
      </c>
      <c r="B199" s="73" t="str">
        <f>+ResultadoVar!D31</f>
        <v>6900 - Tº de Agua Fría</v>
      </c>
      <c r="C199" s="87">
        <f>+IFERROR(AVERAGEIFS(BDVar!$L:$L,BDVar!$D:$D,IndicadoresVar!$B199,BDVar!$C:$C,IndicadoresVar!$A199,BDVar!$A:$A,"&gt;="&amp;$F$1),"-")</f>
        <v>6.95</v>
      </c>
      <c r="D199" s="87">
        <f ca="1">+IFERROR(AVERAGEIFS(BDVar!$L:$L,BDVar!$D:$D,IndicadoresVar!$B199,BDVar!$C:$C,IndicadoresVar!$A199,BDVar!$A:$A,D$3),"-")</f>
        <v>6.3</v>
      </c>
      <c r="E199" s="87">
        <f ca="1">+IFERROR(AVERAGEIFS(BDVar!$L:$L,BDVar!$D:$D,IndicadoresVar!$B199,BDVar!$C:$C,IndicadoresVar!$A199,BDVar!$A:$A,E$3),"-")</f>
        <v>5</v>
      </c>
      <c r="F199" s="87">
        <f ca="1">+IFERROR(AVERAGEIFS(BDVar!$L:$L,BDVar!$D:$D,IndicadoresVar!$B199,BDVar!$C:$C,IndicadoresVar!$A199,BDVar!$A:$A,F$3),"-")</f>
        <v>7.2</v>
      </c>
      <c r="G199" s="87">
        <f ca="1">+IFERROR(AVERAGEIFS(BDVar!$L:$L,BDVar!$D:$D,IndicadoresVar!$B199,BDVar!$C:$C,IndicadoresVar!$A199,BDVar!$A:$A,G$3),"-")</f>
        <v>8.9</v>
      </c>
      <c r="H199" s="87">
        <f ca="1">+IFERROR(AVERAGEIFS(BDVar!$L:$L,BDVar!$D:$D,IndicadoresVar!$B199,BDVar!$C:$C,IndicadoresVar!$A199,BDVar!$A:$A,H$3),"-")</f>
        <v>6.3</v>
      </c>
    </row>
    <row r="200" spans="1:8" x14ac:dyDescent="0.25">
      <c r="A200" s="73" t="str">
        <f>+ResultadoVar!C32</f>
        <v>Fermentación</v>
      </c>
      <c r="B200" s="73" t="str">
        <f>+ResultadoVar!D32</f>
        <v>ml Totales de CO2 / 2 Hs.</v>
      </c>
      <c r="C200" s="87">
        <f>+IFERROR(AVERAGEIFS(BDVar!$L:$L,BDVar!$D:$D,IndicadoresVar!$B200,BDVar!$C:$C,IndicadoresVar!$A200,BDVar!$A:$A,"&gt;="&amp;$F$1),"-")</f>
        <v>403.9954166666667</v>
      </c>
      <c r="D200" s="87">
        <f ca="1">+IFERROR(AVERAGEIFS(BDVar!$L:$L,BDVar!$D:$D,IndicadoresVar!$B200,BDVar!$C:$C,IndicadoresVar!$A200,BDVar!$A:$A,D$3),"-")</f>
        <v>0</v>
      </c>
      <c r="E200" s="87">
        <f ca="1">+IFERROR(AVERAGEIFS(BDVar!$L:$L,BDVar!$D:$D,IndicadoresVar!$B200,BDVar!$C:$C,IndicadoresVar!$A200,BDVar!$A:$A,E$3),"-")</f>
        <v>0</v>
      </c>
      <c r="F200" s="87">
        <f ca="1">+IFERROR(AVERAGEIFS(BDVar!$L:$L,BDVar!$D:$D,IndicadoresVar!$B200,BDVar!$C:$C,IndicadoresVar!$A200,BDVar!$A:$A,F$3),"-")</f>
        <v>0</v>
      </c>
      <c r="G200" s="87">
        <f ca="1">+IFERROR(AVERAGEIFS(BDVar!$L:$L,BDVar!$D:$D,IndicadoresVar!$B200,BDVar!$C:$C,IndicadoresVar!$A200,BDVar!$A:$A,G$3),"-")</f>
        <v>0</v>
      </c>
      <c r="H200" s="87">
        <f ca="1">+IFERROR(AVERAGEIFS(BDVar!$L:$L,BDVar!$D:$D,IndicadoresVar!$B200,BDVar!$C:$C,IndicadoresVar!$A200,BDVar!$A:$A,H$3),"-")</f>
        <v>0</v>
      </c>
    </row>
    <row r="201" spans="1:8" x14ac:dyDescent="0.25">
      <c r="A201" s="73" t="str">
        <f>+ResultadoVar!C33</f>
        <v>Fermentación</v>
      </c>
      <c r="B201" s="73" t="str">
        <f>+ResultadoVar!D33</f>
        <v>ml Totales de CO2 / 2 Hs.</v>
      </c>
      <c r="C201" s="87">
        <f>+IFERROR(AVERAGEIFS(BDVar!$L:$L,BDVar!$D:$D,IndicadoresVar!$B201,BDVar!$C:$C,IndicadoresVar!$A201,BDVar!$A:$A,"&gt;="&amp;$F$1),"-")</f>
        <v>403.9954166666667</v>
      </c>
      <c r="D201" s="87">
        <f ca="1">+IFERROR(AVERAGEIFS(BDVar!$L:$L,BDVar!$D:$D,IndicadoresVar!$B201,BDVar!$C:$C,IndicadoresVar!$A201,BDVar!$A:$A,D$3),"-")</f>
        <v>0</v>
      </c>
      <c r="E201" s="87">
        <f ca="1">+IFERROR(AVERAGEIFS(BDVar!$L:$L,BDVar!$D:$D,IndicadoresVar!$B201,BDVar!$C:$C,IndicadoresVar!$A201,BDVar!$A:$A,E$3),"-")</f>
        <v>0</v>
      </c>
      <c r="F201" s="87">
        <f ca="1">+IFERROR(AVERAGEIFS(BDVar!$L:$L,BDVar!$D:$D,IndicadoresVar!$B201,BDVar!$C:$C,IndicadoresVar!$A201,BDVar!$A:$A,F$3),"-")</f>
        <v>0</v>
      </c>
      <c r="G201" s="87">
        <f ca="1">+IFERROR(AVERAGEIFS(BDVar!$L:$L,BDVar!$D:$D,IndicadoresVar!$B201,BDVar!$C:$C,IndicadoresVar!$A201,BDVar!$A:$A,G$3),"-")</f>
        <v>0</v>
      </c>
      <c r="H201" s="87">
        <f ca="1">+IFERROR(AVERAGEIFS(BDVar!$L:$L,BDVar!$D:$D,IndicadoresVar!$B201,BDVar!$C:$C,IndicadoresVar!$A201,BDVar!$A:$A,H$3),"-")</f>
        <v>0</v>
      </c>
    </row>
    <row r="202" spans="1:8" ht="30" x14ac:dyDescent="0.25">
      <c r="A202" s="73" t="str">
        <f>+ResultadoVar!C34</f>
        <v>Filtro Rotativo Levadura</v>
      </c>
      <c r="B202" s="73" t="str">
        <f>+ResultadoVar!D34</f>
        <v>6600 - Tº en tanque 19-B-01 (Presalado)</v>
      </c>
      <c r="C202" s="87">
        <f>+IFERROR(AVERAGEIFS(BDVar!$L:$L,BDVar!$D:$D,IndicadoresVar!$B202,BDVar!$C:$C,IndicadoresVar!$A202,BDVar!$A:$A,"&gt;="&amp;$F$1),"-")</f>
        <v>5.7749999999999995</v>
      </c>
      <c r="D202" s="87">
        <f ca="1">+IFERROR(AVERAGEIFS(BDVar!$L:$L,BDVar!$D:$D,IndicadoresVar!$B202,BDVar!$C:$C,IndicadoresVar!$A202,BDVar!$A:$A,D$3),"-")</f>
        <v>4.0999999999999996</v>
      </c>
      <c r="E202" s="87">
        <f ca="1">+IFERROR(AVERAGEIFS(BDVar!$L:$L,BDVar!$D:$D,IndicadoresVar!$B202,BDVar!$C:$C,IndicadoresVar!$A202,BDVar!$A:$A,E$3),"-")</f>
        <v>4.0999999999999996</v>
      </c>
      <c r="F202" s="87">
        <f ca="1">+IFERROR(AVERAGEIFS(BDVar!$L:$L,BDVar!$D:$D,IndicadoresVar!$B202,BDVar!$C:$C,IndicadoresVar!$A202,BDVar!$A:$A,F$3),"-")</f>
        <v>6</v>
      </c>
      <c r="G202" s="87">
        <f ca="1">+IFERROR(AVERAGEIFS(BDVar!$L:$L,BDVar!$D:$D,IndicadoresVar!$B202,BDVar!$C:$C,IndicadoresVar!$A202,BDVar!$A:$A,G$3),"-")</f>
        <v>4.8</v>
      </c>
      <c r="H202" s="87">
        <f ca="1">+IFERROR(AVERAGEIFS(BDVar!$L:$L,BDVar!$D:$D,IndicadoresVar!$B202,BDVar!$C:$C,IndicadoresVar!$A202,BDVar!$A:$A,H$3),"-")</f>
        <v>5.2</v>
      </c>
    </row>
    <row r="203" spans="1:8" ht="30" x14ac:dyDescent="0.25">
      <c r="A203" s="73" t="str">
        <f>+ResultadoVar!C35</f>
        <v>Filtro Rotativo Levadura</v>
      </c>
      <c r="B203" s="73" t="str">
        <f>+ResultadoVar!D35</f>
        <v>6600 - Conductividad de crema a presalado</v>
      </c>
      <c r="C203" s="87">
        <f>+IFERROR(AVERAGEIFS(BDVar!$L:$L,BDVar!$D:$D,IndicadoresVar!$B203,BDVar!$C:$C,IndicadoresVar!$A203,BDVar!$A:$A,"&gt;="&amp;$F$1),"-")</f>
        <v>12.275</v>
      </c>
      <c r="D203" s="87">
        <f ca="1">+IFERROR(AVERAGEIFS(BDVar!$L:$L,BDVar!$D:$D,IndicadoresVar!$B203,BDVar!$C:$C,IndicadoresVar!$A203,BDVar!$A:$A,D$3),"-")</f>
        <v>12</v>
      </c>
      <c r="E203" s="87">
        <f ca="1">+IFERROR(AVERAGEIFS(BDVar!$L:$L,BDVar!$D:$D,IndicadoresVar!$B203,BDVar!$C:$C,IndicadoresVar!$A203,BDVar!$A:$A,E$3),"-")</f>
        <v>12.7</v>
      </c>
      <c r="F203" s="87">
        <f ca="1">+IFERROR(AVERAGEIFS(BDVar!$L:$L,BDVar!$D:$D,IndicadoresVar!$B203,BDVar!$C:$C,IndicadoresVar!$A203,BDVar!$A:$A,F$3),"-")</f>
        <v>11.8</v>
      </c>
      <c r="G203" s="87">
        <f ca="1">+IFERROR(AVERAGEIFS(BDVar!$L:$L,BDVar!$D:$D,IndicadoresVar!$B203,BDVar!$C:$C,IndicadoresVar!$A203,BDVar!$A:$A,G$3),"-")</f>
        <v>12.5</v>
      </c>
      <c r="H203" s="87">
        <f ca="1">+IFERROR(AVERAGEIFS(BDVar!$L:$L,BDVar!$D:$D,IndicadoresVar!$B203,BDVar!$C:$C,IndicadoresVar!$A203,BDVar!$A:$A,H$3),"-")</f>
        <v>11.5</v>
      </c>
    </row>
    <row r="204" spans="1:8" ht="30" x14ac:dyDescent="0.25">
      <c r="A204" s="73" t="str">
        <f>+ResultadoVar!C36</f>
        <v>Filtro Rotativo Levadura</v>
      </c>
      <c r="B204" s="73" t="str">
        <f>+ResultadoVar!D36</f>
        <v>6600 - Nivel en tanque 19-B-01 (Presalado)</v>
      </c>
      <c r="C204" s="87">
        <f>+IFERROR(AVERAGEIFS(BDVar!$L:$L,BDVar!$D:$D,IndicadoresVar!$B204,BDVar!$C:$C,IndicadoresVar!$A204,BDVar!$A:$A,"&gt;="&amp;$F$1),"-")</f>
        <v>38.395000000000003</v>
      </c>
      <c r="D204" s="87">
        <f ca="1">+IFERROR(AVERAGEIFS(BDVar!$L:$L,BDVar!$D:$D,IndicadoresVar!$B204,BDVar!$C:$C,IndicadoresVar!$A204,BDVar!$A:$A,D$3),"-")</f>
        <v>25.2</v>
      </c>
      <c r="E204" s="87">
        <f ca="1">+IFERROR(AVERAGEIFS(BDVar!$L:$L,BDVar!$D:$D,IndicadoresVar!$B204,BDVar!$C:$C,IndicadoresVar!$A204,BDVar!$A:$A,E$3),"-")</f>
        <v>46</v>
      </c>
      <c r="F204" s="87">
        <f ca="1">+IFERROR(AVERAGEIFS(BDVar!$L:$L,BDVar!$D:$D,IndicadoresVar!$B204,BDVar!$C:$C,IndicadoresVar!$A204,BDVar!$A:$A,F$3),"-")</f>
        <v>50.3</v>
      </c>
      <c r="G204" s="87">
        <f ca="1">+IFERROR(AVERAGEIFS(BDVar!$L:$L,BDVar!$D:$D,IndicadoresVar!$B204,BDVar!$C:$C,IndicadoresVar!$A204,BDVar!$A:$A,G$3),"-")</f>
        <v>55</v>
      </c>
      <c r="H204" s="87">
        <f ca="1">+IFERROR(AVERAGEIFS(BDVar!$L:$L,BDVar!$D:$D,IndicadoresVar!$B204,BDVar!$C:$C,IndicadoresVar!$A204,BDVar!$A:$A,H$3),"-")</f>
        <v>52.5</v>
      </c>
    </row>
    <row r="205" spans="1:8" ht="30" x14ac:dyDescent="0.25">
      <c r="A205" s="73" t="str">
        <f>+ResultadoVar!C37</f>
        <v>Filtro Rotativo Levadura</v>
      </c>
      <c r="B205" s="73" t="str">
        <f>+ResultadoVar!D37</f>
        <v>ml Totales de CO2 / 2 Hs.</v>
      </c>
      <c r="C205" s="87">
        <f>+IFERROR(AVERAGEIFS(BDVar!$L:$L,BDVar!$D:$D,IndicadoresVar!$B205,BDVar!$C:$C,IndicadoresVar!$A205,BDVar!$A:$A,"&gt;="&amp;$F$1),"-")</f>
        <v>471.84999999999997</v>
      </c>
      <c r="D205" s="87">
        <f ca="1">+IFERROR(AVERAGEIFS(BDVar!$L:$L,BDVar!$D:$D,IndicadoresVar!$B205,BDVar!$C:$C,IndicadoresVar!$A205,BDVar!$A:$A,D$3),"-")</f>
        <v>0</v>
      </c>
      <c r="E205" s="87">
        <f ca="1">+IFERROR(AVERAGEIFS(BDVar!$L:$L,BDVar!$D:$D,IndicadoresVar!$B205,BDVar!$C:$C,IndicadoresVar!$A205,BDVar!$A:$A,E$3),"-")</f>
        <v>0</v>
      </c>
      <c r="F205" s="87">
        <f ca="1">+IFERROR(AVERAGEIFS(BDVar!$L:$L,BDVar!$D:$D,IndicadoresVar!$B205,BDVar!$C:$C,IndicadoresVar!$A205,BDVar!$A:$A,F$3),"-")</f>
        <v>0</v>
      </c>
      <c r="G205" s="87">
        <f ca="1">+IFERROR(AVERAGEIFS(BDVar!$L:$L,BDVar!$D:$D,IndicadoresVar!$B205,BDVar!$C:$C,IndicadoresVar!$A205,BDVar!$A:$A,G$3),"-")</f>
        <v>0</v>
      </c>
      <c r="H205" s="87">
        <f ca="1">+IFERROR(AVERAGEIFS(BDVar!$L:$L,BDVar!$D:$D,IndicadoresVar!$B205,BDVar!$C:$C,IndicadoresVar!$A205,BDVar!$A:$A,H$3),"-")</f>
        <v>0</v>
      </c>
    </row>
    <row r="206" spans="1:8" ht="30" x14ac:dyDescent="0.25">
      <c r="A206" s="73" t="str">
        <f>+ResultadoVar!C38</f>
        <v>Filtro Rotativo Levadura</v>
      </c>
      <c r="B206" s="73" t="str">
        <f>+ResultadoVar!D38</f>
        <v>Proteína S / S.S.</v>
      </c>
      <c r="C206" s="87">
        <f>+IFERROR(AVERAGEIFS(BDVar!$L:$L,BDVar!$D:$D,IndicadoresVar!$B206,BDVar!$C:$C,IndicadoresVar!$A206,BDVar!$A:$A,"&gt;="&amp;$F$1),"-")</f>
        <v>50.28</v>
      </c>
      <c r="D206" s="87">
        <f ca="1">+IFERROR(AVERAGEIFS(BDVar!$L:$L,BDVar!$D:$D,IndicadoresVar!$B206,BDVar!$C:$C,IndicadoresVar!$A206,BDVar!$A:$A,D$3),"-")</f>
        <v>48.99</v>
      </c>
      <c r="E206" s="87">
        <f ca="1">+IFERROR(AVERAGEIFS(BDVar!$L:$L,BDVar!$D:$D,IndicadoresVar!$B206,BDVar!$C:$C,IndicadoresVar!$A206,BDVar!$A:$A,E$3),"-")</f>
        <v>48.93</v>
      </c>
      <c r="F206" s="87">
        <f ca="1">+IFERROR(AVERAGEIFS(BDVar!$L:$L,BDVar!$D:$D,IndicadoresVar!$B206,BDVar!$C:$C,IndicadoresVar!$A206,BDVar!$A:$A,F$3),"-")</f>
        <v>48.73</v>
      </c>
      <c r="G206" s="87">
        <f ca="1">+IFERROR(AVERAGEIFS(BDVar!$L:$L,BDVar!$D:$D,IndicadoresVar!$B206,BDVar!$C:$C,IndicadoresVar!$A206,BDVar!$A:$A,G$3),"-")</f>
        <v>49.04</v>
      </c>
      <c r="H206" s="87">
        <f ca="1">+IFERROR(AVERAGEIFS(BDVar!$L:$L,BDVar!$D:$D,IndicadoresVar!$B206,BDVar!$C:$C,IndicadoresVar!$A206,BDVar!$A:$A,H$3),"-")</f>
        <v>48.85</v>
      </c>
    </row>
    <row r="207" spans="1:8" ht="30" x14ac:dyDescent="0.25">
      <c r="A207" s="73" t="str">
        <f>+ResultadoVar!C39</f>
        <v>Esterilización Melaza</v>
      </c>
      <c r="B207" s="73" t="str">
        <f>+ResultadoVar!D39</f>
        <v>6000 - Tº de Esterilización</v>
      </c>
      <c r="C207" s="87">
        <f>+IFERROR(AVERAGEIFS(BDVar!$L:$L,BDVar!$D:$D,IndicadoresVar!$B207,BDVar!$C:$C,IndicadoresVar!$A207,BDVar!$A:$A,"&gt;="&amp;$F$1),"-")</f>
        <v>217.6333333333333</v>
      </c>
      <c r="D207" s="87">
        <f ca="1">+IFERROR(AVERAGEIFS(BDVar!$L:$L,BDVar!$D:$D,IndicadoresVar!$B207,BDVar!$C:$C,IndicadoresVar!$A207,BDVar!$A:$A,D$3),"-")</f>
        <v>132.5</v>
      </c>
      <c r="E207" s="87">
        <f ca="1">+IFERROR(AVERAGEIFS(BDVar!$L:$L,BDVar!$D:$D,IndicadoresVar!$B207,BDVar!$C:$C,IndicadoresVar!$A207,BDVar!$A:$A,E$3),"-")</f>
        <v>132.19999999999999</v>
      </c>
      <c r="F207" s="87">
        <f ca="1">+IFERROR(AVERAGEIFS(BDVar!$L:$L,BDVar!$D:$D,IndicadoresVar!$B207,BDVar!$C:$C,IndicadoresVar!$A207,BDVar!$A:$A,F$3),"-")</f>
        <v>132.5</v>
      </c>
      <c r="G207" s="87">
        <f ca="1">+IFERROR(AVERAGEIFS(BDVar!$L:$L,BDVar!$D:$D,IndicadoresVar!$B207,BDVar!$C:$C,IndicadoresVar!$A207,BDVar!$A:$A,G$3),"-")</f>
        <v>133.1</v>
      </c>
      <c r="H207" s="87">
        <f ca="1">+IFERROR(AVERAGEIFS(BDVar!$L:$L,BDVar!$D:$D,IndicadoresVar!$B207,BDVar!$C:$C,IndicadoresVar!$A207,BDVar!$A:$A,H$3),"-")</f>
        <v>131</v>
      </c>
    </row>
    <row r="208" spans="1:8" ht="30" x14ac:dyDescent="0.25">
      <c r="A208" s="73" t="str">
        <f>+ResultadoVar!C40</f>
        <v>Interesterificado</v>
      </c>
      <c r="B208" s="73" t="str">
        <f>+ResultadoVar!D40</f>
        <v>603 - T de Inicio de Reacción (TT100)</v>
      </c>
      <c r="C208" s="87">
        <f>+IFERROR(AVERAGEIFS(BDVar!$L:$L,BDVar!$D:$D,IndicadoresVar!$B208,BDVar!$C:$C,IndicadoresVar!$A208,BDVar!$A:$A,"&gt;="&amp;$F$1),"-")</f>
        <v>117.25</v>
      </c>
      <c r="D208" s="87">
        <f ca="1">+IFERROR(AVERAGEIFS(BDVar!$L:$L,BDVar!$D:$D,IndicadoresVar!$B208,BDVar!$C:$C,IndicadoresVar!$A208,BDVar!$A:$A,D$3),"-")</f>
        <v>116</v>
      </c>
      <c r="E208" s="87">
        <f ca="1">+IFERROR(AVERAGEIFS(BDVar!$L:$L,BDVar!$D:$D,IndicadoresVar!$B208,BDVar!$C:$C,IndicadoresVar!$A208,BDVar!$A:$A,E$3),"-")</f>
        <v>116</v>
      </c>
      <c r="F208" s="87">
        <f ca="1">+IFERROR(AVERAGEIFS(BDVar!$L:$L,BDVar!$D:$D,IndicadoresVar!$B208,BDVar!$C:$C,IndicadoresVar!$A208,BDVar!$A:$A,F$3),"-")</f>
        <v>123</v>
      </c>
      <c r="G208" s="87">
        <f ca="1">+IFERROR(AVERAGEIFS(BDVar!$L:$L,BDVar!$D:$D,IndicadoresVar!$B208,BDVar!$C:$C,IndicadoresVar!$A208,BDVar!$A:$A,G$3),"-")</f>
        <v>118</v>
      </c>
      <c r="H208" s="87">
        <f ca="1">+IFERROR(AVERAGEIFS(BDVar!$L:$L,BDVar!$D:$D,IndicadoresVar!$B208,BDVar!$C:$C,IndicadoresVar!$A208,BDVar!$A:$A,H$3),"-")</f>
        <v>116</v>
      </c>
    </row>
    <row r="209" spans="1:8" ht="30" x14ac:dyDescent="0.25">
      <c r="A209" s="73" t="str">
        <f>+ResultadoVar!C41</f>
        <v>Interesterificado</v>
      </c>
      <c r="B209" s="73" t="str">
        <f>+ResultadoVar!D41</f>
        <v>603 - Presión de vacío del reactor al cargar (PT100)</v>
      </c>
      <c r="C209" s="87">
        <f>+IFERROR(AVERAGEIFS(BDVar!$L:$L,BDVar!$D:$D,IndicadoresVar!$B209,BDVar!$C:$C,IndicadoresVar!$A209,BDVar!$A:$A,"&gt;="&amp;$F$1),"-")</f>
        <v>31.733333333333331</v>
      </c>
      <c r="D209" s="87">
        <f ca="1">+IFERROR(AVERAGEIFS(BDVar!$L:$L,BDVar!$D:$D,IndicadoresVar!$B209,BDVar!$C:$C,IndicadoresVar!$A209,BDVar!$A:$A,D$3),"-")</f>
        <v>50</v>
      </c>
      <c r="E209" s="87">
        <f ca="1">+IFERROR(AVERAGEIFS(BDVar!$L:$L,BDVar!$D:$D,IndicadoresVar!$B209,BDVar!$C:$C,IndicadoresVar!$A209,BDVar!$A:$A,E$3),"-")</f>
        <v>43.7</v>
      </c>
      <c r="F209" s="87">
        <f ca="1">+IFERROR(AVERAGEIFS(BDVar!$L:$L,BDVar!$D:$D,IndicadoresVar!$B209,BDVar!$C:$C,IndicadoresVar!$A209,BDVar!$A:$A,F$3),"-")</f>
        <v>33.5</v>
      </c>
      <c r="G209" s="87">
        <f ca="1">+IFERROR(AVERAGEIFS(BDVar!$L:$L,BDVar!$D:$D,IndicadoresVar!$B209,BDVar!$C:$C,IndicadoresVar!$A209,BDVar!$A:$A,G$3),"-")</f>
        <v>24.7</v>
      </c>
      <c r="H209" s="87">
        <f ca="1">+IFERROR(AVERAGEIFS(BDVar!$L:$L,BDVar!$D:$D,IndicadoresVar!$B209,BDVar!$C:$C,IndicadoresVar!$A209,BDVar!$A:$A,H$3),"-")</f>
        <v>13</v>
      </c>
    </row>
    <row r="210" spans="1:8" ht="30" x14ac:dyDescent="0.25">
      <c r="A210" s="73" t="str">
        <f>+ResultadoVar!C42</f>
        <v>Interesterificado</v>
      </c>
      <c r="B210" s="73" t="str">
        <f>+ResultadoVar!D42</f>
        <v>603 - Cantidad de Catalizador cargada</v>
      </c>
      <c r="C210" s="87">
        <f>+IFERROR(AVERAGEIFS(BDVar!$L:$L,BDVar!$D:$D,IndicadoresVar!$B210,BDVar!$C:$C,IndicadoresVar!$A210,BDVar!$A:$A,"&gt;="&amp;$F$1),"-")</f>
        <v>0</v>
      </c>
      <c r="D210" s="87">
        <f ca="1">+IFERROR(AVERAGEIFS(BDVar!$L:$L,BDVar!$D:$D,IndicadoresVar!$B210,BDVar!$C:$C,IndicadoresVar!$A210,BDVar!$A:$A,D$3),"-")</f>
        <v>0</v>
      </c>
      <c r="E210" s="87">
        <f ca="1">+IFERROR(AVERAGEIFS(BDVar!$L:$L,BDVar!$D:$D,IndicadoresVar!$B210,BDVar!$C:$C,IndicadoresVar!$A210,BDVar!$A:$A,E$3),"-")</f>
        <v>0</v>
      </c>
      <c r="F210" s="87">
        <f ca="1">+IFERROR(AVERAGEIFS(BDVar!$L:$L,BDVar!$D:$D,IndicadoresVar!$B210,BDVar!$C:$C,IndicadoresVar!$A210,BDVar!$A:$A,F$3),"-")</f>
        <v>0</v>
      </c>
      <c r="G210" s="87">
        <f ca="1">+IFERROR(AVERAGEIFS(BDVar!$L:$L,BDVar!$D:$D,IndicadoresVar!$B210,BDVar!$C:$C,IndicadoresVar!$A210,BDVar!$A:$A,G$3),"-")</f>
        <v>0</v>
      </c>
      <c r="H210" s="87">
        <f ca="1">+IFERROR(AVERAGEIFS(BDVar!$L:$L,BDVar!$D:$D,IndicadoresVar!$B210,BDVar!$C:$C,IndicadoresVar!$A210,BDVar!$A:$A,H$3),"-")</f>
        <v>0</v>
      </c>
    </row>
    <row r="211" spans="1:8" x14ac:dyDescent="0.25">
      <c r="A211" s="73" t="str">
        <f>+ResultadoVar!C43</f>
        <v>Interesterificado</v>
      </c>
      <c r="B211" s="73" t="str">
        <f>+ResultadoVar!D43</f>
        <v>603 - Jabones fin de reaccion</v>
      </c>
      <c r="C211" s="87">
        <f>+IFERROR(AVERAGEIFS(BDVar!$L:$L,BDVar!$D:$D,IndicadoresVar!$B211,BDVar!$C:$C,IndicadoresVar!$A211,BDVar!$A:$A,"&gt;="&amp;$F$1),"-")</f>
        <v>0</v>
      </c>
      <c r="D211" s="87">
        <f ca="1">+IFERROR(AVERAGEIFS(BDVar!$L:$L,BDVar!$D:$D,IndicadoresVar!$B211,BDVar!$C:$C,IndicadoresVar!$A211,BDVar!$A:$A,D$3),"-")</f>
        <v>0</v>
      </c>
      <c r="E211" s="87">
        <f ca="1">+IFERROR(AVERAGEIFS(BDVar!$L:$L,BDVar!$D:$D,IndicadoresVar!$B211,BDVar!$C:$C,IndicadoresVar!$A211,BDVar!$A:$A,E$3),"-")</f>
        <v>0</v>
      </c>
      <c r="F211" s="87">
        <f ca="1">+IFERROR(AVERAGEIFS(BDVar!$L:$L,BDVar!$D:$D,IndicadoresVar!$B211,BDVar!$C:$C,IndicadoresVar!$A211,BDVar!$A:$A,F$3),"-")</f>
        <v>0</v>
      </c>
      <c r="G211" s="87">
        <f ca="1">+IFERROR(AVERAGEIFS(BDVar!$L:$L,BDVar!$D:$D,IndicadoresVar!$B211,BDVar!$C:$C,IndicadoresVar!$A211,BDVar!$A:$A,G$3),"-")</f>
        <v>0</v>
      </c>
      <c r="H211" s="87">
        <f ca="1">+IFERROR(AVERAGEIFS(BDVar!$L:$L,BDVar!$D:$D,IndicadoresVar!$B211,BDVar!$C:$C,IndicadoresVar!$A211,BDVar!$A:$A,H$3),"-")</f>
        <v>0</v>
      </c>
    </row>
    <row r="212" spans="1:8" ht="30" x14ac:dyDescent="0.25">
      <c r="A212" s="73" t="str">
        <f>+ResultadoVar!C44</f>
        <v>Interesterificado</v>
      </c>
      <c r="B212" s="73" t="str">
        <f>+ResultadoVar!D44</f>
        <v>603 - Presión de vacío del blanqueador (PT101)</v>
      </c>
      <c r="C212" s="87">
        <f>+IFERROR(AVERAGEIFS(BDVar!$L:$L,BDVar!$D:$D,IndicadoresVar!$B212,BDVar!$C:$C,IndicadoresVar!$A212,BDVar!$A:$A,"&gt;="&amp;$F$1),"-")</f>
        <v>294.54285714285714</v>
      </c>
      <c r="D212" s="87">
        <f ca="1">+IFERROR(AVERAGEIFS(BDVar!$L:$L,BDVar!$D:$D,IndicadoresVar!$B212,BDVar!$C:$C,IndicadoresVar!$A212,BDVar!$A:$A,D$3),"-")</f>
        <v>866</v>
      </c>
      <c r="E212" s="87">
        <f ca="1">+IFERROR(AVERAGEIFS(BDVar!$L:$L,BDVar!$D:$D,IndicadoresVar!$B212,BDVar!$C:$C,IndicadoresVar!$A212,BDVar!$A:$A,E$3),"-")</f>
        <v>268</v>
      </c>
      <c r="F212" s="87">
        <f ca="1">+IFERROR(AVERAGEIFS(BDVar!$L:$L,BDVar!$D:$D,IndicadoresVar!$B212,BDVar!$C:$C,IndicadoresVar!$A212,BDVar!$A:$A,F$3),"-")</f>
        <v>70.400000000000006</v>
      </c>
      <c r="G212" s="87">
        <f ca="1">+IFERROR(AVERAGEIFS(BDVar!$L:$L,BDVar!$D:$D,IndicadoresVar!$B212,BDVar!$C:$C,IndicadoresVar!$A212,BDVar!$A:$A,G$3),"-")</f>
        <v>76.400000000000006</v>
      </c>
      <c r="H212" s="87">
        <f ca="1">+IFERROR(AVERAGEIFS(BDVar!$L:$L,BDVar!$D:$D,IndicadoresVar!$B212,BDVar!$C:$C,IndicadoresVar!$A212,BDVar!$A:$A,H$3),"-")</f>
        <v>66</v>
      </c>
    </row>
    <row r="213" spans="1:8" x14ac:dyDescent="0.25">
      <c r="A213" s="73" t="str">
        <f>+ResultadoVar!C45</f>
        <v>Hidrogenado</v>
      </c>
      <c r="B213" s="73" t="str">
        <f>+ResultadoVar!D45</f>
        <v>602 - T de carga a HT-101</v>
      </c>
      <c r="C213" s="87">
        <f>+IFERROR(AVERAGEIFS(BDVar!$L:$L,BDVar!$D:$D,IndicadoresVar!$B213,BDVar!$C:$C,IndicadoresVar!$A213,BDVar!$A:$A,"&gt;="&amp;$F$1),"-")</f>
        <v>172.18181818181819</v>
      </c>
      <c r="D213" s="87">
        <f ca="1">+IFERROR(AVERAGEIFS(BDVar!$L:$L,BDVar!$D:$D,IndicadoresVar!$B213,BDVar!$C:$C,IndicadoresVar!$A213,BDVar!$A:$A,D$3),"-")</f>
        <v>172</v>
      </c>
      <c r="E213" s="87">
        <f ca="1">+IFERROR(AVERAGEIFS(BDVar!$L:$L,BDVar!$D:$D,IndicadoresVar!$B213,BDVar!$C:$C,IndicadoresVar!$A213,BDVar!$A:$A,E$3),"-")</f>
        <v>171</v>
      </c>
      <c r="F213" s="87">
        <f ca="1">+IFERROR(AVERAGEIFS(BDVar!$L:$L,BDVar!$D:$D,IndicadoresVar!$B213,BDVar!$C:$C,IndicadoresVar!$A213,BDVar!$A:$A,F$3),"-")</f>
        <v>169</v>
      </c>
      <c r="G213" s="87">
        <f ca="1">+IFERROR(AVERAGEIFS(BDVar!$L:$L,BDVar!$D:$D,IndicadoresVar!$B213,BDVar!$C:$C,IndicadoresVar!$A213,BDVar!$A:$A,G$3),"-")</f>
        <v>171</v>
      </c>
      <c r="H213" s="87">
        <f ca="1">+IFERROR(AVERAGEIFS(BDVar!$L:$L,BDVar!$D:$D,IndicadoresVar!$B213,BDVar!$C:$C,IndicadoresVar!$A213,BDVar!$A:$A,H$3),"-")</f>
        <v>172</v>
      </c>
    </row>
    <row r="214" spans="1:8" ht="30" x14ac:dyDescent="0.25">
      <c r="A214" s="73" t="str">
        <f>+ResultadoVar!C46</f>
        <v>Hidrogenado</v>
      </c>
      <c r="B214" s="73" t="str">
        <f>+ResultadoVar!D46</f>
        <v xml:space="preserve">602 - Temperatura de inicio de rección </v>
      </c>
      <c r="C214" s="87">
        <f>+IFERROR(AVERAGEIFS(BDVar!$L:$L,BDVar!$D:$D,IndicadoresVar!$B214,BDVar!$C:$C,IndicadoresVar!$A214,BDVar!$A:$A,"&gt;="&amp;$F$1),"-")</f>
        <v>0</v>
      </c>
      <c r="D214" s="87">
        <f ca="1">+IFERROR(AVERAGEIFS(BDVar!$L:$L,BDVar!$D:$D,IndicadoresVar!$B214,BDVar!$C:$C,IndicadoresVar!$A214,BDVar!$A:$A,D$3),"-")</f>
        <v>0</v>
      </c>
      <c r="E214" s="87">
        <f ca="1">+IFERROR(AVERAGEIFS(BDVar!$L:$L,BDVar!$D:$D,IndicadoresVar!$B214,BDVar!$C:$C,IndicadoresVar!$A214,BDVar!$A:$A,E$3),"-")</f>
        <v>0</v>
      </c>
      <c r="F214" s="87">
        <f ca="1">+IFERROR(AVERAGEIFS(BDVar!$L:$L,BDVar!$D:$D,IndicadoresVar!$B214,BDVar!$C:$C,IndicadoresVar!$A214,BDVar!$A:$A,F$3),"-")</f>
        <v>0</v>
      </c>
      <c r="G214" s="87">
        <f ca="1">+IFERROR(AVERAGEIFS(BDVar!$L:$L,BDVar!$D:$D,IndicadoresVar!$B214,BDVar!$C:$C,IndicadoresVar!$A214,BDVar!$A:$A,G$3),"-")</f>
        <v>0</v>
      </c>
      <c r="H214" s="87">
        <f ca="1">+IFERROR(AVERAGEIFS(BDVar!$L:$L,BDVar!$D:$D,IndicadoresVar!$B214,BDVar!$C:$C,IndicadoresVar!$A214,BDVar!$A:$A,H$3),"-")</f>
        <v>0</v>
      </c>
    </row>
    <row r="215" spans="1:8" ht="30" x14ac:dyDescent="0.25">
      <c r="A215" s="73" t="str">
        <f>+ResultadoVar!C47</f>
        <v>Hidrogenado</v>
      </c>
      <c r="B215" s="73" t="str">
        <f>+ResultadoVar!D47</f>
        <v>602 - Temperatura máxima de reacción</v>
      </c>
      <c r="C215" s="87">
        <f>+IFERROR(AVERAGEIFS(BDVar!$L:$L,BDVar!$D:$D,IndicadoresVar!$B215,BDVar!$C:$C,IndicadoresVar!$A215,BDVar!$A:$A,"&gt;="&amp;$F$1),"-")</f>
        <v>0</v>
      </c>
      <c r="D215" s="87">
        <f ca="1">+IFERROR(AVERAGEIFS(BDVar!$L:$L,BDVar!$D:$D,IndicadoresVar!$B215,BDVar!$C:$C,IndicadoresVar!$A215,BDVar!$A:$A,D$3),"-")</f>
        <v>0</v>
      </c>
      <c r="E215" s="87">
        <f ca="1">+IFERROR(AVERAGEIFS(BDVar!$L:$L,BDVar!$D:$D,IndicadoresVar!$B215,BDVar!$C:$C,IndicadoresVar!$A215,BDVar!$A:$A,E$3),"-")</f>
        <v>0</v>
      </c>
      <c r="F215" s="87">
        <f ca="1">+IFERROR(AVERAGEIFS(BDVar!$L:$L,BDVar!$D:$D,IndicadoresVar!$B215,BDVar!$C:$C,IndicadoresVar!$A215,BDVar!$A:$A,F$3),"-")</f>
        <v>0</v>
      </c>
      <c r="G215" s="87">
        <f ca="1">+IFERROR(AVERAGEIFS(BDVar!$L:$L,BDVar!$D:$D,IndicadoresVar!$B215,BDVar!$C:$C,IndicadoresVar!$A215,BDVar!$A:$A,G$3),"-")</f>
        <v>0</v>
      </c>
      <c r="H215" s="87">
        <f ca="1">+IFERROR(AVERAGEIFS(BDVar!$L:$L,BDVar!$D:$D,IndicadoresVar!$B215,BDVar!$C:$C,IndicadoresVar!$A215,BDVar!$A:$A,H$3),"-")</f>
        <v>0</v>
      </c>
    </row>
    <row r="216" spans="1:8" x14ac:dyDescent="0.25">
      <c r="A216" s="73" t="str">
        <f>+ResultadoVar!C48</f>
        <v>Hidrogenado</v>
      </c>
      <c r="B216" s="73" t="str">
        <f>+ResultadoVar!D48</f>
        <v>602 - T de salida a tanque TNL</v>
      </c>
      <c r="C216" s="87">
        <f>+IFERROR(AVERAGEIFS(BDVar!$L:$L,BDVar!$D:$D,IndicadoresVar!$B216,BDVar!$C:$C,IndicadoresVar!$A216,BDVar!$A:$A,"&gt;="&amp;$F$1),"-")</f>
        <v>229.7</v>
      </c>
      <c r="D216" s="87">
        <f ca="1">+IFERROR(AVERAGEIFS(BDVar!$L:$L,BDVar!$D:$D,IndicadoresVar!$B216,BDVar!$C:$C,IndicadoresVar!$A216,BDVar!$A:$A,D$3),"-")</f>
        <v>125</v>
      </c>
      <c r="E216" s="87">
        <f ca="1">+IFERROR(AVERAGEIFS(BDVar!$L:$L,BDVar!$D:$D,IndicadoresVar!$B216,BDVar!$C:$C,IndicadoresVar!$A216,BDVar!$A:$A,E$3),"-")</f>
        <v>120</v>
      </c>
      <c r="F216" s="87">
        <f ca="1">+IFERROR(AVERAGEIFS(BDVar!$L:$L,BDVar!$D:$D,IndicadoresVar!$B216,BDVar!$C:$C,IndicadoresVar!$A216,BDVar!$A:$A,F$3),"-")</f>
        <v>1200</v>
      </c>
      <c r="G216" s="87">
        <f ca="1">+IFERROR(AVERAGEIFS(BDVar!$L:$L,BDVar!$D:$D,IndicadoresVar!$B216,BDVar!$C:$C,IndicadoresVar!$A216,BDVar!$A:$A,G$3),"-")</f>
        <v>123</v>
      </c>
      <c r="H216" s="87">
        <f ca="1">+IFERROR(AVERAGEIFS(BDVar!$L:$L,BDVar!$D:$D,IndicadoresVar!$B216,BDVar!$C:$C,IndicadoresVar!$A216,BDVar!$A:$A,H$3),"-")</f>
        <v>120</v>
      </c>
    </row>
    <row r="217" spans="1:8" x14ac:dyDescent="0.25">
      <c r="A217" s="73"/>
      <c r="B217" s="73"/>
      <c r="C217" s="87"/>
      <c r="D217" s="87"/>
      <c r="E217" s="87"/>
      <c r="F217" s="87"/>
      <c r="G217" s="87"/>
      <c r="H217" s="87"/>
    </row>
    <row r="218" spans="1:8" x14ac:dyDescent="0.25">
      <c r="A218" s="73"/>
      <c r="B218" s="73"/>
      <c r="C218" s="87"/>
      <c r="D218" s="87"/>
      <c r="E218" s="87"/>
      <c r="F218" s="87"/>
      <c r="G218" s="87"/>
      <c r="H218" s="87"/>
    </row>
    <row r="219" spans="1:8" x14ac:dyDescent="0.25">
      <c r="A219" s="73"/>
      <c r="B219" s="73"/>
      <c r="C219" s="87"/>
      <c r="D219" s="87"/>
      <c r="E219" s="87"/>
      <c r="F219" s="87"/>
      <c r="G219" s="87"/>
      <c r="H219" s="87"/>
    </row>
    <row r="220" spans="1:8" x14ac:dyDescent="0.25">
      <c r="A220" s="73"/>
      <c r="B220" s="73"/>
      <c r="C220" s="87"/>
      <c r="D220" s="87"/>
      <c r="E220" s="87"/>
      <c r="F220" s="87"/>
      <c r="G220" s="87"/>
      <c r="H220" s="87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Lista!$A$1:$A$12</xm:f>
          </x14:formula1>
          <xm:sqref>D1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826"/>
  <sheetViews>
    <sheetView topLeftCell="A773" workbookViewId="0">
      <selection activeCell="A802" sqref="A802:O826"/>
    </sheetView>
  </sheetViews>
  <sheetFormatPr baseColWidth="10" defaultRowHeight="15" x14ac:dyDescent="0.25"/>
  <cols>
    <col min="1" max="1" width="10.7109375" style="1" customWidth="1"/>
    <col min="2" max="14" width="10.7109375" customWidth="1"/>
  </cols>
  <sheetData>
    <row r="1" spans="1:15" ht="30" x14ac:dyDescent="0.25">
      <c r="A1" s="34" t="s">
        <v>31</v>
      </c>
      <c r="B1" s="34" t="s">
        <v>25</v>
      </c>
      <c r="C1" s="35" t="s">
        <v>47</v>
      </c>
      <c r="D1" s="36" t="s">
        <v>26</v>
      </c>
      <c r="E1" s="37" t="s">
        <v>37</v>
      </c>
      <c r="F1" s="18" t="s">
        <v>45</v>
      </c>
      <c r="G1" s="2" t="s">
        <v>38</v>
      </c>
      <c r="H1" s="13" t="s">
        <v>43</v>
      </c>
      <c r="I1" s="19" t="s">
        <v>38</v>
      </c>
      <c r="J1" s="18" t="s">
        <v>44</v>
      </c>
      <c r="K1" s="2" t="s">
        <v>39</v>
      </c>
      <c r="L1" s="13" t="s">
        <v>46</v>
      </c>
      <c r="M1" s="19" t="s">
        <v>39</v>
      </c>
      <c r="N1" s="20" t="s">
        <v>41</v>
      </c>
      <c r="O1" s="15" t="s">
        <v>42</v>
      </c>
    </row>
    <row r="2" spans="1:15" x14ac:dyDescent="0.25">
      <c r="A2" s="1">
        <v>1</v>
      </c>
      <c r="B2" t="s">
        <v>27</v>
      </c>
      <c r="C2" t="s">
        <v>18</v>
      </c>
      <c r="D2">
        <v>0.05</v>
      </c>
      <c r="E2">
        <v>0.05</v>
      </c>
      <c r="F2">
        <v>0.9</v>
      </c>
      <c r="G2">
        <v>0.66718366734907253</v>
      </c>
      <c r="H2">
        <v>0.79</v>
      </c>
      <c r="I2">
        <v>0.57600951188608696</v>
      </c>
      <c r="J2">
        <v>0.93</v>
      </c>
      <c r="K2">
        <v>0.67382624429605542</v>
      </c>
      <c r="L2">
        <v>0.93</v>
      </c>
      <c r="M2">
        <v>0.84691063041612458</v>
      </c>
    </row>
    <row r="3" spans="1:15" x14ac:dyDescent="0.25">
      <c r="A3" s="1">
        <v>1</v>
      </c>
      <c r="B3" t="s">
        <v>27</v>
      </c>
      <c r="C3" t="s">
        <v>19</v>
      </c>
      <c r="D3">
        <v>0.08</v>
      </c>
      <c r="E3">
        <v>0.08</v>
      </c>
      <c r="F3">
        <v>0.9</v>
      </c>
      <c r="G3">
        <v>0.61461105002187344</v>
      </c>
      <c r="J3">
        <v>0.95</v>
      </c>
      <c r="K3">
        <v>0.8874176475287332</v>
      </c>
    </row>
    <row r="4" spans="1:15" x14ac:dyDescent="0.25">
      <c r="A4" s="1">
        <v>1</v>
      </c>
      <c r="B4" t="s">
        <v>27</v>
      </c>
      <c r="C4" t="s">
        <v>20</v>
      </c>
      <c r="D4">
        <v>0.08</v>
      </c>
      <c r="E4">
        <v>0.08</v>
      </c>
      <c r="F4">
        <v>0.75</v>
      </c>
      <c r="G4">
        <v>0.64001725172336521</v>
      </c>
      <c r="J4">
        <v>0.93</v>
      </c>
      <c r="K4">
        <v>0.94164176810409783</v>
      </c>
    </row>
    <row r="5" spans="1:15" x14ac:dyDescent="0.25">
      <c r="A5" s="1">
        <v>1</v>
      </c>
      <c r="B5" t="s">
        <v>27</v>
      </c>
      <c r="C5" t="s">
        <v>21</v>
      </c>
      <c r="D5">
        <v>0.06</v>
      </c>
      <c r="E5">
        <v>0.06</v>
      </c>
      <c r="F5">
        <v>0.68</v>
      </c>
      <c r="G5">
        <v>0.53099121495641077</v>
      </c>
      <c r="J5">
        <v>0.97</v>
      </c>
      <c r="K5">
        <v>0.94491789423153039</v>
      </c>
    </row>
    <row r="6" spans="1:15" x14ac:dyDescent="0.25">
      <c r="A6" s="1">
        <v>1</v>
      </c>
      <c r="B6" t="s">
        <v>27</v>
      </c>
      <c r="C6" t="s">
        <v>22</v>
      </c>
      <c r="D6">
        <v>6.5000000000000002E-2</v>
      </c>
      <c r="E6">
        <v>6.5000000000000002E-2</v>
      </c>
      <c r="F6">
        <v>0.73</v>
      </c>
      <c r="G6">
        <v>0.3166666666666666</v>
      </c>
      <c r="J6">
        <v>0.93</v>
      </c>
      <c r="K6">
        <v>0.69117647058823528</v>
      </c>
    </row>
    <row r="7" spans="1:15" x14ac:dyDescent="0.25">
      <c r="A7" s="1">
        <v>1</v>
      </c>
      <c r="B7" t="s">
        <v>27</v>
      </c>
      <c r="C7" t="s">
        <v>23</v>
      </c>
      <c r="D7">
        <v>6.5000000000000002E-2</v>
      </c>
      <c r="E7">
        <v>6.5000000000000002E-2</v>
      </c>
      <c r="F7">
        <v>0.75</v>
      </c>
      <c r="G7">
        <v>0.57720717551881817</v>
      </c>
      <c r="J7">
        <v>0.9</v>
      </c>
      <c r="K7">
        <v>0.94942348008385746</v>
      </c>
    </row>
    <row r="8" spans="1:15" x14ac:dyDescent="0.25">
      <c r="A8" s="1">
        <v>1</v>
      </c>
      <c r="B8" t="s">
        <v>27</v>
      </c>
      <c r="C8" t="s">
        <v>24</v>
      </c>
      <c r="D8">
        <v>0.02</v>
      </c>
      <c r="E8">
        <v>0.02</v>
      </c>
      <c r="F8">
        <v>0.95</v>
      </c>
      <c r="G8">
        <v>0.91166374228213265</v>
      </c>
      <c r="J8">
        <v>0.8</v>
      </c>
      <c r="K8">
        <v>0.61761644308826258</v>
      </c>
    </row>
    <row r="9" spans="1:15" x14ac:dyDescent="0.25">
      <c r="A9" s="1">
        <v>1</v>
      </c>
      <c r="B9" t="s">
        <v>2</v>
      </c>
      <c r="C9" t="s">
        <v>3</v>
      </c>
      <c r="E9">
        <v>6.142857142857143E-2</v>
      </c>
      <c r="F9" t="s">
        <v>4</v>
      </c>
      <c r="G9" t="s">
        <v>4</v>
      </c>
      <c r="H9">
        <v>0.97</v>
      </c>
      <c r="I9">
        <v>0.75050079255695468</v>
      </c>
      <c r="J9">
        <v>0.9</v>
      </c>
      <c r="K9">
        <v>0.97714084754703723</v>
      </c>
      <c r="L9">
        <v>0.89</v>
      </c>
      <c r="M9">
        <v>0.96959806533082893</v>
      </c>
    </row>
    <row r="10" spans="1:15" x14ac:dyDescent="0.25">
      <c r="A10" s="1">
        <v>1</v>
      </c>
      <c r="B10" t="s">
        <v>2</v>
      </c>
      <c r="C10" t="s">
        <v>33</v>
      </c>
      <c r="E10">
        <v>6.142857142857143E-2</v>
      </c>
      <c r="F10" t="s">
        <v>4</v>
      </c>
      <c r="G10" t="s">
        <v>4</v>
      </c>
      <c r="J10">
        <v>0.8</v>
      </c>
      <c r="K10" t="s">
        <v>4</v>
      </c>
    </row>
    <row r="11" spans="1:15" x14ac:dyDescent="0.25">
      <c r="A11" s="1">
        <v>1</v>
      </c>
      <c r="B11" t="s">
        <v>2</v>
      </c>
      <c r="C11" t="s">
        <v>34</v>
      </c>
      <c r="E11">
        <v>6.142857142857143E-2</v>
      </c>
      <c r="F11" t="s">
        <v>4</v>
      </c>
      <c r="G11" t="s">
        <v>4</v>
      </c>
      <c r="J11">
        <v>0.95</v>
      </c>
      <c r="K11">
        <v>0.97612774197644658</v>
      </c>
    </row>
    <row r="12" spans="1:15" x14ac:dyDescent="0.25">
      <c r="A12" s="1">
        <v>1</v>
      </c>
      <c r="B12" t="s">
        <v>2</v>
      </c>
      <c r="C12" t="s">
        <v>5</v>
      </c>
      <c r="E12">
        <v>6.142857142857143E-2</v>
      </c>
      <c r="F12" t="s">
        <v>4</v>
      </c>
      <c r="G12" t="s">
        <v>4</v>
      </c>
      <c r="J12">
        <v>0.9</v>
      </c>
      <c r="K12" t="s">
        <v>4</v>
      </c>
    </row>
    <row r="13" spans="1:15" x14ac:dyDescent="0.25">
      <c r="A13" s="1">
        <v>1</v>
      </c>
      <c r="B13" t="s">
        <v>2</v>
      </c>
      <c r="C13" t="s">
        <v>6</v>
      </c>
      <c r="D13">
        <v>0.43</v>
      </c>
      <c r="F13">
        <v>0.97</v>
      </c>
      <c r="G13">
        <v>0.75050079255695468</v>
      </c>
      <c r="J13" t="s">
        <v>4</v>
      </c>
      <c r="K13" t="s">
        <v>4</v>
      </c>
    </row>
    <row r="14" spans="1:15" x14ac:dyDescent="0.25">
      <c r="A14" s="1">
        <v>1</v>
      </c>
      <c r="B14" t="s">
        <v>2</v>
      </c>
      <c r="C14" t="s">
        <v>7</v>
      </c>
      <c r="E14">
        <v>6.142857142857143E-2</v>
      </c>
      <c r="F14" t="s">
        <v>4</v>
      </c>
      <c r="G14" t="s">
        <v>4</v>
      </c>
      <c r="J14">
        <v>0.9</v>
      </c>
      <c r="K14">
        <v>0.95552560646900275</v>
      </c>
    </row>
    <row r="15" spans="1:15" x14ac:dyDescent="0.25">
      <c r="A15" s="1">
        <v>1</v>
      </c>
      <c r="B15" t="s">
        <v>2</v>
      </c>
      <c r="C15" t="s">
        <v>35</v>
      </c>
      <c r="E15">
        <v>6.142857142857143E-2</v>
      </c>
      <c r="F15" t="s">
        <v>4</v>
      </c>
      <c r="G15" t="s">
        <v>4</v>
      </c>
      <c r="J15">
        <v>0.9</v>
      </c>
      <c r="K15" t="s">
        <v>4</v>
      </c>
    </row>
    <row r="16" spans="1:15" x14ac:dyDescent="0.25">
      <c r="A16" s="1">
        <v>1</v>
      </c>
      <c r="B16" t="s">
        <v>2</v>
      </c>
      <c r="C16" t="s">
        <v>36</v>
      </c>
      <c r="E16">
        <v>6.142857142857143E-2</v>
      </c>
      <c r="F16" t="s">
        <v>4</v>
      </c>
      <c r="G16" t="s">
        <v>4</v>
      </c>
      <c r="J16">
        <v>0.9</v>
      </c>
      <c r="K16" t="s">
        <v>4</v>
      </c>
    </row>
    <row r="17" spans="1:13" x14ac:dyDescent="0.25">
      <c r="A17" s="1">
        <v>1</v>
      </c>
      <c r="B17" t="s">
        <v>28</v>
      </c>
      <c r="C17" t="s">
        <v>8</v>
      </c>
      <c r="E17">
        <v>3.5000000000000003E-2</v>
      </c>
      <c r="F17" t="s">
        <v>4</v>
      </c>
      <c r="G17" t="s">
        <v>4</v>
      </c>
      <c r="H17">
        <v>0.87</v>
      </c>
      <c r="I17">
        <v>0.61154598825831707</v>
      </c>
      <c r="J17">
        <v>0.9</v>
      </c>
      <c r="K17">
        <v>0.87837295447446917</v>
      </c>
      <c r="L17">
        <v>0.9</v>
      </c>
      <c r="M17">
        <v>0.87837295447446917</v>
      </c>
    </row>
    <row r="18" spans="1:13" x14ac:dyDescent="0.25">
      <c r="A18" s="1">
        <v>1</v>
      </c>
      <c r="B18" t="s">
        <v>28</v>
      </c>
      <c r="C18" t="s">
        <v>9</v>
      </c>
      <c r="D18">
        <v>1.5432098765432094E-2</v>
      </c>
      <c r="E18">
        <v>1.5432098765432094E-2</v>
      </c>
      <c r="F18">
        <v>0.9</v>
      </c>
      <c r="G18" t="s">
        <v>4</v>
      </c>
      <c r="J18">
        <v>0.9</v>
      </c>
      <c r="K18" t="s">
        <v>4</v>
      </c>
    </row>
    <row r="19" spans="1:13" x14ac:dyDescent="0.25">
      <c r="A19" s="1">
        <v>1</v>
      </c>
      <c r="B19" t="s">
        <v>28</v>
      </c>
      <c r="C19" t="s">
        <v>10</v>
      </c>
      <c r="D19">
        <v>3.5000000000000003E-2</v>
      </c>
      <c r="F19">
        <v>0.85</v>
      </c>
      <c r="G19">
        <v>0.61154598825831707</v>
      </c>
      <c r="J19" t="s">
        <v>4</v>
      </c>
      <c r="K19" t="s">
        <v>4</v>
      </c>
    </row>
    <row r="20" spans="1:13" x14ac:dyDescent="0.25">
      <c r="A20" s="1">
        <v>1</v>
      </c>
      <c r="B20" t="s">
        <v>11</v>
      </c>
      <c r="C20" t="s">
        <v>12</v>
      </c>
      <c r="D20">
        <v>2.0000000000000004E-2</v>
      </c>
      <c r="E20">
        <v>2.0000000000000004E-2</v>
      </c>
      <c r="F20">
        <v>0.97</v>
      </c>
      <c r="G20">
        <v>1</v>
      </c>
      <c r="H20">
        <v>0.97</v>
      </c>
      <c r="I20">
        <v>0.94068365625161099</v>
      </c>
      <c r="J20">
        <v>0.97</v>
      </c>
      <c r="K20">
        <v>1</v>
      </c>
      <c r="L20">
        <v>0.8</v>
      </c>
      <c r="M20">
        <v>0.85825268487892536</v>
      </c>
    </row>
    <row r="21" spans="1:13" x14ac:dyDescent="0.25">
      <c r="A21" s="1">
        <v>1</v>
      </c>
      <c r="B21" t="s">
        <v>11</v>
      </c>
      <c r="C21" t="s">
        <v>13</v>
      </c>
      <c r="D21">
        <v>2.0000000000000004E-2</v>
      </c>
      <c r="E21">
        <v>2.0000000000000004E-2</v>
      </c>
      <c r="F21">
        <v>0.97</v>
      </c>
      <c r="G21">
        <v>1</v>
      </c>
      <c r="J21">
        <v>0.97</v>
      </c>
      <c r="K21">
        <v>1</v>
      </c>
    </row>
    <row r="22" spans="1:13" x14ac:dyDescent="0.25">
      <c r="A22" s="1">
        <v>1</v>
      </c>
      <c r="B22" t="s">
        <v>11</v>
      </c>
      <c r="C22" t="s">
        <v>14</v>
      </c>
      <c r="D22">
        <v>2.5000000000000001E-2</v>
      </c>
      <c r="E22">
        <v>2.5000000000000001E-2</v>
      </c>
      <c r="F22">
        <v>0.97</v>
      </c>
      <c r="G22">
        <v>0.85312757348992085</v>
      </c>
      <c r="J22">
        <v>0.7</v>
      </c>
      <c r="K22">
        <v>0.5</v>
      </c>
    </row>
    <row r="23" spans="1:13" x14ac:dyDescent="0.25">
      <c r="A23" s="1">
        <v>1</v>
      </c>
      <c r="B23" t="s">
        <v>11</v>
      </c>
      <c r="C23" t="s">
        <v>15</v>
      </c>
      <c r="D23">
        <v>1.0000000000000002E-2</v>
      </c>
      <c r="E23">
        <v>1.0000000000000002E-2</v>
      </c>
      <c r="F23">
        <v>0.97</v>
      </c>
      <c r="G23" t="s">
        <v>4</v>
      </c>
      <c r="J23">
        <v>0.97</v>
      </c>
      <c r="K23" t="s">
        <v>4</v>
      </c>
    </row>
    <row r="24" spans="1:13" x14ac:dyDescent="0.25">
      <c r="A24" s="1">
        <v>1</v>
      </c>
      <c r="B24" t="s">
        <v>11</v>
      </c>
      <c r="C24" t="s">
        <v>16</v>
      </c>
      <c r="D24">
        <v>1.4999999999999999E-2</v>
      </c>
      <c r="E24">
        <v>1.4999999999999999E-2</v>
      </c>
      <c r="F24">
        <v>0.97</v>
      </c>
      <c r="G24">
        <v>0.88888931502646307</v>
      </c>
      <c r="J24">
        <v>0.95</v>
      </c>
      <c r="K24">
        <v>1</v>
      </c>
    </row>
    <row r="25" spans="1:13" x14ac:dyDescent="0.25">
      <c r="A25" s="1">
        <v>1</v>
      </c>
      <c r="B25" t="s">
        <v>11</v>
      </c>
      <c r="C25" t="s">
        <v>17</v>
      </c>
      <c r="D25">
        <v>1.0000000000000002E-2</v>
      </c>
      <c r="E25">
        <v>1.0000000000000002E-2</v>
      </c>
      <c r="F25">
        <v>0.97</v>
      </c>
      <c r="G25">
        <v>1</v>
      </c>
      <c r="J25">
        <v>0.95</v>
      </c>
      <c r="K25">
        <v>0.97427416391032706</v>
      </c>
    </row>
    <row r="26" spans="1:13" x14ac:dyDescent="0.25">
      <c r="A26" s="1">
        <v>1</v>
      </c>
      <c r="B26" t="s">
        <v>29</v>
      </c>
      <c r="C26" t="s">
        <v>29</v>
      </c>
      <c r="F26">
        <v>0.88</v>
      </c>
      <c r="G26">
        <v>0.68790253789059785</v>
      </c>
      <c r="J26">
        <v>0.8999999999999998</v>
      </c>
      <c r="K26">
        <v>0.88082259020962639</v>
      </c>
    </row>
    <row r="27" spans="1:13" x14ac:dyDescent="0.25">
      <c r="A27" s="1">
        <v>2</v>
      </c>
      <c r="B27" t="s">
        <v>27</v>
      </c>
      <c r="C27" t="s">
        <v>18</v>
      </c>
      <c r="D27">
        <v>0.05</v>
      </c>
      <c r="E27">
        <v>0.05</v>
      </c>
      <c r="F27">
        <v>0.9</v>
      </c>
      <c r="G27">
        <v>0.55554955832821395</v>
      </c>
      <c r="H27">
        <v>0.79</v>
      </c>
      <c r="I27">
        <v>0.58126308197647891</v>
      </c>
      <c r="J27">
        <v>0.93</v>
      </c>
      <c r="K27">
        <v>0.8385034085504437</v>
      </c>
      <c r="L27">
        <v>0.93</v>
      </c>
      <c r="M27">
        <v>0.86856387543836289</v>
      </c>
    </row>
    <row r="28" spans="1:13" x14ac:dyDescent="0.25">
      <c r="A28" s="1">
        <v>2</v>
      </c>
      <c r="B28" t="s">
        <v>27</v>
      </c>
      <c r="C28" t="s">
        <v>19</v>
      </c>
      <c r="D28">
        <v>0.08</v>
      </c>
      <c r="E28">
        <v>0.08</v>
      </c>
      <c r="F28">
        <v>0.9</v>
      </c>
      <c r="G28">
        <v>0.50053331654137057</v>
      </c>
      <c r="J28">
        <v>0.95</v>
      </c>
      <c r="K28">
        <v>0.84416821578448631</v>
      </c>
    </row>
    <row r="29" spans="1:13" x14ac:dyDescent="0.25">
      <c r="A29" s="1">
        <v>2</v>
      </c>
      <c r="B29" t="s">
        <v>27</v>
      </c>
      <c r="C29" t="s">
        <v>20</v>
      </c>
      <c r="D29">
        <v>0.08</v>
      </c>
      <c r="E29">
        <v>0.08</v>
      </c>
      <c r="F29">
        <v>0.75</v>
      </c>
      <c r="G29">
        <v>0.70713778528364635</v>
      </c>
      <c r="J29">
        <v>0.93</v>
      </c>
      <c r="K29">
        <v>0.9094756987654008</v>
      </c>
    </row>
    <row r="30" spans="1:13" x14ac:dyDescent="0.25">
      <c r="A30" s="1">
        <v>2</v>
      </c>
      <c r="B30" t="s">
        <v>27</v>
      </c>
      <c r="C30" t="s">
        <v>21</v>
      </c>
      <c r="D30">
        <v>0.06</v>
      </c>
      <c r="E30">
        <v>0.06</v>
      </c>
      <c r="F30">
        <v>0.68</v>
      </c>
      <c r="G30">
        <v>0.58996842716302245</v>
      </c>
      <c r="J30">
        <v>0.97</v>
      </c>
      <c r="K30">
        <v>0.94862564992930765</v>
      </c>
    </row>
    <row r="31" spans="1:13" x14ac:dyDescent="0.25">
      <c r="A31" s="1">
        <v>2</v>
      </c>
      <c r="B31" t="s">
        <v>27</v>
      </c>
      <c r="C31" t="s">
        <v>22</v>
      </c>
      <c r="D31">
        <v>6.5000000000000002E-2</v>
      </c>
      <c r="E31">
        <v>6.5000000000000002E-2</v>
      </c>
      <c r="F31">
        <v>0.73</v>
      </c>
      <c r="G31">
        <v>0.375</v>
      </c>
      <c r="J31">
        <v>0.93</v>
      </c>
      <c r="K31">
        <v>0.72727281710348946</v>
      </c>
    </row>
    <row r="32" spans="1:13" x14ac:dyDescent="0.25">
      <c r="A32" s="1">
        <v>2</v>
      </c>
      <c r="B32" t="s">
        <v>27</v>
      </c>
      <c r="C32" t="s">
        <v>23</v>
      </c>
      <c r="D32">
        <v>6.5000000000000002E-2</v>
      </c>
      <c r="E32">
        <v>6.5000000000000002E-2</v>
      </c>
      <c r="F32">
        <v>0.75</v>
      </c>
      <c r="G32">
        <v>0.74370709382151035</v>
      </c>
      <c r="J32">
        <v>0.9</v>
      </c>
      <c r="K32">
        <v>0.93874760732841123</v>
      </c>
    </row>
    <row r="33" spans="1:13" x14ac:dyDescent="0.25">
      <c r="A33" s="1">
        <v>2</v>
      </c>
      <c r="B33" t="s">
        <v>27</v>
      </c>
      <c r="C33" t="s">
        <v>24</v>
      </c>
      <c r="D33">
        <v>0.02</v>
      </c>
      <c r="E33">
        <v>0.02</v>
      </c>
      <c r="F33">
        <v>0.95</v>
      </c>
      <c r="G33" t="s">
        <v>4</v>
      </c>
      <c r="J33">
        <v>0.8</v>
      </c>
      <c r="K33" t="s">
        <v>4</v>
      </c>
    </row>
    <row r="34" spans="1:13" x14ac:dyDescent="0.25">
      <c r="A34" s="1">
        <v>2</v>
      </c>
      <c r="B34" t="s">
        <v>2</v>
      </c>
      <c r="C34" t="s">
        <v>3</v>
      </c>
      <c r="E34">
        <v>6.142857142857143E-2</v>
      </c>
      <c r="F34" t="s">
        <v>4</v>
      </c>
      <c r="G34" t="s">
        <v>4</v>
      </c>
      <c r="H34">
        <v>0.97</v>
      </c>
      <c r="I34">
        <v>0.6158593745455716</v>
      </c>
      <c r="J34">
        <v>0.9</v>
      </c>
      <c r="K34">
        <v>0.80465550469766156</v>
      </c>
      <c r="L34">
        <v>0.89</v>
      </c>
      <c r="M34">
        <v>0.85570903818628397</v>
      </c>
    </row>
    <row r="35" spans="1:13" x14ac:dyDescent="0.25">
      <c r="A35" s="1">
        <v>2</v>
      </c>
      <c r="B35" t="s">
        <v>2</v>
      </c>
      <c r="C35" t="s">
        <v>33</v>
      </c>
      <c r="E35">
        <v>6.142857142857143E-2</v>
      </c>
      <c r="F35" t="s">
        <v>4</v>
      </c>
      <c r="G35" t="s">
        <v>4</v>
      </c>
      <c r="J35">
        <v>0.8</v>
      </c>
      <c r="K35" t="s">
        <v>4</v>
      </c>
    </row>
    <row r="36" spans="1:13" x14ac:dyDescent="0.25">
      <c r="A36" s="1">
        <v>2</v>
      </c>
      <c r="B36" t="s">
        <v>2</v>
      </c>
      <c r="C36" t="s">
        <v>34</v>
      </c>
      <c r="E36">
        <v>6.142857142857143E-2</v>
      </c>
      <c r="F36" t="s">
        <v>4</v>
      </c>
      <c r="G36" t="s">
        <v>4</v>
      </c>
      <c r="J36">
        <v>0.95</v>
      </c>
      <c r="K36">
        <v>0.94781762412724091</v>
      </c>
    </row>
    <row r="37" spans="1:13" x14ac:dyDescent="0.25">
      <c r="A37" s="1">
        <v>2</v>
      </c>
      <c r="B37" t="s">
        <v>2</v>
      </c>
      <c r="C37" t="s">
        <v>5</v>
      </c>
      <c r="E37">
        <v>6.142857142857143E-2</v>
      </c>
      <c r="F37" t="s">
        <v>4</v>
      </c>
      <c r="G37" t="s">
        <v>4</v>
      </c>
      <c r="J37">
        <v>0.9</v>
      </c>
      <c r="K37">
        <v>0.81465398573394954</v>
      </c>
    </row>
    <row r="38" spans="1:13" x14ac:dyDescent="0.25">
      <c r="A38" s="1">
        <v>2</v>
      </c>
      <c r="B38" t="s">
        <v>2</v>
      </c>
      <c r="C38" t="s">
        <v>6</v>
      </c>
      <c r="D38">
        <v>0.43</v>
      </c>
      <c r="F38">
        <v>0.97</v>
      </c>
      <c r="G38">
        <v>0.6158593745455716</v>
      </c>
      <c r="J38" t="s">
        <v>4</v>
      </c>
      <c r="K38" t="s">
        <v>4</v>
      </c>
    </row>
    <row r="39" spans="1:13" x14ac:dyDescent="0.25">
      <c r="A39" s="1">
        <v>2</v>
      </c>
      <c r="B39" t="s">
        <v>2</v>
      </c>
      <c r="C39" t="s">
        <v>7</v>
      </c>
      <c r="E39">
        <v>6.142857142857143E-2</v>
      </c>
      <c r="F39" t="s">
        <v>4</v>
      </c>
      <c r="G39" t="s">
        <v>4</v>
      </c>
      <c r="J39">
        <v>0.9</v>
      </c>
      <c r="K39" t="s">
        <v>4</v>
      </c>
    </row>
    <row r="40" spans="1:13" x14ac:dyDescent="0.25">
      <c r="A40" s="1">
        <v>2</v>
      </c>
      <c r="B40" t="s">
        <v>2</v>
      </c>
      <c r="C40" t="s">
        <v>35</v>
      </c>
      <c r="E40">
        <v>6.142857142857143E-2</v>
      </c>
      <c r="F40" t="s">
        <v>4</v>
      </c>
      <c r="G40" t="s">
        <v>4</v>
      </c>
      <c r="J40">
        <v>0.9</v>
      </c>
      <c r="K40" t="s">
        <v>4</v>
      </c>
    </row>
    <row r="41" spans="1:13" x14ac:dyDescent="0.25">
      <c r="A41" s="1">
        <v>2</v>
      </c>
      <c r="B41" t="s">
        <v>2</v>
      </c>
      <c r="C41" t="s">
        <v>36</v>
      </c>
      <c r="E41">
        <v>6.142857142857143E-2</v>
      </c>
      <c r="F41" t="s">
        <v>4</v>
      </c>
      <c r="G41" t="s">
        <v>4</v>
      </c>
      <c r="J41">
        <v>0.9</v>
      </c>
      <c r="K41" t="s">
        <v>4</v>
      </c>
    </row>
    <row r="42" spans="1:13" x14ac:dyDescent="0.25">
      <c r="A42" s="1">
        <v>2</v>
      </c>
      <c r="B42" t="s">
        <v>28</v>
      </c>
      <c r="C42" t="s">
        <v>8</v>
      </c>
      <c r="E42">
        <v>3.5000000000000003E-2</v>
      </c>
      <c r="F42" t="s">
        <v>4</v>
      </c>
      <c r="G42" t="s">
        <v>4</v>
      </c>
      <c r="H42">
        <v>0.87</v>
      </c>
      <c r="I42">
        <v>0.58496065287088317</v>
      </c>
      <c r="J42">
        <v>0.9</v>
      </c>
      <c r="K42">
        <v>0.86158933044973474</v>
      </c>
      <c r="L42">
        <v>0.9</v>
      </c>
      <c r="M42">
        <v>0.86158933044973474</v>
      </c>
    </row>
    <row r="43" spans="1:13" x14ac:dyDescent="0.25">
      <c r="A43" s="1">
        <v>2</v>
      </c>
      <c r="B43" t="s">
        <v>28</v>
      </c>
      <c r="C43" t="s">
        <v>9</v>
      </c>
      <c r="D43">
        <v>1.5432098765432094E-2</v>
      </c>
      <c r="E43">
        <v>1.5432098765432094E-2</v>
      </c>
      <c r="F43">
        <v>0.9</v>
      </c>
      <c r="G43" t="s">
        <v>4</v>
      </c>
      <c r="J43">
        <v>0.9</v>
      </c>
      <c r="K43" t="s">
        <v>4</v>
      </c>
    </row>
    <row r="44" spans="1:13" x14ac:dyDescent="0.25">
      <c r="A44" s="1">
        <v>2</v>
      </c>
      <c r="B44" t="s">
        <v>28</v>
      </c>
      <c r="C44" t="s">
        <v>10</v>
      </c>
      <c r="D44">
        <v>3.5000000000000003E-2</v>
      </c>
      <c r="F44">
        <v>0.85</v>
      </c>
      <c r="G44">
        <v>0.58496065287088317</v>
      </c>
      <c r="J44" t="s">
        <v>4</v>
      </c>
      <c r="K44" t="s">
        <v>4</v>
      </c>
    </row>
    <row r="45" spans="1:13" x14ac:dyDescent="0.25">
      <c r="A45" s="1">
        <v>2</v>
      </c>
      <c r="B45" t="s">
        <v>11</v>
      </c>
      <c r="C45" t="s">
        <v>12</v>
      </c>
      <c r="D45">
        <v>2.0000000000000004E-2</v>
      </c>
      <c r="E45">
        <v>2.0000000000000004E-2</v>
      </c>
      <c r="F45">
        <v>0.97</v>
      </c>
      <c r="G45">
        <v>1</v>
      </c>
      <c r="H45">
        <v>0.97</v>
      </c>
      <c r="I45">
        <v>0.95889619023127171</v>
      </c>
      <c r="J45">
        <v>0.97</v>
      </c>
      <c r="K45">
        <v>0.99139990444338266</v>
      </c>
      <c r="L45">
        <v>0.8</v>
      </c>
      <c r="M45">
        <v>0.88547716950609179</v>
      </c>
    </row>
    <row r="46" spans="1:13" x14ac:dyDescent="0.25">
      <c r="A46" s="1">
        <v>2</v>
      </c>
      <c r="B46" t="s">
        <v>11</v>
      </c>
      <c r="C46" t="s">
        <v>13</v>
      </c>
      <c r="D46">
        <v>2.0000000000000004E-2</v>
      </c>
      <c r="E46">
        <v>2.0000000000000004E-2</v>
      </c>
      <c r="F46">
        <v>0.97</v>
      </c>
      <c r="G46">
        <v>1</v>
      </c>
      <c r="J46">
        <v>0.97</v>
      </c>
      <c r="K46">
        <v>1</v>
      </c>
    </row>
    <row r="47" spans="1:13" x14ac:dyDescent="0.25">
      <c r="A47" s="1">
        <v>2</v>
      </c>
      <c r="B47" t="s">
        <v>11</v>
      </c>
      <c r="C47" t="s">
        <v>14</v>
      </c>
      <c r="D47">
        <v>2.5000000000000001E-2</v>
      </c>
      <c r="E47">
        <v>2.5000000000000001E-2</v>
      </c>
      <c r="F47">
        <v>0.97</v>
      </c>
      <c r="G47">
        <v>0.89745372382028321</v>
      </c>
      <c r="J47">
        <v>0.7</v>
      </c>
      <c r="K47">
        <v>0.62452188695282629</v>
      </c>
    </row>
    <row r="48" spans="1:13" x14ac:dyDescent="0.25">
      <c r="A48" s="1">
        <v>2</v>
      </c>
      <c r="B48" t="s">
        <v>11</v>
      </c>
      <c r="C48" t="s">
        <v>15</v>
      </c>
      <c r="D48">
        <v>1.0000000000000002E-2</v>
      </c>
      <c r="E48">
        <v>1.0000000000000002E-2</v>
      </c>
      <c r="F48">
        <v>0.97</v>
      </c>
      <c r="G48">
        <v>1</v>
      </c>
      <c r="J48">
        <v>0.97</v>
      </c>
      <c r="K48" t="s">
        <v>4</v>
      </c>
    </row>
    <row r="49" spans="1:13" x14ac:dyDescent="0.25">
      <c r="A49" s="1">
        <v>2</v>
      </c>
      <c r="B49" t="s">
        <v>11</v>
      </c>
      <c r="C49" t="s">
        <v>16</v>
      </c>
      <c r="D49">
        <v>1.4999999999999999E-2</v>
      </c>
      <c r="E49">
        <v>1.4999999999999999E-2</v>
      </c>
      <c r="F49">
        <v>0.97</v>
      </c>
      <c r="G49">
        <v>0.89688506184133931</v>
      </c>
      <c r="J49">
        <v>0.95</v>
      </c>
      <c r="K49">
        <v>0.98866231166272478</v>
      </c>
    </row>
    <row r="50" spans="1:13" x14ac:dyDescent="0.25">
      <c r="A50" s="1">
        <v>2</v>
      </c>
      <c r="B50" t="s">
        <v>11</v>
      </c>
      <c r="C50" t="s">
        <v>17</v>
      </c>
      <c r="D50">
        <v>1.0000000000000002E-2</v>
      </c>
      <c r="E50">
        <v>1.0000000000000002E-2</v>
      </c>
      <c r="F50">
        <v>0.97</v>
      </c>
      <c r="G50">
        <v>1</v>
      </c>
      <c r="J50">
        <v>0.95</v>
      </c>
      <c r="K50">
        <v>0.94219653179190754</v>
      </c>
    </row>
    <row r="51" spans="1:13" x14ac:dyDescent="0.25">
      <c r="A51" s="1">
        <v>2</v>
      </c>
      <c r="B51" t="s">
        <v>29</v>
      </c>
      <c r="C51" t="s">
        <v>29</v>
      </c>
      <c r="F51">
        <v>0.88</v>
      </c>
      <c r="G51">
        <v>0.63594611991585004</v>
      </c>
      <c r="J51">
        <v>0.8999999999999998</v>
      </c>
      <c r="K51">
        <v>0.86702588383418822</v>
      </c>
    </row>
    <row r="52" spans="1:13" x14ac:dyDescent="0.25">
      <c r="A52" s="1">
        <v>3</v>
      </c>
      <c r="B52" t="s">
        <v>27</v>
      </c>
      <c r="C52" t="s">
        <v>18</v>
      </c>
      <c r="D52">
        <v>0.05</v>
      </c>
      <c r="E52">
        <v>0.05</v>
      </c>
      <c r="F52">
        <v>0.9</v>
      </c>
      <c r="G52">
        <v>0.59191989763149855</v>
      </c>
      <c r="H52">
        <v>0.79</v>
      </c>
      <c r="I52">
        <v>0.60394578777643815</v>
      </c>
      <c r="J52">
        <v>0.93</v>
      </c>
      <c r="K52">
        <v>0.52483252357317733</v>
      </c>
      <c r="L52">
        <v>0.93</v>
      </c>
      <c r="M52">
        <v>0.82789033887322805</v>
      </c>
    </row>
    <row r="53" spans="1:13" x14ac:dyDescent="0.25">
      <c r="A53" s="1">
        <v>3</v>
      </c>
      <c r="B53" t="s">
        <v>27</v>
      </c>
      <c r="C53" t="s">
        <v>19</v>
      </c>
      <c r="D53">
        <v>0.08</v>
      </c>
      <c r="E53">
        <v>0.08</v>
      </c>
      <c r="F53">
        <v>0.9</v>
      </c>
      <c r="G53">
        <v>0.80540340015740997</v>
      </c>
      <c r="J53">
        <v>0.95</v>
      </c>
      <c r="K53">
        <v>0.8898394635544824</v>
      </c>
    </row>
    <row r="54" spans="1:13" x14ac:dyDescent="0.25">
      <c r="A54" s="1">
        <v>3</v>
      </c>
      <c r="B54" t="s">
        <v>27</v>
      </c>
      <c r="C54" t="s">
        <v>20</v>
      </c>
      <c r="D54">
        <v>0.08</v>
      </c>
      <c r="E54">
        <v>0.08</v>
      </c>
      <c r="F54">
        <v>0.75</v>
      </c>
      <c r="G54">
        <v>0.62729776425333317</v>
      </c>
      <c r="J54">
        <v>0.93</v>
      </c>
      <c r="K54">
        <v>0.93018729718995197</v>
      </c>
    </row>
    <row r="55" spans="1:13" x14ac:dyDescent="0.25">
      <c r="A55" s="1">
        <v>3</v>
      </c>
      <c r="B55" t="s">
        <v>27</v>
      </c>
      <c r="C55" t="s">
        <v>21</v>
      </c>
      <c r="D55">
        <v>0.06</v>
      </c>
      <c r="E55">
        <v>0.06</v>
      </c>
      <c r="F55">
        <v>0.68</v>
      </c>
      <c r="G55">
        <v>0.48346769106708642</v>
      </c>
      <c r="J55">
        <v>0.97</v>
      </c>
      <c r="K55">
        <v>0.98248756657506264</v>
      </c>
    </row>
    <row r="56" spans="1:13" x14ac:dyDescent="0.25">
      <c r="A56" s="1">
        <v>3</v>
      </c>
      <c r="B56" t="s">
        <v>27</v>
      </c>
      <c r="C56" t="s">
        <v>22</v>
      </c>
      <c r="D56">
        <v>6.5000000000000002E-2</v>
      </c>
      <c r="E56">
        <v>6.5000000000000002E-2</v>
      </c>
      <c r="F56">
        <v>0.73</v>
      </c>
      <c r="G56">
        <v>0.31111111111111112</v>
      </c>
      <c r="J56">
        <v>0.93</v>
      </c>
      <c r="K56">
        <v>0.78335949764521196</v>
      </c>
    </row>
    <row r="57" spans="1:13" x14ac:dyDescent="0.25">
      <c r="A57" s="1">
        <v>3</v>
      </c>
      <c r="B57" t="s">
        <v>27</v>
      </c>
      <c r="C57" t="s">
        <v>23</v>
      </c>
      <c r="D57">
        <v>6.5000000000000002E-2</v>
      </c>
      <c r="E57">
        <v>6.5000000000000002E-2</v>
      </c>
      <c r="F57">
        <v>0.75</v>
      </c>
      <c r="G57">
        <v>0.65419103313840155</v>
      </c>
      <c r="J57">
        <v>0.9</v>
      </c>
      <c r="K57">
        <v>0.89950695600288921</v>
      </c>
    </row>
    <row r="58" spans="1:13" x14ac:dyDescent="0.25">
      <c r="A58" s="1">
        <v>3</v>
      </c>
      <c r="B58" t="s">
        <v>27</v>
      </c>
      <c r="C58" t="s">
        <v>24</v>
      </c>
      <c r="D58">
        <v>0.02</v>
      </c>
      <c r="E58">
        <v>0.02</v>
      </c>
      <c r="F58">
        <v>0.95</v>
      </c>
      <c r="G58">
        <v>0.88462209957130578</v>
      </c>
      <c r="J58">
        <v>0.8</v>
      </c>
      <c r="K58">
        <v>0.37673009034559291</v>
      </c>
    </row>
    <row r="59" spans="1:13" x14ac:dyDescent="0.25">
      <c r="A59" s="1">
        <v>3</v>
      </c>
      <c r="B59" t="s">
        <v>2</v>
      </c>
      <c r="C59" t="s">
        <v>3</v>
      </c>
      <c r="E59">
        <v>6.142857142857143E-2</v>
      </c>
      <c r="F59" t="s">
        <v>4</v>
      </c>
      <c r="G59" t="s">
        <v>4</v>
      </c>
      <c r="H59">
        <v>0.97</v>
      </c>
      <c r="I59">
        <v>0.70899688373120684</v>
      </c>
      <c r="J59">
        <v>0.9</v>
      </c>
      <c r="K59">
        <v>0.95935866377661605</v>
      </c>
      <c r="L59">
        <v>0.89</v>
      </c>
      <c r="M59">
        <v>0.86202601998259298</v>
      </c>
    </row>
    <row r="60" spans="1:13" x14ac:dyDescent="0.25">
      <c r="A60" s="1">
        <v>3</v>
      </c>
      <c r="B60" t="s">
        <v>2</v>
      </c>
      <c r="C60" t="s">
        <v>33</v>
      </c>
      <c r="E60">
        <v>6.142857142857143E-2</v>
      </c>
      <c r="F60" t="s">
        <v>4</v>
      </c>
      <c r="G60" t="s">
        <v>4</v>
      </c>
      <c r="J60">
        <v>0.8</v>
      </c>
      <c r="K60">
        <v>0.79856208303646614</v>
      </c>
    </row>
    <row r="61" spans="1:13" x14ac:dyDescent="0.25">
      <c r="A61" s="1">
        <v>3</v>
      </c>
      <c r="B61" t="s">
        <v>2</v>
      </c>
      <c r="C61" t="s">
        <v>34</v>
      </c>
      <c r="E61">
        <v>6.142857142857143E-2</v>
      </c>
      <c r="F61" t="s">
        <v>4</v>
      </c>
      <c r="G61" t="s">
        <v>4</v>
      </c>
      <c r="J61">
        <v>0.95</v>
      </c>
      <c r="K61">
        <v>0.9732824427480915</v>
      </c>
    </row>
    <row r="62" spans="1:13" x14ac:dyDescent="0.25">
      <c r="A62" s="1">
        <v>3</v>
      </c>
      <c r="B62" t="s">
        <v>2</v>
      </c>
      <c r="C62" t="s">
        <v>5</v>
      </c>
      <c r="E62">
        <v>6.142857142857143E-2</v>
      </c>
      <c r="F62" t="s">
        <v>4</v>
      </c>
      <c r="G62" t="s">
        <v>4</v>
      </c>
      <c r="J62">
        <v>0.9</v>
      </c>
      <c r="K62">
        <v>0.71690089036919813</v>
      </c>
    </row>
    <row r="63" spans="1:13" x14ac:dyDescent="0.25">
      <c r="A63" s="1">
        <v>3</v>
      </c>
      <c r="B63" t="s">
        <v>2</v>
      </c>
      <c r="C63" t="s">
        <v>6</v>
      </c>
      <c r="D63">
        <v>0.43</v>
      </c>
      <c r="F63">
        <v>0.97</v>
      </c>
      <c r="G63">
        <v>0.70899688373120684</v>
      </c>
      <c r="J63" t="s">
        <v>4</v>
      </c>
      <c r="K63" t="s">
        <v>4</v>
      </c>
    </row>
    <row r="64" spans="1:13" x14ac:dyDescent="0.25">
      <c r="A64" s="1">
        <v>3</v>
      </c>
      <c r="B64" t="s">
        <v>2</v>
      </c>
      <c r="C64" t="s">
        <v>7</v>
      </c>
      <c r="E64">
        <v>6.142857142857143E-2</v>
      </c>
      <c r="F64" t="s">
        <v>4</v>
      </c>
      <c r="G64" t="s">
        <v>4</v>
      </c>
      <c r="J64">
        <v>0.9</v>
      </c>
      <c r="K64" t="s">
        <v>4</v>
      </c>
    </row>
    <row r="65" spans="1:13" x14ac:dyDescent="0.25">
      <c r="A65" s="1">
        <v>3</v>
      </c>
      <c r="B65" t="s">
        <v>2</v>
      </c>
      <c r="C65" t="s">
        <v>35</v>
      </c>
      <c r="E65">
        <v>6.142857142857143E-2</v>
      </c>
      <c r="F65" t="s">
        <v>4</v>
      </c>
      <c r="G65" t="s">
        <v>4</v>
      </c>
      <c r="J65">
        <v>0.9</v>
      </c>
      <c r="K65" t="s">
        <v>4</v>
      </c>
    </row>
    <row r="66" spans="1:13" x14ac:dyDescent="0.25">
      <c r="A66" s="1">
        <v>3</v>
      </c>
      <c r="B66" t="s">
        <v>2</v>
      </c>
      <c r="C66" t="s">
        <v>36</v>
      </c>
      <c r="E66">
        <v>6.142857142857143E-2</v>
      </c>
      <c r="F66" t="s">
        <v>4</v>
      </c>
      <c r="G66" t="s">
        <v>4</v>
      </c>
      <c r="J66">
        <v>0.9</v>
      </c>
      <c r="K66" t="s">
        <v>4</v>
      </c>
    </row>
    <row r="67" spans="1:13" x14ac:dyDescent="0.25">
      <c r="A67" s="1">
        <v>3</v>
      </c>
      <c r="B67" t="s">
        <v>28</v>
      </c>
      <c r="C67" t="s">
        <v>8</v>
      </c>
      <c r="E67">
        <v>3.5000000000000003E-2</v>
      </c>
      <c r="F67" t="s">
        <v>4</v>
      </c>
      <c r="G67" t="s">
        <v>4</v>
      </c>
      <c r="H67">
        <v>0.87</v>
      </c>
      <c r="I67">
        <v>0.66726618705035967</v>
      </c>
      <c r="J67">
        <v>0.9</v>
      </c>
      <c r="K67">
        <v>0.88430264205514852</v>
      </c>
      <c r="L67">
        <v>0.9</v>
      </c>
      <c r="M67">
        <v>0.88430264205514852</v>
      </c>
    </row>
    <row r="68" spans="1:13" x14ac:dyDescent="0.25">
      <c r="A68" s="1">
        <v>3</v>
      </c>
      <c r="B68" t="s">
        <v>28</v>
      </c>
      <c r="C68" t="s">
        <v>9</v>
      </c>
      <c r="D68">
        <v>1.5432098765432094E-2</v>
      </c>
      <c r="E68">
        <v>1.5432098765432094E-2</v>
      </c>
      <c r="F68">
        <v>0.9</v>
      </c>
      <c r="G68" t="s">
        <v>4</v>
      </c>
      <c r="J68">
        <v>0.9</v>
      </c>
      <c r="K68" t="s">
        <v>4</v>
      </c>
    </row>
    <row r="69" spans="1:13" x14ac:dyDescent="0.25">
      <c r="A69" s="1">
        <v>3</v>
      </c>
      <c r="B69" t="s">
        <v>28</v>
      </c>
      <c r="C69" t="s">
        <v>10</v>
      </c>
      <c r="D69">
        <v>3.5000000000000003E-2</v>
      </c>
      <c r="F69">
        <v>0.85</v>
      </c>
      <c r="G69">
        <v>0.66726618705035967</v>
      </c>
      <c r="J69" t="s">
        <v>4</v>
      </c>
      <c r="K69" t="s">
        <v>4</v>
      </c>
    </row>
    <row r="70" spans="1:13" x14ac:dyDescent="0.25">
      <c r="A70" s="1">
        <v>3</v>
      </c>
      <c r="B70" t="s">
        <v>11</v>
      </c>
      <c r="C70" t="s">
        <v>12</v>
      </c>
      <c r="D70">
        <v>2.0000000000000004E-2</v>
      </c>
      <c r="E70">
        <v>2.0000000000000004E-2</v>
      </c>
      <c r="F70">
        <v>0.97</v>
      </c>
      <c r="G70">
        <v>1</v>
      </c>
      <c r="H70">
        <v>0.97</v>
      </c>
      <c r="I70">
        <v>0.95279322887747564</v>
      </c>
      <c r="J70">
        <v>0.97</v>
      </c>
      <c r="K70">
        <v>0.92074848651623553</v>
      </c>
      <c r="L70">
        <v>0.8</v>
      </c>
      <c r="M70">
        <v>0.92216493776791719</v>
      </c>
    </row>
    <row r="71" spans="1:13" x14ac:dyDescent="0.25">
      <c r="A71" s="1">
        <v>3</v>
      </c>
      <c r="B71" t="s">
        <v>11</v>
      </c>
      <c r="C71" t="s">
        <v>13</v>
      </c>
      <c r="D71">
        <v>2.0000000000000004E-2</v>
      </c>
      <c r="E71">
        <v>2.0000000000000004E-2</v>
      </c>
      <c r="F71">
        <v>0.97</v>
      </c>
      <c r="G71">
        <v>1</v>
      </c>
      <c r="J71">
        <v>0.97</v>
      </c>
      <c r="K71">
        <v>0.98293174866111088</v>
      </c>
    </row>
    <row r="72" spans="1:13" x14ac:dyDescent="0.25">
      <c r="A72" s="1">
        <v>3</v>
      </c>
      <c r="B72" t="s">
        <v>11</v>
      </c>
      <c r="C72" t="s">
        <v>14</v>
      </c>
      <c r="D72">
        <v>2.5000000000000001E-2</v>
      </c>
      <c r="E72">
        <v>2.5000000000000001E-2</v>
      </c>
      <c r="F72">
        <v>0.97</v>
      </c>
      <c r="G72">
        <v>0.84517190302867906</v>
      </c>
      <c r="J72">
        <v>0.7</v>
      </c>
      <c r="K72">
        <v>0.80319879417183049</v>
      </c>
    </row>
    <row r="73" spans="1:13" x14ac:dyDescent="0.25">
      <c r="A73" s="1">
        <v>3</v>
      </c>
      <c r="B73" t="s">
        <v>11</v>
      </c>
      <c r="C73" t="s">
        <v>15</v>
      </c>
      <c r="D73">
        <v>1.0000000000000002E-2</v>
      </c>
      <c r="E73">
        <v>1.0000000000000002E-2</v>
      </c>
      <c r="F73">
        <v>0.97</v>
      </c>
      <c r="G73" t="s">
        <v>4</v>
      </c>
      <c r="J73">
        <v>0.97</v>
      </c>
      <c r="K73" t="s">
        <v>4</v>
      </c>
    </row>
    <row r="74" spans="1:13" x14ac:dyDescent="0.25">
      <c r="A74" s="1">
        <v>3</v>
      </c>
      <c r="B74" t="s">
        <v>11</v>
      </c>
      <c r="C74" t="s">
        <v>16</v>
      </c>
      <c r="D74">
        <v>1.4999999999999999E-2</v>
      </c>
      <c r="E74">
        <v>1.4999999999999999E-2</v>
      </c>
      <c r="F74">
        <v>0.97</v>
      </c>
      <c r="G74">
        <v>0.97480620155038755</v>
      </c>
      <c r="J74">
        <v>0.95</v>
      </c>
      <c r="K74">
        <v>0.98941798941798953</v>
      </c>
    </row>
    <row r="75" spans="1:13" x14ac:dyDescent="0.25">
      <c r="A75" s="1">
        <v>3</v>
      </c>
      <c r="B75" t="s">
        <v>11</v>
      </c>
      <c r="C75" t="s">
        <v>17</v>
      </c>
      <c r="D75">
        <v>1.0000000000000002E-2</v>
      </c>
      <c r="E75">
        <v>1.0000000000000002E-2</v>
      </c>
      <c r="F75">
        <v>0.97</v>
      </c>
      <c r="G75">
        <v>1</v>
      </c>
      <c r="J75">
        <v>0.95</v>
      </c>
      <c r="K75">
        <v>1</v>
      </c>
    </row>
    <row r="76" spans="1:13" x14ac:dyDescent="0.25">
      <c r="A76" s="1">
        <v>3</v>
      </c>
      <c r="B76" t="s">
        <v>29</v>
      </c>
      <c r="C76" t="s">
        <v>29</v>
      </c>
      <c r="F76">
        <v>0.88</v>
      </c>
      <c r="G76">
        <v>0.68475035693975195</v>
      </c>
      <c r="J76">
        <v>0.8999999999999998</v>
      </c>
      <c r="K76">
        <v>0.85172545776958442</v>
      </c>
    </row>
    <row r="77" spans="1:13" x14ac:dyDescent="0.25">
      <c r="A77" s="1">
        <v>4</v>
      </c>
      <c r="B77" t="s">
        <v>27</v>
      </c>
      <c r="C77" t="s">
        <v>18</v>
      </c>
      <c r="D77">
        <v>0.05</v>
      </c>
      <c r="E77">
        <v>0.05</v>
      </c>
      <c r="F77">
        <v>0.9</v>
      </c>
      <c r="G77">
        <v>0.24788512574178809</v>
      </c>
      <c r="H77">
        <v>0.79</v>
      </c>
      <c r="I77">
        <v>0.5332825441106599</v>
      </c>
      <c r="J77">
        <v>0.93</v>
      </c>
      <c r="K77">
        <v>0.56211589354972902</v>
      </c>
      <c r="L77">
        <v>0.93</v>
      </c>
      <c r="M77">
        <v>0.83259416650209417</v>
      </c>
    </row>
    <row r="78" spans="1:13" x14ac:dyDescent="0.25">
      <c r="A78" s="1">
        <v>4</v>
      </c>
      <c r="B78" t="s">
        <v>27</v>
      </c>
      <c r="C78" t="s">
        <v>19</v>
      </c>
      <c r="D78">
        <v>0.08</v>
      </c>
      <c r="E78">
        <v>0.08</v>
      </c>
      <c r="F78">
        <v>0.9</v>
      </c>
      <c r="G78">
        <v>0.73983716415994816</v>
      </c>
      <c r="J78">
        <v>0.95</v>
      </c>
      <c r="K78">
        <v>0.92628554843272504</v>
      </c>
    </row>
    <row r="79" spans="1:13" x14ac:dyDescent="0.25">
      <c r="A79" s="1">
        <v>4</v>
      </c>
      <c r="B79" t="s">
        <v>27</v>
      </c>
      <c r="C79" t="s">
        <v>20</v>
      </c>
      <c r="D79">
        <v>0.08</v>
      </c>
      <c r="E79">
        <v>0.08</v>
      </c>
      <c r="F79">
        <v>0.75</v>
      </c>
      <c r="G79">
        <v>0.55843933049313543</v>
      </c>
      <c r="J79">
        <v>0.93</v>
      </c>
      <c r="K79">
        <v>0.90134769688746341</v>
      </c>
    </row>
    <row r="80" spans="1:13" x14ac:dyDescent="0.25">
      <c r="A80" s="1">
        <v>4</v>
      </c>
      <c r="B80" t="s">
        <v>27</v>
      </c>
      <c r="C80" t="s">
        <v>21</v>
      </c>
      <c r="D80">
        <v>0.06</v>
      </c>
      <c r="E80">
        <v>0.06</v>
      </c>
      <c r="F80">
        <v>0.68</v>
      </c>
      <c r="G80">
        <v>0.53502346001426782</v>
      </c>
      <c r="J80">
        <v>0.97</v>
      </c>
      <c r="K80">
        <v>0.96688693882013599</v>
      </c>
    </row>
    <row r="81" spans="1:13" x14ac:dyDescent="0.25">
      <c r="A81" s="1">
        <v>4</v>
      </c>
      <c r="B81" t="s">
        <v>27</v>
      </c>
      <c r="C81" t="s">
        <v>22</v>
      </c>
      <c r="D81">
        <v>6.5000000000000002E-2</v>
      </c>
      <c r="E81">
        <v>6.5000000000000002E-2</v>
      </c>
      <c r="F81">
        <v>0.73</v>
      </c>
      <c r="G81">
        <v>0.42857142857142849</v>
      </c>
      <c r="J81">
        <v>0.93</v>
      </c>
      <c r="K81">
        <v>0.7857142857142857</v>
      </c>
    </row>
    <row r="82" spans="1:13" x14ac:dyDescent="0.25">
      <c r="A82" s="1">
        <v>4</v>
      </c>
      <c r="B82" t="s">
        <v>27</v>
      </c>
      <c r="C82" t="s">
        <v>23</v>
      </c>
      <c r="D82">
        <v>6.5000000000000002E-2</v>
      </c>
      <c r="E82">
        <v>6.5000000000000002E-2</v>
      </c>
      <c r="F82">
        <v>0.75</v>
      </c>
      <c r="G82">
        <v>0.47841639584055079</v>
      </c>
      <c r="J82">
        <v>0.9</v>
      </c>
      <c r="K82">
        <v>0.94289788329113455</v>
      </c>
    </row>
    <row r="83" spans="1:13" x14ac:dyDescent="0.25">
      <c r="A83" s="1">
        <v>4</v>
      </c>
      <c r="B83" t="s">
        <v>27</v>
      </c>
      <c r="C83" t="s">
        <v>24</v>
      </c>
      <c r="D83">
        <v>0.02</v>
      </c>
      <c r="E83">
        <v>0.02</v>
      </c>
      <c r="F83">
        <v>0.95</v>
      </c>
      <c r="G83">
        <v>0.83333382397531874</v>
      </c>
      <c r="J83">
        <v>0.8</v>
      </c>
      <c r="K83">
        <v>0.25000441566087722</v>
      </c>
    </row>
    <row r="84" spans="1:13" x14ac:dyDescent="0.25">
      <c r="A84" s="1">
        <v>4</v>
      </c>
      <c r="B84" t="s">
        <v>2</v>
      </c>
      <c r="C84" t="s">
        <v>3</v>
      </c>
      <c r="E84">
        <v>6.142857142857143E-2</v>
      </c>
      <c r="F84" t="s">
        <v>4</v>
      </c>
      <c r="G84" t="s">
        <v>4</v>
      </c>
      <c r="H84">
        <v>0.97</v>
      </c>
      <c r="I84">
        <v>0.82773572583273836</v>
      </c>
      <c r="J84">
        <v>0.9</v>
      </c>
      <c r="K84">
        <v>0.78603777753231019</v>
      </c>
      <c r="L84">
        <v>0.89</v>
      </c>
      <c r="M84">
        <v>0.91038580387833856</v>
      </c>
    </row>
    <row r="85" spans="1:13" x14ac:dyDescent="0.25">
      <c r="A85" s="1">
        <v>4</v>
      </c>
      <c r="B85" t="s">
        <v>2</v>
      </c>
      <c r="C85" t="s">
        <v>33</v>
      </c>
      <c r="E85">
        <v>6.142857142857143E-2</v>
      </c>
      <c r="F85" t="s">
        <v>4</v>
      </c>
      <c r="G85" t="s">
        <v>4</v>
      </c>
      <c r="J85">
        <v>0.8</v>
      </c>
      <c r="K85">
        <v>0.80248833592535074</v>
      </c>
    </row>
    <row r="86" spans="1:13" x14ac:dyDescent="0.25">
      <c r="A86" s="1">
        <v>4</v>
      </c>
      <c r="B86" t="s">
        <v>2</v>
      </c>
      <c r="C86" t="s">
        <v>34</v>
      </c>
      <c r="E86">
        <v>6.142857142857143E-2</v>
      </c>
      <c r="F86" t="s">
        <v>4</v>
      </c>
      <c r="G86" t="s">
        <v>4</v>
      </c>
      <c r="J86">
        <v>0.95</v>
      </c>
      <c r="K86">
        <v>0.96340290593403244</v>
      </c>
    </row>
    <row r="87" spans="1:13" x14ac:dyDescent="0.25">
      <c r="A87" s="1">
        <v>4</v>
      </c>
      <c r="B87" t="s">
        <v>2</v>
      </c>
      <c r="C87" t="s">
        <v>5</v>
      </c>
      <c r="E87">
        <v>6.142857142857143E-2</v>
      </c>
      <c r="F87" t="s">
        <v>4</v>
      </c>
      <c r="G87" t="s">
        <v>4</v>
      </c>
      <c r="J87">
        <v>0.9</v>
      </c>
      <c r="K87">
        <v>1</v>
      </c>
    </row>
    <row r="88" spans="1:13" x14ac:dyDescent="0.25">
      <c r="A88" s="1">
        <v>4</v>
      </c>
      <c r="B88" t="s">
        <v>2</v>
      </c>
      <c r="C88" t="s">
        <v>6</v>
      </c>
      <c r="D88">
        <v>0.43</v>
      </c>
      <c r="F88">
        <v>0.97</v>
      </c>
      <c r="G88">
        <v>0.82773572583273836</v>
      </c>
      <c r="J88" t="s">
        <v>4</v>
      </c>
      <c r="K88" t="s">
        <v>4</v>
      </c>
    </row>
    <row r="89" spans="1:13" x14ac:dyDescent="0.25">
      <c r="A89" s="1">
        <v>4</v>
      </c>
      <c r="B89" t="s">
        <v>2</v>
      </c>
      <c r="C89" t="s">
        <v>7</v>
      </c>
      <c r="E89">
        <v>6.142857142857143E-2</v>
      </c>
      <c r="F89" t="s">
        <v>4</v>
      </c>
      <c r="G89" t="s">
        <v>4</v>
      </c>
      <c r="J89">
        <v>0.9</v>
      </c>
      <c r="K89">
        <v>1</v>
      </c>
    </row>
    <row r="90" spans="1:13" x14ac:dyDescent="0.25">
      <c r="A90" s="1">
        <v>4</v>
      </c>
      <c r="B90" t="s">
        <v>2</v>
      </c>
      <c r="C90" t="s">
        <v>35</v>
      </c>
      <c r="E90">
        <v>6.142857142857143E-2</v>
      </c>
      <c r="F90" t="s">
        <v>4</v>
      </c>
      <c r="G90" t="s">
        <v>4</v>
      </c>
      <c r="J90">
        <v>0.9</v>
      </c>
      <c r="K90" t="s">
        <v>4</v>
      </c>
    </row>
    <row r="91" spans="1:13" x14ac:dyDescent="0.25">
      <c r="A91" s="1">
        <v>4</v>
      </c>
      <c r="B91" t="s">
        <v>2</v>
      </c>
      <c r="C91" t="s">
        <v>36</v>
      </c>
      <c r="E91">
        <v>6.142857142857143E-2</v>
      </c>
      <c r="F91" t="s">
        <v>4</v>
      </c>
      <c r="G91" t="s">
        <v>4</v>
      </c>
      <c r="J91">
        <v>0.9</v>
      </c>
      <c r="K91" t="s">
        <v>4</v>
      </c>
    </row>
    <row r="92" spans="1:13" x14ac:dyDescent="0.25">
      <c r="A92" s="1">
        <v>4</v>
      </c>
      <c r="B92" t="s">
        <v>28</v>
      </c>
      <c r="C92" t="s">
        <v>8</v>
      </c>
      <c r="E92">
        <v>3.5000000000000003E-2</v>
      </c>
      <c r="F92" t="s">
        <v>4</v>
      </c>
      <c r="G92" t="s">
        <v>4</v>
      </c>
      <c r="H92">
        <v>0.87</v>
      </c>
      <c r="I92">
        <v>0.55858252622945681</v>
      </c>
      <c r="J92">
        <v>0.9</v>
      </c>
      <c r="K92">
        <v>0.67035403293262152</v>
      </c>
      <c r="L92">
        <v>0.9</v>
      </c>
      <c r="M92">
        <v>0.67035403293262152</v>
      </c>
    </row>
    <row r="93" spans="1:13" x14ac:dyDescent="0.25">
      <c r="A93" s="1">
        <v>4</v>
      </c>
      <c r="B93" t="s">
        <v>28</v>
      </c>
      <c r="C93" t="s">
        <v>9</v>
      </c>
      <c r="D93">
        <v>1.5432098765432094E-2</v>
      </c>
      <c r="E93">
        <v>1.5432098765432094E-2</v>
      </c>
      <c r="F93">
        <v>0.9</v>
      </c>
      <c r="G93" t="s">
        <v>4</v>
      </c>
      <c r="J93">
        <v>0.9</v>
      </c>
      <c r="K93" t="s">
        <v>4</v>
      </c>
    </row>
    <row r="94" spans="1:13" x14ac:dyDescent="0.25">
      <c r="A94" s="1">
        <v>4</v>
      </c>
      <c r="B94" t="s">
        <v>28</v>
      </c>
      <c r="C94" t="s">
        <v>10</v>
      </c>
      <c r="D94">
        <v>3.5000000000000003E-2</v>
      </c>
      <c r="F94">
        <v>0.85</v>
      </c>
      <c r="G94">
        <v>0.55858252622945681</v>
      </c>
      <c r="J94" t="s">
        <v>4</v>
      </c>
      <c r="K94" t="s">
        <v>4</v>
      </c>
    </row>
    <row r="95" spans="1:13" x14ac:dyDescent="0.25">
      <c r="A95" s="1">
        <v>4</v>
      </c>
      <c r="B95" t="s">
        <v>11</v>
      </c>
      <c r="C95" t="s">
        <v>12</v>
      </c>
      <c r="D95">
        <v>2.0000000000000004E-2</v>
      </c>
      <c r="E95">
        <v>2.0000000000000004E-2</v>
      </c>
      <c r="F95">
        <v>0.97</v>
      </c>
      <c r="G95">
        <v>1</v>
      </c>
      <c r="H95">
        <v>0.97</v>
      </c>
      <c r="I95">
        <v>0.9538407823342322</v>
      </c>
      <c r="J95">
        <v>0.97</v>
      </c>
      <c r="K95">
        <v>0.9671261930010604</v>
      </c>
      <c r="L95">
        <v>0.8</v>
      </c>
      <c r="M95">
        <v>0.84991855147351081</v>
      </c>
    </row>
    <row r="96" spans="1:13" x14ac:dyDescent="0.25">
      <c r="A96" s="1">
        <v>4</v>
      </c>
      <c r="B96" t="s">
        <v>11</v>
      </c>
      <c r="C96" t="s">
        <v>13</v>
      </c>
      <c r="D96">
        <v>2.0000000000000004E-2</v>
      </c>
      <c r="E96">
        <v>2.0000000000000004E-2</v>
      </c>
      <c r="F96">
        <v>0.97</v>
      </c>
      <c r="G96">
        <v>1</v>
      </c>
      <c r="J96">
        <v>0.97</v>
      </c>
      <c r="K96">
        <v>1</v>
      </c>
    </row>
    <row r="97" spans="1:13" x14ac:dyDescent="0.25">
      <c r="A97" s="1">
        <v>4</v>
      </c>
      <c r="B97" t="s">
        <v>11</v>
      </c>
      <c r="C97" t="s">
        <v>14</v>
      </c>
      <c r="D97">
        <v>2.5000000000000001E-2</v>
      </c>
      <c r="E97">
        <v>2.5000000000000001E-2</v>
      </c>
      <c r="F97">
        <v>0.97</v>
      </c>
      <c r="G97">
        <v>0.92818364215744131</v>
      </c>
      <c r="J97">
        <v>0.7</v>
      </c>
      <c r="K97">
        <v>0.5</v>
      </c>
    </row>
    <row r="98" spans="1:13" x14ac:dyDescent="0.25">
      <c r="A98" s="1">
        <v>4</v>
      </c>
      <c r="B98" t="s">
        <v>11</v>
      </c>
      <c r="C98" t="s">
        <v>15</v>
      </c>
      <c r="D98">
        <v>1.0000000000000002E-2</v>
      </c>
      <c r="E98">
        <v>1.0000000000000002E-2</v>
      </c>
      <c r="F98">
        <v>0.97</v>
      </c>
      <c r="G98">
        <v>1</v>
      </c>
      <c r="J98">
        <v>0.97</v>
      </c>
      <c r="K98" t="s">
        <v>4</v>
      </c>
    </row>
    <row r="99" spans="1:13" x14ac:dyDescent="0.25">
      <c r="A99" s="1">
        <v>4</v>
      </c>
      <c r="B99" t="s">
        <v>11</v>
      </c>
      <c r="C99" t="s">
        <v>16</v>
      </c>
      <c r="D99">
        <v>1.4999999999999999E-2</v>
      </c>
      <c r="E99">
        <v>1.4999999999999999E-2</v>
      </c>
      <c r="F99">
        <v>0.97</v>
      </c>
      <c r="G99">
        <v>0.81196581196581197</v>
      </c>
      <c r="J99">
        <v>0.95</v>
      </c>
      <c r="K99">
        <v>0.97667638483965014</v>
      </c>
    </row>
    <row r="100" spans="1:13" x14ac:dyDescent="0.25">
      <c r="A100" s="1">
        <v>4</v>
      </c>
      <c r="B100" t="s">
        <v>11</v>
      </c>
      <c r="C100" t="s">
        <v>17</v>
      </c>
      <c r="D100">
        <v>1.0000000000000002E-2</v>
      </c>
      <c r="E100">
        <v>1.0000000000000002E-2</v>
      </c>
      <c r="F100">
        <v>0.97</v>
      </c>
      <c r="G100">
        <v>1</v>
      </c>
      <c r="J100">
        <v>0.95</v>
      </c>
      <c r="K100">
        <v>1</v>
      </c>
    </row>
    <row r="101" spans="1:13" x14ac:dyDescent="0.25">
      <c r="A101" s="1">
        <v>4</v>
      </c>
      <c r="B101" t="s">
        <v>29</v>
      </c>
      <c r="C101" t="s">
        <v>29</v>
      </c>
      <c r="F101">
        <v>0.88</v>
      </c>
      <c r="G101">
        <v>0.70542080942742003</v>
      </c>
      <c r="J101">
        <v>0.8999999999999998</v>
      </c>
      <c r="K101">
        <v>0.85579912042772655</v>
      </c>
    </row>
    <row r="102" spans="1:13" x14ac:dyDescent="0.25">
      <c r="A102" s="107">
        <v>5</v>
      </c>
      <c r="B102" s="107" t="s">
        <v>27</v>
      </c>
      <c r="C102" s="107" t="s">
        <v>18</v>
      </c>
      <c r="D102" s="107">
        <v>0.05</v>
      </c>
      <c r="E102" s="107">
        <v>0.05</v>
      </c>
      <c r="F102" s="48">
        <v>0.9</v>
      </c>
      <c r="G102" s="48">
        <v>0.44</v>
      </c>
      <c r="J102" s="48">
        <v>0.93</v>
      </c>
      <c r="K102" s="48">
        <v>0.63</v>
      </c>
    </row>
    <row r="103" spans="1:13" x14ac:dyDescent="0.25">
      <c r="A103" s="107">
        <v>5</v>
      </c>
      <c r="B103" s="107" t="s">
        <v>27</v>
      </c>
      <c r="C103" s="107" t="s">
        <v>19</v>
      </c>
      <c r="D103" s="107">
        <v>0.08</v>
      </c>
      <c r="E103" s="107">
        <v>0.08</v>
      </c>
      <c r="F103" s="48">
        <v>0.9</v>
      </c>
      <c r="G103" s="48">
        <v>0.65</v>
      </c>
      <c r="J103" s="48">
        <v>0.95</v>
      </c>
      <c r="K103" s="48">
        <v>0.95</v>
      </c>
    </row>
    <row r="104" spans="1:13" x14ac:dyDescent="0.25">
      <c r="A104" s="107">
        <v>5</v>
      </c>
      <c r="B104" s="107" t="s">
        <v>27</v>
      </c>
      <c r="C104" s="107" t="s">
        <v>20</v>
      </c>
      <c r="D104" s="107">
        <v>0.08</v>
      </c>
      <c r="E104" s="107">
        <v>0.08</v>
      </c>
      <c r="F104" s="48">
        <v>0.75</v>
      </c>
      <c r="G104" s="48">
        <v>0.64</v>
      </c>
      <c r="J104" s="48">
        <v>0.93</v>
      </c>
      <c r="K104" s="48">
        <v>0.92</v>
      </c>
    </row>
    <row r="105" spans="1:13" x14ac:dyDescent="0.25">
      <c r="A105" s="107">
        <v>5</v>
      </c>
      <c r="B105" s="107" t="s">
        <v>27</v>
      </c>
      <c r="C105" s="107" t="s">
        <v>21</v>
      </c>
      <c r="D105" s="107">
        <v>0.06</v>
      </c>
      <c r="E105" s="107">
        <v>0.06</v>
      </c>
      <c r="F105" s="48">
        <v>0.68</v>
      </c>
      <c r="G105" s="48">
        <v>0.36</v>
      </c>
      <c r="H105" s="48">
        <v>0.79</v>
      </c>
      <c r="I105" s="48">
        <v>0.56999999999999995</v>
      </c>
      <c r="J105" s="48">
        <v>0.97</v>
      </c>
      <c r="K105" s="48">
        <v>0.92</v>
      </c>
      <c r="L105" s="48">
        <v>0.93</v>
      </c>
      <c r="M105" s="48">
        <v>0.85</v>
      </c>
    </row>
    <row r="106" spans="1:13" x14ac:dyDescent="0.25">
      <c r="A106" s="107">
        <v>5</v>
      </c>
      <c r="B106" s="107" t="s">
        <v>27</v>
      </c>
      <c r="C106" s="107" t="s">
        <v>22</v>
      </c>
      <c r="D106" s="107">
        <v>6.5000000000000002E-2</v>
      </c>
      <c r="E106" s="107">
        <v>6.5000000000000002E-2</v>
      </c>
      <c r="F106" s="48">
        <v>0.73</v>
      </c>
      <c r="G106" s="48">
        <v>0.41</v>
      </c>
      <c r="J106" s="48">
        <v>0.93</v>
      </c>
      <c r="K106" s="48">
        <v>0.71</v>
      </c>
    </row>
    <row r="107" spans="1:13" x14ac:dyDescent="0.25">
      <c r="A107" s="107">
        <v>5</v>
      </c>
      <c r="B107" s="107" t="s">
        <v>27</v>
      </c>
      <c r="C107" s="107" t="s">
        <v>23</v>
      </c>
      <c r="D107" s="107">
        <v>6.5000000000000002E-2</v>
      </c>
      <c r="E107" s="107">
        <v>6.5000000000000002E-2</v>
      </c>
      <c r="F107" s="48">
        <v>0.75</v>
      </c>
      <c r="G107" s="48">
        <v>0.73</v>
      </c>
      <c r="J107" s="48">
        <v>0.9</v>
      </c>
      <c r="K107" s="48">
        <v>0.96</v>
      </c>
    </row>
    <row r="108" spans="1:13" x14ac:dyDescent="0.25">
      <c r="A108" s="107">
        <v>5</v>
      </c>
      <c r="B108" s="107" t="s">
        <v>27</v>
      </c>
      <c r="C108" s="107" t="s">
        <v>24</v>
      </c>
      <c r="D108" s="107">
        <v>0.02</v>
      </c>
      <c r="E108" s="107">
        <v>0.02</v>
      </c>
      <c r="F108" s="48">
        <v>0.95</v>
      </c>
      <c r="G108" s="48">
        <v>0.85</v>
      </c>
      <c r="J108" s="48">
        <v>0.8</v>
      </c>
      <c r="K108" s="48">
        <v>0.68</v>
      </c>
    </row>
    <row r="109" spans="1:13" x14ac:dyDescent="0.25">
      <c r="A109" s="107">
        <v>5</v>
      </c>
      <c r="B109" s="107" t="s">
        <v>2</v>
      </c>
      <c r="C109" s="107" t="s">
        <v>3</v>
      </c>
      <c r="D109" s="107"/>
      <c r="E109" s="107">
        <v>6.142857142857143E-2</v>
      </c>
      <c r="F109" t="s">
        <v>4</v>
      </c>
      <c r="G109" t="s">
        <v>4</v>
      </c>
      <c r="J109" s="48">
        <v>0.9</v>
      </c>
      <c r="K109" s="48">
        <v>0.93</v>
      </c>
    </row>
    <row r="110" spans="1:13" x14ac:dyDescent="0.25">
      <c r="A110" s="107">
        <v>5</v>
      </c>
      <c r="B110" s="107" t="s">
        <v>2</v>
      </c>
      <c r="C110" s="107" t="s">
        <v>33</v>
      </c>
      <c r="D110" s="107"/>
      <c r="E110" s="107">
        <v>6.142857142857143E-2</v>
      </c>
      <c r="F110" t="s">
        <v>4</v>
      </c>
      <c r="G110" t="s">
        <v>4</v>
      </c>
      <c r="J110" s="48">
        <v>0.8</v>
      </c>
      <c r="K110" t="s">
        <v>4</v>
      </c>
    </row>
    <row r="111" spans="1:13" x14ac:dyDescent="0.25">
      <c r="A111" s="107">
        <v>5</v>
      </c>
      <c r="B111" s="107" t="s">
        <v>2</v>
      </c>
      <c r="C111" s="107" t="s">
        <v>34</v>
      </c>
      <c r="D111" s="107"/>
      <c r="E111" s="107">
        <v>6.142857142857143E-2</v>
      </c>
      <c r="F111" t="s">
        <v>4</v>
      </c>
      <c r="G111" t="s">
        <v>4</v>
      </c>
      <c r="J111" s="48">
        <v>0.95</v>
      </c>
      <c r="K111" s="48">
        <v>0.99</v>
      </c>
    </row>
    <row r="112" spans="1:13" x14ac:dyDescent="0.25">
      <c r="A112" s="107">
        <v>5</v>
      </c>
      <c r="B112" s="107" t="s">
        <v>2</v>
      </c>
      <c r="C112" s="107" t="s">
        <v>5</v>
      </c>
      <c r="D112" s="107"/>
      <c r="E112" s="107">
        <v>6.142857142857143E-2</v>
      </c>
      <c r="F112" t="s">
        <v>4</v>
      </c>
      <c r="G112" t="s">
        <v>4</v>
      </c>
      <c r="J112" s="48">
        <v>0.9</v>
      </c>
      <c r="K112" s="48">
        <v>0.41</v>
      </c>
    </row>
    <row r="113" spans="1:13" x14ac:dyDescent="0.25">
      <c r="A113" s="107">
        <v>5</v>
      </c>
      <c r="B113" s="107" t="s">
        <v>2</v>
      </c>
      <c r="C113" s="107" t="s">
        <v>6</v>
      </c>
      <c r="D113" s="107">
        <v>0.43</v>
      </c>
      <c r="E113" s="107"/>
      <c r="F113" s="48">
        <v>0.97</v>
      </c>
      <c r="G113" s="48">
        <v>0.71</v>
      </c>
      <c r="H113" s="48">
        <v>0.97</v>
      </c>
      <c r="I113" s="48">
        <v>0.71</v>
      </c>
      <c r="J113" t="s">
        <v>4</v>
      </c>
      <c r="K113" t="s">
        <v>4</v>
      </c>
      <c r="L113" s="48">
        <v>0.89</v>
      </c>
      <c r="M113" s="48">
        <v>0.78</v>
      </c>
    </row>
    <row r="114" spans="1:13" x14ac:dyDescent="0.25">
      <c r="A114" s="107">
        <v>5</v>
      </c>
      <c r="B114" s="107" t="s">
        <v>2</v>
      </c>
      <c r="C114" s="107" t="s">
        <v>7</v>
      </c>
      <c r="D114" s="107"/>
      <c r="E114" s="107">
        <v>6.142857142857143E-2</v>
      </c>
      <c r="F114" t="s">
        <v>4</v>
      </c>
      <c r="G114" t="s">
        <v>4</v>
      </c>
      <c r="J114" s="48">
        <v>0.9</v>
      </c>
      <c r="K114" t="s">
        <v>4</v>
      </c>
    </row>
    <row r="115" spans="1:13" x14ac:dyDescent="0.25">
      <c r="A115" s="107">
        <v>5</v>
      </c>
      <c r="B115" s="107" t="s">
        <v>2</v>
      </c>
      <c r="C115" s="107" t="s">
        <v>35</v>
      </c>
      <c r="D115" s="107"/>
      <c r="E115" s="107">
        <v>6.142857142857143E-2</v>
      </c>
      <c r="F115" t="s">
        <v>4</v>
      </c>
      <c r="G115" t="s">
        <v>4</v>
      </c>
      <c r="J115" s="48">
        <v>0.9</v>
      </c>
      <c r="K115" t="s">
        <v>4</v>
      </c>
    </row>
    <row r="116" spans="1:13" x14ac:dyDescent="0.25">
      <c r="A116" s="107">
        <v>5</v>
      </c>
      <c r="B116" s="107" t="s">
        <v>2</v>
      </c>
      <c r="C116" s="107" t="s">
        <v>36</v>
      </c>
      <c r="D116" s="107"/>
      <c r="E116" s="107">
        <v>6.142857142857143E-2</v>
      </c>
      <c r="F116" t="s">
        <v>4</v>
      </c>
      <c r="G116" t="s">
        <v>4</v>
      </c>
      <c r="J116" s="48">
        <v>0.9</v>
      </c>
      <c r="K116" t="s">
        <v>4</v>
      </c>
    </row>
    <row r="117" spans="1:13" x14ac:dyDescent="0.25">
      <c r="A117" s="107">
        <v>5</v>
      </c>
      <c r="B117" s="107" t="s">
        <v>28</v>
      </c>
      <c r="C117" s="107" t="s">
        <v>8</v>
      </c>
      <c r="D117" s="107"/>
      <c r="E117" s="107">
        <v>3.5000000000000003E-2</v>
      </c>
      <c r="F117" t="s">
        <v>4</v>
      </c>
      <c r="G117" t="s">
        <v>4</v>
      </c>
      <c r="J117" s="48">
        <v>0.9</v>
      </c>
      <c r="K117" s="48">
        <v>0.9</v>
      </c>
    </row>
    <row r="118" spans="1:13" x14ac:dyDescent="0.25">
      <c r="A118" s="107">
        <v>5</v>
      </c>
      <c r="B118" s="107" t="s">
        <v>28</v>
      </c>
      <c r="C118" s="107" t="s">
        <v>9</v>
      </c>
      <c r="D118" s="107">
        <v>1.5432098765432094E-2</v>
      </c>
      <c r="E118" s="107">
        <v>1.5432098765432094E-2</v>
      </c>
      <c r="F118" s="48">
        <v>0.9</v>
      </c>
      <c r="G118" t="s">
        <v>4</v>
      </c>
      <c r="H118" s="48">
        <v>0.87</v>
      </c>
      <c r="I118" s="48">
        <v>0.63</v>
      </c>
      <c r="J118" s="48">
        <v>0.9</v>
      </c>
      <c r="K118" t="s">
        <v>4</v>
      </c>
      <c r="L118" s="48">
        <v>0.9</v>
      </c>
      <c r="M118" s="48">
        <v>0.9</v>
      </c>
    </row>
    <row r="119" spans="1:13" x14ac:dyDescent="0.25">
      <c r="A119" s="107">
        <v>5</v>
      </c>
      <c r="B119" s="107" t="s">
        <v>28</v>
      </c>
      <c r="C119" s="107" t="s">
        <v>10</v>
      </c>
      <c r="D119" s="107">
        <v>3.5000000000000003E-2</v>
      </c>
      <c r="E119" s="107"/>
      <c r="F119" s="48">
        <v>0.85</v>
      </c>
      <c r="G119" s="48">
        <v>0.63</v>
      </c>
      <c r="J119" t="s">
        <v>4</v>
      </c>
      <c r="K119" t="s">
        <v>4</v>
      </c>
    </row>
    <row r="120" spans="1:13" x14ac:dyDescent="0.25">
      <c r="A120" s="107">
        <v>5</v>
      </c>
      <c r="B120" s="107" t="s">
        <v>11</v>
      </c>
      <c r="C120" s="107" t="s">
        <v>12</v>
      </c>
      <c r="D120" s="107">
        <v>2.0000000000000004E-2</v>
      </c>
      <c r="E120" s="107">
        <v>2.0000000000000004E-2</v>
      </c>
      <c r="F120" s="48">
        <v>0.97</v>
      </c>
      <c r="G120" s="48">
        <v>1</v>
      </c>
      <c r="J120" s="48">
        <v>0.97</v>
      </c>
      <c r="K120" s="48">
        <v>0.98</v>
      </c>
    </row>
    <row r="121" spans="1:13" x14ac:dyDescent="0.25">
      <c r="A121" s="107">
        <v>5</v>
      </c>
      <c r="B121" s="107" t="s">
        <v>11</v>
      </c>
      <c r="C121" s="107" t="s">
        <v>13</v>
      </c>
      <c r="D121" s="107">
        <v>2.0000000000000004E-2</v>
      </c>
      <c r="E121" s="107">
        <v>2.0000000000000004E-2</v>
      </c>
      <c r="F121" s="48">
        <v>0.97</v>
      </c>
      <c r="G121" s="48">
        <v>1</v>
      </c>
      <c r="J121" s="48">
        <v>0.97</v>
      </c>
      <c r="K121" s="48">
        <v>1</v>
      </c>
    </row>
    <row r="122" spans="1:13" x14ac:dyDescent="0.25">
      <c r="A122" s="107">
        <v>5</v>
      </c>
      <c r="B122" s="107" t="s">
        <v>11</v>
      </c>
      <c r="C122" s="107" t="s">
        <v>14</v>
      </c>
      <c r="D122" s="107">
        <v>2.5000000000000001E-2</v>
      </c>
      <c r="E122" s="107">
        <v>2.5000000000000001E-2</v>
      </c>
      <c r="F122" s="48">
        <v>0.97</v>
      </c>
      <c r="G122" s="48">
        <v>0.89</v>
      </c>
      <c r="J122" s="48">
        <v>0.7</v>
      </c>
      <c r="K122" s="48">
        <v>0.62</v>
      </c>
    </row>
    <row r="123" spans="1:13" x14ac:dyDescent="0.25">
      <c r="A123" s="107">
        <v>5</v>
      </c>
      <c r="B123" s="107" t="s">
        <v>11</v>
      </c>
      <c r="C123" s="107" t="s">
        <v>15</v>
      </c>
      <c r="D123" s="107">
        <v>1.0000000000000002E-2</v>
      </c>
      <c r="E123" s="107">
        <v>1.0000000000000002E-2</v>
      </c>
      <c r="F123" s="48">
        <v>0.97</v>
      </c>
      <c r="G123" s="48">
        <v>1</v>
      </c>
      <c r="H123" s="48">
        <v>0.97</v>
      </c>
      <c r="I123" s="48">
        <v>0.97</v>
      </c>
      <c r="J123" s="48">
        <v>0.97</v>
      </c>
      <c r="K123" t="s">
        <v>4</v>
      </c>
      <c r="L123" s="48">
        <v>0.8</v>
      </c>
      <c r="M123" s="48">
        <v>0.89</v>
      </c>
    </row>
    <row r="124" spans="1:13" x14ac:dyDescent="0.25">
      <c r="A124" s="107">
        <v>5</v>
      </c>
      <c r="B124" s="107" t="s">
        <v>11</v>
      </c>
      <c r="C124" s="107" t="s">
        <v>16</v>
      </c>
      <c r="D124" s="107">
        <v>1.4999999999999999E-2</v>
      </c>
      <c r="E124" s="107">
        <v>1.4999999999999999E-2</v>
      </c>
      <c r="F124" s="48">
        <v>0.97</v>
      </c>
      <c r="G124" s="48">
        <v>0.95</v>
      </c>
      <c r="J124" s="48">
        <v>0.95</v>
      </c>
      <c r="K124" s="48">
        <v>1</v>
      </c>
    </row>
    <row r="125" spans="1:13" x14ac:dyDescent="0.25">
      <c r="A125" s="107">
        <v>5</v>
      </c>
      <c r="B125" s="107" t="s">
        <v>11</v>
      </c>
      <c r="C125" s="107" t="s">
        <v>17</v>
      </c>
      <c r="D125" s="107">
        <v>1.0000000000000002E-2</v>
      </c>
      <c r="E125" s="107">
        <v>1.0000000000000002E-2</v>
      </c>
      <c r="F125" s="48">
        <v>0.97</v>
      </c>
      <c r="G125" s="48">
        <v>1</v>
      </c>
      <c r="J125" s="48">
        <v>0.95</v>
      </c>
      <c r="K125" s="48">
        <v>0.95</v>
      </c>
    </row>
    <row r="126" spans="1:13" x14ac:dyDescent="0.25">
      <c r="A126" s="107">
        <v>5</v>
      </c>
      <c r="B126" s="107" t="s">
        <v>29</v>
      </c>
      <c r="C126" s="107" t="s">
        <v>29</v>
      </c>
      <c r="D126" s="107"/>
      <c r="E126" s="107"/>
      <c r="F126" s="48">
        <v>0.88</v>
      </c>
      <c r="G126" s="48">
        <v>0.67</v>
      </c>
      <c r="J126" s="48">
        <v>0.9</v>
      </c>
      <c r="K126" s="48">
        <v>0.84</v>
      </c>
    </row>
    <row r="127" spans="1:13" x14ac:dyDescent="0.25">
      <c r="A127" s="1">
        <v>6</v>
      </c>
      <c r="B127" t="s">
        <v>27</v>
      </c>
      <c r="C127" t="s">
        <v>18</v>
      </c>
      <c r="D127">
        <v>0.05</v>
      </c>
      <c r="E127">
        <v>0.05</v>
      </c>
      <c r="F127">
        <v>0.9</v>
      </c>
      <c r="G127">
        <v>0.43183605669190078</v>
      </c>
      <c r="H127">
        <v>0.79</v>
      </c>
      <c r="I127">
        <v>0.62992458174877486</v>
      </c>
      <c r="J127">
        <v>0.93</v>
      </c>
      <c r="K127">
        <v>0.66152874096192171</v>
      </c>
      <c r="L127">
        <v>0.93</v>
      </c>
      <c r="M127">
        <v>0.83735938966190704</v>
      </c>
    </row>
    <row r="128" spans="1:13" x14ac:dyDescent="0.25">
      <c r="A128" s="1">
        <v>6</v>
      </c>
      <c r="B128" t="s">
        <v>27</v>
      </c>
      <c r="C128" t="s">
        <v>19</v>
      </c>
      <c r="D128">
        <v>0.08</v>
      </c>
      <c r="E128">
        <v>0.08</v>
      </c>
      <c r="F128">
        <v>0.9</v>
      </c>
      <c r="G128">
        <v>0.73083344172115106</v>
      </c>
      <c r="J128">
        <v>0.95</v>
      </c>
      <c r="K128">
        <v>0.88921108241371216</v>
      </c>
    </row>
    <row r="129" spans="1:13" x14ac:dyDescent="0.25">
      <c r="A129" s="1">
        <v>6</v>
      </c>
      <c r="B129" t="s">
        <v>27</v>
      </c>
      <c r="C129" t="s">
        <v>20</v>
      </c>
      <c r="D129">
        <v>0.08</v>
      </c>
      <c r="E129">
        <v>0.08</v>
      </c>
      <c r="F129">
        <v>0.75</v>
      </c>
      <c r="G129">
        <v>0.67699996980662591</v>
      </c>
      <c r="J129">
        <v>0.93</v>
      </c>
      <c r="K129">
        <v>0.86892533998017618</v>
      </c>
    </row>
    <row r="130" spans="1:13" x14ac:dyDescent="0.25">
      <c r="A130" s="1">
        <v>6</v>
      </c>
      <c r="B130" t="s">
        <v>27</v>
      </c>
      <c r="C130" t="s">
        <v>21</v>
      </c>
      <c r="D130">
        <v>0.06</v>
      </c>
      <c r="E130">
        <v>0.06</v>
      </c>
      <c r="F130">
        <v>0.68</v>
      </c>
      <c r="G130">
        <v>0.50258223080089826</v>
      </c>
      <c r="J130">
        <v>0.97</v>
      </c>
      <c r="K130">
        <v>0.96992878255576009</v>
      </c>
    </row>
    <row r="131" spans="1:13" x14ac:dyDescent="0.25">
      <c r="A131" s="1">
        <v>6</v>
      </c>
      <c r="B131" t="s">
        <v>27</v>
      </c>
      <c r="C131" t="s">
        <v>22</v>
      </c>
      <c r="D131">
        <v>6.5000000000000002E-2</v>
      </c>
      <c r="E131">
        <v>6.5000000000000002E-2</v>
      </c>
      <c r="F131">
        <v>0.73</v>
      </c>
      <c r="G131">
        <v>0.5593214260448518</v>
      </c>
      <c r="J131">
        <v>0.93</v>
      </c>
      <c r="K131">
        <v>0.78749999999999998</v>
      </c>
    </row>
    <row r="132" spans="1:13" x14ac:dyDescent="0.25">
      <c r="A132" s="1">
        <v>6</v>
      </c>
      <c r="B132" t="s">
        <v>27</v>
      </c>
      <c r="C132" t="s">
        <v>23</v>
      </c>
      <c r="D132">
        <v>6.5000000000000002E-2</v>
      </c>
      <c r="E132">
        <v>6.5000000000000002E-2</v>
      </c>
      <c r="F132">
        <v>0.75</v>
      </c>
      <c r="G132">
        <v>0.73279177909179627</v>
      </c>
      <c r="J132">
        <v>0.9</v>
      </c>
      <c r="K132" t="s">
        <v>4</v>
      </c>
    </row>
    <row r="133" spans="1:13" x14ac:dyDescent="0.25">
      <c r="A133" s="1">
        <v>6</v>
      </c>
      <c r="B133" t="s">
        <v>27</v>
      </c>
      <c r="C133" t="s">
        <v>24</v>
      </c>
      <c r="D133">
        <v>0.02</v>
      </c>
      <c r="E133">
        <v>0.02</v>
      </c>
      <c r="F133">
        <v>0.95</v>
      </c>
      <c r="G133">
        <v>0.81037781978661316</v>
      </c>
      <c r="J133">
        <v>0.8</v>
      </c>
      <c r="K133">
        <v>0.70760027685121307</v>
      </c>
    </row>
    <row r="134" spans="1:13" x14ac:dyDescent="0.25">
      <c r="A134" s="1">
        <v>6</v>
      </c>
      <c r="B134" t="s">
        <v>2</v>
      </c>
      <c r="C134" t="s">
        <v>3</v>
      </c>
      <c r="E134">
        <v>6.142857142857143E-2</v>
      </c>
      <c r="F134" t="s">
        <v>4</v>
      </c>
      <c r="G134" t="s">
        <v>4</v>
      </c>
      <c r="H134">
        <v>0.97</v>
      </c>
      <c r="I134" t="e">
        <v>#DIV/0!</v>
      </c>
      <c r="J134">
        <v>0.9</v>
      </c>
      <c r="K134" t="s">
        <v>4</v>
      </c>
      <c r="L134">
        <v>0.89</v>
      </c>
      <c r="M134" t="e">
        <v>#DIV/0!</v>
      </c>
    </row>
    <row r="135" spans="1:13" x14ac:dyDescent="0.25">
      <c r="A135" s="1">
        <v>6</v>
      </c>
      <c r="B135" t="s">
        <v>2</v>
      </c>
      <c r="C135" t="s">
        <v>33</v>
      </c>
      <c r="E135">
        <v>6.142857142857143E-2</v>
      </c>
      <c r="F135" t="s">
        <v>4</v>
      </c>
      <c r="G135" t="s">
        <v>4</v>
      </c>
      <c r="J135">
        <v>0.8</v>
      </c>
      <c r="K135" t="s">
        <v>4</v>
      </c>
    </row>
    <row r="136" spans="1:13" x14ac:dyDescent="0.25">
      <c r="A136" s="1">
        <v>6</v>
      </c>
      <c r="B136" t="s">
        <v>2</v>
      </c>
      <c r="C136" t="s">
        <v>34</v>
      </c>
      <c r="E136">
        <v>6.142857142857143E-2</v>
      </c>
      <c r="F136" t="s">
        <v>4</v>
      </c>
      <c r="G136" t="s">
        <v>4</v>
      </c>
      <c r="J136">
        <v>0.95</v>
      </c>
      <c r="K136" t="s">
        <v>4</v>
      </c>
    </row>
    <row r="137" spans="1:13" x14ac:dyDescent="0.25">
      <c r="A137" s="1">
        <v>6</v>
      </c>
      <c r="B137" t="s">
        <v>2</v>
      </c>
      <c r="C137" t="s">
        <v>5</v>
      </c>
      <c r="E137">
        <v>6.142857142857143E-2</v>
      </c>
      <c r="F137" t="s">
        <v>4</v>
      </c>
      <c r="G137" t="s">
        <v>4</v>
      </c>
      <c r="J137">
        <v>0.9</v>
      </c>
      <c r="K137" t="s">
        <v>4</v>
      </c>
    </row>
    <row r="138" spans="1:13" x14ac:dyDescent="0.25">
      <c r="A138" s="1">
        <v>6</v>
      </c>
      <c r="B138" t="s">
        <v>2</v>
      </c>
      <c r="C138" t="s">
        <v>6</v>
      </c>
      <c r="D138">
        <v>0.43</v>
      </c>
      <c r="F138">
        <v>0.97</v>
      </c>
      <c r="G138" t="s">
        <v>4</v>
      </c>
      <c r="J138" t="s">
        <v>4</v>
      </c>
      <c r="K138" t="s">
        <v>4</v>
      </c>
    </row>
    <row r="139" spans="1:13" x14ac:dyDescent="0.25">
      <c r="A139" s="1">
        <v>6</v>
      </c>
      <c r="B139" t="s">
        <v>2</v>
      </c>
      <c r="C139" t="s">
        <v>7</v>
      </c>
      <c r="E139">
        <v>6.142857142857143E-2</v>
      </c>
      <c r="F139" t="s">
        <v>4</v>
      </c>
      <c r="G139" t="s">
        <v>4</v>
      </c>
      <c r="J139">
        <v>0.9</v>
      </c>
      <c r="K139" t="s">
        <v>4</v>
      </c>
    </row>
    <row r="140" spans="1:13" x14ac:dyDescent="0.25">
      <c r="A140" s="1">
        <v>6</v>
      </c>
      <c r="B140" t="s">
        <v>2</v>
      </c>
      <c r="C140" t="s">
        <v>35</v>
      </c>
      <c r="E140">
        <v>6.142857142857143E-2</v>
      </c>
      <c r="F140" t="s">
        <v>4</v>
      </c>
      <c r="G140" t="s">
        <v>4</v>
      </c>
      <c r="J140">
        <v>0.9</v>
      </c>
      <c r="K140" t="s">
        <v>4</v>
      </c>
    </row>
    <row r="141" spans="1:13" x14ac:dyDescent="0.25">
      <c r="A141" s="1">
        <v>6</v>
      </c>
      <c r="B141" t="s">
        <v>2</v>
      </c>
      <c r="C141" t="s">
        <v>36</v>
      </c>
      <c r="E141">
        <v>6.142857142857143E-2</v>
      </c>
      <c r="F141" t="s">
        <v>4</v>
      </c>
      <c r="G141" t="s">
        <v>4</v>
      </c>
      <c r="J141">
        <v>0.9</v>
      </c>
      <c r="K141" t="s">
        <v>4</v>
      </c>
    </row>
    <row r="142" spans="1:13" x14ac:dyDescent="0.25">
      <c r="A142" s="1">
        <v>6</v>
      </c>
      <c r="B142" t="s">
        <v>28</v>
      </c>
      <c r="C142" t="s">
        <v>8</v>
      </c>
      <c r="E142">
        <v>3.5000000000000003E-2</v>
      </c>
      <c r="F142" t="s">
        <v>4</v>
      </c>
      <c r="G142" t="s">
        <v>4</v>
      </c>
      <c r="H142">
        <v>0.87</v>
      </c>
      <c r="I142">
        <v>0.63537576820748409</v>
      </c>
      <c r="J142">
        <v>0.9</v>
      </c>
      <c r="K142">
        <v>0.78772304476090482</v>
      </c>
      <c r="L142">
        <v>0.9</v>
      </c>
      <c r="M142">
        <v>0.79439402541050841</v>
      </c>
    </row>
    <row r="143" spans="1:13" x14ac:dyDescent="0.25">
      <c r="A143" s="1">
        <v>6</v>
      </c>
      <c r="B143" t="s">
        <v>28</v>
      </c>
      <c r="C143" t="s">
        <v>9</v>
      </c>
      <c r="D143">
        <v>1.5432098765432094E-2</v>
      </c>
      <c r="E143">
        <v>1.5432098765432094E-2</v>
      </c>
      <c r="F143">
        <v>0.9</v>
      </c>
      <c r="G143">
        <v>0.72565276574681348</v>
      </c>
      <c r="J143">
        <v>0.9</v>
      </c>
      <c r="K143">
        <v>0.80952380952380953</v>
      </c>
    </row>
    <row r="144" spans="1:13" x14ac:dyDescent="0.25">
      <c r="A144" s="1">
        <v>6</v>
      </c>
      <c r="B144" t="s">
        <v>28</v>
      </c>
      <c r="C144" t="s">
        <v>10</v>
      </c>
      <c r="D144">
        <v>3.5000000000000003E-2</v>
      </c>
      <c r="F144">
        <v>0.85</v>
      </c>
      <c r="G144">
        <v>0.59557109557109555</v>
      </c>
      <c r="J144" t="s">
        <v>4</v>
      </c>
      <c r="K144" t="s">
        <v>4</v>
      </c>
    </row>
    <row r="145" spans="1:13" x14ac:dyDescent="0.25">
      <c r="A145" s="1">
        <v>6</v>
      </c>
      <c r="B145" t="s">
        <v>11</v>
      </c>
      <c r="C145" t="s">
        <v>12</v>
      </c>
      <c r="D145">
        <v>2.0000000000000004E-2</v>
      </c>
      <c r="E145">
        <v>2.0000000000000004E-2</v>
      </c>
      <c r="F145">
        <v>0.97</v>
      </c>
      <c r="G145">
        <v>1</v>
      </c>
      <c r="H145">
        <v>0.97</v>
      </c>
      <c r="I145">
        <v>0.9538298162426847</v>
      </c>
      <c r="J145">
        <v>0.97</v>
      </c>
      <c r="K145" t="s">
        <v>4</v>
      </c>
      <c r="L145">
        <v>0.8</v>
      </c>
      <c r="M145">
        <v>0.99718201233981973</v>
      </c>
    </row>
    <row r="146" spans="1:13" x14ac:dyDescent="0.25">
      <c r="A146" s="1">
        <v>6</v>
      </c>
      <c r="B146" t="s">
        <v>11</v>
      </c>
      <c r="C146" t="s">
        <v>13</v>
      </c>
      <c r="D146">
        <v>2.0000000000000004E-2</v>
      </c>
      <c r="E146">
        <v>2.0000000000000004E-2</v>
      </c>
      <c r="F146">
        <v>0.97</v>
      </c>
      <c r="G146">
        <v>1</v>
      </c>
      <c r="J146">
        <v>0.97</v>
      </c>
      <c r="K146">
        <v>1</v>
      </c>
    </row>
    <row r="147" spans="1:13" x14ac:dyDescent="0.25">
      <c r="A147" s="1">
        <v>6</v>
      </c>
      <c r="B147" t="s">
        <v>11</v>
      </c>
      <c r="C147" t="s">
        <v>14</v>
      </c>
      <c r="D147">
        <v>2.5000000000000001E-2</v>
      </c>
      <c r="E147">
        <v>2.5000000000000001E-2</v>
      </c>
      <c r="F147">
        <v>0.97</v>
      </c>
      <c r="G147">
        <v>0.89216655561113267</v>
      </c>
      <c r="J147">
        <v>0.7</v>
      </c>
      <c r="K147">
        <v>1</v>
      </c>
    </row>
    <row r="148" spans="1:13" x14ac:dyDescent="0.25">
      <c r="A148" s="1">
        <v>6</v>
      </c>
      <c r="B148" t="s">
        <v>11</v>
      </c>
      <c r="C148" t="s">
        <v>15</v>
      </c>
      <c r="D148">
        <v>1.0000000000000002E-2</v>
      </c>
      <c r="E148">
        <v>1.0000000000000002E-2</v>
      </c>
      <c r="F148">
        <v>0.97</v>
      </c>
      <c r="G148">
        <v>1</v>
      </c>
      <c r="J148">
        <v>0.97</v>
      </c>
      <c r="K148" t="s">
        <v>4</v>
      </c>
    </row>
    <row r="149" spans="1:13" x14ac:dyDescent="0.25">
      <c r="A149" s="1">
        <v>6</v>
      </c>
      <c r="B149" t="s">
        <v>11</v>
      </c>
      <c r="C149" t="s">
        <v>16</v>
      </c>
      <c r="D149">
        <v>1.4999999999999999E-2</v>
      </c>
      <c r="E149">
        <v>1.4999999999999999E-2</v>
      </c>
      <c r="F149">
        <v>0.97</v>
      </c>
      <c r="G149">
        <v>0.8719211822660099</v>
      </c>
      <c r="J149">
        <v>0.95</v>
      </c>
      <c r="K149">
        <v>1</v>
      </c>
    </row>
    <row r="150" spans="1:13" x14ac:dyDescent="0.25">
      <c r="A150" s="1">
        <v>6</v>
      </c>
      <c r="B150" t="s">
        <v>11</v>
      </c>
      <c r="C150" t="s">
        <v>17</v>
      </c>
      <c r="D150">
        <v>1.0000000000000002E-2</v>
      </c>
      <c r="E150">
        <v>1.0000000000000002E-2</v>
      </c>
      <c r="F150">
        <v>0.97</v>
      </c>
      <c r="G150">
        <v>1</v>
      </c>
      <c r="J150">
        <v>0.95</v>
      </c>
      <c r="K150">
        <v>0.98027408637873759</v>
      </c>
    </row>
    <row r="151" spans="1:13" x14ac:dyDescent="0.25">
      <c r="A151" s="1">
        <v>6</v>
      </c>
      <c r="B151" t="s">
        <v>29</v>
      </c>
      <c r="C151" t="s">
        <v>29</v>
      </c>
      <c r="F151">
        <v>0.88</v>
      </c>
      <c r="G151">
        <v>0.68718895781380029</v>
      </c>
      <c r="J151">
        <v>0.8999999999999998</v>
      </c>
      <c r="K151">
        <v>0.85633318238111733</v>
      </c>
    </row>
    <row r="152" spans="1:13" x14ac:dyDescent="0.25">
      <c r="A152" s="1">
        <v>7</v>
      </c>
      <c r="B152" t="s">
        <v>27</v>
      </c>
      <c r="C152" t="s">
        <v>18</v>
      </c>
      <c r="D152">
        <v>0.05</v>
      </c>
      <c r="E152">
        <v>0.05</v>
      </c>
      <c r="F152">
        <v>0.69</v>
      </c>
      <c r="G152">
        <v>0.53272675307584827</v>
      </c>
      <c r="H152">
        <v>0.66</v>
      </c>
      <c r="I152">
        <v>0.5885207492670671</v>
      </c>
      <c r="J152">
        <v>0.83</v>
      </c>
      <c r="K152">
        <v>0.57761079297756546</v>
      </c>
      <c r="L152">
        <v>0.92</v>
      </c>
      <c r="M152">
        <v>0.83955479422267154</v>
      </c>
    </row>
    <row r="153" spans="1:13" x14ac:dyDescent="0.25">
      <c r="A153" s="1">
        <v>7</v>
      </c>
      <c r="B153" t="s">
        <v>27</v>
      </c>
      <c r="C153" t="s">
        <v>19</v>
      </c>
      <c r="D153">
        <v>0.08</v>
      </c>
      <c r="E153">
        <v>0.08</v>
      </c>
      <c r="F153">
        <v>0.75</v>
      </c>
      <c r="G153">
        <v>0.70682449247947332</v>
      </c>
      <c r="J153">
        <v>0.95</v>
      </c>
      <c r="K153">
        <v>0.90492911980344304</v>
      </c>
    </row>
    <row r="154" spans="1:13" x14ac:dyDescent="0.25">
      <c r="A154" s="1">
        <v>7</v>
      </c>
      <c r="B154" t="s">
        <v>27</v>
      </c>
      <c r="C154" t="s">
        <v>20</v>
      </c>
      <c r="D154">
        <v>0.08</v>
      </c>
      <c r="E154">
        <v>0.08</v>
      </c>
      <c r="F154">
        <v>0.76</v>
      </c>
      <c r="G154">
        <v>0.70319491144940949</v>
      </c>
      <c r="J154">
        <v>0.94</v>
      </c>
      <c r="K154">
        <v>0.93914908799777219</v>
      </c>
    </row>
    <row r="155" spans="1:13" x14ac:dyDescent="0.25">
      <c r="A155" s="1">
        <v>7</v>
      </c>
      <c r="B155" t="s">
        <v>27</v>
      </c>
      <c r="C155" t="s">
        <v>21</v>
      </c>
      <c r="D155">
        <v>0.06</v>
      </c>
      <c r="E155">
        <v>0.06</v>
      </c>
      <c r="F155">
        <v>0.55000000000000004</v>
      </c>
      <c r="G155">
        <v>0.61715182081728293</v>
      </c>
      <c r="J155">
        <v>0.92</v>
      </c>
      <c r="K155">
        <v>0.97156385567664794</v>
      </c>
    </row>
    <row r="156" spans="1:13" x14ac:dyDescent="0.25">
      <c r="A156" s="1">
        <v>7</v>
      </c>
      <c r="B156" t="s">
        <v>27</v>
      </c>
      <c r="C156" t="s">
        <v>22</v>
      </c>
      <c r="D156">
        <v>6.5000000000000002E-2</v>
      </c>
      <c r="E156">
        <v>6.5000000000000002E-2</v>
      </c>
      <c r="F156">
        <v>0.45</v>
      </c>
      <c r="G156">
        <v>0.35416666666666669</v>
      </c>
      <c r="J156">
        <v>0.93</v>
      </c>
      <c r="K156">
        <v>0.71666666666666667</v>
      </c>
    </row>
    <row r="157" spans="1:13" x14ac:dyDescent="0.25">
      <c r="A157" s="1">
        <v>7</v>
      </c>
      <c r="B157" t="s">
        <v>27</v>
      </c>
      <c r="C157" t="s">
        <v>23</v>
      </c>
      <c r="D157">
        <v>6.5000000000000002E-2</v>
      </c>
      <c r="E157">
        <v>6.5000000000000002E-2</v>
      </c>
      <c r="F157">
        <v>0.6</v>
      </c>
      <c r="G157">
        <v>0.45001181753722519</v>
      </c>
      <c r="J157">
        <v>0.89</v>
      </c>
      <c r="K157">
        <v>0.94352363413136897</v>
      </c>
    </row>
    <row r="158" spans="1:13" x14ac:dyDescent="0.25">
      <c r="A158" s="1">
        <v>7</v>
      </c>
      <c r="B158" t="s">
        <v>27</v>
      </c>
      <c r="C158" t="s">
        <v>24</v>
      </c>
      <c r="D158">
        <v>0.02</v>
      </c>
      <c r="E158">
        <v>0.02</v>
      </c>
      <c r="F158">
        <v>0.95</v>
      </c>
      <c r="G158">
        <v>0.92200570008876048</v>
      </c>
      <c r="J158">
        <v>0.93</v>
      </c>
      <c r="K158">
        <v>0.50000082040376992</v>
      </c>
    </row>
    <row r="159" spans="1:13" x14ac:dyDescent="0.25">
      <c r="A159" s="1">
        <v>7</v>
      </c>
      <c r="B159" t="s">
        <v>2</v>
      </c>
      <c r="C159" t="s">
        <v>3</v>
      </c>
      <c r="D159">
        <v>5.3999999999999999E-2</v>
      </c>
      <c r="E159">
        <v>6.142857142857143E-2</v>
      </c>
      <c r="F159">
        <v>0.85</v>
      </c>
      <c r="G159">
        <v>0.94460868212229654</v>
      </c>
      <c r="H159">
        <v>0.84</v>
      </c>
      <c r="I159">
        <v>0.85564617638081142</v>
      </c>
      <c r="J159">
        <v>0.9</v>
      </c>
      <c r="K159">
        <v>0.5</v>
      </c>
      <c r="L159">
        <v>0.85</v>
      </c>
      <c r="M159">
        <v>0.73637916541086945</v>
      </c>
    </row>
    <row r="160" spans="1:13" x14ac:dyDescent="0.25">
      <c r="A160" s="1">
        <v>7</v>
      </c>
      <c r="B160" t="s">
        <v>2</v>
      </c>
      <c r="C160" t="s">
        <v>33</v>
      </c>
      <c r="D160">
        <v>5.3999999999999999E-2</v>
      </c>
      <c r="E160">
        <v>6.142857142857143E-2</v>
      </c>
      <c r="F160">
        <v>0.8</v>
      </c>
      <c r="G160">
        <v>0.79489361702127659</v>
      </c>
      <c r="J160">
        <v>0.8</v>
      </c>
      <c r="K160">
        <v>0.72573463935886018</v>
      </c>
    </row>
    <row r="161" spans="1:13" x14ac:dyDescent="0.25">
      <c r="A161" s="1">
        <v>7</v>
      </c>
      <c r="B161" t="s">
        <v>2</v>
      </c>
      <c r="C161" t="s">
        <v>34</v>
      </c>
      <c r="D161">
        <v>5.3999999999999999E-2</v>
      </c>
      <c r="E161">
        <v>6.142857142857143E-2</v>
      </c>
      <c r="F161">
        <v>0.8</v>
      </c>
      <c r="G161" t="s">
        <v>4</v>
      </c>
      <c r="J161">
        <v>0.95</v>
      </c>
      <c r="K161" t="s">
        <v>4</v>
      </c>
    </row>
    <row r="162" spans="1:13" x14ac:dyDescent="0.25">
      <c r="A162" s="1">
        <v>7</v>
      </c>
      <c r="B162" t="s">
        <v>2</v>
      </c>
      <c r="C162" t="s">
        <v>5</v>
      </c>
      <c r="D162">
        <v>5.3999999999999999E-2</v>
      </c>
      <c r="E162">
        <v>6.142857142857143E-2</v>
      </c>
      <c r="F162">
        <v>0.9</v>
      </c>
      <c r="G162">
        <v>0.91598305540613234</v>
      </c>
      <c r="J162">
        <v>0.85</v>
      </c>
      <c r="K162">
        <v>0.87303462114861952</v>
      </c>
    </row>
    <row r="163" spans="1:13" x14ac:dyDescent="0.25">
      <c r="A163" s="1">
        <v>7</v>
      </c>
      <c r="B163" t="s">
        <v>2</v>
      </c>
      <c r="C163" t="s">
        <v>6</v>
      </c>
      <c r="D163">
        <v>5.3999999999999999E-2</v>
      </c>
      <c r="F163">
        <v>0.85</v>
      </c>
      <c r="G163" t="s">
        <v>4</v>
      </c>
      <c r="K163" t="s">
        <v>4</v>
      </c>
    </row>
    <row r="164" spans="1:13" x14ac:dyDescent="0.25">
      <c r="A164" s="1">
        <v>7</v>
      </c>
      <c r="B164" t="s">
        <v>2</v>
      </c>
      <c r="C164" t="s">
        <v>7</v>
      </c>
      <c r="D164">
        <v>5.3999999999999999E-2</v>
      </c>
      <c r="E164">
        <v>6.142857142857143E-2</v>
      </c>
      <c r="F164">
        <v>0.9</v>
      </c>
      <c r="G164">
        <v>0.76709935097353976</v>
      </c>
      <c r="J164">
        <v>0.9</v>
      </c>
      <c r="K164">
        <v>0.84674740113599833</v>
      </c>
    </row>
    <row r="165" spans="1:13" x14ac:dyDescent="0.25">
      <c r="A165" s="1">
        <v>7</v>
      </c>
      <c r="B165" t="s">
        <v>2</v>
      </c>
      <c r="C165" t="s">
        <v>35</v>
      </c>
      <c r="D165">
        <v>5.3999999999999999E-2</v>
      </c>
      <c r="E165">
        <v>6.142857142857143E-2</v>
      </c>
      <c r="F165">
        <v>0.8</v>
      </c>
      <c r="G165" t="s">
        <v>4</v>
      </c>
      <c r="J165">
        <v>0.8</v>
      </c>
      <c r="K165" t="s">
        <v>4</v>
      </c>
    </row>
    <row r="166" spans="1:13" x14ac:dyDescent="0.25">
      <c r="A166" s="1">
        <v>7</v>
      </c>
      <c r="B166" t="s">
        <v>2</v>
      </c>
      <c r="C166" t="s">
        <v>36</v>
      </c>
      <c r="D166">
        <v>5.3999999999999999E-2</v>
      </c>
      <c r="E166">
        <v>6.142857142857143E-2</v>
      </c>
      <c r="F166">
        <v>0.8</v>
      </c>
      <c r="G166" t="s">
        <v>4</v>
      </c>
      <c r="J166">
        <v>0.8</v>
      </c>
      <c r="K166" t="s">
        <v>4</v>
      </c>
    </row>
    <row r="167" spans="1:13" x14ac:dyDescent="0.25">
      <c r="A167" s="1">
        <v>7</v>
      </c>
      <c r="B167" t="s">
        <v>28</v>
      </c>
      <c r="C167" t="s">
        <v>8</v>
      </c>
      <c r="E167">
        <v>3.5000000000000003E-2</v>
      </c>
      <c r="G167" t="s">
        <v>4</v>
      </c>
      <c r="H167">
        <v>0.74</v>
      </c>
      <c r="I167">
        <v>0.67171717171717171</v>
      </c>
      <c r="J167">
        <v>0.94</v>
      </c>
      <c r="K167">
        <v>0.67141211977250859</v>
      </c>
      <c r="L167">
        <v>0.94</v>
      </c>
      <c r="M167">
        <v>0.67141211977250859</v>
      </c>
    </row>
    <row r="168" spans="1:13" x14ac:dyDescent="0.25">
      <c r="A168" s="1">
        <v>7</v>
      </c>
      <c r="B168" t="s">
        <v>28</v>
      </c>
      <c r="C168" t="s">
        <v>9</v>
      </c>
      <c r="D168">
        <v>1.5432098765432094E-2</v>
      </c>
      <c r="E168">
        <v>1.5432098765432094E-2</v>
      </c>
      <c r="F168">
        <v>0.93</v>
      </c>
      <c r="G168" t="s">
        <v>4</v>
      </c>
      <c r="J168">
        <v>0.94</v>
      </c>
      <c r="K168" t="s">
        <v>4</v>
      </c>
    </row>
    <row r="169" spans="1:13" x14ac:dyDescent="0.25">
      <c r="A169" s="1">
        <v>7</v>
      </c>
      <c r="B169" t="s">
        <v>28</v>
      </c>
      <c r="C169" t="s">
        <v>10</v>
      </c>
      <c r="D169">
        <v>3.5000000000000003E-2</v>
      </c>
      <c r="F169">
        <v>0.65</v>
      </c>
      <c r="G169">
        <v>0.67171717171717171</v>
      </c>
      <c r="K169" t="s">
        <v>4</v>
      </c>
    </row>
    <row r="170" spans="1:13" x14ac:dyDescent="0.25">
      <c r="A170" s="1">
        <v>7</v>
      </c>
      <c r="B170" t="s">
        <v>11</v>
      </c>
      <c r="C170" t="s">
        <v>12</v>
      </c>
      <c r="D170">
        <v>2.0000000000000004E-2</v>
      </c>
      <c r="E170">
        <v>2.2200000000000001E-2</v>
      </c>
      <c r="F170">
        <v>0.9</v>
      </c>
      <c r="G170">
        <v>1</v>
      </c>
      <c r="H170">
        <v>0.91</v>
      </c>
      <c r="I170">
        <v>0.97942386831275718</v>
      </c>
      <c r="J170">
        <v>0.97</v>
      </c>
      <c r="K170">
        <v>0.99209493039981467</v>
      </c>
      <c r="L170">
        <v>0.93</v>
      </c>
      <c r="M170">
        <v>0.99712307303075232</v>
      </c>
    </row>
    <row r="171" spans="1:13" x14ac:dyDescent="0.25">
      <c r="A171" s="1">
        <v>7</v>
      </c>
      <c r="B171" t="s">
        <v>11</v>
      </c>
      <c r="C171" t="s">
        <v>13</v>
      </c>
      <c r="D171">
        <v>2.0000000000000004E-2</v>
      </c>
      <c r="E171">
        <v>2.2200000000000001E-2</v>
      </c>
      <c r="F171">
        <v>0.87</v>
      </c>
      <c r="G171">
        <v>1</v>
      </c>
      <c r="J171">
        <v>0.93</v>
      </c>
      <c r="K171">
        <v>1</v>
      </c>
    </row>
    <row r="172" spans="1:13" x14ac:dyDescent="0.25">
      <c r="A172" s="1">
        <v>7</v>
      </c>
      <c r="B172" t="s">
        <v>11</v>
      </c>
      <c r="C172" t="s">
        <v>14</v>
      </c>
      <c r="D172">
        <v>2.5000000000000001E-2</v>
      </c>
      <c r="E172">
        <v>2.7699999999999999E-2</v>
      </c>
      <c r="F172">
        <v>0.94</v>
      </c>
      <c r="G172">
        <v>1</v>
      </c>
      <c r="J172">
        <v>0.89</v>
      </c>
      <c r="K172" t="s">
        <v>4</v>
      </c>
    </row>
    <row r="173" spans="1:13" x14ac:dyDescent="0.25">
      <c r="A173" s="1">
        <v>7</v>
      </c>
      <c r="B173" t="s">
        <v>11</v>
      </c>
      <c r="C173" t="s">
        <v>15</v>
      </c>
      <c r="D173">
        <v>1.0000000000000002E-2</v>
      </c>
      <c r="F173">
        <v>0.95</v>
      </c>
      <c r="G173">
        <v>1</v>
      </c>
      <c r="K173" t="s">
        <v>4</v>
      </c>
    </row>
    <row r="174" spans="1:13" x14ac:dyDescent="0.25">
      <c r="A174" s="1">
        <v>7</v>
      </c>
      <c r="B174" t="s">
        <v>11</v>
      </c>
      <c r="C174" t="s">
        <v>16</v>
      </c>
      <c r="D174">
        <v>1.4999999999999999E-2</v>
      </c>
      <c r="E174">
        <v>1.66E-2</v>
      </c>
      <c r="F174">
        <v>0.91</v>
      </c>
      <c r="G174">
        <v>0.87654320987654322</v>
      </c>
      <c r="J174">
        <v>0.94</v>
      </c>
      <c r="K174">
        <v>1</v>
      </c>
    </row>
    <row r="175" spans="1:13" x14ac:dyDescent="0.25">
      <c r="A175" s="1">
        <v>7</v>
      </c>
      <c r="B175" t="s">
        <v>11</v>
      </c>
      <c r="C175" t="s">
        <v>17</v>
      </c>
      <c r="D175">
        <v>1.0000000000000002E-2</v>
      </c>
      <c r="E175">
        <v>1.11E-2</v>
      </c>
      <c r="F175">
        <v>0.94</v>
      </c>
      <c r="G175" t="s">
        <v>4</v>
      </c>
      <c r="J175">
        <v>0.94</v>
      </c>
      <c r="K175" t="s">
        <v>4</v>
      </c>
    </row>
    <row r="176" spans="1:13" x14ac:dyDescent="0.25">
      <c r="A176" s="1">
        <v>7</v>
      </c>
      <c r="B176" t="s">
        <v>29</v>
      </c>
      <c r="C176" t="s">
        <v>29</v>
      </c>
      <c r="F176">
        <v>0.77</v>
      </c>
      <c r="G176">
        <v>0.71439755315200049</v>
      </c>
      <c r="J176">
        <v>0.89</v>
      </c>
      <c r="K176">
        <v>0.81116481264999007</v>
      </c>
    </row>
    <row r="177" spans="1:13" x14ac:dyDescent="0.25">
      <c r="A177" s="1">
        <v>8</v>
      </c>
      <c r="B177" t="s">
        <v>27</v>
      </c>
      <c r="C177" t="s">
        <v>18</v>
      </c>
      <c r="D177">
        <v>0.05</v>
      </c>
      <c r="E177">
        <v>0.05</v>
      </c>
      <c r="F177">
        <v>0.69</v>
      </c>
      <c r="G177">
        <v>0.38807724917235281</v>
      </c>
      <c r="H177">
        <v>0.66</v>
      </c>
      <c r="I177">
        <v>0.57957771298618255</v>
      </c>
      <c r="J177">
        <v>0.83</v>
      </c>
      <c r="K177">
        <v>0.58538153911278268</v>
      </c>
      <c r="L177">
        <v>0.92</v>
      </c>
      <c r="M177">
        <v>0.8514380603157119</v>
      </c>
    </row>
    <row r="178" spans="1:13" x14ac:dyDescent="0.25">
      <c r="A178" s="107">
        <v>8</v>
      </c>
      <c r="B178" t="s">
        <v>27</v>
      </c>
      <c r="C178" t="s">
        <v>19</v>
      </c>
      <c r="D178">
        <v>0.08</v>
      </c>
      <c r="E178">
        <v>0.08</v>
      </c>
      <c r="F178">
        <v>0.75</v>
      </c>
      <c r="G178">
        <v>0.7145368783240581</v>
      </c>
      <c r="J178">
        <v>0.95</v>
      </c>
      <c r="K178">
        <v>0.85596484645632498</v>
      </c>
    </row>
    <row r="179" spans="1:13" x14ac:dyDescent="0.25">
      <c r="A179" s="107">
        <v>8</v>
      </c>
      <c r="B179" t="s">
        <v>27</v>
      </c>
      <c r="C179" t="s">
        <v>20</v>
      </c>
      <c r="D179">
        <v>0.08</v>
      </c>
      <c r="E179">
        <v>0.08</v>
      </c>
      <c r="F179">
        <v>0.76</v>
      </c>
      <c r="G179">
        <v>0.50944739063070776</v>
      </c>
      <c r="J179">
        <v>0.94</v>
      </c>
      <c r="K179">
        <v>0.92807557263911988</v>
      </c>
    </row>
    <row r="180" spans="1:13" x14ac:dyDescent="0.25">
      <c r="A180" s="107">
        <v>8</v>
      </c>
      <c r="B180" t="s">
        <v>27</v>
      </c>
      <c r="C180" t="s">
        <v>21</v>
      </c>
      <c r="D180">
        <v>0.06</v>
      </c>
      <c r="E180">
        <v>0.06</v>
      </c>
      <c r="F180">
        <v>0.55000000000000004</v>
      </c>
      <c r="G180">
        <v>0.71225093418123708</v>
      </c>
      <c r="J180">
        <v>0.92</v>
      </c>
      <c r="K180">
        <v>0.93311641359363717</v>
      </c>
    </row>
    <row r="181" spans="1:13" x14ac:dyDescent="0.25">
      <c r="A181" s="107">
        <v>8</v>
      </c>
      <c r="B181" t="s">
        <v>27</v>
      </c>
      <c r="C181" t="s">
        <v>22</v>
      </c>
      <c r="D181">
        <v>6.5000000000000002E-2</v>
      </c>
      <c r="E181">
        <v>6.5000000000000002E-2</v>
      </c>
      <c r="F181">
        <v>0.45</v>
      </c>
      <c r="G181">
        <v>0.36206896551724138</v>
      </c>
      <c r="J181">
        <v>0.93</v>
      </c>
      <c r="K181">
        <v>0.85869565217391308</v>
      </c>
    </row>
    <row r="182" spans="1:13" x14ac:dyDescent="0.25">
      <c r="A182" s="107">
        <v>8</v>
      </c>
      <c r="B182" t="s">
        <v>27</v>
      </c>
      <c r="C182" t="s">
        <v>23</v>
      </c>
      <c r="D182">
        <v>6.5000000000000002E-2</v>
      </c>
      <c r="E182">
        <v>6.5000000000000002E-2</v>
      </c>
      <c r="F182">
        <v>0.6</v>
      </c>
      <c r="G182">
        <v>0.6428571428571429</v>
      </c>
      <c r="J182">
        <v>0.89</v>
      </c>
      <c r="K182">
        <v>0.90476190476190477</v>
      </c>
    </row>
    <row r="183" spans="1:13" x14ac:dyDescent="0.25">
      <c r="A183" s="107">
        <v>8</v>
      </c>
      <c r="B183" t="s">
        <v>27</v>
      </c>
      <c r="C183" t="s">
        <v>24</v>
      </c>
      <c r="D183">
        <v>0.02</v>
      </c>
      <c r="E183">
        <v>0.02</v>
      </c>
      <c r="F183">
        <v>0.95</v>
      </c>
      <c r="G183">
        <v>0.90223911919943023</v>
      </c>
      <c r="J183">
        <v>0.93</v>
      </c>
      <c r="K183">
        <v>0.74999744164389726</v>
      </c>
    </row>
    <row r="184" spans="1:13" x14ac:dyDescent="0.25">
      <c r="A184" s="107">
        <v>8</v>
      </c>
      <c r="B184" t="s">
        <v>2</v>
      </c>
      <c r="C184" t="s">
        <v>3</v>
      </c>
      <c r="D184">
        <v>5.3999999999999999E-2</v>
      </c>
      <c r="E184">
        <v>6.142857142857143E-2</v>
      </c>
      <c r="F184">
        <v>0.85</v>
      </c>
      <c r="G184">
        <v>0.96708625008027749</v>
      </c>
      <c r="H184">
        <v>0.84</v>
      </c>
      <c r="I184">
        <v>0.88101994265233863</v>
      </c>
      <c r="J184">
        <v>0.9</v>
      </c>
      <c r="K184">
        <v>0.93960458846540151</v>
      </c>
      <c r="L184">
        <v>0.85</v>
      </c>
      <c r="M184">
        <v>0.7799906344404951</v>
      </c>
    </row>
    <row r="185" spans="1:13" x14ac:dyDescent="0.25">
      <c r="A185" s="107">
        <v>8</v>
      </c>
      <c r="B185" t="s">
        <v>2</v>
      </c>
      <c r="C185" t="s">
        <v>33</v>
      </c>
      <c r="D185">
        <v>5.3999999999999999E-2</v>
      </c>
      <c r="E185">
        <v>6.142857142857143E-2</v>
      </c>
      <c r="F185">
        <v>0.8</v>
      </c>
      <c r="G185">
        <v>0.82300884955752207</v>
      </c>
      <c r="J185">
        <v>0.8</v>
      </c>
      <c r="K185">
        <v>0.29166666666666669</v>
      </c>
    </row>
    <row r="186" spans="1:13" x14ac:dyDescent="0.25">
      <c r="A186" s="107">
        <v>8</v>
      </c>
      <c r="B186" t="s">
        <v>2</v>
      </c>
      <c r="C186" t="s">
        <v>34</v>
      </c>
      <c r="D186">
        <v>5.3999999999999999E-2</v>
      </c>
      <c r="E186">
        <v>6.142857142857143E-2</v>
      </c>
      <c r="F186">
        <v>0.8</v>
      </c>
      <c r="G186">
        <v>0.86651835372636266</v>
      </c>
      <c r="J186">
        <v>0.95</v>
      </c>
      <c r="K186">
        <v>0.96128318584070793</v>
      </c>
    </row>
    <row r="187" spans="1:13" x14ac:dyDescent="0.25">
      <c r="A187" s="107">
        <v>8</v>
      </c>
      <c r="B187" t="s">
        <v>2</v>
      </c>
      <c r="C187" t="s">
        <v>5</v>
      </c>
      <c r="D187">
        <v>5.3999999999999999E-2</v>
      </c>
      <c r="E187">
        <v>6.142857142857143E-2</v>
      </c>
      <c r="F187">
        <v>0.9</v>
      </c>
      <c r="G187">
        <v>1</v>
      </c>
      <c r="J187">
        <v>0.85</v>
      </c>
      <c r="K187" t="s">
        <v>4</v>
      </c>
    </row>
    <row r="188" spans="1:13" x14ac:dyDescent="0.25">
      <c r="A188" s="107">
        <v>8</v>
      </c>
      <c r="B188" t="s">
        <v>2</v>
      </c>
      <c r="C188" t="s">
        <v>6</v>
      </c>
      <c r="D188">
        <v>5.3999999999999999E-2</v>
      </c>
      <c r="F188">
        <v>0.85</v>
      </c>
      <c r="G188" t="s">
        <v>4</v>
      </c>
      <c r="K188" t="s">
        <v>4</v>
      </c>
    </row>
    <row r="189" spans="1:13" x14ac:dyDescent="0.25">
      <c r="A189" s="107">
        <v>8</v>
      </c>
      <c r="B189" t="s">
        <v>2</v>
      </c>
      <c r="C189" t="s">
        <v>7</v>
      </c>
      <c r="D189">
        <v>5.3999999999999999E-2</v>
      </c>
      <c r="E189">
        <v>6.142857142857143E-2</v>
      </c>
      <c r="F189">
        <v>0.9</v>
      </c>
      <c r="G189">
        <v>0.74848625989753148</v>
      </c>
      <c r="J189">
        <v>0.9</v>
      </c>
      <c r="K189">
        <v>0.92740809678920433</v>
      </c>
    </row>
    <row r="190" spans="1:13" x14ac:dyDescent="0.25">
      <c r="A190" s="107">
        <v>8</v>
      </c>
      <c r="B190" t="s">
        <v>2</v>
      </c>
      <c r="C190" t="s">
        <v>35</v>
      </c>
      <c r="D190">
        <v>5.3999999999999999E-2</v>
      </c>
      <c r="E190">
        <v>6.142857142857143E-2</v>
      </c>
      <c r="F190">
        <v>0.8</v>
      </c>
      <c r="G190" t="s">
        <v>4</v>
      </c>
      <c r="J190">
        <v>0.8</v>
      </c>
      <c r="K190" t="s">
        <v>4</v>
      </c>
    </row>
    <row r="191" spans="1:13" x14ac:dyDescent="0.25">
      <c r="A191" s="107">
        <v>8</v>
      </c>
      <c r="B191" t="s">
        <v>2</v>
      </c>
      <c r="C191" t="s">
        <v>36</v>
      </c>
      <c r="D191">
        <v>5.3999999999999999E-2</v>
      </c>
      <c r="E191">
        <v>6.142857142857143E-2</v>
      </c>
      <c r="F191">
        <v>0.8</v>
      </c>
      <c r="G191" t="s">
        <v>4</v>
      </c>
      <c r="J191">
        <v>0.8</v>
      </c>
      <c r="K191" t="s">
        <v>4</v>
      </c>
    </row>
    <row r="192" spans="1:13" x14ac:dyDescent="0.25">
      <c r="A192" s="107">
        <v>8</v>
      </c>
      <c r="B192" t="s">
        <v>28</v>
      </c>
      <c r="C192" t="s">
        <v>8</v>
      </c>
      <c r="E192">
        <v>3.5000000000000003E-2</v>
      </c>
      <c r="G192" t="s">
        <v>4</v>
      </c>
      <c r="H192">
        <v>0.74</v>
      </c>
      <c r="I192">
        <v>0.51858071813416473</v>
      </c>
      <c r="J192">
        <v>0.94</v>
      </c>
      <c r="K192">
        <v>0.67885580256799083</v>
      </c>
      <c r="L192">
        <v>0.94</v>
      </c>
      <c r="M192">
        <v>0.67885580256799083</v>
      </c>
    </row>
    <row r="193" spans="1:13" x14ac:dyDescent="0.25">
      <c r="A193" s="107">
        <v>8</v>
      </c>
      <c r="B193" t="s">
        <v>28</v>
      </c>
      <c r="C193" t="s">
        <v>9</v>
      </c>
      <c r="D193">
        <v>1.5432098765432094E-2</v>
      </c>
      <c r="E193">
        <v>1.5432098765432094E-2</v>
      </c>
      <c r="F193">
        <v>0.93</v>
      </c>
      <c r="G193" t="s">
        <v>4</v>
      </c>
      <c r="J193">
        <v>0.94</v>
      </c>
      <c r="K193" t="s">
        <v>4</v>
      </c>
    </row>
    <row r="194" spans="1:13" x14ac:dyDescent="0.25">
      <c r="A194" s="107">
        <v>8</v>
      </c>
      <c r="B194" t="s">
        <v>28</v>
      </c>
      <c r="C194" t="s">
        <v>10</v>
      </c>
      <c r="D194">
        <v>3.5000000000000003E-2</v>
      </c>
      <c r="F194">
        <v>0.65</v>
      </c>
      <c r="G194">
        <v>0.51858071813416473</v>
      </c>
      <c r="K194" t="s">
        <v>4</v>
      </c>
    </row>
    <row r="195" spans="1:13" x14ac:dyDescent="0.25">
      <c r="A195" s="107">
        <v>8</v>
      </c>
      <c r="B195" t="s">
        <v>11</v>
      </c>
      <c r="C195" t="s">
        <v>12</v>
      </c>
      <c r="D195">
        <v>2.0000000000000004E-2</v>
      </c>
      <c r="E195">
        <v>2.2200000000000001E-2</v>
      </c>
      <c r="F195">
        <v>0.9</v>
      </c>
      <c r="G195">
        <v>1</v>
      </c>
      <c r="H195">
        <v>0.91</v>
      </c>
      <c r="I195">
        <v>0.97857815442561202</v>
      </c>
      <c r="J195">
        <v>0.97</v>
      </c>
      <c r="K195">
        <v>0.99749791492910755</v>
      </c>
      <c r="L195">
        <v>0.93</v>
      </c>
      <c r="M195">
        <v>0.99908940510534738</v>
      </c>
    </row>
    <row r="196" spans="1:13" x14ac:dyDescent="0.25">
      <c r="A196" s="107">
        <v>8</v>
      </c>
      <c r="B196" t="s">
        <v>11</v>
      </c>
      <c r="C196" t="s">
        <v>13</v>
      </c>
      <c r="D196">
        <v>2.0000000000000004E-2</v>
      </c>
      <c r="E196">
        <v>2.2200000000000001E-2</v>
      </c>
      <c r="F196">
        <v>0.87</v>
      </c>
      <c r="G196">
        <v>1</v>
      </c>
      <c r="J196">
        <v>0.93</v>
      </c>
      <c r="K196">
        <v>1</v>
      </c>
    </row>
    <row r="197" spans="1:13" x14ac:dyDescent="0.25">
      <c r="A197" s="107">
        <v>8</v>
      </c>
      <c r="B197" t="s">
        <v>11</v>
      </c>
      <c r="C197" t="s">
        <v>14</v>
      </c>
      <c r="D197">
        <v>2.5000000000000001E-2</v>
      </c>
      <c r="E197">
        <v>2.7699999999999999E-2</v>
      </c>
      <c r="F197">
        <v>0.94</v>
      </c>
      <c r="G197">
        <v>1</v>
      </c>
      <c r="J197">
        <v>0.89</v>
      </c>
      <c r="K197" t="s">
        <v>4</v>
      </c>
    </row>
    <row r="198" spans="1:13" x14ac:dyDescent="0.25">
      <c r="A198" s="107">
        <v>8</v>
      </c>
      <c r="B198" t="s">
        <v>11</v>
      </c>
      <c r="C198" t="s">
        <v>15</v>
      </c>
      <c r="D198">
        <v>1.0000000000000002E-2</v>
      </c>
      <c r="F198">
        <v>0.95</v>
      </c>
      <c r="G198">
        <v>1</v>
      </c>
      <c r="K198" t="s">
        <v>4</v>
      </c>
    </row>
    <row r="199" spans="1:13" x14ac:dyDescent="0.25">
      <c r="A199" s="107">
        <v>8</v>
      </c>
      <c r="B199" t="s">
        <v>11</v>
      </c>
      <c r="C199" t="s">
        <v>16</v>
      </c>
      <c r="D199">
        <v>1.4999999999999999E-2</v>
      </c>
      <c r="E199">
        <v>1.66E-2</v>
      </c>
      <c r="F199">
        <v>0.91</v>
      </c>
      <c r="G199">
        <v>0.87146892655367236</v>
      </c>
      <c r="J199">
        <v>0.94</v>
      </c>
      <c r="K199">
        <v>1</v>
      </c>
    </row>
    <row r="200" spans="1:13" x14ac:dyDescent="0.25">
      <c r="A200" s="107">
        <v>8</v>
      </c>
      <c r="B200" t="s">
        <v>11</v>
      </c>
      <c r="C200" t="s">
        <v>17</v>
      </c>
      <c r="D200">
        <v>1.0000000000000002E-2</v>
      </c>
      <c r="E200">
        <v>1.11E-2</v>
      </c>
      <c r="F200">
        <v>0.94</v>
      </c>
      <c r="G200" t="s">
        <v>4</v>
      </c>
      <c r="J200">
        <v>0.94</v>
      </c>
      <c r="K200" t="s">
        <v>4</v>
      </c>
    </row>
    <row r="201" spans="1:13" x14ac:dyDescent="0.25">
      <c r="A201" s="107">
        <v>8</v>
      </c>
      <c r="B201" t="s">
        <v>29</v>
      </c>
      <c r="C201" t="s">
        <v>29</v>
      </c>
      <c r="F201">
        <v>0.77</v>
      </c>
      <c r="G201">
        <v>0.72088390552555681</v>
      </c>
      <c r="J201">
        <v>0.89</v>
      </c>
      <c r="K201">
        <v>0.83228481548668165</v>
      </c>
    </row>
    <row r="202" spans="1:13" x14ac:dyDescent="0.25">
      <c r="A202" s="1">
        <v>9</v>
      </c>
      <c r="B202" t="s">
        <v>27</v>
      </c>
      <c r="C202" t="s">
        <v>18</v>
      </c>
      <c r="D202">
        <v>0.05</v>
      </c>
      <c r="E202">
        <v>0.05</v>
      </c>
      <c r="F202">
        <v>0.69</v>
      </c>
      <c r="G202">
        <v>0.2539146770779363</v>
      </c>
      <c r="H202">
        <v>0.66</v>
      </c>
      <c r="I202">
        <v>0.59575318669978172</v>
      </c>
      <c r="J202">
        <v>0.83</v>
      </c>
      <c r="K202">
        <v>0.66666793546872716</v>
      </c>
      <c r="L202">
        <v>0.92</v>
      </c>
      <c r="M202">
        <v>0.85480045224979462</v>
      </c>
    </row>
    <row r="203" spans="1:13" x14ac:dyDescent="0.25">
      <c r="A203" s="1">
        <v>9</v>
      </c>
      <c r="B203" t="s">
        <v>27</v>
      </c>
      <c r="C203" t="s">
        <v>19</v>
      </c>
      <c r="D203">
        <v>0.08</v>
      </c>
      <c r="E203">
        <v>0.08</v>
      </c>
      <c r="F203">
        <v>0.75</v>
      </c>
      <c r="G203">
        <v>0.89137647133856091</v>
      </c>
      <c r="J203">
        <v>0.95</v>
      </c>
      <c r="K203">
        <v>0.84927964504070885</v>
      </c>
    </row>
    <row r="204" spans="1:13" x14ac:dyDescent="0.25">
      <c r="A204" s="1">
        <v>9</v>
      </c>
      <c r="B204" t="s">
        <v>27</v>
      </c>
      <c r="C204" t="s">
        <v>20</v>
      </c>
      <c r="D204">
        <v>0.08</v>
      </c>
      <c r="E204">
        <v>0.08</v>
      </c>
      <c r="F204">
        <v>0.76</v>
      </c>
      <c r="G204">
        <v>0.62084327076247903</v>
      </c>
      <c r="J204">
        <v>0.94</v>
      </c>
      <c r="K204">
        <v>0.93796342295745672</v>
      </c>
    </row>
    <row r="205" spans="1:13" x14ac:dyDescent="0.25">
      <c r="A205" s="1">
        <v>9</v>
      </c>
      <c r="B205" t="s">
        <v>27</v>
      </c>
      <c r="C205" t="s">
        <v>21</v>
      </c>
      <c r="D205">
        <v>0.06</v>
      </c>
      <c r="E205">
        <v>0.06</v>
      </c>
      <c r="F205">
        <v>0.55000000000000004</v>
      </c>
      <c r="G205">
        <v>0.64923114147305783</v>
      </c>
      <c r="J205">
        <v>0.92</v>
      </c>
      <c r="K205">
        <v>0.96973993636740907</v>
      </c>
    </row>
    <row r="206" spans="1:13" x14ac:dyDescent="0.25">
      <c r="A206" s="1">
        <v>9</v>
      </c>
      <c r="B206" t="s">
        <v>27</v>
      </c>
      <c r="C206" t="s">
        <v>22</v>
      </c>
      <c r="D206">
        <v>6.5000000000000002E-2</v>
      </c>
      <c r="E206">
        <v>6.5000000000000002E-2</v>
      </c>
      <c r="F206">
        <v>0.45</v>
      </c>
      <c r="G206">
        <v>0.16666666666666671</v>
      </c>
      <c r="J206">
        <v>0.93</v>
      </c>
      <c r="K206">
        <v>0.75</v>
      </c>
    </row>
    <row r="207" spans="1:13" x14ac:dyDescent="0.25">
      <c r="A207" s="1">
        <v>9</v>
      </c>
      <c r="B207" t="s">
        <v>27</v>
      </c>
      <c r="C207" t="s">
        <v>23</v>
      </c>
      <c r="D207">
        <v>6.5000000000000002E-2</v>
      </c>
      <c r="E207">
        <v>6.5000000000000002E-2</v>
      </c>
      <c r="F207">
        <v>0.6</v>
      </c>
      <c r="G207">
        <v>0.76155213270142175</v>
      </c>
      <c r="J207">
        <v>0.89</v>
      </c>
      <c r="K207">
        <v>0.98646558391337968</v>
      </c>
    </row>
    <row r="208" spans="1:13" x14ac:dyDescent="0.25">
      <c r="A208" s="1">
        <v>9</v>
      </c>
      <c r="B208" t="s">
        <v>27</v>
      </c>
      <c r="C208" t="s">
        <v>24</v>
      </c>
      <c r="D208">
        <v>0.02</v>
      </c>
      <c r="E208">
        <v>0.02</v>
      </c>
      <c r="F208">
        <v>0.95</v>
      </c>
      <c r="G208">
        <v>0.86274673723095785</v>
      </c>
      <c r="J208">
        <v>0.93</v>
      </c>
      <c r="K208">
        <v>0.58243442976049598</v>
      </c>
    </row>
    <row r="209" spans="1:13" x14ac:dyDescent="0.25">
      <c r="A209" s="1">
        <v>9</v>
      </c>
      <c r="B209" t="s">
        <v>2</v>
      </c>
      <c r="C209" t="s">
        <v>3</v>
      </c>
      <c r="D209">
        <v>5.3999999999999999E-2</v>
      </c>
      <c r="E209">
        <v>6.142857142857143E-2</v>
      </c>
      <c r="F209">
        <v>0.85</v>
      </c>
      <c r="G209">
        <v>1</v>
      </c>
      <c r="H209">
        <v>0.84</v>
      </c>
      <c r="I209">
        <v>0.91727061461752402</v>
      </c>
      <c r="J209">
        <v>0.9</v>
      </c>
      <c r="K209">
        <v>0.96350931677018636</v>
      </c>
      <c r="L209">
        <v>0.85</v>
      </c>
      <c r="M209">
        <v>0.74096031918940775</v>
      </c>
    </row>
    <row r="210" spans="1:13" x14ac:dyDescent="0.25">
      <c r="A210" s="1">
        <v>9</v>
      </c>
      <c r="B210" t="s">
        <v>2</v>
      </c>
      <c r="C210" t="s">
        <v>33</v>
      </c>
      <c r="D210">
        <v>5.3999999999999999E-2</v>
      </c>
      <c r="E210">
        <v>6.142857142857143E-2</v>
      </c>
      <c r="F210">
        <v>0.8</v>
      </c>
      <c r="G210">
        <v>1</v>
      </c>
      <c r="J210">
        <v>0.8</v>
      </c>
      <c r="K210">
        <v>0.16666666666666671</v>
      </c>
    </row>
    <row r="211" spans="1:13" x14ac:dyDescent="0.25">
      <c r="A211" s="1">
        <v>9</v>
      </c>
      <c r="B211" t="s">
        <v>2</v>
      </c>
      <c r="C211" t="s">
        <v>34</v>
      </c>
      <c r="D211">
        <v>5.3999999999999999E-2</v>
      </c>
      <c r="E211">
        <v>6.142857142857143E-2</v>
      </c>
      <c r="F211">
        <v>0.8</v>
      </c>
      <c r="G211">
        <v>0.87149532710280375</v>
      </c>
      <c r="J211">
        <v>0.95</v>
      </c>
      <c r="K211">
        <v>0.93019038984587477</v>
      </c>
    </row>
    <row r="212" spans="1:13" x14ac:dyDescent="0.25">
      <c r="A212" s="1">
        <v>9</v>
      </c>
      <c r="B212" t="s">
        <v>2</v>
      </c>
      <c r="C212" t="s">
        <v>5</v>
      </c>
      <c r="D212">
        <v>5.3999999999999999E-2</v>
      </c>
      <c r="E212">
        <v>6.142857142857143E-2</v>
      </c>
      <c r="F212">
        <v>0.9</v>
      </c>
      <c r="G212" t="s">
        <v>4</v>
      </c>
      <c r="J212">
        <v>0.85</v>
      </c>
      <c r="K212" t="s">
        <v>4</v>
      </c>
    </row>
    <row r="213" spans="1:13" x14ac:dyDescent="0.25">
      <c r="A213" s="1">
        <v>9</v>
      </c>
      <c r="B213" t="s">
        <v>2</v>
      </c>
      <c r="C213" t="s">
        <v>6</v>
      </c>
      <c r="D213">
        <v>5.3999999999999999E-2</v>
      </c>
      <c r="F213">
        <v>0.85</v>
      </c>
      <c r="G213" t="s">
        <v>4</v>
      </c>
      <c r="K213" t="s">
        <v>4</v>
      </c>
    </row>
    <row r="214" spans="1:13" x14ac:dyDescent="0.25">
      <c r="A214" s="1">
        <v>9</v>
      </c>
      <c r="B214" t="s">
        <v>2</v>
      </c>
      <c r="C214" t="s">
        <v>7</v>
      </c>
      <c r="D214">
        <v>5.3999999999999999E-2</v>
      </c>
      <c r="E214">
        <v>6.142857142857143E-2</v>
      </c>
      <c r="F214">
        <v>0.9</v>
      </c>
      <c r="G214">
        <v>0.7975871313672922</v>
      </c>
      <c r="J214">
        <v>0.9</v>
      </c>
      <c r="K214">
        <v>0.90347490347490345</v>
      </c>
    </row>
    <row r="215" spans="1:13" x14ac:dyDescent="0.25">
      <c r="A215" s="1">
        <v>9</v>
      </c>
      <c r="B215" t="s">
        <v>2</v>
      </c>
      <c r="C215" t="s">
        <v>35</v>
      </c>
      <c r="D215">
        <v>5.3999999999999999E-2</v>
      </c>
      <c r="E215">
        <v>6.142857142857143E-2</v>
      </c>
      <c r="F215">
        <v>0.8</v>
      </c>
      <c r="G215" t="s">
        <v>4</v>
      </c>
      <c r="J215">
        <v>0.8</v>
      </c>
      <c r="K215" t="s">
        <v>4</v>
      </c>
    </row>
    <row r="216" spans="1:13" x14ac:dyDescent="0.25">
      <c r="A216" s="1">
        <v>9</v>
      </c>
      <c r="B216" t="s">
        <v>2</v>
      </c>
      <c r="C216" t="s">
        <v>36</v>
      </c>
      <c r="D216">
        <v>5.3999999999999999E-2</v>
      </c>
      <c r="E216">
        <v>6.142857142857143E-2</v>
      </c>
      <c r="F216">
        <v>0.8</v>
      </c>
      <c r="G216" t="s">
        <v>4</v>
      </c>
      <c r="J216">
        <v>0.8</v>
      </c>
      <c r="K216" t="s">
        <v>4</v>
      </c>
    </row>
    <row r="217" spans="1:13" x14ac:dyDescent="0.25">
      <c r="A217" s="1">
        <v>9</v>
      </c>
      <c r="B217" t="s">
        <v>28</v>
      </c>
      <c r="C217" t="s">
        <v>8</v>
      </c>
      <c r="E217">
        <v>3.5000000000000003E-2</v>
      </c>
      <c r="G217" t="s">
        <v>4</v>
      </c>
      <c r="H217">
        <v>0.74</v>
      </c>
      <c r="I217">
        <v>0.5571259767953104</v>
      </c>
      <c r="J217">
        <v>0.94</v>
      </c>
      <c r="K217">
        <v>0.48284149152291711</v>
      </c>
      <c r="L217">
        <v>0.94</v>
      </c>
      <c r="M217">
        <v>0.48284149152291711</v>
      </c>
    </row>
    <row r="218" spans="1:13" x14ac:dyDescent="0.25">
      <c r="A218" s="1">
        <v>9</v>
      </c>
      <c r="B218" t="s">
        <v>28</v>
      </c>
      <c r="C218" t="s">
        <v>9</v>
      </c>
      <c r="D218">
        <v>1.5432098765432094E-2</v>
      </c>
      <c r="E218">
        <v>1.5432098765432094E-2</v>
      </c>
      <c r="F218">
        <v>0.93</v>
      </c>
      <c r="G218" t="s">
        <v>4</v>
      </c>
      <c r="J218">
        <v>0.94</v>
      </c>
      <c r="K218" t="s">
        <v>4</v>
      </c>
    </row>
    <row r="219" spans="1:13" x14ac:dyDescent="0.25">
      <c r="A219" s="1">
        <v>9</v>
      </c>
      <c r="B219" t="s">
        <v>28</v>
      </c>
      <c r="C219" t="s">
        <v>10</v>
      </c>
      <c r="D219">
        <v>3.5000000000000003E-2</v>
      </c>
      <c r="F219">
        <v>0.65</v>
      </c>
      <c r="G219">
        <v>0.5571259767953104</v>
      </c>
      <c r="K219" t="s">
        <v>4</v>
      </c>
    </row>
    <row r="220" spans="1:13" x14ac:dyDescent="0.25">
      <c r="A220" s="1">
        <v>9</v>
      </c>
      <c r="B220" t="s">
        <v>11</v>
      </c>
      <c r="C220" t="s">
        <v>12</v>
      </c>
      <c r="D220">
        <v>2.0000000000000004E-2</v>
      </c>
      <c r="E220">
        <v>2.2200000000000001E-2</v>
      </c>
      <c r="F220">
        <v>0.9</v>
      </c>
      <c r="G220">
        <v>1</v>
      </c>
      <c r="H220">
        <v>0.91</v>
      </c>
      <c r="I220">
        <v>0.96204620462046209</v>
      </c>
      <c r="J220">
        <v>0.97</v>
      </c>
      <c r="K220">
        <v>0.98246753246753249</v>
      </c>
      <c r="L220">
        <v>0.93</v>
      </c>
      <c r="M220">
        <v>0.98468643862172756</v>
      </c>
    </row>
    <row r="221" spans="1:13" x14ac:dyDescent="0.25">
      <c r="A221" s="1">
        <v>9</v>
      </c>
      <c r="B221" t="s">
        <v>11</v>
      </c>
      <c r="C221" t="s">
        <v>13</v>
      </c>
      <c r="D221">
        <v>2.0000000000000004E-2</v>
      </c>
      <c r="E221">
        <v>2.2200000000000001E-2</v>
      </c>
      <c r="F221">
        <v>0.87</v>
      </c>
      <c r="G221">
        <v>1</v>
      </c>
      <c r="J221">
        <v>0.93</v>
      </c>
      <c r="K221">
        <v>1</v>
      </c>
    </row>
    <row r="222" spans="1:13" x14ac:dyDescent="0.25">
      <c r="A222" s="1">
        <v>9</v>
      </c>
      <c r="B222" t="s">
        <v>11</v>
      </c>
      <c r="C222" t="s">
        <v>14</v>
      </c>
      <c r="D222">
        <v>2.5000000000000001E-2</v>
      </c>
      <c r="E222">
        <v>2.7699999999999999E-2</v>
      </c>
      <c r="F222">
        <v>0.94</v>
      </c>
      <c r="G222">
        <v>1</v>
      </c>
      <c r="J222">
        <v>0.89</v>
      </c>
      <c r="K222" t="s">
        <v>4</v>
      </c>
    </row>
    <row r="223" spans="1:13" x14ac:dyDescent="0.25">
      <c r="A223" s="1">
        <v>9</v>
      </c>
      <c r="B223" t="s">
        <v>11</v>
      </c>
      <c r="C223" t="s">
        <v>15</v>
      </c>
      <c r="D223">
        <v>1.0000000000000002E-2</v>
      </c>
      <c r="F223">
        <v>0.95</v>
      </c>
      <c r="G223">
        <v>1</v>
      </c>
      <c r="K223" t="s">
        <v>4</v>
      </c>
    </row>
    <row r="224" spans="1:13" x14ac:dyDescent="0.25">
      <c r="A224" s="1">
        <v>9</v>
      </c>
      <c r="B224" t="s">
        <v>11</v>
      </c>
      <c r="C224" t="s">
        <v>16</v>
      </c>
      <c r="D224">
        <v>1.4999999999999999E-2</v>
      </c>
      <c r="E224">
        <v>1.66E-2</v>
      </c>
      <c r="F224">
        <v>0.91</v>
      </c>
      <c r="G224">
        <v>0.7722772277227723</v>
      </c>
      <c r="J224">
        <v>0.94</v>
      </c>
      <c r="K224">
        <v>0.96717430934615434</v>
      </c>
    </row>
    <row r="225" spans="1:13" x14ac:dyDescent="0.25">
      <c r="A225" s="1">
        <v>9</v>
      </c>
      <c r="B225" t="s">
        <v>11</v>
      </c>
      <c r="C225" t="s">
        <v>17</v>
      </c>
      <c r="D225">
        <v>1.0000000000000002E-2</v>
      </c>
      <c r="E225">
        <v>1.11E-2</v>
      </c>
      <c r="F225">
        <v>0.94</v>
      </c>
      <c r="G225" t="s">
        <v>4</v>
      </c>
      <c r="J225">
        <v>0.94</v>
      </c>
      <c r="K225" t="s">
        <v>4</v>
      </c>
    </row>
    <row r="226" spans="1:13" x14ac:dyDescent="0.25">
      <c r="A226" s="1">
        <v>9</v>
      </c>
      <c r="B226" t="s">
        <v>29</v>
      </c>
      <c r="C226" t="s">
        <v>29</v>
      </c>
      <c r="F226">
        <v>0.77</v>
      </c>
      <c r="G226">
        <v>0.72855500496053982</v>
      </c>
      <c r="J226">
        <v>0.89</v>
      </c>
      <c r="K226">
        <v>0.81138828832234988</v>
      </c>
    </row>
    <row r="227" spans="1:13" x14ac:dyDescent="0.25">
      <c r="A227" s="1">
        <v>10</v>
      </c>
      <c r="B227" t="s">
        <v>27</v>
      </c>
      <c r="C227" t="s">
        <v>18</v>
      </c>
      <c r="D227">
        <v>0.05</v>
      </c>
      <c r="E227">
        <v>0.05</v>
      </c>
      <c r="F227">
        <v>0.69</v>
      </c>
      <c r="G227">
        <v>0.42043311935560551</v>
      </c>
      <c r="H227">
        <v>0.66</v>
      </c>
      <c r="I227">
        <v>0.49518863168326144</v>
      </c>
      <c r="J227">
        <v>0.83</v>
      </c>
      <c r="K227">
        <v>0.61167327352388901</v>
      </c>
      <c r="L227">
        <v>0.92</v>
      </c>
      <c r="M227">
        <v>0.84970177211312281</v>
      </c>
    </row>
    <row r="228" spans="1:13" x14ac:dyDescent="0.25">
      <c r="A228" s="1">
        <v>10</v>
      </c>
      <c r="B228" t="s">
        <v>27</v>
      </c>
      <c r="C228" t="s">
        <v>19</v>
      </c>
      <c r="D228">
        <v>0.08</v>
      </c>
      <c r="E228">
        <v>0.08</v>
      </c>
      <c r="F228">
        <v>0.75</v>
      </c>
      <c r="G228">
        <v>0.70186467913917183</v>
      </c>
      <c r="J228">
        <v>0.95</v>
      </c>
      <c r="K228">
        <v>0.83088222543868506</v>
      </c>
    </row>
    <row r="229" spans="1:13" x14ac:dyDescent="0.25">
      <c r="A229" s="1">
        <v>10</v>
      </c>
      <c r="B229" t="s">
        <v>27</v>
      </c>
      <c r="C229" t="s">
        <v>20</v>
      </c>
      <c r="D229">
        <v>0.08</v>
      </c>
      <c r="E229">
        <v>0.08</v>
      </c>
      <c r="F229">
        <v>0.76</v>
      </c>
      <c r="G229">
        <v>0.53432020824911397</v>
      </c>
      <c r="J229">
        <v>0.94</v>
      </c>
      <c r="K229">
        <v>0.94924730396101897</v>
      </c>
    </row>
    <row r="230" spans="1:13" x14ac:dyDescent="0.25">
      <c r="A230" s="1">
        <v>10</v>
      </c>
      <c r="B230" t="s">
        <v>27</v>
      </c>
      <c r="C230" t="s">
        <v>21</v>
      </c>
      <c r="D230">
        <v>0.06</v>
      </c>
      <c r="E230">
        <v>0.06</v>
      </c>
      <c r="F230">
        <v>0.55000000000000004</v>
      </c>
      <c r="G230">
        <v>0.39562220091512629</v>
      </c>
      <c r="J230">
        <v>0.92</v>
      </c>
      <c r="K230">
        <v>0.94628188315706407</v>
      </c>
    </row>
    <row r="231" spans="1:13" x14ac:dyDescent="0.25">
      <c r="A231" s="1">
        <v>10</v>
      </c>
      <c r="B231" t="s">
        <v>27</v>
      </c>
      <c r="C231" t="s">
        <v>22</v>
      </c>
      <c r="D231">
        <v>6.5000000000000002E-2</v>
      </c>
      <c r="E231">
        <v>6.5000000000000002E-2</v>
      </c>
      <c r="F231">
        <v>0.45</v>
      </c>
      <c r="G231">
        <v>0.40361445783132532</v>
      </c>
      <c r="J231">
        <v>0.93</v>
      </c>
      <c r="K231">
        <v>0.85897435897435892</v>
      </c>
    </row>
    <row r="232" spans="1:13" x14ac:dyDescent="0.25">
      <c r="A232" s="1">
        <v>10</v>
      </c>
      <c r="B232" t="s">
        <v>27</v>
      </c>
      <c r="C232" t="s">
        <v>23</v>
      </c>
      <c r="D232">
        <v>6.5000000000000002E-2</v>
      </c>
      <c r="E232">
        <v>6.5000000000000002E-2</v>
      </c>
      <c r="F232">
        <v>0.6</v>
      </c>
      <c r="G232">
        <v>0.27831548514127619</v>
      </c>
      <c r="J232">
        <v>0.89</v>
      </c>
      <c r="K232">
        <v>0.98028724303013237</v>
      </c>
    </row>
    <row r="233" spans="1:13" x14ac:dyDescent="0.25">
      <c r="A233" s="1">
        <v>10</v>
      </c>
      <c r="B233" t="s">
        <v>27</v>
      </c>
      <c r="C233" t="s">
        <v>24</v>
      </c>
      <c r="D233">
        <v>0.02</v>
      </c>
      <c r="E233">
        <v>0.02</v>
      </c>
      <c r="F233">
        <v>0.95</v>
      </c>
      <c r="G233">
        <v>1</v>
      </c>
      <c r="J233">
        <v>0.93</v>
      </c>
      <c r="K233">
        <v>0.37759005698125359</v>
      </c>
    </row>
    <row r="234" spans="1:13" x14ac:dyDescent="0.25">
      <c r="A234" s="1">
        <v>10</v>
      </c>
      <c r="B234" t="s">
        <v>2</v>
      </c>
      <c r="C234" t="s">
        <v>3</v>
      </c>
      <c r="D234">
        <v>5.3999999999999999E-2</v>
      </c>
      <c r="E234">
        <v>6.142857142857143E-2</v>
      </c>
      <c r="F234">
        <v>0.85</v>
      </c>
      <c r="G234">
        <v>0.96626686656671668</v>
      </c>
      <c r="H234">
        <v>0.84</v>
      </c>
      <c r="I234">
        <v>0.81988621871636802</v>
      </c>
      <c r="J234">
        <v>0.9</v>
      </c>
      <c r="K234">
        <v>0.91729323308270672</v>
      </c>
      <c r="L234">
        <v>0.85</v>
      </c>
      <c r="M234">
        <v>0.95107730897137688</v>
      </c>
    </row>
    <row r="235" spans="1:13" x14ac:dyDescent="0.25">
      <c r="A235" s="1">
        <v>10</v>
      </c>
      <c r="B235" t="s">
        <v>2</v>
      </c>
      <c r="C235" t="s">
        <v>33</v>
      </c>
      <c r="D235">
        <v>5.3999999999999999E-2</v>
      </c>
      <c r="E235">
        <v>6.142857142857143E-2</v>
      </c>
      <c r="F235">
        <v>0.8</v>
      </c>
      <c r="G235" t="s">
        <v>4</v>
      </c>
      <c r="J235">
        <v>0.8</v>
      </c>
      <c r="K235" t="s">
        <v>4</v>
      </c>
    </row>
    <row r="236" spans="1:13" x14ac:dyDescent="0.25">
      <c r="A236" s="1">
        <v>10</v>
      </c>
      <c r="B236" t="s">
        <v>2</v>
      </c>
      <c r="C236" t="s">
        <v>34</v>
      </c>
      <c r="D236">
        <v>5.3999999999999999E-2</v>
      </c>
      <c r="E236">
        <v>6.142857142857143E-2</v>
      </c>
      <c r="F236">
        <v>0.8</v>
      </c>
      <c r="G236">
        <v>0.81327800829875518</v>
      </c>
      <c r="J236">
        <v>0.95</v>
      </c>
      <c r="K236">
        <v>0.97994046848712302</v>
      </c>
    </row>
    <row r="237" spans="1:13" x14ac:dyDescent="0.25">
      <c r="A237" s="1">
        <v>10</v>
      </c>
      <c r="B237" t="s">
        <v>2</v>
      </c>
      <c r="C237" t="s">
        <v>5</v>
      </c>
      <c r="D237">
        <v>5.3999999999999999E-2</v>
      </c>
      <c r="E237">
        <v>6.142857142857143E-2</v>
      </c>
      <c r="F237">
        <v>0.9</v>
      </c>
      <c r="G237">
        <v>1</v>
      </c>
      <c r="J237">
        <v>0.85</v>
      </c>
      <c r="K237">
        <v>0.90707553431567767</v>
      </c>
    </row>
    <row r="238" spans="1:13" x14ac:dyDescent="0.25">
      <c r="A238" s="1">
        <v>10</v>
      </c>
      <c r="B238" t="s">
        <v>2</v>
      </c>
      <c r="C238" t="s">
        <v>6</v>
      </c>
      <c r="D238">
        <v>5.3999999999999999E-2</v>
      </c>
      <c r="F238">
        <v>0.85</v>
      </c>
      <c r="G238" t="s">
        <v>4</v>
      </c>
      <c r="K238" t="s">
        <v>4</v>
      </c>
    </row>
    <row r="239" spans="1:13" x14ac:dyDescent="0.25">
      <c r="A239" s="1">
        <v>10</v>
      </c>
      <c r="B239" t="s">
        <v>2</v>
      </c>
      <c r="C239" t="s">
        <v>7</v>
      </c>
      <c r="D239">
        <v>5.3999999999999999E-2</v>
      </c>
      <c r="E239">
        <v>6.142857142857143E-2</v>
      </c>
      <c r="F239">
        <v>0.9</v>
      </c>
      <c r="G239">
        <v>0.5</v>
      </c>
      <c r="J239">
        <v>0.9</v>
      </c>
      <c r="K239">
        <v>1</v>
      </c>
    </row>
    <row r="240" spans="1:13" x14ac:dyDescent="0.25">
      <c r="A240" s="1">
        <v>10</v>
      </c>
      <c r="B240" t="s">
        <v>2</v>
      </c>
      <c r="C240" t="s">
        <v>35</v>
      </c>
      <c r="D240">
        <v>5.3999999999999999E-2</v>
      </c>
      <c r="E240">
        <v>6.142857142857143E-2</v>
      </c>
      <c r="F240">
        <v>0.8</v>
      </c>
      <c r="G240" t="s">
        <v>4</v>
      </c>
      <c r="J240">
        <v>0.8</v>
      </c>
      <c r="K240" t="s">
        <v>4</v>
      </c>
    </row>
    <row r="241" spans="1:13" x14ac:dyDescent="0.25">
      <c r="A241" s="1">
        <v>10</v>
      </c>
      <c r="B241" t="s">
        <v>2</v>
      </c>
      <c r="C241" t="s">
        <v>36</v>
      </c>
      <c r="D241">
        <v>5.3999999999999999E-2</v>
      </c>
      <c r="E241">
        <v>6.142857142857143E-2</v>
      </c>
      <c r="F241">
        <v>0.8</v>
      </c>
      <c r="G241" t="s">
        <v>4</v>
      </c>
      <c r="J241">
        <v>0.8</v>
      </c>
      <c r="K241" t="s">
        <v>4</v>
      </c>
    </row>
    <row r="242" spans="1:13" x14ac:dyDescent="0.25">
      <c r="A242" s="1">
        <v>10</v>
      </c>
      <c r="B242" t="s">
        <v>28</v>
      </c>
      <c r="C242" t="s">
        <v>8</v>
      </c>
      <c r="E242">
        <v>3.5000000000000003E-2</v>
      </c>
      <c r="G242" t="s">
        <v>4</v>
      </c>
      <c r="H242">
        <v>0.74</v>
      </c>
      <c r="I242">
        <v>0.52942907592701594</v>
      </c>
      <c r="J242">
        <v>0.94</v>
      </c>
      <c r="K242">
        <v>0.61859628909902231</v>
      </c>
      <c r="L242">
        <v>0.94</v>
      </c>
      <c r="M242">
        <v>0.61859628909902231</v>
      </c>
    </row>
    <row r="243" spans="1:13" x14ac:dyDescent="0.25">
      <c r="A243" s="1">
        <v>10</v>
      </c>
      <c r="B243" t="s">
        <v>28</v>
      </c>
      <c r="C243" t="s">
        <v>9</v>
      </c>
      <c r="D243">
        <v>1.5432098765432094E-2</v>
      </c>
      <c r="E243">
        <v>1.5432098765432094E-2</v>
      </c>
      <c r="F243">
        <v>0.93</v>
      </c>
      <c r="G243" t="s">
        <v>4</v>
      </c>
      <c r="J243">
        <v>0.94</v>
      </c>
      <c r="K243" t="s">
        <v>4</v>
      </c>
    </row>
    <row r="244" spans="1:13" x14ac:dyDescent="0.25">
      <c r="A244" s="1">
        <v>10</v>
      </c>
      <c r="B244" t="s">
        <v>28</v>
      </c>
      <c r="C244" t="s">
        <v>10</v>
      </c>
      <c r="D244">
        <v>3.5000000000000003E-2</v>
      </c>
      <c r="F244">
        <v>0.65</v>
      </c>
      <c r="G244">
        <v>0.52942907592701594</v>
      </c>
      <c r="K244" t="s">
        <v>4</v>
      </c>
    </row>
    <row r="245" spans="1:13" x14ac:dyDescent="0.25">
      <c r="A245" s="1">
        <v>10</v>
      </c>
      <c r="B245" t="s">
        <v>11</v>
      </c>
      <c r="C245" t="s">
        <v>12</v>
      </c>
      <c r="D245">
        <v>2.0000000000000004E-2</v>
      </c>
      <c r="E245">
        <v>2.2200000000000001E-2</v>
      </c>
      <c r="F245">
        <v>0.9</v>
      </c>
      <c r="G245">
        <v>1</v>
      </c>
      <c r="H245">
        <v>0.91</v>
      </c>
      <c r="I245">
        <v>0.96240279677762586</v>
      </c>
      <c r="J245">
        <v>0.97</v>
      </c>
      <c r="K245">
        <v>0.99001571439733982</v>
      </c>
      <c r="L245">
        <v>0.93</v>
      </c>
      <c r="M245">
        <v>0.9913306305211218</v>
      </c>
    </row>
    <row r="246" spans="1:13" x14ac:dyDescent="0.25">
      <c r="A246" s="1">
        <v>10</v>
      </c>
      <c r="B246" t="s">
        <v>11</v>
      </c>
      <c r="C246" t="s">
        <v>13</v>
      </c>
      <c r="D246">
        <v>2.0000000000000004E-2</v>
      </c>
      <c r="E246">
        <v>2.2200000000000001E-2</v>
      </c>
      <c r="F246">
        <v>0.87</v>
      </c>
      <c r="G246">
        <v>1</v>
      </c>
      <c r="J246">
        <v>0.93</v>
      </c>
      <c r="K246">
        <v>1</v>
      </c>
    </row>
    <row r="247" spans="1:13" x14ac:dyDescent="0.25">
      <c r="A247" s="1">
        <v>10</v>
      </c>
      <c r="B247" t="s">
        <v>11</v>
      </c>
      <c r="C247" t="s">
        <v>14</v>
      </c>
      <c r="D247">
        <v>2.5000000000000001E-2</v>
      </c>
      <c r="E247">
        <v>2.7699999999999999E-2</v>
      </c>
      <c r="F247">
        <v>0.94</v>
      </c>
      <c r="G247">
        <v>1</v>
      </c>
      <c r="J247">
        <v>0.89</v>
      </c>
      <c r="K247" t="s">
        <v>4</v>
      </c>
    </row>
    <row r="248" spans="1:13" x14ac:dyDescent="0.25">
      <c r="A248" s="1">
        <v>10</v>
      </c>
      <c r="B248" t="s">
        <v>11</v>
      </c>
      <c r="C248" t="s">
        <v>15</v>
      </c>
      <c r="D248">
        <v>1.0000000000000002E-2</v>
      </c>
      <c r="F248">
        <v>0.95</v>
      </c>
      <c r="G248">
        <v>1</v>
      </c>
      <c r="K248" t="s">
        <v>4</v>
      </c>
    </row>
    <row r="249" spans="1:13" x14ac:dyDescent="0.25">
      <c r="A249" s="1">
        <v>10</v>
      </c>
      <c r="B249" t="s">
        <v>11</v>
      </c>
      <c r="C249" t="s">
        <v>16</v>
      </c>
      <c r="D249">
        <v>1.4999999999999999E-2</v>
      </c>
      <c r="E249">
        <v>1.66E-2</v>
      </c>
      <c r="F249">
        <v>0.91</v>
      </c>
      <c r="G249">
        <v>0.7744167806657547</v>
      </c>
      <c r="J249">
        <v>0.94</v>
      </c>
      <c r="K249">
        <v>0.98149515675707721</v>
      </c>
    </row>
    <row r="250" spans="1:13" x14ac:dyDescent="0.25">
      <c r="A250" s="1">
        <v>10</v>
      </c>
      <c r="B250" t="s">
        <v>11</v>
      </c>
      <c r="C250" t="s">
        <v>17</v>
      </c>
      <c r="D250">
        <v>1.0000000000000002E-2</v>
      </c>
      <c r="E250">
        <v>1.11E-2</v>
      </c>
      <c r="F250">
        <v>0.94</v>
      </c>
      <c r="G250" t="s">
        <v>4</v>
      </c>
      <c r="J250">
        <v>0.94</v>
      </c>
      <c r="K250" t="s">
        <v>4</v>
      </c>
    </row>
    <row r="251" spans="1:13" x14ac:dyDescent="0.25">
      <c r="A251" s="1">
        <v>10</v>
      </c>
      <c r="B251" t="s">
        <v>29</v>
      </c>
      <c r="C251" t="s">
        <v>29</v>
      </c>
      <c r="F251">
        <v>0.77</v>
      </c>
      <c r="G251">
        <v>0.64417991841936539</v>
      </c>
      <c r="J251">
        <v>0.89</v>
      </c>
      <c r="K251">
        <v>0.88312649128003184</v>
      </c>
    </row>
    <row r="252" spans="1:13" x14ac:dyDescent="0.25">
      <c r="A252" s="1">
        <v>11</v>
      </c>
      <c r="B252" t="s">
        <v>27</v>
      </c>
      <c r="C252" t="s">
        <v>18</v>
      </c>
      <c r="D252">
        <v>0.05</v>
      </c>
      <c r="E252">
        <v>0.05</v>
      </c>
      <c r="F252">
        <v>0.69</v>
      </c>
      <c r="G252">
        <v>0.88696748527912894</v>
      </c>
      <c r="H252">
        <v>0.66</v>
      </c>
      <c r="I252">
        <v>0.66961453425425232</v>
      </c>
      <c r="J252">
        <v>0.83</v>
      </c>
      <c r="K252">
        <v>0.41467509124159002</v>
      </c>
      <c r="L252">
        <v>0.92</v>
      </c>
      <c r="M252">
        <v>0.82719233033815509</v>
      </c>
    </row>
    <row r="253" spans="1:13" x14ac:dyDescent="0.25">
      <c r="A253" s="1">
        <v>11</v>
      </c>
      <c r="B253" t="s">
        <v>27</v>
      </c>
      <c r="C253" t="s">
        <v>19</v>
      </c>
      <c r="D253">
        <v>0.08</v>
      </c>
      <c r="E253">
        <v>0.08</v>
      </c>
      <c r="F253">
        <v>0.75</v>
      </c>
      <c r="G253">
        <v>0.84552690108391748</v>
      </c>
      <c r="J253">
        <v>0.95</v>
      </c>
      <c r="K253">
        <v>0.88371148442268899</v>
      </c>
    </row>
    <row r="254" spans="1:13" x14ac:dyDescent="0.25">
      <c r="A254" s="1">
        <v>11</v>
      </c>
      <c r="B254" t="s">
        <v>27</v>
      </c>
      <c r="C254" t="s">
        <v>20</v>
      </c>
      <c r="D254">
        <v>0.08</v>
      </c>
      <c r="E254">
        <v>0.08</v>
      </c>
      <c r="F254">
        <v>0.76</v>
      </c>
      <c r="G254">
        <v>0.44312117751043217</v>
      </c>
      <c r="J254">
        <v>0.94</v>
      </c>
      <c r="K254">
        <v>0.95930469294333975</v>
      </c>
    </row>
    <row r="255" spans="1:13" x14ac:dyDescent="0.25">
      <c r="A255" s="1">
        <v>11</v>
      </c>
      <c r="B255" t="s">
        <v>27</v>
      </c>
      <c r="C255" t="s">
        <v>21</v>
      </c>
      <c r="D255">
        <v>0.06</v>
      </c>
      <c r="E255">
        <v>0.06</v>
      </c>
      <c r="F255">
        <v>0.55000000000000004</v>
      </c>
      <c r="G255">
        <v>0.5634763156080258</v>
      </c>
      <c r="J255">
        <v>0.92</v>
      </c>
      <c r="K255">
        <v>0.95870300442390677</v>
      </c>
    </row>
    <row r="256" spans="1:13" x14ac:dyDescent="0.25">
      <c r="A256" s="1">
        <v>11</v>
      </c>
      <c r="B256" t="s">
        <v>27</v>
      </c>
      <c r="C256" t="s">
        <v>22</v>
      </c>
      <c r="D256">
        <v>6.5000000000000002E-2</v>
      </c>
      <c r="E256">
        <v>6.5000000000000002E-2</v>
      </c>
      <c r="F256">
        <v>0.45</v>
      </c>
      <c r="G256">
        <v>0.48333333333333328</v>
      </c>
      <c r="J256">
        <v>0.93</v>
      </c>
      <c r="K256">
        <v>0.70833333333333337</v>
      </c>
    </row>
    <row r="257" spans="1:13" x14ac:dyDescent="0.25">
      <c r="A257" s="1">
        <v>11</v>
      </c>
      <c r="B257" t="s">
        <v>27</v>
      </c>
      <c r="C257" t="s">
        <v>23</v>
      </c>
      <c r="D257">
        <v>6.5000000000000002E-2</v>
      </c>
      <c r="E257">
        <v>6.5000000000000002E-2</v>
      </c>
      <c r="F257">
        <v>0.6</v>
      </c>
      <c r="G257">
        <v>0.75840978593272168</v>
      </c>
      <c r="J257">
        <v>0.89</v>
      </c>
      <c r="K257">
        <v>0.97177419354838712</v>
      </c>
    </row>
    <row r="258" spans="1:13" x14ac:dyDescent="0.25">
      <c r="A258" s="1">
        <v>11</v>
      </c>
      <c r="B258" t="s">
        <v>27</v>
      </c>
      <c r="C258" t="s">
        <v>24</v>
      </c>
      <c r="D258">
        <v>0.02</v>
      </c>
      <c r="E258">
        <v>0.02</v>
      </c>
      <c r="F258">
        <v>0.95</v>
      </c>
      <c r="G258">
        <v>0.9638001073253214</v>
      </c>
      <c r="J258">
        <v>0.93</v>
      </c>
      <c r="K258">
        <v>0.62582802389585523</v>
      </c>
    </row>
    <row r="259" spans="1:13" x14ac:dyDescent="0.25">
      <c r="A259" s="1">
        <v>11</v>
      </c>
      <c r="B259" t="s">
        <v>2</v>
      </c>
      <c r="C259" t="s">
        <v>3</v>
      </c>
      <c r="D259">
        <v>5.3999999999999999E-2</v>
      </c>
      <c r="E259">
        <v>6.142857142857143E-2</v>
      </c>
      <c r="F259">
        <v>0.85</v>
      </c>
      <c r="G259">
        <v>0.94193989071038264</v>
      </c>
      <c r="H259">
        <v>0.84</v>
      </c>
      <c r="I259">
        <v>0.85573917635328922</v>
      </c>
      <c r="J259">
        <v>0.9</v>
      </c>
      <c r="K259">
        <v>0.95246085011185677</v>
      </c>
      <c r="L259">
        <v>0.85</v>
      </c>
      <c r="M259">
        <v>0.94585728117182377</v>
      </c>
    </row>
    <row r="260" spans="1:13" x14ac:dyDescent="0.25">
      <c r="A260" s="1">
        <v>11</v>
      </c>
      <c r="B260" t="s">
        <v>2</v>
      </c>
      <c r="C260" t="s">
        <v>33</v>
      </c>
      <c r="D260">
        <v>5.3999999999999999E-2</v>
      </c>
      <c r="E260">
        <v>6.142857142857143E-2</v>
      </c>
      <c r="F260">
        <v>0.8</v>
      </c>
      <c r="G260">
        <v>0.83660130718954251</v>
      </c>
      <c r="J260">
        <v>0.8</v>
      </c>
      <c r="K260">
        <v>0.94832826747720367</v>
      </c>
    </row>
    <row r="261" spans="1:13" x14ac:dyDescent="0.25">
      <c r="A261" s="1">
        <v>11</v>
      </c>
      <c r="B261" t="s">
        <v>2</v>
      </c>
      <c r="C261" t="s">
        <v>34</v>
      </c>
      <c r="D261">
        <v>5.3999999999999999E-2</v>
      </c>
      <c r="E261">
        <v>6.142857142857143E-2</v>
      </c>
      <c r="F261">
        <v>0.8</v>
      </c>
      <c r="G261">
        <v>0.76</v>
      </c>
      <c r="J261">
        <v>0.95</v>
      </c>
      <c r="K261">
        <v>0.97787610619469023</v>
      </c>
    </row>
    <row r="262" spans="1:13" x14ac:dyDescent="0.25">
      <c r="A262" s="1">
        <v>11</v>
      </c>
      <c r="B262" t="s">
        <v>2</v>
      </c>
      <c r="C262" t="s">
        <v>5</v>
      </c>
      <c r="D262">
        <v>5.3999999999999999E-2</v>
      </c>
      <c r="E262">
        <v>6.142857142857143E-2</v>
      </c>
      <c r="F262">
        <v>0.9</v>
      </c>
      <c r="G262">
        <v>0.88441550751323172</v>
      </c>
      <c r="J262">
        <v>0.85</v>
      </c>
      <c r="K262">
        <v>0.90476390090354442</v>
      </c>
    </row>
    <row r="263" spans="1:13" x14ac:dyDescent="0.25">
      <c r="A263" s="1">
        <v>11</v>
      </c>
      <c r="B263" t="s">
        <v>2</v>
      </c>
      <c r="C263" t="s">
        <v>6</v>
      </c>
      <c r="D263">
        <v>5.3999999999999999E-2</v>
      </c>
      <c r="F263">
        <v>0.85</v>
      </c>
      <c r="G263" t="s">
        <v>4</v>
      </c>
      <c r="K263" t="s">
        <v>4</v>
      </c>
    </row>
    <row r="264" spans="1:13" x14ac:dyDescent="0.25">
      <c r="A264" s="1">
        <v>11</v>
      </c>
      <c r="B264" t="s">
        <v>2</v>
      </c>
      <c r="C264" t="s">
        <v>7</v>
      </c>
      <c r="D264">
        <v>5.3999999999999999E-2</v>
      </c>
      <c r="E264">
        <v>6.142857142857143E-2</v>
      </c>
      <c r="F264">
        <v>0.9</v>
      </c>
      <c r="G264" t="s">
        <v>4</v>
      </c>
      <c r="J264">
        <v>0.9</v>
      </c>
      <c r="K264" t="s">
        <v>4</v>
      </c>
    </row>
    <row r="265" spans="1:13" x14ac:dyDescent="0.25">
      <c r="A265" s="1">
        <v>11</v>
      </c>
      <c r="B265" t="s">
        <v>2</v>
      </c>
      <c r="C265" t="s">
        <v>35</v>
      </c>
      <c r="D265">
        <v>5.3999999999999999E-2</v>
      </c>
      <c r="E265">
        <v>6.142857142857143E-2</v>
      </c>
      <c r="F265">
        <v>0.8</v>
      </c>
      <c r="G265" t="s">
        <v>4</v>
      </c>
      <c r="J265">
        <v>0.8</v>
      </c>
      <c r="K265" t="s">
        <v>4</v>
      </c>
    </row>
    <row r="266" spans="1:13" x14ac:dyDescent="0.25">
      <c r="A266" s="1">
        <v>11</v>
      </c>
      <c r="B266" t="s">
        <v>2</v>
      </c>
      <c r="C266" t="s">
        <v>36</v>
      </c>
      <c r="D266">
        <v>5.3999999999999999E-2</v>
      </c>
      <c r="E266">
        <v>6.142857142857143E-2</v>
      </c>
      <c r="F266">
        <v>0.8</v>
      </c>
      <c r="G266" t="s">
        <v>4</v>
      </c>
      <c r="J266">
        <v>0.8</v>
      </c>
      <c r="K266" t="s">
        <v>4</v>
      </c>
    </row>
    <row r="267" spans="1:13" x14ac:dyDescent="0.25">
      <c r="A267" s="1">
        <v>11</v>
      </c>
      <c r="B267" t="s">
        <v>28</v>
      </c>
      <c r="C267" t="s">
        <v>8</v>
      </c>
      <c r="E267">
        <v>3.5000000000000003E-2</v>
      </c>
      <c r="G267" t="s">
        <v>4</v>
      </c>
      <c r="H267">
        <v>0.74</v>
      </c>
      <c r="I267">
        <v>0.69474797321113857</v>
      </c>
      <c r="J267">
        <v>0.94</v>
      </c>
      <c r="K267">
        <v>0.58011682697606448</v>
      </c>
      <c r="L267">
        <v>0.94</v>
      </c>
      <c r="M267">
        <v>0.58011682697606448</v>
      </c>
    </row>
    <row r="268" spans="1:13" x14ac:dyDescent="0.25">
      <c r="A268" s="1">
        <v>11</v>
      </c>
      <c r="B268" t="s">
        <v>28</v>
      </c>
      <c r="C268" t="s">
        <v>9</v>
      </c>
      <c r="D268">
        <v>1.5432098765432094E-2</v>
      </c>
      <c r="E268">
        <v>1.5432098765432094E-2</v>
      </c>
      <c r="F268">
        <v>0.93</v>
      </c>
      <c r="G268" t="s">
        <v>4</v>
      </c>
      <c r="J268">
        <v>0.94</v>
      </c>
      <c r="K268" t="s">
        <v>4</v>
      </c>
    </row>
    <row r="269" spans="1:13" x14ac:dyDescent="0.25">
      <c r="A269" s="1">
        <v>11</v>
      </c>
      <c r="B269" t="s">
        <v>28</v>
      </c>
      <c r="C269" t="s">
        <v>10</v>
      </c>
      <c r="D269">
        <v>3.5000000000000003E-2</v>
      </c>
      <c r="F269">
        <v>0.65</v>
      </c>
      <c r="G269">
        <v>0.69474797321113857</v>
      </c>
      <c r="K269" t="s">
        <v>4</v>
      </c>
    </row>
    <row r="270" spans="1:13" x14ac:dyDescent="0.25">
      <c r="A270" s="1">
        <v>11</v>
      </c>
      <c r="B270" t="s">
        <v>11</v>
      </c>
      <c r="C270" t="s">
        <v>12</v>
      </c>
      <c r="D270">
        <v>2.0000000000000004E-2</v>
      </c>
      <c r="E270">
        <v>2.2200000000000001E-2</v>
      </c>
      <c r="F270">
        <v>0.9</v>
      </c>
      <c r="G270">
        <v>1</v>
      </c>
      <c r="H270">
        <v>0.91</v>
      </c>
      <c r="I270">
        <v>0.98292349726775963</v>
      </c>
      <c r="J270">
        <v>0.97</v>
      </c>
      <c r="K270">
        <v>0.97542997542997545</v>
      </c>
      <c r="L270">
        <v>0.93</v>
      </c>
      <c r="M270">
        <v>0.97760108743715302</v>
      </c>
    </row>
    <row r="271" spans="1:13" x14ac:dyDescent="0.25">
      <c r="A271" s="1">
        <v>11</v>
      </c>
      <c r="B271" t="s">
        <v>11</v>
      </c>
      <c r="C271" t="s">
        <v>13</v>
      </c>
      <c r="D271">
        <v>2.0000000000000004E-2</v>
      </c>
      <c r="E271">
        <v>2.2200000000000001E-2</v>
      </c>
      <c r="F271">
        <v>0.87</v>
      </c>
      <c r="G271">
        <v>1</v>
      </c>
      <c r="J271">
        <v>0.93</v>
      </c>
      <c r="K271">
        <v>1</v>
      </c>
    </row>
    <row r="272" spans="1:13" x14ac:dyDescent="0.25">
      <c r="A272" s="1">
        <v>11</v>
      </c>
      <c r="B272" t="s">
        <v>11</v>
      </c>
      <c r="C272" t="s">
        <v>14</v>
      </c>
      <c r="D272">
        <v>2.5000000000000001E-2</v>
      </c>
      <c r="E272">
        <v>2.7699999999999999E-2</v>
      </c>
      <c r="F272">
        <v>0.94</v>
      </c>
      <c r="G272">
        <v>1</v>
      </c>
      <c r="J272">
        <v>0.89</v>
      </c>
      <c r="K272" t="s">
        <v>4</v>
      </c>
    </row>
    <row r="273" spans="1:13" x14ac:dyDescent="0.25">
      <c r="A273" s="1">
        <v>11</v>
      </c>
      <c r="B273" t="s">
        <v>11</v>
      </c>
      <c r="C273" t="s">
        <v>15</v>
      </c>
      <c r="D273">
        <v>1.0000000000000002E-2</v>
      </c>
      <c r="F273">
        <v>0.95</v>
      </c>
      <c r="G273">
        <v>1</v>
      </c>
      <c r="K273" t="s">
        <v>4</v>
      </c>
    </row>
    <row r="274" spans="1:13" x14ac:dyDescent="0.25">
      <c r="A274" s="1">
        <v>11</v>
      </c>
      <c r="B274" t="s">
        <v>11</v>
      </c>
      <c r="C274" t="s">
        <v>16</v>
      </c>
      <c r="D274">
        <v>1.4999999999999999E-2</v>
      </c>
      <c r="E274">
        <v>1.66E-2</v>
      </c>
      <c r="F274">
        <v>0.91</v>
      </c>
      <c r="G274">
        <v>0.89754098360655743</v>
      </c>
      <c r="J274">
        <v>0.94</v>
      </c>
      <c r="K274">
        <v>0.9505494505494505</v>
      </c>
    </row>
    <row r="275" spans="1:13" x14ac:dyDescent="0.25">
      <c r="A275" s="1">
        <v>11</v>
      </c>
      <c r="B275" t="s">
        <v>11</v>
      </c>
      <c r="C275" t="s">
        <v>17</v>
      </c>
      <c r="D275">
        <v>1.0000000000000002E-2</v>
      </c>
      <c r="E275">
        <v>1.11E-2</v>
      </c>
      <c r="F275">
        <v>0.94</v>
      </c>
      <c r="G275" t="s">
        <v>4</v>
      </c>
      <c r="J275">
        <v>0.94</v>
      </c>
      <c r="K275" t="s">
        <v>4</v>
      </c>
    </row>
    <row r="276" spans="1:13" x14ac:dyDescent="0.25">
      <c r="A276" s="1">
        <v>11</v>
      </c>
      <c r="B276" t="s">
        <v>29</v>
      </c>
      <c r="C276" t="s">
        <v>29</v>
      </c>
      <c r="F276">
        <v>0.77</v>
      </c>
      <c r="G276">
        <v>0.7606531672740926</v>
      </c>
      <c r="J276">
        <v>0.89</v>
      </c>
      <c r="K276">
        <v>0.86616358997646525</v>
      </c>
    </row>
    <row r="277" spans="1:13" x14ac:dyDescent="0.25">
      <c r="A277" s="1">
        <v>13</v>
      </c>
      <c r="B277" t="s">
        <v>27</v>
      </c>
      <c r="C277" t="s">
        <v>18</v>
      </c>
      <c r="D277">
        <v>0.05</v>
      </c>
      <c r="E277">
        <v>0.05</v>
      </c>
      <c r="F277">
        <v>0.69</v>
      </c>
      <c r="G277">
        <v>0.86745455743215527</v>
      </c>
      <c r="H277">
        <v>0.66</v>
      </c>
      <c r="I277">
        <v>0.69685891503801201</v>
      </c>
      <c r="J277">
        <v>0.83</v>
      </c>
      <c r="K277">
        <v>0.67784752789007208</v>
      </c>
      <c r="L277">
        <v>0.92</v>
      </c>
      <c r="M277">
        <v>0.87437207094446978</v>
      </c>
    </row>
    <row r="278" spans="1:13" x14ac:dyDescent="0.25">
      <c r="A278" s="1">
        <v>13</v>
      </c>
      <c r="B278" t="s">
        <v>27</v>
      </c>
      <c r="C278" t="s">
        <v>19</v>
      </c>
      <c r="D278">
        <v>0.08</v>
      </c>
      <c r="E278">
        <v>0.08</v>
      </c>
      <c r="F278">
        <v>0.75</v>
      </c>
      <c r="G278">
        <v>0.83495998103701308</v>
      </c>
      <c r="J278">
        <v>0.95</v>
      </c>
      <c r="K278">
        <v>0.93941879501507175</v>
      </c>
    </row>
    <row r="279" spans="1:13" x14ac:dyDescent="0.25">
      <c r="A279" s="1">
        <v>13</v>
      </c>
      <c r="B279" t="s">
        <v>27</v>
      </c>
      <c r="C279" t="s">
        <v>20</v>
      </c>
      <c r="D279">
        <v>0.08</v>
      </c>
      <c r="E279">
        <v>0.08</v>
      </c>
      <c r="F279">
        <v>0.76</v>
      </c>
      <c r="G279">
        <v>0.71079279953473529</v>
      </c>
      <c r="J279">
        <v>0.94</v>
      </c>
      <c r="K279">
        <v>0.99101113578452193</v>
      </c>
    </row>
    <row r="280" spans="1:13" x14ac:dyDescent="0.25">
      <c r="A280" s="1">
        <v>13</v>
      </c>
      <c r="B280" t="s">
        <v>27</v>
      </c>
      <c r="C280" t="s">
        <v>21</v>
      </c>
      <c r="D280">
        <v>0.06</v>
      </c>
      <c r="E280">
        <v>0.06</v>
      </c>
      <c r="F280">
        <v>0.55000000000000004</v>
      </c>
      <c r="G280">
        <v>0.62744790499663905</v>
      </c>
      <c r="J280">
        <v>0.92</v>
      </c>
      <c r="K280">
        <v>0.98068399616674651</v>
      </c>
    </row>
    <row r="281" spans="1:13" x14ac:dyDescent="0.25">
      <c r="A281" s="1">
        <v>13</v>
      </c>
      <c r="B281" t="s">
        <v>27</v>
      </c>
      <c r="C281" t="s">
        <v>22</v>
      </c>
      <c r="D281">
        <v>6.5000000000000002E-2</v>
      </c>
      <c r="E281">
        <v>6.5000000000000002E-2</v>
      </c>
      <c r="F281">
        <v>0.45</v>
      </c>
      <c r="G281">
        <v>0.58333333333333337</v>
      </c>
      <c r="J281">
        <v>0.93</v>
      </c>
      <c r="K281">
        <v>0.65909090909090906</v>
      </c>
    </row>
    <row r="282" spans="1:13" x14ac:dyDescent="0.25">
      <c r="A282" s="1">
        <v>13</v>
      </c>
      <c r="B282" t="s">
        <v>27</v>
      </c>
      <c r="C282" t="s">
        <v>23</v>
      </c>
      <c r="D282">
        <v>6.5000000000000002E-2</v>
      </c>
      <c r="E282">
        <v>6.5000000000000002E-2</v>
      </c>
      <c r="F282">
        <v>0.6</v>
      </c>
      <c r="G282">
        <v>0.46283478784231119</v>
      </c>
      <c r="J282">
        <v>0.89</v>
      </c>
      <c r="K282">
        <v>0.98794350671718911</v>
      </c>
    </row>
    <row r="283" spans="1:13" x14ac:dyDescent="0.25">
      <c r="A283" s="1">
        <v>13</v>
      </c>
      <c r="B283" t="s">
        <v>27</v>
      </c>
      <c r="C283" t="s">
        <v>24</v>
      </c>
      <c r="D283">
        <v>0.02</v>
      </c>
      <c r="E283">
        <v>0.02</v>
      </c>
      <c r="F283">
        <v>0.95</v>
      </c>
      <c r="G283">
        <v>0.99999959112011005</v>
      </c>
      <c r="J283">
        <v>0.93</v>
      </c>
      <c r="K283">
        <v>0.65056110703375425</v>
      </c>
    </row>
    <row r="284" spans="1:13" x14ac:dyDescent="0.25">
      <c r="A284" s="1">
        <v>13</v>
      </c>
      <c r="B284" t="s">
        <v>2</v>
      </c>
      <c r="C284" t="s">
        <v>3</v>
      </c>
      <c r="D284">
        <v>5.3999999999999999E-2</v>
      </c>
      <c r="E284">
        <v>6.142857142857143E-2</v>
      </c>
      <c r="F284">
        <v>0.85</v>
      </c>
      <c r="G284">
        <v>1</v>
      </c>
      <c r="H284">
        <v>0.84</v>
      </c>
      <c r="I284">
        <v>0.8172573828711629</v>
      </c>
      <c r="J284">
        <v>0.9</v>
      </c>
      <c r="K284">
        <v>0.85714285714285698</v>
      </c>
      <c r="L284">
        <v>0.85</v>
      </c>
      <c r="M284">
        <v>0.84765978069549508</v>
      </c>
    </row>
    <row r="285" spans="1:13" x14ac:dyDescent="0.25">
      <c r="A285" s="1">
        <v>13</v>
      </c>
      <c r="B285" t="s">
        <v>2</v>
      </c>
      <c r="C285" t="s">
        <v>33</v>
      </c>
      <c r="D285">
        <v>5.3999999999999999E-2</v>
      </c>
      <c r="E285">
        <v>6.142857142857143E-2</v>
      </c>
      <c r="F285">
        <v>0.8</v>
      </c>
      <c r="G285">
        <v>0.81578947368421095</v>
      </c>
      <c r="J285">
        <v>0.8</v>
      </c>
      <c r="K285">
        <v>0.64102564102564108</v>
      </c>
    </row>
    <row r="286" spans="1:13" x14ac:dyDescent="0.25">
      <c r="A286" s="1">
        <v>13</v>
      </c>
      <c r="B286" t="s">
        <v>2</v>
      </c>
      <c r="C286" t="s">
        <v>34</v>
      </c>
      <c r="D286">
        <v>5.3999999999999999E-2</v>
      </c>
      <c r="E286">
        <v>6.142857142857143E-2</v>
      </c>
      <c r="F286">
        <v>0.8</v>
      </c>
      <c r="G286">
        <v>0.80807876747785989</v>
      </c>
      <c r="J286">
        <v>0.95</v>
      </c>
      <c r="K286">
        <v>0.91287878787878785</v>
      </c>
    </row>
    <row r="287" spans="1:13" x14ac:dyDescent="0.25">
      <c r="A287" s="1">
        <v>13</v>
      </c>
      <c r="B287" t="s">
        <v>2</v>
      </c>
      <c r="C287" t="s">
        <v>5</v>
      </c>
      <c r="D287">
        <v>5.3999999999999999E-2</v>
      </c>
      <c r="E287">
        <v>6.142857142857143E-2</v>
      </c>
      <c r="F287">
        <v>0.9</v>
      </c>
      <c r="G287" t="s">
        <v>4</v>
      </c>
      <c r="J287">
        <v>0.85</v>
      </c>
      <c r="K287" t="s">
        <v>4</v>
      </c>
    </row>
    <row r="288" spans="1:13" x14ac:dyDescent="0.25">
      <c r="A288" s="1">
        <v>13</v>
      </c>
      <c r="B288" t="s">
        <v>2</v>
      </c>
      <c r="C288" t="s">
        <v>6</v>
      </c>
      <c r="D288">
        <v>5.3999999999999999E-2</v>
      </c>
      <c r="F288">
        <v>0.85</v>
      </c>
      <c r="G288" t="s">
        <v>4</v>
      </c>
      <c r="K288" t="s">
        <v>4</v>
      </c>
    </row>
    <row r="289" spans="1:13" x14ac:dyDescent="0.25">
      <c r="A289" s="1">
        <v>13</v>
      </c>
      <c r="B289" t="s">
        <v>2</v>
      </c>
      <c r="C289" t="s">
        <v>7</v>
      </c>
      <c r="D289">
        <v>5.3999999999999999E-2</v>
      </c>
      <c r="E289">
        <v>6.142857142857143E-2</v>
      </c>
      <c r="F289">
        <v>0.9</v>
      </c>
      <c r="G289">
        <v>0.64516129032258063</v>
      </c>
      <c r="J289">
        <v>0.9</v>
      </c>
      <c r="K289">
        <v>0.97959183673469385</v>
      </c>
    </row>
    <row r="290" spans="1:13" x14ac:dyDescent="0.25">
      <c r="A290" s="1">
        <v>13</v>
      </c>
      <c r="B290" t="s">
        <v>2</v>
      </c>
      <c r="C290" t="s">
        <v>35</v>
      </c>
      <c r="D290">
        <v>5.3999999999999999E-2</v>
      </c>
      <c r="E290">
        <v>6.142857142857143E-2</v>
      </c>
      <c r="F290">
        <v>0.8</v>
      </c>
      <c r="G290" t="s">
        <v>4</v>
      </c>
      <c r="J290">
        <v>0.8</v>
      </c>
      <c r="K290" t="s">
        <v>4</v>
      </c>
    </row>
    <row r="291" spans="1:13" x14ac:dyDescent="0.25">
      <c r="A291" s="1">
        <v>13</v>
      </c>
      <c r="B291" t="s">
        <v>2</v>
      </c>
      <c r="C291" t="s">
        <v>36</v>
      </c>
      <c r="D291">
        <v>5.3999999999999999E-2</v>
      </c>
      <c r="E291">
        <v>6.142857142857143E-2</v>
      </c>
      <c r="F291">
        <v>0.8</v>
      </c>
      <c r="G291" t="s">
        <v>4</v>
      </c>
      <c r="J291">
        <v>0.8</v>
      </c>
      <c r="K291" t="s">
        <v>4</v>
      </c>
    </row>
    <row r="292" spans="1:13" x14ac:dyDescent="0.25">
      <c r="A292" s="1">
        <v>13</v>
      </c>
      <c r="B292" t="s">
        <v>28</v>
      </c>
      <c r="C292" t="s">
        <v>8</v>
      </c>
      <c r="E292">
        <v>3.5000000000000003E-2</v>
      </c>
      <c r="G292" t="s">
        <v>4</v>
      </c>
      <c r="H292">
        <v>0.74</v>
      </c>
      <c r="I292">
        <v>0.82872928176795579</v>
      </c>
      <c r="J292">
        <v>0.94</v>
      </c>
      <c r="K292">
        <v>0.69213043309748457</v>
      </c>
      <c r="L292">
        <v>0.94</v>
      </c>
      <c r="M292">
        <v>0.69213043309748457</v>
      </c>
    </row>
    <row r="293" spans="1:13" x14ac:dyDescent="0.25">
      <c r="A293" s="1">
        <v>13</v>
      </c>
      <c r="B293" t="s">
        <v>28</v>
      </c>
      <c r="C293" t="s">
        <v>9</v>
      </c>
      <c r="D293">
        <v>1.5432098765432094E-2</v>
      </c>
      <c r="E293">
        <v>1.5432098765432094E-2</v>
      </c>
      <c r="F293">
        <v>0.93</v>
      </c>
      <c r="G293" t="s">
        <v>4</v>
      </c>
      <c r="J293">
        <v>0.94</v>
      </c>
      <c r="K293" t="s">
        <v>4</v>
      </c>
    </row>
    <row r="294" spans="1:13" x14ac:dyDescent="0.25">
      <c r="A294" s="1">
        <v>13</v>
      </c>
      <c r="B294" t="s">
        <v>28</v>
      </c>
      <c r="C294" t="s">
        <v>10</v>
      </c>
      <c r="D294">
        <v>3.5000000000000003E-2</v>
      </c>
      <c r="F294">
        <v>0.65</v>
      </c>
      <c r="G294">
        <v>0.82872928176795579</v>
      </c>
      <c r="K294" t="s">
        <v>4</v>
      </c>
    </row>
    <row r="295" spans="1:13" x14ac:dyDescent="0.25">
      <c r="A295" s="1">
        <v>13</v>
      </c>
      <c r="B295" t="s">
        <v>11</v>
      </c>
      <c r="C295" t="s">
        <v>12</v>
      </c>
      <c r="D295">
        <v>2.0000000000000004E-2</v>
      </c>
      <c r="E295">
        <v>2.2200000000000001E-2</v>
      </c>
      <c r="F295">
        <v>0.9</v>
      </c>
      <c r="G295">
        <v>1</v>
      </c>
      <c r="H295">
        <v>0.91</v>
      </c>
      <c r="I295">
        <v>0.92659698313618599</v>
      </c>
      <c r="J295">
        <v>0.97</v>
      </c>
      <c r="K295">
        <v>0.99505256648113793</v>
      </c>
      <c r="L295">
        <v>0.93</v>
      </c>
      <c r="M295">
        <v>0.99301644054217608</v>
      </c>
    </row>
    <row r="296" spans="1:13" x14ac:dyDescent="0.25">
      <c r="A296" s="1">
        <v>13</v>
      </c>
      <c r="B296" t="s">
        <v>11</v>
      </c>
      <c r="C296" t="s">
        <v>13</v>
      </c>
      <c r="D296">
        <v>2.0000000000000004E-2</v>
      </c>
      <c r="E296">
        <v>2.2200000000000001E-2</v>
      </c>
      <c r="F296">
        <v>0.87</v>
      </c>
      <c r="G296">
        <v>1</v>
      </c>
      <c r="J296">
        <v>0.93</v>
      </c>
      <c r="K296">
        <v>1</v>
      </c>
    </row>
    <row r="297" spans="1:13" x14ac:dyDescent="0.25">
      <c r="A297" s="1">
        <v>13</v>
      </c>
      <c r="B297" t="s">
        <v>11</v>
      </c>
      <c r="C297" t="s">
        <v>14</v>
      </c>
      <c r="D297">
        <v>2.5000000000000001E-2</v>
      </c>
      <c r="E297">
        <v>2.7699999999999999E-2</v>
      </c>
      <c r="F297">
        <v>0.94</v>
      </c>
      <c r="G297">
        <v>0.85801300518561185</v>
      </c>
      <c r="J297">
        <v>0.89</v>
      </c>
      <c r="K297" t="s">
        <v>4</v>
      </c>
    </row>
    <row r="298" spans="1:13" x14ac:dyDescent="0.25">
      <c r="A298" s="1">
        <v>13</v>
      </c>
      <c r="B298" t="s">
        <v>11</v>
      </c>
      <c r="C298" t="s">
        <v>15</v>
      </c>
      <c r="D298">
        <v>1.0000000000000002E-2</v>
      </c>
      <c r="F298">
        <v>0.95</v>
      </c>
      <c r="G298">
        <v>1</v>
      </c>
      <c r="K298" t="s">
        <v>4</v>
      </c>
    </row>
    <row r="299" spans="1:13" x14ac:dyDescent="0.25">
      <c r="A299" s="1">
        <v>13</v>
      </c>
      <c r="B299" t="s">
        <v>11</v>
      </c>
      <c r="C299" t="s">
        <v>16</v>
      </c>
      <c r="D299">
        <v>1.4999999999999999E-2</v>
      </c>
      <c r="E299">
        <v>1.66E-2</v>
      </c>
      <c r="F299">
        <v>0.91</v>
      </c>
      <c r="G299">
        <v>0.79622689017442927</v>
      </c>
      <c r="J299">
        <v>0.94</v>
      </c>
      <c r="K299">
        <v>0.98095396971032978</v>
      </c>
    </row>
    <row r="300" spans="1:13" x14ac:dyDescent="0.25">
      <c r="A300" s="1">
        <v>13</v>
      </c>
      <c r="B300" t="s">
        <v>11</v>
      </c>
      <c r="C300" t="s">
        <v>17</v>
      </c>
      <c r="D300">
        <v>1.0000000000000002E-2</v>
      </c>
      <c r="E300">
        <v>1.11E-2</v>
      </c>
      <c r="F300">
        <v>0.94</v>
      </c>
      <c r="G300" t="s">
        <v>4</v>
      </c>
      <c r="J300">
        <v>0.94</v>
      </c>
      <c r="K300" t="s">
        <v>4</v>
      </c>
    </row>
    <row r="301" spans="1:13" x14ac:dyDescent="0.25">
      <c r="A301" s="1">
        <v>13</v>
      </c>
      <c r="B301" t="s">
        <v>29</v>
      </c>
      <c r="C301" t="s">
        <v>29</v>
      </c>
      <c r="F301">
        <v>0.77</v>
      </c>
      <c r="G301">
        <v>0.76426753266789915</v>
      </c>
      <c r="J301">
        <v>0.89</v>
      </c>
      <c r="K301">
        <v>0.86688272460491111</v>
      </c>
    </row>
    <row r="302" spans="1:13" x14ac:dyDescent="0.25">
      <c r="A302" s="1">
        <v>14</v>
      </c>
      <c r="B302" t="s">
        <v>27</v>
      </c>
      <c r="C302" t="s">
        <v>18</v>
      </c>
      <c r="D302">
        <v>0.05</v>
      </c>
      <c r="E302">
        <v>0.05</v>
      </c>
      <c r="F302">
        <v>0.69</v>
      </c>
      <c r="G302">
        <v>0.7504124318750921</v>
      </c>
      <c r="H302">
        <v>0.66</v>
      </c>
      <c r="I302">
        <v>0.59984770517955155</v>
      </c>
      <c r="J302">
        <v>0.83</v>
      </c>
      <c r="K302">
        <v>0.50001340356802981</v>
      </c>
      <c r="L302">
        <v>0.92</v>
      </c>
      <c r="M302">
        <v>0.84276211350710262</v>
      </c>
    </row>
    <row r="303" spans="1:13" x14ac:dyDescent="0.25">
      <c r="A303" s="1">
        <v>14</v>
      </c>
      <c r="B303" t="s">
        <v>27</v>
      </c>
      <c r="C303" t="s">
        <v>19</v>
      </c>
      <c r="D303">
        <v>0.08</v>
      </c>
      <c r="E303">
        <v>0.08</v>
      </c>
      <c r="F303">
        <v>0.75</v>
      </c>
      <c r="G303">
        <v>0.74198536357738754</v>
      </c>
      <c r="J303">
        <v>0.95</v>
      </c>
      <c r="K303">
        <v>0.8853423326234261</v>
      </c>
    </row>
    <row r="304" spans="1:13" x14ac:dyDescent="0.25">
      <c r="A304" s="1">
        <v>14</v>
      </c>
      <c r="B304" t="s">
        <v>27</v>
      </c>
      <c r="C304" t="s">
        <v>20</v>
      </c>
      <c r="D304">
        <v>0.08</v>
      </c>
      <c r="E304">
        <v>0.08</v>
      </c>
      <c r="F304">
        <v>0.76</v>
      </c>
      <c r="G304">
        <v>0.40676487576180248</v>
      </c>
      <c r="J304">
        <v>0.94</v>
      </c>
      <c r="K304">
        <v>0.93804306314179042</v>
      </c>
    </row>
    <row r="305" spans="1:13" x14ac:dyDescent="0.25">
      <c r="A305" s="1">
        <v>14</v>
      </c>
      <c r="B305" t="s">
        <v>27</v>
      </c>
      <c r="C305" t="s">
        <v>21</v>
      </c>
      <c r="D305">
        <v>0.06</v>
      </c>
      <c r="E305">
        <v>0.06</v>
      </c>
      <c r="F305">
        <v>0.55000000000000004</v>
      </c>
      <c r="G305">
        <v>0.54658231239557875</v>
      </c>
      <c r="J305">
        <v>0.92</v>
      </c>
      <c r="K305">
        <v>0.97446982333117749</v>
      </c>
    </row>
    <row r="306" spans="1:13" x14ac:dyDescent="0.25">
      <c r="A306" s="1">
        <v>14</v>
      </c>
      <c r="B306" t="s">
        <v>27</v>
      </c>
      <c r="C306" t="s">
        <v>22</v>
      </c>
      <c r="D306">
        <v>6.5000000000000002E-2</v>
      </c>
      <c r="E306">
        <v>6.5000000000000002E-2</v>
      </c>
      <c r="F306">
        <v>0.45</v>
      </c>
      <c r="G306">
        <v>0.47328244274809161</v>
      </c>
      <c r="J306">
        <v>0.93</v>
      </c>
      <c r="K306">
        <v>0.75</v>
      </c>
    </row>
    <row r="307" spans="1:13" x14ac:dyDescent="0.25">
      <c r="A307" s="1">
        <v>14</v>
      </c>
      <c r="B307" t="s">
        <v>27</v>
      </c>
      <c r="C307" t="s">
        <v>23</v>
      </c>
      <c r="D307">
        <v>6.5000000000000002E-2</v>
      </c>
      <c r="E307">
        <v>6.5000000000000002E-2</v>
      </c>
      <c r="F307">
        <v>0.6</v>
      </c>
      <c r="G307">
        <v>0.64828339908305788</v>
      </c>
      <c r="J307">
        <v>0.89</v>
      </c>
      <c r="K307">
        <v>0.90672915813071908</v>
      </c>
    </row>
    <row r="308" spans="1:13" x14ac:dyDescent="0.25">
      <c r="A308" s="1">
        <v>14</v>
      </c>
      <c r="B308" t="s">
        <v>27</v>
      </c>
      <c r="C308" t="s">
        <v>24</v>
      </c>
      <c r="D308">
        <v>0.02</v>
      </c>
      <c r="E308">
        <v>0.02</v>
      </c>
      <c r="F308">
        <v>0.95</v>
      </c>
      <c r="G308">
        <v>0.8409338485881207</v>
      </c>
      <c r="J308">
        <v>0.93</v>
      </c>
      <c r="K308">
        <v>0.84665005774984936</v>
      </c>
    </row>
    <row r="309" spans="1:13" x14ac:dyDescent="0.25">
      <c r="A309" s="1">
        <v>14</v>
      </c>
      <c r="B309" t="s">
        <v>2</v>
      </c>
      <c r="C309" t="s">
        <v>3</v>
      </c>
      <c r="D309">
        <v>5.3999999999999999E-2</v>
      </c>
      <c r="E309">
        <v>6.142857142857143E-2</v>
      </c>
      <c r="F309">
        <v>0.85</v>
      </c>
      <c r="G309">
        <v>0.97416020671834624</v>
      </c>
      <c r="H309">
        <v>0.84</v>
      </c>
      <c r="I309">
        <v>0.86708951701517767</v>
      </c>
      <c r="J309">
        <v>0.9</v>
      </c>
      <c r="K309">
        <v>0.92740150509074815</v>
      </c>
      <c r="L309">
        <v>0.85</v>
      </c>
      <c r="M309">
        <v>0.96011199323319718</v>
      </c>
    </row>
    <row r="310" spans="1:13" x14ac:dyDescent="0.25">
      <c r="A310" s="1">
        <v>14</v>
      </c>
      <c r="B310" t="s">
        <v>2</v>
      </c>
      <c r="C310" t="s">
        <v>33</v>
      </c>
      <c r="D310">
        <v>5.3999999999999999E-2</v>
      </c>
      <c r="E310">
        <v>6.142857142857143E-2</v>
      </c>
      <c r="F310">
        <v>0.8</v>
      </c>
      <c r="G310">
        <v>0.85365853658536583</v>
      </c>
      <c r="J310">
        <v>0.8</v>
      </c>
      <c r="K310">
        <v>0.96499999999999997</v>
      </c>
    </row>
    <row r="311" spans="1:13" x14ac:dyDescent="0.25">
      <c r="A311" s="1">
        <v>14</v>
      </c>
      <c r="B311" t="s">
        <v>2</v>
      </c>
      <c r="C311" t="s">
        <v>34</v>
      </c>
      <c r="D311">
        <v>5.3999999999999999E-2</v>
      </c>
      <c r="E311">
        <v>6.142857142857143E-2</v>
      </c>
      <c r="F311">
        <v>0.8</v>
      </c>
      <c r="G311">
        <v>0.89013671875</v>
      </c>
      <c r="J311">
        <v>0.95</v>
      </c>
      <c r="K311">
        <v>0.95499686856938359</v>
      </c>
    </row>
    <row r="312" spans="1:13" x14ac:dyDescent="0.25">
      <c r="A312" s="1">
        <v>14</v>
      </c>
      <c r="B312" t="s">
        <v>2</v>
      </c>
      <c r="C312" t="s">
        <v>5</v>
      </c>
      <c r="D312">
        <v>5.3999999999999999E-2</v>
      </c>
      <c r="E312">
        <v>6.142857142857143E-2</v>
      </c>
      <c r="F312">
        <v>0.9</v>
      </c>
      <c r="G312">
        <v>0.89473795034848713</v>
      </c>
      <c r="J312">
        <v>0.85</v>
      </c>
      <c r="K312">
        <v>1</v>
      </c>
    </row>
    <row r="313" spans="1:13" x14ac:dyDescent="0.25">
      <c r="A313" s="1">
        <v>14</v>
      </c>
      <c r="B313" t="s">
        <v>2</v>
      </c>
      <c r="C313" t="s">
        <v>6</v>
      </c>
      <c r="D313">
        <v>5.3999999999999999E-2</v>
      </c>
      <c r="F313">
        <v>0.85</v>
      </c>
      <c r="G313">
        <v>0.8195734194185964</v>
      </c>
      <c r="K313" t="s">
        <v>4</v>
      </c>
    </row>
    <row r="314" spans="1:13" x14ac:dyDescent="0.25">
      <c r="A314" s="1">
        <v>14</v>
      </c>
      <c r="B314" t="s">
        <v>2</v>
      </c>
      <c r="C314" t="s">
        <v>7</v>
      </c>
      <c r="D314">
        <v>5.3999999999999999E-2</v>
      </c>
      <c r="E314">
        <v>6.142857142857143E-2</v>
      </c>
      <c r="F314">
        <v>0.9</v>
      </c>
      <c r="G314">
        <v>0.77027027027027029</v>
      </c>
      <c r="J314">
        <v>0.9</v>
      </c>
      <c r="K314">
        <v>0.95316159250585475</v>
      </c>
    </row>
    <row r="315" spans="1:13" x14ac:dyDescent="0.25">
      <c r="A315" s="1">
        <v>14</v>
      </c>
      <c r="B315" t="s">
        <v>2</v>
      </c>
      <c r="C315" t="s">
        <v>35</v>
      </c>
      <c r="D315">
        <v>5.3999999999999999E-2</v>
      </c>
      <c r="E315">
        <v>6.142857142857143E-2</v>
      </c>
      <c r="F315">
        <v>0.8</v>
      </c>
      <c r="G315" t="s">
        <v>4</v>
      </c>
      <c r="J315">
        <v>0.8</v>
      </c>
      <c r="K315" t="s">
        <v>4</v>
      </c>
    </row>
    <row r="316" spans="1:13" x14ac:dyDescent="0.25">
      <c r="A316" s="1">
        <v>14</v>
      </c>
      <c r="B316" t="s">
        <v>2</v>
      </c>
      <c r="C316" t="s">
        <v>36</v>
      </c>
      <c r="D316">
        <v>5.3999999999999999E-2</v>
      </c>
      <c r="E316">
        <v>6.142857142857143E-2</v>
      </c>
      <c r="F316">
        <v>0.8</v>
      </c>
      <c r="G316" t="s">
        <v>4</v>
      </c>
      <c r="J316">
        <v>0.8</v>
      </c>
      <c r="K316" t="s">
        <v>4</v>
      </c>
    </row>
    <row r="317" spans="1:13" x14ac:dyDescent="0.25">
      <c r="A317" s="1">
        <v>14</v>
      </c>
      <c r="B317" t="s">
        <v>28</v>
      </c>
      <c r="C317" t="s">
        <v>8</v>
      </c>
      <c r="E317">
        <v>3.5000000000000003E-2</v>
      </c>
      <c r="G317" t="s">
        <v>4</v>
      </c>
      <c r="H317">
        <v>0.74</v>
      </c>
      <c r="I317">
        <v>0.84313725490196079</v>
      </c>
      <c r="J317">
        <v>0.94</v>
      </c>
      <c r="K317">
        <v>0.72625943262236159</v>
      </c>
      <c r="L317">
        <v>0.94</v>
      </c>
      <c r="M317">
        <v>0.77440461345942446</v>
      </c>
    </row>
    <row r="318" spans="1:13" x14ac:dyDescent="0.25">
      <c r="A318" s="1">
        <v>14</v>
      </c>
      <c r="B318" t="s">
        <v>28</v>
      </c>
      <c r="C318" t="s">
        <v>9</v>
      </c>
      <c r="D318">
        <v>1.5432098765432094E-2</v>
      </c>
      <c r="E318">
        <v>1.5432098765432094E-2</v>
      </c>
      <c r="F318">
        <v>0.93</v>
      </c>
      <c r="G318" t="s">
        <v>4</v>
      </c>
      <c r="J318">
        <v>0.94</v>
      </c>
      <c r="K318">
        <v>0.8835978835978836</v>
      </c>
    </row>
    <row r="319" spans="1:13" x14ac:dyDescent="0.25">
      <c r="A319" s="1">
        <v>14</v>
      </c>
      <c r="B319" t="s">
        <v>28</v>
      </c>
      <c r="C319" t="s">
        <v>10</v>
      </c>
      <c r="D319">
        <v>3.5000000000000003E-2</v>
      </c>
      <c r="F319">
        <v>0.65</v>
      </c>
      <c r="G319">
        <v>0.84313725490196079</v>
      </c>
      <c r="K319" t="s">
        <v>4</v>
      </c>
    </row>
    <row r="320" spans="1:13" x14ac:dyDescent="0.25">
      <c r="A320" s="1">
        <v>14</v>
      </c>
      <c r="B320" t="s">
        <v>11</v>
      </c>
      <c r="C320" t="s">
        <v>12</v>
      </c>
      <c r="D320">
        <v>2.0000000000000004E-2</v>
      </c>
      <c r="E320">
        <v>2.2200000000000001E-2</v>
      </c>
      <c r="F320">
        <v>0.9</v>
      </c>
      <c r="G320">
        <v>1</v>
      </c>
      <c r="H320">
        <v>0.91</v>
      </c>
      <c r="I320">
        <v>0.96050262239060336</v>
      </c>
      <c r="J320">
        <v>0.97</v>
      </c>
      <c r="K320">
        <v>0.97218453188602427</v>
      </c>
      <c r="L320">
        <v>0.93</v>
      </c>
      <c r="M320">
        <v>0.97815121994671239</v>
      </c>
    </row>
    <row r="321" spans="1:13" x14ac:dyDescent="0.25">
      <c r="A321" s="1">
        <v>14</v>
      </c>
      <c r="B321" t="s">
        <v>11</v>
      </c>
      <c r="C321" t="s">
        <v>13</v>
      </c>
      <c r="D321">
        <v>2.0000000000000004E-2</v>
      </c>
      <c r="E321">
        <v>2.2200000000000001E-2</v>
      </c>
      <c r="F321">
        <v>0.87</v>
      </c>
      <c r="G321">
        <v>1</v>
      </c>
      <c r="J321">
        <v>0.93</v>
      </c>
      <c r="K321">
        <v>1</v>
      </c>
    </row>
    <row r="322" spans="1:13" x14ac:dyDescent="0.25">
      <c r="A322" s="1">
        <v>14</v>
      </c>
      <c r="B322" t="s">
        <v>11</v>
      </c>
      <c r="C322" t="s">
        <v>14</v>
      </c>
      <c r="D322">
        <v>2.5000000000000001E-2</v>
      </c>
      <c r="E322">
        <v>2.7699999999999999E-2</v>
      </c>
      <c r="F322">
        <v>0.94</v>
      </c>
      <c r="G322">
        <v>0.90474767590445937</v>
      </c>
      <c r="J322">
        <v>0.89</v>
      </c>
      <c r="K322">
        <v>1</v>
      </c>
    </row>
    <row r="323" spans="1:13" x14ac:dyDescent="0.25">
      <c r="A323" s="1">
        <v>14</v>
      </c>
      <c r="B323" t="s">
        <v>11</v>
      </c>
      <c r="C323" t="s">
        <v>15</v>
      </c>
      <c r="D323">
        <v>1.0000000000000002E-2</v>
      </c>
      <c r="F323">
        <v>0.95</v>
      </c>
      <c r="G323">
        <v>1</v>
      </c>
      <c r="K323" t="s">
        <v>4</v>
      </c>
    </row>
    <row r="324" spans="1:13" x14ac:dyDescent="0.25">
      <c r="A324" s="1">
        <v>14</v>
      </c>
      <c r="B324" t="s">
        <v>11</v>
      </c>
      <c r="C324" t="s">
        <v>16</v>
      </c>
      <c r="D324">
        <v>1.4999999999999999E-2</v>
      </c>
      <c r="E324">
        <v>1.66E-2</v>
      </c>
      <c r="F324">
        <v>0.91</v>
      </c>
      <c r="G324">
        <v>0.89543802276325712</v>
      </c>
      <c r="J324">
        <v>0.94</v>
      </c>
      <c r="K324">
        <v>0.98488364263357508</v>
      </c>
    </row>
    <row r="325" spans="1:13" x14ac:dyDescent="0.25">
      <c r="A325" s="1">
        <v>14</v>
      </c>
      <c r="B325" t="s">
        <v>11</v>
      </c>
      <c r="C325" t="s">
        <v>17</v>
      </c>
      <c r="D325">
        <v>1.0000000000000002E-2</v>
      </c>
      <c r="E325">
        <v>1.11E-2</v>
      </c>
      <c r="F325">
        <v>0.94</v>
      </c>
      <c r="G325">
        <v>1</v>
      </c>
      <c r="J325">
        <v>0.94</v>
      </c>
      <c r="K325">
        <v>0.88179519595448796</v>
      </c>
    </row>
    <row r="326" spans="1:13" x14ac:dyDescent="0.25">
      <c r="A326" s="1">
        <v>14</v>
      </c>
      <c r="B326" t="s">
        <v>29</v>
      </c>
      <c r="C326" t="s">
        <v>29</v>
      </c>
      <c r="F326">
        <v>0.77</v>
      </c>
      <c r="G326">
        <v>0.74907065511826842</v>
      </c>
      <c r="J326">
        <v>0.89</v>
      </c>
      <c r="K326">
        <v>0.89531387334805002</v>
      </c>
    </row>
    <row r="327" spans="1:13" x14ac:dyDescent="0.25">
      <c r="A327" s="107">
        <v>12</v>
      </c>
      <c r="B327" s="107" t="s">
        <v>27</v>
      </c>
      <c r="C327" s="107" t="s">
        <v>18</v>
      </c>
      <c r="D327" s="107">
        <v>0.05</v>
      </c>
      <c r="E327" s="107">
        <v>0.05</v>
      </c>
      <c r="F327" s="107">
        <v>0.69</v>
      </c>
      <c r="G327" s="107">
        <v>0.60020374016879519</v>
      </c>
      <c r="H327" s="107">
        <v>0.66</v>
      </c>
      <c r="I327" s="107">
        <v>0.64337974555673461</v>
      </c>
      <c r="J327" s="107">
        <v>0.83</v>
      </c>
      <c r="K327" s="107" t="s">
        <v>4</v>
      </c>
      <c r="L327" s="107">
        <v>0.92</v>
      </c>
      <c r="M327" s="107">
        <v>0.90526848596234444</v>
      </c>
    </row>
    <row r="328" spans="1:13" x14ac:dyDescent="0.25">
      <c r="A328" s="107">
        <v>12</v>
      </c>
      <c r="B328" s="107" t="s">
        <v>27</v>
      </c>
      <c r="C328" s="107" t="s">
        <v>19</v>
      </c>
      <c r="D328" s="107">
        <v>0.08</v>
      </c>
      <c r="E328" s="107">
        <v>0.08</v>
      </c>
      <c r="F328" s="107">
        <v>0.75</v>
      </c>
      <c r="G328" s="107">
        <v>0.80701300753445815</v>
      </c>
      <c r="H328" s="107"/>
      <c r="I328" s="107"/>
      <c r="J328" s="107">
        <v>0.95</v>
      </c>
      <c r="K328" s="107">
        <v>0.9144925587968169</v>
      </c>
      <c r="L328" s="107"/>
      <c r="M328" s="107"/>
    </row>
    <row r="329" spans="1:13" x14ac:dyDescent="0.25">
      <c r="A329" s="107">
        <v>12</v>
      </c>
      <c r="B329" s="107" t="s">
        <v>27</v>
      </c>
      <c r="C329" s="107" t="s">
        <v>20</v>
      </c>
      <c r="D329" s="107">
        <v>0.08</v>
      </c>
      <c r="E329" s="107">
        <v>0.08</v>
      </c>
      <c r="F329" s="107">
        <v>0.76</v>
      </c>
      <c r="G329" s="107">
        <v>0.57842766946379831</v>
      </c>
      <c r="H329" s="107"/>
      <c r="I329" s="107"/>
      <c r="J329" s="107">
        <v>0.94</v>
      </c>
      <c r="K329" s="107">
        <v>0.92202372347938855</v>
      </c>
      <c r="L329" s="107"/>
      <c r="M329" s="107"/>
    </row>
    <row r="330" spans="1:13" x14ac:dyDescent="0.25">
      <c r="A330" s="107">
        <v>12</v>
      </c>
      <c r="B330" s="107" t="s">
        <v>27</v>
      </c>
      <c r="C330" s="107" t="s">
        <v>21</v>
      </c>
      <c r="D330" s="107">
        <v>0.06</v>
      </c>
      <c r="E330" s="107">
        <v>0.06</v>
      </c>
      <c r="F330" s="107">
        <v>0.55000000000000004</v>
      </c>
      <c r="G330" s="107">
        <v>0.5271788244090726</v>
      </c>
      <c r="H330" s="107"/>
      <c r="I330" s="107"/>
      <c r="J330" s="107">
        <v>0.92</v>
      </c>
      <c r="K330" s="107">
        <v>0.99261185649270056</v>
      </c>
      <c r="L330" s="107"/>
      <c r="M330" s="107"/>
    </row>
    <row r="331" spans="1:13" x14ac:dyDescent="0.25">
      <c r="A331" s="107">
        <v>12</v>
      </c>
      <c r="B331" s="107" t="s">
        <v>27</v>
      </c>
      <c r="C331" s="107" t="s">
        <v>22</v>
      </c>
      <c r="D331" s="107">
        <v>6.5000000000000002E-2</v>
      </c>
      <c r="E331" s="107">
        <v>6.5000000000000002E-2</v>
      </c>
      <c r="F331" s="107">
        <v>0.45</v>
      </c>
      <c r="G331" s="107">
        <v>0.51295336787564771</v>
      </c>
      <c r="H331" s="107"/>
      <c r="I331" s="107"/>
      <c r="J331" s="107">
        <v>0.93</v>
      </c>
      <c r="K331" s="107">
        <v>0.72058823529411764</v>
      </c>
      <c r="L331" s="107"/>
      <c r="M331" s="107"/>
    </row>
    <row r="332" spans="1:13" x14ac:dyDescent="0.25">
      <c r="A332" s="107">
        <v>12</v>
      </c>
      <c r="B332" s="107" t="s">
        <v>27</v>
      </c>
      <c r="C332" s="107" t="s">
        <v>23</v>
      </c>
      <c r="D332" s="107">
        <v>6.5000000000000002E-2</v>
      </c>
      <c r="E332" s="107">
        <v>6.5000000000000002E-2</v>
      </c>
      <c r="F332" s="107">
        <v>0.6</v>
      </c>
      <c r="G332" s="107">
        <v>0.72027116090763577</v>
      </c>
      <c r="H332" s="107"/>
      <c r="I332" s="107"/>
      <c r="J332" s="107">
        <v>0.89</v>
      </c>
      <c r="K332" s="107">
        <v>0.99064171122994649</v>
      </c>
      <c r="L332" s="107"/>
      <c r="M332" s="107"/>
    </row>
    <row r="333" spans="1:13" x14ac:dyDescent="0.25">
      <c r="A333" s="107">
        <v>12</v>
      </c>
      <c r="B333" s="107" t="s">
        <v>27</v>
      </c>
      <c r="C333" s="107" t="s">
        <v>24</v>
      </c>
      <c r="D333" s="107">
        <v>0.02</v>
      </c>
      <c r="E333" s="107">
        <v>0.02</v>
      </c>
      <c r="F333" s="107">
        <v>0.95</v>
      </c>
      <c r="G333" s="107">
        <v>0.87918640650352475</v>
      </c>
      <c r="H333" s="107"/>
      <c r="I333" s="107"/>
      <c r="J333" s="107">
        <v>0.93</v>
      </c>
      <c r="K333" s="107">
        <v>0.86206896551724133</v>
      </c>
      <c r="L333" s="107"/>
      <c r="M333" s="107"/>
    </row>
    <row r="334" spans="1:13" x14ac:dyDescent="0.25">
      <c r="A334" s="107">
        <v>12</v>
      </c>
      <c r="B334" s="107" t="s">
        <v>2</v>
      </c>
      <c r="C334" s="107" t="s">
        <v>3</v>
      </c>
      <c r="D334" s="107">
        <v>5.3999999999999999E-2</v>
      </c>
      <c r="E334" s="107">
        <v>6.142857142857143E-2</v>
      </c>
      <c r="F334" s="107">
        <v>0.85</v>
      </c>
      <c r="G334" s="107">
        <v>0.93314092040459673</v>
      </c>
      <c r="H334" s="107">
        <v>0.84</v>
      </c>
      <c r="I334" s="107">
        <v>0.84949128903066695</v>
      </c>
      <c r="J334" s="107">
        <v>0.9</v>
      </c>
      <c r="K334" s="107">
        <v>0.92951819075712883</v>
      </c>
      <c r="L334" s="107">
        <v>0.85</v>
      </c>
      <c r="M334" s="107">
        <v>0.90515487663871608</v>
      </c>
    </row>
    <row r="335" spans="1:13" x14ac:dyDescent="0.25">
      <c r="A335" s="107">
        <v>12</v>
      </c>
      <c r="B335" s="107" t="s">
        <v>2</v>
      </c>
      <c r="C335" s="107" t="s">
        <v>33</v>
      </c>
      <c r="D335" s="107">
        <v>5.3999999999999999E-2</v>
      </c>
      <c r="E335" s="107">
        <v>6.142857142857143E-2</v>
      </c>
      <c r="F335" s="107">
        <v>0.8</v>
      </c>
      <c r="G335" s="107">
        <v>0.8588709677419355</v>
      </c>
      <c r="H335" s="107"/>
      <c r="I335" s="107"/>
      <c r="J335" s="107">
        <v>0.8</v>
      </c>
      <c r="K335" s="107">
        <v>0.83415841584158412</v>
      </c>
      <c r="L335" s="107"/>
      <c r="M335" s="107"/>
    </row>
    <row r="336" spans="1:13" x14ac:dyDescent="0.25">
      <c r="A336" s="107">
        <v>12</v>
      </c>
      <c r="B336" s="107" t="s">
        <v>2</v>
      </c>
      <c r="C336" s="107" t="s">
        <v>34</v>
      </c>
      <c r="D336" s="107">
        <v>5.3999999999999999E-2</v>
      </c>
      <c r="E336" s="107">
        <v>6.142857142857143E-2</v>
      </c>
      <c r="F336" s="107">
        <v>0.8</v>
      </c>
      <c r="G336" s="107">
        <v>0.86920901906764303</v>
      </c>
      <c r="H336" s="107"/>
      <c r="I336" s="107"/>
      <c r="J336" s="107">
        <v>0.95</v>
      </c>
      <c r="K336" s="107">
        <v>0.95178802331743506</v>
      </c>
      <c r="L336" s="107"/>
      <c r="M336" s="107"/>
    </row>
    <row r="337" spans="1:13" x14ac:dyDescent="0.25">
      <c r="A337" s="107">
        <v>12</v>
      </c>
      <c r="B337" s="107" t="s">
        <v>2</v>
      </c>
      <c r="C337" s="107" t="s">
        <v>5</v>
      </c>
      <c r="D337" s="107">
        <v>5.3999999999999999E-2</v>
      </c>
      <c r="E337" s="107">
        <v>6.142857142857143E-2</v>
      </c>
      <c r="F337" s="107">
        <v>0.9</v>
      </c>
      <c r="G337" s="107" t="s">
        <v>4</v>
      </c>
      <c r="H337" s="107"/>
      <c r="I337" s="107"/>
      <c r="J337" s="107">
        <v>0.85</v>
      </c>
      <c r="K337" s="107" t="s">
        <v>4</v>
      </c>
      <c r="L337" s="107"/>
      <c r="M337" s="107"/>
    </row>
    <row r="338" spans="1:13" x14ac:dyDescent="0.25">
      <c r="A338" s="107">
        <v>12</v>
      </c>
      <c r="B338" s="107" t="s">
        <v>2</v>
      </c>
      <c r="C338" s="107" t="s">
        <v>6</v>
      </c>
      <c r="D338" s="107">
        <v>5.3999999999999999E-2</v>
      </c>
      <c r="E338" s="107"/>
      <c r="F338" s="107">
        <v>0.85</v>
      </c>
      <c r="G338" s="107">
        <v>0.73674424890849255</v>
      </c>
      <c r="H338" s="107"/>
      <c r="I338" s="107"/>
      <c r="J338" s="107"/>
      <c r="K338" s="107" t="s">
        <v>4</v>
      </c>
      <c r="L338" s="107"/>
      <c r="M338" s="107"/>
    </row>
    <row r="339" spans="1:13" x14ac:dyDescent="0.25">
      <c r="A339" s="107">
        <v>12</v>
      </c>
      <c r="B339" s="107" t="s">
        <v>2</v>
      </c>
      <c r="C339" s="107" t="s">
        <v>7</v>
      </c>
      <c r="D339" s="107">
        <v>5.3999999999999999E-2</v>
      </c>
      <c r="E339" s="107">
        <v>6.142857142857143E-2</v>
      </c>
      <c r="F339" s="107">
        <v>0.9</v>
      </c>
      <c r="G339" s="107" t="s">
        <v>4</v>
      </c>
      <c r="H339" s="107"/>
      <c r="I339" s="107"/>
      <c r="J339" s="107">
        <v>0.9</v>
      </c>
      <c r="K339" s="107" t="s">
        <v>4</v>
      </c>
      <c r="L339" s="107"/>
      <c r="M339" s="107"/>
    </row>
    <row r="340" spans="1:13" x14ac:dyDescent="0.25">
      <c r="A340" s="107">
        <v>12</v>
      </c>
      <c r="B340" s="107" t="s">
        <v>2</v>
      </c>
      <c r="C340" s="107" t="s">
        <v>35</v>
      </c>
      <c r="D340" s="107">
        <v>5.3999999999999999E-2</v>
      </c>
      <c r="E340" s="107">
        <v>6.142857142857143E-2</v>
      </c>
      <c r="F340" s="107">
        <v>0.8</v>
      </c>
      <c r="G340" s="107" t="s">
        <v>4</v>
      </c>
      <c r="H340" s="107"/>
      <c r="I340" s="107"/>
      <c r="J340" s="107">
        <v>0.8</v>
      </c>
      <c r="K340" s="107" t="s">
        <v>4</v>
      </c>
      <c r="L340" s="107"/>
      <c r="M340" s="107"/>
    </row>
    <row r="341" spans="1:13" x14ac:dyDescent="0.25">
      <c r="A341" s="107">
        <v>12</v>
      </c>
      <c r="B341" s="107" t="s">
        <v>2</v>
      </c>
      <c r="C341" s="107" t="s">
        <v>36</v>
      </c>
      <c r="D341" s="107">
        <v>5.3999999999999999E-2</v>
      </c>
      <c r="E341" s="107">
        <v>6.142857142857143E-2</v>
      </c>
      <c r="F341" s="107">
        <v>0.8</v>
      </c>
      <c r="G341" s="107" t="s">
        <v>4</v>
      </c>
      <c r="H341" s="107"/>
      <c r="I341" s="107"/>
      <c r="J341" s="107">
        <v>0.8</v>
      </c>
      <c r="K341" s="107" t="s">
        <v>4</v>
      </c>
      <c r="L341" s="107"/>
      <c r="M341" s="107"/>
    </row>
    <row r="342" spans="1:13" x14ac:dyDescent="0.25">
      <c r="A342" s="107">
        <v>12</v>
      </c>
      <c r="B342" s="107" t="s">
        <v>28</v>
      </c>
      <c r="C342" s="107" t="s">
        <v>8</v>
      </c>
      <c r="D342" s="107"/>
      <c r="E342" s="107">
        <v>3.5000000000000003E-2</v>
      </c>
      <c r="F342" s="107"/>
      <c r="G342" s="107" t="s">
        <v>4</v>
      </c>
      <c r="H342" s="107">
        <v>0.74</v>
      </c>
      <c r="I342" s="107">
        <v>0.72273781902552203</v>
      </c>
      <c r="J342" s="107">
        <v>0.94</v>
      </c>
      <c r="K342" s="107">
        <v>0.79660028376747738</v>
      </c>
      <c r="L342" s="107">
        <v>0.94</v>
      </c>
      <c r="M342" s="107">
        <v>0.81269761101315408</v>
      </c>
    </row>
    <row r="343" spans="1:13" x14ac:dyDescent="0.25">
      <c r="A343" s="107">
        <v>12</v>
      </c>
      <c r="B343" s="107" t="s">
        <v>28</v>
      </c>
      <c r="C343" s="107" t="s">
        <v>9</v>
      </c>
      <c r="D343" s="107">
        <v>1.5432098765432094E-2</v>
      </c>
      <c r="E343" s="107">
        <v>1.5432098765432094E-2</v>
      </c>
      <c r="F343" s="107">
        <v>0.93</v>
      </c>
      <c r="G343" s="107" t="s">
        <v>4</v>
      </c>
      <c r="H343" s="107"/>
      <c r="I343" s="107"/>
      <c r="J343" s="107">
        <v>0.94</v>
      </c>
      <c r="K343" s="107">
        <v>0.84920634920634919</v>
      </c>
      <c r="L343" s="107"/>
      <c r="M343" s="107"/>
    </row>
    <row r="344" spans="1:13" x14ac:dyDescent="0.25">
      <c r="A344" s="107">
        <v>12</v>
      </c>
      <c r="B344" s="107" t="s">
        <v>28</v>
      </c>
      <c r="C344" s="107" t="s">
        <v>10</v>
      </c>
      <c r="D344" s="107">
        <v>3.5000000000000003E-2</v>
      </c>
      <c r="E344" s="107"/>
      <c r="F344" s="107">
        <v>0.65</v>
      </c>
      <c r="G344" s="107">
        <v>0.72273781902552203</v>
      </c>
      <c r="H344" s="107"/>
      <c r="I344" s="107"/>
      <c r="J344" s="107"/>
      <c r="K344" s="107" t="s">
        <v>4</v>
      </c>
      <c r="L344" s="107"/>
      <c r="M344" s="107"/>
    </row>
    <row r="345" spans="1:13" x14ac:dyDescent="0.25">
      <c r="A345" s="107">
        <v>12</v>
      </c>
      <c r="B345" s="107" t="s">
        <v>11</v>
      </c>
      <c r="C345" s="107" t="s">
        <v>12</v>
      </c>
      <c r="D345" s="107">
        <v>2.0000000000000004E-2</v>
      </c>
      <c r="E345" s="107">
        <v>2.2200000000000001E-2</v>
      </c>
      <c r="F345" s="107">
        <v>0.9</v>
      </c>
      <c r="G345" s="107">
        <v>1</v>
      </c>
      <c r="H345" s="107">
        <v>0.91</v>
      </c>
      <c r="I345" s="107">
        <v>0.93821909281319693</v>
      </c>
      <c r="J345" s="107">
        <v>0.97</v>
      </c>
      <c r="K345" s="107">
        <v>0.98211199446940889</v>
      </c>
      <c r="L345" s="107">
        <v>0.93</v>
      </c>
      <c r="M345" s="107">
        <v>0.98804113551943806</v>
      </c>
    </row>
    <row r="346" spans="1:13" x14ac:dyDescent="0.25">
      <c r="A346" s="107">
        <v>12</v>
      </c>
      <c r="B346" s="107" t="s">
        <v>11</v>
      </c>
      <c r="C346" s="107" t="s">
        <v>13</v>
      </c>
      <c r="D346" s="107">
        <v>2.0000000000000004E-2</v>
      </c>
      <c r="E346" s="107">
        <v>2.2200000000000001E-2</v>
      </c>
      <c r="F346" s="107">
        <v>0.87</v>
      </c>
      <c r="G346" s="107">
        <v>1</v>
      </c>
      <c r="H346" s="107"/>
      <c r="I346" s="107"/>
      <c r="J346" s="107">
        <v>0.93</v>
      </c>
      <c r="K346" s="107">
        <v>1</v>
      </c>
      <c r="L346" s="107"/>
      <c r="M346" s="107"/>
    </row>
    <row r="347" spans="1:13" x14ac:dyDescent="0.25">
      <c r="A347" s="107">
        <v>12</v>
      </c>
      <c r="B347" s="107" t="s">
        <v>11</v>
      </c>
      <c r="C347" s="107" t="s">
        <v>14</v>
      </c>
      <c r="D347" s="107">
        <v>2.5000000000000001E-2</v>
      </c>
      <c r="E347" s="107">
        <v>2.7699999999999999E-2</v>
      </c>
      <c r="F347" s="107">
        <v>0.94</v>
      </c>
      <c r="G347" s="107">
        <v>0.87611957069820967</v>
      </c>
      <c r="H347" s="107"/>
      <c r="I347" s="107"/>
      <c r="J347" s="107">
        <v>0.89</v>
      </c>
      <c r="K347" s="107">
        <v>1</v>
      </c>
      <c r="L347" s="107"/>
      <c r="M347" s="107"/>
    </row>
    <row r="348" spans="1:13" x14ac:dyDescent="0.25">
      <c r="A348" s="107">
        <v>12</v>
      </c>
      <c r="B348" s="107" t="s">
        <v>11</v>
      </c>
      <c r="C348" s="107" t="s">
        <v>15</v>
      </c>
      <c r="D348" s="107">
        <v>1.0000000000000002E-2</v>
      </c>
      <c r="E348" s="107"/>
      <c r="F348" s="107">
        <v>0.95</v>
      </c>
      <c r="G348" s="107">
        <v>1</v>
      </c>
      <c r="H348" s="107"/>
      <c r="I348" s="107"/>
      <c r="J348" s="107"/>
      <c r="K348" s="107" t="s">
        <v>4</v>
      </c>
      <c r="L348" s="107"/>
      <c r="M348" s="107"/>
    </row>
    <row r="349" spans="1:13" x14ac:dyDescent="0.25">
      <c r="A349" s="107">
        <v>12</v>
      </c>
      <c r="B349" s="107" t="s">
        <v>11</v>
      </c>
      <c r="C349" s="107" t="s">
        <v>16</v>
      </c>
      <c r="D349" s="107">
        <v>1.4999999999999999E-2</v>
      </c>
      <c r="E349" s="107">
        <v>1.66E-2</v>
      </c>
      <c r="F349" s="107">
        <v>0.91</v>
      </c>
      <c r="G349" s="107">
        <v>0.79459466759096287</v>
      </c>
      <c r="H349" s="107"/>
      <c r="I349" s="107"/>
      <c r="J349" s="107">
        <v>0.94</v>
      </c>
      <c r="K349" s="107">
        <v>1</v>
      </c>
      <c r="L349" s="107"/>
      <c r="M349" s="107"/>
    </row>
    <row r="350" spans="1:13" x14ac:dyDescent="0.25">
      <c r="A350" s="107">
        <v>12</v>
      </c>
      <c r="B350" s="107" t="s">
        <v>11</v>
      </c>
      <c r="C350" s="107" t="s">
        <v>17</v>
      </c>
      <c r="D350" s="107">
        <v>1.0000000000000002E-2</v>
      </c>
      <c r="E350" s="107">
        <v>1.11E-2</v>
      </c>
      <c r="F350" s="107">
        <v>0.94</v>
      </c>
      <c r="G350" s="107">
        <v>1</v>
      </c>
      <c r="H350" s="107"/>
      <c r="I350" s="107"/>
      <c r="J350" s="107">
        <v>0.94</v>
      </c>
      <c r="K350" s="107">
        <v>0.92825396825396822</v>
      </c>
      <c r="L350" s="107"/>
      <c r="M350" s="107"/>
    </row>
    <row r="351" spans="1:13" x14ac:dyDescent="0.25">
      <c r="A351" s="107">
        <v>12</v>
      </c>
      <c r="B351" s="107" t="s">
        <v>29</v>
      </c>
      <c r="C351" s="107" t="s">
        <v>29</v>
      </c>
      <c r="D351" s="107"/>
      <c r="E351" s="107"/>
      <c r="F351" s="107">
        <v>0.77</v>
      </c>
      <c r="G351" s="107">
        <v>0.74296672439904721</v>
      </c>
      <c r="H351" s="107"/>
      <c r="I351" s="107"/>
      <c r="J351" s="107">
        <v>0.89</v>
      </c>
      <c r="K351" s="107">
        <v>0.91033752790287004</v>
      </c>
      <c r="L351" s="107"/>
      <c r="M351" s="107"/>
    </row>
    <row r="352" spans="1:13" x14ac:dyDescent="0.25">
      <c r="A352" s="1">
        <v>15</v>
      </c>
      <c r="B352" t="s">
        <v>27</v>
      </c>
      <c r="C352" t="s">
        <v>18</v>
      </c>
      <c r="D352">
        <v>0.05</v>
      </c>
      <c r="E352">
        <v>0.05</v>
      </c>
      <c r="F352">
        <v>0.69</v>
      </c>
      <c r="G352">
        <v>0.26338832396963752</v>
      </c>
      <c r="H352">
        <v>0.66</v>
      </c>
      <c r="I352">
        <v>0.55313710471600341</v>
      </c>
      <c r="J352">
        <v>0.83</v>
      </c>
      <c r="K352">
        <v>0.46634822457244701</v>
      </c>
      <c r="L352">
        <v>0.92</v>
      </c>
      <c r="M352">
        <v>0.85054729795251316</v>
      </c>
    </row>
    <row r="353" spans="1:13" x14ac:dyDescent="0.25">
      <c r="A353" s="1">
        <v>15</v>
      </c>
      <c r="B353" t="s">
        <v>27</v>
      </c>
      <c r="C353" t="s">
        <v>19</v>
      </c>
      <c r="D353">
        <v>0.08</v>
      </c>
      <c r="E353">
        <v>0.08</v>
      </c>
      <c r="F353">
        <v>0.75</v>
      </c>
      <c r="G353">
        <v>0.66644621794145864</v>
      </c>
      <c r="J353">
        <v>0.95</v>
      </c>
      <c r="K353">
        <v>0.85520242724422335</v>
      </c>
    </row>
    <row r="354" spans="1:13" x14ac:dyDescent="0.25">
      <c r="A354" s="1">
        <v>15</v>
      </c>
      <c r="B354" t="s">
        <v>27</v>
      </c>
      <c r="C354" t="s">
        <v>20</v>
      </c>
      <c r="D354">
        <v>0.08</v>
      </c>
      <c r="E354">
        <v>0.08</v>
      </c>
      <c r="F354">
        <v>0.76</v>
      </c>
      <c r="G354">
        <v>0.65494691993589838</v>
      </c>
      <c r="J354">
        <v>0.94</v>
      </c>
      <c r="K354">
        <v>0.97129400292903145</v>
      </c>
    </row>
    <row r="355" spans="1:13" x14ac:dyDescent="0.25">
      <c r="A355" s="1">
        <v>15</v>
      </c>
      <c r="B355" t="s">
        <v>27</v>
      </c>
      <c r="C355" t="s">
        <v>21</v>
      </c>
      <c r="D355">
        <v>0.06</v>
      </c>
      <c r="E355">
        <v>0.06</v>
      </c>
      <c r="F355">
        <v>0.55000000000000004</v>
      </c>
      <c r="G355">
        <v>0.42111328145185462</v>
      </c>
      <c r="J355">
        <v>0.92</v>
      </c>
      <c r="K355">
        <v>0.99055740372183565</v>
      </c>
    </row>
    <row r="356" spans="1:13" x14ac:dyDescent="0.25">
      <c r="A356" s="1">
        <v>15</v>
      </c>
      <c r="B356" t="s">
        <v>27</v>
      </c>
      <c r="C356" t="s">
        <v>22</v>
      </c>
      <c r="D356">
        <v>6.5000000000000002E-2</v>
      </c>
      <c r="E356">
        <v>6.5000000000000002E-2</v>
      </c>
      <c r="F356">
        <v>0.45</v>
      </c>
      <c r="G356">
        <v>0.61517509727626463</v>
      </c>
      <c r="J356">
        <v>0.93</v>
      </c>
      <c r="K356">
        <v>0.78260762719233579</v>
      </c>
    </row>
    <row r="357" spans="1:13" x14ac:dyDescent="0.25">
      <c r="A357" s="1">
        <v>15</v>
      </c>
      <c r="B357" t="s">
        <v>27</v>
      </c>
      <c r="C357" t="s">
        <v>23</v>
      </c>
      <c r="D357">
        <v>6.5000000000000002E-2</v>
      </c>
      <c r="E357">
        <v>6.5000000000000002E-2</v>
      </c>
      <c r="F357">
        <v>0.6</v>
      </c>
      <c r="G357">
        <v>0.57108917611788335</v>
      </c>
      <c r="J357">
        <v>0.89</v>
      </c>
      <c r="K357">
        <v>0.93044390073400907</v>
      </c>
    </row>
    <row r="358" spans="1:13" x14ac:dyDescent="0.25">
      <c r="A358" s="1">
        <v>15</v>
      </c>
      <c r="B358" t="s">
        <v>27</v>
      </c>
      <c r="C358" t="s">
        <v>24</v>
      </c>
      <c r="D358">
        <v>0.02</v>
      </c>
      <c r="E358">
        <v>0.02</v>
      </c>
      <c r="F358">
        <v>0.95</v>
      </c>
      <c r="G358" t="s">
        <v>4</v>
      </c>
      <c r="J358">
        <v>0.93</v>
      </c>
      <c r="K358" t="s">
        <v>4</v>
      </c>
    </row>
    <row r="359" spans="1:13" x14ac:dyDescent="0.25">
      <c r="A359" s="1">
        <v>15</v>
      </c>
      <c r="B359" t="s">
        <v>2</v>
      </c>
      <c r="C359" t="s">
        <v>3</v>
      </c>
      <c r="D359">
        <v>5.3999999999999999E-2</v>
      </c>
      <c r="E359">
        <v>6.142857142857143E-2</v>
      </c>
      <c r="F359">
        <v>0.85</v>
      </c>
      <c r="G359">
        <v>0.95959595959595956</v>
      </c>
      <c r="H359">
        <v>0.84</v>
      </c>
      <c r="I359">
        <v>0.84832580626697418</v>
      </c>
      <c r="J359">
        <v>0.9</v>
      </c>
      <c r="K359">
        <v>0.87302089930335658</v>
      </c>
      <c r="L359">
        <v>0.85</v>
      </c>
      <c r="M359">
        <v>0.90999400023764254</v>
      </c>
    </row>
    <row r="360" spans="1:13" x14ac:dyDescent="0.25">
      <c r="A360" s="1">
        <v>15</v>
      </c>
      <c r="B360" t="s">
        <v>2</v>
      </c>
      <c r="C360" t="s">
        <v>33</v>
      </c>
      <c r="D360">
        <v>5.3999999999999999E-2</v>
      </c>
      <c r="E360">
        <v>6.142857142857143E-2</v>
      </c>
      <c r="F360">
        <v>0.8</v>
      </c>
      <c r="G360">
        <v>0.73333333333333328</v>
      </c>
      <c r="J360">
        <v>0.8</v>
      </c>
      <c r="K360">
        <v>0.98124999999999996</v>
      </c>
    </row>
    <row r="361" spans="1:13" x14ac:dyDescent="0.25">
      <c r="A361" s="1">
        <v>15</v>
      </c>
      <c r="B361" t="s">
        <v>2</v>
      </c>
      <c r="C361" t="s">
        <v>34</v>
      </c>
      <c r="D361">
        <v>5.3999999999999999E-2</v>
      </c>
      <c r="E361">
        <v>6.142857142857143E-2</v>
      </c>
      <c r="F361">
        <v>0.8</v>
      </c>
      <c r="G361">
        <v>0.80602006688963213</v>
      </c>
      <c r="J361">
        <v>0.95</v>
      </c>
      <c r="K361">
        <v>1</v>
      </c>
    </row>
    <row r="362" spans="1:13" x14ac:dyDescent="0.25">
      <c r="A362" s="1">
        <v>15</v>
      </c>
      <c r="B362" t="s">
        <v>2</v>
      </c>
      <c r="C362" t="s">
        <v>5</v>
      </c>
      <c r="D362">
        <v>5.3999999999999999E-2</v>
      </c>
      <c r="E362">
        <v>6.142857142857143E-2</v>
      </c>
      <c r="F362">
        <v>0.9</v>
      </c>
      <c r="G362">
        <v>1</v>
      </c>
      <c r="J362">
        <v>0.85</v>
      </c>
      <c r="K362">
        <v>0.78570510164721341</v>
      </c>
    </row>
    <row r="363" spans="1:13" x14ac:dyDescent="0.25">
      <c r="A363" s="1">
        <v>15</v>
      </c>
      <c r="B363" t="s">
        <v>2</v>
      </c>
      <c r="C363" t="s">
        <v>6</v>
      </c>
      <c r="D363">
        <v>5.3999999999999999E-2</v>
      </c>
      <c r="F363">
        <v>0.85</v>
      </c>
      <c r="G363">
        <v>0.74267967151594616</v>
      </c>
      <c r="K363" t="s">
        <v>4</v>
      </c>
    </row>
    <row r="364" spans="1:13" x14ac:dyDescent="0.25">
      <c r="A364" s="1">
        <v>15</v>
      </c>
      <c r="B364" t="s">
        <v>2</v>
      </c>
      <c r="C364" t="s">
        <v>7</v>
      </c>
      <c r="D364">
        <v>5.3999999999999999E-2</v>
      </c>
      <c r="E364">
        <v>6.142857142857143E-2</v>
      </c>
      <c r="F364">
        <v>0.9</v>
      </c>
      <c r="G364" t="s">
        <v>4</v>
      </c>
      <c r="J364">
        <v>0.9</v>
      </c>
      <c r="K364" t="s">
        <v>4</v>
      </c>
    </row>
    <row r="365" spans="1:13" x14ac:dyDescent="0.25">
      <c r="A365" s="1">
        <v>15</v>
      </c>
      <c r="B365" t="s">
        <v>2</v>
      </c>
      <c r="C365" t="s">
        <v>35</v>
      </c>
      <c r="D365">
        <v>5.3999999999999999E-2</v>
      </c>
      <c r="E365">
        <v>6.142857142857143E-2</v>
      </c>
      <c r="F365">
        <v>0.8</v>
      </c>
      <c r="G365" t="s">
        <v>4</v>
      </c>
      <c r="J365">
        <v>0.8</v>
      </c>
      <c r="K365" t="s">
        <v>4</v>
      </c>
    </row>
    <row r="366" spans="1:13" x14ac:dyDescent="0.25">
      <c r="A366" s="1">
        <v>15</v>
      </c>
      <c r="B366" t="s">
        <v>2</v>
      </c>
      <c r="C366" t="s">
        <v>36</v>
      </c>
      <c r="D366">
        <v>5.3999999999999999E-2</v>
      </c>
      <c r="E366">
        <v>6.142857142857143E-2</v>
      </c>
      <c r="F366">
        <v>0.8</v>
      </c>
      <c r="G366" t="s">
        <v>4</v>
      </c>
      <c r="J366">
        <v>0.8</v>
      </c>
      <c r="K366" t="s">
        <v>4</v>
      </c>
    </row>
    <row r="367" spans="1:13" x14ac:dyDescent="0.25">
      <c r="A367" s="1">
        <v>15</v>
      </c>
      <c r="B367" t="s">
        <v>28</v>
      </c>
      <c r="C367" t="s">
        <v>8</v>
      </c>
      <c r="E367">
        <v>3.5000000000000003E-2</v>
      </c>
      <c r="G367" t="s">
        <v>4</v>
      </c>
      <c r="H367">
        <v>0.74</v>
      </c>
      <c r="I367">
        <v>0.7084695400297798</v>
      </c>
      <c r="J367">
        <v>0.94</v>
      </c>
      <c r="K367">
        <v>0.80007830946699476</v>
      </c>
      <c r="L367">
        <v>0.94</v>
      </c>
      <c r="M367">
        <v>0.82030020855896635</v>
      </c>
    </row>
    <row r="368" spans="1:13" x14ac:dyDescent="0.25">
      <c r="A368" s="1">
        <v>15</v>
      </c>
      <c r="B368" t="s">
        <v>28</v>
      </c>
      <c r="C368" t="s">
        <v>9</v>
      </c>
      <c r="D368">
        <v>1.5432098765432094E-2</v>
      </c>
      <c r="E368">
        <v>1.5432098765432094E-2</v>
      </c>
      <c r="F368">
        <v>0.93</v>
      </c>
      <c r="G368" t="s">
        <v>4</v>
      </c>
      <c r="J368">
        <v>0.94</v>
      </c>
      <c r="K368">
        <v>0.86616347569955809</v>
      </c>
    </row>
    <row r="369" spans="1:13" x14ac:dyDescent="0.25">
      <c r="A369" s="1">
        <v>15</v>
      </c>
      <c r="B369" t="s">
        <v>28</v>
      </c>
      <c r="C369" t="s">
        <v>10</v>
      </c>
      <c r="D369">
        <v>3.5000000000000003E-2</v>
      </c>
      <c r="F369">
        <v>0.65</v>
      </c>
      <c r="G369">
        <v>0.7084695400297798</v>
      </c>
      <c r="K369" t="s">
        <v>4</v>
      </c>
    </row>
    <row r="370" spans="1:13" x14ac:dyDescent="0.25">
      <c r="A370" s="1">
        <v>15</v>
      </c>
      <c r="B370" t="s">
        <v>11</v>
      </c>
      <c r="C370" t="s">
        <v>12</v>
      </c>
      <c r="D370">
        <v>2.0000000000000004E-2</v>
      </c>
      <c r="E370">
        <v>2.2200000000000001E-2</v>
      </c>
      <c r="F370">
        <v>0.9</v>
      </c>
      <c r="G370">
        <v>0.60194174757281549</v>
      </c>
      <c r="H370">
        <v>0.91</v>
      </c>
      <c r="I370">
        <v>0.8670488285787068</v>
      </c>
      <c r="J370">
        <v>0.97</v>
      </c>
      <c r="K370">
        <v>0.97837599293909983</v>
      </c>
      <c r="L370">
        <v>0.93</v>
      </c>
      <c r="M370">
        <v>0.90286578098096593</v>
      </c>
    </row>
    <row r="371" spans="1:13" x14ac:dyDescent="0.25">
      <c r="A371" s="1">
        <v>15</v>
      </c>
      <c r="B371" t="s">
        <v>11</v>
      </c>
      <c r="C371" t="s">
        <v>13</v>
      </c>
      <c r="D371">
        <v>2.0000000000000004E-2</v>
      </c>
      <c r="E371">
        <v>2.2200000000000001E-2</v>
      </c>
      <c r="F371">
        <v>0.87</v>
      </c>
      <c r="G371">
        <v>1</v>
      </c>
      <c r="J371">
        <v>0.93</v>
      </c>
      <c r="K371">
        <v>0.94230762781705579</v>
      </c>
    </row>
    <row r="372" spans="1:13" x14ac:dyDescent="0.25">
      <c r="A372" s="1">
        <v>15</v>
      </c>
      <c r="B372" t="s">
        <v>11</v>
      </c>
      <c r="C372" t="s">
        <v>14</v>
      </c>
      <c r="D372">
        <v>2.5000000000000001E-2</v>
      </c>
      <c r="E372">
        <v>2.7699999999999999E-2</v>
      </c>
      <c r="F372">
        <v>0.94</v>
      </c>
      <c r="G372">
        <v>0.90585974615857323</v>
      </c>
      <c r="J372">
        <v>0.89</v>
      </c>
      <c r="K372">
        <v>0.74789029535864981</v>
      </c>
    </row>
    <row r="373" spans="1:13" x14ac:dyDescent="0.25">
      <c r="A373" s="1">
        <v>15</v>
      </c>
      <c r="B373" t="s">
        <v>11</v>
      </c>
      <c r="C373" t="s">
        <v>15</v>
      </c>
      <c r="D373">
        <v>1.0000000000000002E-2</v>
      </c>
      <c r="F373">
        <v>0.95</v>
      </c>
      <c r="G373">
        <v>1</v>
      </c>
      <c r="K373" t="s">
        <v>4</v>
      </c>
    </row>
    <row r="374" spans="1:13" x14ac:dyDescent="0.25">
      <c r="A374" s="1">
        <v>15</v>
      </c>
      <c r="B374" t="s">
        <v>11</v>
      </c>
      <c r="C374" t="s">
        <v>16</v>
      </c>
      <c r="D374">
        <v>1.4999999999999999E-2</v>
      </c>
      <c r="E374">
        <v>1.66E-2</v>
      </c>
      <c r="F374">
        <v>0.91</v>
      </c>
      <c r="G374">
        <v>0.80130361683000229</v>
      </c>
      <c r="J374">
        <v>0.94</v>
      </c>
      <c r="K374">
        <v>1</v>
      </c>
    </row>
    <row r="375" spans="1:13" x14ac:dyDescent="0.25">
      <c r="A375" s="1">
        <v>15</v>
      </c>
      <c r="B375" t="s">
        <v>11</v>
      </c>
      <c r="C375" t="s">
        <v>17</v>
      </c>
      <c r="D375">
        <v>1.0000000000000002E-2</v>
      </c>
      <c r="E375">
        <v>1.11E-2</v>
      </c>
      <c r="F375">
        <v>0.94</v>
      </c>
      <c r="G375">
        <v>1</v>
      </c>
      <c r="J375">
        <v>0.94</v>
      </c>
      <c r="K375">
        <v>0.91443850267379678</v>
      </c>
    </row>
    <row r="376" spans="1:13" x14ac:dyDescent="0.25">
      <c r="A376" s="1">
        <v>15</v>
      </c>
      <c r="B376" t="s">
        <v>29</v>
      </c>
      <c r="C376" t="s">
        <v>29</v>
      </c>
      <c r="F376">
        <v>0.77</v>
      </c>
      <c r="G376">
        <v>0.69789332464272946</v>
      </c>
      <c r="J376">
        <v>0.89</v>
      </c>
      <c r="K376">
        <v>0.87354239505142361</v>
      </c>
    </row>
    <row r="377" spans="1:13" x14ac:dyDescent="0.25">
      <c r="A377" s="1">
        <v>16</v>
      </c>
      <c r="B377" t="s">
        <v>27</v>
      </c>
      <c r="C377" t="s">
        <v>18</v>
      </c>
      <c r="D377">
        <v>0.05</v>
      </c>
      <c r="E377">
        <v>0.05</v>
      </c>
      <c r="F377">
        <v>0.69</v>
      </c>
      <c r="G377">
        <v>0.51089184238119068</v>
      </c>
      <c r="H377">
        <v>0.66</v>
      </c>
      <c r="I377">
        <v>0.57612020814353671</v>
      </c>
      <c r="J377">
        <v>0.83</v>
      </c>
      <c r="K377">
        <v>0.68792595959964176</v>
      </c>
      <c r="L377">
        <v>0.92</v>
      </c>
      <c r="M377">
        <v>0.8717958819157644</v>
      </c>
    </row>
    <row r="378" spans="1:13" x14ac:dyDescent="0.25">
      <c r="A378" s="1">
        <v>16</v>
      </c>
      <c r="B378" t="s">
        <v>27</v>
      </c>
      <c r="C378" t="s">
        <v>19</v>
      </c>
      <c r="D378">
        <v>0.08</v>
      </c>
      <c r="E378">
        <v>0.08</v>
      </c>
      <c r="F378">
        <v>0.75</v>
      </c>
      <c r="G378">
        <v>0.6213133733150904</v>
      </c>
      <c r="J378">
        <v>0.95</v>
      </c>
      <c r="K378">
        <v>0.90824789350016111</v>
      </c>
    </row>
    <row r="379" spans="1:13" x14ac:dyDescent="0.25">
      <c r="A379" s="1">
        <v>16</v>
      </c>
      <c r="B379" t="s">
        <v>27</v>
      </c>
      <c r="C379" t="s">
        <v>20</v>
      </c>
      <c r="D379">
        <v>0.08</v>
      </c>
      <c r="E379">
        <v>0.08</v>
      </c>
      <c r="F379">
        <v>0.76</v>
      </c>
      <c r="G379">
        <v>0.3481974097706339</v>
      </c>
      <c r="J379">
        <v>0.94</v>
      </c>
      <c r="K379">
        <v>0.97720072291867077</v>
      </c>
    </row>
    <row r="380" spans="1:13" x14ac:dyDescent="0.25">
      <c r="A380" s="1">
        <v>16</v>
      </c>
      <c r="B380" t="s">
        <v>27</v>
      </c>
      <c r="C380" t="s">
        <v>21</v>
      </c>
      <c r="D380">
        <v>0.06</v>
      </c>
      <c r="E380">
        <v>0.06</v>
      </c>
      <c r="F380">
        <v>0.55000000000000004</v>
      </c>
      <c r="G380">
        <v>0.60821895869700993</v>
      </c>
      <c r="J380">
        <v>0.92</v>
      </c>
      <c r="K380">
        <v>0.99096650100619277</v>
      </c>
    </row>
    <row r="381" spans="1:13" x14ac:dyDescent="0.25">
      <c r="A381" s="1">
        <v>16</v>
      </c>
      <c r="B381" t="s">
        <v>27</v>
      </c>
      <c r="C381" t="s">
        <v>22</v>
      </c>
      <c r="D381">
        <v>6.5000000000000002E-2</v>
      </c>
      <c r="E381">
        <v>6.5000000000000002E-2</v>
      </c>
      <c r="F381">
        <v>0.45</v>
      </c>
      <c r="G381">
        <v>0.60810810810810811</v>
      </c>
      <c r="J381">
        <v>0.93</v>
      </c>
      <c r="K381">
        <v>0.68181530726786932</v>
      </c>
    </row>
    <row r="382" spans="1:13" x14ac:dyDescent="0.25">
      <c r="A382" s="1">
        <v>16</v>
      </c>
      <c r="B382" t="s">
        <v>27</v>
      </c>
      <c r="C382" t="s">
        <v>23</v>
      </c>
      <c r="D382">
        <v>6.5000000000000002E-2</v>
      </c>
      <c r="E382">
        <v>6.5000000000000002E-2</v>
      </c>
      <c r="F382">
        <v>0.6</v>
      </c>
      <c r="G382">
        <v>0.70379746835443036</v>
      </c>
      <c r="J382">
        <v>0.89</v>
      </c>
      <c r="K382">
        <v>0.97148676171079429</v>
      </c>
    </row>
    <row r="383" spans="1:13" x14ac:dyDescent="0.25">
      <c r="A383" s="1">
        <v>16</v>
      </c>
      <c r="B383" t="s">
        <v>27</v>
      </c>
      <c r="C383" t="s">
        <v>24</v>
      </c>
      <c r="D383">
        <v>0.02</v>
      </c>
      <c r="E383">
        <v>0.02</v>
      </c>
      <c r="F383">
        <v>0.95</v>
      </c>
      <c r="G383">
        <v>0.85490163312411827</v>
      </c>
      <c r="J383">
        <v>0.93</v>
      </c>
      <c r="K383">
        <v>0.69997292835738589</v>
      </c>
    </row>
    <row r="384" spans="1:13" x14ac:dyDescent="0.25">
      <c r="A384" s="1">
        <v>16</v>
      </c>
      <c r="B384" t="s">
        <v>2</v>
      </c>
      <c r="C384" t="s">
        <v>3</v>
      </c>
      <c r="D384">
        <v>5.3999999999999999E-2</v>
      </c>
      <c r="E384">
        <v>6.142857142857143E-2</v>
      </c>
      <c r="F384">
        <v>0.85</v>
      </c>
      <c r="G384">
        <v>0.97378277153558057</v>
      </c>
      <c r="H384">
        <v>0.84</v>
      </c>
      <c r="I384">
        <v>0.85792460647646451</v>
      </c>
      <c r="J384">
        <v>0.9</v>
      </c>
      <c r="K384">
        <v>0.91139240506329111</v>
      </c>
      <c r="L384">
        <v>0.85</v>
      </c>
      <c r="M384">
        <v>0.85052624228111418</v>
      </c>
    </row>
    <row r="385" spans="1:13" x14ac:dyDescent="0.25">
      <c r="A385" s="1">
        <v>16</v>
      </c>
      <c r="B385" t="s">
        <v>2</v>
      </c>
      <c r="C385" t="s">
        <v>33</v>
      </c>
      <c r="D385">
        <v>5.3999999999999999E-2</v>
      </c>
      <c r="E385">
        <v>6.142857142857143E-2</v>
      </c>
      <c r="F385">
        <v>0.8</v>
      </c>
      <c r="G385">
        <v>0.81230480949406625</v>
      </c>
      <c r="J385">
        <v>0.8</v>
      </c>
      <c r="K385">
        <v>0.94567901234567897</v>
      </c>
    </row>
    <row r="386" spans="1:13" x14ac:dyDescent="0.25">
      <c r="A386" s="1">
        <v>16</v>
      </c>
      <c r="B386" t="s">
        <v>2</v>
      </c>
      <c r="C386" t="s">
        <v>34</v>
      </c>
      <c r="D386">
        <v>5.3999999999999999E-2</v>
      </c>
      <c r="E386">
        <v>6.142857142857143E-2</v>
      </c>
      <c r="F386">
        <v>0.8</v>
      </c>
      <c r="G386" t="s">
        <v>4</v>
      </c>
      <c r="J386">
        <v>0.95</v>
      </c>
      <c r="K386" t="s">
        <v>4</v>
      </c>
    </row>
    <row r="387" spans="1:13" x14ac:dyDescent="0.25">
      <c r="A387" s="1">
        <v>16</v>
      </c>
      <c r="B387" t="s">
        <v>2</v>
      </c>
      <c r="C387" t="s">
        <v>5</v>
      </c>
      <c r="D387">
        <v>5.3999999999999999E-2</v>
      </c>
      <c r="E387">
        <v>6.142857142857143E-2</v>
      </c>
      <c r="F387">
        <v>0.9</v>
      </c>
      <c r="G387">
        <v>0.91520787937505033</v>
      </c>
      <c r="J387">
        <v>0.85</v>
      </c>
      <c r="K387">
        <v>0.96025384544045367</v>
      </c>
    </row>
    <row r="388" spans="1:13" x14ac:dyDescent="0.25">
      <c r="A388" s="1">
        <v>16</v>
      </c>
      <c r="B388" t="s">
        <v>2</v>
      </c>
      <c r="C388" t="s">
        <v>6</v>
      </c>
      <c r="D388">
        <v>5.3999999999999999E-2</v>
      </c>
      <c r="F388">
        <v>0.85</v>
      </c>
      <c r="G388">
        <v>0.71577855236978316</v>
      </c>
      <c r="K388" t="s">
        <v>4</v>
      </c>
    </row>
    <row r="389" spans="1:13" x14ac:dyDescent="0.25">
      <c r="A389" s="1">
        <v>16</v>
      </c>
      <c r="B389" t="s">
        <v>2</v>
      </c>
      <c r="C389" t="s">
        <v>7</v>
      </c>
      <c r="D389">
        <v>5.3999999999999999E-2</v>
      </c>
      <c r="E389">
        <v>6.142857142857143E-2</v>
      </c>
      <c r="F389">
        <v>0.9</v>
      </c>
      <c r="G389">
        <v>0.87254901960784315</v>
      </c>
      <c r="J389">
        <v>0.9</v>
      </c>
      <c r="K389">
        <v>0.5847797062750334</v>
      </c>
    </row>
    <row r="390" spans="1:13" x14ac:dyDescent="0.25">
      <c r="A390" s="1">
        <v>16</v>
      </c>
      <c r="B390" t="s">
        <v>2</v>
      </c>
      <c r="C390" t="s">
        <v>35</v>
      </c>
      <c r="D390">
        <v>5.3999999999999999E-2</v>
      </c>
      <c r="E390">
        <v>6.142857142857143E-2</v>
      </c>
      <c r="F390">
        <v>0.8</v>
      </c>
      <c r="G390" t="s">
        <v>4</v>
      </c>
      <c r="J390">
        <v>0.8</v>
      </c>
      <c r="K390" t="s">
        <v>4</v>
      </c>
    </row>
    <row r="391" spans="1:13" x14ac:dyDescent="0.25">
      <c r="A391" s="1">
        <v>16</v>
      </c>
      <c r="B391" t="s">
        <v>2</v>
      </c>
      <c r="C391" t="s">
        <v>36</v>
      </c>
      <c r="D391">
        <v>5.3999999999999999E-2</v>
      </c>
      <c r="E391">
        <v>6.142857142857143E-2</v>
      </c>
      <c r="F391">
        <v>0.8</v>
      </c>
      <c r="G391" t="s">
        <v>4</v>
      </c>
      <c r="J391">
        <v>0.8</v>
      </c>
      <c r="K391" t="s">
        <v>4</v>
      </c>
    </row>
    <row r="392" spans="1:13" x14ac:dyDescent="0.25">
      <c r="A392" s="1">
        <v>16</v>
      </c>
      <c r="B392" t="s">
        <v>28</v>
      </c>
      <c r="C392" t="s">
        <v>8</v>
      </c>
      <c r="E392">
        <v>3.5000000000000003E-2</v>
      </c>
      <c r="G392" t="s">
        <v>4</v>
      </c>
      <c r="H392">
        <v>0.74</v>
      </c>
      <c r="I392">
        <v>0.63305214723926384</v>
      </c>
      <c r="J392">
        <v>0.94</v>
      </c>
      <c r="K392">
        <v>0.68210352888789938</v>
      </c>
      <c r="L392">
        <v>0.94</v>
      </c>
      <c r="M392">
        <v>0.74390942978896479</v>
      </c>
    </row>
    <row r="393" spans="1:13" x14ac:dyDescent="0.25">
      <c r="A393" s="1">
        <v>16</v>
      </c>
      <c r="B393" t="s">
        <v>28</v>
      </c>
      <c r="C393" t="s">
        <v>9</v>
      </c>
      <c r="D393">
        <v>1.5432098765432094E-2</v>
      </c>
      <c r="E393">
        <v>1.5432098765432094E-2</v>
      </c>
      <c r="F393">
        <v>0.93</v>
      </c>
      <c r="G393" t="s">
        <v>4</v>
      </c>
      <c r="J393">
        <v>0.94</v>
      </c>
      <c r="K393">
        <v>0.88408521303258147</v>
      </c>
    </row>
    <row r="394" spans="1:13" x14ac:dyDescent="0.25">
      <c r="A394" s="1">
        <v>16</v>
      </c>
      <c r="B394" t="s">
        <v>28</v>
      </c>
      <c r="C394" t="s">
        <v>10</v>
      </c>
      <c r="D394">
        <v>3.5000000000000003E-2</v>
      </c>
      <c r="F394">
        <v>0.65</v>
      </c>
      <c r="G394">
        <v>0.63305214723926384</v>
      </c>
      <c r="K394" t="s">
        <v>4</v>
      </c>
    </row>
    <row r="395" spans="1:13" x14ac:dyDescent="0.25">
      <c r="A395" s="1">
        <v>16</v>
      </c>
      <c r="B395" t="s">
        <v>11</v>
      </c>
      <c r="C395" t="s">
        <v>12</v>
      </c>
      <c r="D395">
        <v>2.0000000000000004E-2</v>
      </c>
      <c r="E395">
        <v>2.2200000000000001E-2</v>
      </c>
      <c r="F395">
        <v>0.9</v>
      </c>
      <c r="G395">
        <v>0.963963963963964</v>
      </c>
      <c r="H395">
        <v>0.91</v>
      </c>
      <c r="I395">
        <v>0.86013623045626908</v>
      </c>
      <c r="J395">
        <v>0.97</v>
      </c>
      <c r="K395">
        <v>0.98707256046705583</v>
      </c>
      <c r="L395">
        <v>0.93</v>
      </c>
      <c r="M395">
        <v>0.99509416552214358</v>
      </c>
    </row>
    <row r="396" spans="1:13" x14ac:dyDescent="0.25">
      <c r="A396" s="1">
        <v>16</v>
      </c>
      <c r="B396" t="s">
        <v>11</v>
      </c>
      <c r="C396" t="s">
        <v>13</v>
      </c>
      <c r="D396">
        <v>2.0000000000000004E-2</v>
      </c>
      <c r="E396">
        <v>2.2200000000000001E-2</v>
      </c>
      <c r="F396">
        <v>0.87</v>
      </c>
      <c r="G396">
        <v>1</v>
      </c>
      <c r="J396">
        <v>0.93</v>
      </c>
      <c r="K396">
        <v>1</v>
      </c>
    </row>
    <row r="397" spans="1:13" x14ac:dyDescent="0.25">
      <c r="A397" s="1">
        <v>16</v>
      </c>
      <c r="B397" t="s">
        <v>11</v>
      </c>
      <c r="C397" t="s">
        <v>14</v>
      </c>
      <c r="D397">
        <v>2.5000000000000001E-2</v>
      </c>
      <c r="E397">
        <v>2.7699999999999999E-2</v>
      </c>
      <c r="F397">
        <v>0.94</v>
      </c>
      <c r="G397">
        <v>0.94298662857249793</v>
      </c>
      <c r="J397">
        <v>0.89</v>
      </c>
      <c r="K397">
        <v>1</v>
      </c>
    </row>
    <row r="398" spans="1:13" x14ac:dyDescent="0.25">
      <c r="A398" s="1">
        <v>16</v>
      </c>
      <c r="B398" t="s">
        <v>11</v>
      </c>
      <c r="C398" t="s">
        <v>15</v>
      </c>
      <c r="D398">
        <v>1.0000000000000002E-2</v>
      </c>
      <c r="F398">
        <v>0.95</v>
      </c>
      <c r="G398">
        <v>0</v>
      </c>
      <c r="K398" t="s">
        <v>4</v>
      </c>
    </row>
    <row r="399" spans="1:13" x14ac:dyDescent="0.25">
      <c r="A399" s="1">
        <v>16</v>
      </c>
      <c r="B399" t="s">
        <v>11</v>
      </c>
      <c r="C399" t="s">
        <v>16</v>
      </c>
      <c r="D399">
        <v>1.4999999999999999E-2</v>
      </c>
      <c r="E399">
        <v>1.66E-2</v>
      </c>
      <c r="F399">
        <v>0.91</v>
      </c>
      <c r="G399">
        <v>0.87731187013567857</v>
      </c>
      <c r="J399">
        <v>0.94</v>
      </c>
      <c r="K399">
        <v>1</v>
      </c>
    </row>
    <row r="400" spans="1:13" x14ac:dyDescent="0.25">
      <c r="A400" s="1">
        <v>16</v>
      </c>
      <c r="B400" t="s">
        <v>11</v>
      </c>
      <c r="C400" t="s">
        <v>17</v>
      </c>
      <c r="D400">
        <v>1.0000000000000002E-2</v>
      </c>
      <c r="E400">
        <v>1.11E-2</v>
      </c>
      <c r="F400">
        <v>0.94</v>
      </c>
      <c r="G400">
        <v>1</v>
      </c>
      <c r="J400">
        <v>0.94</v>
      </c>
      <c r="K400">
        <v>0.98174656547218753</v>
      </c>
    </row>
    <row r="401" spans="1:13" x14ac:dyDescent="0.25">
      <c r="A401" s="1">
        <v>16</v>
      </c>
      <c r="B401" t="s">
        <v>29</v>
      </c>
      <c r="C401" t="s">
        <v>29</v>
      </c>
      <c r="F401">
        <v>0.77</v>
      </c>
      <c r="G401">
        <v>0.70518858105203874</v>
      </c>
      <c r="J401">
        <v>0.89</v>
      </c>
      <c r="K401">
        <v>0.87256717304621079</v>
      </c>
    </row>
    <row r="402" spans="1:13" x14ac:dyDescent="0.25">
      <c r="A402" s="1">
        <v>17</v>
      </c>
      <c r="B402" t="s">
        <v>27</v>
      </c>
      <c r="C402" t="s">
        <v>18</v>
      </c>
      <c r="D402">
        <v>0.05</v>
      </c>
      <c r="E402">
        <v>0.05</v>
      </c>
      <c r="F402">
        <v>0.93</v>
      </c>
      <c r="G402">
        <v>0.54676442582319373</v>
      </c>
      <c r="H402">
        <v>0.66</v>
      </c>
      <c r="I402">
        <v>0.64500185220267547</v>
      </c>
      <c r="J402">
        <v>0.92</v>
      </c>
      <c r="K402">
        <v>0.69032533517189998</v>
      </c>
      <c r="L402">
        <v>0.92</v>
      </c>
      <c r="M402">
        <v>0.90472907044142059</v>
      </c>
    </row>
    <row r="403" spans="1:13" x14ac:dyDescent="0.25">
      <c r="A403" s="1">
        <v>17</v>
      </c>
      <c r="B403" t="s">
        <v>27</v>
      </c>
      <c r="C403" t="s">
        <v>19</v>
      </c>
      <c r="D403">
        <v>0.08</v>
      </c>
      <c r="E403">
        <v>0.08</v>
      </c>
      <c r="F403">
        <v>0.75</v>
      </c>
      <c r="G403">
        <v>0.68381608178301756</v>
      </c>
      <c r="J403">
        <v>0.95</v>
      </c>
      <c r="K403">
        <v>0.898961198085103</v>
      </c>
    </row>
    <row r="404" spans="1:13" x14ac:dyDescent="0.25">
      <c r="A404" s="1">
        <v>17</v>
      </c>
      <c r="B404" t="s">
        <v>27</v>
      </c>
      <c r="C404" t="s">
        <v>20</v>
      </c>
      <c r="D404">
        <v>0.08</v>
      </c>
      <c r="E404">
        <v>0.08</v>
      </c>
      <c r="F404">
        <v>0.76</v>
      </c>
      <c r="G404">
        <v>0.73886259427941658</v>
      </c>
      <c r="J404">
        <v>0.94</v>
      </c>
      <c r="K404">
        <v>1</v>
      </c>
    </row>
    <row r="405" spans="1:13" x14ac:dyDescent="0.25">
      <c r="A405" s="1">
        <v>17</v>
      </c>
      <c r="B405" t="s">
        <v>27</v>
      </c>
      <c r="C405" t="s">
        <v>21</v>
      </c>
      <c r="D405">
        <v>0.06</v>
      </c>
      <c r="E405">
        <v>0.06</v>
      </c>
      <c r="F405">
        <v>0.55000000000000004</v>
      </c>
      <c r="G405">
        <v>0.43263174709426161</v>
      </c>
      <c r="J405">
        <v>0.92</v>
      </c>
      <c r="K405">
        <v>0.94410215075797943</v>
      </c>
    </row>
    <row r="406" spans="1:13" x14ac:dyDescent="0.25">
      <c r="A406" s="1">
        <v>17</v>
      </c>
      <c r="B406" t="s">
        <v>27</v>
      </c>
      <c r="C406" t="s">
        <v>22</v>
      </c>
      <c r="D406">
        <v>6.5000000000000002E-2</v>
      </c>
      <c r="E406">
        <v>6.5000000000000002E-2</v>
      </c>
      <c r="F406">
        <v>0.5</v>
      </c>
      <c r="G406">
        <v>0.59893858984078852</v>
      </c>
      <c r="J406">
        <v>0.93</v>
      </c>
      <c r="K406">
        <v>0.81424581005586594</v>
      </c>
    </row>
    <row r="407" spans="1:13" x14ac:dyDescent="0.25">
      <c r="A407" s="1">
        <v>17</v>
      </c>
      <c r="B407" t="s">
        <v>27</v>
      </c>
      <c r="C407" t="s">
        <v>23</v>
      </c>
      <c r="D407">
        <v>6.5000000000000002E-2</v>
      </c>
      <c r="E407">
        <v>6.5000000000000002E-2</v>
      </c>
      <c r="F407">
        <v>0.6</v>
      </c>
      <c r="G407">
        <v>0.73418183477031163</v>
      </c>
      <c r="J407">
        <v>0.89</v>
      </c>
      <c r="K407">
        <v>1</v>
      </c>
    </row>
    <row r="408" spans="1:13" x14ac:dyDescent="0.25">
      <c r="A408" s="1">
        <v>17</v>
      </c>
      <c r="B408" t="s">
        <v>27</v>
      </c>
      <c r="C408" t="s">
        <v>24</v>
      </c>
      <c r="D408">
        <v>0.02</v>
      </c>
      <c r="E408">
        <v>0.02</v>
      </c>
      <c r="F408">
        <v>0.95</v>
      </c>
      <c r="G408">
        <v>0.85687650617960409</v>
      </c>
      <c r="J408">
        <v>0.93</v>
      </c>
      <c r="K408">
        <v>0.94904701404417013</v>
      </c>
    </row>
    <row r="409" spans="1:13" x14ac:dyDescent="0.25">
      <c r="A409" s="1">
        <v>17</v>
      </c>
      <c r="B409" t="s">
        <v>2</v>
      </c>
      <c r="C409" t="s">
        <v>3</v>
      </c>
      <c r="D409">
        <v>6.142857142857143E-2</v>
      </c>
      <c r="E409">
        <v>6.142857142857143E-2</v>
      </c>
      <c r="F409">
        <v>0.85</v>
      </c>
      <c r="G409">
        <v>1</v>
      </c>
      <c r="H409">
        <v>0.84</v>
      </c>
      <c r="I409">
        <v>0.90447629854923928</v>
      </c>
      <c r="J409">
        <v>0.9</v>
      </c>
      <c r="K409">
        <v>0.70792637114951174</v>
      </c>
      <c r="L409">
        <v>0.85</v>
      </c>
      <c r="M409">
        <v>0.88234302987501101</v>
      </c>
    </row>
    <row r="410" spans="1:13" x14ac:dyDescent="0.25">
      <c r="A410" s="1">
        <v>17</v>
      </c>
      <c r="B410" t="s">
        <v>2</v>
      </c>
      <c r="C410" t="s">
        <v>33</v>
      </c>
      <c r="D410">
        <v>6.142857142857143E-2</v>
      </c>
      <c r="E410">
        <v>6.142857142857143E-2</v>
      </c>
      <c r="F410">
        <v>0.8</v>
      </c>
      <c r="G410">
        <v>0.83475783475783472</v>
      </c>
      <c r="J410">
        <v>0.8</v>
      </c>
      <c r="K410">
        <v>0.89825581395348841</v>
      </c>
    </row>
    <row r="411" spans="1:13" x14ac:dyDescent="0.25">
      <c r="A411" s="1">
        <v>17</v>
      </c>
      <c r="B411" t="s">
        <v>2</v>
      </c>
      <c r="C411" t="s">
        <v>34</v>
      </c>
      <c r="D411">
        <v>6.142857142857143E-2</v>
      </c>
      <c r="E411">
        <v>6.142857142857143E-2</v>
      </c>
      <c r="F411">
        <v>0.8</v>
      </c>
      <c r="G411">
        <v>0.90501496233618817</v>
      </c>
      <c r="J411">
        <v>0.95</v>
      </c>
      <c r="K411">
        <v>0.95349296470007416</v>
      </c>
    </row>
    <row r="412" spans="1:13" x14ac:dyDescent="0.25">
      <c r="A412" s="1">
        <v>17</v>
      </c>
      <c r="B412" t="s">
        <v>2</v>
      </c>
      <c r="C412" t="s">
        <v>5</v>
      </c>
      <c r="D412">
        <v>6.142857142857143E-2</v>
      </c>
      <c r="E412">
        <v>6.142857142857143E-2</v>
      </c>
      <c r="F412">
        <v>0.9</v>
      </c>
      <c r="G412">
        <v>1</v>
      </c>
      <c r="J412">
        <v>0.85</v>
      </c>
      <c r="K412" t="s">
        <v>4</v>
      </c>
    </row>
    <row r="413" spans="1:13" x14ac:dyDescent="0.25">
      <c r="A413" s="1">
        <v>17</v>
      </c>
      <c r="B413" t="s">
        <v>2</v>
      </c>
      <c r="C413" t="s">
        <v>6</v>
      </c>
      <c r="D413">
        <v>0</v>
      </c>
      <c r="F413">
        <v>0.85</v>
      </c>
      <c r="G413">
        <v>0.78274271271966256</v>
      </c>
      <c r="K413" t="s">
        <v>4</v>
      </c>
    </row>
    <row r="414" spans="1:13" x14ac:dyDescent="0.25">
      <c r="A414" s="1">
        <v>17</v>
      </c>
      <c r="B414" t="s">
        <v>2</v>
      </c>
      <c r="C414" t="s">
        <v>7</v>
      </c>
      <c r="D414">
        <v>6.142857142857143E-2</v>
      </c>
      <c r="E414">
        <v>6.142857142857143E-2</v>
      </c>
      <c r="F414">
        <v>0.9</v>
      </c>
      <c r="G414">
        <v>0.78260869565217395</v>
      </c>
      <c r="J414">
        <v>0.9</v>
      </c>
      <c r="K414">
        <v>0.96969696969696972</v>
      </c>
    </row>
    <row r="415" spans="1:13" x14ac:dyDescent="0.25">
      <c r="A415" s="1">
        <v>17</v>
      </c>
      <c r="B415" t="s">
        <v>2</v>
      </c>
      <c r="C415" t="s">
        <v>35</v>
      </c>
      <c r="D415">
        <v>6.142857142857143E-2</v>
      </c>
      <c r="E415">
        <v>6.142857142857143E-2</v>
      </c>
      <c r="F415">
        <v>0.8</v>
      </c>
      <c r="G415" t="s">
        <v>4</v>
      </c>
      <c r="J415">
        <v>0.8</v>
      </c>
      <c r="K415" t="s">
        <v>4</v>
      </c>
    </row>
    <row r="416" spans="1:13" x14ac:dyDescent="0.25">
      <c r="A416" s="1">
        <v>17</v>
      </c>
      <c r="B416" t="s">
        <v>2</v>
      </c>
      <c r="C416" t="s">
        <v>36</v>
      </c>
      <c r="D416">
        <v>6.142857142857143E-2</v>
      </c>
      <c r="E416">
        <v>6.142857142857143E-2</v>
      </c>
      <c r="F416">
        <v>0.8</v>
      </c>
      <c r="G416" t="s">
        <v>4</v>
      </c>
      <c r="J416">
        <v>0.8</v>
      </c>
      <c r="K416" t="s">
        <v>4</v>
      </c>
    </row>
    <row r="417" spans="1:13" x14ac:dyDescent="0.25">
      <c r="A417" s="1">
        <v>17</v>
      </c>
      <c r="B417" t="s">
        <v>28</v>
      </c>
      <c r="C417" t="s">
        <v>8</v>
      </c>
      <c r="E417">
        <v>3.5000000000000003E-2</v>
      </c>
      <c r="G417" t="s">
        <v>4</v>
      </c>
      <c r="H417">
        <v>0.74</v>
      </c>
      <c r="I417">
        <v>0.70980701407300661</v>
      </c>
      <c r="J417">
        <v>0.94</v>
      </c>
      <c r="K417">
        <v>0.50458478966947262</v>
      </c>
      <c r="L417">
        <v>0.94</v>
      </c>
      <c r="M417">
        <v>0.62940264999900952</v>
      </c>
    </row>
    <row r="418" spans="1:13" x14ac:dyDescent="0.25">
      <c r="A418" s="1">
        <v>17</v>
      </c>
      <c r="B418" t="s">
        <v>28</v>
      </c>
      <c r="C418" t="s">
        <v>9</v>
      </c>
      <c r="D418">
        <v>1.5432098765432094E-2</v>
      </c>
      <c r="E418">
        <v>1.5432098765432094E-2</v>
      </c>
      <c r="F418">
        <v>0.93</v>
      </c>
      <c r="G418">
        <v>0.73407859078590787</v>
      </c>
      <c r="J418">
        <v>0.94</v>
      </c>
      <c r="K418">
        <v>0.91248955722639935</v>
      </c>
    </row>
    <row r="419" spans="1:13" x14ac:dyDescent="0.25">
      <c r="A419" s="1">
        <v>17</v>
      </c>
      <c r="B419" t="s">
        <v>28</v>
      </c>
      <c r="C419" t="s">
        <v>10</v>
      </c>
      <c r="D419">
        <v>3.5000000000000003E-2</v>
      </c>
      <c r="F419">
        <v>0.65</v>
      </c>
      <c r="G419">
        <v>0.69910526067225665</v>
      </c>
      <c r="K419" t="s">
        <v>4</v>
      </c>
    </row>
    <row r="420" spans="1:13" x14ac:dyDescent="0.25">
      <c r="A420" s="1">
        <v>17</v>
      </c>
      <c r="B420" t="s">
        <v>11</v>
      </c>
      <c r="C420" t="s">
        <v>12</v>
      </c>
      <c r="D420">
        <v>2.0000000000000004E-2</v>
      </c>
      <c r="E420">
        <v>2.2200000000000001E-2</v>
      </c>
      <c r="F420">
        <v>0.9</v>
      </c>
      <c r="G420">
        <v>0.94901210962396432</v>
      </c>
      <c r="H420">
        <v>0.91</v>
      </c>
      <c r="I420">
        <v>0.94323683310962247</v>
      </c>
      <c r="J420">
        <v>0.97</v>
      </c>
      <c r="K420">
        <v>0.98175182481751821</v>
      </c>
      <c r="L420">
        <v>0.93</v>
      </c>
      <c r="M420">
        <v>0.93522523619543652</v>
      </c>
    </row>
    <row r="421" spans="1:13" x14ac:dyDescent="0.25">
      <c r="A421" s="1">
        <v>17</v>
      </c>
      <c r="B421" t="s">
        <v>11</v>
      </c>
      <c r="C421" t="s">
        <v>13</v>
      </c>
      <c r="D421">
        <v>2.0000000000000004E-2</v>
      </c>
      <c r="E421">
        <v>2.2200000000000001E-2</v>
      </c>
      <c r="F421">
        <v>0.87</v>
      </c>
      <c r="G421">
        <v>1</v>
      </c>
      <c r="J421">
        <v>0.93</v>
      </c>
      <c r="K421">
        <v>0.97667891725952793</v>
      </c>
    </row>
    <row r="422" spans="1:13" x14ac:dyDescent="0.25">
      <c r="A422" s="1">
        <v>17</v>
      </c>
      <c r="B422" t="s">
        <v>11</v>
      </c>
      <c r="C422" t="s">
        <v>14</v>
      </c>
      <c r="D422">
        <v>2.5000000000000001E-2</v>
      </c>
      <c r="E422">
        <v>2.7699999999999999E-2</v>
      </c>
      <c r="F422">
        <v>0.94</v>
      </c>
      <c r="G422">
        <v>0.91368957277177776</v>
      </c>
      <c r="J422">
        <v>0.89</v>
      </c>
      <c r="K422">
        <v>0.8160912376916365</v>
      </c>
    </row>
    <row r="423" spans="1:13" x14ac:dyDescent="0.25">
      <c r="A423" s="1">
        <v>17</v>
      </c>
      <c r="B423" t="s">
        <v>11</v>
      </c>
      <c r="C423" t="s">
        <v>15</v>
      </c>
      <c r="D423">
        <v>1.0000000000000002E-2</v>
      </c>
      <c r="F423">
        <v>0.95</v>
      </c>
      <c r="G423">
        <v>1</v>
      </c>
      <c r="K423" t="s">
        <v>4</v>
      </c>
    </row>
    <row r="424" spans="1:13" x14ac:dyDescent="0.25">
      <c r="A424" s="1">
        <v>17</v>
      </c>
      <c r="B424" t="s">
        <v>11</v>
      </c>
      <c r="C424" t="s">
        <v>16</v>
      </c>
      <c r="D424">
        <v>1.4999999999999999E-2</v>
      </c>
      <c r="E424">
        <v>1.66E-2</v>
      </c>
      <c r="F424">
        <v>0.91</v>
      </c>
      <c r="G424">
        <v>0.87260428410372037</v>
      </c>
      <c r="J424">
        <v>0.94</v>
      </c>
      <c r="K424">
        <v>0.97304751892384322</v>
      </c>
    </row>
    <row r="425" spans="1:13" x14ac:dyDescent="0.25">
      <c r="A425" s="1">
        <v>17</v>
      </c>
      <c r="B425" t="s">
        <v>11</v>
      </c>
      <c r="C425" t="s">
        <v>17</v>
      </c>
      <c r="D425">
        <v>1.0000000000000002E-2</v>
      </c>
      <c r="E425">
        <v>1.11E-2</v>
      </c>
      <c r="F425">
        <v>0.94</v>
      </c>
      <c r="G425">
        <v>0.94121375376327043</v>
      </c>
      <c r="J425">
        <v>0.94</v>
      </c>
      <c r="K425">
        <v>1</v>
      </c>
    </row>
    <row r="426" spans="1:13" x14ac:dyDescent="0.25">
      <c r="A426" s="1">
        <v>17</v>
      </c>
      <c r="B426" t="s">
        <v>29</v>
      </c>
      <c r="C426" t="s">
        <v>29</v>
      </c>
      <c r="F426">
        <v>0.77</v>
      </c>
      <c r="G426">
        <v>0.77352361602666564</v>
      </c>
      <c r="J426">
        <v>0.89</v>
      </c>
      <c r="K426">
        <v>0.88470037472705643</v>
      </c>
    </row>
    <row r="427" spans="1:13" x14ac:dyDescent="0.25">
      <c r="A427" s="1">
        <v>18</v>
      </c>
      <c r="B427" t="s">
        <v>27</v>
      </c>
      <c r="C427" t="s">
        <v>18</v>
      </c>
      <c r="D427">
        <v>0.05</v>
      </c>
      <c r="E427">
        <v>0.05</v>
      </c>
      <c r="F427">
        <v>0.93</v>
      </c>
      <c r="G427">
        <v>0.55123668625839817</v>
      </c>
      <c r="H427">
        <v>0.66</v>
      </c>
      <c r="I427">
        <v>0.63071299726684127</v>
      </c>
      <c r="J427">
        <v>0.92</v>
      </c>
      <c r="K427">
        <v>0.57567593064518086</v>
      </c>
      <c r="L427">
        <v>0.92</v>
      </c>
      <c r="M427">
        <v>0.87004250491095159</v>
      </c>
    </row>
    <row r="428" spans="1:13" x14ac:dyDescent="0.25">
      <c r="A428" s="1">
        <v>18</v>
      </c>
      <c r="B428" t="s">
        <v>27</v>
      </c>
      <c r="C428" t="s">
        <v>19</v>
      </c>
      <c r="D428">
        <v>0.08</v>
      </c>
      <c r="E428">
        <v>0.08</v>
      </c>
      <c r="F428">
        <v>0.75</v>
      </c>
      <c r="G428">
        <v>0.6743824771544471</v>
      </c>
      <c r="J428">
        <v>0.95</v>
      </c>
      <c r="K428">
        <v>0.80874331171872282</v>
      </c>
    </row>
    <row r="429" spans="1:13" x14ac:dyDescent="0.25">
      <c r="A429" s="1">
        <v>18</v>
      </c>
      <c r="B429" t="s">
        <v>27</v>
      </c>
      <c r="C429" t="s">
        <v>20</v>
      </c>
      <c r="D429">
        <v>0.08</v>
      </c>
      <c r="E429">
        <v>0.08</v>
      </c>
      <c r="F429">
        <v>0.76</v>
      </c>
      <c r="G429">
        <v>0.73802216494346307</v>
      </c>
      <c r="J429">
        <v>0.94</v>
      </c>
      <c r="K429">
        <v>1</v>
      </c>
    </row>
    <row r="430" spans="1:13" x14ac:dyDescent="0.25">
      <c r="A430" s="1">
        <v>18</v>
      </c>
      <c r="B430" t="s">
        <v>27</v>
      </c>
      <c r="C430" t="s">
        <v>21</v>
      </c>
      <c r="D430">
        <v>0.06</v>
      </c>
      <c r="E430">
        <v>0.06</v>
      </c>
      <c r="F430">
        <v>0.55000000000000004</v>
      </c>
      <c r="G430">
        <v>0.52834743821760322</v>
      </c>
      <c r="J430">
        <v>0.92</v>
      </c>
      <c r="K430">
        <v>0.94604741102225054</v>
      </c>
    </row>
    <row r="431" spans="1:13" x14ac:dyDescent="0.25">
      <c r="A431" s="1">
        <v>18</v>
      </c>
      <c r="B431" t="s">
        <v>27</v>
      </c>
      <c r="C431" t="s">
        <v>22</v>
      </c>
      <c r="D431">
        <v>6.5000000000000002E-2</v>
      </c>
      <c r="E431">
        <v>6.5000000000000002E-2</v>
      </c>
      <c r="F431">
        <v>0.5</v>
      </c>
      <c r="G431">
        <v>0.44383409455622758</v>
      </c>
      <c r="J431">
        <v>0.93</v>
      </c>
      <c r="K431">
        <v>0.86094132121728772</v>
      </c>
    </row>
    <row r="432" spans="1:13" x14ac:dyDescent="0.25">
      <c r="A432" s="1">
        <v>18</v>
      </c>
      <c r="B432" t="s">
        <v>27</v>
      </c>
      <c r="C432" t="s">
        <v>23</v>
      </c>
      <c r="D432">
        <v>6.5000000000000002E-2</v>
      </c>
      <c r="E432">
        <v>6.5000000000000002E-2</v>
      </c>
      <c r="F432">
        <v>0.6</v>
      </c>
      <c r="G432">
        <v>0.7</v>
      </c>
      <c r="J432">
        <v>0.89</v>
      </c>
      <c r="K432">
        <v>0.96825396825396826</v>
      </c>
    </row>
    <row r="433" spans="1:13" x14ac:dyDescent="0.25">
      <c r="A433" s="1">
        <v>18</v>
      </c>
      <c r="B433" t="s">
        <v>27</v>
      </c>
      <c r="C433" t="s">
        <v>24</v>
      </c>
      <c r="D433">
        <v>0.02</v>
      </c>
      <c r="E433">
        <v>0.02</v>
      </c>
      <c r="F433">
        <v>0.95</v>
      </c>
      <c r="G433">
        <v>0.9147595366054827</v>
      </c>
      <c r="J433">
        <v>0.93</v>
      </c>
      <c r="K433">
        <v>0.8137026057938086</v>
      </c>
    </row>
    <row r="434" spans="1:13" x14ac:dyDescent="0.25">
      <c r="A434" s="1">
        <v>18</v>
      </c>
      <c r="B434" t="s">
        <v>2</v>
      </c>
      <c r="C434" t="s">
        <v>3</v>
      </c>
      <c r="D434">
        <v>6.142857142857143E-2</v>
      </c>
      <c r="E434">
        <v>6.142857142857143E-2</v>
      </c>
      <c r="F434">
        <v>0.85</v>
      </c>
      <c r="G434">
        <v>0.97095724907063197</v>
      </c>
      <c r="H434">
        <v>0.84</v>
      </c>
      <c r="I434">
        <v>0.88662748999603935</v>
      </c>
      <c r="J434">
        <v>0.9</v>
      </c>
      <c r="K434">
        <v>0.55062095032397407</v>
      </c>
      <c r="L434">
        <v>0.85</v>
      </c>
      <c r="M434">
        <v>0.79161997316121124</v>
      </c>
    </row>
    <row r="435" spans="1:13" x14ac:dyDescent="0.25">
      <c r="A435" s="1">
        <v>18</v>
      </c>
      <c r="B435" t="s">
        <v>2</v>
      </c>
      <c r="C435" t="s">
        <v>33</v>
      </c>
      <c r="D435">
        <v>6.142857142857143E-2</v>
      </c>
      <c r="E435">
        <v>6.142857142857143E-2</v>
      </c>
      <c r="F435">
        <v>0.8</v>
      </c>
      <c r="G435" t="s">
        <v>4</v>
      </c>
      <c r="J435">
        <v>0.8</v>
      </c>
      <c r="K435" t="s">
        <v>4</v>
      </c>
    </row>
    <row r="436" spans="1:13" x14ac:dyDescent="0.25">
      <c r="A436" s="1">
        <v>18</v>
      </c>
      <c r="B436" t="s">
        <v>2</v>
      </c>
      <c r="C436" t="s">
        <v>34</v>
      </c>
      <c r="D436">
        <v>6.142857142857143E-2</v>
      </c>
      <c r="E436">
        <v>6.142857142857143E-2</v>
      </c>
      <c r="F436">
        <v>0.8</v>
      </c>
      <c r="G436">
        <v>0.83043244213170642</v>
      </c>
      <c r="J436">
        <v>0.95</v>
      </c>
      <c r="K436">
        <v>0.98818181818181816</v>
      </c>
    </row>
    <row r="437" spans="1:13" x14ac:dyDescent="0.25">
      <c r="A437" s="1">
        <v>18</v>
      </c>
      <c r="B437" t="s">
        <v>2</v>
      </c>
      <c r="C437" t="s">
        <v>5</v>
      </c>
      <c r="D437">
        <v>6.142857142857143E-2</v>
      </c>
      <c r="E437">
        <v>6.142857142857143E-2</v>
      </c>
      <c r="F437">
        <v>0.9</v>
      </c>
      <c r="G437">
        <v>0.85849277878577923</v>
      </c>
      <c r="J437">
        <v>0.85</v>
      </c>
      <c r="K437">
        <v>0.83605715097784139</v>
      </c>
    </row>
    <row r="438" spans="1:13" x14ac:dyDescent="0.25">
      <c r="A438" s="1">
        <v>18</v>
      </c>
      <c r="B438" t="s">
        <v>2</v>
      </c>
      <c r="C438" t="s">
        <v>6</v>
      </c>
      <c r="D438">
        <v>0</v>
      </c>
      <c r="F438">
        <v>0.85</v>
      </c>
      <c r="G438">
        <v>0.73523330129426712</v>
      </c>
      <c r="K438" t="s">
        <v>4</v>
      </c>
    </row>
    <row r="439" spans="1:13" x14ac:dyDescent="0.25">
      <c r="A439" s="1">
        <v>18</v>
      </c>
      <c r="B439" t="s">
        <v>2</v>
      </c>
      <c r="C439" t="s">
        <v>7</v>
      </c>
      <c r="D439">
        <v>6.142857142857143E-2</v>
      </c>
      <c r="E439">
        <v>6.142857142857143E-2</v>
      </c>
      <c r="F439">
        <v>0.9</v>
      </c>
      <c r="G439" t="s">
        <v>4</v>
      </c>
      <c r="J439">
        <v>0.9</v>
      </c>
      <c r="K439" t="s">
        <v>4</v>
      </c>
    </row>
    <row r="440" spans="1:13" x14ac:dyDescent="0.25">
      <c r="A440" s="1">
        <v>18</v>
      </c>
      <c r="B440" t="s">
        <v>2</v>
      </c>
      <c r="C440" t="s">
        <v>35</v>
      </c>
      <c r="D440">
        <v>6.142857142857143E-2</v>
      </c>
      <c r="E440">
        <v>6.142857142857143E-2</v>
      </c>
      <c r="F440">
        <v>0.8</v>
      </c>
      <c r="G440" t="s">
        <v>4</v>
      </c>
      <c r="J440">
        <v>0.8</v>
      </c>
      <c r="K440" t="s">
        <v>4</v>
      </c>
    </row>
    <row r="441" spans="1:13" x14ac:dyDescent="0.25">
      <c r="A441" s="1">
        <v>18</v>
      </c>
      <c r="B441" t="s">
        <v>2</v>
      </c>
      <c r="C441" t="s">
        <v>36</v>
      </c>
      <c r="D441">
        <v>6.142857142857143E-2</v>
      </c>
      <c r="E441">
        <v>6.142857142857143E-2</v>
      </c>
      <c r="F441">
        <v>0.8</v>
      </c>
      <c r="G441" t="s">
        <v>4</v>
      </c>
      <c r="J441">
        <v>0.8</v>
      </c>
      <c r="K441" t="s">
        <v>4</v>
      </c>
    </row>
    <row r="442" spans="1:13" x14ac:dyDescent="0.25">
      <c r="A442" s="1">
        <v>18</v>
      </c>
      <c r="B442" t="s">
        <v>28</v>
      </c>
      <c r="C442" t="s">
        <v>8</v>
      </c>
      <c r="E442">
        <v>3.5000000000000003E-2</v>
      </c>
      <c r="G442" t="s">
        <v>4</v>
      </c>
      <c r="H442">
        <v>0.74</v>
      </c>
      <c r="I442">
        <v>0.73635268526985664</v>
      </c>
      <c r="J442">
        <v>0.94</v>
      </c>
      <c r="K442">
        <v>0.91932606242315607</v>
      </c>
      <c r="L442">
        <v>0.94</v>
      </c>
      <c r="M442">
        <v>0.90791382212382354</v>
      </c>
    </row>
    <row r="443" spans="1:13" x14ac:dyDescent="0.25">
      <c r="A443" s="1">
        <v>18</v>
      </c>
      <c r="B443" t="s">
        <v>28</v>
      </c>
      <c r="C443" t="s">
        <v>9</v>
      </c>
      <c r="D443">
        <v>1.5432098765432094E-2</v>
      </c>
      <c r="E443">
        <v>1.5432098765432094E-2</v>
      </c>
      <c r="F443">
        <v>0.93</v>
      </c>
      <c r="G443">
        <v>0.75681725681725687</v>
      </c>
      <c r="J443">
        <v>0.94</v>
      </c>
      <c r="K443">
        <v>0.88203086112493778</v>
      </c>
    </row>
    <row r="444" spans="1:13" x14ac:dyDescent="0.25">
      <c r="A444" s="1">
        <v>18</v>
      </c>
      <c r="B444" t="s">
        <v>28</v>
      </c>
      <c r="C444" t="s">
        <v>10</v>
      </c>
      <c r="D444">
        <v>3.5000000000000003E-2</v>
      </c>
      <c r="F444">
        <v>0.65</v>
      </c>
      <c r="G444">
        <v>0.72732950557523579</v>
      </c>
      <c r="K444" t="s">
        <v>4</v>
      </c>
    </row>
    <row r="445" spans="1:13" x14ac:dyDescent="0.25">
      <c r="A445" s="1">
        <v>18</v>
      </c>
      <c r="B445" t="s">
        <v>11</v>
      </c>
      <c r="C445" t="s">
        <v>12</v>
      </c>
      <c r="D445">
        <v>2.0000000000000004E-2</v>
      </c>
      <c r="E445">
        <v>2.2200000000000001E-2</v>
      </c>
      <c r="F445">
        <v>0.9</v>
      </c>
      <c r="G445">
        <v>0.92159937279498239</v>
      </c>
      <c r="H445">
        <v>0.91</v>
      </c>
      <c r="I445">
        <v>0.86489542904562966</v>
      </c>
      <c r="J445">
        <v>0.97</v>
      </c>
      <c r="K445">
        <v>0.9603542282883718</v>
      </c>
      <c r="L445">
        <v>0.93</v>
      </c>
      <c r="M445">
        <v>0.95034050984952301</v>
      </c>
    </row>
    <row r="446" spans="1:13" x14ac:dyDescent="0.25">
      <c r="A446" s="1">
        <v>18</v>
      </c>
      <c r="B446" t="s">
        <v>11</v>
      </c>
      <c r="C446" t="s">
        <v>13</v>
      </c>
      <c r="D446">
        <v>2.0000000000000004E-2</v>
      </c>
      <c r="E446">
        <v>2.2200000000000001E-2</v>
      </c>
      <c r="F446">
        <v>0.87</v>
      </c>
      <c r="G446">
        <v>1</v>
      </c>
      <c r="J446">
        <v>0.93</v>
      </c>
      <c r="K446">
        <v>1</v>
      </c>
    </row>
    <row r="447" spans="1:13" x14ac:dyDescent="0.25">
      <c r="A447" s="1">
        <v>18</v>
      </c>
      <c r="B447" t="s">
        <v>11</v>
      </c>
      <c r="C447" t="s">
        <v>14</v>
      </c>
      <c r="D447">
        <v>2.5000000000000001E-2</v>
      </c>
      <c r="E447">
        <v>2.7699999999999999E-2</v>
      </c>
      <c r="F447">
        <v>0.94</v>
      </c>
      <c r="G447">
        <v>0.58511349916691546</v>
      </c>
      <c r="J447">
        <v>0.89</v>
      </c>
      <c r="K447">
        <v>0.91221626915543252</v>
      </c>
    </row>
    <row r="448" spans="1:13" x14ac:dyDescent="0.25">
      <c r="A448" s="1">
        <v>18</v>
      </c>
      <c r="B448" t="s">
        <v>11</v>
      </c>
      <c r="C448" t="s">
        <v>15</v>
      </c>
      <c r="D448">
        <v>1.0000000000000002E-2</v>
      </c>
      <c r="F448">
        <v>0.95</v>
      </c>
      <c r="G448">
        <v>1</v>
      </c>
      <c r="K448" t="s">
        <v>4</v>
      </c>
    </row>
    <row r="449" spans="1:13" x14ac:dyDescent="0.25">
      <c r="A449" s="1">
        <v>18</v>
      </c>
      <c r="B449" t="s">
        <v>11</v>
      </c>
      <c r="C449" t="s">
        <v>16</v>
      </c>
      <c r="D449">
        <v>1.4999999999999999E-2</v>
      </c>
      <c r="E449">
        <v>1.66E-2</v>
      </c>
      <c r="F449">
        <v>0.91</v>
      </c>
      <c r="G449">
        <v>0.92144835058046926</v>
      </c>
      <c r="J449">
        <v>0.94</v>
      </c>
      <c r="K449">
        <v>0.96494324771508233</v>
      </c>
    </row>
    <row r="450" spans="1:13" x14ac:dyDescent="0.25">
      <c r="A450" s="1">
        <v>18</v>
      </c>
      <c r="B450" t="s">
        <v>11</v>
      </c>
      <c r="C450" t="s">
        <v>17</v>
      </c>
      <c r="D450">
        <v>1.0000000000000002E-2</v>
      </c>
      <c r="E450">
        <v>1.11E-2</v>
      </c>
      <c r="F450">
        <v>0.94</v>
      </c>
      <c r="G450">
        <v>0.96079927107833785</v>
      </c>
      <c r="J450">
        <v>0.94</v>
      </c>
      <c r="K450">
        <v>0.90429463489231554</v>
      </c>
    </row>
    <row r="451" spans="1:13" x14ac:dyDescent="0.25">
      <c r="A451" s="1">
        <v>18</v>
      </c>
      <c r="B451" t="s">
        <v>29</v>
      </c>
      <c r="C451" t="s">
        <v>29</v>
      </c>
      <c r="F451">
        <v>0.77</v>
      </c>
      <c r="G451">
        <v>0.7312900051667709</v>
      </c>
      <c r="J451">
        <v>0.89</v>
      </c>
      <c r="K451">
        <v>0.86404068321988181</v>
      </c>
    </row>
    <row r="452" spans="1:13" x14ac:dyDescent="0.25">
      <c r="A452" s="1">
        <v>19</v>
      </c>
      <c r="B452" t="s">
        <v>27</v>
      </c>
      <c r="C452" t="s">
        <v>18</v>
      </c>
      <c r="D452">
        <v>0.05</v>
      </c>
      <c r="E452">
        <v>0.05</v>
      </c>
      <c r="F452">
        <v>0.93</v>
      </c>
      <c r="G452">
        <v>0.89679317230231514</v>
      </c>
      <c r="H452">
        <v>0.66</v>
      </c>
      <c r="I452">
        <v>0.68519705192777514</v>
      </c>
      <c r="J452">
        <v>0.92</v>
      </c>
      <c r="K452">
        <v>0.75826097335845877</v>
      </c>
      <c r="L452">
        <v>0.92</v>
      </c>
      <c r="M452">
        <v>0.89070728907324959</v>
      </c>
    </row>
    <row r="453" spans="1:13" x14ac:dyDescent="0.25">
      <c r="A453" s="1">
        <v>19</v>
      </c>
      <c r="B453" t="s">
        <v>27</v>
      </c>
      <c r="C453" t="s">
        <v>19</v>
      </c>
      <c r="D453">
        <v>0.08</v>
      </c>
      <c r="E453">
        <v>0.08</v>
      </c>
      <c r="F453">
        <v>0.75</v>
      </c>
      <c r="G453">
        <v>0.73629882902116006</v>
      </c>
      <c r="J453">
        <v>0.95</v>
      </c>
      <c r="K453">
        <v>0.85804237365426628</v>
      </c>
    </row>
    <row r="454" spans="1:13" x14ac:dyDescent="0.25">
      <c r="A454" s="1">
        <v>19</v>
      </c>
      <c r="B454" t="s">
        <v>27</v>
      </c>
      <c r="C454" t="s">
        <v>20</v>
      </c>
      <c r="D454">
        <v>0.08</v>
      </c>
      <c r="E454">
        <v>0.08</v>
      </c>
      <c r="F454">
        <v>0.76</v>
      </c>
      <c r="G454">
        <v>0.53807257066651393</v>
      </c>
      <c r="J454">
        <v>0.94</v>
      </c>
      <c r="K454">
        <v>0.98933021246703223</v>
      </c>
    </row>
    <row r="455" spans="1:13" x14ac:dyDescent="0.25">
      <c r="A455" s="1">
        <v>19</v>
      </c>
      <c r="B455" t="s">
        <v>27</v>
      </c>
      <c r="C455" t="s">
        <v>21</v>
      </c>
      <c r="D455">
        <v>0.06</v>
      </c>
      <c r="E455">
        <v>0.06</v>
      </c>
      <c r="F455">
        <v>0.55000000000000004</v>
      </c>
      <c r="G455">
        <v>0.68479052990636469</v>
      </c>
      <c r="J455">
        <v>0.92</v>
      </c>
      <c r="K455">
        <v>0.9805457951981037</v>
      </c>
    </row>
    <row r="456" spans="1:13" x14ac:dyDescent="0.25">
      <c r="A456" s="1">
        <v>19</v>
      </c>
      <c r="B456" t="s">
        <v>27</v>
      </c>
      <c r="C456" t="s">
        <v>22</v>
      </c>
      <c r="D456">
        <v>6.5000000000000002E-2</v>
      </c>
      <c r="E456">
        <v>6.5000000000000002E-2</v>
      </c>
      <c r="F456">
        <v>0.5</v>
      </c>
      <c r="G456">
        <v>0.58123249299719892</v>
      </c>
      <c r="J456">
        <v>0.93</v>
      </c>
      <c r="K456">
        <v>0.78357654430206036</v>
      </c>
    </row>
    <row r="457" spans="1:13" x14ac:dyDescent="0.25">
      <c r="A457" s="1">
        <v>19</v>
      </c>
      <c r="B457" t="s">
        <v>27</v>
      </c>
      <c r="C457" t="s">
        <v>23</v>
      </c>
      <c r="D457">
        <v>6.5000000000000002E-2</v>
      </c>
      <c r="E457">
        <v>6.5000000000000002E-2</v>
      </c>
      <c r="F457">
        <v>0.6</v>
      </c>
      <c r="G457">
        <v>0.66055045871559637</v>
      </c>
      <c r="J457">
        <v>0.89</v>
      </c>
      <c r="K457">
        <v>0.92063492063492058</v>
      </c>
    </row>
    <row r="458" spans="1:13" x14ac:dyDescent="0.25">
      <c r="A458" s="1">
        <v>19</v>
      </c>
      <c r="B458" t="s">
        <v>27</v>
      </c>
      <c r="C458" t="s">
        <v>24</v>
      </c>
      <c r="D458">
        <v>0.02</v>
      </c>
      <c r="E458">
        <v>0.02</v>
      </c>
      <c r="F458">
        <v>0.95</v>
      </c>
      <c r="G458">
        <v>0.95950337819111753</v>
      </c>
      <c r="J458">
        <v>0.93</v>
      </c>
      <c r="K458">
        <v>0.93938564601740315</v>
      </c>
    </row>
    <row r="459" spans="1:13" x14ac:dyDescent="0.25">
      <c r="A459" s="1">
        <v>19</v>
      </c>
      <c r="B459" t="s">
        <v>2</v>
      </c>
      <c r="C459" t="s">
        <v>3</v>
      </c>
      <c r="D459">
        <v>6.142857142857143E-2</v>
      </c>
      <c r="E459">
        <v>6.142857142857143E-2</v>
      </c>
      <c r="F459">
        <v>0.85</v>
      </c>
      <c r="G459">
        <v>0.95525733742380703</v>
      </c>
      <c r="H459">
        <v>0.84</v>
      </c>
      <c r="I459">
        <v>0.93319966417897349</v>
      </c>
      <c r="J459">
        <v>0.9</v>
      </c>
      <c r="K459">
        <v>0.49712643678160923</v>
      </c>
      <c r="L459">
        <v>0.85</v>
      </c>
      <c r="M459">
        <v>0.84074642698385504</v>
      </c>
    </row>
    <row r="460" spans="1:13" x14ac:dyDescent="0.25">
      <c r="A460" s="1">
        <v>19</v>
      </c>
      <c r="B460" t="s">
        <v>2</v>
      </c>
      <c r="C460" t="s">
        <v>33</v>
      </c>
      <c r="D460">
        <v>6.142857142857143E-2</v>
      </c>
      <c r="E460">
        <v>6.142857142857143E-2</v>
      </c>
      <c r="F460">
        <v>0.8</v>
      </c>
      <c r="G460" t="s">
        <v>4</v>
      </c>
      <c r="J460">
        <v>0.8</v>
      </c>
      <c r="K460" t="s">
        <v>4</v>
      </c>
    </row>
    <row r="461" spans="1:13" x14ac:dyDescent="0.25">
      <c r="A461" s="1">
        <v>19</v>
      </c>
      <c r="B461" t="s">
        <v>2</v>
      </c>
      <c r="C461" t="s">
        <v>34</v>
      </c>
      <c r="D461">
        <v>6.142857142857143E-2</v>
      </c>
      <c r="E461">
        <v>6.142857142857143E-2</v>
      </c>
      <c r="F461">
        <v>0.8</v>
      </c>
      <c r="G461">
        <v>0.8593023255813953</v>
      </c>
      <c r="J461">
        <v>0.95</v>
      </c>
      <c r="K461">
        <v>0.97846889952153115</v>
      </c>
    </row>
    <row r="462" spans="1:13" x14ac:dyDescent="0.25">
      <c r="A462" s="1">
        <v>19</v>
      </c>
      <c r="B462" t="s">
        <v>2</v>
      </c>
      <c r="C462" t="s">
        <v>5</v>
      </c>
      <c r="D462">
        <v>6.142857142857143E-2</v>
      </c>
      <c r="E462">
        <v>6.142857142857143E-2</v>
      </c>
      <c r="F462">
        <v>0.9</v>
      </c>
      <c r="G462">
        <v>1</v>
      </c>
      <c r="J462">
        <v>0.85</v>
      </c>
      <c r="K462">
        <v>0.88739037163227963</v>
      </c>
    </row>
    <row r="463" spans="1:13" x14ac:dyDescent="0.25">
      <c r="A463" s="1">
        <v>19</v>
      </c>
      <c r="B463" t="s">
        <v>2</v>
      </c>
      <c r="C463" t="s">
        <v>6</v>
      </c>
      <c r="D463">
        <v>0</v>
      </c>
      <c r="F463">
        <v>0.85</v>
      </c>
      <c r="G463">
        <v>0.73002593427115625</v>
      </c>
      <c r="K463" t="s">
        <v>4</v>
      </c>
    </row>
    <row r="464" spans="1:13" x14ac:dyDescent="0.25">
      <c r="A464" s="1">
        <v>19</v>
      </c>
      <c r="B464" t="s">
        <v>2</v>
      </c>
      <c r="C464" t="s">
        <v>7</v>
      </c>
      <c r="D464">
        <v>6.142857142857143E-2</v>
      </c>
      <c r="E464">
        <v>6.142857142857143E-2</v>
      </c>
      <c r="F464">
        <v>0.9</v>
      </c>
      <c r="G464">
        <v>0.91823899371069184</v>
      </c>
      <c r="J464">
        <v>0.9</v>
      </c>
      <c r="K464">
        <v>1</v>
      </c>
    </row>
    <row r="465" spans="1:13" x14ac:dyDescent="0.25">
      <c r="A465" s="1">
        <v>19</v>
      </c>
      <c r="B465" t="s">
        <v>2</v>
      </c>
      <c r="C465" t="s">
        <v>35</v>
      </c>
      <c r="D465">
        <v>6.142857142857143E-2</v>
      </c>
      <c r="E465">
        <v>6.142857142857143E-2</v>
      </c>
      <c r="F465">
        <v>0.8</v>
      </c>
      <c r="G465" t="s">
        <v>4</v>
      </c>
      <c r="J465">
        <v>0.8</v>
      </c>
      <c r="K465" t="s">
        <v>4</v>
      </c>
    </row>
    <row r="466" spans="1:13" x14ac:dyDescent="0.25">
      <c r="A466" s="1">
        <v>19</v>
      </c>
      <c r="B466" t="s">
        <v>2</v>
      </c>
      <c r="C466" t="s">
        <v>36</v>
      </c>
      <c r="D466">
        <v>6.142857142857143E-2</v>
      </c>
      <c r="E466">
        <v>6.142857142857143E-2</v>
      </c>
      <c r="F466">
        <v>0.8</v>
      </c>
      <c r="G466" t="s">
        <v>4</v>
      </c>
      <c r="J466">
        <v>0.8</v>
      </c>
      <c r="K466" t="s">
        <v>4</v>
      </c>
    </row>
    <row r="467" spans="1:13" x14ac:dyDescent="0.25">
      <c r="A467" s="1">
        <v>19</v>
      </c>
      <c r="B467" t="s">
        <v>28</v>
      </c>
      <c r="C467" t="s">
        <v>8</v>
      </c>
      <c r="E467">
        <v>3.5000000000000003E-2</v>
      </c>
      <c r="G467" t="s">
        <v>4</v>
      </c>
      <c r="H467">
        <v>0.74</v>
      </c>
      <c r="I467">
        <v>0.81405430739845186</v>
      </c>
      <c r="J467">
        <v>0.94</v>
      </c>
      <c r="K467">
        <v>0.99999111431785492</v>
      </c>
      <c r="L467">
        <v>0.94</v>
      </c>
      <c r="M467">
        <v>0.96021218540824527</v>
      </c>
    </row>
    <row r="468" spans="1:13" x14ac:dyDescent="0.25">
      <c r="A468" s="1">
        <v>19</v>
      </c>
      <c r="B468" t="s">
        <v>28</v>
      </c>
      <c r="C468" t="s">
        <v>9</v>
      </c>
      <c r="D468">
        <v>1.5432098765432094E-2</v>
      </c>
      <c r="E468">
        <v>1.5432098765432094E-2</v>
      </c>
      <c r="F468">
        <v>0.93</v>
      </c>
      <c r="G468">
        <v>0.76185502402339655</v>
      </c>
      <c r="J468">
        <v>0.94</v>
      </c>
      <c r="K468">
        <v>0.86999357464125082</v>
      </c>
    </row>
    <row r="469" spans="1:13" x14ac:dyDescent="0.25">
      <c r="A469" s="1">
        <v>19</v>
      </c>
      <c r="B469" t="s">
        <v>28</v>
      </c>
      <c r="C469" t="s">
        <v>10</v>
      </c>
      <c r="D469">
        <v>3.5000000000000003E-2</v>
      </c>
      <c r="F469">
        <v>0.65</v>
      </c>
      <c r="G469">
        <v>0.83706986444212705</v>
      </c>
      <c r="K469" t="s">
        <v>4</v>
      </c>
    </row>
    <row r="470" spans="1:13" x14ac:dyDescent="0.25">
      <c r="A470" s="1">
        <v>19</v>
      </c>
      <c r="B470" t="s">
        <v>11</v>
      </c>
      <c r="C470" t="s">
        <v>12</v>
      </c>
      <c r="D470">
        <v>2.0000000000000004E-2</v>
      </c>
      <c r="E470">
        <v>2.2200000000000001E-2</v>
      </c>
      <c r="F470">
        <v>0.9</v>
      </c>
      <c r="G470">
        <v>0.8</v>
      </c>
      <c r="H470">
        <v>0.91</v>
      </c>
      <c r="I470">
        <v>0.92510812550052102</v>
      </c>
      <c r="J470">
        <v>0.97</v>
      </c>
      <c r="K470">
        <v>0.90468113975576658</v>
      </c>
      <c r="L470">
        <v>0.93</v>
      </c>
      <c r="M470">
        <v>0.96920573805500387</v>
      </c>
    </row>
    <row r="471" spans="1:13" x14ac:dyDescent="0.25">
      <c r="A471" s="1">
        <v>19</v>
      </c>
      <c r="B471" t="s">
        <v>11</v>
      </c>
      <c r="C471" t="s">
        <v>13</v>
      </c>
      <c r="D471">
        <v>2.0000000000000004E-2</v>
      </c>
      <c r="E471">
        <v>2.2200000000000001E-2</v>
      </c>
      <c r="F471">
        <v>0.87</v>
      </c>
      <c r="G471">
        <v>1</v>
      </c>
      <c r="J471">
        <v>0.93</v>
      </c>
      <c r="K471">
        <v>1</v>
      </c>
    </row>
    <row r="472" spans="1:13" x14ac:dyDescent="0.25">
      <c r="A472" s="1">
        <v>19</v>
      </c>
      <c r="B472" t="s">
        <v>11</v>
      </c>
      <c r="C472" t="s">
        <v>14</v>
      </c>
      <c r="D472">
        <v>2.5000000000000001E-2</v>
      </c>
      <c r="E472">
        <v>2.7699999999999999E-2</v>
      </c>
      <c r="F472">
        <v>0.94</v>
      </c>
      <c r="G472">
        <v>0.91937987042313662</v>
      </c>
      <c r="J472">
        <v>0.89</v>
      </c>
      <c r="K472">
        <v>1</v>
      </c>
    </row>
    <row r="473" spans="1:13" x14ac:dyDescent="0.25">
      <c r="A473" s="1">
        <v>19</v>
      </c>
      <c r="B473" t="s">
        <v>11</v>
      </c>
      <c r="C473" t="s">
        <v>15</v>
      </c>
      <c r="D473">
        <v>1.0000000000000002E-2</v>
      </c>
      <c r="F473">
        <v>0.95</v>
      </c>
      <c r="G473">
        <v>1</v>
      </c>
      <c r="K473" t="s">
        <v>4</v>
      </c>
    </row>
    <row r="474" spans="1:13" x14ac:dyDescent="0.25">
      <c r="A474" s="1">
        <v>19</v>
      </c>
      <c r="B474" t="s">
        <v>11</v>
      </c>
      <c r="C474" t="s">
        <v>16</v>
      </c>
      <c r="D474">
        <v>1.4999999999999999E-2</v>
      </c>
      <c r="E474">
        <v>1.66E-2</v>
      </c>
      <c r="F474">
        <v>0.91</v>
      </c>
      <c r="G474">
        <v>0.90175438596491231</v>
      </c>
      <c r="J474">
        <v>0.94</v>
      </c>
      <c r="K474">
        <v>1</v>
      </c>
    </row>
    <row r="475" spans="1:13" x14ac:dyDescent="0.25">
      <c r="A475" s="1">
        <v>19</v>
      </c>
      <c r="B475" t="s">
        <v>11</v>
      </c>
      <c r="C475" t="s">
        <v>17</v>
      </c>
      <c r="D475">
        <v>1.0000000000000002E-2</v>
      </c>
      <c r="E475">
        <v>1.11E-2</v>
      </c>
      <c r="F475">
        <v>0.94</v>
      </c>
      <c r="G475">
        <v>1</v>
      </c>
      <c r="J475">
        <v>0.94</v>
      </c>
      <c r="K475">
        <v>0.91376678876678874</v>
      </c>
    </row>
    <row r="476" spans="1:13" x14ac:dyDescent="0.25">
      <c r="A476" s="1">
        <v>19</v>
      </c>
      <c r="B476" t="s">
        <v>29</v>
      </c>
      <c r="C476" t="s">
        <v>29</v>
      </c>
      <c r="F476">
        <v>0.77</v>
      </c>
      <c r="G476">
        <v>0.8</v>
      </c>
      <c r="J476">
        <v>0.89</v>
      </c>
      <c r="K476">
        <v>0.89</v>
      </c>
    </row>
    <row r="477" spans="1:13" x14ac:dyDescent="0.25">
      <c r="A477" s="1">
        <v>20</v>
      </c>
      <c r="B477" t="s">
        <v>27</v>
      </c>
      <c r="C477" t="s">
        <v>18</v>
      </c>
      <c r="D477">
        <v>0.05</v>
      </c>
      <c r="E477">
        <v>0.05</v>
      </c>
      <c r="F477">
        <v>0.93</v>
      </c>
      <c r="G477">
        <v>0.89100187305498979</v>
      </c>
      <c r="H477">
        <v>0.66</v>
      </c>
      <c r="I477">
        <v>0.69725069101321713</v>
      </c>
      <c r="J477">
        <v>0.92</v>
      </c>
      <c r="K477">
        <v>0.76263094956972932</v>
      </c>
      <c r="L477">
        <v>0.92</v>
      </c>
      <c r="M477">
        <v>0.91956391372638635</v>
      </c>
    </row>
    <row r="478" spans="1:13" x14ac:dyDescent="0.25">
      <c r="A478" s="1">
        <v>20</v>
      </c>
      <c r="B478" t="s">
        <v>27</v>
      </c>
      <c r="C478" t="s">
        <v>19</v>
      </c>
      <c r="D478">
        <v>0.08</v>
      </c>
      <c r="E478">
        <v>0.08</v>
      </c>
      <c r="F478">
        <v>0.75</v>
      </c>
      <c r="G478">
        <v>0.80924933800036891</v>
      </c>
      <c r="J478">
        <v>0.95</v>
      </c>
      <c r="K478">
        <v>0.91935918531529148</v>
      </c>
    </row>
    <row r="479" spans="1:13" x14ac:dyDescent="0.25">
      <c r="A479" s="1">
        <v>20</v>
      </c>
      <c r="B479" t="s">
        <v>27</v>
      </c>
      <c r="C479" t="s">
        <v>20</v>
      </c>
      <c r="D479">
        <v>0.08</v>
      </c>
      <c r="E479">
        <v>0.08</v>
      </c>
      <c r="F479">
        <v>0.76</v>
      </c>
      <c r="G479">
        <v>0.74126812415646581</v>
      </c>
      <c r="J479">
        <v>0.94</v>
      </c>
      <c r="K479">
        <v>1</v>
      </c>
    </row>
    <row r="480" spans="1:13" x14ac:dyDescent="0.25">
      <c r="A480" s="1">
        <v>20</v>
      </c>
      <c r="B480" t="s">
        <v>27</v>
      </c>
      <c r="C480" t="s">
        <v>21</v>
      </c>
      <c r="D480">
        <v>0.06</v>
      </c>
      <c r="E480">
        <v>0.06</v>
      </c>
      <c r="F480">
        <v>0.55000000000000004</v>
      </c>
      <c r="G480">
        <v>0.51767527029462701</v>
      </c>
      <c r="J480">
        <v>0.92</v>
      </c>
      <c r="K480">
        <v>0.99214100725687304</v>
      </c>
    </row>
    <row r="481" spans="1:13" x14ac:dyDescent="0.25">
      <c r="A481" s="1">
        <v>20</v>
      </c>
      <c r="B481" t="s">
        <v>27</v>
      </c>
      <c r="C481" t="s">
        <v>22</v>
      </c>
      <c r="D481">
        <v>6.5000000000000002E-2</v>
      </c>
      <c r="E481">
        <v>6.5000000000000002E-2</v>
      </c>
      <c r="F481">
        <v>0.5</v>
      </c>
      <c r="G481">
        <v>0.41</v>
      </c>
      <c r="J481">
        <v>0.93</v>
      </c>
      <c r="K481">
        <v>0.8125</v>
      </c>
    </row>
    <row r="482" spans="1:13" x14ac:dyDescent="0.25">
      <c r="A482" s="1">
        <v>20</v>
      </c>
      <c r="B482" t="s">
        <v>27</v>
      </c>
      <c r="C482" t="s">
        <v>23</v>
      </c>
      <c r="D482">
        <v>6.5000000000000002E-2</v>
      </c>
      <c r="E482">
        <v>6.5000000000000002E-2</v>
      </c>
      <c r="F482">
        <v>0.6</v>
      </c>
      <c r="G482">
        <v>0.72547774883435856</v>
      </c>
      <c r="J482">
        <v>0.89</v>
      </c>
      <c r="K482">
        <v>0.96496496496496498</v>
      </c>
    </row>
    <row r="483" spans="1:13" x14ac:dyDescent="0.25">
      <c r="A483" s="1">
        <v>20</v>
      </c>
      <c r="B483" t="s">
        <v>27</v>
      </c>
      <c r="C483" t="s">
        <v>24</v>
      </c>
      <c r="D483">
        <v>0.02</v>
      </c>
      <c r="E483">
        <v>0.02</v>
      </c>
      <c r="F483">
        <v>0.95</v>
      </c>
      <c r="G483">
        <v>0.96936148541720046</v>
      </c>
      <c r="J483">
        <v>0.93</v>
      </c>
      <c r="K483">
        <v>0.9736439151618711</v>
      </c>
    </row>
    <row r="484" spans="1:13" x14ac:dyDescent="0.25">
      <c r="A484" s="1">
        <v>20</v>
      </c>
      <c r="B484" t="s">
        <v>2</v>
      </c>
      <c r="C484" t="s">
        <v>3</v>
      </c>
      <c r="D484">
        <v>6.142857142857143E-2</v>
      </c>
      <c r="E484">
        <v>6.142857142857143E-2</v>
      </c>
      <c r="F484">
        <v>0.85</v>
      </c>
      <c r="G484">
        <v>1</v>
      </c>
      <c r="H484">
        <v>0.84</v>
      </c>
      <c r="I484">
        <v>0.92368322748374454</v>
      </c>
      <c r="J484">
        <v>0.9</v>
      </c>
      <c r="K484">
        <v>0.5</v>
      </c>
      <c r="L484">
        <v>0.85</v>
      </c>
      <c r="M484">
        <v>0.8212832620574958</v>
      </c>
    </row>
    <row r="485" spans="1:13" x14ac:dyDescent="0.25">
      <c r="A485" s="1">
        <v>20</v>
      </c>
      <c r="B485" t="s">
        <v>2</v>
      </c>
      <c r="C485" t="s">
        <v>33</v>
      </c>
      <c r="D485">
        <v>6.142857142857143E-2</v>
      </c>
      <c r="E485">
        <v>6.142857142857143E-2</v>
      </c>
      <c r="F485">
        <v>0.8</v>
      </c>
      <c r="G485">
        <v>0.79932546374367619</v>
      </c>
      <c r="J485">
        <v>0.8</v>
      </c>
      <c r="K485">
        <v>0.83948087431693985</v>
      </c>
    </row>
    <row r="486" spans="1:13" x14ac:dyDescent="0.25">
      <c r="A486" s="1">
        <v>20</v>
      </c>
      <c r="B486" t="s">
        <v>2</v>
      </c>
      <c r="C486" t="s">
        <v>34</v>
      </c>
      <c r="D486">
        <v>6.142857142857143E-2</v>
      </c>
      <c r="E486">
        <v>6.142857142857143E-2</v>
      </c>
      <c r="F486">
        <v>0.8</v>
      </c>
      <c r="G486">
        <v>0.90984974958263765</v>
      </c>
      <c r="J486">
        <v>0.95</v>
      </c>
      <c r="K486">
        <v>0.94565217391304346</v>
      </c>
    </row>
    <row r="487" spans="1:13" x14ac:dyDescent="0.25">
      <c r="A487" s="1">
        <v>20</v>
      </c>
      <c r="B487" t="s">
        <v>2</v>
      </c>
      <c r="C487" t="s">
        <v>5</v>
      </c>
      <c r="D487">
        <v>6.142857142857143E-2</v>
      </c>
      <c r="E487">
        <v>6.142857142857143E-2</v>
      </c>
      <c r="F487">
        <v>0.9</v>
      </c>
      <c r="G487" t="s">
        <v>4</v>
      </c>
      <c r="J487">
        <v>0.85</v>
      </c>
      <c r="K487" t="s">
        <v>4</v>
      </c>
    </row>
    <row r="488" spans="1:13" x14ac:dyDescent="0.25">
      <c r="A488" s="1">
        <v>20</v>
      </c>
      <c r="B488" t="s">
        <v>2</v>
      </c>
      <c r="C488" t="s">
        <v>6</v>
      </c>
      <c r="D488">
        <v>0</v>
      </c>
      <c r="F488">
        <v>0.85</v>
      </c>
      <c r="G488">
        <v>0.86363491439601003</v>
      </c>
      <c r="K488" t="s">
        <v>4</v>
      </c>
    </row>
    <row r="489" spans="1:13" x14ac:dyDescent="0.25">
      <c r="A489" s="1">
        <v>20</v>
      </c>
      <c r="B489" t="s">
        <v>2</v>
      </c>
      <c r="C489" t="s">
        <v>7</v>
      </c>
      <c r="D489">
        <v>6.142857142857143E-2</v>
      </c>
      <c r="E489">
        <v>6.142857142857143E-2</v>
      </c>
      <c r="F489">
        <v>0.9</v>
      </c>
      <c r="G489">
        <v>0.9092409240924092</v>
      </c>
      <c r="J489">
        <v>0.9</v>
      </c>
      <c r="K489">
        <v>1</v>
      </c>
    </row>
    <row r="490" spans="1:13" x14ac:dyDescent="0.25">
      <c r="A490" s="1">
        <v>20</v>
      </c>
      <c r="B490" t="s">
        <v>2</v>
      </c>
      <c r="C490" t="s">
        <v>35</v>
      </c>
      <c r="D490">
        <v>6.142857142857143E-2</v>
      </c>
      <c r="E490">
        <v>6.142857142857143E-2</v>
      </c>
      <c r="F490">
        <v>0.8</v>
      </c>
      <c r="G490">
        <v>1</v>
      </c>
      <c r="J490">
        <v>0.8</v>
      </c>
      <c r="K490" t="s">
        <v>4</v>
      </c>
    </row>
    <row r="491" spans="1:13" x14ac:dyDescent="0.25">
      <c r="A491" s="1">
        <v>20</v>
      </c>
      <c r="B491" t="s">
        <v>2</v>
      </c>
      <c r="C491" t="s">
        <v>36</v>
      </c>
      <c r="D491">
        <v>6.142857142857143E-2</v>
      </c>
      <c r="E491">
        <v>6.142857142857143E-2</v>
      </c>
      <c r="F491">
        <v>0.8</v>
      </c>
      <c r="G491" t="s">
        <v>4</v>
      </c>
      <c r="J491">
        <v>0.8</v>
      </c>
      <c r="K491" t="s">
        <v>4</v>
      </c>
    </row>
    <row r="492" spans="1:13" x14ac:dyDescent="0.25">
      <c r="A492" s="1">
        <v>20</v>
      </c>
      <c r="B492" t="s">
        <v>28</v>
      </c>
      <c r="C492" t="s">
        <v>8</v>
      </c>
      <c r="E492">
        <v>3.5000000000000003E-2</v>
      </c>
      <c r="G492" t="s">
        <v>4</v>
      </c>
      <c r="H492">
        <v>0.74</v>
      </c>
      <c r="I492">
        <v>0.81497135235024021</v>
      </c>
      <c r="J492">
        <v>0.94</v>
      </c>
      <c r="K492">
        <v>0.7564633634297766</v>
      </c>
      <c r="L492">
        <v>0.94</v>
      </c>
      <c r="M492">
        <v>0.79814290177581615</v>
      </c>
    </row>
    <row r="493" spans="1:13" x14ac:dyDescent="0.25">
      <c r="A493" s="1">
        <v>20</v>
      </c>
      <c r="B493" t="s">
        <v>28</v>
      </c>
      <c r="C493" t="s">
        <v>9</v>
      </c>
      <c r="D493">
        <v>1.5432098765432094E-2</v>
      </c>
      <c r="E493">
        <v>1.5432098765432094E-2</v>
      </c>
      <c r="F493">
        <v>0.93</v>
      </c>
      <c r="G493">
        <v>0.75246274311694872</v>
      </c>
      <c r="J493">
        <v>0.94</v>
      </c>
      <c r="K493">
        <v>0.8926720947446336</v>
      </c>
    </row>
    <row r="494" spans="1:13" x14ac:dyDescent="0.25">
      <c r="A494" s="1">
        <v>20</v>
      </c>
      <c r="B494" t="s">
        <v>28</v>
      </c>
      <c r="C494" t="s">
        <v>10</v>
      </c>
      <c r="D494">
        <v>3.5000000000000003E-2</v>
      </c>
      <c r="F494">
        <v>0.65</v>
      </c>
      <c r="G494">
        <v>0.84253246753246758</v>
      </c>
      <c r="K494" t="s">
        <v>4</v>
      </c>
    </row>
    <row r="495" spans="1:13" x14ac:dyDescent="0.25">
      <c r="A495" s="1">
        <v>20</v>
      </c>
      <c r="B495" t="s">
        <v>11</v>
      </c>
      <c r="C495" t="s">
        <v>12</v>
      </c>
      <c r="D495">
        <v>2.0000000000000004E-2</v>
      </c>
      <c r="E495">
        <v>2.2200000000000001E-2</v>
      </c>
      <c r="F495">
        <v>0.9</v>
      </c>
      <c r="G495">
        <v>1</v>
      </c>
      <c r="H495">
        <v>0.91</v>
      </c>
      <c r="I495">
        <v>0.94581101667183676</v>
      </c>
      <c r="J495">
        <v>0.97</v>
      </c>
      <c r="K495">
        <v>0.92157490396927022</v>
      </c>
      <c r="L495">
        <v>0.93</v>
      </c>
      <c r="M495">
        <v>0.95846575149711943</v>
      </c>
    </row>
    <row r="496" spans="1:13" x14ac:dyDescent="0.25">
      <c r="A496" s="1">
        <v>20</v>
      </c>
      <c r="B496" t="s">
        <v>11</v>
      </c>
      <c r="C496" t="s">
        <v>13</v>
      </c>
      <c r="D496">
        <v>2.0000000000000004E-2</v>
      </c>
      <c r="E496">
        <v>2.2200000000000001E-2</v>
      </c>
      <c r="F496">
        <v>0.87</v>
      </c>
      <c r="G496">
        <v>1</v>
      </c>
      <c r="J496">
        <v>0.93</v>
      </c>
      <c r="K496">
        <v>1</v>
      </c>
    </row>
    <row r="497" spans="1:13" x14ac:dyDescent="0.25">
      <c r="A497" s="1">
        <v>20</v>
      </c>
      <c r="B497" t="s">
        <v>11</v>
      </c>
      <c r="C497" t="s">
        <v>14</v>
      </c>
      <c r="D497">
        <v>2.5000000000000001E-2</v>
      </c>
      <c r="E497">
        <v>2.7699999999999999E-2</v>
      </c>
      <c r="F497">
        <v>0.94</v>
      </c>
      <c r="G497">
        <v>0.91254373539129041</v>
      </c>
      <c r="J497">
        <v>0.89</v>
      </c>
      <c r="K497">
        <v>0.94990043146365744</v>
      </c>
    </row>
    <row r="498" spans="1:13" x14ac:dyDescent="0.25">
      <c r="A498" s="1">
        <v>20</v>
      </c>
      <c r="B498" t="s">
        <v>11</v>
      </c>
      <c r="C498" t="s">
        <v>15</v>
      </c>
      <c r="D498">
        <v>1.0000000000000002E-2</v>
      </c>
      <c r="F498">
        <v>0.95</v>
      </c>
      <c r="G498" t="s">
        <v>4</v>
      </c>
      <c r="K498" t="s">
        <v>4</v>
      </c>
    </row>
    <row r="499" spans="1:13" x14ac:dyDescent="0.25">
      <c r="A499" s="1">
        <v>20</v>
      </c>
      <c r="B499" t="s">
        <v>11</v>
      </c>
      <c r="C499" t="s">
        <v>16</v>
      </c>
      <c r="D499">
        <v>1.4999999999999999E-2</v>
      </c>
      <c r="E499">
        <v>1.66E-2</v>
      </c>
      <c r="F499">
        <v>0.91</v>
      </c>
      <c r="G499">
        <v>0.82062654104553578</v>
      </c>
      <c r="J499">
        <v>0.94</v>
      </c>
      <c r="K499">
        <v>0.96803420563981091</v>
      </c>
    </row>
    <row r="500" spans="1:13" x14ac:dyDescent="0.25">
      <c r="A500" s="1">
        <v>20</v>
      </c>
      <c r="B500" t="s">
        <v>11</v>
      </c>
      <c r="C500" t="s">
        <v>17</v>
      </c>
      <c r="D500">
        <v>1.0000000000000002E-2</v>
      </c>
      <c r="E500">
        <v>1.11E-2</v>
      </c>
      <c r="F500">
        <v>0.94</v>
      </c>
      <c r="G500">
        <v>1</v>
      </c>
      <c r="J500">
        <v>0.94</v>
      </c>
      <c r="K500">
        <v>0.95624408703878894</v>
      </c>
    </row>
    <row r="501" spans="1:13" x14ac:dyDescent="0.25">
      <c r="A501" s="1">
        <v>20</v>
      </c>
      <c r="B501" t="s">
        <v>29</v>
      </c>
      <c r="C501" t="s">
        <v>29</v>
      </c>
      <c r="F501">
        <v>0.77</v>
      </c>
      <c r="G501">
        <v>0.81</v>
      </c>
      <c r="J501">
        <v>0.89</v>
      </c>
      <c r="K501">
        <v>0.89</v>
      </c>
    </row>
    <row r="502" spans="1:13" x14ac:dyDescent="0.25">
      <c r="A502" s="1">
        <v>21</v>
      </c>
      <c r="B502" t="s">
        <v>27</v>
      </c>
      <c r="C502" t="s">
        <v>18</v>
      </c>
      <c r="D502">
        <v>0.05</v>
      </c>
      <c r="E502">
        <v>0.05</v>
      </c>
      <c r="F502">
        <v>0.93</v>
      </c>
      <c r="G502">
        <v>1</v>
      </c>
      <c r="H502">
        <v>0.66</v>
      </c>
      <c r="I502">
        <v>0.72570519294450053</v>
      </c>
      <c r="J502">
        <v>0.92</v>
      </c>
      <c r="K502">
        <v>0.75149255357600431</v>
      </c>
      <c r="L502">
        <v>0.92</v>
      </c>
      <c r="M502">
        <v>0.91</v>
      </c>
    </row>
    <row r="503" spans="1:13" x14ac:dyDescent="0.25">
      <c r="A503" s="1">
        <v>21</v>
      </c>
      <c r="B503" t="s">
        <v>27</v>
      </c>
      <c r="C503" t="s">
        <v>19</v>
      </c>
      <c r="D503">
        <v>0.08</v>
      </c>
      <c r="E503">
        <v>0.08</v>
      </c>
      <c r="F503">
        <v>0.75</v>
      </c>
      <c r="G503">
        <v>0.84435031590102527</v>
      </c>
      <c r="J503">
        <v>0.95</v>
      </c>
      <c r="K503">
        <v>0.87831148724841956</v>
      </c>
    </row>
    <row r="504" spans="1:13" x14ac:dyDescent="0.25">
      <c r="A504" s="1">
        <v>21</v>
      </c>
      <c r="B504" t="s">
        <v>27</v>
      </c>
      <c r="C504" t="s">
        <v>20</v>
      </c>
      <c r="D504">
        <v>0.08</v>
      </c>
      <c r="E504">
        <v>0.08</v>
      </c>
      <c r="F504">
        <v>0.76</v>
      </c>
      <c r="G504">
        <v>0.63692815530924418</v>
      </c>
      <c r="J504">
        <v>0.94</v>
      </c>
      <c r="K504">
        <v>1</v>
      </c>
    </row>
    <row r="505" spans="1:13" x14ac:dyDescent="0.25">
      <c r="A505" s="1">
        <v>21</v>
      </c>
      <c r="B505" t="s">
        <v>27</v>
      </c>
      <c r="C505" t="s">
        <v>21</v>
      </c>
      <c r="D505">
        <v>0.06</v>
      </c>
      <c r="E505">
        <v>0.06</v>
      </c>
      <c r="F505">
        <v>0.55000000000000004</v>
      </c>
      <c r="G505">
        <v>0.43205154141832269</v>
      </c>
      <c r="J505">
        <v>0.92</v>
      </c>
      <c r="K505">
        <v>0.98831023555774566</v>
      </c>
    </row>
    <row r="506" spans="1:13" x14ac:dyDescent="0.25">
      <c r="A506" s="1">
        <v>21</v>
      </c>
      <c r="B506" t="s">
        <v>27</v>
      </c>
      <c r="C506" t="s">
        <v>22</v>
      </c>
      <c r="D506">
        <v>6.5000000000000002E-2</v>
      </c>
      <c r="E506">
        <v>6.5000000000000002E-2</v>
      </c>
      <c r="F506">
        <v>0.5</v>
      </c>
      <c r="G506">
        <v>0.75</v>
      </c>
      <c r="J506">
        <v>0.93</v>
      </c>
      <c r="K506">
        <v>0.875</v>
      </c>
    </row>
    <row r="507" spans="1:13" x14ac:dyDescent="0.25">
      <c r="A507" s="1">
        <v>21</v>
      </c>
      <c r="B507" t="s">
        <v>27</v>
      </c>
      <c r="C507" t="s">
        <v>23</v>
      </c>
      <c r="D507">
        <v>6.5000000000000002E-2</v>
      </c>
      <c r="E507">
        <v>6.5000000000000002E-2</v>
      </c>
      <c r="F507">
        <v>0.6</v>
      </c>
      <c r="G507">
        <v>0.68110290093048709</v>
      </c>
      <c r="J507">
        <v>0.89</v>
      </c>
      <c r="K507">
        <v>0.89681923972071376</v>
      </c>
    </row>
    <row r="508" spans="1:13" x14ac:dyDescent="0.25">
      <c r="A508" s="1">
        <v>21</v>
      </c>
      <c r="B508" t="s">
        <v>27</v>
      </c>
      <c r="C508" t="s">
        <v>24</v>
      </c>
      <c r="D508">
        <v>0.02</v>
      </c>
      <c r="E508">
        <v>0.02</v>
      </c>
      <c r="F508">
        <v>0.95</v>
      </c>
      <c r="G508">
        <v>0.86745611471438422</v>
      </c>
      <c r="J508">
        <v>0.93</v>
      </c>
      <c r="K508">
        <v>0.94274516476717285</v>
      </c>
    </row>
    <row r="509" spans="1:13" x14ac:dyDescent="0.25">
      <c r="A509" s="1">
        <v>21</v>
      </c>
      <c r="B509" t="s">
        <v>2</v>
      </c>
      <c r="C509" t="s">
        <v>3</v>
      </c>
      <c r="D509">
        <v>6.142857142857143E-2</v>
      </c>
      <c r="E509">
        <v>6.142857142857143E-2</v>
      </c>
      <c r="F509">
        <v>0.85</v>
      </c>
      <c r="G509">
        <v>0.95881383855024716</v>
      </c>
      <c r="H509">
        <v>0.84</v>
      </c>
      <c r="I509">
        <v>0.91293960977806765</v>
      </c>
      <c r="J509">
        <v>0.9</v>
      </c>
      <c r="K509">
        <v>0.78498293515358364</v>
      </c>
      <c r="L509">
        <v>0.85</v>
      </c>
      <c r="M509">
        <v>0.88326527648610376</v>
      </c>
    </row>
    <row r="510" spans="1:13" x14ac:dyDescent="0.25">
      <c r="A510" s="1">
        <v>21</v>
      </c>
      <c r="B510" t="s">
        <v>2</v>
      </c>
      <c r="C510" t="s">
        <v>33</v>
      </c>
      <c r="D510">
        <v>6.142857142857143E-2</v>
      </c>
      <c r="E510">
        <v>6.142857142857143E-2</v>
      </c>
      <c r="F510">
        <v>0.8</v>
      </c>
      <c r="G510">
        <v>0.80851063829787229</v>
      </c>
      <c r="J510">
        <v>0.8</v>
      </c>
      <c r="K510">
        <v>0.88533834586466165</v>
      </c>
    </row>
    <row r="511" spans="1:13" x14ac:dyDescent="0.25">
      <c r="A511" s="1">
        <v>21</v>
      </c>
      <c r="B511" t="s">
        <v>2</v>
      </c>
      <c r="C511" t="s">
        <v>34</v>
      </c>
      <c r="D511">
        <v>6.142857142857143E-2</v>
      </c>
      <c r="E511">
        <v>6.142857142857143E-2</v>
      </c>
      <c r="F511">
        <v>0.8</v>
      </c>
      <c r="G511">
        <v>0.88443396226415094</v>
      </c>
      <c r="J511">
        <v>0.95</v>
      </c>
      <c r="K511">
        <v>0.97947454844006565</v>
      </c>
    </row>
    <row r="512" spans="1:13" x14ac:dyDescent="0.25">
      <c r="A512" s="1">
        <v>21</v>
      </c>
      <c r="B512" t="s">
        <v>2</v>
      </c>
      <c r="C512" t="s">
        <v>5</v>
      </c>
      <c r="D512">
        <v>6.142857142857143E-2</v>
      </c>
      <c r="E512">
        <v>6.142857142857143E-2</v>
      </c>
      <c r="F512">
        <v>0.9</v>
      </c>
      <c r="G512" t="s">
        <v>4</v>
      </c>
      <c r="J512">
        <v>0.85</v>
      </c>
      <c r="K512" t="s">
        <v>4</v>
      </c>
    </row>
    <row r="513" spans="1:13" x14ac:dyDescent="0.25">
      <c r="A513" s="1">
        <v>21</v>
      </c>
      <c r="B513" t="s">
        <v>2</v>
      </c>
      <c r="C513" t="s">
        <v>6</v>
      </c>
      <c r="D513">
        <v>0</v>
      </c>
      <c r="F513">
        <v>0.85</v>
      </c>
      <c r="G513">
        <v>0.82544455929019422</v>
      </c>
      <c r="K513" t="s">
        <v>4</v>
      </c>
    </row>
    <row r="514" spans="1:13" x14ac:dyDescent="0.25">
      <c r="A514" s="1">
        <v>21</v>
      </c>
      <c r="B514" t="s">
        <v>2</v>
      </c>
      <c r="C514" t="s">
        <v>7</v>
      </c>
      <c r="D514">
        <v>6.142857142857143E-2</v>
      </c>
      <c r="E514">
        <v>6.142857142857143E-2</v>
      </c>
      <c r="F514">
        <v>0.9</v>
      </c>
      <c r="G514" t="s">
        <v>4</v>
      </c>
      <c r="J514">
        <v>0.9</v>
      </c>
      <c r="K514" t="s">
        <v>4</v>
      </c>
    </row>
    <row r="515" spans="1:13" x14ac:dyDescent="0.25">
      <c r="A515" s="1">
        <v>21</v>
      </c>
      <c r="B515" t="s">
        <v>2</v>
      </c>
      <c r="C515" t="s">
        <v>35</v>
      </c>
      <c r="D515">
        <v>6.142857142857143E-2</v>
      </c>
      <c r="E515">
        <v>6.142857142857143E-2</v>
      </c>
      <c r="F515">
        <v>0.8</v>
      </c>
      <c r="G515">
        <v>1</v>
      </c>
      <c r="J515">
        <v>0.8</v>
      </c>
      <c r="K515" t="s">
        <v>4</v>
      </c>
    </row>
    <row r="516" spans="1:13" x14ac:dyDescent="0.25">
      <c r="A516" s="1">
        <v>21</v>
      </c>
      <c r="B516" t="s">
        <v>2</v>
      </c>
      <c r="C516" t="s">
        <v>36</v>
      </c>
      <c r="D516">
        <v>6.142857142857143E-2</v>
      </c>
      <c r="E516">
        <v>6.142857142857143E-2</v>
      </c>
      <c r="F516">
        <v>0.8</v>
      </c>
      <c r="G516" t="s">
        <v>4</v>
      </c>
      <c r="J516">
        <v>0.8</v>
      </c>
      <c r="K516" t="s">
        <v>4</v>
      </c>
    </row>
    <row r="517" spans="1:13" x14ac:dyDescent="0.25">
      <c r="A517" s="1">
        <v>21</v>
      </c>
      <c r="B517" t="s">
        <v>28</v>
      </c>
      <c r="C517" t="s">
        <v>8</v>
      </c>
      <c r="E517">
        <v>3.5000000000000003E-2</v>
      </c>
      <c r="G517" t="s">
        <v>4</v>
      </c>
      <c r="H517">
        <v>0.74</v>
      </c>
      <c r="I517">
        <v>0.78140118264338398</v>
      </c>
      <c r="J517">
        <v>0.94</v>
      </c>
      <c r="K517">
        <v>0.83058469854705386</v>
      </c>
      <c r="L517">
        <v>0.94</v>
      </c>
      <c r="M517">
        <v>0.83871143006351745</v>
      </c>
    </row>
    <row r="518" spans="1:13" x14ac:dyDescent="0.25">
      <c r="A518" s="1">
        <v>21</v>
      </c>
      <c r="B518" t="s">
        <v>28</v>
      </c>
      <c r="C518" t="s">
        <v>9</v>
      </c>
      <c r="D518">
        <v>1.5432098765432094E-2</v>
      </c>
      <c r="E518">
        <v>1.5432098765432094E-2</v>
      </c>
      <c r="F518">
        <v>0.93</v>
      </c>
      <c r="G518">
        <v>0.6853932584269663</v>
      </c>
      <c r="J518">
        <v>0.94</v>
      </c>
      <c r="K518">
        <v>0.8571428571428571</v>
      </c>
    </row>
    <row r="519" spans="1:13" x14ac:dyDescent="0.25">
      <c r="A519" s="1">
        <v>21</v>
      </c>
      <c r="B519" t="s">
        <v>28</v>
      </c>
      <c r="C519" t="s">
        <v>10</v>
      </c>
      <c r="D519">
        <v>3.5000000000000003E-2</v>
      </c>
      <c r="F519">
        <v>0.65</v>
      </c>
      <c r="G519">
        <v>0.82373271889400923</v>
      </c>
      <c r="K519" t="s">
        <v>4</v>
      </c>
    </row>
    <row r="520" spans="1:13" x14ac:dyDescent="0.25">
      <c r="A520" s="1">
        <v>21</v>
      </c>
      <c r="B520" t="s">
        <v>11</v>
      </c>
      <c r="C520" t="s">
        <v>12</v>
      </c>
      <c r="D520">
        <v>2.0000000000000004E-2</v>
      </c>
      <c r="E520">
        <v>2.2200000000000001E-2</v>
      </c>
      <c r="F520">
        <v>0.9</v>
      </c>
      <c r="G520">
        <v>0.8</v>
      </c>
      <c r="H520">
        <v>0.91</v>
      </c>
      <c r="I520">
        <v>0.88801973094395614</v>
      </c>
      <c r="J520">
        <v>0.97</v>
      </c>
      <c r="K520">
        <v>0.95080756806645128</v>
      </c>
      <c r="L520">
        <v>0.93</v>
      </c>
      <c r="M520">
        <v>0.98078474057235676</v>
      </c>
    </row>
    <row r="521" spans="1:13" x14ac:dyDescent="0.25">
      <c r="A521" s="1">
        <v>21</v>
      </c>
      <c r="B521" t="s">
        <v>11</v>
      </c>
      <c r="C521" t="s">
        <v>13</v>
      </c>
      <c r="D521">
        <v>2.0000000000000004E-2</v>
      </c>
      <c r="E521">
        <v>2.2200000000000001E-2</v>
      </c>
      <c r="F521">
        <v>0.87</v>
      </c>
      <c r="G521">
        <v>1</v>
      </c>
      <c r="J521">
        <v>0.93</v>
      </c>
      <c r="K521">
        <v>1</v>
      </c>
    </row>
    <row r="522" spans="1:13" x14ac:dyDescent="0.25">
      <c r="A522" s="1">
        <v>21</v>
      </c>
      <c r="B522" t="s">
        <v>11</v>
      </c>
      <c r="C522" t="s">
        <v>14</v>
      </c>
      <c r="D522">
        <v>2.5000000000000001E-2</v>
      </c>
      <c r="E522">
        <v>2.7699999999999999E-2</v>
      </c>
      <c r="F522">
        <v>0.94</v>
      </c>
      <c r="G522">
        <v>0.85656539788166453</v>
      </c>
      <c r="J522">
        <v>0.89</v>
      </c>
      <c r="K522">
        <v>1</v>
      </c>
    </row>
    <row r="523" spans="1:13" x14ac:dyDescent="0.25">
      <c r="A523" s="1">
        <v>21</v>
      </c>
      <c r="B523" t="s">
        <v>11</v>
      </c>
      <c r="C523" t="s">
        <v>15</v>
      </c>
      <c r="D523">
        <v>1.0000000000000002E-2</v>
      </c>
      <c r="F523">
        <v>0.95</v>
      </c>
      <c r="G523">
        <v>1</v>
      </c>
      <c r="K523" t="s">
        <v>4</v>
      </c>
    </row>
    <row r="524" spans="1:13" x14ac:dyDescent="0.25">
      <c r="A524" s="1">
        <v>21</v>
      </c>
      <c r="B524" t="s">
        <v>11</v>
      </c>
      <c r="C524" t="s">
        <v>16</v>
      </c>
      <c r="D524">
        <v>1.4999999999999999E-2</v>
      </c>
      <c r="E524">
        <v>1.66E-2</v>
      </c>
      <c r="F524">
        <v>0.91</v>
      </c>
      <c r="G524">
        <v>0.78446754404269692</v>
      </c>
      <c r="J524">
        <v>0.94</v>
      </c>
      <c r="K524">
        <v>0.9806328258093282</v>
      </c>
    </row>
    <row r="525" spans="1:13" x14ac:dyDescent="0.25">
      <c r="A525" s="1">
        <v>21</v>
      </c>
      <c r="B525" t="s">
        <v>11</v>
      </c>
      <c r="C525" t="s">
        <v>17</v>
      </c>
      <c r="D525">
        <v>1.0000000000000002E-2</v>
      </c>
      <c r="E525">
        <v>1.11E-2</v>
      </c>
      <c r="F525">
        <v>0.94</v>
      </c>
      <c r="G525">
        <v>0.96208249867135431</v>
      </c>
      <c r="J525">
        <v>0.94</v>
      </c>
      <c r="K525">
        <v>0.95458416122622769</v>
      </c>
    </row>
    <row r="526" spans="1:13" x14ac:dyDescent="0.25">
      <c r="A526" s="1">
        <v>21</v>
      </c>
      <c r="B526" t="s">
        <v>29</v>
      </c>
      <c r="C526" t="s">
        <v>29</v>
      </c>
      <c r="F526">
        <v>0.77</v>
      </c>
      <c r="G526">
        <v>0.81</v>
      </c>
      <c r="J526">
        <v>0.89</v>
      </c>
      <c r="K526">
        <v>0.91</v>
      </c>
    </row>
    <row r="527" spans="1:13" x14ac:dyDescent="0.25">
      <c r="A527" s="1">
        <v>22</v>
      </c>
      <c r="B527" t="s">
        <v>27</v>
      </c>
      <c r="C527" t="s">
        <v>18</v>
      </c>
      <c r="D527">
        <v>0.05</v>
      </c>
      <c r="E527">
        <v>0.05</v>
      </c>
      <c r="F527">
        <v>0.93</v>
      </c>
      <c r="G527">
        <v>0.80307150944714545</v>
      </c>
      <c r="H527">
        <v>0.66</v>
      </c>
      <c r="I527">
        <v>0.73139422615885452</v>
      </c>
      <c r="J527">
        <v>0.92</v>
      </c>
      <c r="K527">
        <v>0.51700679615306266</v>
      </c>
      <c r="L527">
        <v>0.92</v>
      </c>
      <c r="M527">
        <v>0.87</v>
      </c>
    </row>
    <row r="528" spans="1:13" x14ac:dyDescent="0.25">
      <c r="A528" s="1">
        <v>22</v>
      </c>
      <c r="B528" t="s">
        <v>27</v>
      </c>
      <c r="C528" t="s">
        <v>19</v>
      </c>
      <c r="D528">
        <v>0.08</v>
      </c>
      <c r="E528">
        <v>0.08</v>
      </c>
      <c r="F528">
        <v>0.75</v>
      </c>
      <c r="G528">
        <v>0.85743766454122117</v>
      </c>
      <c r="J528">
        <v>0.95</v>
      </c>
      <c r="K528">
        <v>0.88470535845793585</v>
      </c>
    </row>
    <row r="529" spans="1:13" x14ac:dyDescent="0.25">
      <c r="A529" s="1">
        <v>22</v>
      </c>
      <c r="B529" t="s">
        <v>27</v>
      </c>
      <c r="C529" t="s">
        <v>20</v>
      </c>
      <c r="D529">
        <v>0.08</v>
      </c>
      <c r="E529">
        <v>0.08</v>
      </c>
      <c r="F529">
        <v>0.76</v>
      </c>
      <c r="G529">
        <v>0.65106431598297265</v>
      </c>
      <c r="J529">
        <v>0.94</v>
      </c>
      <c r="K529">
        <v>1</v>
      </c>
    </row>
    <row r="530" spans="1:13" x14ac:dyDescent="0.25">
      <c r="A530" s="1">
        <v>22</v>
      </c>
      <c r="B530" t="s">
        <v>27</v>
      </c>
      <c r="C530" t="s">
        <v>21</v>
      </c>
      <c r="D530">
        <v>0.06</v>
      </c>
      <c r="E530">
        <v>0.06</v>
      </c>
      <c r="F530">
        <v>0.55000000000000004</v>
      </c>
      <c r="G530">
        <v>0.53856080754352031</v>
      </c>
      <c r="J530">
        <v>0.92</v>
      </c>
      <c r="K530">
        <v>0.99105342020133191</v>
      </c>
    </row>
    <row r="531" spans="1:13" x14ac:dyDescent="0.25">
      <c r="A531" s="1">
        <v>22</v>
      </c>
      <c r="B531" t="s">
        <v>27</v>
      </c>
      <c r="C531" t="s">
        <v>22</v>
      </c>
      <c r="D531">
        <v>6.5000000000000002E-2</v>
      </c>
      <c r="E531">
        <v>6.5000000000000002E-2</v>
      </c>
      <c r="F531">
        <v>0.5</v>
      </c>
      <c r="G531">
        <v>0.77158273381294962</v>
      </c>
      <c r="J531">
        <v>0.93</v>
      </c>
      <c r="K531">
        <v>0.79629629629629628</v>
      </c>
    </row>
    <row r="532" spans="1:13" x14ac:dyDescent="0.25">
      <c r="A532" s="1">
        <v>22</v>
      </c>
      <c r="B532" t="s">
        <v>27</v>
      </c>
      <c r="C532" t="s">
        <v>23</v>
      </c>
      <c r="D532">
        <v>6.5000000000000002E-2</v>
      </c>
      <c r="E532">
        <v>6.5000000000000002E-2</v>
      </c>
      <c r="F532">
        <v>0.6</v>
      </c>
      <c r="G532">
        <v>0.75780662151993983</v>
      </c>
      <c r="J532">
        <v>0.89</v>
      </c>
      <c r="K532">
        <v>0.95514307811291577</v>
      </c>
    </row>
    <row r="533" spans="1:13" x14ac:dyDescent="0.25">
      <c r="A533" s="1">
        <v>22</v>
      </c>
      <c r="B533" t="s">
        <v>27</v>
      </c>
      <c r="C533" t="s">
        <v>24</v>
      </c>
      <c r="D533">
        <v>0.02</v>
      </c>
      <c r="E533">
        <v>0.02</v>
      </c>
      <c r="F533">
        <v>0.95</v>
      </c>
      <c r="G533" t="s">
        <v>4</v>
      </c>
      <c r="J533">
        <v>0.93</v>
      </c>
      <c r="K533" t="s">
        <v>4</v>
      </c>
    </row>
    <row r="534" spans="1:13" x14ac:dyDescent="0.25">
      <c r="A534" s="1">
        <v>22</v>
      </c>
      <c r="B534" t="s">
        <v>2</v>
      </c>
      <c r="C534" t="s">
        <v>3</v>
      </c>
      <c r="D534">
        <v>6.142857142857143E-2</v>
      </c>
      <c r="E534">
        <v>6.142857142857143E-2</v>
      </c>
      <c r="F534">
        <v>0.85</v>
      </c>
      <c r="G534">
        <v>0.9850746268656716</v>
      </c>
      <c r="H534">
        <v>0.84</v>
      </c>
      <c r="I534">
        <v>0.86593328750020238</v>
      </c>
      <c r="J534">
        <v>0.9</v>
      </c>
      <c r="K534">
        <v>1</v>
      </c>
      <c r="L534">
        <v>0.85</v>
      </c>
      <c r="M534">
        <v>0.91880696688024543</v>
      </c>
    </row>
    <row r="535" spans="1:13" x14ac:dyDescent="0.25">
      <c r="A535" s="1">
        <v>22</v>
      </c>
      <c r="B535" t="s">
        <v>2</v>
      </c>
      <c r="C535" t="s">
        <v>33</v>
      </c>
      <c r="D535">
        <v>6.142857142857143E-2</v>
      </c>
      <c r="E535">
        <v>6.142857142857143E-2</v>
      </c>
      <c r="F535">
        <v>0.8</v>
      </c>
      <c r="G535">
        <v>0.7407407407407407</v>
      </c>
      <c r="J535">
        <v>0.8</v>
      </c>
      <c r="K535">
        <v>1</v>
      </c>
    </row>
    <row r="536" spans="1:13" x14ac:dyDescent="0.25">
      <c r="A536" s="1">
        <v>22</v>
      </c>
      <c r="B536" t="s">
        <v>2</v>
      </c>
      <c r="C536" t="s">
        <v>34</v>
      </c>
      <c r="D536">
        <v>6.142857142857143E-2</v>
      </c>
      <c r="E536">
        <v>6.142857142857143E-2</v>
      </c>
      <c r="F536">
        <v>0.8</v>
      </c>
      <c r="G536">
        <v>0.9197431781701445</v>
      </c>
      <c r="J536">
        <v>0.95</v>
      </c>
      <c r="K536">
        <v>0.88571428571428568</v>
      </c>
    </row>
    <row r="537" spans="1:13" x14ac:dyDescent="0.25">
      <c r="A537" s="1">
        <v>22</v>
      </c>
      <c r="B537" t="s">
        <v>2</v>
      </c>
      <c r="C537" t="s">
        <v>5</v>
      </c>
      <c r="D537">
        <v>6.142857142857143E-2</v>
      </c>
      <c r="E537">
        <v>6.142857142857143E-2</v>
      </c>
      <c r="F537">
        <v>0.9</v>
      </c>
      <c r="G537">
        <v>0.81817460422425303</v>
      </c>
      <c r="J537">
        <v>0.85</v>
      </c>
      <c r="K537">
        <v>0.78951358180669617</v>
      </c>
    </row>
    <row r="538" spans="1:13" x14ac:dyDescent="0.25">
      <c r="A538" s="1">
        <v>22</v>
      </c>
      <c r="B538" t="s">
        <v>2</v>
      </c>
      <c r="C538" t="s">
        <v>6</v>
      </c>
      <c r="D538">
        <v>0</v>
      </c>
      <c r="F538">
        <v>0.85</v>
      </c>
      <c r="G538">
        <v>0.73288638127105687</v>
      </c>
      <c r="K538" t="s">
        <v>4</v>
      </c>
    </row>
    <row r="539" spans="1:13" x14ac:dyDescent="0.25">
      <c r="A539" s="1">
        <v>22</v>
      </c>
      <c r="B539" t="s">
        <v>2</v>
      </c>
      <c r="C539" t="s">
        <v>7</v>
      </c>
      <c r="D539">
        <v>6.142857142857143E-2</v>
      </c>
      <c r="E539">
        <v>6.142857142857143E-2</v>
      </c>
      <c r="F539">
        <v>0.9</v>
      </c>
      <c r="G539" t="s">
        <v>4</v>
      </c>
      <c r="J539">
        <v>0.9</v>
      </c>
      <c r="K539" t="s">
        <v>4</v>
      </c>
    </row>
    <row r="540" spans="1:13" x14ac:dyDescent="0.25">
      <c r="A540" s="1">
        <v>22</v>
      </c>
      <c r="B540" t="s">
        <v>2</v>
      </c>
      <c r="C540" t="s">
        <v>35</v>
      </c>
      <c r="D540">
        <v>6.142857142857143E-2</v>
      </c>
      <c r="E540">
        <v>6.142857142857143E-2</v>
      </c>
      <c r="F540">
        <v>0.8</v>
      </c>
      <c r="G540" t="s">
        <v>4</v>
      </c>
      <c r="J540">
        <v>0.8</v>
      </c>
      <c r="K540" t="s">
        <v>4</v>
      </c>
    </row>
    <row r="541" spans="1:13" x14ac:dyDescent="0.25">
      <c r="A541" s="1">
        <v>22</v>
      </c>
      <c r="B541" t="s">
        <v>2</v>
      </c>
      <c r="C541" t="s">
        <v>36</v>
      </c>
      <c r="D541">
        <v>6.142857142857143E-2</v>
      </c>
      <c r="E541">
        <v>6.142857142857143E-2</v>
      </c>
      <c r="F541">
        <v>0.8</v>
      </c>
      <c r="G541" t="s">
        <v>4</v>
      </c>
      <c r="J541">
        <v>0.8</v>
      </c>
      <c r="K541" t="s">
        <v>4</v>
      </c>
    </row>
    <row r="542" spans="1:13" x14ac:dyDescent="0.25">
      <c r="A542" s="1">
        <v>22</v>
      </c>
      <c r="B542" t="s">
        <v>28</v>
      </c>
      <c r="C542" t="s">
        <v>8</v>
      </c>
      <c r="E542">
        <v>3.5000000000000003E-2</v>
      </c>
      <c r="G542" t="s">
        <v>4</v>
      </c>
      <c r="H542">
        <v>0.74</v>
      </c>
      <c r="I542">
        <v>0.87236135794087866</v>
      </c>
      <c r="J542">
        <v>0.94</v>
      </c>
      <c r="K542">
        <v>0.80117360347732136</v>
      </c>
      <c r="L542">
        <v>0.94</v>
      </c>
      <c r="M542">
        <v>0.82100959957511499</v>
      </c>
    </row>
    <row r="543" spans="1:13" x14ac:dyDescent="0.25">
      <c r="A543" s="1">
        <v>22</v>
      </c>
      <c r="B543" t="s">
        <v>28</v>
      </c>
      <c r="C543" t="s">
        <v>9</v>
      </c>
      <c r="D543">
        <v>1.5432098765432094E-2</v>
      </c>
      <c r="E543">
        <v>1.5432098765432094E-2</v>
      </c>
      <c r="F543">
        <v>0.93</v>
      </c>
      <c r="G543">
        <v>0.7660370301103423</v>
      </c>
      <c r="J543">
        <v>0.94</v>
      </c>
      <c r="K543">
        <v>0.86599763872491131</v>
      </c>
    </row>
    <row r="544" spans="1:13" x14ac:dyDescent="0.25">
      <c r="A544" s="1">
        <v>22</v>
      </c>
      <c r="B544" t="s">
        <v>28</v>
      </c>
      <c r="C544" t="s">
        <v>10</v>
      </c>
      <c r="D544">
        <v>3.5000000000000003E-2</v>
      </c>
      <c r="F544">
        <v>0.65</v>
      </c>
      <c r="G544">
        <v>0.9192415730337079</v>
      </c>
      <c r="K544" t="s">
        <v>4</v>
      </c>
    </row>
    <row r="545" spans="1:13" x14ac:dyDescent="0.25">
      <c r="A545" s="1">
        <v>22</v>
      </c>
      <c r="B545" t="s">
        <v>11</v>
      </c>
      <c r="C545" t="s">
        <v>12</v>
      </c>
      <c r="D545">
        <v>2.0000000000000004E-2</v>
      </c>
      <c r="E545">
        <v>2.2200000000000001E-2</v>
      </c>
      <c r="F545">
        <v>0.9</v>
      </c>
      <c r="G545">
        <v>1</v>
      </c>
      <c r="H545">
        <v>0.91</v>
      </c>
      <c r="I545">
        <v>0.95102895343964333</v>
      </c>
      <c r="J545">
        <v>0.97</v>
      </c>
      <c r="K545">
        <v>0.98626486025225912</v>
      </c>
      <c r="L545">
        <v>0.93</v>
      </c>
      <c r="M545">
        <v>0.97339282194555665</v>
      </c>
    </row>
    <row r="546" spans="1:13" x14ac:dyDescent="0.25">
      <c r="A546" s="1">
        <v>22</v>
      </c>
      <c r="B546" t="s">
        <v>11</v>
      </c>
      <c r="C546" t="s">
        <v>13</v>
      </c>
      <c r="D546">
        <v>2.0000000000000004E-2</v>
      </c>
      <c r="E546">
        <v>2.2200000000000001E-2</v>
      </c>
      <c r="F546">
        <v>0.87</v>
      </c>
      <c r="G546">
        <v>1</v>
      </c>
      <c r="J546">
        <v>0.93</v>
      </c>
      <c r="K546">
        <v>1</v>
      </c>
    </row>
    <row r="547" spans="1:13" x14ac:dyDescent="0.25">
      <c r="A547" s="1">
        <v>22</v>
      </c>
      <c r="B547" t="s">
        <v>11</v>
      </c>
      <c r="C547" t="s">
        <v>14</v>
      </c>
      <c r="D547">
        <v>2.5000000000000001E-2</v>
      </c>
      <c r="E547">
        <v>2.7699999999999999E-2</v>
      </c>
      <c r="F547">
        <v>0.94</v>
      </c>
      <c r="G547">
        <v>0.88253526664611159</v>
      </c>
      <c r="J547">
        <v>0.89</v>
      </c>
      <c r="K547">
        <v>0.95839481882275779</v>
      </c>
    </row>
    <row r="548" spans="1:13" x14ac:dyDescent="0.25">
      <c r="A548" s="1">
        <v>22</v>
      </c>
      <c r="B548" t="s">
        <v>11</v>
      </c>
      <c r="C548" t="s">
        <v>15</v>
      </c>
      <c r="D548">
        <v>1.0000000000000002E-2</v>
      </c>
      <c r="F548">
        <v>0.95</v>
      </c>
      <c r="G548">
        <v>1</v>
      </c>
      <c r="K548" t="s">
        <v>4</v>
      </c>
    </row>
    <row r="549" spans="1:13" x14ac:dyDescent="0.25">
      <c r="A549" s="1">
        <v>22</v>
      </c>
      <c r="B549" t="s">
        <v>11</v>
      </c>
      <c r="C549" t="s">
        <v>16</v>
      </c>
      <c r="D549">
        <v>1.4999999999999999E-2</v>
      </c>
      <c r="E549">
        <v>1.66E-2</v>
      </c>
      <c r="F549">
        <v>0.91</v>
      </c>
      <c r="G549">
        <v>0.8693009118541033</v>
      </c>
      <c r="J549">
        <v>0.94</v>
      </c>
      <c r="K549">
        <v>0.98715890850722299</v>
      </c>
    </row>
    <row r="550" spans="1:13" x14ac:dyDescent="0.25">
      <c r="A550" s="1">
        <v>22</v>
      </c>
      <c r="B550" t="s">
        <v>11</v>
      </c>
      <c r="C550" t="s">
        <v>17</v>
      </c>
      <c r="D550">
        <v>1.0000000000000002E-2</v>
      </c>
      <c r="E550">
        <v>1.11E-2</v>
      </c>
      <c r="F550">
        <v>0.94</v>
      </c>
      <c r="G550">
        <v>1</v>
      </c>
      <c r="J550">
        <v>0.94</v>
      </c>
      <c r="K550">
        <v>0.9112747180140639</v>
      </c>
    </row>
    <row r="551" spans="1:13" x14ac:dyDescent="0.25">
      <c r="A551" s="1">
        <v>22</v>
      </c>
      <c r="B551" t="s">
        <v>29</v>
      </c>
      <c r="C551" t="s">
        <v>29</v>
      </c>
      <c r="F551">
        <v>0.77</v>
      </c>
      <c r="G551">
        <v>0.81</v>
      </c>
      <c r="J551">
        <v>0.89</v>
      </c>
      <c r="K551">
        <v>0.9</v>
      </c>
    </row>
    <row r="552" spans="1:13" x14ac:dyDescent="0.25">
      <c r="A552" s="1">
        <v>23</v>
      </c>
      <c r="B552" t="s">
        <v>27</v>
      </c>
      <c r="C552" t="s">
        <v>18</v>
      </c>
      <c r="D552">
        <v>0.05</v>
      </c>
      <c r="E552">
        <v>0.05</v>
      </c>
      <c r="F552">
        <v>0.93</v>
      </c>
      <c r="G552">
        <v>0.79963209142604852</v>
      </c>
      <c r="H552">
        <v>0.66</v>
      </c>
      <c r="I552">
        <v>0.69302935160160029</v>
      </c>
      <c r="J552">
        <v>0.92</v>
      </c>
      <c r="K552">
        <v>0.5694718129971954</v>
      </c>
      <c r="L552">
        <v>0.92</v>
      </c>
      <c r="M552">
        <v>0.88</v>
      </c>
    </row>
    <row r="553" spans="1:13" x14ac:dyDescent="0.25">
      <c r="A553" s="1">
        <v>23</v>
      </c>
      <c r="B553" t="s">
        <v>27</v>
      </c>
      <c r="C553" t="s">
        <v>19</v>
      </c>
      <c r="D553">
        <v>0.08</v>
      </c>
      <c r="E553">
        <v>0.08</v>
      </c>
      <c r="F553">
        <v>0.75</v>
      </c>
      <c r="G553">
        <v>0.7545960529159963</v>
      </c>
      <c r="J553">
        <v>0.95</v>
      </c>
      <c r="K553">
        <v>0.9013417341289085</v>
      </c>
    </row>
    <row r="554" spans="1:13" x14ac:dyDescent="0.25">
      <c r="A554" s="1">
        <v>23</v>
      </c>
      <c r="B554" t="s">
        <v>27</v>
      </c>
      <c r="C554" t="s">
        <v>20</v>
      </c>
      <c r="D554">
        <v>0.08</v>
      </c>
      <c r="E554">
        <v>0.08</v>
      </c>
      <c r="F554">
        <v>0.76</v>
      </c>
      <c r="G554">
        <v>0.67430747057236562</v>
      </c>
      <c r="J554">
        <v>0.94</v>
      </c>
      <c r="K554">
        <v>0.98474568069670632</v>
      </c>
    </row>
    <row r="555" spans="1:13" x14ac:dyDescent="0.25">
      <c r="A555" s="1">
        <v>23</v>
      </c>
      <c r="B555" t="s">
        <v>27</v>
      </c>
      <c r="C555" t="s">
        <v>21</v>
      </c>
      <c r="D555">
        <v>0.06</v>
      </c>
      <c r="E555">
        <v>0.06</v>
      </c>
      <c r="F555">
        <v>0.55000000000000004</v>
      </c>
      <c r="G555">
        <v>0.58388584326742032</v>
      </c>
      <c r="J555">
        <v>0.92</v>
      </c>
      <c r="K555">
        <v>0.99253359308771538</v>
      </c>
    </row>
    <row r="556" spans="1:13" x14ac:dyDescent="0.25">
      <c r="A556" s="1">
        <v>23</v>
      </c>
      <c r="B556" t="s">
        <v>27</v>
      </c>
      <c r="C556" t="s">
        <v>22</v>
      </c>
      <c r="D556">
        <v>6.5000000000000002E-2</v>
      </c>
      <c r="E556">
        <v>6.5000000000000002E-2</v>
      </c>
      <c r="F556">
        <v>0.5</v>
      </c>
      <c r="G556">
        <v>0.60433406379352328</v>
      </c>
      <c r="J556">
        <v>0.93</v>
      </c>
      <c r="K556">
        <v>0.73913043478260865</v>
      </c>
    </row>
    <row r="557" spans="1:13" x14ac:dyDescent="0.25">
      <c r="A557" s="1">
        <v>23</v>
      </c>
      <c r="B557" t="s">
        <v>27</v>
      </c>
      <c r="C557" t="s">
        <v>23</v>
      </c>
      <c r="D557">
        <v>6.5000000000000002E-2</v>
      </c>
      <c r="E557">
        <v>6.5000000000000002E-2</v>
      </c>
      <c r="F557">
        <v>0.6</v>
      </c>
      <c r="G557">
        <v>0.6897007818470402</v>
      </c>
      <c r="J557">
        <v>0.89</v>
      </c>
      <c r="K557">
        <v>0.9791976225854383</v>
      </c>
    </row>
    <row r="558" spans="1:13" x14ac:dyDescent="0.25">
      <c r="A558" s="1">
        <v>23</v>
      </c>
      <c r="B558" t="s">
        <v>27</v>
      </c>
      <c r="C558" t="s">
        <v>24</v>
      </c>
      <c r="D558">
        <v>0.02</v>
      </c>
      <c r="E558">
        <v>0.02</v>
      </c>
      <c r="F558">
        <v>0.95</v>
      </c>
      <c r="G558">
        <v>0.88165128298094875</v>
      </c>
      <c r="J558">
        <v>0.93</v>
      </c>
      <c r="K558">
        <v>0.87749131527023783</v>
      </c>
    </row>
    <row r="559" spans="1:13" x14ac:dyDescent="0.25">
      <c r="A559" s="1">
        <v>23</v>
      </c>
      <c r="B559" t="s">
        <v>2</v>
      </c>
      <c r="C559" t="s">
        <v>3</v>
      </c>
      <c r="D559">
        <v>6.142857142857143E-2</v>
      </c>
      <c r="E559">
        <v>6.142857142857143E-2</v>
      </c>
      <c r="F559">
        <v>0.85</v>
      </c>
      <c r="G559">
        <v>0.9366754617414248</v>
      </c>
      <c r="H559">
        <v>0.84</v>
      </c>
      <c r="I559">
        <v>0.87204242364499385</v>
      </c>
      <c r="J559">
        <v>0.9</v>
      </c>
      <c r="K559">
        <v>0.81499999999999995</v>
      </c>
      <c r="L559">
        <v>0.85</v>
      </c>
      <c r="M559">
        <v>0.90910390455696732</v>
      </c>
    </row>
    <row r="560" spans="1:13" x14ac:dyDescent="0.25">
      <c r="A560" s="1">
        <v>23</v>
      </c>
      <c r="B560" t="s">
        <v>2</v>
      </c>
      <c r="C560" t="s">
        <v>33</v>
      </c>
      <c r="D560">
        <v>6.142857142857143E-2</v>
      </c>
      <c r="E560">
        <v>6.142857142857143E-2</v>
      </c>
      <c r="F560">
        <v>0.8</v>
      </c>
      <c r="G560" t="s">
        <v>4</v>
      </c>
      <c r="J560">
        <v>0.8</v>
      </c>
      <c r="K560" t="s">
        <v>4</v>
      </c>
    </row>
    <row r="561" spans="1:13" x14ac:dyDescent="0.25">
      <c r="A561" s="1">
        <v>23</v>
      </c>
      <c r="B561" t="s">
        <v>2</v>
      </c>
      <c r="C561" t="s">
        <v>34</v>
      </c>
      <c r="D561">
        <v>6.142857142857143E-2</v>
      </c>
      <c r="E561">
        <v>6.142857142857143E-2</v>
      </c>
      <c r="F561">
        <v>0.8</v>
      </c>
      <c r="G561">
        <v>0.96102819237147596</v>
      </c>
      <c r="J561">
        <v>0.95</v>
      </c>
      <c r="K561">
        <v>0.97284644194756553</v>
      </c>
    </row>
    <row r="562" spans="1:13" x14ac:dyDescent="0.25">
      <c r="A562" s="1">
        <v>23</v>
      </c>
      <c r="B562" t="s">
        <v>2</v>
      </c>
      <c r="C562" t="s">
        <v>5</v>
      </c>
      <c r="D562">
        <v>6.142857142857143E-2</v>
      </c>
      <c r="E562">
        <v>6.142857142857143E-2</v>
      </c>
      <c r="F562">
        <v>0.9</v>
      </c>
      <c r="G562">
        <v>0.93742688195048229</v>
      </c>
      <c r="J562">
        <v>0.85</v>
      </c>
      <c r="K562">
        <v>0.93946527172333627</v>
      </c>
    </row>
    <row r="563" spans="1:13" x14ac:dyDescent="0.25">
      <c r="A563" s="1">
        <v>23</v>
      </c>
      <c r="B563" t="s">
        <v>2</v>
      </c>
      <c r="C563" t="s">
        <v>6</v>
      </c>
      <c r="D563">
        <v>5.3999999999999999E-2</v>
      </c>
      <c r="E563">
        <v>5.3999999999999999E-2</v>
      </c>
      <c r="F563">
        <v>0.85</v>
      </c>
      <c r="G563">
        <v>0.62291172521850491</v>
      </c>
      <c r="K563" t="s">
        <v>4</v>
      </c>
    </row>
    <row r="564" spans="1:13" x14ac:dyDescent="0.25">
      <c r="A564" s="1">
        <v>23</v>
      </c>
      <c r="B564" t="s">
        <v>2</v>
      </c>
      <c r="C564" t="s">
        <v>7</v>
      </c>
      <c r="D564">
        <v>6.142857142857143E-2</v>
      </c>
      <c r="E564">
        <v>6.142857142857143E-2</v>
      </c>
      <c r="F564">
        <v>0.9</v>
      </c>
      <c r="G564" t="s">
        <v>4</v>
      </c>
      <c r="J564">
        <v>0.9</v>
      </c>
      <c r="K564" t="s">
        <v>4</v>
      </c>
    </row>
    <row r="565" spans="1:13" x14ac:dyDescent="0.25">
      <c r="A565" s="1">
        <v>23</v>
      </c>
      <c r="B565" t="s">
        <v>2</v>
      </c>
      <c r="C565" t="s">
        <v>35</v>
      </c>
      <c r="D565">
        <v>6.142857142857143E-2</v>
      </c>
      <c r="E565">
        <v>6.142857142857143E-2</v>
      </c>
      <c r="F565">
        <v>0.8</v>
      </c>
      <c r="G565" t="s">
        <v>4</v>
      </c>
      <c r="J565">
        <v>0.8</v>
      </c>
      <c r="K565" t="s">
        <v>4</v>
      </c>
    </row>
    <row r="566" spans="1:13" x14ac:dyDescent="0.25">
      <c r="A566" s="1">
        <v>23</v>
      </c>
      <c r="B566" t="s">
        <v>2</v>
      </c>
      <c r="C566" t="s">
        <v>36</v>
      </c>
      <c r="D566">
        <v>6.142857142857143E-2</v>
      </c>
      <c r="E566">
        <v>6.142857142857143E-2</v>
      </c>
      <c r="F566">
        <v>0.8</v>
      </c>
      <c r="G566" t="s">
        <v>4</v>
      </c>
      <c r="J566">
        <v>0.8</v>
      </c>
      <c r="K566" t="s">
        <v>4</v>
      </c>
    </row>
    <row r="567" spans="1:13" x14ac:dyDescent="0.25">
      <c r="A567" s="1">
        <v>23</v>
      </c>
      <c r="B567" t="s">
        <v>28</v>
      </c>
      <c r="C567" t="s">
        <v>8</v>
      </c>
      <c r="E567">
        <v>3.5000000000000003E-2</v>
      </c>
      <c r="G567" t="s">
        <v>4</v>
      </c>
      <c r="H567">
        <v>0.74</v>
      </c>
      <c r="I567">
        <v>0.71385383200112296</v>
      </c>
      <c r="J567">
        <v>0.94</v>
      </c>
      <c r="K567">
        <v>0.94435878959991237</v>
      </c>
      <c r="L567">
        <v>0.94</v>
      </c>
      <c r="M567">
        <v>0.92568514937146085</v>
      </c>
    </row>
    <row r="568" spans="1:13" x14ac:dyDescent="0.25">
      <c r="A568" s="1">
        <v>23</v>
      </c>
      <c r="B568" t="s">
        <v>28</v>
      </c>
      <c r="C568" t="s">
        <v>9</v>
      </c>
      <c r="D568">
        <v>1.5432098765432094E-2</v>
      </c>
      <c r="E568">
        <v>1.5432098765432094E-2</v>
      </c>
      <c r="F568">
        <v>0.93</v>
      </c>
      <c r="G568">
        <v>0.78859060402684567</v>
      </c>
      <c r="J568">
        <v>0.94</v>
      </c>
      <c r="K568">
        <v>0.88333333333333319</v>
      </c>
    </row>
    <row r="569" spans="1:13" x14ac:dyDescent="0.25">
      <c r="A569" s="1">
        <v>23</v>
      </c>
      <c r="B569" t="s">
        <v>28</v>
      </c>
      <c r="C569" t="s">
        <v>10</v>
      </c>
      <c r="D569">
        <v>3.5000000000000003E-2</v>
      </c>
      <c r="F569">
        <v>0.65</v>
      </c>
      <c r="G569">
        <v>0.68090111064939352</v>
      </c>
      <c r="K569" t="s">
        <v>4</v>
      </c>
    </row>
    <row r="570" spans="1:13" x14ac:dyDescent="0.25">
      <c r="A570" s="1">
        <v>23</v>
      </c>
      <c r="B570" t="s">
        <v>11</v>
      </c>
      <c r="C570" t="s">
        <v>12</v>
      </c>
      <c r="D570">
        <v>2.0000000000000004E-2</v>
      </c>
      <c r="E570">
        <v>2.2200000000000001E-2</v>
      </c>
      <c r="F570">
        <v>0.9</v>
      </c>
      <c r="G570">
        <v>0.91156462585034015</v>
      </c>
      <c r="H570">
        <v>0.91</v>
      </c>
      <c r="I570">
        <v>0.89098984705867634</v>
      </c>
      <c r="J570">
        <v>0.97</v>
      </c>
      <c r="K570">
        <v>0.97693850267379678</v>
      </c>
      <c r="L570">
        <v>0.93</v>
      </c>
      <c r="M570">
        <v>0.98816915521991833</v>
      </c>
    </row>
    <row r="571" spans="1:13" x14ac:dyDescent="0.25">
      <c r="A571" s="1">
        <v>23</v>
      </c>
      <c r="B571" t="s">
        <v>11</v>
      </c>
      <c r="C571" t="s">
        <v>13</v>
      </c>
      <c r="D571">
        <v>2.0000000000000004E-2</v>
      </c>
      <c r="E571">
        <v>2.2200000000000001E-2</v>
      </c>
      <c r="F571">
        <v>0.87</v>
      </c>
      <c r="G571">
        <v>1</v>
      </c>
      <c r="J571">
        <v>0.93</v>
      </c>
      <c r="K571">
        <v>1</v>
      </c>
    </row>
    <row r="572" spans="1:13" x14ac:dyDescent="0.25">
      <c r="A572" s="1">
        <v>23</v>
      </c>
      <c r="B572" t="s">
        <v>11</v>
      </c>
      <c r="C572" t="s">
        <v>14</v>
      </c>
      <c r="D572">
        <v>2.5000000000000001E-2</v>
      </c>
      <c r="E572">
        <v>2.7699999999999999E-2</v>
      </c>
      <c r="F572">
        <v>0.94</v>
      </c>
      <c r="G572">
        <v>0.8057074297777691</v>
      </c>
      <c r="J572">
        <v>0.89</v>
      </c>
      <c r="K572">
        <v>1</v>
      </c>
    </row>
    <row r="573" spans="1:13" x14ac:dyDescent="0.25">
      <c r="A573" s="1">
        <v>23</v>
      </c>
      <c r="B573" t="s">
        <v>11</v>
      </c>
      <c r="C573" t="s">
        <v>15</v>
      </c>
      <c r="D573">
        <v>1.0000000000000002E-2</v>
      </c>
      <c r="F573">
        <v>0.95</v>
      </c>
      <c r="G573">
        <v>1</v>
      </c>
      <c r="K573" t="s">
        <v>4</v>
      </c>
    </row>
    <row r="574" spans="1:13" x14ac:dyDescent="0.25">
      <c r="A574" s="1">
        <v>23</v>
      </c>
      <c r="B574" t="s">
        <v>11</v>
      </c>
      <c r="C574" t="s">
        <v>16</v>
      </c>
      <c r="D574">
        <v>1.4999999999999999E-2</v>
      </c>
      <c r="E574">
        <v>1.66E-2</v>
      </c>
      <c r="F574">
        <v>0.91</v>
      </c>
      <c r="G574">
        <v>0.7550125933255375</v>
      </c>
      <c r="J574">
        <v>0.94</v>
      </c>
      <c r="K574">
        <v>0.98934299966290173</v>
      </c>
    </row>
    <row r="575" spans="1:13" x14ac:dyDescent="0.25">
      <c r="A575" s="1">
        <v>23</v>
      </c>
      <c r="B575" t="s">
        <v>11</v>
      </c>
      <c r="C575" t="s">
        <v>17</v>
      </c>
      <c r="D575">
        <v>1.0000000000000002E-2</v>
      </c>
      <c r="E575">
        <v>1.11E-2</v>
      </c>
      <c r="F575">
        <v>0.94</v>
      </c>
      <c r="G575">
        <v>0.93998175445335386</v>
      </c>
      <c r="J575">
        <v>0.94</v>
      </c>
      <c r="K575">
        <v>0.95568947181850405</v>
      </c>
    </row>
    <row r="576" spans="1:13" x14ac:dyDescent="0.25">
      <c r="A576" s="1">
        <v>23</v>
      </c>
      <c r="B576" t="s">
        <v>29</v>
      </c>
      <c r="C576" t="s">
        <v>29</v>
      </c>
      <c r="F576">
        <v>0.77</v>
      </c>
      <c r="G576">
        <v>0.77</v>
      </c>
      <c r="J576">
        <v>0.89</v>
      </c>
      <c r="K576">
        <v>0.9</v>
      </c>
    </row>
    <row r="577" spans="1:13" x14ac:dyDescent="0.25">
      <c r="A577" s="1">
        <v>24</v>
      </c>
      <c r="B577" t="s">
        <v>27</v>
      </c>
      <c r="C577" t="s">
        <v>18</v>
      </c>
      <c r="D577">
        <v>4.9700000000000008E-2</v>
      </c>
      <c r="E577">
        <v>4.9799999999999997E-2</v>
      </c>
      <c r="F577">
        <v>0.93</v>
      </c>
      <c r="G577">
        <v>0.85518543321133333</v>
      </c>
      <c r="H577">
        <v>0.66</v>
      </c>
      <c r="I577">
        <v>0.70936497659711995</v>
      </c>
      <c r="J577">
        <v>0.92</v>
      </c>
      <c r="K577">
        <v>0.64374405049051442</v>
      </c>
      <c r="L577">
        <v>0.92</v>
      </c>
      <c r="M577">
        <v>0.87</v>
      </c>
    </row>
    <row r="578" spans="1:13" x14ac:dyDescent="0.25">
      <c r="A578" s="1">
        <v>24</v>
      </c>
      <c r="B578" t="s">
        <v>27</v>
      </c>
      <c r="C578" t="s">
        <v>19</v>
      </c>
      <c r="D578">
        <v>7.980000000000001E-2</v>
      </c>
      <c r="E578">
        <v>7.9899999999999999E-2</v>
      </c>
      <c r="F578">
        <v>0.75</v>
      </c>
      <c r="G578">
        <v>0.62704342138314728</v>
      </c>
      <c r="J578">
        <v>0.95</v>
      </c>
      <c r="K578">
        <v>0.78077806441912512</v>
      </c>
    </row>
    <row r="579" spans="1:13" x14ac:dyDescent="0.25">
      <c r="A579" s="1">
        <v>24</v>
      </c>
      <c r="B579" t="s">
        <v>27</v>
      </c>
      <c r="C579" t="s">
        <v>20</v>
      </c>
      <c r="D579">
        <v>7.980000000000001E-2</v>
      </c>
      <c r="E579">
        <v>0.08</v>
      </c>
      <c r="F579">
        <v>0.76</v>
      </c>
      <c r="G579">
        <v>0.76432945049655887</v>
      </c>
      <c r="J579">
        <v>0.94</v>
      </c>
      <c r="K579">
        <v>0.97699182695013354</v>
      </c>
    </row>
    <row r="580" spans="1:13" x14ac:dyDescent="0.25">
      <c r="A580" s="1">
        <v>24</v>
      </c>
      <c r="B580" t="s">
        <v>27</v>
      </c>
      <c r="C580" t="s">
        <v>21</v>
      </c>
      <c r="D580">
        <v>5.9799999999999999E-2</v>
      </c>
      <c r="E580">
        <v>0.06</v>
      </c>
      <c r="F580">
        <v>0.55000000000000004</v>
      </c>
      <c r="G580">
        <v>0.65324112387903788</v>
      </c>
      <c r="J580">
        <v>0.92</v>
      </c>
      <c r="K580">
        <v>1</v>
      </c>
    </row>
    <row r="581" spans="1:13" x14ac:dyDescent="0.25">
      <c r="A581" s="1">
        <v>24</v>
      </c>
      <c r="B581" t="s">
        <v>27</v>
      </c>
      <c r="C581" t="s">
        <v>22</v>
      </c>
      <c r="D581">
        <v>6.5000000000000002E-2</v>
      </c>
      <c r="E581">
        <v>6.5000000000000002E-2</v>
      </c>
      <c r="F581">
        <v>0.5</v>
      </c>
      <c r="G581">
        <v>0.57471264367816088</v>
      </c>
      <c r="J581">
        <v>0.93</v>
      </c>
      <c r="K581">
        <v>0.72619047619047616</v>
      </c>
    </row>
    <row r="582" spans="1:13" x14ac:dyDescent="0.25">
      <c r="A582" s="1">
        <v>24</v>
      </c>
      <c r="B582" t="s">
        <v>27</v>
      </c>
      <c r="C582" t="s">
        <v>23</v>
      </c>
      <c r="D582">
        <v>6.5000000000000002E-2</v>
      </c>
      <c r="E582">
        <v>6.5000000000000002E-2</v>
      </c>
      <c r="F582">
        <v>0.6</v>
      </c>
      <c r="G582">
        <v>0.728314606741573</v>
      </c>
      <c r="J582">
        <v>0.89</v>
      </c>
      <c r="K582">
        <v>1</v>
      </c>
    </row>
    <row r="583" spans="1:13" x14ac:dyDescent="0.25">
      <c r="A583" s="1">
        <v>24</v>
      </c>
      <c r="B583" t="s">
        <v>27</v>
      </c>
      <c r="C583" t="s">
        <v>24</v>
      </c>
      <c r="D583">
        <v>0.02</v>
      </c>
      <c r="E583">
        <v>0.02</v>
      </c>
      <c r="F583">
        <v>0.95</v>
      </c>
      <c r="G583">
        <v>1</v>
      </c>
      <c r="J583">
        <v>0.93</v>
      </c>
      <c r="K583">
        <v>0.91691556622566561</v>
      </c>
    </row>
    <row r="584" spans="1:13" x14ac:dyDescent="0.25">
      <c r="A584" s="1">
        <v>24</v>
      </c>
      <c r="B584" t="s">
        <v>2</v>
      </c>
      <c r="C584" t="s">
        <v>3</v>
      </c>
      <c r="D584">
        <v>5.3999999999999992E-2</v>
      </c>
      <c r="E584">
        <v>6.0999999999999999E-2</v>
      </c>
      <c r="F584">
        <v>0.85</v>
      </c>
      <c r="G584">
        <v>0.96383577496646589</v>
      </c>
      <c r="H584">
        <v>0.84</v>
      </c>
      <c r="I584">
        <v>0.84632667923063587</v>
      </c>
      <c r="J584">
        <v>0.9</v>
      </c>
      <c r="K584">
        <v>0.9880558032870429</v>
      </c>
      <c r="L584">
        <v>0.85</v>
      </c>
      <c r="M584">
        <v>0.9562210569522831</v>
      </c>
    </row>
    <row r="585" spans="1:13" x14ac:dyDescent="0.25">
      <c r="A585" s="1">
        <v>24</v>
      </c>
      <c r="B585" t="s">
        <v>2</v>
      </c>
      <c r="C585" t="s">
        <v>33</v>
      </c>
      <c r="D585">
        <v>5.3999999999999992E-2</v>
      </c>
      <c r="E585">
        <v>6.0999999999999999E-2</v>
      </c>
      <c r="F585">
        <v>0.8</v>
      </c>
      <c r="G585">
        <v>0.79653679653679654</v>
      </c>
      <c r="J585">
        <v>0.8</v>
      </c>
      <c r="K585">
        <v>0.97186700767263423</v>
      </c>
    </row>
    <row r="586" spans="1:13" x14ac:dyDescent="0.25">
      <c r="A586" s="1">
        <v>24</v>
      </c>
      <c r="B586" t="s">
        <v>2</v>
      </c>
      <c r="C586" t="s">
        <v>34</v>
      </c>
      <c r="D586">
        <v>5.3999999999999992E-2</v>
      </c>
      <c r="E586">
        <v>6.0999999999999999E-2</v>
      </c>
      <c r="F586">
        <v>0.8</v>
      </c>
      <c r="G586">
        <v>0.92198581560283688</v>
      </c>
      <c r="J586">
        <v>0.95</v>
      </c>
      <c r="K586">
        <v>0.90874035989717228</v>
      </c>
    </row>
    <row r="587" spans="1:13" x14ac:dyDescent="0.25">
      <c r="A587" s="1">
        <v>24</v>
      </c>
      <c r="B587" t="s">
        <v>2</v>
      </c>
      <c r="C587" t="s">
        <v>5</v>
      </c>
      <c r="D587" t="s">
        <v>4</v>
      </c>
      <c r="E587" t="s">
        <v>4</v>
      </c>
      <c r="F587">
        <v>0.9</v>
      </c>
      <c r="G587" t="s">
        <v>4</v>
      </c>
      <c r="J587">
        <v>0.85</v>
      </c>
      <c r="K587" t="s">
        <v>4</v>
      </c>
    </row>
    <row r="588" spans="1:13" x14ac:dyDescent="0.25">
      <c r="A588" s="1">
        <v>24</v>
      </c>
      <c r="B588" t="s">
        <v>2</v>
      </c>
      <c r="C588" t="s">
        <v>6</v>
      </c>
      <c r="D588">
        <v>5.3999999999999992E-2</v>
      </c>
      <c r="E588" t="s">
        <v>4</v>
      </c>
      <c r="F588">
        <v>0.85</v>
      </c>
      <c r="G588">
        <v>0.70294832981644462</v>
      </c>
      <c r="K588" t="s">
        <v>4</v>
      </c>
    </row>
    <row r="589" spans="1:13" x14ac:dyDescent="0.25">
      <c r="A589" s="1">
        <v>24</v>
      </c>
      <c r="B589" t="s">
        <v>2</v>
      </c>
      <c r="C589" t="s">
        <v>7</v>
      </c>
      <c r="D589" t="s">
        <v>4</v>
      </c>
      <c r="E589" t="s">
        <v>4</v>
      </c>
      <c r="F589">
        <v>0.9</v>
      </c>
      <c r="G589" t="s">
        <v>4</v>
      </c>
      <c r="J589">
        <v>0.9</v>
      </c>
      <c r="K589" t="s">
        <v>4</v>
      </c>
    </row>
    <row r="590" spans="1:13" x14ac:dyDescent="0.25">
      <c r="A590" s="1">
        <v>24</v>
      </c>
      <c r="B590" t="s">
        <v>2</v>
      </c>
      <c r="C590" t="s">
        <v>35</v>
      </c>
      <c r="D590" t="s">
        <v>4</v>
      </c>
      <c r="E590" t="s">
        <v>4</v>
      </c>
      <c r="F590">
        <v>0.8</v>
      </c>
      <c r="G590" t="s">
        <v>4</v>
      </c>
      <c r="J590">
        <v>0.8</v>
      </c>
      <c r="K590" t="s">
        <v>4</v>
      </c>
    </row>
    <row r="591" spans="1:13" x14ac:dyDescent="0.25">
      <c r="A591" s="1">
        <v>24</v>
      </c>
      <c r="B591" t="s">
        <v>2</v>
      </c>
      <c r="C591" t="s">
        <v>36</v>
      </c>
      <c r="D591" t="s">
        <v>4</v>
      </c>
      <c r="E591" t="s">
        <v>4</v>
      </c>
      <c r="F591">
        <v>0.8</v>
      </c>
      <c r="G591" t="s">
        <v>4</v>
      </c>
      <c r="J591">
        <v>0.8</v>
      </c>
      <c r="K591" t="s">
        <v>4</v>
      </c>
    </row>
    <row r="592" spans="1:13" x14ac:dyDescent="0.25">
      <c r="A592" s="1">
        <v>24</v>
      </c>
      <c r="B592" t="s">
        <v>28</v>
      </c>
      <c r="C592" t="s">
        <v>8</v>
      </c>
      <c r="D592" t="s">
        <v>4</v>
      </c>
      <c r="E592">
        <v>3.5000000000000003E-2</v>
      </c>
      <c r="G592" t="s">
        <v>4</v>
      </c>
      <c r="H592">
        <v>0.74</v>
      </c>
      <c r="I592">
        <v>0.79942666964811848</v>
      </c>
      <c r="J592">
        <v>0.94</v>
      </c>
      <c r="K592">
        <v>0.73430220203565066</v>
      </c>
      <c r="L592">
        <v>0.94</v>
      </c>
      <c r="M592">
        <v>0.77660979625570514</v>
      </c>
    </row>
    <row r="593" spans="1:13" x14ac:dyDescent="0.25">
      <c r="A593" s="1">
        <v>24</v>
      </c>
      <c r="B593" t="s">
        <v>28</v>
      </c>
      <c r="C593" t="s">
        <v>9</v>
      </c>
      <c r="D593">
        <v>1.54E-2</v>
      </c>
      <c r="E593">
        <v>1.54E-2</v>
      </c>
      <c r="F593">
        <v>0.93</v>
      </c>
      <c r="G593">
        <v>0.82925538949874356</v>
      </c>
      <c r="J593">
        <v>0.94</v>
      </c>
      <c r="K593">
        <v>0.87276341948310143</v>
      </c>
    </row>
    <row r="594" spans="1:13" x14ac:dyDescent="0.25">
      <c r="A594" s="1">
        <v>24</v>
      </c>
      <c r="B594" t="s">
        <v>28</v>
      </c>
      <c r="C594" t="s">
        <v>10</v>
      </c>
      <c r="D594">
        <v>3.5000000000000003E-2</v>
      </c>
      <c r="E594" t="s">
        <v>4</v>
      </c>
      <c r="F594">
        <v>0.65</v>
      </c>
      <c r="G594">
        <v>0.78630203291384315</v>
      </c>
      <c r="K594" t="s">
        <v>4</v>
      </c>
    </row>
    <row r="595" spans="1:13" x14ac:dyDescent="0.25">
      <c r="A595" s="1">
        <v>24</v>
      </c>
      <c r="B595" t="s">
        <v>11</v>
      </c>
      <c r="C595" t="s">
        <v>12</v>
      </c>
      <c r="D595">
        <v>0.02</v>
      </c>
      <c r="E595">
        <v>2.1999999999999999E-2</v>
      </c>
      <c r="F595">
        <v>0.9</v>
      </c>
      <c r="G595">
        <v>0.98</v>
      </c>
      <c r="H595">
        <v>0.91</v>
      </c>
      <c r="I595">
        <v>0.95250769450861228</v>
      </c>
      <c r="J595">
        <v>0.97</v>
      </c>
      <c r="K595">
        <v>0.96979286536248566</v>
      </c>
      <c r="L595">
        <v>0.93</v>
      </c>
      <c r="M595">
        <v>0.98446323093787791</v>
      </c>
    </row>
    <row r="596" spans="1:13" x14ac:dyDescent="0.25">
      <c r="A596" s="1">
        <v>24</v>
      </c>
      <c r="B596" t="s">
        <v>11</v>
      </c>
      <c r="C596" t="s">
        <v>13</v>
      </c>
      <c r="D596">
        <v>0.02</v>
      </c>
      <c r="E596">
        <v>2.1999999999999999E-2</v>
      </c>
      <c r="F596">
        <v>0.87</v>
      </c>
      <c r="G596">
        <v>1</v>
      </c>
      <c r="J596">
        <v>0.93</v>
      </c>
      <c r="K596">
        <v>1</v>
      </c>
    </row>
    <row r="597" spans="1:13" x14ac:dyDescent="0.25">
      <c r="A597" s="1">
        <v>24</v>
      </c>
      <c r="B597" t="s">
        <v>11</v>
      </c>
      <c r="C597" t="s">
        <v>14</v>
      </c>
      <c r="D597">
        <v>2.5000000000000001E-2</v>
      </c>
      <c r="E597">
        <v>2.8000000000000001E-2</v>
      </c>
      <c r="F597">
        <v>0.94</v>
      </c>
      <c r="G597">
        <v>0.87723546527827723</v>
      </c>
      <c r="J597">
        <v>0.89</v>
      </c>
      <c r="K597">
        <v>1</v>
      </c>
    </row>
    <row r="598" spans="1:13" x14ac:dyDescent="0.25">
      <c r="A598" s="1">
        <v>24</v>
      </c>
      <c r="B598" t="s">
        <v>11</v>
      </c>
      <c r="C598" t="s">
        <v>15</v>
      </c>
      <c r="D598">
        <v>0.01</v>
      </c>
      <c r="E598" t="s">
        <v>4</v>
      </c>
      <c r="F598">
        <v>0.95</v>
      </c>
      <c r="G598">
        <v>1</v>
      </c>
      <c r="K598" t="s">
        <v>4</v>
      </c>
    </row>
    <row r="599" spans="1:13" x14ac:dyDescent="0.25">
      <c r="A599" s="1">
        <v>24</v>
      </c>
      <c r="B599" t="s">
        <v>11</v>
      </c>
      <c r="C599" t="s">
        <v>16</v>
      </c>
      <c r="D599">
        <v>1.4999999999999999E-2</v>
      </c>
      <c r="E599">
        <v>1.7000000000000001E-2</v>
      </c>
      <c r="F599">
        <v>0.91</v>
      </c>
      <c r="G599">
        <v>0.91465885459361973</v>
      </c>
      <c r="J599">
        <v>0.94</v>
      </c>
      <c r="K599">
        <v>0.98951555350321141</v>
      </c>
    </row>
    <row r="600" spans="1:13" x14ac:dyDescent="0.25">
      <c r="A600" s="1">
        <v>24</v>
      </c>
      <c r="B600" t="s">
        <v>11</v>
      </c>
      <c r="C600" t="s">
        <v>17</v>
      </c>
      <c r="D600">
        <v>0.01</v>
      </c>
      <c r="E600">
        <v>1.0999999999999999E-2</v>
      </c>
      <c r="F600">
        <v>0.94</v>
      </c>
      <c r="G600">
        <v>1</v>
      </c>
      <c r="J600">
        <v>0.94</v>
      </c>
      <c r="K600">
        <v>0.93537414965986398</v>
      </c>
    </row>
    <row r="601" spans="1:13" x14ac:dyDescent="0.25">
      <c r="A601" s="1">
        <v>24</v>
      </c>
      <c r="B601" t="s">
        <v>29</v>
      </c>
      <c r="C601" t="s">
        <v>29</v>
      </c>
      <c r="F601">
        <v>0.77</v>
      </c>
      <c r="G601">
        <v>0.78</v>
      </c>
      <c r="J601">
        <v>0.89</v>
      </c>
      <c r="K601">
        <v>0.9</v>
      </c>
    </row>
    <row r="602" spans="1:13" x14ac:dyDescent="0.25">
      <c r="A602" s="1">
        <v>25</v>
      </c>
      <c r="B602" t="s">
        <v>27</v>
      </c>
      <c r="C602" t="s">
        <v>18</v>
      </c>
      <c r="D602">
        <v>4.9700000000000008E-2</v>
      </c>
      <c r="E602">
        <v>4.9799999999999997E-2</v>
      </c>
      <c r="F602">
        <v>0.93</v>
      </c>
      <c r="G602">
        <v>0.76306812306633776</v>
      </c>
      <c r="H602">
        <v>0.66</v>
      </c>
      <c r="I602">
        <v>0.69598058509170047</v>
      </c>
      <c r="J602">
        <v>0.92</v>
      </c>
      <c r="K602">
        <v>0.52741135104393455</v>
      </c>
      <c r="L602">
        <v>0.92</v>
      </c>
      <c r="M602">
        <v>0.89</v>
      </c>
    </row>
    <row r="603" spans="1:13" x14ac:dyDescent="0.25">
      <c r="A603" s="1">
        <v>25</v>
      </c>
      <c r="B603" t="s">
        <v>27</v>
      </c>
      <c r="C603" t="s">
        <v>19</v>
      </c>
      <c r="D603">
        <v>7.980000000000001E-2</v>
      </c>
      <c r="E603">
        <v>7.9899999999999999E-2</v>
      </c>
      <c r="F603">
        <v>0.75</v>
      </c>
      <c r="G603">
        <v>0.65560384460319099</v>
      </c>
      <c r="J603">
        <v>0.95</v>
      </c>
      <c r="K603">
        <v>0.84553526271265245</v>
      </c>
    </row>
    <row r="604" spans="1:13" x14ac:dyDescent="0.25">
      <c r="A604" s="1">
        <v>25</v>
      </c>
      <c r="B604" t="s">
        <v>27</v>
      </c>
      <c r="C604" t="s">
        <v>20</v>
      </c>
      <c r="D604">
        <v>7.980000000000001E-2</v>
      </c>
      <c r="E604">
        <v>0.08</v>
      </c>
      <c r="F604">
        <v>0.76</v>
      </c>
      <c r="G604">
        <v>0.80380229636448741</v>
      </c>
      <c r="J604">
        <v>0.94</v>
      </c>
      <c r="K604">
        <v>1</v>
      </c>
    </row>
    <row r="605" spans="1:13" x14ac:dyDescent="0.25">
      <c r="A605" s="1">
        <v>25</v>
      </c>
      <c r="B605" t="s">
        <v>27</v>
      </c>
      <c r="C605" t="s">
        <v>21</v>
      </c>
      <c r="D605">
        <v>5.9799999999999999E-2</v>
      </c>
      <c r="E605">
        <v>0.06</v>
      </c>
      <c r="F605">
        <v>0.55000000000000004</v>
      </c>
      <c r="G605">
        <v>0.59941912993858437</v>
      </c>
      <c r="J605">
        <v>0.92</v>
      </c>
      <c r="K605">
        <v>0.98911062267134853</v>
      </c>
    </row>
    <row r="606" spans="1:13" x14ac:dyDescent="0.25">
      <c r="A606" s="1">
        <v>25</v>
      </c>
      <c r="B606" t="s">
        <v>27</v>
      </c>
      <c r="C606" t="s">
        <v>22</v>
      </c>
      <c r="D606">
        <v>6.5000000000000002E-2</v>
      </c>
      <c r="E606">
        <v>6.5000000000000002E-2</v>
      </c>
      <c r="F606">
        <v>0.5</v>
      </c>
      <c r="G606">
        <v>0.63333333333333319</v>
      </c>
      <c r="J606">
        <v>0.93</v>
      </c>
      <c r="K606">
        <v>0.9583325785051503</v>
      </c>
    </row>
    <row r="607" spans="1:13" x14ac:dyDescent="0.25">
      <c r="A607" s="1">
        <v>25</v>
      </c>
      <c r="B607" t="s">
        <v>27</v>
      </c>
      <c r="C607" t="s">
        <v>23</v>
      </c>
      <c r="D607">
        <v>6.5000000000000002E-2</v>
      </c>
      <c r="E607">
        <v>6.5000000000000002E-2</v>
      </c>
      <c r="F607">
        <v>0.6</v>
      </c>
      <c r="G607">
        <v>0.63325740318906609</v>
      </c>
      <c r="J607">
        <v>0.89</v>
      </c>
      <c r="K607">
        <v>0.9506172839506174</v>
      </c>
    </row>
    <row r="608" spans="1:13" x14ac:dyDescent="0.25">
      <c r="A608" s="1">
        <v>25</v>
      </c>
      <c r="B608" t="s">
        <v>27</v>
      </c>
      <c r="C608" t="s">
        <v>24</v>
      </c>
      <c r="D608">
        <v>0.02</v>
      </c>
      <c r="E608">
        <v>0.02</v>
      </c>
      <c r="F608">
        <v>0.95</v>
      </c>
      <c r="G608">
        <v>0.95633528010153157</v>
      </c>
      <c r="J608">
        <v>0.93</v>
      </c>
      <c r="K608">
        <v>0.88348014166169009</v>
      </c>
    </row>
    <row r="609" spans="1:13" x14ac:dyDescent="0.25">
      <c r="A609" s="1">
        <v>25</v>
      </c>
      <c r="B609" t="s">
        <v>2</v>
      </c>
      <c r="C609" t="s">
        <v>3</v>
      </c>
      <c r="D609">
        <v>5.3999999999999992E-2</v>
      </c>
      <c r="E609">
        <v>6.0999999999999999E-2</v>
      </c>
      <c r="F609">
        <v>0.85</v>
      </c>
      <c r="G609">
        <v>0.97379894357340491</v>
      </c>
      <c r="H609">
        <v>0.84</v>
      </c>
      <c r="I609">
        <v>0.87309406601732675</v>
      </c>
      <c r="J609">
        <v>0.9</v>
      </c>
      <c r="K609">
        <v>0.9593741027849555</v>
      </c>
      <c r="L609">
        <v>0.85</v>
      </c>
      <c r="M609">
        <v>0.95892850331126955</v>
      </c>
    </row>
    <row r="610" spans="1:13" x14ac:dyDescent="0.25">
      <c r="A610" s="1">
        <v>25</v>
      </c>
      <c r="B610" t="s">
        <v>2</v>
      </c>
      <c r="C610" t="s">
        <v>33</v>
      </c>
      <c r="D610">
        <v>5.3999999999999992E-2</v>
      </c>
      <c r="E610">
        <v>6.0999999999999999E-2</v>
      </c>
      <c r="F610">
        <v>0.8</v>
      </c>
      <c r="G610">
        <v>0.86549358783179242</v>
      </c>
      <c r="J610">
        <v>0.8</v>
      </c>
      <c r="K610">
        <v>0.97719722297257006</v>
      </c>
    </row>
    <row r="611" spans="1:13" x14ac:dyDescent="0.25">
      <c r="A611" s="1">
        <v>25</v>
      </c>
      <c r="B611" t="s">
        <v>2</v>
      </c>
      <c r="C611" t="s">
        <v>34</v>
      </c>
      <c r="D611">
        <v>5.3999999999999992E-2</v>
      </c>
      <c r="E611">
        <v>6.0999999999999999E-2</v>
      </c>
      <c r="F611">
        <v>0.8</v>
      </c>
      <c r="G611">
        <v>0.87042436022027858</v>
      </c>
      <c r="J611">
        <v>0.95</v>
      </c>
      <c r="K611">
        <v>0.99260063141278609</v>
      </c>
    </row>
    <row r="612" spans="1:13" x14ac:dyDescent="0.25">
      <c r="A612" s="1">
        <v>25</v>
      </c>
      <c r="B612" t="s">
        <v>2</v>
      </c>
      <c r="C612" t="s">
        <v>5</v>
      </c>
      <c r="D612" t="s">
        <v>4</v>
      </c>
      <c r="E612" t="s">
        <v>4</v>
      </c>
      <c r="F612">
        <v>0.9</v>
      </c>
      <c r="G612" t="s">
        <v>4</v>
      </c>
      <c r="J612">
        <v>0.85</v>
      </c>
      <c r="K612" t="s">
        <v>4</v>
      </c>
    </row>
    <row r="613" spans="1:13" x14ac:dyDescent="0.25">
      <c r="A613" s="1">
        <v>25</v>
      </c>
      <c r="B613" t="s">
        <v>2</v>
      </c>
      <c r="C613" t="s">
        <v>6</v>
      </c>
      <c r="D613">
        <v>5.3999999999999992E-2</v>
      </c>
      <c r="E613" t="s">
        <v>4</v>
      </c>
      <c r="F613">
        <v>0.85</v>
      </c>
      <c r="G613">
        <v>0.6557534384611573</v>
      </c>
      <c r="K613" t="s">
        <v>4</v>
      </c>
    </row>
    <row r="614" spans="1:13" x14ac:dyDescent="0.25">
      <c r="A614" s="1">
        <v>25</v>
      </c>
      <c r="B614" t="s">
        <v>2</v>
      </c>
      <c r="C614" t="s">
        <v>7</v>
      </c>
      <c r="D614">
        <v>5.3999999999999992E-2</v>
      </c>
      <c r="E614">
        <v>6.0999999999999999E-2</v>
      </c>
      <c r="F614">
        <v>0.9</v>
      </c>
      <c r="G614">
        <v>1</v>
      </c>
      <c r="J614">
        <v>0.9</v>
      </c>
      <c r="K614">
        <v>0.90654205607476634</v>
      </c>
    </row>
    <row r="615" spans="1:13" x14ac:dyDescent="0.25">
      <c r="A615" s="1">
        <v>25</v>
      </c>
      <c r="B615" t="s">
        <v>2</v>
      </c>
      <c r="C615" t="s">
        <v>35</v>
      </c>
      <c r="D615" t="s">
        <v>4</v>
      </c>
      <c r="E615" t="s">
        <v>4</v>
      </c>
      <c r="F615">
        <v>0.8</v>
      </c>
      <c r="G615" t="s">
        <v>4</v>
      </c>
      <c r="J615">
        <v>0.8</v>
      </c>
      <c r="K615" t="s">
        <v>4</v>
      </c>
    </row>
    <row r="616" spans="1:13" x14ac:dyDescent="0.25">
      <c r="A616" s="1">
        <v>25</v>
      </c>
      <c r="B616" t="s">
        <v>2</v>
      </c>
      <c r="C616" t="s">
        <v>36</v>
      </c>
      <c r="D616" t="s">
        <v>4</v>
      </c>
      <c r="E616" t="s">
        <v>4</v>
      </c>
      <c r="F616">
        <v>0.8</v>
      </c>
      <c r="G616" t="s">
        <v>4</v>
      </c>
      <c r="J616">
        <v>0.8</v>
      </c>
      <c r="K616" t="s">
        <v>4</v>
      </c>
    </row>
    <row r="617" spans="1:13" x14ac:dyDescent="0.25">
      <c r="A617" s="1">
        <v>25</v>
      </c>
      <c r="B617" t="s">
        <v>28</v>
      </c>
      <c r="C617" t="s">
        <v>8</v>
      </c>
      <c r="D617" t="s">
        <v>4</v>
      </c>
      <c r="E617">
        <v>3.5000000000000003E-2</v>
      </c>
      <c r="G617" t="s">
        <v>4</v>
      </c>
      <c r="H617">
        <v>0.74</v>
      </c>
      <c r="I617">
        <v>0.81471237789053008</v>
      </c>
      <c r="J617">
        <v>0.94</v>
      </c>
      <c r="K617">
        <v>0.68703178913947605</v>
      </c>
      <c r="L617">
        <v>0.94</v>
      </c>
      <c r="M617">
        <v>0.75121759637241681</v>
      </c>
    </row>
    <row r="618" spans="1:13" x14ac:dyDescent="0.25">
      <c r="A618" s="1">
        <v>25</v>
      </c>
      <c r="B618" t="s">
        <v>28</v>
      </c>
      <c r="C618" t="s">
        <v>9</v>
      </c>
      <c r="D618">
        <v>1.54E-2</v>
      </c>
      <c r="E618">
        <v>1.54E-2</v>
      </c>
      <c r="F618">
        <v>0.93</v>
      </c>
      <c r="G618">
        <v>0.84116331096196872</v>
      </c>
      <c r="J618">
        <v>0.94</v>
      </c>
      <c r="K618">
        <v>0.89709443099273611</v>
      </c>
    </row>
    <row r="619" spans="1:13" x14ac:dyDescent="0.25">
      <c r="A619" s="1">
        <v>25</v>
      </c>
      <c r="B619" t="s">
        <v>28</v>
      </c>
      <c r="C619" t="s">
        <v>10</v>
      </c>
      <c r="D619">
        <v>3.5000000000000003E-2</v>
      </c>
      <c r="E619" t="s">
        <v>4</v>
      </c>
      <c r="F619">
        <v>0.65</v>
      </c>
      <c r="G619">
        <v>0.80307396733909697</v>
      </c>
      <c r="K619" t="s">
        <v>4</v>
      </c>
    </row>
    <row r="620" spans="1:13" x14ac:dyDescent="0.25">
      <c r="A620" s="1">
        <v>25</v>
      </c>
      <c r="B620" t="s">
        <v>11</v>
      </c>
      <c r="C620" t="s">
        <v>12</v>
      </c>
      <c r="D620">
        <v>0.02</v>
      </c>
      <c r="E620">
        <v>2.1999999999999999E-2</v>
      </c>
      <c r="F620">
        <v>0.9</v>
      </c>
      <c r="G620">
        <v>1</v>
      </c>
      <c r="H620">
        <v>0.91</v>
      </c>
      <c r="I620">
        <v>0.85665707548541092</v>
      </c>
      <c r="J620">
        <v>0.97</v>
      </c>
      <c r="K620">
        <v>0.98642765685019218</v>
      </c>
      <c r="L620">
        <v>0.93</v>
      </c>
      <c r="M620">
        <v>0.98670764850547332</v>
      </c>
    </row>
    <row r="621" spans="1:13" x14ac:dyDescent="0.25">
      <c r="A621" s="1">
        <v>25</v>
      </c>
      <c r="B621" t="s">
        <v>11</v>
      </c>
      <c r="C621" t="s">
        <v>13</v>
      </c>
      <c r="D621">
        <v>0.02</v>
      </c>
      <c r="E621">
        <v>2.1999999999999999E-2</v>
      </c>
      <c r="F621">
        <v>0.87</v>
      </c>
      <c r="G621">
        <v>1</v>
      </c>
      <c r="J621">
        <v>0.93</v>
      </c>
      <c r="K621">
        <v>0.97672252305739538</v>
      </c>
    </row>
    <row r="622" spans="1:13" x14ac:dyDescent="0.25">
      <c r="A622" s="1">
        <v>25</v>
      </c>
      <c r="B622" t="s">
        <v>11</v>
      </c>
      <c r="C622" t="s">
        <v>14</v>
      </c>
      <c r="D622">
        <v>2.5000000000000001E-2</v>
      </c>
      <c r="E622">
        <v>2.8000000000000001E-2</v>
      </c>
      <c r="F622">
        <v>0.94</v>
      </c>
      <c r="G622">
        <v>0.53932245633677189</v>
      </c>
      <c r="J622">
        <v>0.89</v>
      </c>
      <c r="K622">
        <v>1</v>
      </c>
    </row>
    <row r="623" spans="1:13" x14ac:dyDescent="0.25">
      <c r="A623" s="1">
        <v>25</v>
      </c>
      <c r="B623" t="s">
        <v>11</v>
      </c>
      <c r="C623" t="s">
        <v>15</v>
      </c>
      <c r="D623">
        <v>0.01</v>
      </c>
      <c r="E623" t="s">
        <v>4</v>
      </c>
      <c r="F623">
        <v>0.95</v>
      </c>
      <c r="G623">
        <v>1</v>
      </c>
      <c r="K623" t="s">
        <v>4</v>
      </c>
    </row>
    <row r="624" spans="1:13" x14ac:dyDescent="0.25">
      <c r="A624" s="1">
        <v>25</v>
      </c>
      <c r="B624" t="s">
        <v>11</v>
      </c>
      <c r="C624" t="s">
        <v>16</v>
      </c>
      <c r="D624">
        <v>1.4999999999999999E-2</v>
      </c>
      <c r="E624">
        <v>1.7000000000000001E-2</v>
      </c>
      <c r="F624">
        <v>0.91</v>
      </c>
      <c r="G624">
        <v>0.81217640934145374</v>
      </c>
      <c r="J624">
        <v>0.94</v>
      </c>
      <c r="K624">
        <v>0.97809863288354049</v>
      </c>
    </row>
    <row r="625" spans="1:13" x14ac:dyDescent="0.25">
      <c r="A625" s="1">
        <v>25</v>
      </c>
      <c r="B625" t="s">
        <v>11</v>
      </c>
      <c r="C625" t="s">
        <v>17</v>
      </c>
      <c r="D625">
        <v>0.01</v>
      </c>
      <c r="E625" t="s">
        <v>4</v>
      </c>
      <c r="F625">
        <v>0.94</v>
      </c>
      <c r="G625">
        <v>1</v>
      </c>
      <c r="J625">
        <v>0.94</v>
      </c>
      <c r="K625" t="s">
        <v>4</v>
      </c>
    </row>
    <row r="626" spans="1:13" x14ac:dyDescent="0.25">
      <c r="A626" s="1">
        <v>25</v>
      </c>
      <c r="B626" t="s">
        <v>29</v>
      </c>
      <c r="C626" t="s">
        <v>29</v>
      </c>
      <c r="F626">
        <v>0.77</v>
      </c>
      <c r="G626">
        <v>0.78</v>
      </c>
      <c r="J626">
        <v>0.89</v>
      </c>
      <c r="K626">
        <v>0.91</v>
      </c>
    </row>
    <row r="627" spans="1:13" x14ac:dyDescent="0.25">
      <c r="A627" s="1">
        <v>26</v>
      </c>
      <c r="B627" t="s">
        <v>27</v>
      </c>
      <c r="C627" t="s">
        <v>18</v>
      </c>
      <c r="D627">
        <v>0.05</v>
      </c>
      <c r="E627">
        <v>0.05</v>
      </c>
      <c r="F627">
        <v>0.93</v>
      </c>
      <c r="G627">
        <v>0.95125497036095574</v>
      </c>
      <c r="H627">
        <v>0.66</v>
      </c>
      <c r="I627">
        <v>0.68504131900075538</v>
      </c>
      <c r="J627">
        <v>0.92</v>
      </c>
      <c r="K627">
        <v>0.8333313737340009</v>
      </c>
      <c r="L627">
        <v>0.92</v>
      </c>
      <c r="M627">
        <v>0.92</v>
      </c>
    </row>
    <row r="628" spans="1:13" x14ac:dyDescent="0.25">
      <c r="A628" s="1">
        <v>26</v>
      </c>
      <c r="B628" t="s">
        <v>27</v>
      </c>
      <c r="C628" t="s">
        <v>19</v>
      </c>
      <c r="D628">
        <v>0.08</v>
      </c>
      <c r="E628">
        <v>0.08</v>
      </c>
      <c r="F628">
        <v>0.75</v>
      </c>
      <c r="G628">
        <v>0.75083079250507523</v>
      </c>
      <c r="J628">
        <v>0.95</v>
      </c>
      <c r="K628">
        <v>0.83876092013219317</v>
      </c>
    </row>
    <row r="629" spans="1:13" x14ac:dyDescent="0.25">
      <c r="A629" s="1">
        <v>26</v>
      </c>
      <c r="B629" t="s">
        <v>27</v>
      </c>
      <c r="C629" t="s">
        <v>20</v>
      </c>
      <c r="D629">
        <v>0.08</v>
      </c>
      <c r="E629">
        <v>0.08</v>
      </c>
      <c r="F629">
        <v>0.76</v>
      </c>
      <c r="G629">
        <v>0.6571528954656306</v>
      </c>
      <c r="J629">
        <v>0.94</v>
      </c>
      <c r="K629">
        <v>0.98649357224221168</v>
      </c>
    </row>
    <row r="630" spans="1:13" x14ac:dyDescent="0.25">
      <c r="A630" s="1">
        <v>26</v>
      </c>
      <c r="B630" t="s">
        <v>27</v>
      </c>
      <c r="C630" t="s">
        <v>21</v>
      </c>
      <c r="D630">
        <v>0.06</v>
      </c>
      <c r="E630">
        <v>0.06</v>
      </c>
      <c r="F630">
        <v>0.55000000000000004</v>
      </c>
      <c r="G630">
        <v>0.58715115484142133</v>
      </c>
      <c r="J630">
        <v>0.92</v>
      </c>
      <c r="K630">
        <v>1</v>
      </c>
    </row>
    <row r="631" spans="1:13" x14ac:dyDescent="0.25">
      <c r="A631" s="1">
        <v>26</v>
      </c>
      <c r="B631" t="s">
        <v>27</v>
      </c>
      <c r="C631" t="s">
        <v>22</v>
      </c>
      <c r="D631">
        <v>6.5000000000000002E-2</v>
      </c>
      <c r="E631">
        <v>6.5000000000000002E-2</v>
      </c>
      <c r="F631">
        <v>0.5</v>
      </c>
      <c r="G631">
        <v>0.50427350427350426</v>
      </c>
      <c r="J631">
        <v>0.93</v>
      </c>
      <c r="K631">
        <v>0.94047619047619047</v>
      </c>
    </row>
    <row r="632" spans="1:13" x14ac:dyDescent="0.25">
      <c r="A632" s="1">
        <v>26</v>
      </c>
      <c r="B632" t="s">
        <v>27</v>
      </c>
      <c r="C632" t="s">
        <v>23</v>
      </c>
      <c r="D632">
        <v>6.5000000000000002E-2</v>
      </c>
      <c r="E632">
        <v>6.5000000000000002E-2</v>
      </c>
      <c r="F632">
        <v>0.6</v>
      </c>
      <c r="G632">
        <v>0.61147480833478174</v>
      </c>
      <c r="J632">
        <v>0.89</v>
      </c>
      <c r="K632">
        <v>0.94018608772707135</v>
      </c>
    </row>
    <row r="633" spans="1:13" x14ac:dyDescent="0.25">
      <c r="A633" s="1">
        <v>26</v>
      </c>
      <c r="B633" t="s">
        <v>27</v>
      </c>
      <c r="C633" t="s">
        <v>24</v>
      </c>
      <c r="D633">
        <v>0.02</v>
      </c>
      <c r="E633">
        <v>0.02</v>
      </c>
      <c r="F633">
        <v>0.95</v>
      </c>
      <c r="G633">
        <v>0.98816004072945984</v>
      </c>
      <c r="J633">
        <v>0.93</v>
      </c>
      <c r="K633">
        <v>0.89166161165082092</v>
      </c>
    </row>
    <row r="634" spans="1:13" x14ac:dyDescent="0.25">
      <c r="A634" s="1">
        <v>26</v>
      </c>
      <c r="B634" t="s">
        <v>2</v>
      </c>
      <c r="C634" t="s">
        <v>3</v>
      </c>
      <c r="D634">
        <v>6.142857142857143E-2</v>
      </c>
      <c r="E634">
        <v>6.142857142857143E-2</v>
      </c>
      <c r="F634">
        <v>0.85</v>
      </c>
      <c r="G634">
        <v>0.92349760219627453</v>
      </c>
      <c r="H634">
        <v>0.84</v>
      </c>
      <c r="I634">
        <v>0.91602286443889791</v>
      </c>
      <c r="J634">
        <v>0.9</v>
      </c>
      <c r="K634">
        <v>0.91463117193114818</v>
      </c>
      <c r="L634">
        <v>0.85</v>
      </c>
      <c r="M634">
        <v>0.91623912065126323</v>
      </c>
    </row>
    <row r="635" spans="1:13" x14ac:dyDescent="0.25">
      <c r="A635" s="1">
        <v>26</v>
      </c>
      <c r="B635" t="s">
        <v>2</v>
      </c>
      <c r="C635" t="s">
        <v>33</v>
      </c>
      <c r="D635">
        <v>6.142857142857143E-2</v>
      </c>
      <c r="E635">
        <v>6.142857142857143E-2</v>
      </c>
      <c r="F635">
        <v>0.8</v>
      </c>
      <c r="G635">
        <v>0.86391333784698709</v>
      </c>
      <c r="J635">
        <v>0.8</v>
      </c>
      <c r="K635">
        <v>0.80144404332129959</v>
      </c>
    </row>
    <row r="636" spans="1:13" x14ac:dyDescent="0.25">
      <c r="A636" s="1">
        <v>26</v>
      </c>
      <c r="B636" t="s">
        <v>2</v>
      </c>
      <c r="C636" t="s">
        <v>34</v>
      </c>
      <c r="D636">
        <v>6.142857142857143E-2</v>
      </c>
      <c r="E636">
        <v>6.142857142857143E-2</v>
      </c>
      <c r="F636">
        <v>0.8</v>
      </c>
      <c r="G636">
        <v>0.97142857142857142</v>
      </c>
      <c r="J636">
        <v>0.95</v>
      </c>
      <c r="K636">
        <v>0.97435897435897434</v>
      </c>
    </row>
    <row r="637" spans="1:13" x14ac:dyDescent="0.25">
      <c r="A637" s="1">
        <v>26</v>
      </c>
      <c r="B637" t="s">
        <v>2</v>
      </c>
      <c r="C637" t="s">
        <v>5</v>
      </c>
      <c r="D637">
        <v>6.142857142857143E-2</v>
      </c>
      <c r="E637">
        <v>6.142857142857143E-2</v>
      </c>
      <c r="F637">
        <v>0.9</v>
      </c>
      <c r="G637" t="s">
        <v>4</v>
      </c>
      <c r="J637">
        <v>0.85</v>
      </c>
      <c r="K637" t="s">
        <v>4</v>
      </c>
    </row>
    <row r="638" spans="1:13" x14ac:dyDescent="0.25">
      <c r="A638" s="1">
        <v>26</v>
      </c>
      <c r="B638" t="s">
        <v>2</v>
      </c>
      <c r="C638" t="s">
        <v>6</v>
      </c>
      <c r="D638">
        <v>5.3999999999999999E-2</v>
      </c>
      <c r="E638">
        <v>5.3999999999999999E-2</v>
      </c>
      <c r="F638">
        <v>0.85</v>
      </c>
      <c r="G638">
        <v>0.80824068693100404</v>
      </c>
      <c r="K638" t="s">
        <v>4</v>
      </c>
    </row>
    <row r="639" spans="1:13" x14ac:dyDescent="0.25">
      <c r="A639" s="1">
        <v>26</v>
      </c>
      <c r="B639" t="s">
        <v>2</v>
      </c>
      <c r="C639" t="s">
        <v>7</v>
      </c>
      <c r="D639">
        <v>6.142857142857143E-2</v>
      </c>
      <c r="E639">
        <v>6.142857142857143E-2</v>
      </c>
      <c r="F639">
        <v>0.9</v>
      </c>
      <c r="G639">
        <v>1</v>
      </c>
      <c r="J639">
        <v>0.9</v>
      </c>
      <c r="K639">
        <v>0.97452229299363058</v>
      </c>
    </row>
    <row r="640" spans="1:13" x14ac:dyDescent="0.25">
      <c r="A640" s="1">
        <v>26</v>
      </c>
      <c r="B640" t="s">
        <v>2</v>
      </c>
      <c r="C640" t="s">
        <v>35</v>
      </c>
      <c r="D640">
        <v>6.142857142857143E-2</v>
      </c>
      <c r="E640">
        <v>6.142857142857143E-2</v>
      </c>
      <c r="F640">
        <v>0.8</v>
      </c>
      <c r="G640" t="s">
        <v>4</v>
      </c>
      <c r="J640">
        <v>0.8</v>
      </c>
      <c r="K640" t="s">
        <v>4</v>
      </c>
    </row>
    <row r="641" spans="1:13" x14ac:dyDescent="0.25">
      <c r="A641" s="1">
        <v>26</v>
      </c>
      <c r="B641" t="s">
        <v>2</v>
      </c>
      <c r="C641" t="s">
        <v>36</v>
      </c>
      <c r="D641">
        <v>6.142857142857143E-2</v>
      </c>
      <c r="E641">
        <v>6.142857142857143E-2</v>
      </c>
      <c r="F641">
        <v>0.8</v>
      </c>
      <c r="G641" t="s">
        <v>4</v>
      </c>
      <c r="J641">
        <v>0.8</v>
      </c>
      <c r="K641" t="s">
        <v>4</v>
      </c>
    </row>
    <row r="642" spans="1:13" x14ac:dyDescent="0.25">
      <c r="A642" s="1">
        <v>26</v>
      </c>
      <c r="B642" t="s">
        <v>28</v>
      </c>
      <c r="C642" t="s">
        <v>8</v>
      </c>
      <c r="E642">
        <v>3.5000000000000003E-2</v>
      </c>
      <c r="G642" t="s">
        <v>4</v>
      </c>
      <c r="H642">
        <v>0.74</v>
      </c>
      <c r="I642">
        <v>0.87930849922565646</v>
      </c>
      <c r="J642">
        <v>0.94</v>
      </c>
      <c r="K642">
        <v>0.76060003491467321</v>
      </c>
      <c r="L642">
        <v>0.94</v>
      </c>
      <c r="M642">
        <v>0.79750115066687877</v>
      </c>
    </row>
    <row r="643" spans="1:13" x14ac:dyDescent="0.25">
      <c r="A643" s="1">
        <v>26</v>
      </c>
      <c r="B643" t="s">
        <v>28</v>
      </c>
      <c r="C643" t="s">
        <v>9</v>
      </c>
      <c r="D643">
        <v>1.5432098765432094E-2</v>
      </c>
      <c r="E643">
        <v>1.5432098765432094E-2</v>
      </c>
      <c r="F643">
        <v>0.93</v>
      </c>
      <c r="G643">
        <v>0.87515385967997184</v>
      </c>
      <c r="J643">
        <v>0.94</v>
      </c>
      <c r="K643">
        <v>0.88119288119288119</v>
      </c>
    </row>
    <row r="644" spans="1:13" x14ac:dyDescent="0.25">
      <c r="A644" s="1">
        <v>26</v>
      </c>
      <c r="B644" t="s">
        <v>28</v>
      </c>
      <c r="C644" t="s">
        <v>10</v>
      </c>
      <c r="D644">
        <v>3.5000000000000003E-2</v>
      </c>
      <c r="F644">
        <v>0.65</v>
      </c>
      <c r="G644">
        <v>0.881140350877193</v>
      </c>
      <c r="K644" t="s">
        <v>4</v>
      </c>
    </row>
    <row r="645" spans="1:13" x14ac:dyDescent="0.25">
      <c r="A645" s="1">
        <v>26</v>
      </c>
      <c r="B645" t="s">
        <v>11</v>
      </c>
      <c r="C645" t="s">
        <v>12</v>
      </c>
      <c r="D645">
        <v>2.0000000000000004E-2</v>
      </c>
      <c r="E645">
        <v>2.2200000000000001E-2</v>
      </c>
      <c r="F645">
        <v>0.9</v>
      </c>
      <c r="G645">
        <v>1</v>
      </c>
      <c r="H645">
        <v>0.91</v>
      </c>
      <c r="I645">
        <v>0.94004107598204323</v>
      </c>
      <c r="J645">
        <v>0.97</v>
      </c>
      <c r="K645">
        <v>0.95588235294117663</v>
      </c>
      <c r="L645">
        <v>0.93</v>
      </c>
      <c r="M645">
        <v>0.97805293125379267</v>
      </c>
    </row>
    <row r="646" spans="1:13" x14ac:dyDescent="0.25">
      <c r="A646" s="1">
        <v>26</v>
      </c>
      <c r="B646" t="s">
        <v>11</v>
      </c>
      <c r="C646" t="s">
        <v>13</v>
      </c>
      <c r="D646">
        <v>2.0000000000000004E-2</v>
      </c>
      <c r="E646">
        <v>2.2200000000000001E-2</v>
      </c>
      <c r="F646">
        <v>0.87</v>
      </c>
      <c r="G646">
        <v>1</v>
      </c>
      <c r="J646">
        <v>0.93</v>
      </c>
      <c r="K646">
        <v>1</v>
      </c>
    </row>
    <row r="647" spans="1:13" x14ac:dyDescent="0.25">
      <c r="A647" s="1">
        <v>26</v>
      </c>
      <c r="B647" t="s">
        <v>11</v>
      </c>
      <c r="C647" t="s">
        <v>14</v>
      </c>
      <c r="D647">
        <v>2.5000000000000001E-2</v>
      </c>
      <c r="E647">
        <v>2.7699999999999999E-2</v>
      </c>
      <c r="F647">
        <v>0.94</v>
      </c>
      <c r="G647">
        <v>0.79511576023885244</v>
      </c>
      <c r="J647">
        <v>0.89</v>
      </c>
      <c r="K647">
        <v>1</v>
      </c>
    </row>
    <row r="648" spans="1:13" x14ac:dyDescent="0.25">
      <c r="A648" s="1">
        <v>26</v>
      </c>
      <c r="B648" t="s">
        <v>11</v>
      </c>
      <c r="C648" t="s">
        <v>15</v>
      </c>
      <c r="D648">
        <v>1.0000000000000002E-2</v>
      </c>
      <c r="F648">
        <v>0.95</v>
      </c>
      <c r="G648">
        <v>1</v>
      </c>
      <c r="K648" t="s">
        <v>4</v>
      </c>
    </row>
    <row r="649" spans="1:13" x14ac:dyDescent="0.25">
      <c r="A649" s="1">
        <v>26</v>
      </c>
      <c r="B649" t="s">
        <v>11</v>
      </c>
      <c r="C649" t="s">
        <v>16</v>
      </c>
      <c r="D649">
        <v>1.4999999999999999E-2</v>
      </c>
      <c r="E649">
        <v>1.66E-2</v>
      </c>
      <c r="F649">
        <v>0.91</v>
      </c>
      <c r="G649">
        <v>0.94174757281553401</v>
      </c>
      <c r="J649">
        <v>0.94</v>
      </c>
      <c r="K649">
        <v>0.94172932330827064</v>
      </c>
    </row>
    <row r="650" spans="1:13" x14ac:dyDescent="0.25">
      <c r="A650" s="1">
        <v>26</v>
      </c>
      <c r="B650" t="s">
        <v>11</v>
      </c>
      <c r="C650" t="s">
        <v>17</v>
      </c>
      <c r="D650">
        <v>1.0000000000000002E-2</v>
      </c>
      <c r="E650">
        <v>1.11E-2</v>
      </c>
      <c r="F650">
        <v>0.94</v>
      </c>
      <c r="G650">
        <v>1</v>
      </c>
      <c r="J650">
        <v>0.94</v>
      </c>
      <c r="K650" t="s">
        <v>4</v>
      </c>
    </row>
    <row r="651" spans="1:13" x14ac:dyDescent="0.25">
      <c r="A651" s="1">
        <v>26</v>
      </c>
      <c r="B651" t="s">
        <v>29</v>
      </c>
      <c r="C651" t="s">
        <v>29</v>
      </c>
      <c r="F651">
        <v>0.77</v>
      </c>
      <c r="G651">
        <v>0.81</v>
      </c>
      <c r="J651">
        <v>0.89</v>
      </c>
      <c r="K651">
        <v>0.92</v>
      </c>
    </row>
    <row r="652" spans="1:13" x14ac:dyDescent="0.25">
      <c r="A652" s="1">
        <v>27</v>
      </c>
      <c r="B652" t="s">
        <v>27</v>
      </c>
      <c r="C652" t="s">
        <v>18</v>
      </c>
      <c r="D652">
        <v>0.05</v>
      </c>
      <c r="E652">
        <v>0.05</v>
      </c>
      <c r="F652">
        <v>0.93</v>
      </c>
      <c r="G652">
        <v>0.90845909735129871</v>
      </c>
      <c r="H652">
        <v>0.66</v>
      </c>
      <c r="I652">
        <v>0.73483589899788782</v>
      </c>
      <c r="J652">
        <v>0.92</v>
      </c>
      <c r="K652">
        <v>0.68531561304509425</v>
      </c>
      <c r="L652">
        <v>0.92</v>
      </c>
      <c r="M652">
        <v>0.91</v>
      </c>
    </row>
    <row r="653" spans="1:13" x14ac:dyDescent="0.25">
      <c r="A653" s="1">
        <v>27</v>
      </c>
      <c r="B653" t="s">
        <v>27</v>
      </c>
      <c r="C653" t="s">
        <v>19</v>
      </c>
      <c r="D653">
        <v>0.08</v>
      </c>
      <c r="E653">
        <v>0.08</v>
      </c>
      <c r="F653">
        <v>0.75</v>
      </c>
      <c r="G653">
        <v>0.82221008031130338</v>
      </c>
      <c r="J653">
        <v>0.95</v>
      </c>
      <c r="K653">
        <v>0.82026085031673324</v>
      </c>
    </row>
    <row r="654" spans="1:13" x14ac:dyDescent="0.25">
      <c r="A654" s="1">
        <v>27</v>
      </c>
      <c r="B654" t="s">
        <v>27</v>
      </c>
      <c r="C654" t="s">
        <v>20</v>
      </c>
      <c r="D654">
        <v>0.08</v>
      </c>
      <c r="E654">
        <v>0.08</v>
      </c>
      <c r="F654">
        <v>0.76</v>
      </c>
      <c r="G654">
        <v>0.65836340572823338</v>
      </c>
      <c r="J654">
        <v>0.94</v>
      </c>
      <c r="K654">
        <v>0.99145071292378306</v>
      </c>
    </row>
    <row r="655" spans="1:13" x14ac:dyDescent="0.25">
      <c r="A655" s="1">
        <v>27</v>
      </c>
      <c r="B655" t="s">
        <v>27</v>
      </c>
      <c r="C655" t="s">
        <v>21</v>
      </c>
      <c r="D655">
        <v>0.06</v>
      </c>
      <c r="E655">
        <v>0.06</v>
      </c>
      <c r="F655">
        <v>0.55000000000000004</v>
      </c>
      <c r="G655">
        <v>0.72490366981359122</v>
      </c>
      <c r="J655">
        <v>0.92</v>
      </c>
      <c r="K655">
        <v>0.96686006791136858</v>
      </c>
    </row>
    <row r="656" spans="1:13" x14ac:dyDescent="0.25">
      <c r="A656" s="1">
        <v>27</v>
      </c>
      <c r="B656" t="s">
        <v>27</v>
      </c>
      <c r="C656" t="s">
        <v>22</v>
      </c>
      <c r="D656">
        <v>6.5000000000000002E-2</v>
      </c>
      <c r="E656">
        <v>6.5000000000000002E-2</v>
      </c>
      <c r="F656">
        <v>0.5</v>
      </c>
      <c r="G656">
        <v>0.54166666666666663</v>
      </c>
      <c r="J656">
        <v>0.93</v>
      </c>
      <c r="K656">
        <v>0.95731707317073167</v>
      </c>
    </row>
    <row r="657" spans="1:13" x14ac:dyDescent="0.25">
      <c r="A657" s="1">
        <v>27</v>
      </c>
      <c r="B657" t="s">
        <v>27</v>
      </c>
      <c r="C657" t="s">
        <v>23</v>
      </c>
      <c r="D657">
        <v>6.5000000000000002E-2</v>
      </c>
      <c r="E657">
        <v>6.5000000000000002E-2</v>
      </c>
      <c r="F657">
        <v>0.6</v>
      </c>
      <c r="G657">
        <v>0.71883095432654698</v>
      </c>
      <c r="J657">
        <v>0.89</v>
      </c>
      <c r="K657">
        <v>1</v>
      </c>
    </row>
    <row r="658" spans="1:13" x14ac:dyDescent="0.25">
      <c r="A658" s="1">
        <v>27</v>
      </c>
      <c r="B658" t="s">
        <v>27</v>
      </c>
      <c r="C658" t="s">
        <v>24</v>
      </c>
      <c r="D658">
        <v>0.02</v>
      </c>
      <c r="E658">
        <v>0.02</v>
      </c>
      <c r="F658">
        <v>0.95</v>
      </c>
      <c r="G658">
        <v>0.96678391375053518</v>
      </c>
      <c r="J658">
        <v>0.93</v>
      </c>
      <c r="K658">
        <v>0.83497094807041916</v>
      </c>
    </row>
    <row r="659" spans="1:13" x14ac:dyDescent="0.25">
      <c r="A659" s="1">
        <v>27</v>
      </c>
      <c r="B659" t="s">
        <v>2</v>
      </c>
      <c r="C659" t="s">
        <v>3</v>
      </c>
      <c r="D659">
        <v>6.142857142857143E-2</v>
      </c>
      <c r="E659">
        <v>6.142857142857143E-2</v>
      </c>
      <c r="F659">
        <v>0.85</v>
      </c>
      <c r="G659">
        <v>0.927908126820155</v>
      </c>
      <c r="H659">
        <v>0.84</v>
      </c>
      <c r="I659">
        <v>0.93847748985542911</v>
      </c>
      <c r="J659">
        <v>0.9</v>
      </c>
      <c r="K659">
        <v>0.94854566734578871</v>
      </c>
      <c r="L659">
        <v>0.85</v>
      </c>
      <c r="M659">
        <v>0.89295095796679691</v>
      </c>
    </row>
    <row r="660" spans="1:13" x14ac:dyDescent="0.25">
      <c r="A660" s="1">
        <v>27</v>
      </c>
      <c r="B660" t="s">
        <v>2</v>
      </c>
      <c r="C660" t="s">
        <v>33</v>
      </c>
      <c r="D660">
        <v>6.142857142857143E-2</v>
      </c>
      <c r="E660">
        <v>6.142857142857143E-2</v>
      </c>
      <c r="F660">
        <v>0.8</v>
      </c>
      <c r="G660">
        <v>0.92447129909365555</v>
      </c>
      <c r="J660">
        <v>0.8</v>
      </c>
      <c r="K660">
        <v>0.69296875000000002</v>
      </c>
    </row>
    <row r="661" spans="1:13" x14ac:dyDescent="0.25">
      <c r="A661" s="1">
        <v>27</v>
      </c>
      <c r="B661" t="s">
        <v>2</v>
      </c>
      <c r="C661" t="s">
        <v>34</v>
      </c>
      <c r="D661">
        <v>6.142857142857143E-2</v>
      </c>
      <c r="E661">
        <v>6.142857142857143E-2</v>
      </c>
      <c r="F661">
        <v>0.8</v>
      </c>
      <c r="G661">
        <v>0.93665738684350464</v>
      </c>
      <c r="J661">
        <v>0.95</v>
      </c>
      <c r="K661">
        <v>0.93191566620520616</v>
      </c>
    </row>
    <row r="662" spans="1:13" x14ac:dyDescent="0.25">
      <c r="A662" s="1">
        <v>27</v>
      </c>
      <c r="B662" t="s">
        <v>2</v>
      </c>
      <c r="C662" t="s">
        <v>5</v>
      </c>
      <c r="D662">
        <v>6.142857142857143E-2</v>
      </c>
      <c r="E662">
        <v>6.142857142857143E-2</v>
      </c>
      <c r="F662">
        <v>0.9</v>
      </c>
      <c r="G662">
        <v>1</v>
      </c>
      <c r="J662">
        <v>0.85</v>
      </c>
      <c r="K662">
        <v>0.96275327771156138</v>
      </c>
    </row>
    <row r="663" spans="1:13" x14ac:dyDescent="0.25">
      <c r="A663" s="1">
        <v>27</v>
      </c>
      <c r="B663" t="s">
        <v>2</v>
      </c>
      <c r="C663" t="s">
        <v>6</v>
      </c>
      <c r="D663">
        <v>5.3999999999999999E-2</v>
      </c>
      <c r="E663">
        <v>5.3999999999999999E-2</v>
      </c>
      <c r="F663">
        <v>0.85</v>
      </c>
      <c r="G663">
        <v>0.82853244674306692</v>
      </c>
      <c r="K663" t="s">
        <v>4</v>
      </c>
    </row>
    <row r="664" spans="1:13" x14ac:dyDescent="0.25">
      <c r="A664" s="1">
        <v>27</v>
      </c>
      <c r="B664" t="s">
        <v>2</v>
      </c>
      <c r="C664" t="s">
        <v>7</v>
      </c>
      <c r="D664">
        <v>6.142857142857143E-2</v>
      </c>
      <c r="E664">
        <v>6.142857142857143E-2</v>
      </c>
      <c r="F664">
        <v>0.9</v>
      </c>
      <c r="G664">
        <v>1</v>
      </c>
      <c r="J664">
        <v>0.9</v>
      </c>
      <c r="K664">
        <v>0.9285714285714286</v>
      </c>
    </row>
    <row r="665" spans="1:13" x14ac:dyDescent="0.25">
      <c r="A665" s="1">
        <v>27</v>
      </c>
      <c r="B665" t="s">
        <v>2</v>
      </c>
      <c r="C665" t="s">
        <v>35</v>
      </c>
      <c r="D665">
        <v>6.142857142857143E-2</v>
      </c>
      <c r="E665">
        <v>6.142857142857143E-2</v>
      </c>
      <c r="F665">
        <v>0.8</v>
      </c>
      <c r="G665" t="s">
        <v>4</v>
      </c>
      <c r="J665">
        <v>0.8</v>
      </c>
      <c r="K665" t="s">
        <v>4</v>
      </c>
    </row>
    <row r="666" spans="1:13" x14ac:dyDescent="0.25">
      <c r="A666" s="1">
        <v>27</v>
      </c>
      <c r="B666" t="s">
        <v>2</v>
      </c>
      <c r="C666" t="s">
        <v>36</v>
      </c>
      <c r="D666">
        <v>6.142857142857143E-2</v>
      </c>
      <c r="E666">
        <v>6.142857142857143E-2</v>
      </c>
      <c r="F666">
        <v>0.8</v>
      </c>
      <c r="G666" t="s">
        <v>4</v>
      </c>
      <c r="J666">
        <v>0.8</v>
      </c>
      <c r="K666" t="s">
        <v>4</v>
      </c>
    </row>
    <row r="667" spans="1:13" x14ac:dyDescent="0.25">
      <c r="A667" s="1">
        <v>27</v>
      </c>
      <c r="B667" t="s">
        <v>28</v>
      </c>
      <c r="C667" t="s">
        <v>8</v>
      </c>
      <c r="E667">
        <v>3.5000000000000003E-2</v>
      </c>
      <c r="G667" t="s">
        <v>4</v>
      </c>
      <c r="H667">
        <v>0.74</v>
      </c>
      <c r="I667">
        <v>0.75818545089156753</v>
      </c>
      <c r="J667">
        <v>0.94</v>
      </c>
      <c r="K667">
        <v>0.67712863079681307</v>
      </c>
      <c r="L667">
        <v>0.94</v>
      </c>
      <c r="M667">
        <v>0.73413705629318526</v>
      </c>
    </row>
    <row r="668" spans="1:13" x14ac:dyDescent="0.25">
      <c r="A668" s="1">
        <v>27</v>
      </c>
      <c r="B668" t="s">
        <v>28</v>
      </c>
      <c r="C668" t="s">
        <v>9</v>
      </c>
      <c r="D668">
        <v>1.5432098765432094E-2</v>
      </c>
      <c r="E668">
        <v>1.5432098765432094E-2</v>
      </c>
      <c r="F668">
        <v>0.93</v>
      </c>
      <c r="G668">
        <v>0.77264492753623193</v>
      </c>
      <c r="J668">
        <v>0.94</v>
      </c>
      <c r="K668">
        <v>0.86343216531895772</v>
      </c>
    </row>
    <row r="669" spans="1:13" x14ac:dyDescent="0.25">
      <c r="A669" s="1">
        <v>27</v>
      </c>
      <c r="B669" t="s">
        <v>28</v>
      </c>
      <c r="C669" t="s">
        <v>10</v>
      </c>
      <c r="D669">
        <v>3.5000000000000003E-2</v>
      </c>
      <c r="F669">
        <v>0.65</v>
      </c>
      <c r="G669">
        <v>0.7518100202722271</v>
      </c>
      <c r="K669" t="s">
        <v>4</v>
      </c>
    </row>
    <row r="670" spans="1:13" x14ac:dyDescent="0.25">
      <c r="A670" s="1">
        <v>27</v>
      </c>
      <c r="B670" t="s">
        <v>11</v>
      </c>
      <c r="C670" t="s">
        <v>12</v>
      </c>
      <c r="D670">
        <v>2.0000000000000004E-2</v>
      </c>
      <c r="E670">
        <v>2.2200000000000001E-2</v>
      </c>
      <c r="F670">
        <v>0.9</v>
      </c>
      <c r="G670">
        <v>0.94594594594594594</v>
      </c>
      <c r="H670">
        <v>0.91</v>
      </c>
      <c r="I670">
        <v>0.97373562868985108</v>
      </c>
      <c r="J670">
        <v>0.97</v>
      </c>
      <c r="K670">
        <v>0.98933209647495357</v>
      </c>
      <c r="L670">
        <v>0.93</v>
      </c>
      <c r="M670">
        <v>0.99252365619147453</v>
      </c>
    </row>
    <row r="671" spans="1:13" x14ac:dyDescent="0.25">
      <c r="A671" s="1">
        <v>27</v>
      </c>
      <c r="B671" t="s">
        <v>11</v>
      </c>
      <c r="C671" t="s">
        <v>13</v>
      </c>
      <c r="D671">
        <v>2.0000000000000004E-2</v>
      </c>
      <c r="E671">
        <v>2.2200000000000001E-2</v>
      </c>
      <c r="F671">
        <v>0.87</v>
      </c>
      <c r="G671">
        <v>1</v>
      </c>
      <c r="J671">
        <v>0.93</v>
      </c>
      <c r="K671">
        <v>1</v>
      </c>
    </row>
    <row r="672" spans="1:13" x14ac:dyDescent="0.25">
      <c r="A672" s="1">
        <v>27</v>
      </c>
      <c r="B672" t="s">
        <v>11</v>
      </c>
      <c r="C672" t="s">
        <v>14</v>
      </c>
      <c r="D672">
        <v>2.5000000000000001E-2</v>
      </c>
      <c r="E672">
        <v>2.7699999999999999E-2</v>
      </c>
      <c r="F672">
        <v>0.94</v>
      </c>
      <c r="G672">
        <v>0.93818575800264747</v>
      </c>
      <c r="J672">
        <v>0.89</v>
      </c>
      <c r="K672">
        <v>1</v>
      </c>
    </row>
    <row r="673" spans="1:13" x14ac:dyDescent="0.25">
      <c r="A673" s="1">
        <v>27</v>
      </c>
      <c r="B673" t="s">
        <v>11</v>
      </c>
      <c r="C673" t="s">
        <v>15</v>
      </c>
      <c r="D673">
        <v>1.0000000000000002E-2</v>
      </c>
      <c r="F673">
        <v>0.95</v>
      </c>
      <c r="G673">
        <v>1</v>
      </c>
      <c r="K673" t="s">
        <v>4</v>
      </c>
    </row>
    <row r="674" spans="1:13" x14ac:dyDescent="0.25">
      <c r="A674" s="1">
        <v>27</v>
      </c>
      <c r="B674" t="s">
        <v>11</v>
      </c>
      <c r="C674" t="s">
        <v>16</v>
      </c>
      <c r="D674">
        <v>1.4999999999999999E-2</v>
      </c>
      <c r="E674">
        <v>1.66E-2</v>
      </c>
      <c r="F674">
        <v>0.91</v>
      </c>
      <c r="G674">
        <v>1</v>
      </c>
      <c r="J674">
        <v>0.94</v>
      </c>
      <c r="K674">
        <v>0.9743178170144462</v>
      </c>
    </row>
    <row r="675" spans="1:13" x14ac:dyDescent="0.25">
      <c r="A675" s="1">
        <v>27</v>
      </c>
      <c r="B675" t="s">
        <v>11</v>
      </c>
      <c r="C675" t="s">
        <v>17</v>
      </c>
      <c r="D675">
        <v>1.0000000000000002E-2</v>
      </c>
      <c r="E675">
        <v>1.11E-2</v>
      </c>
      <c r="F675">
        <v>0.94</v>
      </c>
      <c r="G675">
        <v>1</v>
      </c>
      <c r="J675">
        <v>0.94</v>
      </c>
      <c r="K675" t="s">
        <v>4</v>
      </c>
    </row>
    <row r="676" spans="1:13" x14ac:dyDescent="0.25">
      <c r="A676" s="1">
        <v>27</v>
      </c>
      <c r="B676" t="s">
        <v>29</v>
      </c>
      <c r="C676" t="s">
        <v>29</v>
      </c>
      <c r="F676">
        <v>0.77</v>
      </c>
      <c r="G676">
        <v>0.84</v>
      </c>
      <c r="J676">
        <v>0.89</v>
      </c>
      <c r="K676">
        <v>0.9</v>
      </c>
    </row>
    <row r="677" spans="1:13" x14ac:dyDescent="0.25">
      <c r="A677" s="1">
        <v>28</v>
      </c>
      <c r="B677" t="s">
        <v>27</v>
      </c>
      <c r="C677" t="s">
        <v>18</v>
      </c>
      <c r="D677">
        <v>0.05</v>
      </c>
      <c r="E677">
        <v>0.05</v>
      </c>
      <c r="F677">
        <v>0.93</v>
      </c>
      <c r="G677">
        <v>0.7898074201042351</v>
      </c>
      <c r="H677">
        <v>0.66</v>
      </c>
      <c r="I677">
        <v>0.71874476612225713</v>
      </c>
      <c r="J677">
        <v>0.92</v>
      </c>
      <c r="K677">
        <v>0.76863794641806049</v>
      </c>
      <c r="L677">
        <v>0.92</v>
      </c>
      <c r="M677">
        <v>0.91</v>
      </c>
    </row>
    <row r="678" spans="1:13" x14ac:dyDescent="0.25">
      <c r="A678" s="1">
        <v>28</v>
      </c>
      <c r="B678" t="s">
        <v>27</v>
      </c>
      <c r="C678" t="s">
        <v>19</v>
      </c>
      <c r="D678">
        <v>0.08</v>
      </c>
      <c r="E678">
        <v>0.08</v>
      </c>
      <c r="F678">
        <v>0.75</v>
      </c>
      <c r="G678">
        <v>0.71467583755289577</v>
      </c>
      <c r="J678">
        <v>0.95</v>
      </c>
      <c r="K678">
        <v>0.83381982729309712</v>
      </c>
    </row>
    <row r="679" spans="1:13" x14ac:dyDescent="0.25">
      <c r="A679" s="1">
        <v>28</v>
      </c>
      <c r="B679" t="s">
        <v>27</v>
      </c>
      <c r="C679" t="s">
        <v>20</v>
      </c>
      <c r="D679">
        <v>0.08</v>
      </c>
      <c r="E679">
        <v>0.08</v>
      </c>
      <c r="F679">
        <v>0.76</v>
      </c>
      <c r="G679">
        <v>0.86374236281144234</v>
      </c>
      <c r="J679">
        <v>0.94</v>
      </c>
      <c r="K679">
        <v>1</v>
      </c>
    </row>
    <row r="680" spans="1:13" x14ac:dyDescent="0.25">
      <c r="A680" s="1">
        <v>28</v>
      </c>
      <c r="B680" t="s">
        <v>27</v>
      </c>
      <c r="C680" t="s">
        <v>21</v>
      </c>
      <c r="D680">
        <v>0.06</v>
      </c>
      <c r="E680">
        <v>0.06</v>
      </c>
      <c r="F680">
        <v>0.55000000000000004</v>
      </c>
      <c r="G680">
        <v>0.45644366984711082</v>
      </c>
      <c r="J680">
        <v>0.92</v>
      </c>
      <c r="K680">
        <v>0.98725342556430795</v>
      </c>
    </row>
    <row r="681" spans="1:13" x14ac:dyDescent="0.25">
      <c r="A681" s="1">
        <v>28</v>
      </c>
      <c r="B681" t="s">
        <v>27</v>
      </c>
      <c r="C681" t="s">
        <v>22</v>
      </c>
      <c r="D681">
        <v>6.5000000000000002E-2</v>
      </c>
      <c r="E681">
        <v>6.5000000000000002E-2</v>
      </c>
      <c r="F681">
        <v>0.5</v>
      </c>
      <c r="G681">
        <v>0.67924528301886788</v>
      </c>
      <c r="J681">
        <v>0.93</v>
      </c>
      <c r="K681">
        <v>0.9285714285714286</v>
      </c>
    </row>
    <row r="682" spans="1:13" x14ac:dyDescent="0.25">
      <c r="A682" s="1">
        <v>28</v>
      </c>
      <c r="B682" t="s">
        <v>27</v>
      </c>
      <c r="C682" t="s">
        <v>23</v>
      </c>
      <c r="D682">
        <v>6.5000000000000002E-2</v>
      </c>
      <c r="E682">
        <v>6.5000000000000002E-2</v>
      </c>
      <c r="F682">
        <v>0.6</v>
      </c>
      <c r="G682">
        <v>0.77225408965370723</v>
      </c>
      <c r="J682">
        <v>0.89</v>
      </c>
      <c r="K682">
        <v>0.94736842105263153</v>
      </c>
    </row>
    <row r="683" spans="1:13" x14ac:dyDescent="0.25">
      <c r="A683" s="1">
        <v>28</v>
      </c>
      <c r="B683" t="s">
        <v>27</v>
      </c>
      <c r="C683" t="s">
        <v>24</v>
      </c>
      <c r="D683">
        <v>0.02</v>
      </c>
      <c r="E683">
        <v>0.02</v>
      </c>
      <c r="F683">
        <v>0.95</v>
      </c>
      <c r="G683" t="s">
        <v>4</v>
      </c>
      <c r="J683">
        <v>0.93</v>
      </c>
      <c r="K683">
        <v>0.83333333333333337</v>
      </c>
    </row>
    <row r="684" spans="1:13" x14ac:dyDescent="0.25">
      <c r="A684" s="1">
        <v>28</v>
      </c>
      <c r="B684" t="s">
        <v>2</v>
      </c>
      <c r="C684" t="s">
        <v>3</v>
      </c>
      <c r="D684">
        <v>6.142857142857143E-2</v>
      </c>
      <c r="E684">
        <v>6.142857142857143E-2</v>
      </c>
      <c r="F684">
        <v>0.85</v>
      </c>
      <c r="G684">
        <v>0.96997254632807139</v>
      </c>
      <c r="H684">
        <v>0.84</v>
      </c>
      <c r="I684">
        <v>0.85745513857033639</v>
      </c>
      <c r="J684">
        <v>0.9</v>
      </c>
      <c r="K684">
        <v>0.99111111111111116</v>
      </c>
      <c r="L684">
        <v>0.85</v>
      </c>
      <c r="M684">
        <v>0.97703199854272638</v>
      </c>
    </row>
    <row r="685" spans="1:13" x14ac:dyDescent="0.25">
      <c r="A685" s="1">
        <v>28</v>
      </c>
      <c r="B685" t="s">
        <v>2</v>
      </c>
      <c r="C685" t="s">
        <v>33</v>
      </c>
      <c r="D685">
        <v>6.142857142857143E-2</v>
      </c>
      <c r="E685">
        <v>6.142857142857143E-2</v>
      </c>
      <c r="F685">
        <v>0.8</v>
      </c>
      <c r="G685" t="s">
        <v>4</v>
      </c>
      <c r="J685">
        <v>0.8</v>
      </c>
      <c r="K685" t="s">
        <v>4</v>
      </c>
    </row>
    <row r="686" spans="1:13" x14ac:dyDescent="0.25">
      <c r="A686" s="1">
        <v>28</v>
      </c>
      <c r="B686" t="s">
        <v>2</v>
      </c>
      <c r="C686" t="s">
        <v>34</v>
      </c>
      <c r="D686">
        <v>6.142857142857143E-2</v>
      </c>
      <c r="E686">
        <v>6.142857142857143E-2</v>
      </c>
      <c r="F686">
        <v>0.8</v>
      </c>
      <c r="G686">
        <v>0.83333333333333337</v>
      </c>
      <c r="J686">
        <v>0.95</v>
      </c>
      <c r="K686">
        <v>0.99328608728086532</v>
      </c>
    </row>
    <row r="687" spans="1:13" x14ac:dyDescent="0.25">
      <c r="A687" s="1">
        <v>28</v>
      </c>
      <c r="B687" t="s">
        <v>2</v>
      </c>
      <c r="C687" t="s">
        <v>5</v>
      </c>
      <c r="D687">
        <v>6.142857142857143E-2</v>
      </c>
      <c r="E687">
        <v>6.142857142857143E-2</v>
      </c>
      <c r="F687">
        <v>0.9</v>
      </c>
      <c r="G687">
        <v>0.88585219489922384</v>
      </c>
      <c r="J687">
        <v>0.85</v>
      </c>
      <c r="K687">
        <v>0.94669879723620232</v>
      </c>
    </row>
    <row r="688" spans="1:13" x14ac:dyDescent="0.25">
      <c r="A688" s="1">
        <v>28</v>
      </c>
      <c r="B688" t="s">
        <v>2</v>
      </c>
      <c r="C688" t="s">
        <v>6</v>
      </c>
      <c r="D688">
        <v>5.3999999999999999E-2</v>
      </c>
      <c r="E688">
        <v>5.3999999999999999E-2</v>
      </c>
      <c r="F688">
        <v>0.85</v>
      </c>
      <c r="G688">
        <v>0.7245957647466954</v>
      </c>
      <c r="K688" t="s">
        <v>4</v>
      </c>
    </row>
    <row r="689" spans="1:13" x14ac:dyDescent="0.25">
      <c r="A689" s="1">
        <v>28</v>
      </c>
      <c r="B689" t="s">
        <v>2</v>
      </c>
      <c r="C689" t="s">
        <v>7</v>
      </c>
      <c r="D689">
        <v>6.142857142857143E-2</v>
      </c>
      <c r="E689">
        <v>6.142857142857143E-2</v>
      </c>
      <c r="F689">
        <v>0.9</v>
      </c>
      <c r="G689" t="s">
        <v>4</v>
      </c>
      <c r="J689">
        <v>0.9</v>
      </c>
      <c r="K689" t="s">
        <v>4</v>
      </c>
    </row>
    <row r="690" spans="1:13" x14ac:dyDescent="0.25">
      <c r="A690" s="1">
        <v>28</v>
      </c>
      <c r="B690" t="s">
        <v>2</v>
      </c>
      <c r="C690" t="s">
        <v>35</v>
      </c>
      <c r="D690">
        <v>6.142857142857143E-2</v>
      </c>
      <c r="E690">
        <v>6.142857142857143E-2</v>
      </c>
      <c r="F690">
        <v>0.8</v>
      </c>
      <c r="G690" t="s">
        <v>4</v>
      </c>
      <c r="J690">
        <v>0.8</v>
      </c>
      <c r="K690" t="s">
        <v>4</v>
      </c>
    </row>
    <row r="691" spans="1:13" x14ac:dyDescent="0.25">
      <c r="A691" s="1">
        <v>28</v>
      </c>
      <c r="B691" t="s">
        <v>2</v>
      </c>
      <c r="C691" t="s">
        <v>36</v>
      </c>
      <c r="D691">
        <v>6.142857142857143E-2</v>
      </c>
      <c r="E691">
        <v>6.142857142857143E-2</v>
      </c>
      <c r="F691">
        <v>0.8</v>
      </c>
      <c r="G691" t="s">
        <v>4</v>
      </c>
      <c r="J691">
        <v>0.8</v>
      </c>
      <c r="K691" t="s">
        <v>4</v>
      </c>
    </row>
    <row r="692" spans="1:13" x14ac:dyDescent="0.25">
      <c r="A692" s="1">
        <v>28</v>
      </c>
      <c r="B692" t="s">
        <v>28</v>
      </c>
      <c r="C692" t="s">
        <v>8</v>
      </c>
      <c r="E692">
        <v>3.5000000000000003E-2</v>
      </c>
      <c r="G692" t="s">
        <v>4</v>
      </c>
      <c r="H692">
        <v>0.74</v>
      </c>
      <c r="I692">
        <v>0.75705232263561539</v>
      </c>
      <c r="J692">
        <v>0.94</v>
      </c>
      <c r="K692">
        <v>0.79945719109752034</v>
      </c>
      <c r="L692">
        <v>0.94</v>
      </c>
      <c r="M692">
        <v>0.81710886369401248</v>
      </c>
    </row>
    <row r="693" spans="1:13" x14ac:dyDescent="0.25">
      <c r="A693" s="1">
        <v>28</v>
      </c>
      <c r="B693" t="s">
        <v>28</v>
      </c>
      <c r="C693" t="s">
        <v>9</v>
      </c>
      <c r="D693">
        <v>1.5432098765432094E-2</v>
      </c>
      <c r="E693">
        <v>1.5432098765432094E-2</v>
      </c>
      <c r="F693">
        <v>0.93</v>
      </c>
      <c r="G693">
        <v>0.79557522123893809</v>
      </c>
      <c r="J693">
        <v>0.94</v>
      </c>
      <c r="K693">
        <v>0.8571428571428571</v>
      </c>
    </row>
    <row r="694" spans="1:13" x14ac:dyDescent="0.25">
      <c r="A694" s="1">
        <v>28</v>
      </c>
      <c r="B694" t="s">
        <v>28</v>
      </c>
      <c r="C694" t="s">
        <v>10</v>
      </c>
      <c r="D694">
        <v>3.5000000000000003E-2</v>
      </c>
      <c r="F694">
        <v>0.65</v>
      </c>
      <c r="G694">
        <v>0.7400669176076955</v>
      </c>
      <c r="K694" t="s">
        <v>4</v>
      </c>
    </row>
    <row r="695" spans="1:13" x14ac:dyDescent="0.25">
      <c r="A695" s="1">
        <v>28</v>
      </c>
      <c r="B695" t="s">
        <v>11</v>
      </c>
      <c r="C695" t="s">
        <v>12</v>
      </c>
      <c r="D695">
        <v>2.0000000000000004E-2</v>
      </c>
      <c r="E695">
        <v>2.2200000000000001E-2</v>
      </c>
      <c r="F695">
        <v>0.9</v>
      </c>
      <c r="G695">
        <v>1</v>
      </c>
      <c r="H695">
        <v>0.91</v>
      </c>
      <c r="I695">
        <v>0.98814505973107114</v>
      </c>
      <c r="J695">
        <v>0.97</v>
      </c>
      <c r="K695">
        <v>0.94484848484848483</v>
      </c>
      <c r="L695">
        <v>0.93</v>
      </c>
      <c r="M695">
        <v>0.98619657681664452</v>
      </c>
    </row>
    <row r="696" spans="1:13" x14ac:dyDescent="0.25">
      <c r="A696" s="1">
        <v>28</v>
      </c>
      <c r="B696" t="s">
        <v>11</v>
      </c>
      <c r="C696" t="s">
        <v>13</v>
      </c>
      <c r="D696">
        <v>2.0000000000000004E-2</v>
      </c>
      <c r="E696">
        <v>2.2200000000000001E-2</v>
      </c>
      <c r="F696">
        <v>0.87</v>
      </c>
      <c r="G696">
        <v>1</v>
      </c>
      <c r="J696">
        <v>0.93</v>
      </c>
      <c r="K696">
        <v>1</v>
      </c>
    </row>
    <row r="697" spans="1:13" x14ac:dyDescent="0.25">
      <c r="A697" s="1">
        <v>28</v>
      </c>
      <c r="B697" t="s">
        <v>11</v>
      </c>
      <c r="C697" t="s">
        <v>14</v>
      </c>
      <c r="D697">
        <v>2.5000000000000001E-2</v>
      </c>
      <c r="E697">
        <v>2.7699999999999999E-2</v>
      </c>
      <c r="F697">
        <v>0.94</v>
      </c>
      <c r="G697">
        <v>0.95258023892428445</v>
      </c>
      <c r="J697">
        <v>0.89</v>
      </c>
      <c r="K697">
        <v>1</v>
      </c>
    </row>
    <row r="698" spans="1:13" x14ac:dyDescent="0.25">
      <c r="A698" s="1">
        <v>28</v>
      </c>
      <c r="B698" t="s">
        <v>11</v>
      </c>
      <c r="C698" t="s">
        <v>15</v>
      </c>
      <c r="D698">
        <v>1.0000000000000002E-2</v>
      </c>
      <c r="F698">
        <v>0.95</v>
      </c>
      <c r="G698">
        <v>1</v>
      </c>
      <c r="K698" t="s">
        <v>4</v>
      </c>
    </row>
    <row r="699" spans="1:13" x14ac:dyDescent="0.25">
      <c r="A699" s="1">
        <v>28</v>
      </c>
      <c r="B699" t="s">
        <v>11</v>
      </c>
      <c r="C699" t="s">
        <v>16</v>
      </c>
      <c r="D699">
        <v>1.4999999999999999E-2</v>
      </c>
      <c r="E699">
        <v>1.66E-2</v>
      </c>
      <c r="F699">
        <v>0.91</v>
      </c>
      <c r="G699">
        <v>1</v>
      </c>
      <c r="J699">
        <v>0.94</v>
      </c>
      <c r="K699">
        <v>1</v>
      </c>
    </row>
    <row r="700" spans="1:13" x14ac:dyDescent="0.25">
      <c r="A700" s="1">
        <v>28</v>
      </c>
      <c r="B700" t="s">
        <v>11</v>
      </c>
      <c r="C700" t="s">
        <v>17</v>
      </c>
      <c r="D700">
        <v>1.0000000000000002E-2</v>
      </c>
      <c r="E700">
        <v>1.11E-2</v>
      </c>
      <c r="F700">
        <v>0.94</v>
      </c>
      <c r="G700">
        <v>1</v>
      </c>
      <c r="J700">
        <v>0.94</v>
      </c>
      <c r="K700" t="s">
        <v>4</v>
      </c>
    </row>
    <row r="701" spans="1:13" x14ac:dyDescent="0.25">
      <c r="A701" s="1">
        <v>28</v>
      </c>
      <c r="B701" t="s">
        <v>29</v>
      </c>
      <c r="C701" t="s">
        <v>29</v>
      </c>
      <c r="F701">
        <v>0.77</v>
      </c>
      <c r="G701">
        <v>0.8</v>
      </c>
      <c r="J701">
        <v>0.89</v>
      </c>
      <c r="K701">
        <v>0.93</v>
      </c>
    </row>
    <row r="702" spans="1:13" x14ac:dyDescent="0.25">
      <c r="A702" s="1">
        <v>29</v>
      </c>
      <c r="B702" t="s">
        <v>27</v>
      </c>
      <c r="C702" t="s">
        <v>18</v>
      </c>
      <c r="D702">
        <v>0.05</v>
      </c>
      <c r="E702">
        <v>0.05</v>
      </c>
      <c r="F702">
        <v>0.93</v>
      </c>
      <c r="G702">
        <v>0.86797072199750736</v>
      </c>
      <c r="H702">
        <v>0.71</v>
      </c>
      <c r="I702">
        <v>0.68625005337230105</v>
      </c>
      <c r="J702">
        <v>0.92</v>
      </c>
      <c r="K702">
        <v>0.79856819544760049</v>
      </c>
      <c r="L702">
        <v>0.93</v>
      </c>
      <c r="M702">
        <v>0.9</v>
      </c>
    </row>
    <row r="703" spans="1:13" x14ac:dyDescent="0.25">
      <c r="A703" s="1">
        <v>29</v>
      </c>
      <c r="B703" t="s">
        <v>27</v>
      </c>
      <c r="C703" t="s">
        <v>19</v>
      </c>
      <c r="D703">
        <v>0.08</v>
      </c>
      <c r="E703">
        <v>0.08</v>
      </c>
      <c r="F703">
        <v>0.75</v>
      </c>
      <c r="G703">
        <v>0.69307536892076904</v>
      </c>
      <c r="J703">
        <v>0.95</v>
      </c>
      <c r="K703">
        <v>0.8573690837096104</v>
      </c>
    </row>
    <row r="704" spans="1:13" x14ac:dyDescent="0.25">
      <c r="A704" s="1">
        <v>29</v>
      </c>
      <c r="B704" t="s">
        <v>27</v>
      </c>
      <c r="C704" t="s">
        <v>20</v>
      </c>
      <c r="D704">
        <v>0.08</v>
      </c>
      <c r="E704">
        <v>0.08</v>
      </c>
      <c r="F704">
        <v>0.76</v>
      </c>
      <c r="G704">
        <v>0.75242299787204681</v>
      </c>
      <c r="J704">
        <v>0.94</v>
      </c>
      <c r="K704">
        <v>1</v>
      </c>
    </row>
    <row r="705" spans="1:13" x14ac:dyDescent="0.25">
      <c r="A705" s="1">
        <v>29</v>
      </c>
      <c r="B705" t="s">
        <v>27</v>
      </c>
      <c r="C705" t="s">
        <v>21</v>
      </c>
      <c r="D705">
        <v>0.06</v>
      </c>
      <c r="E705">
        <v>0.06</v>
      </c>
      <c r="F705">
        <v>0.55000000000000004</v>
      </c>
      <c r="G705">
        <v>0.52950207037437991</v>
      </c>
      <c r="J705">
        <v>0.92</v>
      </c>
      <c r="K705">
        <v>0.99244595370415567</v>
      </c>
    </row>
    <row r="706" spans="1:13" x14ac:dyDescent="0.25">
      <c r="A706" s="1">
        <v>29</v>
      </c>
      <c r="B706" t="s">
        <v>27</v>
      </c>
      <c r="C706" t="s">
        <v>22</v>
      </c>
      <c r="D706">
        <v>6.5000000000000002E-2</v>
      </c>
      <c r="E706">
        <v>6.5000000000000002E-2</v>
      </c>
      <c r="F706">
        <v>0.5</v>
      </c>
      <c r="G706">
        <v>0.63157894736842102</v>
      </c>
      <c r="J706">
        <v>0.93</v>
      </c>
      <c r="K706">
        <v>0.8392854370017484</v>
      </c>
    </row>
    <row r="707" spans="1:13" x14ac:dyDescent="0.25">
      <c r="A707" s="1">
        <v>29</v>
      </c>
      <c r="B707" t="s">
        <v>27</v>
      </c>
      <c r="C707" t="s">
        <v>23</v>
      </c>
      <c r="D707">
        <v>6.5000000000000002E-2</v>
      </c>
      <c r="E707">
        <v>6.5000000000000002E-2</v>
      </c>
      <c r="F707">
        <v>0.6</v>
      </c>
      <c r="G707">
        <v>0.59019679814778214</v>
      </c>
      <c r="J707">
        <v>0.89</v>
      </c>
      <c r="K707">
        <v>0.98587570621468923</v>
      </c>
    </row>
    <row r="708" spans="1:13" x14ac:dyDescent="0.25">
      <c r="A708" s="1">
        <v>29</v>
      </c>
      <c r="B708" t="s">
        <v>27</v>
      </c>
      <c r="C708" t="s">
        <v>24</v>
      </c>
      <c r="D708">
        <v>0.02</v>
      </c>
      <c r="E708">
        <v>0.02</v>
      </c>
      <c r="F708">
        <v>0.95</v>
      </c>
      <c r="G708">
        <v>0.90005346460248892</v>
      </c>
      <c r="J708">
        <v>0.93</v>
      </c>
      <c r="K708">
        <v>0.66263675649928155</v>
      </c>
    </row>
    <row r="709" spans="1:13" x14ac:dyDescent="0.25">
      <c r="A709" s="1">
        <v>29</v>
      </c>
      <c r="B709" t="s">
        <v>2</v>
      </c>
      <c r="C709" t="s">
        <v>3</v>
      </c>
      <c r="D709">
        <v>6.142857142857143E-2</v>
      </c>
      <c r="E709">
        <v>6.142857142857143E-2</v>
      </c>
      <c r="F709">
        <v>0.85</v>
      </c>
      <c r="G709">
        <v>0.95102849945445744</v>
      </c>
      <c r="H709">
        <v>0.84</v>
      </c>
      <c r="I709">
        <v>0.81299240985604282</v>
      </c>
      <c r="J709">
        <v>0.9</v>
      </c>
      <c r="K709">
        <v>0.92612192406164529</v>
      </c>
      <c r="L709">
        <v>0.85</v>
      </c>
      <c r="M709">
        <v>0.95950328347482861</v>
      </c>
    </row>
    <row r="710" spans="1:13" x14ac:dyDescent="0.25">
      <c r="A710" s="1">
        <v>29</v>
      </c>
      <c r="B710" t="s">
        <v>2</v>
      </c>
      <c r="C710" t="s">
        <v>33</v>
      </c>
      <c r="D710">
        <v>6.142857142857143E-2</v>
      </c>
      <c r="E710">
        <v>6.142857142857143E-2</v>
      </c>
      <c r="F710">
        <v>0.8</v>
      </c>
      <c r="G710">
        <v>0.82481751824817529</v>
      </c>
      <c r="J710">
        <v>0.8</v>
      </c>
      <c r="K710">
        <v>0.93896713615023475</v>
      </c>
    </row>
    <row r="711" spans="1:13" x14ac:dyDescent="0.25">
      <c r="A711" s="1">
        <v>29</v>
      </c>
      <c r="B711" t="s">
        <v>2</v>
      </c>
      <c r="C711" t="s">
        <v>34</v>
      </c>
      <c r="D711">
        <v>6.142857142857143E-2</v>
      </c>
      <c r="E711">
        <v>6.142857142857143E-2</v>
      </c>
      <c r="F711">
        <v>0.8</v>
      </c>
      <c r="G711">
        <v>0.90400000000000003</v>
      </c>
      <c r="J711">
        <v>0.95</v>
      </c>
      <c r="K711">
        <v>0.97292407368743428</v>
      </c>
    </row>
    <row r="712" spans="1:13" x14ac:dyDescent="0.25">
      <c r="A712" s="1">
        <v>29</v>
      </c>
      <c r="B712" t="s">
        <v>2</v>
      </c>
      <c r="C712" t="s">
        <v>5</v>
      </c>
      <c r="D712">
        <v>6.142857142857143E-2</v>
      </c>
      <c r="E712">
        <v>6.142857142857143E-2</v>
      </c>
      <c r="F712">
        <v>0.9</v>
      </c>
      <c r="G712">
        <v>0.6470588235294118</v>
      </c>
      <c r="J712">
        <v>0.85</v>
      </c>
      <c r="K712">
        <v>1</v>
      </c>
    </row>
    <row r="713" spans="1:13" x14ac:dyDescent="0.25">
      <c r="A713" s="1">
        <v>29</v>
      </c>
      <c r="B713" t="s">
        <v>2</v>
      </c>
      <c r="C713" t="s">
        <v>6</v>
      </c>
      <c r="D713">
        <v>5.3999999999999999E-2</v>
      </c>
      <c r="E713">
        <v>5.3999999999999999E-2</v>
      </c>
      <c r="F713">
        <v>0.85</v>
      </c>
      <c r="G713">
        <v>0.72774866176772046</v>
      </c>
      <c r="K713" t="s">
        <v>4</v>
      </c>
    </row>
    <row r="714" spans="1:13" x14ac:dyDescent="0.25">
      <c r="A714" s="1">
        <v>29</v>
      </c>
      <c r="B714" t="s">
        <v>2</v>
      </c>
      <c r="C714" t="s">
        <v>7</v>
      </c>
      <c r="D714">
        <v>6.142857142857143E-2</v>
      </c>
      <c r="E714">
        <v>6.142857142857143E-2</v>
      </c>
      <c r="F714">
        <v>0.9</v>
      </c>
      <c r="G714" t="s">
        <v>4</v>
      </c>
      <c r="J714">
        <v>0.9</v>
      </c>
      <c r="K714" t="s">
        <v>4</v>
      </c>
    </row>
    <row r="715" spans="1:13" x14ac:dyDescent="0.25">
      <c r="A715" s="1">
        <v>29</v>
      </c>
      <c r="B715" t="s">
        <v>2</v>
      </c>
      <c r="C715" t="s">
        <v>35</v>
      </c>
      <c r="D715">
        <v>6.142857142857143E-2</v>
      </c>
      <c r="E715">
        <v>6.142857142857143E-2</v>
      </c>
      <c r="F715">
        <v>0.8</v>
      </c>
      <c r="G715" t="s">
        <v>4</v>
      </c>
      <c r="J715">
        <v>0.8</v>
      </c>
      <c r="K715" t="s">
        <v>4</v>
      </c>
    </row>
    <row r="716" spans="1:13" x14ac:dyDescent="0.25">
      <c r="A716" s="1">
        <v>29</v>
      </c>
      <c r="B716" t="s">
        <v>2</v>
      </c>
      <c r="C716" t="s">
        <v>36</v>
      </c>
      <c r="D716">
        <v>6.142857142857143E-2</v>
      </c>
      <c r="E716">
        <v>6.142857142857143E-2</v>
      </c>
      <c r="F716">
        <v>0.8</v>
      </c>
      <c r="G716" t="s">
        <v>4</v>
      </c>
      <c r="J716">
        <v>0.8</v>
      </c>
      <c r="K716" t="s">
        <v>4</v>
      </c>
    </row>
    <row r="717" spans="1:13" x14ac:dyDescent="0.25">
      <c r="A717" s="1">
        <v>29</v>
      </c>
      <c r="B717" t="s">
        <v>28</v>
      </c>
      <c r="C717" t="s">
        <v>8</v>
      </c>
      <c r="E717">
        <v>3.5000000000000003E-2</v>
      </c>
      <c r="G717" t="s">
        <v>4</v>
      </c>
      <c r="H717">
        <v>0.74</v>
      </c>
      <c r="I717">
        <v>0.73529335031045395</v>
      </c>
      <c r="J717">
        <v>0.94</v>
      </c>
      <c r="K717">
        <v>0.75086611458805519</v>
      </c>
      <c r="L717">
        <v>0.94</v>
      </c>
      <c r="M717">
        <v>0.80028625517329477</v>
      </c>
    </row>
    <row r="718" spans="1:13" x14ac:dyDescent="0.25">
      <c r="A718" s="1">
        <v>29</v>
      </c>
      <c r="B718" t="s">
        <v>28</v>
      </c>
      <c r="C718" t="s">
        <v>9</v>
      </c>
      <c r="D718">
        <v>1.5432098765432094E-2</v>
      </c>
      <c r="E718">
        <v>1.5432098765432094E-2</v>
      </c>
      <c r="F718">
        <v>0.93</v>
      </c>
      <c r="G718">
        <v>0.78101582014987525</v>
      </c>
      <c r="J718">
        <v>0.94</v>
      </c>
      <c r="K718">
        <v>0.91237113402061853</v>
      </c>
    </row>
    <row r="719" spans="1:13" x14ac:dyDescent="0.25">
      <c r="A719" s="1">
        <v>29</v>
      </c>
      <c r="B719" t="s">
        <v>28</v>
      </c>
      <c r="C719" t="s">
        <v>10</v>
      </c>
      <c r="D719">
        <v>3.5000000000000003E-2</v>
      </c>
      <c r="F719">
        <v>0.65</v>
      </c>
      <c r="G719">
        <v>0.71513353115726996</v>
      </c>
      <c r="K719" t="s">
        <v>4</v>
      </c>
    </row>
    <row r="720" spans="1:13" x14ac:dyDescent="0.25">
      <c r="A720" s="1">
        <v>29</v>
      </c>
      <c r="B720" t="s">
        <v>11</v>
      </c>
      <c r="C720" t="s">
        <v>12</v>
      </c>
      <c r="D720">
        <v>2.0000000000000004E-2</v>
      </c>
      <c r="E720">
        <v>2.2200000000000001E-2</v>
      </c>
      <c r="F720">
        <v>0.9</v>
      </c>
      <c r="G720">
        <v>1</v>
      </c>
      <c r="H720">
        <v>0.91</v>
      </c>
      <c r="I720">
        <v>0.97504749701762916</v>
      </c>
      <c r="J720">
        <v>0.97</v>
      </c>
      <c r="K720">
        <v>1</v>
      </c>
      <c r="L720">
        <v>0.93</v>
      </c>
      <c r="M720">
        <v>0.96917405297394987</v>
      </c>
    </row>
    <row r="721" spans="1:13" x14ac:dyDescent="0.25">
      <c r="A721" s="1">
        <v>29</v>
      </c>
      <c r="B721" t="s">
        <v>11</v>
      </c>
      <c r="C721" t="s">
        <v>13</v>
      </c>
      <c r="D721">
        <v>2.0000000000000004E-2</v>
      </c>
      <c r="E721">
        <v>2.2200000000000001E-2</v>
      </c>
      <c r="F721">
        <v>0.87</v>
      </c>
      <c r="G721">
        <v>1</v>
      </c>
      <c r="J721">
        <v>0.93</v>
      </c>
      <c r="K721">
        <v>0.91666666666666663</v>
      </c>
    </row>
    <row r="722" spans="1:13" x14ac:dyDescent="0.25">
      <c r="A722" s="1">
        <v>29</v>
      </c>
      <c r="B722" t="s">
        <v>11</v>
      </c>
      <c r="C722" t="s">
        <v>14</v>
      </c>
      <c r="D722">
        <v>2.5000000000000001E-2</v>
      </c>
      <c r="E722">
        <v>2.7699999999999999E-2</v>
      </c>
      <c r="F722">
        <v>0.94</v>
      </c>
      <c r="G722">
        <v>0.90018998807051653</v>
      </c>
      <c r="J722">
        <v>0.89</v>
      </c>
      <c r="K722">
        <v>1</v>
      </c>
    </row>
    <row r="723" spans="1:13" x14ac:dyDescent="0.25">
      <c r="A723" s="1">
        <v>29</v>
      </c>
      <c r="B723" t="s">
        <v>11</v>
      </c>
      <c r="C723" t="s">
        <v>15</v>
      </c>
      <c r="D723">
        <v>1.0000000000000002E-2</v>
      </c>
      <c r="F723">
        <v>0.95</v>
      </c>
      <c r="G723">
        <v>1</v>
      </c>
      <c r="K723" t="s">
        <v>4</v>
      </c>
    </row>
    <row r="724" spans="1:13" x14ac:dyDescent="0.25">
      <c r="A724" s="1">
        <v>29</v>
      </c>
      <c r="B724" t="s">
        <v>11</v>
      </c>
      <c r="C724" t="s">
        <v>16</v>
      </c>
      <c r="D724">
        <v>1.4999999999999999E-2</v>
      </c>
      <c r="E724">
        <v>1.66E-2</v>
      </c>
      <c r="F724">
        <v>0.91</v>
      </c>
      <c r="G724">
        <v>1</v>
      </c>
      <c r="J724">
        <v>0.94</v>
      </c>
      <c r="K724">
        <v>0.94673123486682809</v>
      </c>
    </row>
    <row r="725" spans="1:13" x14ac:dyDescent="0.25">
      <c r="A725" s="1">
        <v>29</v>
      </c>
      <c r="B725" t="s">
        <v>11</v>
      </c>
      <c r="C725" t="s">
        <v>17</v>
      </c>
      <c r="D725">
        <v>1.0000000000000002E-2</v>
      </c>
      <c r="E725">
        <v>1.11E-2</v>
      </c>
      <c r="F725">
        <v>0.94</v>
      </c>
      <c r="G725">
        <v>1</v>
      </c>
      <c r="J725">
        <v>0.94</v>
      </c>
      <c r="K725" t="s">
        <v>4</v>
      </c>
    </row>
    <row r="726" spans="1:13" x14ac:dyDescent="0.25">
      <c r="A726" s="1">
        <v>29</v>
      </c>
      <c r="B726" t="s">
        <v>29</v>
      </c>
      <c r="C726" t="s">
        <v>29</v>
      </c>
      <c r="F726">
        <v>0.77</v>
      </c>
      <c r="G726">
        <v>0.77</v>
      </c>
      <c r="J726">
        <v>0.89</v>
      </c>
      <c r="K726">
        <v>0.92</v>
      </c>
    </row>
    <row r="727" spans="1:13" x14ac:dyDescent="0.25">
      <c r="A727" s="1">
        <v>30</v>
      </c>
      <c r="B727" t="s">
        <v>27</v>
      </c>
      <c r="C727" t="s">
        <v>18</v>
      </c>
      <c r="D727">
        <v>0.05</v>
      </c>
      <c r="E727">
        <v>0.05</v>
      </c>
      <c r="F727">
        <v>0.93</v>
      </c>
      <c r="G727">
        <v>0.71487162607316068</v>
      </c>
      <c r="H727">
        <v>0.71</v>
      </c>
      <c r="I727">
        <v>0.66595923627957432</v>
      </c>
      <c r="J727">
        <v>0.92</v>
      </c>
      <c r="K727">
        <v>0.66004781640519039</v>
      </c>
      <c r="L727">
        <v>0.93</v>
      </c>
      <c r="M727">
        <v>0.88</v>
      </c>
    </row>
    <row r="728" spans="1:13" x14ac:dyDescent="0.25">
      <c r="A728" s="1">
        <v>30</v>
      </c>
      <c r="B728" t="s">
        <v>27</v>
      </c>
      <c r="C728" t="s">
        <v>19</v>
      </c>
      <c r="D728">
        <v>0.08</v>
      </c>
      <c r="E728">
        <v>0.08</v>
      </c>
      <c r="F728">
        <v>0.75</v>
      </c>
      <c r="G728">
        <v>0.79272993796885594</v>
      </c>
      <c r="J728">
        <v>0.95</v>
      </c>
      <c r="K728">
        <v>0.76394932729642018</v>
      </c>
    </row>
    <row r="729" spans="1:13" x14ac:dyDescent="0.25">
      <c r="A729" s="1">
        <v>30</v>
      </c>
      <c r="B729" t="s">
        <v>27</v>
      </c>
      <c r="C729" t="s">
        <v>20</v>
      </c>
      <c r="D729">
        <v>0.08</v>
      </c>
      <c r="E729">
        <v>0.08</v>
      </c>
      <c r="F729">
        <v>0.76</v>
      </c>
      <c r="G729">
        <v>0.66104240508293943</v>
      </c>
      <c r="J729">
        <v>0.94</v>
      </c>
      <c r="K729">
        <v>0.98057040064270484</v>
      </c>
    </row>
    <row r="730" spans="1:13" x14ac:dyDescent="0.25">
      <c r="A730" s="1">
        <v>30</v>
      </c>
      <c r="B730" t="s">
        <v>27</v>
      </c>
      <c r="C730" t="s">
        <v>21</v>
      </c>
      <c r="D730">
        <v>0.06</v>
      </c>
      <c r="E730">
        <v>0.06</v>
      </c>
      <c r="F730">
        <v>0.55000000000000004</v>
      </c>
      <c r="G730">
        <v>0.39886964280624992</v>
      </c>
      <c r="J730">
        <v>0.92</v>
      </c>
      <c r="K730">
        <v>0.9695073323137835</v>
      </c>
    </row>
    <row r="731" spans="1:13" x14ac:dyDescent="0.25">
      <c r="A731" s="1">
        <v>30</v>
      </c>
      <c r="B731" t="s">
        <v>27</v>
      </c>
      <c r="C731" t="s">
        <v>22</v>
      </c>
      <c r="D731">
        <v>6.5000000000000002E-2</v>
      </c>
      <c r="E731">
        <v>6.5000000000000002E-2</v>
      </c>
      <c r="F731">
        <v>0.6</v>
      </c>
      <c r="G731">
        <v>0.53947368421052633</v>
      </c>
      <c r="J731">
        <v>0.93</v>
      </c>
      <c r="K731">
        <v>0.95588235294117663</v>
      </c>
    </row>
    <row r="732" spans="1:13" x14ac:dyDescent="0.25">
      <c r="A732" s="1">
        <v>30</v>
      </c>
      <c r="B732" t="s">
        <v>27</v>
      </c>
      <c r="C732" t="s">
        <v>23</v>
      </c>
      <c r="D732">
        <v>6.5000000000000002E-2</v>
      </c>
      <c r="E732">
        <v>6.5000000000000002E-2</v>
      </c>
      <c r="F732">
        <v>0.6</v>
      </c>
      <c r="G732">
        <v>0.76019417475728157</v>
      </c>
      <c r="J732">
        <v>0.89</v>
      </c>
      <c r="K732">
        <v>0.97709923664122134</v>
      </c>
    </row>
    <row r="733" spans="1:13" x14ac:dyDescent="0.25">
      <c r="A733" s="1">
        <v>30</v>
      </c>
      <c r="B733" t="s">
        <v>27</v>
      </c>
      <c r="C733" t="s">
        <v>24</v>
      </c>
      <c r="D733">
        <v>0.02</v>
      </c>
      <c r="E733">
        <v>0.02</v>
      </c>
      <c r="F733">
        <v>0.95</v>
      </c>
      <c r="G733">
        <v>0.96234605441685328</v>
      </c>
      <c r="J733">
        <v>0.93</v>
      </c>
      <c r="K733">
        <v>0.71675750857574017</v>
      </c>
    </row>
    <row r="734" spans="1:13" x14ac:dyDescent="0.25">
      <c r="A734" s="1">
        <v>30</v>
      </c>
      <c r="B734" t="s">
        <v>2</v>
      </c>
      <c r="C734" t="s">
        <v>3</v>
      </c>
      <c r="D734">
        <v>6.142857142857143E-2</v>
      </c>
      <c r="E734">
        <v>6.142857142857143E-2</v>
      </c>
      <c r="F734">
        <v>0.85</v>
      </c>
      <c r="G734">
        <v>0.98980537534754398</v>
      </c>
      <c r="H734">
        <v>0.84</v>
      </c>
      <c r="I734">
        <v>0.8310100527971398</v>
      </c>
      <c r="J734">
        <v>0.9</v>
      </c>
      <c r="K734">
        <v>0.9527744982290437</v>
      </c>
      <c r="L734">
        <v>0.85</v>
      </c>
      <c r="M734">
        <v>0.95588133887675952</v>
      </c>
    </row>
    <row r="735" spans="1:13" x14ac:dyDescent="0.25">
      <c r="A735" s="1">
        <v>30</v>
      </c>
      <c r="B735" t="s">
        <v>2</v>
      </c>
      <c r="C735" t="s">
        <v>33</v>
      </c>
      <c r="D735">
        <v>6.142857142857143E-2</v>
      </c>
      <c r="E735">
        <v>6.142857142857143E-2</v>
      </c>
      <c r="F735">
        <v>0.8</v>
      </c>
      <c r="G735">
        <v>0.75</v>
      </c>
      <c r="J735">
        <v>0.8</v>
      </c>
      <c r="K735">
        <v>1</v>
      </c>
    </row>
    <row r="736" spans="1:13" x14ac:dyDescent="0.25">
      <c r="A736" s="1">
        <v>30</v>
      </c>
      <c r="B736" t="s">
        <v>2</v>
      </c>
      <c r="C736" t="s">
        <v>34</v>
      </c>
      <c r="D736">
        <v>6.142857142857143E-2</v>
      </c>
      <c r="E736">
        <v>6.142857142857143E-2</v>
      </c>
      <c r="F736">
        <v>0.8</v>
      </c>
      <c r="G736">
        <v>0.89597315436241609</v>
      </c>
      <c r="J736">
        <v>0.95</v>
      </c>
      <c r="K736">
        <v>0.92</v>
      </c>
    </row>
    <row r="737" spans="1:13" x14ac:dyDescent="0.25">
      <c r="A737" s="1">
        <v>30</v>
      </c>
      <c r="B737" t="s">
        <v>2</v>
      </c>
      <c r="C737" t="s">
        <v>5</v>
      </c>
      <c r="D737">
        <v>6.142857142857143E-2</v>
      </c>
      <c r="E737">
        <v>6.142857142857143E-2</v>
      </c>
      <c r="F737">
        <v>0.9</v>
      </c>
      <c r="G737">
        <v>0.91802624186892756</v>
      </c>
      <c r="J737">
        <v>0.85</v>
      </c>
      <c r="K737">
        <v>0.95075085727799458</v>
      </c>
    </row>
    <row r="738" spans="1:13" x14ac:dyDescent="0.25">
      <c r="A738" s="1">
        <v>30</v>
      </c>
      <c r="B738" t="s">
        <v>2</v>
      </c>
      <c r="C738" t="s">
        <v>6</v>
      </c>
      <c r="D738">
        <v>5.3999999999999999E-2</v>
      </c>
      <c r="E738">
        <v>5.3999999999999999E-2</v>
      </c>
      <c r="F738">
        <v>0.85</v>
      </c>
      <c r="G738">
        <v>0.56963766928433146</v>
      </c>
      <c r="K738" t="s">
        <v>4</v>
      </c>
    </row>
    <row r="739" spans="1:13" x14ac:dyDescent="0.25">
      <c r="A739" s="1">
        <v>30</v>
      </c>
      <c r="B739" t="s">
        <v>2</v>
      </c>
      <c r="C739" t="s">
        <v>7</v>
      </c>
      <c r="D739">
        <v>6.142857142857143E-2</v>
      </c>
      <c r="E739">
        <v>6.142857142857143E-2</v>
      </c>
      <c r="F739">
        <v>0.9</v>
      </c>
      <c r="G739" t="s">
        <v>4</v>
      </c>
      <c r="J739">
        <v>0.9</v>
      </c>
      <c r="K739" t="s">
        <v>4</v>
      </c>
    </row>
    <row r="740" spans="1:13" x14ac:dyDescent="0.25">
      <c r="A740" s="1">
        <v>30</v>
      </c>
      <c r="B740" t="s">
        <v>2</v>
      </c>
      <c r="C740" t="s">
        <v>35</v>
      </c>
      <c r="D740">
        <v>6.142857142857143E-2</v>
      </c>
      <c r="E740">
        <v>6.142857142857143E-2</v>
      </c>
      <c r="F740">
        <v>0.8</v>
      </c>
      <c r="G740" t="s">
        <v>4</v>
      </c>
      <c r="J740">
        <v>0.8</v>
      </c>
      <c r="K740" t="s">
        <v>4</v>
      </c>
    </row>
    <row r="741" spans="1:13" x14ac:dyDescent="0.25">
      <c r="A741" s="1">
        <v>30</v>
      </c>
      <c r="B741" t="s">
        <v>2</v>
      </c>
      <c r="C741" t="s">
        <v>36</v>
      </c>
      <c r="D741">
        <v>6.142857142857143E-2</v>
      </c>
      <c r="E741">
        <v>6.142857142857143E-2</v>
      </c>
      <c r="F741">
        <v>0.8</v>
      </c>
      <c r="G741" t="s">
        <v>4</v>
      </c>
      <c r="J741">
        <v>0.8</v>
      </c>
      <c r="K741" t="s">
        <v>4</v>
      </c>
    </row>
    <row r="742" spans="1:13" x14ac:dyDescent="0.25">
      <c r="A742" s="1">
        <v>30</v>
      </c>
      <c r="B742" t="s">
        <v>28</v>
      </c>
      <c r="C742" t="s">
        <v>8</v>
      </c>
      <c r="E742">
        <v>3.5000000000000003E-2</v>
      </c>
      <c r="G742" t="s">
        <v>4</v>
      </c>
      <c r="H742">
        <v>0.74</v>
      </c>
      <c r="I742">
        <v>0.6686566580252481</v>
      </c>
      <c r="J742">
        <v>0.94</v>
      </c>
      <c r="K742">
        <v>0.85222803791772428</v>
      </c>
      <c r="L742">
        <v>0.94</v>
      </c>
      <c r="M742">
        <v>0.86075585647387487</v>
      </c>
    </row>
    <row r="743" spans="1:13" x14ac:dyDescent="0.25">
      <c r="A743" s="1">
        <v>30</v>
      </c>
      <c r="B743" t="s">
        <v>28</v>
      </c>
      <c r="C743" t="s">
        <v>9</v>
      </c>
      <c r="D743">
        <v>1.5432098765432094E-2</v>
      </c>
      <c r="E743">
        <v>1.5432098765432094E-2</v>
      </c>
      <c r="F743">
        <v>0.93</v>
      </c>
      <c r="G743">
        <v>0.78447444551591128</v>
      </c>
      <c r="J743">
        <v>0.94</v>
      </c>
      <c r="K743">
        <v>0.88009694895922441</v>
      </c>
    </row>
    <row r="744" spans="1:13" x14ac:dyDescent="0.25">
      <c r="A744" s="1">
        <v>30</v>
      </c>
      <c r="B744" t="s">
        <v>28</v>
      </c>
      <c r="C744" t="s">
        <v>10</v>
      </c>
      <c r="D744">
        <v>3.5000000000000003E-2</v>
      </c>
      <c r="F744">
        <v>0.83</v>
      </c>
      <c r="G744">
        <v>0.61759061415811267</v>
      </c>
      <c r="K744" t="s">
        <v>4</v>
      </c>
    </row>
    <row r="745" spans="1:13" x14ac:dyDescent="0.25">
      <c r="A745" s="1">
        <v>30</v>
      </c>
      <c r="B745" t="s">
        <v>11</v>
      </c>
      <c r="C745" t="s">
        <v>12</v>
      </c>
      <c r="D745">
        <v>2.0000000000000004E-2</v>
      </c>
      <c r="E745">
        <v>2.2200000000000001E-2</v>
      </c>
      <c r="F745">
        <v>0.9</v>
      </c>
      <c r="G745">
        <v>1</v>
      </c>
      <c r="H745">
        <v>0.91</v>
      </c>
      <c r="I745">
        <v>0.97143395914012132</v>
      </c>
      <c r="J745">
        <v>0.97</v>
      </c>
      <c r="K745">
        <v>0.97832980972515871</v>
      </c>
      <c r="L745">
        <v>0.93</v>
      </c>
      <c r="M745">
        <v>0.97371952396728889</v>
      </c>
    </row>
    <row r="746" spans="1:13" x14ac:dyDescent="0.25">
      <c r="A746" s="1">
        <v>30</v>
      </c>
      <c r="B746" t="s">
        <v>11</v>
      </c>
      <c r="C746" t="s">
        <v>13</v>
      </c>
      <c r="D746">
        <v>2.0000000000000004E-2</v>
      </c>
      <c r="E746">
        <v>2.2200000000000001E-2</v>
      </c>
      <c r="F746">
        <v>0.87</v>
      </c>
      <c r="G746">
        <v>1</v>
      </c>
      <c r="J746">
        <v>0.93</v>
      </c>
      <c r="K746">
        <v>0.91666666666666663</v>
      </c>
    </row>
    <row r="747" spans="1:13" x14ac:dyDescent="0.25">
      <c r="A747" s="1">
        <v>30</v>
      </c>
      <c r="B747" t="s">
        <v>11</v>
      </c>
      <c r="C747" t="s">
        <v>14</v>
      </c>
      <c r="D747">
        <v>2.5000000000000001E-2</v>
      </c>
      <c r="E747">
        <v>2.7699999999999999E-2</v>
      </c>
      <c r="F747">
        <v>0.94</v>
      </c>
      <c r="G747">
        <v>0.88573583656048505</v>
      </c>
      <c r="J747">
        <v>0.89</v>
      </c>
      <c r="K747">
        <v>1</v>
      </c>
    </row>
    <row r="748" spans="1:13" x14ac:dyDescent="0.25">
      <c r="A748" s="1">
        <v>30</v>
      </c>
      <c r="B748" t="s">
        <v>11</v>
      </c>
      <c r="C748" t="s">
        <v>15</v>
      </c>
      <c r="D748">
        <v>1.0000000000000002E-2</v>
      </c>
      <c r="F748">
        <v>0.95</v>
      </c>
      <c r="G748">
        <v>1</v>
      </c>
      <c r="K748" t="s">
        <v>4</v>
      </c>
    </row>
    <row r="749" spans="1:13" x14ac:dyDescent="0.25">
      <c r="A749" s="1">
        <v>30</v>
      </c>
      <c r="B749" t="s">
        <v>11</v>
      </c>
      <c r="C749" t="s">
        <v>16</v>
      </c>
      <c r="D749">
        <v>1.4999999999999999E-2</v>
      </c>
      <c r="E749">
        <v>1.66E-2</v>
      </c>
      <c r="F749">
        <v>0.91</v>
      </c>
      <c r="G749">
        <v>1</v>
      </c>
      <c r="J749">
        <v>0.94</v>
      </c>
      <c r="K749">
        <v>1</v>
      </c>
    </row>
    <row r="750" spans="1:13" x14ac:dyDescent="0.25">
      <c r="A750" s="1">
        <v>30</v>
      </c>
      <c r="B750" t="s">
        <v>11</v>
      </c>
      <c r="C750" t="s">
        <v>17</v>
      </c>
      <c r="D750">
        <v>1.0000000000000002E-2</v>
      </c>
      <c r="E750">
        <v>1.11E-2</v>
      </c>
      <c r="F750">
        <v>0.94</v>
      </c>
      <c r="G750">
        <v>1</v>
      </c>
      <c r="J750">
        <v>0.94</v>
      </c>
      <c r="K750" t="s">
        <v>4</v>
      </c>
    </row>
    <row r="751" spans="1:13" x14ac:dyDescent="0.25">
      <c r="A751" s="1">
        <v>30</v>
      </c>
      <c r="B751" t="s">
        <v>29</v>
      </c>
      <c r="C751" t="s">
        <v>29</v>
      </c>
      <c r="F751">
        <v>0.79</v>
      </c>
      <c r="G751">
        <v>0.76</v>
      </c>
      <c r="J751">
        <v>0.9</v>
      </c>
      <c r="K751">
        <v>0.91</v>
      </c>
    </row>
    <row r="752" spans="1:13" x14ac:dyDescent="0.25">
      <c r="A752" s="1">
        <v>31</v>
      </c>
      <c r="B752" t="s">
        <v>27</v>
      </c>
      <c r="C752" t="s">
        <v>18</v>
      </c>
      <c r="D752">
        <v>0.05</v>
      </c>
      <c r="E752">
        <v>0.05</v>
      </c>
      <c r="F752">
        <v>0.93</v>
      </c>
      <c r="G752">
        <v>0.71983712533311461</v>
      </c>
      <c r="H752">
        <v>0.71</v>
      </c>
      <c r="I752">
        <v>0.6819293820953336</v>
      </c>
      <c r="J752">
        <v>0.92</v>
      </c>
      <c r="K752">
        <v>0.53406958358182011</v>
      </c>
      <c r="L752">
        <v>0.93</v>
      </c>
      <c r="M752">
        <v>0.85</v>
      </c>
    </row>
    <row r="753" spans="1:13" x14ac:dyDescent="0.25">
      <c r="A753" s="1">
        <v>31</v>
      </c>
      <c r="B753" t="s">
        <v>27</v>
      </c>
      <c r="C753" t="s">
        <v>19</v>
      </c>
      <c r="D753">
        <v>0.08</v>
      </c>
      <c r="E753">
        <v>0.08</v>
      </c>
      <c r="F753">
        <v>0.75</v>
      </c>
      <c r="G753">
        <v>0.82114453792807274</v>
      </c>
      <c r="J753">
        <v>0.95</v>
      </c>
      <c r="K753">
        <v>0.74890519116342535</v>
      </c>
    </row>
    <row r="754" spans="1:13" x14ac:dyDescent="0.25">
      <c r="A754" s="1">
        <v>31</v>
      </c>
      <c r="B754" t="s">
        <v>27</v>
      </c>
      <c r="C754" t="s">
        <v>20</v>
      </c>
      <c r="D754">
        <v>0.08</v>
      </c>
      <c r="E754">
        <v>0.08</v>
      </c>
      <c r="F754">
        <v>0.76</v>
      </c>
      <c r="G754">
        <v>0.6882137839453325</v>
      </c>
      <c r="J754">
        <v>0.94</v>
      </c>
      <c r="K754">
        <v>0.99585973760807345</v>
      </c>
    </row>
    <row r="755" spans="1:13" x14ac:dyDescent="0.25">
      <c r="A755" s="1">
        <v>31</v>
      </c>
      <c r="B755" t="s">
        <v>27</v>
      </c>
      <c r="C755" t="s">
        <v>21</v>
      </c>
      <c r="D755">
        <v>0.06</v>
      </c>
      <c r="E755">
        <v>0.06</v>
      </c>
      <c r="F755">
        <v>0.55000000000000004</v>
      </c>
      <c r="G755">
        <v>0.54116483862731357</v>
      </c>
      <c r="J755">
        <v>0.92</v>
      </c>
      <c r="K755">
        <v>0.94418339294800235</v>
      </c>
    </row>
    <row r="756" spans="1:13" x14ac:dyDescent="0.25">
      <c r="A756" s="1">
        <v>31</v>
      </c>
      <c r="B756" t="s">
        <v>27</v>
      </c>
      <c r="C756" t="s">
        <v>22</v>
      </c>
      <c r="D756">
        <v>6.5000000000000002E-2</v>
      </c>
      <c r="E756">
        <v>6.5000000000000002E-2</v>
      </c>
      <c r="F756">
        <v>0.6</v>
      </c>
      <c r="G756">
        <v>0.54838709677419351</v>
      </c>
      <c r="J756">
        <v>0.93</v>
      </c>
      <c r="K756">
        <v>0.8828125</v>
      </c>
    </row>
    <row r="757" spans="1:13" x14ac:dyDescent="0.25">
      <c r="A757" s="1">
        <v>31</v>
      </c>
      <c r="B757" t="s">
        <v>27</v>
      </c>
      <c r="C757" t="s">
        <v>23</v>
      </c>
      <c r="D757">
        <v>6.5000000000000002E-2</v>
      </c>
      <c r="E757">
        <v>6.5000000000000002E-2</v>
      </c>
      <c r="F757">
        <v>0.6</v>
      </c>
      <c r="G757">
        <v>0.68996295048837986</v>
      </c>
      <c r="J757">
        <v>0.89</v>
      </c>
      <c r="K757">
        <v>0.98611111111111116</v>
      </c>
    </row>
    <row r="758" spans="1:13" x14ac:dyDescent="0.25">
      <c r="A758" s="1">
        <v>31</v>
      </c>
      <c r="B758" t="s">
        <v>27</v>
      </c>
      <c r="C758" t="s">
        <v>24</v>
      </c>
      <c r="D758">
        <v>0.02</v>
      </c>
      <c r="E758">
        <v>0.02</v>
      </c>
      <c r="F758">
        <v>0.95</v>
      </c>
      <c r="G758">
        <v>0.83535875369029589</v>
      </c>
      <c r="J758">
        <v>0.93</v>
      </c>
      <c r="K758">
        <v>0.59997601055535565</v>
      </c>
    </row>
    <row r="759" spans="1:13" x14ac:dyDescent="0.25">
      <c r="A759" s="1">
        <v>31</v>
      </c>
      <c r="B759" t="s">
        <v>2</v>
      </c>
      <c r="C759" t="s">
        <v>3</v>
      </c>
      <c r="D759">
        <v>6.142857142857143E-2</v>
      </c>
      <c r="E759">
        <v>6.142857142857143E-2</v>
      </c>
      <c r="F759">
        <v>0.85</v>
      </c>
      <c r="G759">
        <v>0.94059742023082149</v>
      </c>
      <c r="H759">
        <v>0.84</v>
      </c>
      <c r="I759">
        <v>0.88688747559089842</v>
      </c>
      <c r="J759">
        <v>0.9</v>
      </c>
      <c r="K759">
        <v>1</v>
      </c>
      <c r="L759">
        <v>0.85</v>
      </c>
      <c r="M759">
        <v>0.97562114319617788</v>
      </c>
    </row>
    <row r="760" spans="1:13" x14ac:dyDescent="0.25">
      <c r="A760" s="1">
        <v>31</v>
      </c>
      <c r="B760" t="s">
        <v>2</v>
      </c>
      <c r="C760" t="s">
        <v>33</v>
      </c>
      <c r="D760">
        <v>6.142857142857143E-2</v>
      </c>
      <c r="E760">
        <v>6.142857142857143E-2</v>
      </c>
      <c r="F760">
        <v>0.8</v>
      </c>
      <c r="G760">
        <v>0.86094316807738813</v>
      </c>
      <c r="J760">
        <v>0.8</v>
      </c>
      <c r="K760">
        <v>0.93222427603203939</v>
      </c>
    </row>
    <row r="761" spans="1:13" x14ac:dyDescent="0.25">
      <c r="A761" s="1">
        <v>31</v>
      </c>
      <c r="B761" t="s">
        <v>2</v>
      </c>
      <c r="C761" t="s">
        <v>34</v>
      </c>
      <c r="D761">
        <v>6.142857142857143E-2</v>
      </c>
      <c r="E761">
        <v>6.142857142857143E-2</v>
      </c>
      <c r="F761">
        <v>0.8</v>
      </c>
      <c r="G761">
        <v>0.87132352941176472</v>
      </c>
      <c r="J761">
        <v>0.95</v>
      </c>
      <c r="K761">
        <v>0.97026029675267222</v>
      </c>
    </row>
    <row r="762" spans="1:13" x14ac:dyDescent="0.25">
      <c r="A762" s="1">
        <v>31</v>
      </c>
      <c r="B762" t="s">
        <v>2</v>
      </c>
      <c r="C762" t="s">
        <v>5</v>
      </c>
      <c r="D762">
        <v>6.142857142857143E-2</v>
      </c>
      <c r="E762">
        <v>6.142857142857143E-2</v>
      </c>
      <c r="F762">
        <v>0.9</v>
      </c>
      <c r="G762" t="s">
        <v>4</v>
      </c>
      <c r="J762">
        <v>0.85</v>
      </c>
      <c r="K762" t="s">
        <v>4</v>
      </c>
    </row>
    <row r="763" spans="1:13" x14ac:dyDescent="0.25">
      <c r="A763" s="1">
        <v>31</v>
      </c>
      <c r="B763" t="s">
        <v>2</v>
      </c>
      <c r="C763" t="s">
        <v>6</v>
      </c>
      <c r="D763">
        <v>5.3999999999999999E-2</v>
      </c>
      <c r="E763">
        <v>5.3999999999999999E-2</v>
      </c>
      <c r="F763">
        <v>0.85</v>
      </c>
      <c r="G763">
        <v>0.7190763935584954</v>
      </c>
      <c r="K763" t="s">
        <v>4</v>
      </c>
    </row>
    <row r="764" spans="1:13" x14ac:dyDescent="0.25">
      <c r="A764" s="1">
        <v>31</v>
      </c>
      <c r="B764" t="s">
        <v>2</v>
      </c>
      <c r="C764" t="s">
        <v>7</v>
      </c>
      <c r="D764">
        <v>6.142857142857143E-2</v>
      </c>
      <c r="E764">
        <v>6.142857142857143E-2</v>
      </c>
      <c r="F764">
        <v>0.9</v>
      </c>
      <c r="G764">
        <v>0.90909090909090906</v>
      </c>
      <c r="J764">
        <v>0.9</v>
      </c>
      <c r="K764">
        <v>1</v>
      </c>
    </row>
    <row r="765" spans="1:13" x14ac:dyDescent="0.25">
      <c r="A765" s="1">
        <v>31</v>
      </c>
      <c r="B765" t="s">
        <v>2</v>
      </c>
      <c r="C765" t="s">
        <v>35</v>
      </c>
      <c r="D765">
        <v>6.142857142857143E-2</v>
      </c>
      <c r="E765">
        <v>6.142857142857143E-2</v>
      </c>
      <c r="F765">
        <v>0.8</v>
      </c>
      <c r="G765" t="s">
        <v>4</v>
      </c>
      <c r="J765">
        <v>0.8</v>
      </c>
      <c r="K765" t="s">
        <v>4</v>
      </c>
    </row>
    <row r="766" spans="1:13" x14ac:dyDescent="0.25">
      <c r="A766" s="1">
        <v>31</v>
      </c>
      <c r="B766" t="s">
        <v>2</v>
      </c>
      <c r="C766" t="s">
        <v>36</v>
      </c>
      <c r="D766">
        <v>6.142857142857143E-2</v>
      </c>
      <c r="E766">
        <v>6.142857142857143E-2</v>
      </c>
      <c r="F766">
        <v>0.8</v>
      </c>
      <c r="G766">
        <v>1</v>
      </c>
      <c r="J766">
        <v>0.8</v>
      </c>
      <c r="K766" t="s">
        <v>4</v>
      </c>
    </row>
    <row r="767" spans="1:13" x14ac:dyDescent="0.25">
      <c r="A767" s="1">
        <v>31</v>
      </c>
      <c r="B767" t="s">
        <v>28</v>
      </c>
      <c r="C767" t="s">
        <v>8</v>
      </c>
      <c r="E767">
        <v>3.5000000000000003E-2</v>
      </c>
      <c r="G767" t="s">
        <v>4</v>
      </c>
      <c r="H767">
        <v>0.74</v>
      </c>
      <c r="I767">
        <v>0.84201279462281842</v>
      </c>
      <c r="J767">
        <v>0.94</v>
      </c>
      <c r="K767">
        <v>0.85246350802991766</v>
      </c>
      <c r="L767">
        <v>0.94</v>
      </c>
      <c r="M767">
        <v>0.8568968418846119</v>
      </c>
    </row>
    <row r="768" spans="1:13" x14ac:dyDescent="0.25">
      <c r="A768" s="1">
        <v>31</v>
      </c>
      <c r="B768" t="s">
        <v>28</v>
      </c>
      <c r="C768" t="s">
        <v>9</v>
      </c>
      <c r="D768">
        <v>1.5432098765432094E-2</v>
      </c>
      <c r="E768">
        <v>1.5432098765432094E-2</v>
      </c>
      <c r="F768">
        <v>0.93</v>
      </c>
      <c r="G768">
        <v>0.78229576359902653</v>
      </c>
      <c r="J768">
        <v>0.94</v>
      </c>
      <c r="K768">
        <v>0.86695164306705852</v>
      </c>
    </row>
    <row r="769" spans="1:13" x14ac:dyDescent="0.25">
      <c r="A769" s="1">
        <v>31</v>
      </c>
      <c r="B769" t="s">
        <v>28</v>
      </c>
      <c r="C769" t="s">
        <v>10</v>
      </c>
      <c r="D769">
        <v>3.5000000000000003E-2</v>
      </c>
      <c r="F769">
        <v>0.83</v>
      </c>
      <c r="G769">
        <v>0.86834305521531929</v>
      </c>
      <c r="K769" t="s">
        <v>4</v>
      </c>
    </row>
    <row r="770" spans="1:13" x14ac:dyDescent="0.25">
      <c r="A770" s="1">
        <v>31</v>
      </c>
      <c r="B770" t="s">
        <v>11</v>
      </c>
      <c r="C770" t="s">
        <v>12</v>
      </c>
      <c r="D770">
        <v>2.0000000000000004E-2</v>
      </c>
      <c r="E770">
        <v>2.2200000000000001E-2</v>
      </c>
      <c r="F770">
        <v>0.9</v>
      </c>
      <c r="G770">
        <v>1</v>
      </c>
      <c r="H770">
        <v>0.91</v>
      </c>
      <c r="I770">
        <v>0.9684652282975742</v>
      </c>
      <c r="J770">
        <v>0.97</v>
      </c>
      <c r="K770">
        <v>0.9705454545454546</v>
      </c>
      <c r="L770">
        <v>0.93</v>
      </c>
      <c r="M770">
        <v>0.95610023190168958</v>
      </c>
    </row>
    <row r="771" spans="1:13" x14ac:dyDescent="0.25">
      <c r="A771" s="1">
        <v>31</v>
      </c>
      <c r="B771" t="s">
        <v>11</v>
      </c>
      <c r="C771" t="s">
        <v>13</v>
      </c>
      <c r="D771">
        <v>2.0000000000000004E-2</v>
      </c>
      <c r="E771">
        <v>2.2200000000000001E-2</v>
      </c>
      <c r="F771">
        <v>0.87</v>
      </c>
      <c r="G771">
        <v>1</v>
      </c>
      <c r="J771">
        <v>0.93</v>
      </c>
      <c r="K771">
        <v>0.91666666666666663</v>
      </c>
    </row>
    <row r="772" spans="1:13" x14ac:dyDescent="0.25">
      <c r="A772" s="1">
        <v>31</v>
      </c>
      <c r="B772" t="s">
        <v>11</v>
      </c>
      <c r="C772" t="s">
        <v>14</v>
      </c>
      <c r="D772">
        <v>2.5000000000000001E-2</v>
      </c>
      <c r="E772">
        <v>2.7699999999999999E-2</v>
      </c>
      <c r="F772">
        <v>0.94</v>
      </c>
      <c r="G772">
        <v>0.8738609131902968</v>
      </c>
      <c r="J772">
        <v>0.89</v>
      </c>
      <c r="K772">
        <v>0.96439093484419269</v>
      </c>
    </row>
    <row r="773" spans="1:13" x14ac:dyDescent="0.25">
      <c r="A773" s="1">
        <v>31</v>
      </c>
      <c r="B773" t="s">
        <v>11</v>
      </c>
      <c r="C773" t="s">
        <v>15</v>
      </c>
      <c r="D773">
        <v>1.0000000000000002E-2</v>
      </c>
      <c r="F773">
        <v>0.95</v>
      </c>
      <c r="G773">
        <v>1</v>
      </c>
      <c r="K773" t="s">
        <v>4</v>
      </c>
    </row>
    <row r="774" spans="1:13" x14ac:dyDescent="0.25">
      <c r="A774" s="1">
        <v>31</v>
      </c>
      <c r="B774" t="s">
        <v>11</v>
      </c>
      <c r="C774" t="s">
        <v>16</v>
      </c>
      <c r="D774">
        <v>1.4999999999999999E-2</v>
      </c>
      <c r="E774">
        <v>1.66E-2</v>
      </c>
      <c r="F774">
        <v>0.91</v>
      </c>
      <c r="G774">
        <v>1</v>
      </c>
      <c r="J774">
        <v>0.94</v>
      </c>
      <c r="K774">
        <v>0.9756838905775076</v>
      </c>
    </row>
    <row r="775" spans="1:13" x14ac:dyDescent="0.25">
      <c r="A775" s="1">
        <v>31</v>
      </c>
      <c r="B775" t="s">
        <v>11</v>
      </c>
      <c r="C775" t="s">
        <v>17</v>
      </c>
      <c r="D775">
        <v>1.0000000000000002E-2</v>
      </c>
      <c r="E775">
        <v>1.11E-2</v>
      </c>
      <c r="F775">
        <v>0.94</v>
      </c>
      <c r="G775">
        <v>1</v>
      </c>
      <c r="J775">
        <v>0.94</v>
      </c>
      <c r="K775" t="s">
        <v>4</v>
      </c>
    </row>
    <row r="776" spans="1:13" x14ac:dyDescent="0.25">
      <c r="A776" s="1">
        <v>31</v>
      </c>
      <c r="B776" t="s">
        <v>29</v>
      </c>
      <c r="C776" t="s">
        <v>29</v>
      </c>
      <c r="F776">
        <v>0.79</v>
      </c>
      <c r="G776">
        <v>0.8</v>
      </c>
      <c r="J776">
        <v>0.9</v>
      </c>
      <c r="K776">
        <v>0.9</v>
      </c>
    </row>
    <row r="777" spans="1:13" x14ac:dyDescent="0.25">
      <c r="A777" s="1">
        <v>32</v>
      </c>
      <c r="B777" t="s">
        <v>27</v>
      </c>
      <c r="C777" t="s">
        <v>18</v>
      </c>
      <c r="D777">
        <v>0.05</v>
      </c>
      <c r="E777">
        <v>0.05</v>
      </c>
      <c r="F777">
        <v>0.93</v>
      </c>
      <c r="G777">
        <v>0.77738803287822467</v>
      </c>
      <c r="H777">
        <v>0.71</v>
      </c>
      <c r="I777">
        <v>0.64994086930891082</v>
      </c>
      <c r="J777">
        <v>0.92</v>
      </c>
      <c r="K777">
        <v>0.70526308253139991</v>
      </c>
      <c r="L777">
        <v>0.93</v>
      </c>
      <c r="M777">
        <v>0.89</v>
      </c>
    </row>
    <row r="778" spans="1:13" x14ac:dyDescent="0.25">
      <c r="A778" s="1">
        <v>32</v>
      </c>
      <c r="B778" t="s">
        <v>27</v>
      </c>
      <c r="C778" t="s">
        <v>19</v>
      </c>
      <c r="D778">
        <v>0.08</v>
      </c>
      <c r="E778">
        <v>0.08</v>
      </c>
      <c r="F778">
        <v>0.75</v>
      </c>
      <c r="G778">
        <v>0.62669602115710965</v>
      </c>
      <c r="J778">
        <v>0.95</v>
      </c>
      <c r="K778">
        <v>0.78339433626633037</v>
      </c>
    </row>
    <row r="779" spans="1:13" x14ac:dyDescent="0.25">
      <c r="A779" s="1">
        <v>32</v>
      </c>
      <c r="B779" t="s">
        <v>27</v>
      </c>
      <c r="C779" t="s">
        <v>20</v>
      </c>
      <c r="D779">
        <v>0.08</v>
      </c>
      <c r="E779">
        <v>0.08</v>
      </c>
      <c r="F779">
        <v>0.76</v>
      </c>
      <c r="G779">
        <v>0.63230412455586538</v>
      </c>
      <c r="J779">
        <v>0.94</v>
      </c>
      <c r="K779">
        <v>0.9978526397866968</v>
      </c>
    </row>
    <row r="780" spans="1:13" x14ac:dyDescent="0.25">
      <c r="A780" s="1">
        <v>32</v>
      </c>
      <c r="B780" t="s">
        <v>27</v>
      </c>
      <c r="C780" t="s">
        <v>21</v>
      </c>
      <c r="D780">
        <v>0.06</v>
      </c>
      <c r="E780">
        <v>0.06</v>
      </c>
      <c r="F780">
        <v>0.55000000000000004</v>
      </c>
      <c r="G780">
        <v>0.53404500052516835</v>
      </c>
      <c r="J780">
        <v>0.92</v>
      </c>
      <c r="K780">
        <v>0.97328947689603829</v>
      </c>
    </row>
    <row r="781" spans="1:13" x14ac:dyDescent="0.25">
      <c r="A781" s="1">
        <v>32</v>
      </c>
      <c r="B781" t="s">
        <v>27</v>
      </c>
      <c r="C781" t="s">
        <v>22</v>
      </c>
      <c r="D781">
        <v>6.5000000000000002E-2</v>
      </c>
      <c r="E781">
        <v>6.5000000000000002E-2</v>
      </c>
      <c r="F781">
        <v>0.6</v>
      </c>
      <c r="G781">
        <v>0.57603686635944695</v>
      </c>
      <c r="J781">
        <v>0.93</v>
      </c>
      <c r="K781">
        <v>0.91973010702652391</v>
      </c>
    </row>
    <row r="782" spans="1:13" x14ac:dyDescent="0.25">
      <c r="A782" s="1">
        <v>32</v>
      </c>
      <c r="B782" t="s">
        <v>27</v>
      </c>
      <c r="C782" t="s">
        <v>23</v>
      </c>
      <c r="D782">
        <v>6.5000000000000002E-2</v>
      </c>
      <c r="E782">
        <v>6.5000000000000002E-2</v>
      </c>
      <c r="F782">
        <v>0.6</v>
      </c>
      <c r="G782">
        <v>0.71373617566917791</v>
      </c>
      <c r="J782">
        <v>0.89</v>
      </c>
      <c r="K782">
        <v>0.98980186480186483</v>
      </c>
    </row>
    <row r="783" spans="1:13" x14ac:dyDescent="0.25">
      <c r="A783" s="1">
        <v>32</v>
      </c>
      <c r="B783" t="s">
        <v>27</v>
      </c>
      <c r="C783" t="s">
        <v>24</v>
      </c>
      <c r="D783">
        <v>0.02</v>
      </c>
      <c r="E783">
        <v>0.02</v>
      </c>
      <c r="F783">
        <v>0.95</v>
      </c>
      <c r="G783">
        <v>0.87539020227113151</v>
      </c>
      <c r="J783">
        <v>0.93</v>
      </c>
      <c r="K783">
        <v>0.70970967395816742</v>
      </c>
    </row>
    <row r="784" spans="1:13" x14ac:dyDescent="0.25">
      <c r="A784" s="1">
        <v>32</v>
      </c>
      <c r="B784" t="s">
        <v>2</v>
      </c>
      <c r="C784" t="s">
        <v>3</v>
      </c>
      <c r="D784">
        <v>6.142857142857143E-2</v>
      </c>
      <c r="E784">
        <v>6.142857142857143E-2</v>
      </c>
      <c r="F784">
        <v>0.85</v>
      </c>
      <c r="G784">
        <v>0.9291774891774891</v>
      </c>
      <c r="H784">
        <v>0.84</v>
      </c>
      <c r="I784">
        <v>0.90847854251718463</v>
      </c>
      <c r="J784">
        <v>0.9</v>
      </c>
      <c r="K784">
        <v>1</v>
      </c>
      <c r="L784">
        <v>0.85</v>
      </c>
      <c r="M784">
        <v>0.96874051593323218</v>
      </c>
    </row>
    <row r="785" spans="1:13" x14ac:dyDescent="0.25">
      <c r="A785" s="1">
        <v>32</v>
      </c>
      <c r="B785" t="s">
        <v>2</v>
      </c>
      <c r="C785" t="s">
        <v>33</v>
      </c>
      <c r="D785">
        <v>6.142857142857143E-2</v>
      </c>
      <c r="E785">
        <v>6.142857142857143E-2</v>
      </c>
      <c r="F785">
        <v>0.8</v>
      </c>
      <c r="G785">
        <v>1</v>
      </c>
      <c r="J785">
        <v>0.8</v>
      </c>
      <c r="K785">
        <v>0.9</v>
      </c>
    </row>
    <row r="786" spans="1:13" x14ac:dyDescent="0.25">
      <c r="A786" s="1">
        <v>32</v>
      </c>
      <c r="B786" t="s">
        <v>2</v>
      </c>
      <c r="C786" t="s">
        <v>34</v>
      </c>
      <c r="D786">
        <v>6.142857142857143E-2</v>
      </c>
      <c r="E786">
        <v>6.142857142857143E-2</v>
      </c>
      <c r="F786">
        <v>0.8</v>
      </c>
      <c r="G786">
        <v>0.92162554426705368</v>
      </c>
      <c r="J786">
        <v>0.95</v>
      </c>
      <c r="K786">
        <v>0.97496206373292882</v>
      </c>
    </row>
    <row r="787" spans="1:13" x14ac:dyDescent="0.25">
      <c r="A787" s="1">
        <v>32</v>
      </c>
      <c r="B787" t="s">
        <v>2</v>
      </c>
      <c r="C787" t="s">
        <v>5</v>
      </c>
      <c r="D787">
        <v>6.142857142857143E-2</v>
      </c>
      <c r="E787">
        <v>6.142857142857143E-2</v>
      </c>
      <c r="F787">
        <v>0.9</v>
      </c>
      <c r="G787" t="s">
        <v>4</v>
      </c>
      <c r="J787">
        <v>0.85</v>
      </c>
      <c r="K787" t="s">
        <v>4</v>
      </c>
    </row>
    <row r="788" spans="1:13" x14ac:dyDescent="0.25">
      <c r="A788" s="1">
        <v>32</v>
      </c>
      <c r="B788" t="s">
        <v>2</v>
      </c>
      <c r="C788" t="s">
        <v>6</v>
      </c>
      <c r="D788">
        <v>5.3999999999999999E-2</v>
      </c>
      <c r="E788">
        <v>5.3999999999999999E-2</v>
      </c>
      <c r="F788">
        <v>0.85</v>
      </c>
      <c r="G788">
        <v>0.70622789165713806</v>
      </c>
      <c r="K788" t="s">
        <v>4</v>
      </c>
    </row>
    <row r="789" spans="1:13" x14ac:dyDescent="0.25">
      <c r="A789" s="1">
        <v>32</v>
      </c>
      <c r="B789" t="s">
        <v>2</v>
      </c>
      <c r="C789" t="s">
        <v>7</v>
      </c>
      <c r="D789">
        <v>6.142857142857143E-2</v>
      </c>
      <c r="E789">
        <v>6.142857142857143E-2</v>
      </c>
      <c r="F789">
        <v>0.9</v>
      </c>
      <c r="G789">
        <v>0.9658792650918635</v>
      </c>
      <c r="J789">
        <v>0.9</v>
      </c>
      <c r="K789">
        <v>1</v>
      </c>
    </row>
    <row r="790" spans="1:13" x14ac:dyDescent="0.25">
      <c r="A790" s="1">
        <v>32</v>
      </c>
      <c r="B790" t="s">
        <v>2</v>
      </c>
      <c r="C790" t="s">
        <v>35</v>
      </c>
      <c r="D790">
        <v>6.142857142857143E-2</v>
      </c>
      <c r="E790">
        <v>6.142857142857143E-2</v>
      </c>
      <c r="F790">
        <v>0.8</v>
      </c>
      <c r="G790" t="s">
        <v>4</v>
      </c>
      <c r="J790">
        <v>0.8</v>
      </c>
      <c r="K790" t="s">
        <v>4</v>
      </c>
    </row>
    <row r="791" spans="1:13" x14ac:dyDescent="0.25">
      <c r="A791" s="1">
        <v>32</v>
      </c>
      <c r="B791" t="s">
        <v>2</v>
      </c>
      <c r="C791" t="s">
        <v>36</v>
      </c>
      <c r="D791">
        <v>6.142857142857143E-2</v>
      </c>
      <c r="E791">
        <v>6.142857142857143E-2</v>
      </c>
      <c r="F791">
        <v>0.8</v>
      </c>
      <c r="G791">
        <v>0.90350284666602332</v>
      </c>
      <c r="J791">
        <v>0.8</v>
      </c>
      <c r="K791" t="s">
        <v>4</v>
      </c>
    </row>
    <row r="792" spans="1:13" x14ac:dyDescent="0.25">
      <c r="A792" s="1">
        <v>32</v>
      </c>
      <c r="B792" t="s">
        <v>28</v>
      </c>
      <c r="C792" t="s">
        <v>8</v>
      </c>
      <c r="E792">
        <v>3.5000000000000003E-2</v>
      </c>
      <c r="G792" t="s">
        <v>4</v>
      </c>
      <c r="H792">
        <v>0.74</v>
      </c>
      <c r="I792">
        <v>0.83616398409398363</v>
      </c>
      <c r="J792">
        <v>0.94</v>
      </c>
      <c r="K792">
        <v>0.92818285984227622</v>
      </c>
      <c r="L792">
        <v>0.94</v>
      </c>
      <c r="M792">
        <v>0.90159307971293157</v>
      </c>
    </row>
    <row r="793" spans="1:13" x14ac:dyDescent="0.25">
      <c r="A793" s="1">
        <v>32</v>
      </c>
      <c r="B793" t="s">
        <v>28</v>
      </c>
      <c r="C793" t="s">
        <v>9</v>
      </c>
      <c r="D793">
        <v>1.5432098765432094E-2</v>
      </c>
      <c r="E793">
        <v>1.5432098765432094E-2</v>
      </c>
      <c r="F793">
        <v>0.93</v>
      </c>
      <c r="G793">
        <v>0.8435668434272956</v>
      </c>
      <c r="J793">
        <v>0.94</v>
      </c>
      <c r="K793">
        <v>0.84128745837957819</v>
      </c>
    </row>
    <row r="794" spans="1:13" x14ac:dyDescent="0.25">
      <c r="A794" s="1">
        <v>32</v>
      </c>
      <c r="B794" t="s">
        <v>28</v>
      </c>
      <c r="C794" t="s">
        <v>10</v>
      </c>
      <c r="D794">
        <v>3.5000000000000003E-2</v>
      </c>
      <c r="F794">
        <v>0.83</v>
      </c>
      <c r="G794">
        <v>0.83289993676889029</v>
      </c>
      <c r="K794" t="s">
        <v>4</v>
      </c>
    </row>
    <row r="795" spans="1:13" x14ac:dyDescent="0.25">
      <c r="A795" s="1">
        <v>32</v>
      </c>
      <c r="B795" t="s">
        <v>11</v>
      </c>
      <c r="C795" t="s">
        <v>12</v>
      </c>
      <c r="D795">
        <v>2.0000000000000004E-2</v>
      </c>
      <c r="E795">
        <v>2.2200000000000001E-2</v>
      </c>
      <c r="F795">
        <v>0.9</v>
      </c>
      <c r="G795">
        <v>1</v>
      </c>
      <c r="H795">
        <v>0.91</v>
      </c>
      <c r="I795">
        <v>0.98449510015009356</v>
      </c>
      <c r="J795">
        <v>0.97</v>
      </c>
      <c r="K795">
        <v>0.98274988692899146</v>
      </c>
      <c r="L795">
        <v>0.93</v>
      </c>
      <c r="M795">
        <v>0.93515102689596619</v>
      </c>
    </row>
    <row r="796" spans="1:13" x14ac:dyDescent="0.25">
      <c r="A796" s="1">
        <v>32</v>
      </c>
      <c r="B796" t="s">
        <v>11</v>
      </c>
      <c r="C796" t="s">
        <v>13</v>
      </c>
      <c r="D796">
        <v>2.0000000000000004E-2</v>
      </c>
      <c r="E796">
        <v>2.2200000000000001E-2</v>
      </c>
      <c r="F796">
        <v>0.87</v>
      </c>
      <c r="G796">
        <v>1</v>
      </c>
      <c r="J796">
        <v>0.93</v>
      </c>
      <c r="K796">
        <v>0.91666666666666663</v>
      </c>
    </row>
    <row r="797" spans="1:13" x14ac:dyDescent="0.25">
      <c r="A797" s="1">
        <v>32</v>
      </c>
      <c r="B797" t="s">
        <v>11</v>
      </c>
      <c r="C797" t="s">
        <v>14</v>
      </c>
      <c r="D797">
        <v>2.5000000000000001E-2</v>
      </c>
      <c r="E797">
        <v>2.7699999999999999E-2</v>
      </c>
      <c r="F797">
        <v>0.94</v>
      </c>
      <c r="G797">
        <v>0.9379804006003738</v>
      </c>
      <c r="J797">
        <v>0.89</v>
      </c>
      <c r="K797">
        <v>0.87295482295482296</v>
      </c>
    </row>
    <row r="798" spans="1:13" x14ac:dyDescent="0.25">
      <c r="A798" s="1">
        <v>32</v>
      </c>
      <c r="B798" t="s">
        <v>11</v>
      </c>
      <c r="C798" t="s">
        <v>15</v>
      </c>
      <c r="D798">
        <v>1.0000000000000002E-2</v>
      </c>
      <c r="F798">
        <v>0.95</v>
      </c>
      <c r="G798">
        <v>1</v>
      </c>
      <c r="K798" t="s">
        <v>4</v>
      </c>
    </row>
    <row r="799" spans="1:13" x14ac:dyDescent="0.25">
      <c r="A799" s="1">
        <v>32</v>
      </c>
      <c r="B799" t="s">
        <v>11</v>
      </c>
      <c r="C799" t="s">
        <v>16</v>
      </c>
      <c r="D799">
        <v>1.4999999999999999E-2</v>
      </c>
      <c r="E799">
        <v>1.66E-2</v>
      </c>
      <c r="F799">
        <v>0.91</v>
      </c>
      <c r="G799">
        <v>1</v>
      </c>
      <c r="J799">
        <v>0.94</v>
      </c>
      <c r="K799">
        <v>1</v>
      </c>
    </row>
    <row r="800" spans="1:13" x14ac:dyDescent="0.25">
      <c r="A800" s="1">
        <v>32</v>
      </c>
      <c r="B800" t="s">
        <v>11</v>
      </c>
      <c r="C800" t="s">
        <v>17</v>
      </c>
      <c r="D800">
        <v>1.0000000000000002E-2</v>
      </c>
      <c r="E800">
        <v>1.11E-2</v>
      </c>
      <c r="F800">
        <v>0.94</v>
      </c>
      <c r="G800">
        <v>1</v>
      </c>
      <c r="J800">
        <v>0.94</v>
      </c>
      <c r="K800" t="s">
        <v>4</v>
      </c>
    </row>
    <row r="801" spans="1:13" x14ac:dyDescent="0.25">
      <c r="A801" s="1">
        <v>32</v>
      </c>
      <c r="B801" t="s">
        <v>29</v>
      </c>
      <c r="C801" t="s">
        <v>29</v>
      </c>
      <c r="F801">
        <v>0.79</v>
      </c>
      <c r="G801">
        <v>0.8</v>
      </c>
      <c r="J801">
        <v>0.9</v>
      </c>
      <c r="K801">
        <v>0.92</v>
      </c>
    </row>
    <row r="802" spans="1:13" x14ac:dyDescent="0.25">
      <c r="A802" s="1">
        <v>33</v>
      </c>
      <c r="B802" t="s">
        <v>27</v>
      </c>
      <c r="C802" t="s">
        <v>18</v>
      </c>
      <c r="D802">
        <v>0.05</v>
      </c>
      <c r="E802">
        <v>0.05</v>
      </c>
      <c r="F802">
        <v>0.93</v>
      </c>
      <c r="G802">
        <v>0.5297071247960714</v>
      </c>
      <c r="H802">
        <v>0.71</v>
      </c>
      <c r="I802">
        <v>0.65378243478288645</v>
      </c>
      <c r="J802">
        <v>0.92</v>
      </c>
      <c r="K802">
        <v>0.62095579683002089</v>
      </c>
      <c r="L802">
        <v>0.93</v>
      </c>
      <c r="M802">
        <v>0.88</v>
      </c>
    </row>
    <row r="803" spans="1:13" x14ac:dyDescent="0.25">
      <c r="A803" s="1">
        <v>33</v>
      </c>
      <c r="B803" t="s">
        <v>27</v>
      </c>
      <c r="C803" t="s">
        <v>19</v>
      </c>
      <c r="D803">
        <v>0.08</v>
      </c>
      <c r="E803">
        <v>0.08</v>
      </c>
      <c r="F803">
        <v>0.75</v>
      </c>
      <c r="G803">
        <v>0.85084389294091001</v>
      </c>
      <c r="J803">
        <v>0.95</v>
      </c>
      <c r="K803">
        <v>0.86106486966885387</v>
      </c>
    </row>
    <row r="804" spans="1:13" x14ac:dyDescent="0.25">
      <c r="A804" s="1">
        <v>33</v>
      </c>
      <c r="B804" t="s">
        <v>27</v>
      </c>
      <c r="C804" t="s">
        <v>20</v>
      </c>
      <c r="D804">
        <v>0.08</v>
      </c>
      <c r="E804">
        <v>0.08</v>
      </c>
      <c r="F804">
        <v>0.76</v>
      </c>
      <c r="G804">
        <v>0.60418994610229582</v>
      </c>
      <c r="J804">
        <v>0.94</v>
      </c>
      <c r="K804">
        <v>0.98499277279922237</v>
      </c>
    </row>
    <row r="805" spans="1:13" x14ac:dyDescent="0.25">
      <c r="A805" s="1">
        <v>33</v>
      </c>
      <c r="B805" t="s">
        <v>27</v>
      </c>
      <c r="C805" t="s">
        <v>21</v>
      </c>
      <c r="D805">
        <v>0.06</v>
      </c>
      <c r="E805">
        <v>0.06</v>
      </c>
      <c r="F805">
        <v>0.55000000000000004</v>
      </c>
      <c r="G805">
        <v>0.49795071216162617</v>
      </c>
      <c r="J805">
        <v>0.92</v>
      </c>
      <c r="K805">
        <v>0.95819478656830648</v>
      </c>
    </row>
    <row r="806" spans="1:13" x14ac:dyDescent="0.25">
      <c r="A806" s="1">
        <v>33</v>
      </c>
      <c r="B806" t="s">
        <v>27</v>
      </c>
      <c r="C806" t="s">
        <v>22</v>
      </c>
      <c r="D806">
        <v>6.5000000000000002E-2</v>
      </c>
      <c r="E806">
        <v>6.5000000000000002E-2</v>
      </c>
      <c r="F806">
        <v>0.6</v>
      </c>
      <c r="G806">
        <v>0.59010908583975186</v>
      </c>
      <c r="J806">
        <v>0.93</v>
      </c>
      <c r="K806">
        <v>0.85940730530668508</v>
      </c>
    </row>
    <row r="807" spans="1:13" x14ac:dyDescent="0.25">
      <c r="A807" s="1">
        <v>33</v>
      </c>
      <c r="B807" t="s">
        <v>27</v>
      </c>
      <c r="C807" t="s">
        <v>23</v>
      </c>
      <c r="D807">
        <v>6.5000000000000002E-2</v>
      </c>
      <c r="E807">
        <v>6.5000000000000002E-2</v>
      </c>
      <c r="F807">
        <v>0.6</v>
      </c>
      <c r="G807">
        <v>0.68825890362241526</v>
      </c>
      <c r="J807">
        <v>0.89</v>
      </c>
      <c r="K807">
        <v>1</v>
      </c>
    </row>
    <row r="808" spans="1:13" x14ac:dyDescent="0.25">
      <c r="A808" s="1">
        <v>33</v>
      </c>
      <c r="B808" t="s">
        <v>27</v>
      </c>
      <c r="C808" t="s">
        <v>24</v>
      </c>
      <c r="D808">
        <v>0.02</v>
      </c>
      <c r="E808">
        <v>0.02</v>
      </c>
      <c r="F808">
        <v>0.95</v>
      </c>
      <c r="G808">
        <v>0.93647986004069383</v>
      </c>
      <c r="J808">
        <v>0.93</v>
      </c>
      <c r="K808">
        <v>0.64006842225756899</v>
      </c>
    </row>
    <row r="809" spans="1:13" x14ac:dyDescent="0.25">
      <c r="A809" s="1">
        <v>33</v>
      </c>
      <c r="B809" t="s">
        <v>2</v>
      </c>
      <c r="C809" t="s">
        <v>3</v>
      </c>
      <c r="D809">
        <v>6.142857142857143E-2</v>
      </c>
      <c r="E809">
        <v>6.142857142857143E-2</v>
      </c>
      <c r="F809">
        <v>0.85</v>
      </c>
      <c r="G809">
        <v>0.99792960662525876</v>
      </c>
      <c r="H809">
        <v>0.84</v>
      </c>
      <c r="I809">
        <v>0.86941949059538204</v>
      </c>
      <c r="J809">
        <v>0.9</v>
      </c>
      <c r="K809">
        <v>0.98893805309734517</v>
      </c>
      <c r="L809">
        <v>0.85</v>
      </c>
      <c r="M809">
        <v>0.88869986396662592</v>
      </c>
    </row>
    <row r="810" spans="1:13" x14ac:dyDescent="0.25">
      <c r="A810" s="1">
        <v>33</v>
      </c>
      <c r="B810" t="s">
        <v>2</v>
      </c>
      <c r="C810" t="s">
        <v>33</v>
      </c>
      <c r="D810">
        <v>6.142857142857143E-2</v>
      </c>
      <c r="E810">
        <v>6.142857142857143E-2</v>
      </c>
      <c r="F810">
        <v>0.8</v>
      </c>
      <c r="G810">
        <v>0.81407702523240366</v>
      </c>
      <c r="J810">
        <v>0.8</v>
      </c>
      <c r="K810">
        <v>0.9429429429429429</v>
      </c>
    </row>
    <row r="811" spans="1:13" x14ac:dyDescent="0.25">
      <c r="A811" s="1">
        <v>33</v>
      </c>
      <c r="B811" t="s">
        <v>2</v>
      </c>
      <c r="C811" t="s">
        <v>34</v>
      </c>
      <c r="D811">
        <v>6.142857142857143E-2</v>
      </c>
      <c r="E811">
        <v>6.142857142857143E-2</v>
      </c>
      <c r="F811">
        <v>0.8</v>
      </c>
      <c r="G811">
        <v>0.94140625</v>
      </c>
      <c r="J811">
        <v>0.95</v>
      </c>
      <c r="K811">
        <v>0.9611542730299667</v>
      </c>
    </row>
    <row r="812" spans="1:13" x14ac:dyDescent="0.25">
      <c r="A812" s="1">
        <v>33</v>
      </c>
      <c r="B812" t="s">
        <v>2</v>
      </c>
      <c r="C812" t="s">
        <v>5</v>
      </c>
      <c r="D812">
        <v>6.142857142857143E-2</v>
      </c>
      <c r="E812">
        <v>6.142857142857143E-2</v>
      </c>
      <c r="F812">
        <v>0.9</v>
      </c>
      <c r="G812">
        <v>0.96153135963562508</v>
      </c>
      <c r="J812">
        <v>0.85</v>
      </c>
      <c r="K812">
        <v>0.66176418679624904</v>
      </c>
    </row>
    <row r="813" spans="1:13" x14ac:dyDescent="0.25">
      <c r="A813" s="1">
        <v>33</v>
      </c>
      <c r="B813" t="s">
        <v>2</v>
      </c>
      <c r="C813" t="s">
        <v>6</v>
      </c>
      <c r="D813">
        <v>5.3999999999999999E-2</v>
      </c>
      <c r="E813">
        <v>5.3999999999999999E-2</v>
      </c>
      <c r="F813">
        <v>0.85</v>
      </c>
      <c r="G813">
        <v>0.59951340589152824</v>
      </c>
      <c r="K813" t="s">
        <v>4</v>
      </c>
    </row>
    <row r="814" spans="1:13" x14ac:dyDescent="0.25">
      <c r="A814" s="1">
        <v>33</v>
      </c>
      <c r="B814" t="s">
        <v>2</v>
      </c>
      <c r="C814" t="s">
        <v>7</v>
      </c>
      <c r="D814">
        <v>6.142857142857143E-2</v>
      </c>
      <c r="E814">
        <v>6.142857142857143E-2</v>
      </c>
      <c r="F814">
        <v>0.9</v>
      </c>
      <c r="G814" t="s">
        <v>4</v>
      </c>
      <c r="J814">
        <v>0.9</v>
      </c>
      <c r="K814" t="s">
        <v>4</v>
      </c>
    </row>
    <row r="815" spans="1:13" x14ac:dyDescent="0.25">
      <c r="A815" s="1">
        <v>33</v>
      </c>
      <c r="B815" t="s">
        <v>2</v>
      </c>
      <c r="C815" t="s">
        <v>35</v>
      </c>
      <c r="D815">
        <v>6.142857142857143E-2</v>
      </c>
      <c r="E815">
        <v>6.142857142857143E-2</v>
      </c>
      <c r="F815">
        <v>0.8</v>
      </c>
      <c r="G815" t="s">
        <v>4</v>
      </c>
      <c r="J815">
        <v>0.8</v>
      </c>
      <c r="K815" t="s">
        <v>4</v>
      </c>
    </row>
    <row r="816" spans="1:13" x14ac:dyDescent="0.25">
      <c r="A816" s="1">
        <v>33</v>
      </c>
      <c r="B816" t="s">
        <v>2</v>
      </c>
      <c r="C816" t="s">
        <v>36</v>
      </c>
      <c r="D816">
        <v>6.142857142857143E-2</v>
      </c>
      <c r="E816">
        <v>6.142857142857143E-2</v>
      </c>
      <c r="F816">
        <v>0.8</v>
      </c>
      <c r="G816" t="s">
        <v>4</v>
      </c>
      <c r="J816">
        <v>0.8</v>
      </c>
      <c r="K816" t="s">
        <v>4</v>
      </c>
    </row>
    <row r="817" spans="1:13" x14ac:dyDescent="0.25">
      <c r="A817" s="1">
        <v>33</v>
      </c>
      <c r="B817" t="s">
        <v>28</v>
      </c>
      <c r="C817" t="s">
        <v>8</v>
      </c>
      <c r="E817">
        <v>3.5000000000000003E-2</v>
      </c>
      <c r="G817" t="s">
        <v>4</v>
      </c>
      <c r="H817">
        <v>0.74</v>
      </c>
      <c r="I817">
        <v>0.68661966503984972</v>
      </c>
      <c r="J817">
        <v>0.94</v>
      </c>
      <c r="K817">
        <v>0.74886112719017395</v>
      </c>
      <c r="L817">
        <v>0.94</v>
      </c>
      <c r="M817">
        <v>0.78681437700974088</v>
      </c>
    </row>
    <row r="818" spans="1:13" x14ac:dyDescent="0.25">
      <c r="A818" s="1">
        <v>33</v>
      </c>
      <c r="B818" t="s">
        <v>28</v>
      </c>
      <c r="C818" t="s">
        <v>9</v>
      </c>
      <c r="D818">
        <v>1.5432098765432094E-2</v>
      </c>
      <c r="E818">
        <v>1.5432098765432094E-2</v>
      </c>
      <c r="F818">
        <v>0.93</v>
      </c>
      <c r="G818">
        <v>0.80808274276958436</v>
      </c>
      <c r="J818">
        <v>0.94</v>
      </c>
      <c r="K818">
        <v>0.87289234760051881</v>
      </c>
    </row>
    <row r="819" spans="1:13" x14ac:dyDescent="0.25">
      <c r="A819" s="1">
        <v>33</v>
      </c>
      <c r="B819" t="s">
        <v>28</v>
      </c>
      <c r="C819" t="s">
        <v>10</v>
      </c>
      <c r="D819">
        <v>3.5000000000000003E-2</v>
      </c>
      <c r="F819">
        <v>0.83</v>
      </c>
      <c r="G819">
        <v>0.63306451612903214</v>
      </c>
      <c r="K819" t="s">
        <v>4</v>
      </c>
    </row>
    <row r="820" spans="1:13" x14ac:dyDescent="0.25">
      <c r="A820" s="1">
        <v>33</v>
      </c>
      <c r="B820" t="s">
        <v>11</v>
      </c>
      <c r="C820" t="s">
        <v>12</v>
      </c>
      <c r="D820">
        <v>2.0000000000000004E-2</v>
      </c>
      <c r="E820">
        <v>2.2200000000000001E-2</v>
      </c>
      <c r="F820">
        <v>0.9</v>
      </c>
      <c r="G820">
        <v>1</v>
      </c>
      <c r="H820">
        <v>0.91</v>
      </c>
      <c r="I820">
        <v>0.96015252133727536</v>
      </c>
      <c r="J820">
        <v>0.97</v>
      </c>
      <c r="K820">
        <v>0.95688502673796805</v>
      </c>
      <c r="L820">
        <v>0.93</v>
      </c>
      <c r="M820">
        <v>0.94984317194841783</v>
      </c>
    </row>
    <row r="821" spans="1:13" x14ac:dyDescent="0.25">
      <c r="A821" s="1">
        <v>33</v>
      </c>
      <c r="B821" t="s">
        <v>11</v>
      </c>
      <c r="C821" t="s">
        <v>13</v>
      </c>
      <c r="D821">
        <v>2.0000000000000004E-2</v>
      </c>
      <c r="E821">
        <v>2.2200000000000001E-2</v>
      </c>
      <c r="F821">
        <v>0.87</v>
      </c>
      <c r="G821">
        <v>1</v>
      </c>
      <c r="J821">
        <v>0.93</v>
      </c>
      <c r="K821">
        <v>0.91666666666666663</v>
      </c>
    </row>
    <row r="822" spans="1:13" x14ac:dyDescent="0.25">
      <c r="A822" s="1">
        <v>33</v>
      </c>
      <c r="B822" t="s">
        <v>11</v>
      </c>
      <c r="C822" t="s">
        <v>14</v>
      </c>
      <c r="D822">
        <v>2.5000000000000001E-2</v>
      </c>
      <c r="E822">
        <v>2.7699999999999999E-2</v>
      </c>
      <c r="F822">
        <v>0.94</v>
      </c>
      <c r="G822">
        <v>0.84061008534910098</v>
      </c>
      <c r="J822">
        <v>0.89</v>
      </c>
      <c r="K822">
        <v>1</v>
      </c>
    </row>
    <row r="823" spans="1:13" x14ac:dyDescent="0.25">
      <c r="A823" s="1">
        <v>33</v>
      </c>
      <c r="B823" t="s">
        <v>11</v>
      </c>
      <c r="C823" t="s">
        <v>15</v>
      </c>
      <c r="D823">
        <v>1.0000000000000002E-2</v>
      </c>
      <c r="F823">
        <v>0.95</v>
      </c>
      <c r="G823">
        <v>1</v>
      </c>
      <c r="K823" t="s">
        <v>4</v>
      </c>
    </row>
    <row r="824" spans="1:13" x14ac:dyDescent="0.25">
      <c r="A824" s="1">
        <v>33</v>
      </c>
      <c r="B824" t="s">
        <v>11</v>
      </c>
      <c r="C824" t="s">
        <v>16</v>
      </c>
      <c r="D824">
        <v>1.4999999999999999E-2</v>
      </c>
      <c r="E824">
        <v>1.66E-2</v>
      </c>
      <c r="F824">
        <v>0.91</v>
      </c>
      <c r="G824">
        <v>1</v>
      </c>
      <c r="J824">
        <v>0.94</v>
      </c>
      <c r="K824">
        <v>0.90109890109890112</v>
      </c>
    </row>
    <row r="825" spans="1:13" x14ac:dyDescent="0.25">
      <c r="A825" s="1">
        <v>33</v>
      </c>
      <c r="B825" t="s">
        <v>11</v>
      </c>
      <c r="C825" t="s">
        <v>17</v>
      </c>
      <c r="D825">
        <v>1.0000000000000002E-2</v>
      </c>
      <c r="E825">
        <v>1.11E-2</v>
      </c>
      <c r="F825">
        <v>0.94</v>
      </c>
      <c r="G825">
        <v>1</v>
      </c>
      <c r="J825">
        <v>0.94</v>
      </c>
      <c r="K825" t="s">
        <v>4</v>
      </c>
    </row>
    <row r="826" spans="1:13" x14ac:dyDescent="0.25">
      <c r="A826" s="1">
        <v>33</v>
      </c>
      <c r="B826" t="s">
        <v>29</v>
      </c>
      <c r="C826" t="s">
        <v>29</v>
      </c>
      <c r="F826">
        <v>0.79</v>
      </c>
      <c r="G826">
        <v>0.77</v>
      </c>
      <c r="J826">
        <v>0.9</v>
      </c>
      <c r="K826">
        <v>0.88</v>
      </c>
    </row>
  </sheetData>
  <autoFilter ref="A1:O76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L1287"/>
  <sheetViews>
    <sheetView topLeftCell="A1190" workbookViewId="0">
      <selection activeCell="A1242" sqref="A1242:L1287"/>
    </sheetView>
  </sheetViews>
  <sheetFormatPr baseColWidth="10" defaultRowHeight="15" x14ac:dyDescent="0.25"/>
  <sheetData>
    <row r="1" spans="1:12" ht="30" x14ac:dyDescent="0.25">
      <c r="A1" s="72" t="s">
        <v>31</v>
      </c>
      <c r="B1" s="72" t="s">
        <v>176</v>
      </c>
      <c r="C1" s="73" t="s">
        <v>47</v>
      </c>
      <c r="D1" s="74" t="s">
        <v>175</v>
      </c>
      <c r="E1" s="75" t="s">
        <v>181</v>
      </c>
      <c r="F1" s="77" t="s">
        <v>186</v>
      </c>
      <c r="G1" s="77" t="s">
        <v>202</v>
      </c>
      <c r="H1" s="77" t="s">
        <v>203</v>
      </c>
      <c r="I1" s="75" t="s">
        <v>185</v>
      </c>
      <c r="J1" s="75" t="s">
        <v>184</v>
      </c>
      <c r="K1" s="75" t="s">
        <v>183</v>
      </c>
      <c r="L1" s="75" t="s">
        <v>182</v>
      </c>
    </row>
    <row r="2" spans="1:12" x14ac:dyDescent="0.25">
      <c r="A2">
        <v>1</v>
      </c>
      <c r="B2" t="s">
        <v>53</v>
      </c>
      <c r="C2" t="s">
        <v>18</v>
      </c>
      <c r="D2" t="s">
        <v>55</v>
      </c>
      <c r="E2">
        <v>0.66718366734907253</v>
      </c>
      <c r="F2">
        <v>55</v>
      </c>
      <c r="G2">
        <v>0</v>
      </c>
      <c r="H2">
        <v>2</v>
      </c>
      <c r="I2">
        <v>2.1622222222222223</v>
      </c>
      <c r="J2">
        <v>0.55525951708469801</v>
      </c>
      <c r="K2">
        <v>1.1000000000000001</v>
      </c>
      <c r="L2">
        <v>3.5</v>
      </c>
    </row>
    <row r="3" spans="1:12" x14ac:dyDescent="0.25">
      <c r="A3">
        <v>1</v>
      </c>
      <c r="B3" t="s">
        <v>54</v>
      </c>
      <c r="C3" t="s">
        <v>18</v>
      </c>
      <c r="D3" t="s">
        <v>114</v>
      </c>
      <c r="E3">
        <v>0.99999892850101579</v>
      </c>
      <c r="F3">
        <v>55</v>
      </c>
      <c r="G3">
        <v>0.5</v>
      </c>
      <c r="H3">
        <v>0.6</v>
      </c>
      <c r="I3">
        <v>0.52941176470588236</v>
      </c>
      <c r="J3">
        <v>1.1443916996305594E-16</v>
      </c>
      <c r="K3">
        <v>0.5</v>
      </c>
      <c r="L3">
        <v>0.6</v>
      </c>
    </row>
    <row r="4" spans="1:12" x14ac:dyDescent="0.25">
      <c r="A4">
        <v>1</v>
      </c>
      <c r="B4" t="s">
        <v>54</v>
      </c>
      <c r="C4" t="s">
        <v>18</v>
      </c>
      <c r="D4" t="s">
        <v>115</v>
      </c>
      <c r="E4">
        <v>3.214496952656887E-6</v>
      </c>
      <c r="F4">
        <v>55</v>
      </c>
      <c r="G4">
        <v>0.5</v>
      </c>
      <c r="H4">
        <v>2</v>
      </c>
      <c r="I4">
        <v>3.2588235294117647</v>
      </c>
      <c r="J4">
        <v>0</v>
      </c>
      <c r="K4">
        <v>2</v>
      </c>
      <c r="L4">
        <v>4.5</v>
      </c>
    </row>
    <row r="5" spans="1:12" x14ac:dyDescent="0.25">
      <c r="A5">
        <v>1</v>
      </c>
      <c r="B5" t="s">
        <v>54</v>
      </c>
      <c r="C5" t="s">
        <v>18</v>
      </c>
      <c r="D5" t="s">
        <v>116</v>
      </c>
      <c r="E5">
        <v>1</v>
      </c>
      <c r="F5">
        <v>55</v>
      </c>
      <c r="G5">
        <v>-600</v>
      </c>
      <c r="H5">
        <v>-500</v>
      </c>
      <c r="I5">
        <v>-529.41176470588232</v>
      </c>
      <c r="J5">
        <v>0</v>
      </c>
      <c r="K5">
        <v>-550</v>
      </c>
      <c r="L5">
        <v>-500</v>
      </c>
    </row>
    <row r="6" spans="1:12" x14ac:dyDescent="0.25">
      <c r="A6">
        <v>1</v>
      </c>
      <c r="B6" t="s">
        <v>53</v>
      </c>
      <c r="C6" t="s">
        <v>19</v>
      </c>
      <c r="D6" t="s">
        <v>56</v>
      </c>
      <c r="E6">
        <v>0.87838028666243018</v>
      </c>
      <c r="F6">
        <v>75</v>
      </c>
      <c r="G6">
        <v>0</v>
      </c>
      <c r="H6">
        <v>0.15</v>
      </c>
      <c r="I6">
        <v>7.7704918032786882E-2</v>
      </c>
      <c r="J6">
        <v>3.1325891454351919E-2</v>
      </c>
      <c r="K6">
        <v>0.03</v>
      </c>
      <c r="L6">
        <v>0.19</v>
      </c>
    </row>
    <row r="7" spans="1:12" x14ac:dyDescent="0.25">
      <c r="A7">
        <v>1</v>
      </c>
      <c r="B7" t="s">
        <v>54</v>
      </c>
      <c r="C7" t="s">
        <v>19</v>
      </c>
      <c r="D7" t="s">
        <v>122</v>
      </c>
      <c r="E7">
        <v>0.83521641465786023</v>
      </c>
      <c r="F7">
        <v>75</v>
      </c>
      <c r="G7">
        <v>2</v>
      </c>
      <c r="H7">
        <v>6</v>
      </c>
      <c r="I7">
        <v>6.315384615384616</v>
      </c>
      <c r="J7">
        <v>0</v>
      </c>
      <c r="K7">
        <v>4.9000000000000004</v>
      </c>
      <c r="L7">
        <v>9.3000000000000007</v>
      </c>
    </row>
    <row r="8" spans="1:12" x14ac:dyDescent="0.25">
      <c r="A8">
        <v>1</v>
      </c>
      <c r="B8" t="s">
        <v>54</v>
      </c>
      <c r="C8" t="s">
        <v>19</v>
      </c>
      <c r="D8" t="s">
        <v>123</v>
      </c>
      <c r="E8">
        <v>1</v>
      </c>
      <c r="F8">
        <v>75</v>
      </c>
      <c r="G8">
        <v>1.6</v>
      </c>
      <c r="H8">
        <v>1.8</v>
      </c>
      <c r="I8">
        <v>1.5999999999999999</v>
      </c>
      <c r="J8">
        <v>4.6383605211550139E-16</v>
      </c>
      <c r="K8">
        <v>1.6</v>
      </c>
      <c r="L8">
        <v>1.6</v>
      </c>
    </row>
    <row r="9" spans="1:12" x14ac:dyDescent="0.25">
      <c r="A9">
        <v>1</v>
      </c>
      <c r="B9" t="s">
        <v>54</v>
      </c>
      <c r="C9" t="s">
        <v>19</v>
      </c>
      <c r="D9" t="s">
        <v>126</v>
      </c>
      <c r="E9">
        <v>0.910593682830247</v>
      </c>
      <c r="F9">
        <v>75</v>
      </c>
      <c r="G9">
        <v>180</v>
      </c>
      <c r="H9">
        <v>200</v>
      </c>
      <c r="I9">
        <v>186.00833333333333</v>
      </c>
      <c r="J9">
        <v>0</v>
      </c>
      <c r="K9">
        <v>177</v>
      </c>
      <c r="L9">
        <v>189.9</v>
      </c>
    </row>
    <row r="10" spans="1:12" x14ac:dyDescent="0.25">
      <c r="A10">
        <v>1</v>
      </c>
      <c r="B10" t="s">
        <v>53</v>
      </c>
      <c r="C10" t="s">
        <v>20</v>
      </c>
      <c r="D10" t="s">
        <v>56</v>
      </c>
      <c r="E10">
        <v>0.90796457738449932</v>
      </c>
      <c r="F10">
        <v>76</v>
      </c>
      <c r="G10">
        <v>0</v>
      </c>
      <c r="H10">
        <v>0</v>
      </c>
      <c r="I10" t="e">
        <v>#DIV/0!</v>
      </c>
      <c r="J10" t="e">
        <v>#DIV/0!</v>
      </c>
      <c r="K10">
        <v>0</v>
      </c>
      <c r="L10">
        <v>0</v>
      </c>
    </row>
    <row r="11" spans="1:12" x14ac:dyDescent="0.25">
      <c r="A11">
        <v>1</v>
      </c>
      <c r="B11" t="s">
        <v>54</v>
      </c>
      <c r="C11" t="s">
        <v>20</v>
      </c>
      <c r="D11" t="s">
        <v>128</v>
      </c>
      <c r="E11">
        <v>1</v>
      </c>
      <c r="F11">
        <v>76</v>
      </c>
      <c r="G11">
        <v>0</v>
      </c>
      <c r="H11">
        <v>0</v>
      </c>
      <c r="I11" t="e">
        <v>#DIV/0!</v>
      </c>
      <c r="J11" t="e">
        <v>#DIV/0!</v>
      </c>
      <c r="K11">
        <v>0</v>
      </c>
      <c r="L11">
        <v>0</v>
      </c>
    </row>
    <row r="12" spans="1:12" x14ac:dyDescent="0.25">
      <c r="A12">
        <v>1</v>
      </c>
      <c r="B12" t="s">
        <v>54</v>
      </c>
      <c r="C12" t="s">
        <v>20</v>
      </c>
      <c r="D12" t="s">
        <v>129</v>
      </c>
      <c r="E12">
        <v>1</v>
      </c>
      <c r="F12">
        <v>76</v>
      </c>
      <c r="G12">
        <v>0</v>
      </c>
      <c r="H12">
        <v>0</v>
      </c>
      <c r="I12" t="e">
        <v>#DIV/0!</v>
      </c>
      <c r="J12" t="e">
        <v>#DIV/0!</v>
      </c>
      <c r="K12">
        <v>0</v>
      </c>
      <c r="L12">
        <v>0</v>
      </c>
    </row>
    <row r="13" spans="1:12" x14ac:dyDescent="0.25">
      <c r="A13">
        <v>1</v>
      </c>
      <c r="B13" t="s">
        <v>53</v>
      </c>
      <c r="C13" t="s">
        <v>10</v>
      </c>
      <c r="D13" t="s">
        <v>56</v>
      </c>
      <c r="E13">
        <v>7.5949367088607611E-2</v>
      </c>
      <c r="F13">
        <v>51</v>
      </c>
      <c r="G13">
        <v>0</v>
      </c>
      <c r="H13">
        <v>2.5</v>
      </c>
      <c r="I13">
        <v>3.399</v>
      </c>
      <c r="J13">
        <v>0.82004674663501043</v>
      </c>
      <c r="K13">
        <v>2.48</v>
      </c>
      <c r="L13">
        <v>5.34</v>
      </c>
    </row>
    <row r="14" spans="1:12" x14ac:dyDescent="0.25">
      <c r="A14">
        <v>1</v>
      </c>
      <c r="B14" t="s">
        <v>53</v>
      </c>
      <c r="C14" t="s">
        <v>24</v>
      </c>
      <c r="D14" t="s">
        <v>72</v>
      </c>
      <c r="E14">
        <v>1</v>
      </c>
      <c r="F14">
        <v>95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</row>
    <row r="15" spans="1:12" x14ac:dyDescent="0.25">
      <c r="A15">
        <v>1</v>
      </c>
      <c r="B15" t="s">
        <v>53</v>
      </c>
      <c r="C15" t="s">
        <v>6</v>
      </c>
      <c r="D15" t="s">
        <v>56</v>
      </c>
      <c r="E15" t="s">
        <v>210</v>
      </c>
      <c r="F15">
        <v>80</v>
      </c>
      <c r="G15">
        <v>0</v>
      </c>
      <c r="H15">
        <v>0</v>
      </c>
      <c r="I15" t="e">
        <v>#DIV/0!</v>
      </c>
      <c r="J15" t="e">
        <v>#DIV/0!</v>
      </c>
      <c r="K15">
        <v>0</v>
      </c>
      <c r="L15">
        <v>0</v>
      </c>
    </row>
    <row r="16" spans="1:12" x14ac:dyDescent="0.25">
      <c r="A16">
        <v>1</v>
      </c>
      <c r="B16" t="s">
        <v>54</v>
      </c>
      <c r="C16" t="s">
        <v>8</v>
      </c>
      <c r="D16" t="s">
        <v>233</v>
      </c>
      <c r="E16">
        <v>0.77485450164170044</v>
      </c>
      <c r="F16">
        <v>33</v>
      </c>
      <c r="G16">
        <v>6</v>
      </c>
      <c r="H16">
        <v>10</v>
      </c>
      <c r="I16">
        <v>8.3928571428571423</v>
      </c>
      <c r="J16">
        <v>0</v>
      </c>
      <c r="K16">
        <v>0</v>
      </c>
      <c r="L16">
        <v>20</v>
      </c>
    </row>
    <row r="17" spans="1:12" x14ac:dyDescent="0.25">
      <c r="A17">
        <v>1</v>
      </c>
      <c r="B17" t="s">
        <v>54</v>
      </c>
      <c r="C17" t="s">
        <v>12</v>
      </c>
      <c r="D17" t="s">
        <v>90</v>
      </c>
      <c r="E17">
        <v>1</v>
      </c>
      <c r="F17">
        <v>540</v>
      </c>
      <c r="G17">
        <v>32</v>
      </c>
      <c r="H17">
        <v>35</v>
      </c>
      <c r="I17">
        <v>33.56818181818182</v>
      </c>
      <c r="J17">
        <v>0</v>
      </c>
      <c r="K17">
        <v>33.200000000000003</v>
      </c>
      <c r="L17">
        <v>34.200000000000003</v>
      </c>
    </row>
    <row r="18" spans="1:12" x14ac:dyDescent="0.25">
      <c r="A18">
        <v>1</v>
      </c>
      <c r="B18" t="s">
        <v>54</v>
      </c>
      <c r="C18" t="s">
        <v>12</v>
      </c>
      <c r="D18" t="s">
        <v>91</v>
      </c>
      <c r="E18">
        <v>1</v>
      </c>
      <c r="F18">
        <v>540</v>
      </c>
      <c r="G18">
        <v>3.3</v>
      </c>
      <c r="H18">
        <v>5</v>
      </c>
      <c r="I18">
        <v>3.8736363636363635</v>
      </c>
      <c r="J18">
        <v>0</v>
      </c>
      <c r="K18">
        <v>3.58</v>
      </c>
      <c r="L18">
        <v>4.38</v>
      </c>
    </row>
    <row r="19" spans="1:12" x14ac:dyDescent="0.25">
      <c r="A19">
        <v>1</v>
      </c>
      <c r="B19" t="s">
        <v>54</v>
      </c>
      <c r="C19" t="s">
        <v>21</v>
      </c>
      <c r="D19" t="s">
        <v>179</v>
      </c>
      <c r="E19">
        <v>1</v>
      </c>
      <c r="F19">
        <v>301</v>
      </c>
      <c r="G19">
        <v>2</v>
      </c>
      <c r="H19">
        <v>8</v>
      </c>
      <c r="I19">
        <v>6</v>
      </c>
      <c r="J19">
        <v>0</v>
      </c>
      <c r="K19">
        <v>6</v>
      </c>
      <c r="L19">
        <v>6</v>
      </c>
    </row>
    <row r="20" spans="1:12" x14ac:dyDescent="0.25">
      <c r="A20">
        <v>1</v>
      </c>
      <c r="B20" t="s">
        <v>54</v>
      </c>
      <c r="C20" t="s">
        <v>21</v>
      </c>
      <c r="D20" t="s">
        <v>180</v>
      </c>
      <c r="E20">
        <v>0.77967157692612155</v>
      </c>
      <c r="F20">
        <v>301</v>
      </c>
      <c r="G20">
        <v>35</v>
      </c>
      <c r="H20">
        <v>36.5</v>
      </c>
      <c r="I20">
        <v>35.081818181818186</v>
      </c>
      <c r="J20">
        <v>0</v>
      </c>
      <c r="K20">
        <v>34.4</v>
      </c>
      <c r="L20">
        <v>35.700000000000003</v>
      </c>
    </row>
    <row r="21" spans="1:12" x14ac:dyDescent="0.25">
      <c r="A21">
        <v>1</v>
      </c>
      <c r="B21" t="s">
        <v>53</v>
      </c>
      <c r="C21" t="s">
        <v>21</v>
      </c>
      <c r="D21" t="s">
        <v>57</v>
      </c>
      <c r="E21">
        <v>0.53099121495641077</v>
      </c>
      <c r="F21">
        <v>301</v>
      </c>
      <c r="G21">
        <v>34</v>
      </c>
      <c r="H21">
        <v>36</v>
      </c>
      <c r="I21">
        <v>35.232142857142854</v>
      </c>
      <c r="J21">
        <v>2.0716880881038859</v>
      </c>
      <c r="K21">
        <v>32.5</v>
      </c>
      <c r="L21">
        <v>40</v>
      </c>
    </row>
    <row r="22" spans="1:12" x14ac:dyDescent="0.25">
      <c r="A22">
        <v>1</v>
      </c>
      <c r="B22" t="s">
        <v>53</v>
      </c>
      <c r="C22" t="s">
        <v>21</v>
      </c>
      <c r="D22" t="s">
        <v>57</v>
      </c>
      <c r="E22">
        <v>0.53099121495641077</v>
      </c>
      <c r="F22">
        <v>301</v>
      </c>
      <c r="G22">
        <v>50</v>
      </c>
      <c r="H22">
        <v>52</v>
      </c>
      <c r="I22">
        <v>49.951515151515153</v>
      </c>
      <c r="J22">
        <v>1.2229884535741777</v>
      </c>
      <c r="K22">
        <v>47.6</v>
      </c>
      <c r="L22">
        <v>52.6</v>
      </c>
    </row>
    <row r="23" spans="1:12" x14ac:dyDescent="0.25">
      <c r="A23">
        <v>1</v>
      </c>
      <c r="B23" t="s">
        <v>54</v>
      </c>
      <c r="C23" t="s">
        <v>14</v>
      </c>
      <c r="D23" t="s">
        <v>104</v>
      </c>
      <c r="E23">
        <v>0</v>
      </c>
      <c r="F23">
        <v>520</v>
      </c>
      <c r="G23">
        <v>2</v>
      </c>
      <c r="H23">
        <v>6</v>
      </c>
      <c r="I23">
        <v>9.6999999999999993</v>
      </c>
      <c r="J23">
        <v>0</v>
      </c>
      <c r="K23">
        <v>7.5</v>
      </c>
      <c r="L23">
        <v>12.2</v>
      </c>
    </row>
    <row r="24" spans="1:12" x14ac:dyDescent="0.25">
      <c r="A24">
        <v>1</v>
      </c>
      <c r="B24" t="s">
        <v>54</v>
      </c>
      <c r="C24" t="s">
        <v>14</v>
      </c>
      <c r="D24" t="s">
        <v>105</v>
      </c>
      <c r="E24">
        <v>0</v>
      </c>
      <c r="F24">
        <v>520</v>
      </c>
      <c r="G24">
        <v>-2</v>
      </c>
      <c r="H24">
        <v>6</v>
      </c>
      <c r="I24">
        <v>10.25</v>
      </c>
      <c r="J24">
        <v>0</v>
      </c>
      <c r="K24">
        <v>6.2</v>
      </c>
      <c r="L24">
        <v>12.5</v>
      </c>
    </row>
    <row r="25" spans="1:12" x14ac:dyDescent="0.25">
      <c r="A25">
        <v>1</v>
      </c>
      <c r="B25" t="s">
        <v>53</v>
      </c>
      <c r="C25" t="s">
        <v>14</v>
      </c>
      <c r="D25" t="s">
        <v>67</v>
      </c>
      <c r="E25">
        <v>0</v>
      </c>
      <c r="F25">
        <v>520</v>
      </c>
      <c r="G25">
        <v>1600</v>
      </c>
      <c r="H25">
        <v>2500</v>
      </c>
      <c r="I25">
        <v>1433.5</v>
      </c>
      <c r="J25">
        <v>11.408476380890374</v>
      </c>
      <c r="K25">
        <v>1420.7</v>
      </c>
      <c r="L25">
        <v>1447.4</v>
      </c>
    </row>
    <row r="26" spans="1:12" x14ac:dyDescent="0.25">
      <c r="A26">
        <v>1</v>
      </c>
      <c r="B26" t="s">
        <v>53</v>
      </c>
      <c r="C26" t="s">
        <v>14</v>
      </c>
      <c r="D26" t="s">
        <v>67</v>
      </c>
      <c r="E26">
        <v>0</v>
      </c>
      <c r="F26">
        <v>520</v>
      </c>
      <c r="G26">
        <v>1500</v>
      </c>
      <c r="H26">
        <v>2000</v>
      </c>
      <c r="I26">
        <v>1454.9</v>
      </c>
      <c r="J26" t="e">
        <v>#DIV/0!</v>
      </c>
      <c r="K26">
        <v>1454.9</v>
      </c>
      <c r="L26">
        <v>1454.9</v>
      </c>
    </row>
    <row r="27" spans="1:12" x14ac:dyDescent="0.25">
      <c r="A27">
        <v>1</v>
      </c>
      <c r="B27" t="s">
        <v>54</v>
      </c>
      <c r="C27" t="s">
        <v>16</v>
      </c>
      <c r="D27" t="s">
        <v>111</v>
      </c>
      <c r="E27">
        <v>1</v>
      </c>
      <c r="F27">
        <v>530</v>
      </c>
      <c r="G27">
        <v>2</v>
      </c>
      <c r="H27">
        <v>10</v>
      </c>
      <c r="I27">
        <v>6.3</v>
      </c>
      <c r="J27">
        <v>0</v>
      </c>
      <c r="K27">
        <v>3.5</v>
      </c>
      <c r="L27">
        <v>8.6</v>
      </c>
    </row>
    <row r="28" spans="1:12" x14ac:dyDescent="0.25">
      <c r="A28">
        <v>1</v>
      </c>
      <c r="B28" t="s">
        <v>54</v>
      </c>
      <c r="C28" t="s">
        <v>16</v>
      </c>
      <c r="D28" t="s">
        <v>109</v>
      </c>
      <c r="E28">
        <v>1</v>
      </c>
      <c r="F28">
        <v>530</v>
      </c>
      <c r="G28">
        <v>10</v>
      </c>
      <c r="H28">
        <v>14</v>
      </c>
      <c r="I28">
        <v>11.971428571428572</v>
      </c>
      <c r="J28">
        <v>0</v>
      </c>
      <c r="K28">
        <v>11.8</v>
      </c>
      <c r="L28">
        <v>13</v>
      </c>
    </row>
    <row r="29" spans="1:12" x14ac:dyDescent="0.25">
      <c r="A29">
        <v>1</v>
      </c>
      <c r="B29" t="s">
        <v>54</v>
      </c>
      <c r="C29" t="s">
        <v>16</v>
      </c>
      <c r="D29" t="s">
        <v>110</v>
      </c>
      <c r="E29">
        <v>1</v>
      </c>
      <c r="F29">
        <v>530</v>
      </c>
      <c r="G29">
        <v>20</v>
      </c>
      <c r="H29">
        <v>60</v>
      </c>
      <c r="I29">
        <v>25.228571428571431</v>
      </c>
      <c r="J29">
        <v>0</v>
      </c>
      <c r="K29">
        <v>21.6</v>
      </c>
      <c r="L29">
        <v>28.3</v>
      </c>
    </row>
    <row r="30" spans="1:12" x14ac:dyDescent="0.25">
      <c r="A30">
        <v>1</v>
      </c>
      <c r="B30" t="s">
        <v>53</v>
      </c>
      <c r="C30" t="s">
        <v>16</v>
      </c>
      <c r="D30" t="s">
        <v>67</v>
      </c>
      <c r="E30">
        <v>0.35840992138190669</v>
      </c>
      <c r="F30">
        <v>530</v>
      </c>
      <c r="G30">
        <v>1800</v>
      </c>
      <c r="H30">
        <v>2500</v>
      </c>
      <c r="I30">
        <v>1730.947142857143</v>
      </c>
      <c r="J30">
        <v>97.124201878194</v>
      </c>
      <c r="K30">
        <v>1611.65</v>
      </c>
      <c r="L30">
        <v>1889.4</v>
      </c>
    </row>
    <row r="31" spans="1:12" x14ac:dyDescent="0.25">
      <c r="A31">
        <v>1</v>
      </c>
      <c r="B31" t="s">
        <v>53</v>
      </c>
      <c r="C31" t="s">
        <v>16</v>
      </c>
      <c r="D31" t="s">
        <v>70</v>
      </c>
      <c r="E31">
        <v>1</v>
      </c>
      <c r="F31">
        <v>530</v>
      </c>
      <c r="G31">
        <v>46</v>
      </c>
      <c r="H31">
        <v>52</v>
      </c>
      <c r="I31">
        <v>48.85</v>
      </c>
      <c r="J31">
        <v>1.8651809563685791</v>
      </c>
      <c r="K31">
        <v>46.97</v>
      </c>
      <c r="L31">
        <v>50.7</v>
      </c>
    </row>
    <row r="32" spans="1:12" x14ac:dyDescent="0.25">
      <c r="A32">
        <v>1</v>
      </c>
      <c r="B32" t="s">
        <v>54</v>
      </c>
      <c r="C32" t="s">
        <v>13</v>
      </c>
      <c r="D32" t="s">
        <v>98</v>
      </c>
      <c r="E32">
        <v>1</v>
      </c>
      <c r="F32">
        <v>552</v>
      </c>
      <c r="G32">
        <v>134</v>
      </c>
      <c r="H32">
        <v>140</v>
      </c>
      <c r="I32">
        <v>134.66666666666666</v>
      </c>
      <c r="J32">
        <v>0</v>
      </c>
      <c r="K32">
        <v>134.5</v>
      </c>
      <c r="L32">
        <v>134.80000000000001</v>
      </c>
    </row>
    <row r="33" spans="1:12" x14ac:dyDescent="0.25">
      <c r="A33">
        <v>2</v>
      </c>
      <c r="B33" t="s">
        <v>53</v>
      </c>
      <c r="C33" t="s">
        <v>18</v>
      </c>
      <c r="D33" t="s">
        <v>55</v>
      </c>
      <c r="E33">
        <v>0.55554955832821395</v>
      </c>
      <c r="F33">
        <v>55</v>
      </c>
      <c r="G33">
        <v>0</v>
      </c>
      <c r="H33">
        <v>2</v>
      </c>
      <c r="I33">
        <v>2.4152173913043478</v>
      </c>
      <c r="J33">
        <v>0.72110020610618208</v>
      </c>
      <c r="K33">
        <v>1.5</v>
      </c>
      <c r="L33">
        <v>4.2</v>
      </c>
    </row>
    <row r="34" spans="1:12" x14ac:dyDescent="0.25">
      <c r="A34">
        <v>2</v>
      </c>
      <c r="B34" t="s">
        <v>54</v>
      </c>
      <c r="C34" t="s">
        <v>18</v>
      </c>
      <c r="D34" t="s">
        <v>114</v>
      </c>
      <c r="E34">
        <v>0.99999916117867815</v>
      </c>
      <c r="F34">
        <v>55</v>
      </c>
      <c r="G34">
        <v>0.5</v>
      </c>
      <c r="H34">
        <v>0.6</v>
      </c>
      <c r="I34">
        <v>0.54499999999999993</v>
      </c>
      <c r="J34">
        <v>1.1390647892519134E-16</v>
      </c>
      <c r="K34">
        <v>0.5</v>
      </c>
      <c r="L34">
        <v>0.6</v>
      </c>
    </row>
    <row r="35" spans="1:12" x14ac:dyDescent="0.25">
      <c r="A35">
        <v>2</v>
      </c>
      <c r="B35" t="s">
        <v>54</v>
      </c>
      <c r="C35" t="s">
        <v>18</v>
      </c>
      <c r="D35" t="s">
        <v>115</v>
      </c>
      <c r="E35">
        <v>0.5127337270760618</v>
      </c>
      <c r="F35">
        <v>55</v>
      </c>
      <c r="G35">
        <v>0.5</v>
      </c>
      <c r="H35">
        <v>2</v>
      </c>
      <c r="I35">
        <v>3.6449999999999996</v>
      </c>
      <c r="J35">
        <v>0</v>
      </c>
      <c r="K35">
        <v>1.1000000000000001</v>
      </c>
      <c r="L35">
        <v>4.5</v>
      </c>
    </row>
    <row r="36" spans="1:12" x14ac:dyDescent="0.25">
      <c r="A36">
        <v>2</v>
      </c>
      <c r="B36" t="s">
        <v>54</v>
      </c>
      <c r="C36" t="s">
        <v>18</v>
      </c>
      <c r="D36" t="s">
        <v>116</v>
      </c>
      <c r="E36">
        <v>1</v>
      </c>
      <c r="F36">
        <v>55</v>
      </c>
      <c r="G36">
        <v>-600</v>
      </c>
      <c r="H36">
        <v>-500</v>
      </c>
      <c r="I36">
        <v>-537.5</v>
      </c>
      <c r="J36">
        <v>0</v>
      </c>
      <c r="K36">
        <v>-600</v>
      </c>
      <c r="L36">
        <v>-500</v>
      </c>
    </row>
    <row r="37" spans="1:12" x14ac:dyDescent="0.25">
      <c r="A37">
        <v>2</v>
      </c>
      <c r="B37" t="s">
        <v>53</v>
      </c>
      <c r="C37" t="s">
        <v>19</v>
      </c>
      <c r="D37" t="s">
        <v>56</v>
      </c>
      <c r="E37">
        <v>0.61796704405916281</v>
      </c>
      <c r="F37">
        <v>75</v>
      </c>
      <c r="G37">
        <v>0</v>
      </c>
      <c r="H37">
        <v>0.1</v>
      </c>
      <c r="I37">
        <v>9.4807692307692315E-2</v>
      </c>
      <c r="J37">
        <v>3.2928346725876641E-2</v>
      </c>
      <c r="K37">
        <v>0.04</v>
      </c>
      <c r="L37">
        <v>0.19</v>
      </c>
    </row>
    <row r="38" spans="1:12" x14ac:dyDescent="0.25">
      <c r="A38">
        <v>2</v>
      </c>
      <c r="B38" t="s">
        <v>54</v>
      </c>
      <c r="C38" t="s">
        <v>19</v>
      </c>
      <c r="D38" t="s">
        <v>122</v>
      </c>
      <c r="E38">
        <v>0.92425366186203439</v>
      </c>
      <c r="F38">
        <v>75</v>
      </c>
      <c r="G38">
        <v>2</v>
      </c>
      <c r="H38">
        <v>6</v>
      </c>
      <c r="I38">
        <v>5.1647058823529406</v>
      </c>
      <c r="J38">
        <v>0</v>
      </c>
      <c r="K38">
        <v>3</v>
      </c>
      <c r="L38">
        <v>6.5</v>
      </c>
    </row>
    <row r="39" spans="1:12" x14ac:dyDescent="0.25">
      <c r="A39">
        <v>2</v>
      </c>
      <c r="B39" t="s">
        <v>54</v>
      </c>
      <c r="C39" t="s">
        <v>19</v>
      </c>
      <c r="D39" t="s">
        <v>123</v>
      </c>
      <c r="E39">
        <v>1</v>
      </c>
      <c r="F39">
        <v>75</v>
      </c>
      <c r="G39">
        <v>1.6</v>
      </c>
      <c r="H39">
        <v>1.8</v>
      </c>
      <c r="I39">
        <v>1.6000000000000003</v>
      </c>
      <c r="J39">
        <v>4.5775667985222375E-16</v>
      </c>
      <c r="K39">
        <v>1.6</v>
      </c>
      <c r="L39">
        <v>1.6</v>
      </c>
    </row>
    <row r="40" spans="1:12" x14ac:dyDescent="0.25">
      <c r="A40">
        <v>2</v>
      </c>
      <c r="B40" t="s">
        <v>54</v>
      </c>
      <c r="C40" t="s">
        <v>19</v>
      </c>
      <c r="D40" t="s">
        <v>126</v>
      </c>
      <c r="E40">
        <v>0.96212683093101714</v>
      </c>
      <c r="F40">
        <v>75</v>
      </c>
      <c r="G40">
        <v>180</v>
      </c>
      <c r="H40">
        <v>200</v>
      </c>
      <c r="I40">
        <v>187.48235294117649</v>
      </c>
      <c r="J40">
        <v>0</v>
      </c>
      <c r="K40">
        <v>181</v>
      </c>
      <c r="L40">
        <v>200</v>
      </c>
    </row>
    <row r="41" spans="1:12" x14ac:dyDescent="0.25">
      <c r="A41">
        <v>2</v>
      </c>
      <c r="B41" t="s">
        <v>53</v>
      </c>
      <c r="C41" t="s">
        <v>20</v>
      </c>
      <c r="D41" t="s">
        <v>56</v>
      </c>
      <c r="E41">
        <v>0.91876337873582004</v>
      </c>
      <c r="F41">
        <v>76</v>
      </c>
      <c r="G41">
        <v>0</v>
      </c>
      <c r="H41">
        <v>0.09</v>
      </c>
      <c r="I41">
        <v>8.7924528301886767E-2</v>
      </c>
      <c r="J41">
        <v>3.8648240609076581E-2</v>
      </c>
      <c r="K41">
        <v>0.05</v>
      </c>
      <c r="L41">
        <v>0.25</v>
      </c>
    </row>
    <row r="42" spans="1:12" x14ac:dyDescent="0.25">
      <c r="A42">
        <v>2</v>
      </c>
      <c r="B42" t="s">
        <v>54</v>
      </c>
      <c r="C42" t="s">
        <v>20</v>
      </c>
      <c r="D42" t="s">
        <v>128</v>
      </c>
      <c r="E42">
        <v>1</v>
      </c>
      <c r="F42">
        <v>76</v>
      </c>
      <c r="G42">
        <v>0</v>
      </c>
      <c r="H42">
        <v>5</v>
      </c>
      <c r="I42">
        <v>1.6125</v>
      </c>
      <c r="J42">
        <v>0</v>
      </c>
      <c r="K42">
        <v>1.4</v>
      </c>
      <c r="L42">
        <v>1.8</v>
      </c>
    </row>
    <row r="43" spans="1:12" x14ac:dyDescent="0.25">
      <c r="A43">
        <v>2</v>
      </c>
      <c r="B43" t="s">
        <v>54</v>
      </c>
      <c r="C43" t="s">
        <v>20</v>
      </c>
      <c r="D43" t="s">
        <v>129</v>
      </c>
      <c r="E43">
        <v>1</v>
      </c>
      <c r="F43">
        <v>76</v>
      </c>
      <c r="G43">
        <v>1.5</v>
      </c>
      <c r="H43">
        <v>2</v>
      </c>
      <c r="I43">
        <v>1.8125000000000002</v>
      </c>
      <c r="J43">
        <v>0</v>
      </c>
      <c r="K43">
        <v>1.8</v>
      </c>
      <c r="L43">
        <v>1.9</v>
      </c>
    </row>
    <row r="44" spans="1:12" x14ac:dyDescent="0.25">
      <c r="A44">
        <v>2</v>
      </c>
      <c r="B44" t="s">
        <v>53</v>
      </c>
      <c r="C44" t="s">
        <v>10</v>
      </c>
      <c r="D44" t="s">
        <v>56</v>
      </c>
      <c r="E44">
        <v>6.2189054726368168E-2</v>
      </c>
      <c r="F44">
        <v>51</v>
      </c>
      <c r="G44">
        <v>0</v>
      </c>
      <c r="H44">
        <v>2.5</v>
      </c>
      <c r="I44">
        <v>3.3022222222222219</v>
      </c>
      <c r="J44">
        <v>0.59133503547735444</v>
      </c>
      <c r="K44">
        <v>2.21</v>
      </c>
      <c r="L44">
        <v>4.43</v>
      </c>
    </row>
    <row r="45" spans="1:12" x14ac:dyDescent="0.25">
      <c r="A45">
        <v>2</v>
      </c>
      <c r="B45" t="s">
        <v>53</v>
      </c>
      <c r="C45" t="s">
        <v>24</v>
      </c>
      <c r="D45" t="s">
        <v>72</v>
      </c>
      <c r="E45" t="s">
        <v>210</v>
      </c>
      <c r="F45">
        <v>95</v>
      </c>
      <c r="G45">
        <v>0</v>
      </c>
      <c r="H45">
        <v>0</v>
      </c>
      <c r="I45" t="e">
        <v>#DIV/0!</v>
      </c>
      <c r="J45" t="e">
        <v>#DIV/0!</v>
      </c>
      <c r="K45">
        <v>0</v>
      </c>
      <c r="L45">
        <v>0</v>
      </c>
    </row>
    <row r="46" spans="1:12" x14ac:dyDescent="0.25">
      <c r="A46">
        <v>2</v>
      </c>
      <c r="B46" t="s">
        <v>53</v>
      </c>
      <c r="C46" t="s">
        <v>6</v>
      </c>
      <c r="D46" t="s">
        <v>56</v>
      </c>
      <c r="E46" t="s">
        <v>210</v>
      </c>
      <c r="F46">
        <v>80</v>
      </c>
      <c r="G46">
        <v>0</v>
      </c>
      <c r="H46">
        <v>0</v>
      </c>
      <c r="I46" t="e">
        <v>#DIV/0!</v>
      </c>
      <c r="J46" t="e">
        <v>#DIV/0!</v>
      </c>
      <c r="K46">
        <v>0</v>
      </c>
      <c r="L46">
        <v>0</v>
      </c>
    </row>
    <row r="47" spans="1:12" x14ac:dyDescent="0.25">
      <c r="A47">
        <v>2</v>
      </c>
      <c r="B47" t="s">
        <v>54</v>
      </c>
      <c r="C47" t="s">
        <v>8</v>
      </c>
      <c r="D47" s="132" t="s">
        <v>233</v>
      </c>
      <c r="E47">
        <v>0.44635898885669201</v>
      </c>
      <c r="F47">
        <v>33</v>
      </c>
      <c r="G47">
        <v>6</v>
      </c>
      <c r="H47">
        <v>10</v>
      </c>
      <c r="I47">
        <v>5.9</v>
      </c>
      <c r="J47">
        <v>0</v>
      </c>
      <c r="K47">
        <v>0</v>
      </c>
      <c r="L47">
        <v>13</v>
      </c>
    </row>
    <row r="48" spans="1:12" x14ac:dyDescent="0.25">
      <c r="A48">
        <v>2</v>
      </c>
      <c r="B48" t="s">
        <v>54</v>
      </c>
      <c r="C48" t="s">
        <v>12</v>
      </c>
      <c r="D48" t="s">
        <v>90</v>
      </c>
      <c r="E48">
        <v>1</v>
      </c>
      <c r="F48">
        <v>540</v>
      </c>
      <c r="G48">
        <v>32</v>
      </c>
      <c r="H48">
        <v>35</v>
      </c>
      <c r="I48">
        <v>32.682500000000005</v>
      </c>
      <c r="J48">
        <v>0</v>
      </c>
      <c r="K48">
        <v>32</v>
      </c>
      <c r="L48">
        <v>34.24</v>
      </c>
    </row>
    <row r="49" spans="1:12" x14ac:dyDescent="0.25">
      <c r="A49">
        <v>2</v>
      </c>
      <c r="B49" t="s">
        <v>54</v>
      </c>
      <c r="C49" t="s">
        <v>12</v>
      </c>
      <c r="D49" t="s">
        <v>91</v>
      </c>
      <c r="E49">
        <v>1</v>
      </c>
      <c r="F49">
        <v>540</v>
      </c>
      <c r="G49">
        <v>3.3</v>
      </c>
      <c r="H49">
        <v>5</v>
      </c>
      <c r="I49">
        <v>4.2075000000000005</v>
      </c>
      <c r="J49">
        <v>0</v>
      </c>
      <c r="K49">
        <v>3.91</v>
      </c>
      <c r="L49">
        <v>4.38</v>
      </c>
    </row>
    <row r="50" spans="1:12" x14ac:dyDescent="0.25">
      <c r="A50">
        <v>2</v>
      </c>
      <c r="B50" t="s">
        <v>54</v>
      </c>
      <c r="C50" t="s">
        <v>21</v>
      </c>
      <c r="D50" t="s">
        <v>179</v>
      </c>
      <c r="E50">
        <v>0.9700169016160155</v>
      </c>
      <c r="F50">
        <v>301</v>
      </c>
      <c r="G50">
        <v>2</v>
      </c>
      <c r="H50">
        <v>8</v>
      </c>
      <c r="I50">
        <v>6</v>
      </c>
      <c r="J50">
        <v>0</v>
      </c>
      <c r="K50">
        <v>6</v>
      </c>
      <c r="L50">
        <v>6</v>
      </c>
    </row>
    <row r="51" spans="1:12" x14ac:dyDescent="0.25">
      <c r="A51">
        <v>2</v>
      </c>
      <c r="B51" t="s">
        <v>54</v>
      </c>
      <c r="C51" t="s">
        <v>21</v>
      </c>
      <c r="D51" t="s">
        <v>180</v>
      </c>
      <c r="E51">
        <v>0.88445189486918507</v>
      </c>
      <c r="F51">
        <v>301</v>
      </c>
      <c r="G51">
        <v>35</v>
      </c>
      <c r="H51">
        <v>36.5</v>
      </c>
      <c r="I51">
        <v>35.329411764705881</v>
      </c>
      <c r="J51">
        <v>0</v>
      </c>
      <c r="K51">
        <v>34.299999999999997</v>
      </c>
      <c r="L51">
        <v>36</v>
      </c>
    </row>
    <row r="52" spans="1:12" x14ac:dyDescent="0.25">
      <c r="A52">
        <v>2</v>
      </c>
      <c r="B52" t="s">
        <v>53</v>
      </c>
      <c r="C52" t="s">
        <v>21</v>
      </c>
      <c r="D52" t="s">
        <v>57</v>
      </c>
      <c r="E52">
        <v>0.58996842716302245</v>
      </c>
      <c r="F52">
        <v>301</v>
      </c>
      <c r="G52">
        <v>34</v>
      </c>
      <c r="H52">
        <v>36</v>
      </c>
      <c r="I52">
        <v>35.776923076923076</v>
      </c>
      <c r="J52">
        <v>1.981374814073843</v>
      </c>
      <c r="K52">
        <v>33</v>
      </c>
      <c r="L52">
        <v>40.200000000000003</v>
      </c>
    </row>
    <row r="53" spans="1:12" x14ac:dyDescent="0.25">
      <c r="A53">
        <v>2</v>
      </c>
      <c r="B53" t="s">
        <v>53</v>
      </c>
      <c r="C53" t="s">
        <v>21</v>
      </c>
      <c r="D53" t="s">
        <v>57</v>
      </c>
      <c r="E53">
        <v>0.58996842716302245</v>
      </c>
      <c r="F53">
        <v>301</v>
      </c>
      <c r="G53">
        <v>50</v>
      </c>
      <c r="H53">
        <v>52</v>
      </c>
      <c r="I53">
        <v>50.24074074074074</v>
      </c>
      <c r="J53">
        <v>0.93572648011266957</v>
      </c>
      <c r="K53">
        <v>48.7</v>
      </c>
      <c r="L53">
        <v>52</v>
      </c>
    </row>
    <row r="54" spans="1:12" x14ac:dyDescent="0.25">
      <c r="A54">
        <v>2</v>
      </c>
      <c r="B54" t="s">
        <v>54</v>
      </c>
      <c r="C54" t="s">
        <v>14</v>
      </c>
      <c r="D54" t="s">
        <v>104</v>
      </c>
      <c r="E54">
        <v>0.49808754781130471</v>
      </c>
      <c r="F54">
        <v>520</v>
      </c>
      <c r="G54">
        <v>2</v>
      </c>
      <c r="H54">
        <v>8</v>
      </c>
      <c r="I54">
        <v>6</v>
      </c>
      <c r="J54" t="e">
        <v>#DIV/0!</v>
      </c>
      <c r="K54">
        <v>6</v>
      </c>
      <c r="L54">
        <v>6</v>
      </c>
    </row>
    <row r="55" spans="1:12" x14ac:dyDescent="0.25">
      <c r="A55">
        <v>2</v>
      </c>
      <c r="B55" t="s">
        <v>54</v>
      </c>
      <c r="C55" t="s">
        <v>14</v>
      </c>
      <c r="D55" t="s">
        <v>105</v>
      </c>
      <c r="E55">
        <v>0</v>
      </c>
      <c r="F55">
        <v>520</v>
      </c>
      <c r="G55">
        <v>-2</v>
      </c>
      <c r="H55">
        <v>8</v>
      </c>
      <c r="I55">
        <v>10</v>
      </c>
      <c r="J55" t="e">
        <v>#DIV/0!</v>
      </c>
      <c r="K55">
        <v>10</v>
      </c>
      <c r="L55">
        <v>10</v>
      </c>
    </row>
    <row r="56" spans="1:12" x14ac:dyDescent="0.25">
      <c r="A56">
        <v>2</v>
      </c>
      <c r="B56" t="s">
        <v>53</v>
      </c>
      <c r="C56" t="s">
        <v>14</v>
      </c>
      <c r="D56" t="s">
        <v>67</v>
      </c>
      <c r="E56">
        <v>0</v>
      </c>
      <c r="F56">
        <v>520</v>
      </c>
      <c r="G56">
        <v>1600</v>
      </c>
      <c r="H56">
        <v>2500</v>
      </c>
      <c r="I56">
        <v>1451.9666666666665</v>
      </c>
      <c r="J56">
        <v>30.92027382371208</v>
      </c>
      <c r="K56">
        <v>1424.4</v>
      </c>
      <c r="L56">
        <v>1485.4</v>
      </c>
    </row>
    <row r="57" spans="1:12" x14ac:dyDescent="0.25">
      <c r="A57">
        <v>2</v>
      </c>
      <c r="B57" t="s">
        <v>53</v>
      </c>
      <c r="C57" t="s">
        <v>14</v>
      </c>
      <c r="D57" t="s">
        <v>67</v>
      </c>
      <c r="E57">
        <v>0</v>
      </c>
      <c r="F57">
        <v>520</v>
      </c>
      <c r="G57">
        <v>1500</v>
      </c>
      <c r="H57">
        <v>2000</v>
      </c>
      <c r="I57">
        <v>1398.21</v>
      </c>
      <c r="J57" t="e">
        <v>#DIV/0!</v>
      </c>
      <c r="K57">
        <v>1398.21</v>
      </c>
      <c r="L57">
        <v>1398.21</v>
      </c>
    </row>
    <row r="58" spans="1:12" x14ac:dyDescent="0.25">
      <c r="A58">
        <v>2</v>
      </c>
      <c r="B58" t="s">
        <v>54</v>
      </c>
      <c r="C58" t="s">
        <v>16</v>
      </c>
      <c r="D58" t="s">
        <v>111</v>
      </c>
      <c r="E58">
        <v>1</v>
      </c>
      <c r="F58">
        <v>530</v>
      </c>
      <c r="G58">
        <v>2</v>
      </c>
      <c r="H58">
        <v>10</v>
      </c>
      <c r="I58">
        <v>4.1857142857142859</v>
      </c>
      <c r="J58">
        <v>0</v>
      </c>
      <c r="K58">
        <v>3</v>
      </c>
      <c r="L58">
        <v>5.8</v>
      </c>
    </row>
    <row r="59" spans="1:12" x14ac:dyDescent="0.25">
      <c r="A59">
        <v>2</v>
      </c>
      <c r="B59" t="s">
        <v>54</v>
      </c>
      <c r="C59" t="s">
        <v>16</v>
      </c>
      <c r="D59" t="s">
        <v>109</v>
      </c>
      <c r="E59">
        <v>1</v>
      </c>
      <c r="F59">
        <v>530</v>
      </c>
      <c r="G59">
        <v>10</v>
      </c>
      <c r="H59">
        <v>14</v>
      </c>
      <c r="I59">
        <v>11.814285714285713</v>
      </c>
      <c r="J59">
        <v>0</v>
      </c>
      <c r="K59">
        <v>11.7</v>
      </c>
      <c r="L59">
        <v>12</v>
      </c>
    </row>
    <row r="60" spans="1:12" x14ac:dyDescent="0.25">
      <c r="A60">
        <v>2</v>
      </c>
      <c r="B60" t="s">
        <v>54</v>
      </c>
      <c r="C60" t="s">
        <v>16</v>
      </c>
      <c r="D60" t="s">
        <v>110</v>
      </c>
      <c r="E60">
        <v>0.92063618163907346</v>
      </c>
      <c r="F60">
        <v>530</v>
      </c>
      <c r="G60">
        <v>20</v>
      </c>
      <c r="H60">
        <v>60</v>
      </c>
      <c r="I60">
        <v>23.828571428571429</v>
      </c>
      <c r="J60">
        <v>0</v>
      </c>
      <c r="K60">
        <v>19.8</v>
      </c>
      <c r="L60">
        <v>30</v>
      </c>
    </row>
    <row r="61" spans="1:12" x14ac:dyDescent="0.25">
      <c r="A61">
        <v>2</v>
      </c>
      <c r="B61" t="s">
        <v>53</v>
      </c>
      <c r="C61" t="s">
        <v>16</v>
      </c>
      <c r="D61" t="s">
        <v>67</v>
      </c>
      <c r="E61">
        <v>0.44841749022847882</v>
      </c>
      <c r="F61">
        <v>530</v>
      </c>
      <c r="G61">
        <v>1800</v>
      </c>
      <c r="H61">
        <v>2500</v>
      </c>
      <c r="I61">
        <v>1789.0390000000002</v>
      </c>
      <c r="J61">
        <v>55.133007546397366</v>
      </c>
      <c r="K61">
        <v>1722.94</v>
      </c>
      <c r="L61">
        <v>1898.4</v>
      </c>
    </row>
    <row r="62" spans="1:12" x14ac:dyDescent="0.25">
      <c r="A62">
        <v>2</v>
      </c>
      <c r="B62" t="s">
        <v>53</v>
      </c>
      <c r="C62" t="s">
        <v>16</v>
      </c>
      <c r="D62" t="s">
        <v>70</v>
      </c>
      <c r="E62">
        <v>1</v>
      </c>
      <c r="F62">
        <v>530</v>
      </c>
      <c r="G62">
        <v>46</v>
      </c>
      <c r="H62">
        <v>52</v>
      </c>
      <c r="I62">
        <v>50.103333333333332</v>
      </c>
      <c r="J62">
        <v>0.6384616929255319</v>
      </c>
      <c r="K62">
        <v>49.71</v>
      </c>
      <c r="L62">
        <v>50.84</v>
      </c>
    </row>
    <row r="63" spans="1:12" x14ac:dyDescent="0.25">
      <c r="A63">
        <v>2</v>
      </c>
      <c r="B63" t="s">
        <v>54</v>
      </c>
      <c r="C63" t="s">
        <v>13</v>
      </c>
      <c r="D63" t="s">
        <v>98</v>
      </c>
      <c r="E63">
        <v>1</v>
      </c>
      <c r="F63">
        <v>552</v>
      </c>
      <c r="G63">
        <v>134</v>
      </c>
      <c r="H63">
        <v>140</v>
      </c>
      <c r="I63">
        <v>134.65</v>
      </c>
      <c r="J63">
        <v>0</v>
      </c>
      <c r="K63">
        <v>134.5</v>
      </c>
      <c r="L63">
        <v>134.80000000000001</v>
      </c>
    </row>
    <row r="64" spans="1:12" x14ac:dyDescent="0.25">
      <c r="A64">
        <v>3</v>
      </c>
      <c r="B64" t="s">
        <v>53</v>
      </c>
      <c r="C64" t="s">
        <v>18</v>
      </c>
      <c r="D64" t="s">
        <v>55</v>
      </c>
      <c r="E64" t="s">
        <v>4</v>
      </c>
      <c r="F64">
        <v>55</v>
      </c>
      <c r="G64">
        <v>0</v>
      </c>
      <c r="H64">
        <v>2</v>
      </c>
      <c r="I64">
        <v>2.4349999999999996</v>
      </c>
      <c r="J64">
        <v>0.8138386408455528</v>
      </c>
      <c r="K64">
        <v>1.3</v>
      </c>
      <c r="L64">
        <v>5.4</v>
      </c>
    </row>
    <row r="65" spans="1:12" x14ac:dyDescent="0.25">
      <c r="A65">
        <v>3</v>
      </c>
      <c r="B65" t="s">
        <v>54</v>
      </c>
      <c r="C65" t="s">
        <v>18</v>
      </c>
      <c r="D65" t="s">
        <v>114</v>
      </c>
      <c r="E65" t="s">
        <v>4</v>
      </c>
      <c r="F65">
        <v>55</v>
      </c>
      <c r="G65">
        <v>0.5</v>
      </c>
      <c r="H65">
        <v>0.6</v>
      </c>
      <c r="I65">
        <v>0.53500000000000003</v>
      </c>
      <c r="J65">
        <v>1.1390647892519134E-16</v>
      </c>
      <c r="K65">
        <v>0.5</v>
      </c>
      <c r="L65">
        <v>0.7</v>
      </c>
    </row>
    <row r="66" spans="1:12" x14ac:dyDescent="0.25">
      <c r="A66">
        <v>3</v>
      </c>
      <c r="B66" t="s">
        <v>54</v>
      </c>
      <c r="C66" t="s">
        <v>18</v>
      </c>
      <c r="D66" t="s">
        <v>115</v>
      </c>
      <c r="E66" t="s">
        <v>4</v>
      </c>
      <c r="F66">
        <v>55</v>
      </c>
      <c r="G66">
        <v>0.5</v>
      </c>
      <c r="H66">
        <v>2</v>
      </c>
      <c r="I66">
        <v>3.7350000000000003</v>
      </c>
      <c r="J66">
        <v>0</v>
      </c>
      <c r="K66">
        <v>2</v>
      </c>
      <c r="L66">
        <v>5</v>
      </c>
    </row>
    <row r="67" spans="1:12" x14ac:dyDescent="0.25">
      <c r="A67">
        <v>3</v>
      </c>
      <c r="B67" t="s">
        <v>54</v>
      </c>
      <c r="C67" t="s">
        <v>18</v>
      </c>
      <c r="D67" t="s">
        <v>116</v>
      </c>
      <c r="E67" t="s">
        <v>4</v>
      </c>
      <c r="F67">
        <v>55</v>
      </c>
      <c r="G67">
        <v>-600</v>
      </c>
      <c r="H67">
        <v>-500</v>
      </c>
      <c r="I67">
        <v>-422.5</v>
      </c>
      <c r="J67">
        <v>0</v>
      </c>
      <c r="K67">
        <v>-550</v>
      </c>
      <c r="L67">
        <v>400</v>
      </c>
    </row>
    <row r="68" spans="1:12" x14ac:dyDescent="0.25">
      <c r="A68">
        <v>3</v>
      </c>
      <c r="B68" t="s">
        <v>53</v>
      </c>
      <c r="C68" t="s">
        <v>19</v>
      </c>
      <c r="D68" t="s">
        <v>56</v>
      </c>
      <c r="E68" t="s">
        <v>4</v>
      </c>
      <c r="F68">
        <v>75</v>
      </c>
      <c r="G68">
        <v>0</v>
      </c>
      <c r="H68">
        <v>0.15</v>
      </c>
      <c r="I68">
        <v>7.393442622950816E-2</v>
      </c>
      <c r="J68">
        <v>2.7885401707978052E-2</v>
      </c>
      <c r="K68">
        <v>0.04</v>
      </c>
      <c r="L68">
        <v>0.19</v>
      </c>
    </row>
    <row r="69" spans="1:12" x14ac:dyDescent="0.25">
      <c r="A69">
        <v>3</v>
      </c>
      <c r="B69" t="s">
        <v>54</v>
      </c>
      <c r="C69" t="s">
        <v>19</v>
      </c>
      <c r="D69" t="s">
        <v>122</v>
      </c>
      <c r="E69" t="s">
        <v>4</v>
      </c>
      <c r="F69">
        <v>75</v>
      </c>
      <c r="G69">
        <v>2</v>
      </c>
      <c r="H69">
        <v>6</v>
      </c>
      <c r="I69">
        <v>5.2666666666666666</v>
      </c>
      <c r="J69">
        <v>0</v>
      </c>
      <c r="K69">
        <v>3</v>
      </c>
      <c r="L69">
        <v>7</v>
      </c>
    </row>
    <row r="70" spans="1:12" x14ac:dyDescent="0.25">
      <c r="A70">
        <v>3</v>
      </c>
      <c r="B70" t="s">
        <v>54</v>
      </c>
      <c r="C70" t="s">
        <v>19</v>
      </c>
      <c r="D70" t="s">
        <v>123</v>
      </c>
      <c r="E70" t="s">
        <v>4</v>
      </c>
      <c r="F70">
        <v>75</v>
      </c>
      <c r="G70">
        <v>1.6</v>
      </c>
      <c r="H70">
        <v>1.8</v>
      </c>
      <c r="I70">
        <v>1.5666666666666667</v>
      </c>
      <c r="J70">
        <v>2.2848201349902134E-16</v>
      </c>
      <c r="K70">
        <v>1.5</v>
      </c>
      <c r="L70">
        <v>1.8</v>
      </c>
    </row>
    <row r="71" spans="1:12" x14ac:dyDescent="0.25">
      <c r="A71">
        <v>3</v>
      </c>
      <c r="B71" t="s">
        <v>54</v>
      </c>
      <c r="C71" t="s">
        <v>19</v>
      </c>
      <c r="D71" t="s">
        <v>126</v>
      </c>
      <c r="E71" t="s">
        <v>210</v>
      </c>
      <c r="F71">
        <v>75</v>
      </c>
      <c r="G71">
        <v>180</v>
      </c>
      <c r="H71">
        <v>200</v>
      </c>
      <c r="I71">
        <v>184.63333333333333</v>
      </c>
      <c r="J71">
        <v>0</v>
      </c>
      <c r="K71">
        <v>178.6</v>
      </c>
      <c r="L71">
        <v>192.8</v>
      </c>
    </row>
    <row r="72" spans="1:12" x14ac:dyDescent="0.25">
      <c r="A72">
        <v>3</v>
      </c>
      <c r="B72" t="s">
        <v>53</v>
      </c>
      <c r="C72" t="s">
        <v>20</v>
      </c>
      <c r="D72" t="s">
        <v>56</v>
      </c>
      <c r="E72" t="s">
        <v>210</v>
      </c>
      <c r="F72">
        <v>76</v>
      </c>
      <c r="G72">
        <v>0</v>
      </c>
      <c r="H72">
        <v>0.09</v>
      </c>
      <c r="I72">
        <v>8.7142857142857147E-2</v>
      </c>
      <c r="J72">
        <v>3.5077268230918161E-2</v>
      </c>
      <c r="K72">
        <v>0.03</v>
      </c>
      <c r="L72">
        <v>0.24</v>
      </c>
    </row>
    <row r="73" spans="1:12" x14ac:dyDescent="0.25">
      <c r="A73">
        <v>3</v>
      </c>
      <c r="B73" t="s">
        <v>54</v>
      </c>
      <c r="C73" t="s">
        <v>20</v>
      </c>
      <c r="D73" t="s">
        <v>128</v>
      </c>
      <c r="E73" t="s">
        <v>210</v>
      </c>
      <c r="F73">
        <v>76</v>
      </c>
      <c r="G73">
        <v>0</v>
      </c>
      <c r="H73">
        <v>5</v>
      </c>
      <c r="I73">
        <v>1.9794871794871796</v>
      </c>
      <c r="J73">
        <v>0</v>
      </c>
      <c r="K73">
        <v>1.3</v>
      </c>
      <c r="L73">
        <v>4.5</v>
      </c>
    </row>
    <row r="74" spans="1:12" x14ac:dyDescent="0.25">
      <c r="A74">
        <v>3</v>
      </c>
      <c r="B74" t="s">
        <v>54</v>
      </c>
      <c r="C74" t="s">
        <v>20</v>
      </c>
      <c r="D74" t="s">
        <v>129</v>
      </c>
      <c r="E74" t="s">
        <v>210</v>
      </c>
      <c r="F74">
        <v>76</v>
      </c>
      <c r="G74">
        <v>1.5</v>
      </c>
      <c r="H74">
        <v>2</v>
      </c>
      <c r="I74">
        <v>1.7948717948717938</v>
      </c>
      <c r="J74">
        <v>0</v>
      </c>
      <c r="K74">
        <v>1.7</v>
      </c>
      <c r="L74">
        <v>1.8</v>
      </c>
    </row>
    <row r="75" spans="1:12" x14ac:dyDescent="0.25">
      <c r="A75">
        <v>3</v>
      </c>
      <c r="B75" t="s">
        <v>53</v>
      </c>
      <c r="C75" t="s">
        <v>10</v>
      </c>
      <c r="D75" t="s">
        <v>56</v>
      </c>
      <c r="E75" t="s">
        <v>210</v>
      </c>
      <c r="F75">
        <v>51</v>
      </c>
      <c r="G75">
        <v>0</v>
      </c>
      <c r="H75">
        <v>2.5</v>
      </c>
      <c r="I75">
        <v>3.9114285714285719</v>
      </c>
      <c r="J75">
        <v>1.3163786906292796</v>
      </c>
      <c r="K75">
        <v>1.2</v>
      </c>
      <c r="L75">
        <v>7.34</v>
      </c>
    </row>
    <row r="76" spans="1:12" x14ac:dyDescent="0.25">
      <c r="A76">
        <v>3</v>
      </c>
      <c r="B76" t="s">
        <v>53</v>
      </c>
      <c r="C76" t="s">
        <v>24</v>
      </c>
      <c r="D76" t="s">
        <v>72</v>
      </c>
      <c r="E76" t="s">
        <v>210</v>
      </c>
      <c r="F76">
        <v>95</v>
      </c>
      <c r="G76">
        <v>0</v>
      </c>
      <c r="H76">
        <v>0</v>
      </c>
      <c r="I76">
        <v>7.6285714285714281</v>
      </c>
      <c r="J76">
        <v>16.782565521829657</v>
      </c>
      <c r="K76">
        <v>0</v>
      </c>
      <c r="L76">
        <v>56.8</v>
      </c>
    </row>
    <row r="77" spans="1:12" x14ac:dyDescent="0.25">
      <c r="A77">
        <v>3</v>
      </c>
      <c r="B77" t="s">
        <v>53</v>
      </c>
      <c r="C77" t="s">
        <v>6</v>
      </c>
      <c r="D77" t="s">
        <v>56</v>
      </c>
      <c r="E77" t="s">
        <v>210</v>
      </c>
      <c r="F77">
        <v>80</v>
      </c>
      <c r="G77">
        <v>0</v>
      </c>
      <c r="H77">
        <v>0</v>
      </c>
      <c r="I77" t="e">
        <v>#DIV/0!</v>
      </c>
      <c r="J77" t="e">
        <v>#DIV/0!</v>
      </c>
      <c r="K77">
        <v>0</v>
      </c>
      <c r="L77">
        <v>0</v>
      </c>
    </row>
    <row r="78" spans="1:12" x14ac:dyDescent="0.25">
      <c r="A78">
        <v>3</v>
      </c>
      <c r="B78" t="s">
        <v>54</v>
      </c>
      <c r="C78" t="s">
        <v>8</v>
      </c>
      <c r="D78" s="132" t="s">
        <v>233</v>
      </c>
      <c r="E78" t="s">
        <v>210</v>
      </c>
      <c r="F78">
        <v>33</v>
      </c>
      <c r="G78">
        <v>6</v>
      </c>
      <c r="H78">
        <v>10</v>
      </c>
      <c r="I78">
        <v>6.7037037037037033</v>
      </c>
      <c r="J78">
        <v>0</v>
      </c>
      <c r="K78">
        <v>0</v>
      </c>
      <c r="L78">
        <v>13</v>
      </c>
    </row>
    <row r="79" spans="1:12" x14ac:dyDescent="0.25">
      <c r="A79">
        <v>3</v>
      </c>
      <c r="B79" t="s">
        <v>54</v>
      </c>
      <c r="C79" t="s">
        <v>12</v>
      </c>
      <c r="D79" t="s">
        <v>90</v>
      </c>
      <c r="E79" t="s">
        <v>210</v>
      </c>
      <c r="F79">
        <v>540</v>
      </c>
      <c r="G79">
        <v>32</v>
      </c>
      <c r="H79">
        <v>35</v>
      </c>
      <c r="I79">
        <v>30.375454545454545</v>
      </c>
      <c r="J79">
        <v>0</v>
      </c>
      <c r="K79">
        <v>0</v>
      </c>
      <c r="L79">
        <v>33.799999999999997</v>
      </c>
    </row>
    <row r="80" spans="1:12" x14ac:dyDescent="0.25">
      <c r="A80">
        <v>3</v>
      </c>
      <c r="B80" t="s">
        <v>54</v>
      </c>
      <c r="C80" t="s">
        <v>12</v>
      </c>
      <c r="D80" t="s">
        <v>91</v>
      </c>
      <c r="E80" t="s">
        <v>210</v>
      </c>
      <c r="F80">
        <v>540</v>
      </c>
      <c r="G80">
        <v>3.3</v>
      </c>
      <c r="H80">
        <v>5</v>
      </c>
      <c r="I80">
        <v>4.3145454545454536</v>
      </c>
      <c r="J80">
        <v>0</v>
      </c>
      <c r="K80">
        <v>4.04</v>
      </c>
      <c r="L80">
        <v>4.4400000000000004</v>
      </c>
    </row>
    <row r="81" spans="1:12" x14ac:dyDescent="0.25">
      <c r="A81">
        <v>3</v>
      </c>
      <c r="B81" t="s">
        <v>54</v>
      </c>
      <c r="C81" t="s">
        <v>21</v>
      </c>
      <c r="D81" t="s">
        <v>179</v>
      </c>
      <c r="E81" t="s">
        <v>210</v>
      </c>
      <c r="F81">
        <v>301</v>
      </c>
      <c r="G81">
        <v>2</v>
      </c>
      <c r="H81">
        <v>8</v>
      </c>
      <c r="I81">
        <v>6</v>
      </c>
      <c r="J81">
        <v>0</v>
      </c>
      <c r="K81">
        <v>6</v>
      </c>
      <c r="L81">
        <v>6</v>
      </c>
    </row>
    <row r="82" spans="1:12" x14ac:dyDescent="0.25">
      <c r="A82">
        <v>3</v>
      </c>
      <c r="B82" t="s">
        <v>54</v>
      </c>
      <c r="C82" t="s">
        <v>21</v>
      </c>
      <c r="D82" t="s">
        <v>180</v>
      </c>
      <c r="E82" t="s">
        <v>210</v>
      </c>
      <c r="F82">
        <v>301</v>
      </c>
      <c r="G82">
        <v>35</v>
      </c>
      <c r="H82">
        <v>36.5</v>
      </c>
      <c r="I82">
        <v>35.510714285714286</v>
      </c>
      <c r="J82">
        <v>0</v>
      </c>
      <c r="K82">
        <v>34.9</v>
      </c>
      <c r="L82">
        <v>36.200000000000003</v>
      </c>
    </row>
    <row r="83" spans="1:12" x14ac:dyDescent="0.25">
      <c r="A83">
        <v>3</v>
      </c>
      <c r="B83" t="s">
        <v>53</v>
      </c>
      <c r="C83" t="s">
        <v>21</v>
      </c>
      <c r="D83" t="s">
        <v>57</v>
      </c>
      <c r="E83" t="s">
        <v>210</v>
      </c>
      <c r="F83">
        <v>301</v>
      </c>
      <c r="G83">
        <v>34</v>
      </c>
      <c r="H83">
        <v>36</v>
      </c>
      <c r="I83">
        <v>35.264000000000003</v>
      </c>
      <c r="J83">
        <v>1.7771419001681699</v>
      </c>
      <c r="K83">
        <v>32.200000000000003</v>
      </c>
      <c r="L83">
        <v>38</v>
      </c>
    </row>
    <row r="84" spans="1:12" x14ac:dyDescent="0.25">
      <c r="A84">
        <v>3</v>
      </c>
      <c r="B84" t="s">
        <v>53</v>
      </c>
      <c r="C84" t="s">
        <v>21</v>
      </c>
      <c r="D84" t="s">
        <v>57</v>
      </c>
      <c r="E84" t="s">
        <v>210</v>
      </c>
      <c r="F84">
        <v>301</v>
      </c>
      <c r="G84">
        <v>50</v>
      </c>
      <c r="H84">
        <v>52</v>
      </c>
      <c r="I84">
        <v>50.430769230769222</v>
      </c>
      <c r="J84">
        <v>1.3271832520851767</v>
      </c>
      <c r="K84">
        <v>48.3</v>
      </c>
      <c r="L84">
        <v>53</v>
      </c>
    </row>
    <row r="85" spans="1:12" x14ac:dyDescent="0.25">
      <c r="A85">
        <v>3</v>
      </c>
      <c r="B85" t="s">
        <v>54</v>
      </c>
      <c r="C85" t="s">
        <v>14</v>
      </c>
      <c r="D85" t="s">
        <v>104</v>
      </c>
      <c r="E85" t="s">
        <v>210</v>
      </c>
      <c r="F85">
        <v>520</v>
      </c>
      <c r="G85">
        <v>2</v>
      </c>
      <c r="H85">
        <v>8</v>
      </c>
      <c r="I85">
        <v>9.3000000000000007</v>
      </c>
      <c r="J85">
        <v>0</v>
      </c>
      <c r="K85">
        <v>6.5</v>
      </c>
      <c r="L85">
        <v>13</v>
      </c>
    </row>
    <row r="86" spans="1:12" x14ac:dyDescent="0.25">
      <c r="A86">
        <v>3</v>
      </c>
      <c r="B86" t="s">
        <v>54</v>
      </c>
      <c r="C86" t="s">
        <v>14</v>
      </c>
      <c r="D86" t="s">
        <v>105</v>
      </c>
      <c r="E86" t="s">
        <v>210</v>
      </c>
      <c r="F86">
        <v>520</v>
      </c>
      <c r="G86">
        <v>-2</v>
      </c>
      <c r="H86">
        <v>8</v>
      </c>
      <c r="I86">
        <v>8.36</v>
      </c>
      <c r="J86">
        <v>0</v>
      </c>
      <c r="K86">
        <v>5.7</v>
      </c>
      <c r="L86">
        <v>12.3</v>
      </c>
    </row>
    <row r="87" spans="1:12" x14ac:dyDescent="0.25">
      <c r="A87">
        <v>3</v>
      </c>
      <c r="B87" t="s">
        <v>53</v>
      </c>
      <c r="C87" t="s">
        <v>14</v>
      </c>
      <c r="D87" t="s">
        <v>67</v>
      </c>
      <c r="E87" t="s">
        <v>210</v>
      </c>
      <c r="F87">
        <v>520</v>
      </c>
      <c r="G87">
        <v>1600</v>
      </c>
      <c r="H87">
        <v>2500</v>
      </c>
      <c r="I87">
        <v>1465.875</v>
      </c>
      <c r="J87">
        <v>59.24094164230231</v>
      </c>
      <c r="K87">
        <v>1382.2</v>
      </c>
      <c r="L87">
        <v>1519.7</v>
      </c>
    </row>
    <row r="88" spans="1:12" x14ac:dyDescent="0.25">
      <c r="A88">
        <v>3</v>
      </c>
      <c r="B88" t="s">
        <v>53</v>
      </c>
      <c r="C88" t="s">
        <v>14</v>
      </c>
      <c r="D88" t="s">
        <v>67</v>
      </c>
      <c r="E88" t="s">
        <v>210</v>
      </c>
      <c r="F88">
        <v>520</v>
      </c>
      <c r="G88">
        <v>1500</v>
      </c>
      <c r="H88">
        <v>2000</v>
      </c>
      <c r="I88">
        <v>1523.3</v>
      </c>
      <c r="J88" t="e">
        <v>#DIV/0!</v>
      </c>
      <c r="K88">
        <v>1523.3</v>
      </c>
      <c r="L88">
        <v>1523.3</v>
      </c>
    </row>
    <row r="89" spans="1:12" x14ac:dyDescent="0.25">
      <c r="A89">
        <v>3</v>
      </c>
      <c r="B89" t="s">
        <v>54</v>
      </c>
      <c r="C89" t="s">
        <v>16</v>
      </c>
      <c r="D89" t="s">
        <v>111</v>
      </c>
      <c r="E89" t="s">
        <v>210</v>
      </c>
      <c r="F89">
        <v>530</v>
      </c>
      <c r="G89">
        <v>2</v>
      </c>
      <c r="H89">
        <v>10</v>
      </c>
      <c r="I89">
        <v>3.875</v>
      </c>
      <c r="J89">
        <v>0</v>
      </c>
      <c r="K89">
        <v>3</v>
      </c>
      <c r="L89">
        <v>4.4000000000000004</v>
      </c>
    </row>
    <row r="90" spans="1:12" x14ac:dyDescent="0.25">
      <c r="A90">
        <v>3</v>
      </c>
      <c r="B90" t="s">
        <v>54</v>
      </c>
      <c r="C90" t="s">
        <v>16</v>
      </c>
      <c r="D90" t="s">
        <v>109</v>
      </c>
      <c r="E90" t="s">
        <v>210</v>
      </c>
      <c r="F90">
        <v>530</v>
      </c>
      <c r="G90">
        <v>10</v>
      </c>
      <c r="H90">
        <v>14</v>
      </c>
      <c r="I90">
        <v>11.7875</v>
      </c>
      <c r="J90">
        <v>0</v>
      </c>
      <c r="K90">
        <v>11.7</v>
      </c>
      <c r="L90">
        <v>11.8</v>
      </c>
    </row>
    <row r="91" spans="1:12" x14ac:dyDescent="0.25">
      <c r="A91">
        <v>3</v>
      </c>
      <c r="B91" t="s">
        <v>54</v>
      </c>
      <c r="C91" t="s">
        <v>16</v>
      </c>
      <c r="D91" t="s">
        <v>110</v>
      </c>
      <c r="E91" t="s">
        <v>210</v>
      </c>
      <c r="F91">
        <v>530</v>
      </c>
      <c r="G91">
        <v>20</v>
      </c>
      <c r="H91">
        <v>60</v>
      </c>
      <c r="I91">
        <v>25.724999999999998</v>
      </c>
      <c r="J91">
        <v>0</v>
      </c>
      <c r="K91">
        <v>20</v>
      </c>
      <c r="L91">
        <v>30.3</v>
      </c>
    </row>
    <row r="92" spans="1:12" x14ac:dyDescent="0.25">
      <c r="A92">
        <v>3</v>
      </c>
      <c r="B92" t="s">
        <v>53</v>
      </c>
      <c r="C92" t="s">
        <v>16</v>
      </c>
      <c r="D92" t="s">
        <v>67</v>
      </c>
      <c r="E92" t="s">
        <v>210</v>
      </c>
      <c r="F92">
        <v>530</v>
      </c>
      <c r="G92">
        <v>1800</v>
      </c>
      <c r="H92">
        <v>2500</v>
      </c>
      <c r="I92">
        <v>1840.4799999999998</v>
      </c>
      <c r="J92">
        <v>60.222910645921637</v>
      </c>
      <c r="K92">
        <v>1747.95</v>
      </c>
      <c r="L92">
        <v>1918.1</v>
      </c>
    </row>
    <row r="93" spans="1:12" x14ac:dyDescent="0.25">
      <c r="A93">
        <v>3</v>
      </c>
      <c r="B93" t="s">
        <v>53</v>
      </c>
      <c r="C93" t="s">
        <v>16</v>
      </c>
      <c r="D93" t="s">
        <v>70</v>
      </c>
      <c r="E93" t="s">
        <v>210</v>
      </c>
      <c r="F93">
        <v>530</v>
      </c>
      <c r="G93">
        <v>46</v>
      </c>
      <c r="H93">
        <v>52</v>
      </c>
      <c r="I93">
        <v>51.370000000000005</v>
      </c>
      <c r="J93">
        <v>1.9091883092036752</v>
      </c>
      <c r="K93">
        <v>50.02</v>
      </c>
      <c r="L93">
        <v>52.72</v>
      </c>
    </row>
    <row r="94" spans="1:12" x14ac:dyDescent="0.25">
      <c r="A94">
        <v>3</v>
      </c>
      <c r="B94" t="s">
        <v>54</v>
      </c>
      <c r="C94" t="s">
        <v>13</v>
      </c>
      <c r="D94" t="s">
        <v>98</v>
      </c>
      <c r="E94" t="s">
        <v>210</v>
      </c>
      <c r="F94">
        <v>552</v>
      </c>
      <c r="G94">
        <v>134</v>
      </c>
      <c r="H94">
        <v>140</v>
      </c>
      <c r="I94">
        <v>134.75</v>
      </c>
      <c r="J94">
        <v>0</v>
      </c>
      <c r="K94">
        <v>134.6</v>
      </c>
      <c r="L94">
        <v>135</v>
      </c>
    </row>
    <row r="95" spans="1:12" x14ac:dyDescent="0.25">
      <c r="A95">
        <v>4</v>
      </c>
      <c r="B95" t="s">
        <v>53</v>
      </c>
      <c r="C95" t="s">
        <v>18</v>
      </c>
      <c r="D95" t="s">
        <v>55</v>
      </c>
      <c r="E95">
        <v>0.24788512574178809</v>
      </c>
      <c r="F95">
        <v>55</v>
      </c>
      <c r="G95">
        <v>0</v>
      </c>
      <c r="H95">
        <v>2.5</v>
      </c>
      <c r="I95">
        <v>2.58076923076923</v>
      </c>
      <c r="J95">
        <v>0.60001256899857003</v>
      </c>
      <c r="K95">
        <v>1.4</v>
      </c>
      <c r="L95">
        <v>4.0999999999999996</v>
      </c>
    </row>
    <row r="96" spans="1:12" x14ac:dyDescent="0.25">
      <c r="A96">
        <v>4</v>
      </c>
      <c r="B96" t="s">
        <v>54</v>
      </c>
      <c r="C96" t="s">
        <v>18</v>
      </c>
      <c r="D96" t="s">
        <v>114</v>
      </c>
      <c r="E96">
        <v>1</v>
      </c>
      <c r="F96">
        <v>55</v>
      </c>
      <c r="G96">
        <v>0.5</v>
      </c>
      <c r="H96">
        <v>0.6</v>
      </c>
      <c r="I96">
        <v>0.55714285714285705</v>
      </c>
      <c r="J96">
        <v>1.1305957885839115E-16</v>
      </c>
      <c r="K96">
        <v>0.5</v>
      </c>
      <c r="L96">
        <v>0.6</v>
      </c>
    </row>
    <row r="97" spans="1:12" x14ac:dyDescent="0.25">
      <c r="A97">
        <v>4</v>
      </c>
      <c r="B97" t="s">
        <v>54</v>
      </c>
      <c r="C97" t="s">
        <v>18</v>
      </c>
      <c r="D97" t="s">
        <v>115</v>
      </c>
      <c r="E97">
        <v>3.4500665916435219E-2</v>
      </c>
      <c r="F97">
        <v>55</v>
      </c>
      <c r="G97">
        <v>0.5</v>
      </c>
      <c r="H97">
        <v>2</v>
      </c>
      <c r="I97">
        <v>3.9214285714285708</v>
      </c>
      <c r="J97">
        <v>0</v>
      </c>
      <c r="K97">
        <v>2</v>
      </c>
      <c r="L97">
        <v>5</v>
      </c>
    </row>
    <row r="98" spans="1:12" x14ac:dyDescent="0.25">
      <c r="A98">
        <v>4</v>
      </c>
      <c r="B98" t="s">
        <v>54</v>
      </c>
      <c r="C98" t="s">
        <v>18</v>
      </c>
      <c r="D98" t="s">
        <v>116</v>
      </c>
      <c r="E98">
        <v>0.65729049443004772</v>
      </c>
      <c r="F98">
        <v>55</v>
      </c>
      <c r="G98">
        <v>-600</v>
      </c>
      <c r="H98">
        <v>-500</v>
      </c>
      <c r="I98">
        <v>-460.71428571428572</v>
      </c>
      <c r="J98">
        <v>0</v>
      </c>
      <c r="K98">
        <v>-550</v>
      </c>
      <c r="L98">
        <v>450</v>
      </c>
    </row>
    <row r="99" spans="1:12" x14ac:dyDescent="0.25">
      <c r="A99">
        <v>4</v>
      </c>
      <c r="B99" t="s">
        <v>53</v>
      </c>
      <c r="C99" t="s">
        <v>19</v>
      </c>
      <c r="D99" t="s">
        <v>56</v>
      </c>
      <c r="E99">
        <v>0.84400838883350926</v>
      </c>
      <c r="F99">
        <v>75</v>
      </c>
      <c r="G99">
        <v>0</v>
      </c>
      <c r="H99">
        <v>0.3</v>
      </c>
      <c r="I99">
        <v>8.6885245901639332E-2</v>
      </c>
      <c r="J99">
        <v>2.8550597402188703E-2</v>
      </c>
      <c r="K99">
        <v>0.03</v>
      </c>
      <c r="L99">
        <v>0.19</v>
      </c>
    </row>
    <row r="100" spans="1:12" x14ac:dyDescent="0.25">
      <c r="A100">
        <v>4</v>
      </c>
      <c r="B100" t="s">
        <v>54</v>
      </c>
      <c r="C100" t="s">
        <v>19</v>
      </c>
      <c r="D100" t="s">
        <v>122</v>
      </c>
      <c r="E100">
        <v>0.76327212308596437</v>
      </c>
      <c r="F100">
        <v>75</v>
      </c>
      <c r="G100">
        <v>2</v>
      </c>
      <c r="H100">
        <v>6</v>
      </c>
      <c r="I100">
        <v>5.8357142857142863</v>
      </c>
      <c r="J100">
        <v>0</v>
      </c>
      <c r="K100">
        <v>3</v>
      </c>
      <c r="L100">
        <v>15</v>
      </c>
    </row>
    <row r="101" spans="1:12" x14ac:dyDescent="0.25">
      <c r="A101">
        <v>4</v>
      </c>
      <c r="B101" t="s">
        <v>54</v>
      </c>
      <c r="C101" t="s">
        <v>19</v>
      </c>
      <c r="D101" t="s">
        <v>123</v>
      </c>
      <c r="E101">
        <v>0.95983415112643711</v>
      </c>
      <c r="F101">
        <v>75</v>
      </c>
      <c r="G101">
        <v>1.6</v>
      </c>
      <c r="H101">
        <v>1.8</v>
      </c>
      <c r="I101">
        <v>1.6714285714285713</v>
      </c>
      <c r="J101">
        <v>9.0447663086712919E-16</v>
      </c>
      <c r="K101">
        <v>1.5</v>
      </c>
      <c r="L101">
        <v>1.8</v>
      </c>
    </row>
    <row r="102" spans="1:12" x14ac:dyDescent="0.25">
      <c r="A102">
        <v>4</v>
      </c>
      <c r="B102" t="s">
        <v>54</v>
      </c>
      <c r="C102" t="s">
        <v>19</v>
      </c>
      <c r="D102" t="s">
        <v>126</v>
      </c>
      <c r="E102">
        <v>0.95551291940254646</v>
      </c>
      <c r="F102">
        <v>75</v>
      </c>
      <c r="G102">
        <v>180</v>
      </c>
      <c r="H102">
        <v>200</v>
      </c>
      <c r="I102">
        <v>185.53214285714287</v>
      </c>
      <c r="J102">
        <v>0</v>
      </c>
      <c r="K102">
        <v>175.6</v>
      </c>
      <c r="L102">
        <v>189</v>
      </c>
    </row>
    <row r="103" spans="1:12" x14ac:dyDescent="0.25">
      <c r="A103">
        <v>4</v>
      </c>
      <c r="B103" t="s">
        <v>53</v>
      </c>
      <c r="C103" t="s">
        <v>20</v>
      </c>
      <c r="D103" t="s">
        <v>56</v>
      </c>
      <c r="E103">
        <v>0.91503637479893019</v>
      </c>
      <c r="F103">
        <v>76</v>
      </c>
      <c r="G103">
        <v>0</v>
      </c>
      <c r="H103">
        <v>0.09</v>
      </c>
      <c r="I103">
        <v>7.8490566037735854E-2</v>
      </c>
      <c r="J103">
        <v>1.945371493246054E-2</v>
      </c>
      <c r="K103">
        <v>0.05</v>
      </c>
      <c r="L103">
        <v>0.15</v>
      </c>
    </row>
    <row r="104" spans="1:12" x14ac:dyDescent="0.25">
      <c r="A104">
        <v>4</v>
      </c>
      <c r="B104" t="s">
        <v>54</v>
      </c>
      <c r="C104" t="s">
        <v>20</v>
      </c>
      <c r="D104" t="s">
        <v>128</v>
      </c>
      <c r="E104">
        <v>1</v>
      </c>
      <c r="F104">
        <v>76</v>
      </c>
      <c r="G104">
        <v>0</v>
      </c>
      <c r="H104">
        <v>5</v>
      </c>
      <c r="I104">
        <v>1.9027777777777781</v>
      </c>
      <c r="J104">
        <v>0</v>
      </c>
      <c r="K104">
        <v>1.2</v>
      </c>
      <c r="L104">
        <v>2.8</v>
      </c>
    </row>
    <row r="105" spans="1:12" x14ac:dyDescent="0.25">
      <c r="A105">
        <v>4</v>
      </c>
      <c r="B105" t="s">
        <v>54</v>
      </c>
      <c r="C105" t="s">
        <v>20</v>
      </c>
      <c r="D105" t="s">
        <v>129</v>
      </c>
      <c r="E105">
        <v>1</v>
      </c>
      <c r="F105">
        <v>76</v>
      </c>
      <c r="G105">
        <v>1.5</v>
      </c>
      <c r="H105">
        <v>2</v>
      </c>
      <c r="I105">
        <v>1.7999999999999987</v>
      </c>
      <c r="J105">
        <v>0</v>
      </c>
      <c r="K105">
        <v>1.8</v>
      </c>
      <c r="L105">
        <v>1.8</v>
      </c>
    </row>
    <row r="106" spans="1:12" x14ac:dyDescent="0.25">
      <c r="A106">
        <v>4</v>
      </c>
      <c r="B106" t="s">
        <v>53</v>
      </c>
      <c r="C106" t="s">
        <v>10</v>
      </c>
      <c r="D106" t="s">
        <v>56</v>
      </c>
      <c r="E106">
        <v>0</v>
      </c>
      <c r="F106">
        <v>51</v>
      </c>
      <c r="G106">
        <v>0</v>
      </c>
      <c r="H106">
        <v>2.5</v>
      </c>
      <c r="I106">
        <v>4.2795454545454552</v>
      </c>
      <c r="J106">
        <v>2.5287141043710375</v>
      </c>
      <c r="K106">
        <v>2.61</v>
      </c>
      <c r="L106">
        <v>15.06</v>
      </c>
    </row>
    <row r="107" spans="1:12" x14ac:dyDescent="0.25">
      <c r="A107">
        <v>4</v>
      </c>
      <c r="B107" t="s">
        <v>53</v>
      </c>
      <c r="C107" t="s">
        <v>24</v>
      </c>
      <c r="D107" t="s">
        <v>72</v>
      </c>
      <c r="E107">
        <v>1</v>
      </c>
      <c r="F107">
        <v>95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</row>
    <row r="108" spans="1:12" x14ac:dyDescent="0.25">
      <c r="A108">
        <v>4</v>
      </c>
      <c r="B108" t="s">
        <v>53</v>
      </c>
      <c r="C108" t="s">
        <v>6</v>
      </c>
      <c r="D108" t="s">
        <v>56</v>
      </c>
      <c r="E108" t="s">
        <v>210</v>
      </c>
      <c r="F108">
        <v>80</v>
      </c>
      <c r="G108">
        <v>0</v>
      </c>
      <c r="H108">
        <v>0</v>
      </c>
      <c r="I108" t="e">
        <v>#DIV/0!</v>
      </c>
      <c r="J108" t="e">
        <v>#DIV/0!</v>
      </c>
      <c r="K108">
        <v>0</v>
      </c>
      <c r="L108">
        <v>0</v>
      </c>
    </row>
    <row r="109" spans="1:12" x14ac:dyDescent="0.25">
      <c r="A109">
        <v>4</v>
      </c>
      <c r="B109" t="s">
        <v>54</v>
      </c>
      <c r="C109" t="s">
        <v>8</v>
      </c>
      <c r="D109" s="132" t="s">
        <v>233</v>
      </c>
      <c r="E109">
        <v>0.39133408366207789</v>
      </c>
      <c r="F109">
        <v>33</v>
      </c>
      <c r="G109">
        <v>6</v>
      </c>
      <c r="H109">
        <v>10</v>
      </c>
      <c r="I109">
        <v>6</v>
      </c>
      <c r="J109">
        <v>0</v>
      </c>
      <c r="K109">
        <v>0</v>
      </c>
      <c r="L109">
        <v>12</v>
      </c>
    </row>
    <row r="110" spans="1:12" x14ac:dyDescent="0.25">
      <c r="A110">
        <v>4</v>
      </c>
      <c r="B110" t="s">
        <v>54</v>
      </c>
      <c r="C110" t="s">
        <v>12</v>
      </c>
      <c r="D110" t="s">
        <v>90</v>
      </c>
      <c r="E110">
        <v>0.8902439024390244</v>
      </c>
      <c r="F110">
        <v>540</v>
      </c>
      <c r="G110">
        <v>32</v>
      </c>
      <c r="H110">
        <v>35</v>
      </c>
      <c r="I110">
        <v>30.552499999999998</v>
      </c>
      <c r="J110">
        <v>0</v>
      </c>
      <c r="K110">
        <v>0</v>
      </c>
      <c r="L110">
        <v>33.909999999999997</v>
      </c>
    </row>
    <row r="111" spans="1:12" x14ac:dyDescent="0.25">
      <c r="A111">
        <v>4</v>
      </c>
      <c r="B111" t="s">
        <v>54</v>
      </c>
      <c r="C111" t="s">
        <v>12</v>
      </c>
      <c r="D111" t="s">
        <v>91</v>
      </c>
      <c r="E111">
        <v>1</v>
      </c>
      <c r="F111">
        <v>540</v>
      </c>
      <c r="G111">
        <v>3.3</v>
      </c>
      <c r="H111">
        <v>5</v>
      </c>
      <c r="I111">
        <v>4.104166666666667</v>
      </c>
      <c r="J111">
        <v>0</v>
      </c>
      <c r="K111">
        <v>3.84</v>
      </c>
      <c r="L111">
        <v>4.3899999999999997</v>
      </c>
    </row>
    <row r="112" spans="1:12" x14ac:dyDescent="0.25">
      <c r="A112">
        <v>4</v>
      </c>
      <c r="B112" t="s">
        <v>54</v>
      </c>
      <c r="C112" t="s">
        <v>21</v>
      </c>
      <c r="D112" t="s">
        <v>179</v>
      </c>
      <c r="E112">
        <v>1</v>
      </c>
      <c r="F112">
        <v>301</v>
      </c>
      <c r="G112">
        <v>2</v>
      </c>
      <c r="H112">
        <v>8</v>
      </c>
      <c r="I112">
        <v>6</v>
      </c>
      <c r="J112">
        <v>0</v>
      </c>
      <c r="K112">
        <v>6</v>
      </c>
      <c r="L112">
        <v>6</v>
      </c>
    </row>
    <row r="113" spans="1:12" x14ac:dyDescent="0.25">
      <c r="A113">
        <v>4</v>
      </c>
      <c r="B113" t="s">
        <v>54</v>
      </c>
      <c r="C113" t="s">
        <v>21</v>
      </c>
      <c r="D113" t="s">
        <v>180</v>
      </c>
      <c r="E113">
        <v>0.8675477552805444</v>
      </c>
      <c r="F113">
        <v>301</v>
      </c>
      <c r="G113">
        <v>35</v>
      </c>
      <c r="H113">
        <v>36.5</v>
      </c>
      <c r="I113">
        <v>35.065624999999997</v>
      </c>
      <c r="J113">
        <v>0</v>
      </c>
      <c r="K113">
        <v>33.799999999999997</v>
      </c>
      <c r="L113">
        <v>35.6</v>
      </c>
    </row>
    <row r="114" spans="1:12" x14ac:dyDescent="0.25">
      <c r="A114">
        <v>4</v>
      </c>
      <c r="B114" t="s">
        <v>53</v>
      </c>
      <c r="C114" t="s">
        <v>21</v>
      </c>
      <c r="D114" t="s">
        <v>57</v>
      </c>
      <c r="E114">
        <v>0.53502346001426782</v>
      </c>
      <c r="F114">
        <v>301</v>
      </c>
      <c r="G114">
        <v>34</v>
      </c>
      <c r="H114">
        <v>36</v>
      </c>
      <c r="I114">
        <v>35.457894736842107</v>
      </c>
      <c r="J114">
        <v>1.8729999078939537</v>
      </c>
      <c r="K114">
        <v>33</v>
      </c>
      <c r="L114">
        <v>38.6</v>
      </c>
    </row>
    <row r="115" spans="1:12" x14ac:dyDescent="0.25">
      <c r="A115">
        <v>4</v>
      </c>
      <c r="B115" t="s">
        <v>53</v>
      </c>
      <c r="C115" t="s">
        <v>21</v>
      </c>
      <c r="D115" t="s">
        <v>57</v>
      </c>
      <c r="E115">
        <v>0.53502346001426782</v>
      </c>
      <c r="F115">
        <v>301</v>
      </c>
      <c r="G115">
        <v>50</v>
      </c>
      <c r="H115">
        <v>52</v>
      </c>
      <c r="I115">
        <v>50.118181818181817</v>
      </c>
      <c r="J115">
        <v>1.1644072122089233</v>
      </c>
      <c r="K115">
        <v>47</v>
      </c>
      <c r="L115">
        <v>52</v>
      </c>
    </row>
    <row r="116" spans="1:12" x14ac:dyDescent="0.25">
      <c r="A116">
        <v>4</v>
      </c>
      <c r="B116" t="s">
        <v>54</v>
      </c>
      <c r="C116" t="s">
        <v>14</v>
      </c>
      <c r="D116" t="s">
        <v>104</v>
      </c>
      <c r="E116">
        <v>0</v>
      </c>
      <c r="F116">
        <v>520</v>
      </c>
      <c r="G116">
        <v>2</v>
      </c>
      <c r="H116">
        <v>8</v>
      </c>
      <c r="I116">
        <v>9.5</v>
      </c>
      <c r="J116">
        <v>0</v>
      </c>
      <c r="K116">
        <v>8.4</v>
      </c>
      <c r="L116">
        <v>10.6</v>
      </c>
    </row>
    <row r="117" spans="1:12" x14ac:dyDescent="0.25">
      <c r="A117">
        <v>4</v>
      </c>
      <c r="B117" t="s">
        <v>54</v>
      </c>
      <c r="C117" t="s">
        <v>14</v>
      </c>
      <c r="D117" t="s">
        <v>105</v>
      </c>
      <c r="E117">
        <v>0</v>
      </c>
      <c r="F117">
        <v>520</v>
      </c>
      <c r="G117">
        <v>-2</v>
      </c>
      <c r="H117">
        <v>8</v>
      </c>
      <c r="I117">
        <v>11.5</v>
      </c>
      <c r="J117">
        <v>0</v>
      </c>
      <c r="K117">
        <v>10.8</v>
      </c>
      <c r="L117">
        <v>12.2</v>
      </c>
    </row>
    <row r="118" spans="1:12" x14ac:dyDescent="0.25">
      <c r="A118">
        <v>4</v>
      </c>
      <c r="B118" t="s">
        <v>53</v>
      </c>
      <c r="C118" t="s">
        <v>14</v>
      </c>
      <c r="D118" t="s">
        <v>67</v>
      </c>
      <c r="E118">
        <v>0.33021463951568519</v>
      </c>
      <c r="F118">
        <v>520</v>
      </c>
      <c r="G118">
        <v>1600</v>
      </c>
      <c r="H118">
        <v>2500</v>
      </c>
      <c r="I118">
        <v>1459.21</v>
      </c>
      <c r="J118">
        <v>6.1094025894516806</v>
      </c>
      <c r="K118">
        <v>1454.89</v>
      </c>
      <c r="L118">
        <v>1463.53</v>
      </c>
    </row>
    <row r="119" spans="1:12" x14ac:dyDescent="0.25">
      <c r="A119">
        <v>4</v>
      </c>
      <c r="B119" t="s">
        <v>53</v>
      </c>
      <c r="C119" t="s">
        <v>14</v>
      </c>
      <c r="D119" t="s">
        <v>67</v>
      </c>
      <c r="E119">
        <v>0.33021463951568519</v>
      </c>
      <c r="F119">
        <v>520</v>
      </c>
      <c r="G119">
        <v>1500</v>
      </c>
      <c r="H119">
        <v>2000</v>
      </c>
      <c r="I119">
        <v>1525.28</v>
      </c>
      <c r="J119" t="e">
        <v>#DIV/0!</v>
      </c>
      <c r="K119">
        <v>1525.28</v>
      </c>
      <c r="L119">
        <v>1525.28</v>
      </c>
    </row>
    <row r="120" spans="1:12" x14ac:dyDescent="0.25">
      <c r="A120">
        <v>4</v>
      </c>
      <c r="B120" t="s">
        <v>54</v>
      </c>
      <c r="C120" t="s">
        <v>16</v>
      </c>
      <c r="D120" t="s">
        <v>111</v>
      </c>
      <c r="E120">
        <v>1</v>
      </c>
      <c r="F120">
        <v>530</v>
      </c>
      <c r="G120">
        <v>2</v>
      </c>
      <c r="H120">
        <v>10</v>
      </c>
      <c r="I120">
        <v>3.8250000000000006</v>
      </c>
      <c r="J120">
        <v>0</v>
      </c>
      <c r="K120">
        <v>3.5</v>
      </c>
      <c r="L120">
        <v>4.5</v>
      </c>
    </row>
    <row r="121" spans="1:12" x14ac:dyDescent="0.25">
      <c r="A121">
        <v>4</v>
      </c>
      <c r="B121" t="s">
        <v>54</v>
      </c>
      <c r="C121" t="s">
        <v>16</v>
      </c>
      <c r="D121" t="s">
        <v>109</v>
      </c>
      <c r="E121">
        <v>1</v>
      </c>
      <c r="F121">
        <v>530</v>
      </c>
      <c r="G121">
        <v>10</v>
      </c>
      <c r="H121">
        <v>14</v>
      </c>
      <c r="I121">
        <v>11.762499999999999</v>
      </c>
      <c r="J121">
        <v>0</v>
      </c>
      <c r="K121">
        <v>11.5</v>
      </c>
      <c r="L121">
        <v>11.8</v>
      </c>
    </row>
    <row r="122" spans="1:12" x14ac:dyDescent="0.25">
      <c r="A122">
        <v>4</v>
      </c>
      <c r="B122" t="s">
        <v>54</v>
      </c>
      <c r="C122" t="s">
        <v>16</v>
      </c>
      <c r="D122" t="s">
        <v>110</v>
      </c>
      <c r="E122">
        <v>0.83673469387755095</v>
      </c>
      <c r="F122">
        <v>530</v>
      </c>
      <c r="G122">
        <v>20</v>
      </c>
      <c r="H122">
        <v>60</v>
      </c>
      <c r="I122">
        <v>22.725000000000001</v>
      </c>
      <c r="J122">
        <v>0</v>
      </c>
      <c r="K122">
        <v>18</v>
      </c>
      <c r="L122">
        <v>28</v>
      </c>
    </row>
    <row r="123" spans="1:12" x14ac:dyDescent="0.25">
      <c r="A123">
        <v>4</v>
      </c>
      <c r="B123" t="s">
        <v>53</v>
      </c>
      <c r="C123" t="s">
        <v>16</v>
      </c>
      <c r="D123" t="s">
        <v>67</v>
      </c>
      <c r="E123">
        <v>0</v>
      </c>
      <c r="F123">
        <v>530</v>
      </c>
      <c r="G123">
        <v>1800</v>
      </c>
      <c r="H123">
        <v>2500</v>
      </c>
      <c r="I123">
        <v>1701.7871428571427</v>
      </c>
      <c r="J123">
        <v>49.249084835587119</v>
      </c>
      <c r="K123">
        <v>1639.54</v>
      </c>
      <c r="L123">
        <v>1771.5</v>
      </c>
    </row>
    <row r="124" spans="1:12" x14ac:dyDescent="0.25">
      <c r="A124">
        <v>4</v>
      </c>
      <c r="B124" t="s">
        <v>53</v>
      </c>
      <c r="C124" t="s">
        <v>16</v>
      </c>
      <c r="D124" t="s">
        <v>70</v>
      </c>
      <c r="E124">
        <v>1</v>
      </c>
      <c r="F124">
        <v>530</v>
      </c>
      <c r="G124">
        <v>46</v>
      </c>
      <c r="H124">
        <v>52</v>
      </c>
      <c r="I124">
        <v>47.67</v>
      </c>
      <c r="J124">
        <v>0.72124891681028058</v>
      </c>
      <c r="K124">
        <v>47.16</v>
      </c>
      <c r="L124">
        <v>48.18</v>
      </c>
    </row>
    <row r="125" spans="1:12" x14ac:dyDescent="0.25">
      <c r="A125">
        <v>4</v>
      </c>
      <c r="B125" t="s">
        <v>54</v>
      </c>
      <c r="C125" t="s">
        <v>13</v>
      </c>
      <c r="D125" t="s">
        <v>98</v>
      </c>
      <c r="E125">
        <v>1</v>
      </c>
      <c r="F125">
        <v>552</v>
      </c>
      <c r="G125">
        <v>134</v>
      </c>
      <c r="H125">
        <v>140</v>
      </c>
      <c r="I125">
        <v>135.1</v>
      </c>
      <c r="J125">
        <v>0</v>
      </c>
      <c r="K125">
        <v>135</v>
      </c>
      <c r="L125">
        <v>135.19999999999999</v>
      </c>
    </row>
    <row r="126" spans="1:12" x14ac:dyDescent="0.25">
      <c r="A126" s="107">
        <v>5</v>
      </c>
      <c r="B126" s="107" t="s">
        <v>53</v>
      </c>
      <c r="C126" t="s">
        <v>18</v>
      </c>
      <c r="D126" t="s">
        <v>55</v>
      </c>
      <c r="E126" t="s">
        <v>4</v>
      </c>
      <c r="F126">
        <v>55</v>
      </c>
      <c r="G126">
        <v>0</v>
      </c>
      <c r="H126">
        <v>2.5</v>
      </c>
      <c r="I126">
        <v>2.5299999999999998</v>
      </c>
      <c r="J126">
        <v>0.92639199999999999</v>
      </c>
      <c r="K126">
        <v>1</v>
      </c>
      <c r="L126">
        <v>5.4</v>
      </c>
    </row>
    <row r="127" spans="1:12" x14ac:dyDescent="0.25">
      <c r="A127" s="107">
        <v>5</v>
      </c>
      <c r="B127" s="107" t="s">
        <v>54</v>
      </c>
      <c r="C127" t="s">
        <v>18</v>
      </c>
      <c r="D127" t="s">
        <v>114</v>
      </c>
      <c r="E127" t="s">
        <v>4</v>
      </c>
      <c r="F127">
        <v>55</v>
      </c>
      <c r="G127">
        <v>0.5</v>
      </c>
      <c r="H127">
        <v>0.6</v>
      </c>
      <c r="I127">
        <v>0.56999999999999995</v>
      </c>
      <c r="J127" s="108">
        <v>3.3800000000000002E-16</v>
      </c>
      <c r="K127">
        <v>0.5</v>
      </c>
      <c r="L127">
        <v>0.8</v>
      </c>
    </row>
    <row r="128" spans="1:12" x14ac:dyDescent="0.25">
      <c r="A128" s="107">
        <v>5</v>
      </c>
      <c r="B128" s="107" t="s">
        <v>54</v>
      </c>
      <c r="C128" t="s">
        <v>18</v>
      </c>
      <c r="D128" t="s">
        <v>115</v>
      </c>
      <c r="E128" t="s">
        <v>4</v>
      </c>
      <c r="F128">
        <v>55</v>
      </c>
      <c r="G128">
        <v>0.5</v>
      </c>
      <c r="H128">
        <v>2</v>
      </c>
      <c r="I128">
        <v>3.94</v>
      </c>
      <c r="J128">
        <v>0</v>
      </c>
      <c r="K128">
        <v>0.5</v>
      </c>
      <c r="L128">
        <v>5</v>
      </c>
    </row>
    <row r="129" spans="1:12" x14ac:dyDescent="0.25">
      <c r="A129" s="107">
        <v>5</v>
      </c>
      <c r="B129" s="107" t="s">
        <v>54</v>
      </c>
      <c r="C129" t="s">
        <v>18</v>
      </c>
      <c r="D129" t="s">
        <v>116</v>
      </c>
      <c r="E129" t="s">
        <v>4</v>
      </c>
      <c r="F129">
        <v>55</v>
      </c>
      <c r="G129">
        <v>-600</v>
      </c>
      <c r="H129">
        <v>-500</v>
      </c>
      <c r="I129">
        <v>-501.84</v>
      </c>
      <c r="J129">
        <v>0</v>
      </c>
      <c r="K129">
        <v>-600</v>
      </c>
      <c r="L129">
        <v>-450</v>
      </c>
    </row>
    <row r="130" spans="1:12" x14ac:dyDescent="0.25">
      <c r="A130" s="107">
        <v>5</v>
      </c>
      <c r="B130" s="107" t="s">
        <v>53</v>
      </c>
      <c r="C130" t="s">
        <v>19</v>
      </c>
      <c r="D130" t="s">
        <v>56</v>
      </c>
      <c r="E130" t="s">
        <v>4</v>
      </c>
      <c r="F130">
        <v>75</v>
      </c>
      <c r="G130">
        <v>0</v>
      </c>
      <c r="H130">
        <v>0.1</v>
      </c>
      <c r="I130">
        <v>7.0000000000000007E-2</v>
      </c>
      <c r="J130">
        <v>2.2078E-2</v>
      </c>
      <c r="K130">
        <v>0.03</v>
      </c>
      <c r="L130">
        <v>0.15</v>
      </c>
    </row>
    <row r="131" spans="1:12" x14ac:dyDescent="0.25">
      <c r="A131" s="107">
        <v>5</v>
      </c>
      <c r="B131" s="107" t="s">
        <v>54</v>
      </c>
      <c r="C131" t="s">
        <v>19</v>
      </c>
      <c r="D131" t="s">
        <v>122</v>
      </c>
      <c r="E131" t="s">
        <v>4</v>
      </c>
      <c r="F131">
        <v>75</v>
      </c>
      <c r="G131">
        <v>2</v>
      </c>
      <c r="H131">
        <v>6</v>
      </c>
      <c r="I131">
        <v>4.37</v>
      </c>
      <c r="J131">
        <v>0</v>
      </c>
      <c r="K131">
        <v>2</v>
      </c>
      <c r="L131">
        <v>6</v>
      </c>
    </row>
    <row r="132" spans="1:12" x14ac:dyDescent="0.25">
      <c r="A132" s="107">
        <v>5</v>
      </c>
      <c r="B132" s="107" t="s">
        <v>54</v>
      </c>
      <c r="C132" t="s">
        <v>19</v>
      </c>
      <c r="D132" t="s">
        <v>226</v>
      </c>
      <c r="E132" t="s">
        <v>4</v>
      </c>
      <c r="F132">
        <v>75</v>
      </c>
      <c r="G132">
        <v>1.6</v>
      </c>
      <c r="H132">
        <v>1.8</v>
      </c>
      <c r="I132">
        <v>1.7</v>
      </c>
      <c r="J132" s="108">
        <v>1.35E-15</v>
      </c>
      <c r="K132">
        <v>1.6</v>
      </c>
      <c r="L132">
        <v>1.8</v>
      </c>
    </row>
    <row r="133" spans="1:12" x14ac:dyDescent="0.25">
      <c r="A133" s="107">
        <v>5</v>
      </c>
      <c r="B133" s="107" t="s">
        <v>54</v>
      </c>
      <c r="C133" t="s">
        <v>19</v>
      </c>
      <c r="D133" t="s">
        <v>126</v>
      </c>
      <c r="F133">
        <v>75</v>
      </c>
      <c r="G133">
        <v>180</v>
      </c>
      <c r="H133">
        <v>200</v>
      </c>
      <c r="I133">
        <v>187.32</v>
      </c>
      <c r="J133">
        <v>0</v>
      </c>
      <c r="K133">
        <v>181</v>
      </c>
      <c r="L133">
        <v>200</v>
      </c>
    </row>
    <row r="134" spans="1:12" x14ac:dyDescent="0.25">
      <c r="A134" s="107">
        <v>5</v>
      </c>
      <c r="B134" s="107" t="s">
        <v>53</v>
      </c>
      <c r="C134" t="s">
        <v>20</v>
      </c>
      <c r="D134" t="s">
        <v>56</v>
      </c>
      <c r="F134">
        <v>76</v>
      </c>
      <c r="G134">
        <v>0</v>
      </c>
      <c r="H134">
        <v>0.09</v>
      </c>
      <c r="I134">
        <v>7.0000000000000007E-2</v>
      </c>
      <c r="J134">
        <v>1.5837E-2</v>
      </c>
      <c r="K134">
        <v>0.02</v>
      </c>
      <c r="L134">
        <v>0.12</v>
      </c>
    </row>
    <row r="135" spans="1:12" x14ac:dyDescent="0.25">
      <c r="A135" s="107">
        <v>5</v>
      </c>
      <c r="B135" s="107" t="s">
        <v>54</v>
      </c>
      <c r="C135" t="s">
        <v>20</v>
      </c>
      <c r="D135" t="s">
        <v>128</v>
      </c>
      <c r="F135">
        <v>76</v>
      </c>
      <c r="G135">
        <v>0</v>
      </c>
      <c r="H135">
        <v>5</v>
      </c>
      <c r="I135">
        <v>2.0299999999999998</v>
      </c>
      <c r="J135">
        <v>0</v>
      </c>
      <c r="K135">
        <v>1.3</v>
      </c>
      <c r="L135">
        <v>4</v>
      </c>
    </row>
    <row r="136" spans="1:12" x14ac:dyDescent="0.25">
      <c r="A136" s="107">
        <v>5</v>
      </c>
      <c r="B136" s="107" t="s">
        <v>54</v>
      </c>
      <c r="C136" t="s">
        <v>20</v>
      </c>
      <c r="D136" t="s">
        <v>227</v>
      </c>
      <c r="F136">
        <v>76</v>
      </c>
      <c r="G136">
        <v>1.5</v>
      </c>
      <c r="H136">
        <v>2</v>
      </c>
      <c r="I136">
        <v>1.83</v>
      </c>
      <c r="J136">
        <v>0</v>
      </c>
      <c r="K136">
        <v>1.8</v>
      </c>
      <c r="L136">
        <v>2</v>
      </c>
    </row>
    <row r="137" spans="1:12" x14ac:dyDescent="0.25">
      <c r="A137" s="107">
        <v>5</v>
      </c>
      <c r="B137" s="107" t="s">
        <v>53</v>
      </c>
      <c r="C137" t="s">
        <v>10</v>
      </c>
      <c r="D137" t="s">
        <v>56</v>
      </c>
      <c r="F137">
        <v>51</v>
      </c>
      <c r="G137">
        <v>0</v>
      </c>
      <c r="H137">
        <v>2.5</v>
      </c>
      <c r="I137">
        <v>3.06</v>
      </c>
      <c r="J137">
        <v>0.38702999999999999</v>
      </c>
      <c r="K137">
        <v>2.37</v>
      </c>
      <c r="L137">
        <v>3.88</v>
      </c>
    </row>
    <row r="138" spans="1:12" x14ac:dyDescent="0.25">
      <c r="A138" s="107">
        <v>5</v>
      </c>
      <c r="B138" s="107" t="s">
        <v>53</v>
      </c>
      <c r="C138" t="s">
        <v>24</v>
      </c>
      <c r="D138" t="s">
        <v>72</v>
      </c>
      <c r="F138">
        <v>95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</row>
    <row r="139" spans="1:12" x14ac:dyDescent="0.25">
      <c r="A139" s="107">
        <v>5</v>
      </c>
      <c r="B139" s="107" t="s">
        <v>53</v>
      </c>
      <c r="C139" t="s">
        <v>6</v>
      </c>
      <c r="D139" t="s">
        <v>56</v>
      </c>
      <c r="F139">
        <v>80</v>
      </c>
      <c r="G139">
        <v>0</v>
      </c>
      <c r="H139">
        <v>0</v>
      </c>
      <c r="I139" t="e">
        <v>#DIV/0!</v>
      </c>
      <c r="J139" t="e">
        <v>#DIV/0!</v>
      </c>
      <c r="K139">
        <v>0</v>
      </c>
      <c r="L139">
        <v>0</v>
      </c>
    </row>
    <row r="140" spans="1:12" x14ac:dyDescent="0.25">
      <c r="A140" s="107">
        <v>5</v>
      </c>
      <c r="B140" s="107" t="s">
        <v>54</v>
      </c>
      <c r="C140" t="s">
        <v>8</v>
      </c>
      <c r="D140" s="132" t="s">
        <v>233</v>
      </c>
      <c r="F140">
        <v>33</v>
      </c>
      <c r="G140">
        <v>6</v>
      </c>
      <c r="H140">
        <v>10</v>
      </c>
      <c r="I140">
        <v>7.16</v>
      </c>
      <c r="J140">
        <v>0</v>
      </c>
      <c r="K140">
        <v>0</v>
      </c>
      <c r="L140">
        <v>12</v>
      </c>
    </row>
    <row r="141" spans="1:12" x14ac:dyDescent="0.25">
      <c r="A141" s="107">
        <v>5</v>
      </c>
      <c r="B141" s="107" t="s">
        <v>54</v>
      </c>
      <c r="C141" t="s">
        <v>12</v>
      </c>
      <c r="D141" t="s">
        <v>90</v>
      </c>
      <c r="F141">
        <v>540</v>
      </c>
      <c r="G141">
        <v>32</v>
      </c>
      <c r="H141">
        <v>35</v>
      </c>
      <c r="I141">
        <v>30.84</v>
      </c>
      <c r="J141">
        <v>0</v>
      </c>
      <c r="K141">
        <v>0</v>
      </c>
      <c r="L141">
        <v>34.799999999999997</v>
      </c>
    </row>
    <row r="142" spans="1:12" x14ac:dyDescent="0.25">
      <c r="A142" s="107">
        <v>5</v>
      </c>
      <c r="B142" s="107" t="s">
        <v>54</v>
      </c>
      <c r="C142" t="s">
        <v>12</v>
      </c>
      <c r="D142" t="s">
        <v>91</v>
      </c>
      <c r="F142">
        <v>540</v>
      </c>
      <c r="G142">
        <v>3.3</v>
      </c>
      <c r="H142">
        <v>5</v>
      </c>
      <c r="I142">
        <v>4.22</v>
      </c>
      <c r="J142">
        <v>0</v>
      </c>
      <c r="K142">
        <v>3.96</v>
      </c>
      <c r="L142">
        <v>4.6399999999999997</v>
      </c>
    </row>
    <row r="143" spans="1:12" x14ac:dyDescent="0.25">
      <c r="A143" s="107">
        <v>5</v>
      </c>
      <c r="B143" s="107" t="s">
        <v>54</v>
      </c>
      <c r="C143" t="s">
        <v>21</v>
      </c>
      <c r="D143" t="s">
        <v>228</v>
      </c>
      <c r="F143">
        <v>301</v>
      </c>
      <c r="G143">
        <v>2</v>
      </c>
      <c r="H143">
        <v>8</v>
      </c>
      <c r="I143">
        <v>6</v>
      </c>
      <c r="J143">
        <v>0</v>
      </c>
      <c r="K143">
        <v>6</v>
      </c>
      <c r="L143">
        <v>6</v>
      </c>
    </row>
    <row r="144" spans="1:12" x14ac:dyDescent="0.25">
      <c r="A144" s="107">
        <v>5</v>
      </c>
      <c r="B144" s="107" t="s">
        <v>54</v>
      </c>
      <c r="C144" t="s">
        <v>21</v>
      </c>
      <c r="D144" t="s">
        <v>180</v>
      </c>
      <c r="F144">
        <v>301</v>
      </c>
      <c r="G144">
        <v>35</v>
      </c>
      <c r="H144">
        <v>36.5</v>
      </c>
      <c r="I144">
        <v>34.950000000000003</v>
      </c>
      <c r="J144">
        <v>0</v>
      </c>
      <c r="K144">
        <v>33.799999999999997</v>
      </c>
      <c r="L144">
        <v>35.700000000000003</v>
      </c>
    </row>
    <row r="145" spans="1:12" x14ac:dyDescent="0.25">
      <c r="A145" s="107">
        <v>5</v>
      </c>
      <c r="B145" s="107" t="s">
        <v>53</v>
      </c>
      <c r="C145" t="s">
        <v>21</v>
      </c>
      <c r="D145" t="s">
        <v>57</v>
      </c>
      <c r="F145">
        <v>301</v>
      </c>
      <c r="G145">
        <v>34</v>
      </c>
      <c r="H145">
        <v>36</v>
      </c>
      <c r="I145">
        <v>34.659999999999997</v>
      </c>
      <c r="J145">
        <v>2.1396480000000002</v>
      </c>
      <c r="K145">
        <v>31.1</v>
      </c>
      <c r="L145">
        <v>39.200000000000003</v>
      </c>
    </row>
    <row r="146" spans="1:12" x14ac:dyDescent="0.25">
      <c r="A146" s="107">
        <v>5</v>
      </c>
      <c r="B146" s="107" t="s">
        <v>53</v>
      </c>
      <c r="C146" t="s">
        <v>21</v>
      </c>
      <c r="D146" t="s">
        <v>57</v>
      </c>
      <c r="F146">
        <v>301</v>
      </c>
      <c r="G146">
        <v>50</v>
      </c>
      <c r="H146">
        <v>52</v>
      </c>
      <c r="I146">
        <v>50</v>
      </c>
      <c r="J146">
        <v>1.2318260000000001</v>
      </c>
      <c r="K146">
        <v>48</v>
      </c>
      <c r="L146">
        <v>52</v>
      </c>
    </row>
    <row r="147" spans="1:12" x14ac:dyDescent="0.25">
      <c r="A147" s="107">
        <v>5</v>
      </c>
      <c r="B147" s="107" t="s">
        <v>54</v>
      </c>
      <c r="C147" t="s">
        <v>14</v>
      </c>
      <c r="D147" t="s">
        <v>104</v>
      </c>
      <c r="F147">
        <v>520</v>
      </c>
      <c r="G147">
        <v>2</v>
      </c>
      <c r="H147">
        <v>8</v>
      </c>
      <c r="I147">
        <v>9.4</v>
      </c>
      <c r="J147">
        <v>0</v>
      </c>
      <c r="K147">
        <v>8.1999999999999993</v>
      </c>
      <c r="L147">
        <v>12</v>
      </c>
    </row>
    <row r="148" spans="1:12" x14ac:dyDescent="0.25">
      <c r="A148" s="107">
        <v>5</v>
      </c>
      <c r="B148" s="107" t="s">
        <v>54</v>
      </c>
      <c r="C148" t="s">
        <v>14</v>
      </c>
      <c r="D148" t="s">
        <v>105</v>
      </c>
      <c r="F148">
        <v>520</v>
      </c>
      <c r="G148">
        <v>-2</v>
      </c>
      <c r="H148">
        <v>8</v>
      </c>
      <c r="I148">
        <v>9.33</v>
      </c>
      <c r="J148">
        <v>0</v>
      </c>
      <c r="K148">
        <v>7.4</v>
      </c>
      <c r="L148">
        <v>11.3</v>
      </c>
    </row>
    <row r="149" spans="1:12" x14ac:dyDescent="0.25">
      <c r="A149" s="107">
        <v>5</v>
      </c>
      <c r="B149" s="107" t="s">
        <v>53</v>
      </c>
      <c r="C149" t="s">
        <v>14</v>
      </c>
      <c r="D149" t="s">
        <v>67</v>
      </c>
      <c r="F149">
        <v>520</v>
      </c>
      <c r="G149">
        <v>1600</v>
      </c>
      <c r="H149">
        <v>2500</v>
      </c>
      <c r="I149">
        <v>1517.7</v>
      </c>
      <c r="J149">
        <v>7.4746240000000004</v>
      </c>
      <c r="K149">
        <v>1509.4</v>
      </c>
      <c r="L149">
        <v>1523.9</v>
      </c>
    </row>
    <row r="150" spans="1:12" x14ac:dyDescent="0.25">
      <c r="A150" s="107">
        <v>5</v>
      </c>
      <c r="B150" s="107" t="s">
        <v>53</v>
      </c>
      <c r="C150" t="s">
        <v>14</v>
      </c>
      <c r="D150" t="s">
        <v>67</v>
      </c>
      <c r="F150">
        <v>520</v>
      </c>
      <c r="G150">
        <v>1500</v>
      </c>
      <c r="H150">
        <v>2000</v>
      </c>
      <c r="I150">
        <v>1595.7</v>
      </c>
      <c r="J150" t="e">
        <v>#DIV/0!</v>
      </c>
      <c r="K150">
        <v>1595.7</v>
      </c>
      <c r="L150">
        <v>1595.7</v>
      </c>
    </row>
    <row r="151" spans="1:12" x14ac:dyDescent="0.25">
      <c r="A151" s="107">
        <v>5</v>
      </c>
      <c r="B151" s="107" t="s">
        <v>54</v>
      </c>
      <c r="C151" t="s">
        <v>16</v>
      </c>
      <c r="D151" t="s">
        <v>229</v>
      </c>
      <c r="F151">
        <v>530</v>
      </c>
      <c r="G151">
        <v>2</v>
      </c>
      <c r="H151">
        <v>10</v>
      </c>
      <c r="I151">
        <v>4.04</v>
      </c>
      <c r="J151">
        <v>0</v>
      </c>
      <c r="K151">
        <v>3.5</v>
      </c>
      <c r="L151">
        <v>4.5</v>
      </c>
    </row>
    <row r="152" spans="1:12" x14ac:dyDescent="0.25">
      <c r="A152" s="107">
        <v>5</v>
      </c>
      <c r="B152" s="107" t="s">
        <v>54</v>
      </c>
      <c r="C152" t="s">
        <v>16</v>
      </c>
      <c r="D152" t="s">
        <v>230</v>
      </c>
      <c r="F152">
        <v>530</v>
      </c>
      <c r="G152">
        <v>10</v>
      </c>
      <c r="H152">
        <v>14</v>
      </c>
      <c r="I152">
        <v>11.84</v>
      </c>
      <c r="J152">
        <v>0</v>
      </c>
      <c r="K152">
        <v>11</v>
      </c>
      <c r="L152">
        <v>12.3</v>
      </c>
    </row>
    <row r="153" spans="1:12" x14ac:dyDescent="0.25">
      <c r="A153" s="107">
        <v>5</v>
      </c>
      <c r="B153" s="107" t="s">
        <v>54</v>
      </c>
      <c r="C153" t="s">
        <v>16</v>
      </c>
      <c r="D153" t="s">
        <v>231</v>
      </c>
      <c r="F153">
        <v>530</v>
      </c>
      <c r="G153">
        <v>20</v>
      </c>
      <c r="H153">
        <v>60</v>
      </c>
      <c r="I153">
        <v>23.93</v>
      </c>
      <c r="J153">
        <v>0</v>
      </c>
      <c r="K153">
        <v>20</v>
      </c>
      <c r="L153">
        <v>26.6</v>
      </c>
    </row>
    <row r="154" spans="1:12" x14ac:dyDescent="0.25">
      <c r="A154" s="107">
        <v>5</v>
      </c>
      <c r="B154" s="107" t="s">
        <v>53</v>
      </c>
      <c r="C154" t="s">
        <v>16</v>
      </c>
      <c r="D154" t="s">
        <v>67</v>
      </c>
      <c r="F154">
        <v>530</v>
      </c>
      <c r="G154">
        <v>1800</v>
      </c>
      <c r="H154">
        <v>2500</v>
      </c>
      <c r="I154">
        <v>1796.08</v>
      </c>
      <c r="J154">
        <v>47.236319999999999</v>
      </c>
      <c r="K154">
        <v>1727.5</v>
      </c>
      <c r="L154">
        <v>1867.09</v>
      </c>
    </row>
    <row r="155" spans="1:12" x14ac:dyDescent="0.25">
      <c r="A155" s="107">
        <v>5</v>
      </c>
      <c r="B155" s="107" t="s">
        <v>53</v>
      </c>
      <c r="C155" t="s">
        <v>16</v>
      </c>
      <c r="D155" t="s">
        <v>70</v>
      </c>
      <c r="F155">
        <v>530</v>
      </c>
      <c r="G155">
        <v>46</v>
      </c>
      <c r="H155">
        <v>52</v>
      </c>
      <c r="I155">
        <v>48.88</v>
      </c>
      <c r="J155">
        <v>0.16340099999999999</v>
      </c>
      <c r="K155">
        <v>48.67</v>
      </c>
      <c r="L155">
        <v>49.07</v>
      </c>
    </row>
    <row r="156" spans="1:12" x14ac:dyDescent="0.25">
      <c r="A156" s="107">
        <v>5</v>
      </c>
      <c r="B156" s="107" t="s">
        <v>54</v>
      </c>
      <c r="C156" t="s">
        <v>13</v>
      </c>
      <c r="D156" t="s">
        <v>98</v>
      </c>
      <c r="F156">
        <v>552</v>
      </c>
      <c r="G156">
        <v>134</v>
      </c>
      <c r="H156">
        <v>140</v>
      </c>
      <c r="I156">
        <v>135.25</v>
      </c>
      <c r="J156">
        <v>0</v>
      </c>
      <c r="K156">
        <v>135.19999999999999</v>
      </c>
      <c r="L156">
        <v>135.30000000000001</v>
      </c>
    </row>
    <row r="157" spans="1:12" x14ac:dyDescent="0.25">
      <c r="A157">
        <v>6</v>
      </c>
      <c r="B157" t="s">
        <v>53</v>
      </c>
      <c r="C157" t="s">
        <v>18</v>
      </c>
      <c r="D157" t="s">
        <v>55</v>
      </c>
      <c r="E157" t="s">
        <v>4</v>
      </c>
      <c r="F157">
        <v>55</v>
      </c>
      <c r="G157">
        <v>0</v>
      </c>
      <c r="H157">
        <v>2</v>
      </c>
      <c r="I157">
        <v>2.2837209302325583</v>
      </c>
      <c r="J157">
        <v>0.5706847318116397</v>
      </c>
      <c r="K157">
        <v>1</v>
      </c>
      <c r="L157">
        <v>4.2</v>
      </c>
    </row>
    <row r="158" spans="1:12" x14ac:dyDescent="0.25">
      <c r="A158">
        <v>6</v>
      </c>
      <c r="B158" t="s">
        <v>54</v>
      </c>
      <c r="C158" t="s">
        <v>18</v>
      </c>
      <c r="D158" t="s">
        <v>114</v>
      </c>
      <c r="E158" t="s">
        <v>4</v>
      </c>
      <c r="F158">
        <v>55</v>
      </c>
      <c r="G158">
        <v>0.5</v>
      </c>
      <c r="H158">
        <v>0.6</v>
      </c>
      <c r="I158">
        <v>0.5446153846153845</v>
      </c>
      <c r="J158">
        <v>2.2644195468014706E-16</v>
      </c>
      <c r="K158">
        <v>0.06</v>
      </c>
      <c r="L158">
        <v>0.6</v>
      </c>
    </row>
    <row r="159" spans="1:12" x14ac:dyDescent="0.25">
      <c r="A159">
        <v>6</v>
      </c>
      <c r="B159" t="s">
        <v>54</v>
      </c>
      <c r="C159" t="s">
        <v>18</v>
      </c>
      <c r="D159" t="s">
        <v>115</v>
      </c>
      <c r="E159" t="s">
        <v>4</v>
      </c>
      <c r="F159">
        <v>55</v>
      </c>
      <c r="G159">
        <v>0.5</v>
      </c>
      <c r="H159">
        <v>2</v>
      </c>
      <c r="I159">
        <v>4.0403846153846157</v>
      </c>
      <c r="J159">
        <v>0</v>
      </c>
      <c r="K159">
        <v>3</v>
      </c>
      <c r="L159">
        <v>5</v>
      </c>
    </row>
    <row r="160" spans="1:12" x14ac:dyDescent="0.25">
      <c r="A160">
        <v>6</v>
      </c>
      <c r="B160" t="s">
        <v>54</v>
      </c>
      <c r="C160" t="s">
        <v>18</v>
      </c>
      <c r="D160" t="s">
        <v>116</v>
      </c>
      <c r="E160" t="s">
        <v>4</v>
      </c>
      <c r="F160">
        <v>55</v>
      </c>
      <c r="G160">
        <v>-600</v>
      </c>
      <c r="H160">
        <v>-500</v>
      </c>
      <c r="I160">
        <v>-496.15384615384613</v>
      </c>
      <c r="J160">
        <v>0</v>
      </c>
      <c r="K160">
        <v>-500</v>
      </c>
      <c r="L160">
        <v>-400</v>
      </c>
    </row>
    <row r="161" spans="1:12" x14ac:dyDescent="0.25">
      <c r="A161">
        <v>6</v>
      </c>
      <c r="B161" t="s">
        <v>53</v>
      </c>
      <c r="C161" t="s">
        <v>19</v>
      </c>
      <c r="D161" t="s">
        <v>56</v>
      </c>
      <c r="E161" t="s">
        <v>4</v>
      </c>
      <c r="F161">
        <v>75</v>
      </c>
      <c r="G161">
        <v>0</v>
      </c>
      <c r="H161">
        <v>0.3</v>
      </c>
      <c r="I161">
        <v>8.0181818181818187E-2</v>
      </c>
      <c r="J161">
        <v>4.3439652012917489E-2</v>
      </c>
      <c r="K161">
        <v>0.03</v>
      </c>
      <c r="L161">
        <v>0.24</v>
      </c>
    </row>
    <row r="162" spans="1:12" x14ac:dyDescent="0.25">
      <c r="A162">
        <v>6</v>
      </c>
      <c r="B162" t="s">
        <v>54</v>
      </c>
      <c r="C162" t="s">
        <v>19</v>
      </c>
      <c r="D162" t="s">
        <v>122</v>
      </c>
      <c r="E162" t="s">
        <v>4</v>
      </c>
      <c r="F162">
        <v>75</v>
      </c>
      <c r="G162">
        <v>2</v>
      </c>
      <c r="H162">
        <v>6</v>
      </c>
      <c r="I162">
        <v>5.2812499999999991</v>
      </c>
      <c r="J162">
        <v>0</v>
      </c>
      <c r="K162">
        <v>4.0999999999999996</v>
      </c>
      <c r="L162">
        <v>7.1</v>
      </c>
    </row>
    <row r="163" spans="1:12" x14ac:dyDescent="0.25">
      <c r="A163">
        <v>6</v>
      </c>
      <c r="B163" t="s">
        <v>54</v>
      </c>
      <c r="C163" t="s">
        <v>19</v>
      </c>
      <c r="D163" t="s">
        <v>123</v>
      </c>
      <c r="E163" t="s">
        <v>4</v>
      </c>
      <c r="F163">
        <v>75</v>
      </c>
      <c r="G163">
        <v>1.6</v>
      </c>
      <c r="H163">
        <v>1.8</v>
      </c>
      <c r="I163">
        <v>1.6968750000000004</v>
      </c>
      <c r="J163">
        <v>1.127987721007444E-15</v>
      </c>
      <c r="K163">
        <v>1.5</v>
      </c>
      <c r="L163">
        <v>1.8</v>
      </c>
    </row>
    <row r="164" spans="1:12" x14ac:dyDescent="0.25">
      <c r="A164">
        <v>6</v>
      </c>
      <c r="B164" t="s">
        <v>54</v>
      </c>
      <c r="C164" t="s">
        <v>19</v>
      </c>
      <c r="D164" t="s">
        <v>126</v>
      </c>
      <c r="E164" t="s">
        <v>210</v>
      </c>
      <c r="F164">
        <v>75</v>
      </c>
      <c r="G164">
        <v>180</v>
      </c>
      <c r="H164">
        <v>200</v>
      </c>
      <c r="I164">
        <v>185.078125</v>
      </c>
      <c r="J164">
        <v>0</v>
      </c>
      <c r="K164">
        <v>177.8</v>
      </c>
      <c r="L164">
        <v>189</v>
      </c>
    </row>
    <row r="165" spans="1:12" x14ac:dyDescent="0.25">
      <c r="A165">
        <v>6</v>
      </c>
      <c r="B165" t="s">
        <v>53</v>
      </c>
      <c r="C165" t="s">
        <v>20</v>
      </c>
      <c r="D165" t="s">
        <v>56</v>
      </c>
      <c r="E165" t="s">
        <v>210</v>
      </c>
      <c r="F165">
        <v>76</v>
      </c>
      <c r="G165">
        <v>0</v>
      </c>
      <c r="H165">
        <v>0.09</v>
      </c>
      <c r="I165">
        <v>7.7857142857142819E-2</v>
      </c>
      <c r="J165">
        <v>3.2792143500001397E-2</v>
      </c>
      <c r="K165">
        <v>0.03</v>
      </c>
      <c r="L165">
        <v>0.28000000000000003</v>
      </c>
    </row>
    <row r="166" spans="1:12" x14ac:dyDescent="0.25">
      <c r="A166">
        <v>6</v>
      </c>
      <c r="B166" t="s">
        <v>54</v>
      </c>
      <c r="C166" t="s">
        <v>20</v>
      </c>
      <c r="D166" t="s">
        <v>128</v>
      </c>
      <c r="E166" t="s">
        <v>210</v>
      </c>
      <c r="F166">
        <v>76</v>
      </c>
      <c r="G166">
        <v>0</v>
      </c>
      <c r="H166">
        <v>5</v>
      </c>
      <c r="I166">
        <v>2.0897435897435894</v>
      </c>
      <c r="J166">
        <v>0</v>
      </c>
      <c r="K166">
        <v>1.2</v>
      </c>
      <c r="L166">
        <v>5.0999999999999996</v>
      </c>
    </row>
    <row r="167" spans="1:12" x14ac:dyDescent="0.25">
      <c r="A167">
        <v>6</v>
      </c>
      <c r="B167" t="s">
        <v>54</v>
      </c>
      <c r="C167" t="s">
        <v>20</v>
      </c>
      <c r="D167" t="s">
        <v>129</v>
      </c>
      <c r="E167" t="s">
        <v>210</v>
      </c>
      <c r="F167">
        <v>76</v>
      </c>
      <c r="G167">
        <v>1.5</v>
      </c>
      <c r="H167">
        <v>2</v>
      </c>
      <c r="I167">
        <v>1.8435897435897426</v>
      </c>
      <c r="J167">
        <v>0</v>
      </c>
      <c r="K167">
        <v>1.8</v>
      </c>
      <c r="L167">
        <v>2</v>
      </c>
    </row>
    <row r="168" spans="1:12" x14ac:dyDescent="0.25">
      <c r="A168">
        <v>6</v>
      </c>
      <c r="B168" t="s">
        <v>53</v>
      </c>
      <c r="C168" t="s">
        <v>10</v>
      </c>
      <c r="D168" t="s">
        <v>56</v>
      </c>
      <c r="E168" t="s">
        <v>210</v>
      </c>
      <c r="F168">
        <v>51</v>
      </c>
      <c r="G168">
        <v>0</v>
      </c>
      <c r="H168">
        <v>2.5</v>
      </c>
      <c r="I168">
        <v>3.4061904761904764</v>
      </c>
      <c r="J168">
        <v>0.76382246753074867</v>
      </c>
      <c r="K168">
        <v>2.48</v>
      </c>
      <c r="L168">
        <v>6.11</v>
      </c>
    </row>
    <row r="169" spans="1:12" x14ac:dyDescent="0.25">
      <c r="A169">
        <v>6</v>
      </c>
      <c r="B169" t="s">
        <v>53</v>
      </c>
      <c r="C169" t="s">
        <v>24</v>
      </c>
      <c r="D169" t="s">
        <v>72</v>
      </c>
      <c r="E169" t="s">
        <v>210</v>
      </c>
      <c r="F169">
        <v>95</v>
      </c>
      <c r="G169">
        <v>0</v>
      </c>
      <c r="H169">
        <v>0</v>
      </c>
      <c r="I169">
        <v>1.4444444444444444</v>
      </c>
      <c r="J169">
        <v>4.333333333333333</v>
      </c>
      <c r="K169">
        <v>0</v>
      </c>
      <c r="L169">
        <v>13</v>
      </c>
    </row>
    <row r="170" spans="1:12" x14ac:dyDescent="0.25">
      <c r="A170">
        <v>6</v>
      </c>
      <c r="B170" t="s">
        <v>53</v>
      </c>
      <c r="C170" t="s">
        <v>6</v>
      </c>
      <c r="D170" t="s">
        <v>56</v>
      </c>
      <c r="E170" t="s">
        <v>210</v>
      </c>
      <c r="F170">
        <v>80</v>
      </c>
      <c r="G170">
        <v>0</v>
      </c>
      <c r="H170">
        <v>0</v>
      </c>
      <c r="I170" t="e">
        <v>#DIV/0!</v>
      </c>
      <c r="J170" t="e">
        <v>#DIV/0!</v>
      </c>
      <c r="K170">
        <v>0</v>
      </c>
      <c r="L170">
        <v>0</v>
      </c>
    </row>
    <row r="171" spans="1:12" x14ac:dyDescent="0.25">
      <c r="A171">
        <v>6</v>
      </c>
      <c r="B171" t="s">
        <v>54</v>
      </c>
      <c r="C171" t="s">
        <v>8</v>
      </c>
      <c r="D171" s="132" t="s">
        <v>233</v>
      </c>
      <c r="E171" t="s">
        <v>210</v>
      </c>
      <c r="F171">
        <v>33</v>
      </c>
      <c r="G171">
        <v>0</v>
      </c>
      <c r="H171">
        <v>0</v>
      </c>
      <c r="I171" t="e">
        <v>#DIV/0!</v>
      </c>
      <c r="J171" t="e">
        <v>#DIV/0!</v>
      </c>
      <c r="K171">
        <v>0</v>
      </c>
      <c r="L171">
        <v>0</v>
      </c>
    </row>
    <row r="172" spans="1:12" x14ac:dyDescent="0.25">
      <c r="A172">
        <v>6</v>
      </c>
      <c r="B172" t="s">
        <v>54</v>
      </c>
      <c r="C172" t="s">
        <v>12</v>
      </c>
      <c r="D172" t="s">
        <v>90</v>
      </c>
      <c r="E172" t="s">
        <v>210</v>
      </c>
      <c r="F172">
        <v>540</v>
      </c>
      <c r="G172">
        <v>0</v>
      </c>
      <c r="H172">
        <v>0</v>
      </c>
      <c r="I172" t="e">
        <v>#DIV/0!</v>
      </c>
      <c r="J172" t="e">
        <v>#DIV/0!</v>
      </c>
      <c r="K172">
        <v>0</v>
      </c>
      <c r="L172">
        <v>0</v>
      </c>
    </row>
    <row r="173" spans="1:12" x14ac:dyDescent="0.25">
      <c r="A173">
        <v>6</v>
      </c>
      <c r="B173" t="s">
        <v>54</v>
      </c>
      <c r="C173" t="s">
        <v>12</v>
      </c>
      <c r="D173" t="s">
        <v>91</v>
      </c>
      <c r="E173" t="s">
        <v>210</v>
      </c>
      <c r="F173">
        <v>540</v>
      </c>
      <c r="G173">
        <v>0</v>
      </c>
      <c r="H173">
        <v>0</v>
      </c>
      <c r="I173" t="e">
        <v>#DIV/0!</v>
      </c>
      <c r="J173" t="e">
        <v>#DIV/0!</v>
      </c>
      <c r="K173">
        <v>0</v>
      </c>
      <c r="L173">
        <v>0</v>
      </c>
    </row>
    <row r="174" spans="1:12" x14ac:dyDescent="0.25">
      <c r="A174">
        <v>6</v>
      </c>
      <c r="B174" t="s">
        <v>54</v>
      </c>
      <c r="C174" t="s">
        <v>21</v>
      </c>
      <c r="D174" t="s">
        <v>179</v>
      </c>
      <c r="E174" t="s">
        <v>210</v>
      </c>
      <c r="F174">
        <v>301</v>
      </c>
      <c r="G174">
        <v>2</v>
      </c>
      <c r="H174">
        <v>8</v>
      </c>
      <c r="I174">
        <v>6</v>
      </c>
      <c r="J174">
        <v>0</v>
      </c>
      <c r="K174">
        <v>6</v>
      </c>
      <c r="L174">
        <v>6</v>
      </c>
    </row>
    <row r="175" spans="1:12" x14ac:dyDescent="0.25">
      <c r="A175">
        <v>6</v>
      </c>
      <c r="B175" t="s">
        <v>54</v>
      </c>
      <c r="C175" t="s">
        <v>21</v>
      </c>
      <c r="D175" t="s">
        <v>180</v>
      </c>
      <c r="E175" t="s">
        <v>210</v>
      </c>
      <c r="F175">
        <v>301</v>
      </c>
      <c r="G175">
        <v>35</v>
      </c>
      <c r="H175">
        <v>36.5</v>
      </c>
      <c r="I175">
        <v>35.288235294117648</v>
      </c>
      <c r="J175">
        <v>0</v>
      </c>
      <c r="K175">
        <v>34.1</v>
      </c>
      <c r="L175">
        <v>35.799999999999997</v>
      </c>
    </row>
    <row r="176" spans="1:12" x14ac:dyDescent="0.25">
      <c r="A176">
        <v>6</v>
      </c>
      <c r="B176" t="s">
        <v>53</v>
      </c>
      <c r="C176" t="s">
        <v>21</v>
      </c>
      <c r="D176" t="s">
        <v>57</v>
      </c>
      <c r="E176" t="s">
        <v>210</v>
      </c>
      <c r="F176">
        <v>301</v>
      </c>
      <c r="G176">
        <v>34</v>
      </c>
      <c r="H176">
        <v>36</v>
      </c>
      <c r="I176">
        <v>34.676000000000002</v>
      </c>
      <c r="J176">
        <v>1.959863940855759</v>
      </c>
      <c r="K176">
        <v>32.4</v>
      </c>
      <c r="L176">
        <v>39.200000000000003</v>
      </c>
    </row>
    <row r="177" spans="1:12" x14ac:dyDescent="0.25">
      <c r="A177">
        <v>6</v>
      </c>
      <c r="B177" t="s">
        <v>53</v>
      </c>
      <c r="C177" t="s">
        <v>21</v>
      </c>
      <c r="D177" t="s">
        <v>57</v>
      </c>
      <c r="E177" t="s">
        <v>210</v>
      </c>
      <c r="F177">
        <v>301</v>
      </c>
      <c r="G177">
        <v>50</v>
      </c>
      <c r="H177">
        <v>52</v>
      </c>
      <c r="I177">
        <v>50.327999999999996</v>
      </c>
      <c r="J177">
        <v>1.3008074415531308</v>
      </c>
      <c r="K177">
        <v>47.8</v>
      </c>
      <c r="L177">
        <v>53</v>
      </c>
    </row>
    <row r="178" spans="1:12" x14ac:dyDescent="0.25">
      <c r="A178">
        <v>6</v>
      </c>
      <c r="B178" t="s">
        <v>54</v>
      </c>
      <c r="C178" t="s">
        <v>14</v>
      </c>
      <c r="D178" t="s">
        <v>104</v>
      </c>
      <c r="E178" t="s">
        <v>210</v>
      </c>
      <c r="F178">
        <v>520</v>
      </c>
      <c r="G178">
        <v>2</v>
      </c>
      <c r="H178">
        <v>8</v>
      </c>
      <c r="I178">
        <v>6.28</v>
      </c>
      <c r="J178">
        <v>0</v>
      </c>
      <c r="K178">
        <v>4.5</v>
      </c>
      <c r="L178">
        <v>7.4</v>
      </c>
    </row>
    <row r="179" spans="1:12" x14ac:dyDescent="0.25">
      <c r="A179">
        <v>6</v>
      </c>
      <c r="B179" t="s">
        <v>54</v>
      </c>
      <c r="C179" t="s">
        <v>14</v>
      </c>
      <c r="D179" t="s">
        <v>105</v>
      </c>
      <c r="E179" t="s">
        <v>210</v>
      </c>
      <c r="F179">
        <v>520</v>
      </c>
      <c r="G179">
        <v>-2</v>
      </c>
      <c r="H179">
        <v>8</v>
      </c>
      <c r="I179">
        <v>5.5200000000000005</v>
      </c>
      <c r="J179">
        <v>0</v>
      </c>
      <c r="K179">
        <v>2.8</v>
      </c>
      <c r="L179">
        <v>7.9</v>
      </c>
    </row>
    <row r="180" spans="1:12" x14ac:dyDescent="0.25">
      <c r="A180">
        <v>6</v>
      </c>
      <c r="B180" t="s">
        <v>53</v>
      </c>
      <c r="C180" t="s">
        <v>14</v>
      </c>
      <c r="D180" t="s">
        <v>67</v>
      </c>
      <c r="E180" t="s">
        <v>210</v>
      </c>
      <c r="F180">
        <v>520</v>
      </c>
      <c r="G180">
        <v>1600</v>
      </c>
      <c r="H180">
        <v>2500</v>
      </c>
      <c r="I180">
        <v>1438.9625000000001</v>
      </c>
      <c r="J180">
        <v>29.689436252647198</v>
      </c>
      <c r="K180">
        <v>1413.33</v>
      </c>
      <c r="L180">
        <v>1468.67</v>
      </c>
    </row>
    <row r="181" spans="1:12" x14ac:dyDescent="0.25">
      <c r="A181">
        <v>6</v>
      </c>
      <c r="B181" t="s">
        <v>53</v>
      </c>
      <c r="C181" t="s">
        <v>14</v>
      </c>
      <c r="D181" t="s">
        <v>67</v>
      </c>
      <c r="E181" t="s">
        <v>210</v>
      </c>
      <c r="F181">
        <v>520</v>
      </c>
      <c r="G181">
        <v>1500</v>
      </c>
      <c r="H181">
        <v>2000</v>
      </c>
      <c r="I181">
        <v>1656.64</v>
      </c>
      <c r="J181" t="e">
        <v>#DIV/0!</v>
      </c>
      <c r="K181">
        <v>1656.64</v>
      </c>
      <c r="L181">
        <v>1656.64</v>
      </c>
    </row>
    <row r="182" spans="1:12" x14ac:dyDescent="0.25">
      <c r="A182">
        <v>6</v>
      </c>
      <c r="B182" t="s">
        <v>54</v>
      </c>
      <c r="C182" t="s">
        <v>16</v>
      </c>
      <c r="D182" t="s">
        <v>111</v>
      </c>
      <c r="E182" t="s">
        <v>210</v>
      </c>
      <c r="F182">
        <v>530</v>
      </c>
      <c r="G182">
        <v>2</v>
      </c>
      <c r="H182">
        <v>10</v>
      </c>
      <c r="I182">
        <v>3.6875</v>
      </c>
      <c r="J182">
        <v>0</v>
      </c>
      <c r="K182">
        <v>3.5</v>
      </c>
      <c r="L182">
        <v>4.5</v>
      </c>
    </row>
    <row r="183" spans="1:12" x14ac:dyDescent="0.25">
      <c r="A183">
        <v>6</v>
      </c>
      <c r="B183" t="s">
        <v>54</v>
      </c>
      <c r="C183" t="s">
        <v>16</v>
      </c>
      <c r="D183" t="s">
        <v>109</v>
      </c>
      <c r="E183" t="s">
        <v>210</v>
      </c>
      <c r="F183">
        <v>530</v>
      </c>
      <c r="G183">
        <v>10</v>
      </c>
      <c r="H183">
        <v>14</v>
      </c>
      <c r="I183">
        <v>11.924999999999999</v>
      </c>
      <c r="J183">
        <v>0</v>
      </c>
      <c r="K183">
        <v>11.8</v>
      </c>
      <c r="L183">
        <v>12</v>
      </c>
    </row>
    <row r="184" spans="1:12" x14ac:dyDescent="0.25">
      <c r="A184">
        <v>6</v>
      </c>
      <c r="B184" t="s">
        <v>54</v>
      </c>
      <c r="C184" t="s">
        <v>16</v>
      </c>
      <c r="D184" t="s">
        <v>110</v>
      </c>
      <c r="E184" t="s">
        <v>210</v>
      </c>
      <c r="F184">
        <v>530</v>
      </c>
      <c r="G184">
        <v>20</v>
      </c>
      <c r="H184">
        <v>60</v>
      </c>
      <c r="I184">
        <v>22.5</v>
      </c>
      <c r="J184">
        <v>0</v>
      </c>
      <c r="K184">
        <v>21</v>
      </c>
      <c r="L184">
        <v>24</v>
      </c>
    </row>
    <row r="185" spans="1:12" x14ac:dyDescent="0.25">
      <c r="A185">
        <v>6</v>
      </c>
      <c r="B185" t="s">
        <v>53</v>
      </c>
      <c r="C185" t="s">
        <v>16</v>
      </c>
      <c r="D185" t="s">
        <v>67</v>
      </c>
      <c r="E185" t="s">
        <v>210</v>
      </c>
      <c r="F185">
        <v>530</v>
      </c>
      <c r="G185">
        <v>1800</v>
      </c>
      <c r="H185">
        <v>2500</v>
      </c>
      <c r="I185">
        <v>1783.6344444444446</v>
      </c>
      <c r="J185">
        <v>42.737734237764386</v>
      </c>
      <c r="K185">
        <v>1727.5</v>
      </c>
      <c r="L185">
        <v>1858.69</v>
      </c>
    </row>
    <row r="186" spans="1:12" x14ac:dyDescent="0.25">
      <c r="A186">
        <v>6</v>
      </c>
      <c r="B186" t="s">
        <v>53</v>
      </c>
      <c r="C186" t="s">
        <v>16</v>
      </c>
      <c r="D186" t="s">
        <v>70</v>
      </c>
      <c r="E186" t="s">
        <v>210</v>
      </c>
      <c r="F186">
        <v>530</v>
      </c>
      <c r="G186">
        <v>46</v>
      </c>
      <c r="H186">
        <v>52</v>
      </c>
      <c r="I186">
        <v>49.114999999999995</v>
      </c>
      <c r="J186">
        <v>9.192388155425299E-2</v>
      </c>
      <c r="K186">
        <v>49.05</v>
      </c>
      <c r="L186">
        <v>49.18</v>
      </c>
    </row>
    <row r="187" spans="1:12" x14ac:dyDescent="0.25">
      <c r="A187">
        <v>6</v>
      </c>
      <c r="B187" t="s">
        <v>54</v>
      </c>
      <c r="C187" t="s">
        <v>13</v>
      </c>
      <c r="D187" t="s">
        <v>98</v>
      </c>
      <c r="E187" t="s">
        <v>210</v>
      </c>
      <c r="F187">
        <v>552</v>
      </c>
      <c r="G187">
        <v>134</v>
      </c>
      <c r="H187">
        <v>140</v>
      </c>
      <c r="I187">
        <v>134.93333333333334</v>
      </c>
      <c r="J187">
        <v>0</v>
      </c>
      <c r="K187">
        <v>134.6</v>
      </c>
      <c r="L187">
        <v>135.19999999999999</v>
      </c>
    </row>
    <row r="188" spans="1:12" x14ac:dyDescent="0.25">
      <c r="A188">
        <v>7</v>
      </c>
      <c r="B188" t="s">
        <v>53</v>
      </c>
      <c r="C188" t="s">
        <v>18</v>
      </c>
      <c r="D188" t="s">
        <v>55</v>
      </c>
      <c r="E188" t="s">
        <v>4</v>
      </c>
      <c r="F188">
        <v>55</v>
      </c>
      <c r="G188">
        <v>0</v>
      </c>
      <c r="H188">
        <v>2.5</v>
      </c>
      <c r="I188">
        <v>2.64</v>
      </c>
      <c r="J188">
        <v>0.74632432628181045</v>
      </c>
      <c r="K188">
        <v>1.5</v>
      </c>
      <c r="L188">
        <v>4.0999999999999996</v>
      </c>
    </row>
    <row r="189" spans="1:12" x14ac:dyDescent="0.25">
      <c r="A189">
        <v>7</v>
      </c>
      <c r="B189" t="s">
        <v>54</v>
      </c>
      <c r="C189" t="s">
        <v>18</v>
      </c>
      <c r="D189" t="s">
        <v>114</v>
      </c>
      <c r="E189" t="s">
        <v>4</v>
      </c>
      <c r="F189">
        <v>55</v>
      </c>
      <c r="G189">
        <v>0.5</v>
      </c>
      <c r="H189">
        <v>0.6</v>
      </c>
      <c r="I189">
        <v>0.49531249999999993</v>
      </c>
      <c r="J189">
        <v>1.1279877210074441E-16</v>
      </c>
      <c r="K189">
        <v>0.05</v>
      </c>
      <c r="L189">
        <v>0.6</v>
      </c>
    </row>
    <row r="190" spans="1:12" x14ac:dyDescent="0.25">
      <c r="A190">
        <v>7</v>
      </c>
      <c r="B190" t="s">
        <v>54</v>
      </c>
      <c r="C190" t="s">
        <v>18</v>
      </c>
      <c r="D190" t="s">
        <v>115</v>
      </c>
      <c r="E190" t="s">
        <v>4</v>
      </c>
      <c r="F190">
        <v>55</v>
      </c>
      <c r="G190">
        <v>0.5</v>
      </c>
      <c r="H190">
        <v>2</v>
      </c>
      <c r="I190">
        <v>3.9531250000000004</v>
      </c>
      <c r="J190">
        <v>0</v>
      </c>
      <c r="K190">
        <v>2</v>
      </c>
      <c r="L190">
        <v>4.7</v>
      </c>
    </row>
    <row r="191" spans="1:12" x14ac:dyDescent="0.25">
      <c r="A191">
        <v>7</v>
      </c>
      <c r="B191" t="s">
        <v>54</v>
      </c>
      <c r="C191" t="s">
        <v>18</v>
      </c>
      <c r="D191" t="s">
        <v>116</v>
      </c>
      <c r="E191" t="s">
        <v>4</v>
      </c>
      <c r="F191">
        <v>55</v>
      </c>
      <c r="G191">
        <v>-600</v>
      </c>
      <c r="H191">
        <v>-500</v>
      </c>
      <c r="I191">
        <v>-495.3125</v>
      </c>
      <c r="J191">
        <v>0</v>
      </c>
      <c r="K191">
        <v>-600</v>
      </c>
      <c r="L191">
        <v>500</v>
      </c>
    </row>
    <row r="192" spans="1:12" x14ac:dyDescent="0.25">
      <c r="A192">
        <v>7</v>
      </c>
      <c r="B192" t="s">
        <v>53</v>
      </c>
      <c r="C192" t="s">
        <v>19</v>
      </c>
      <c r="D192" t="s">
        <v>56</v>
      </c>
      <c r="E192" t="s">
        <v>4</v>
      </c>
      <c r="F192">
        <v>75</v>
      </c>
      <c r="G192">
        <v>0</v>
      </c>
      <c r="H192">
        <v>0.15</v>
      </c>
      <c r="I192">
        <v>7.5409836065573763E-2</v>
      </c>
      <c r="J192">
        <v>1.4442272500291625E-2</v>
      </c>
      <c r="K192">
        <v>0.03</v>
      </c>
      <c r="L192">
        <v>0.12</v>
      </c>
    </row>
    <row r="193" spans="1:12" x14ac:dyDescent="0.25">
      <c r="A193">
        <v>7</v>
      </c>
      <c r="B193" t="s">
        <v>54</v>
      </c>
      <c r="C193" t="s">
        <v>19</v>
      </c>
      <c r="D193" t="s">
        <v>122</v>
      </c>
      <c r="E193" t="s">
        <v>4</v>
      </c>
      <c r="F193">
        <v>75</v>
      </c>
      <c r="G193">
        <v>2</v>
      </c>
      <c r="H193">
        <v>6</v>
      </c>
      <c r="I193">
        <v>5.2514285714285718</v>
      </c>
      <c r="J193">
        <v>0</v>
      </c>
      <c r="K193">
        <v>4.0999999999999996</v>
      </c>
      <c r="L193">
        <v>8.1999999999999993</v>
      </c>
    </row>
    <row r="194" spans="1:12" x14ac:dyDescent="0.25">
      <c r="A194">
        <v>7</v>
      </c>
      <c r="B194" t="s">
        <v>54</v>
      </c>
      <c r="C194" t="s">
        <v>19</v>
      </c>
      <c r="D194" t="s">
        <v>123</v>
      </c>
      <c r="E194" t="s">
        <v>4</v>
      </c>
      <c r="F194">
        <v>75</v>
      </c>
      <c r="G194">
        <v>1.6</v>
      </c>
      <c r="H194">
        <v>1.8</v>
      </c>
      <c r="I194">
        <v>1.6914285714285715</v>
      </c>
      <c r="J194">
        <v>1.3517178208634536E-15</v>
      </c>
      <c r="K194">
        <v>1.6</v>
      </c>
      <c r="L194">
        <v>1.8</v>
      </c>
    </row>
    <row r="195" spans="1:12" x14ac:dyDescent="0.25">
      <c r="A195">
        <v>7</v>
      </c>
      <c r="B195" t="s">
        <v>54</v>
      </c>
      <c r="C195" t="s">
        <v>19</v>
      </c>
      <c r="D195" t="s">
        <v>126</v>
      </c>
      <c r="E195" t="s">
        <v>4</v>
      </c>
      <c r="F195">
        <v>75</v>
      </c>
      <c r="G195">
        <v>180</v>
      </c>
      <c r="H195">
        <v>200</v>
      </c>
      <c r="I195">
        <v>182.70571428571429</v>
      </c>
      <c r="J195">
        <v>0</v>
      </c>
      <c r="K195">
        <v>143</v>
      </c>
      <c r="L195">
        <v>189.1</v>
      </c>
    </row>
    <row r="196" spans="1:12" x14ac:dyDescent="0.25">
      <c r="A196">
        <v>7</v>
      </c>
      <c r="B196" t="s">
        <v>53</v>
      </c>
      <c r="C196" t="s">
        <v>20</v>
      </c>
      <c r="D196" t="s">
        <v>56</v>
      </c>
      <c r="E196" t="s">
        <v>4</v>
      </c>
      <c r="F196">
        <v>76</v>
      </c>
      <c r="G196">
        <v>0</v>
      </c>
      <c r="H196">
        <v>0.09</v>
      </c>
      <c r="I196">
        <v>7.5666666666666646E-2</v>
      </c>
      <c r="J196">
        <v>2.0283304202681908E-2</v>
      </c>
      <c r="K196">
        <v>0.03</v>
      </c>
      <c r="L196">
        <v>0.14000000000000001</v>
      </c>
    </row>
    <row r="197" spans="1:12" x14ac:dyDescent="0.25">
      <c r="A197">
        <v>7</v>
      </c>
      <c r="B197" t="s">
        <v>54</v>
      </c>
      <c r="C197" t="s">
        <v>20</v>
      </c>
      <c r="D197" t="s">
        <v>128</v>
      </c>
      <c r="E197" t="s">
        <v>4</v>
      </c>
      <c r="F197">
        <v>76</v>
      </c>
      <c r="G197">
        <v>0</v>
      </c>
      <c r="H197">
        <v>5</v>
      </c>
      <c r="I197">
        <v>2.11</v>
      </c>
      <c r="J197">
        <v>0</v>
      </c>
      <c r="K197">
        <v>1.3</v>
      </c>
      <c r="L197">
        <v>5.2</v>
      </c>
    </row>
    <row r="198" spans="1:12" x14ac:dyDescent="0.25">
      <c r="A198">
        <v>7</v>
      </c>
      <c r="B198" t="s">
        <v>54</v>
      </c>
      <c r="C198" t="s">
        <v>20</v>
      </c>
      <c r="D198" t="s">
        <v>129</v>
      </c>
      <c r="E198" t="s">
        <v>4</v>
      </c>
      <c r="F198">
        <v>76</v>
      </c>
      <c r="G198">
        <v>1.5</v>
      </c>
      <c r="H198">
        <v>2</v>
      </c>
      <c r="I198">
        <v>1.7999999999999985</v>
      </c>
      <c r="J198">
        <v>0</v>
      </c>
      <c r="K198">
        <v>1.8</v>
      </c>
      <c r="L198">
        <v>1.8</v>
      </c>
    </row>
    <row r="199" spans="1:12" x14ac:dyDescent="0.25">
      <c r="A199">
        <v>7</v>
      </c>
      <c r="B199" t="s">
        <v>53</v>
      </c>
      <c r="C199" t="s">
        <v>10</v>
      </c>
      <c r="D199" t="s">
        <v>56</v>
      </c>
      <c r="E199" t="s">
        <v>4</v>
      </c>
      <c r="F199">
        <v>51</v>
      </c>
      <c r="G199">
        <v>0</v>
      </c>
      <c r="H199">
        <v>2.5</v>
      </c>
      <c r="I199">
        <v>3.6518181818181814</v>
      </c>
      <c r="J199">
        <v>0.95897582453085684</v>
      </c>
      <c r="K199">
        <v>2.33</v>
      </c>
      <c r="L199">
        <v>6.7</v>
      </c>
    </row>
    <row r="200" spans="1:12" x14ac:dyDescent="0.25">
      <c r="A200">
        <v>7</v>
      </c>
      <c r="B200" t="s">
        <v>53</v>
      </c>
      <c r="C200" t="s">
        <v>24</v>
      </c>
      <c r="D200" t="s">
        <v>72</v>
      </c>
      <c r="E200" t="s">
        <v>4</v>
      </c>
      <c r="F200">
        <v>95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</row>
    <row r="201" spans="1:12" x14ac:dyDescent="0.25">
      <c r="A201">
        <v>7</v>
      </c>
      <c r="B201" t="s">
        <v>53</v>
      </c>
      <c r="C201" t="s">
        <v>6</v>
      </c>
      <c r="D201" t="s">
        <v>56</v>
      </c>
      <c r="E201" t="s">
        <v>4</v>
      </c>
      <c r="F201">
        <v>80</v>
      </c>
      <c r="G201">
        <v>0</v>
      </c>
      <c r="H201">
        <v>0</v>
      </c>
      <c r="I201" t="e">
        <v>#DIV/0!</v>
      </c>
      <c r="J201" t="e">
        <v>#DIV/0!</v>
      </c>
      <c r="K201">
        <v>0</v>
      </c>
      <c r="L201">
        <v>0</v>
      </c>
    </row>
    <row r="202" spans="1:12" x14ac:dyDescent="0.25">
      <c r="A202">
        <v>7</v>
      </c>
      <c r="B202" t="s">
        <v>54</v>
      </c>
      <c r="C202" t="s">
        <v>8</v>
      </c>
      <c r="D202" s="132" t="s">
        <v>233</v>
      </c>
      <c r="E202" t="s">
        <v>4</v>
      </c>
      <c r="F202">
        <v>33</v>
      </c>
      <c r="G202">
        <v>0</v>
      </c>
      <c r="H202">
        <v>0</v>
      </c>
      <c r="I202" t="e">
        <v>#DIV/0!</v>
      </c>
      <c r="J202" t="e">
        <v>#DIV/0!</v>
      </c>
      <c r="K202">
        <v>0</v>
      </c>
      <c r="L202">
        <v>0</v>
      </c>
    </row>
    <row r="203" spans="1:12" x14ac:dyDescent="0.25">
      <c r="A203">
        <v>7</v>
      </c>
      <c r="B203" t="s">
        <v>54</v>
      </c>
      <c r="C203" t="s">
        <v>12</v>
      </c>
      <c r="D203" t="s">
        <v>90</v>
      </c>
      <c r="E203" t="s">
        <v>4</v>
      </c>
      <c r="F203">
        <v>540</v>
      </c>
      <c r="G203">
        <v>32</v>
      </c>
      <c r="H203">
        <v>35</v>
      </c>
      <c r="I203">
        <v>31.355333333333331</v>
      </c>
      <c r="J203">
        <v>0</v>
      </c>
      <c r="K203">
        <v>0</v>
      </c>
      <c r="L203">
        <v>33.950000000000003</v>
      </c>
    </row>
    <row r="204" spans="1:12" x14ac:dyDescent="0.25">
      <c r="A204">
        <v>7</v>
      </c>
      <c r="B204" t="s">
        <v>54</v>
      </c>
      <c r="C204" t="s">
        <v>12</v>
      </c>
      <c r="D204" t="s">
        <v>91</v>
      </c>
      <c r="E204" t="s">
        <v>4</v>
      </c>
      <c r="F204">
        <v>540</v>
      </c>
      <c r="G204">
        <v>3.3</v>
      </c>
      <c r="H204">
        <v>5</v>
      </c>
      <c r="I204">
        <v>4.0766666666666662</v>
      </c>
      <c r="J204">
        <v>0</v>
      </c>
      <c r="K204">
        <v>3.9</v>
      </c>
      <c r="L204">
        <v>4.3099999999999996</v>
      </c>
    </row>
    <row r="205" spans="1:12" x14ac:dyDescent="0.25">
      <c r="A205">
        <v>7</v>
      </c>
      <c r="B205" t="s">
        <v>54</v>
      </c>
      <c r="C205" t="s">
        <v>21</v>
      </c>
      <c r="D205" t="s">
        <v>179</v>
      </c>
      <c r="E205" t="s">
        <v>4</v>
      </c>
      <c r="F205">
        <v>301</v>
      </c>
      <c r="G205">
        <v>2</v>
      </c>
      <c r="H205">
        <v>8</v>
      </c>
      <c r="I205">
        <v>5.7857142857142856</v>
      </c>
      <c r="J205">
        <v>0</v>
      </c>
      <c r="K205">
        <v>0</v>
      </c>
      <c r="L205">
        <v>6</v>
      </c>
    </row>
    <row r="206" spans="1:12" x14ac:dyDescent="0.25">
      <c r="A206">
        <v>7</v>
      </c>
      <c r="B206" t="s">
        <v>54</v>
      </c>
      <c r="C206" t="s">
        <v>21</v>
      </c>
      <c r="D206" t="s">
        <v>180</v>
      </c>
      <c r="E206" t="s">
        <v>4</v>
      </c>
      <c r="F206">
        <v>301</v>
      </c>
      <c r="G206">
        <v>35</v>
      </c>
      <c r="H206">
        <v>36.5</v>
      </c>
      <c r="I206">
        <v>34.164285714285718</v>
      </c>
      <c r="J206">
        <v>0</v>
      </c>
      <c r="K206">
        <v>0</v>
      </c>
      <c r="L206">
        <v>35.9</v>
      </c>
    </row>
    <row r="207" spans="1:12" x14ac:dyDescent="0.25">
      <c r="A207">
        <v>7</v>
      </c>
      <c r="B207" t="s">
        <v>53</v>
      </c>
      <c r="C207" t="s">
        <v>21</v>
      </c>
      <c r="D207" t="s">
        <v>57</v>
      </c>
      <c r="E207" t="s">
        <v>4</v>
      </c>
      <c r="F207">
        <v>301</v>
      </c>
      <c r="G207">
        <v>34</v>
      </c>
      <c r="H207">
        <v>36</v>
      </c>
      <c r="I207">
        <v>35.415789473684207</v>
      </c>
      <c r="J207">
        <v>1.2785682782336121</v>
      </c>
      <c r="K207">
        <v>33.6</v>
      </c>
      <c r="L207">
        <v>38.6</v>
      </c>
    </row>
    <row r="208" spans="1:12" x14ac:dyDescent="0.25">
      <c r="A208">
        <v>7</v>
      </c>
      <c r="B208" t="s">
        <v>53</v>
      </c>
      <c r="C208" t="s">
        <v>21</v>
      </c>
      <c r="D208" t="s">
        <v>57</v>
      </c>
      <c r="E208" t="s">
        <v>4</v>
      </c>
      <c r="F208">
        <v>301</v>
      </c>
      <c r="G208">
        <v>50</v>
      </c>
      <c r="H208">
        <v>52</v>
      </c>
      <c r="I208">
        <v>50.722222222222229</v>
      </c>
      <c r="J208">
        <v>0.50006535520582118</v>
      </c>
      <c r="K208">
        <v>49.7</v>
      </c>
      <c r="L208">
        <v>52</v>
      </c>
    </row>
    <row r="209" spans="1:12" x14ac:dyDescent="0.25">
      <c r="A209">
        <v>7</v>
      </c>
      <c r="B209" t="s">
        <v>54</v>
      </c>
      <c r="C209" t="s">
        <v>14</v>
      </c>
      <c r="D209" t="s">
        <v>104</v>
      </c>
      <c r="E209" t="s">
        <v>4</v>
      </c>
      <c r="F209">
        <v>520</v>
      </c>
      <c r="G209">
        <v>0</v>
      </c>
      <c r="H209">
        <v>0</v>
      </c>
      <c r="I209" t="e">
        <v>#DIV/0!</v>
      </c>
      <c r="J209" t="e">
        <v>#DIV/0!</v>
      </c>
      <c r="K209">
        <v>0</v>
      </c>
      <c r="L209">
        <v>0</v>
      </c>
    </row>
    <row r="210" spans="1:12" x14ac:dyDescent="0.25">
      <c r="A210">
        <v>7</v>
      </c>
      <c r="B210" t="s">
        <v>54</v>
      </c>
      <c r="C210" t="s">
        <v>14</v>
      </c>
      <c r="D210" t="s">
        <v>105</v>
      </c>
      <c r="E210" t="s">
        <v>4</v>
      </c>
      <c r="F210">
        <v>520</v>
      </c>
      <c r="G210">
        <v>0</v>
      </c>
      <c r="H210">
        <v>0</v>
      </c>
      <c r="I210" t="e">
        <v>#DIV/0!</v>
      </c>
      <c r="J210" t="e">
        <v>#DIV/0!</v>
      </c>
      <c r="K210">
        <v>0</v>
      </c>
      <c r="L210">
        <v>0</v>
      </c>
    </row>
    <row r="211" spans="1:12" x14ac:dyDescent="0.25">
      <c r="A211">
        <v>7</v>
      </c>
      <c r="B211" t="s">
        <v>53</v>
      </c>
      <c r="C211" t="s">
        <v>14</v>
      </c>
      <c r="D211" t="s">
        <v>67</v>
      </c>
      <c r="E211" t="s">
        <v>4</v>
      </c>
      <c r="F211">
        <v>520</v>
      </c>
      <c r="G211">
        <v>0</v>
      </c>
      <c r="H211">
        <v>0</v>
      </c>
      <c r="I211" t="e">
        <v>#DIV/0!</v>
      </c>
      <c r="J211" t="e">
        <v>#DIV/0!</v>
      </c>
      <c r="K211">
        <v>0</v>
      </c>
      <c r="L211">
        <v>0</v>
      </c>
    </row>
    <row r="212" spans="1:12" x14ac:dyDescent="0.25">
      <c r="A212">
        <v>7</v>
      </c>
      <c r="B212" t="s">
        <v>53</v>
      </c>
      <c r="C212" t="s">
        <v>14</v>
      </c>
      <c r="D212" t="s">
        <v>67</v>
      </c>
      <c r="E212" t="s">
        <v>4</v>
      </c>
      <c r="F212">
        <v>520</v>
      </c>
      <c r="G212">
        <v>0</v>
      </c>
      <c r="H212">
        <v>0</v>
      </c>
      <c r="I212" t="e">
        <v>#DIV/0!</v>
      </c>
      <c r="J212" t="e">
        <v>#DIV/0!</v>
      </c>
      <c r="K212">
        <v>0</v>
      </c>
      <c r="L212">
        <v>0</v>
      </c>
    </row>
    <row r="213" spans="1:12" x14ac:dyDescent="0.25">
      <c r="A213">
        <v>7</v>
      </c>
      <c r="B213" t="s">
        <v>54</v>
      </c>
      <c r="C213" t="s">
        <v>16</v>
      </c>
      <c r="D213" t="s">
        <v>111</v>
      </c>
      <c r="E213" t="s">
        <v>4</v>
      </c>
      <c r="F213">
        <v>530</v>
      </c>
      <c r="G213">
        <v>2</v>
      </c>
      <c r="H213">
        <v>10</v>
      </c>
      <c r="I213">
        <v>4.5888888888888895</v>
      </c>
      <c r="J213">
        <v>0</v>
      </c>
      <c r="K213">
        <v>3.7</v>
      </c>
      <c r="L213">
        <v>6.7</v>
      </c>
    </row>
    <row r="214" spans="1:12" x14ac:dyDescent="0.25">
      <c r="A214">
        <v>7</v>
      </c>
      <c r="B214" t="s">
        <v>54</v>
      </c>
      <c r="C214" t="s">
        <v>16</v>
      </c>
      <c r="D214" t="s">
        <v>109</v>
      </c>
      <c r="E214" t="s">
        <v>4</v>
      </c>
      <c r="F214">
        <v>530</v>
      </c>
      <c r="G214">
        <v>10</v>
      </c>
      <c r="H214">
        <v>14</v>
      </c>
      <c r="I214">
        <v>11.91111111111111</v>
      </c>
      <c r="J214">
        <v>0</v>
      </c>
      <c r="K214">
        <v>11.8</v>
      </c>
      <c r="L214">
        <v>12</v>
      </c>
    </row>
    <row r="215" spans="1:12" x14ac:dyDescent="0.25">
      <c r="A215">
        <v>7</v>
      </c>
      <c r="B215" t="s">
        <v>54</v>
      </c>
      <c r="C215" t="s">
        <v>16</v>
      </c>
      <c r="D215" t="s">
        <v>110</v>
      </c>
      <c r="E215" t="s">
        <v>4</v>
      </c>
      <c r="F215">
        <v>530</v>
      </c>
      <c r="G215">
        <v>20</v>
      </c>
      <c r="H215">
        <v>60</v>
      </c>
      <c r="I215">
        <v>22.966666666666669</v>
      </c>
      <c r="J215">
        <v>0</v>
      </c>
      <c r="K215">
        <v>20.7</v>
      </c>
      <c r="L215">
        <v>25.2</v>
      </c>
    </row>
    <row r="216" spans="1:12" x14ac:dyDescent="0.25">
      <c r="A216">
        <v>7</v>
      </c>
      <c r="B216" t="s">
        <v>53</v>
      </c>
      <c r="C216" t="s">
        <v>16</v>
      </c>
      <c r="D216" t="s">
        <v>67</v>
      </c>
      <c r="E216" t="s">
        <v>4</v>
      </c>
      <c r="F216">
        <v>530</v>
      </c>
      <c r="G216">
        <v>1800</v>
      </c>
      <c r="H216">
        <v>2500</v>
      </c>
      <c r="I216">
        <v>1763.2355555555557</v>
      </c>
      <c r="J216">
        <v>60.260837015243794</v>
      </c>
      <c r="K216">
        <v>1676.5</v>
      </c>
      <c r="L216">
        <v>1844.19</v>
      </c>
    </row>
    <row r="217" spans="1:12" x14ac:dyDescent="0.25">
      <c r="A217">
        <v>7</v>
      </c>
      <c r="B217" t="s">
        <v>53</v>
      </c>
      <c r="C217" t="s">
        <v>16</v>
      </c>
      <c r="D217" t="s">
        <v>70</v>
      </c>
      <c r="E217" t="s">
        <v>4</v>
      </c>
      <c r="F217">
        <v>530</v>
      </c>
      <c r="G217">
        <v>46</v>
      </c>
      <c r="H217">
        <v>52</v>
      </c>
      <c r="I217">
        <v>48.7425</v>
      </c>
      <c r="J217">
        <v>1.3301722946044752</v>
      </c>
      <c r="K217">
        <v>46.9</v>
      </c>
      <c r="L217">
        <v>49.79</v>
      </c>
    </row>
    <row r="218" spans="1:12" x14ac:dyDescent="0.25">
      <c r="A218">
        <v>7</v>
      </c>
      <c r="B218" t="s">
        <v>54</v>
      </c>
      <c r="C218" t="s">
        <v>13</v>
      </c>
      <c r="D218" t="s">
        <v>98</v>
      </c>
      <c r="E218" t="s">
        <v>4</v>
      </c>
      <c r="F218">
        <v>552</v>
      </c>
      <c r="G218">
        <v>134</v>
      </c>
      <c r="H218">
        <v>140</v>
      </c>
      <c r="I218">
        <v>134.73333333333332</v>
      </c>
      <c r="J218">
        <v>0</v>
      </c>
      <c r="K218">
        <v>134.5</v>
      </c>
      <c r="L218">
        <v>134.9</v>
      </c>
    </row>
    <row r="219" spans="1:12" x14ac:dyDescent="0.25">
      <c r="A219">
        <v>8</v>
      </c>
      <c r="B219" t="s">
        <v>53</v>
      </c>
      <c r="C219" t="s">
        <v>18</v>
      </c>
      <c r="D219" t="s">
        <v>55</v>
      </c>
      <c r="E219" t="s">
        <v>4</v>
      </c>
      <c r="F219">
        <v>55</v>
      </c>
      <c r="G219">
        <v>0</v>
      </c>
      <c r="H219">
        <v>2</v>
      </c>
      <c r="I219">
        <v>2.3707317073170731</v>
      </c>
      <c r="J219">
        <v>0.47341519960761203</v>
      </c>
      <c r="K219">
        <v>1.4</v>
      </c>
      <c r="L219">
        <v>3.4</v>
      </c>
    </row>
    <row r="220" spans="1:12" x14ac:dyDescent="0.25">
      <c r="A220" s="107">
        <v>8</v>
      </c>
      <c r="B220" t="s">
        <v>54</v>
      </c>
      <c r="C220" t="s">
        <v>18</v>
      </c>
      <c r="D220" t="s">
        <v>114</v>
      </c>
      <c r="E220" t="s">
        <v>4</v>
      </c>
      <c r="F220">
        <v>55</v>
      </c>
      <c r="G220">
        <v>0.5</v>
      </c>
      <c r="H220">
        <v>0.6</v>
      </c>
      <c r="I220">
        <v>0.49821428571428567</v>
      </c>
      <c r="J220">
        <v>1.1305957885839115E-16</v>
      </c>
      <c r="K220">
        <v>0.05</v>
      </c>
      <c r="L220">
        <v>0.7</v>
      </c>
    </row>
    <row r="221" spans="1:12" x14ac:dyDescent="0.25">
      <c r="A221" s="107">
        <v>8</v>
      </c>
      <c r="B221" t="s">
        <v>54</v>
      </c>
      <c r="C221" t="s">
        <v>18</v>
      </c>
      <c r="D221" t="s">
        <v>115</v>
      </c>
      <c r="E221" t="s">
        <v>4</v>
      </c>
      <c r="F221">
        <v>55</v>
      </c>
      <c r="G221">
        <v>0.5</v>
      </c>
      <c r="H221">
        <v>2</v>
      </c>
      <c r="I221">
        <v>4.1714285714285717</v>
      </c>
      <c r="J221">
        <v>0</v>
      </c>
      <c r="K221">
        <v>3.5</v>
      </c>
      <c r="L221">
        <v>5</v>
      </c>
    </row>
    <row r="222" spans="1:12" x14ac:dyDescent="0.25">
      <c r="A222" s="107">
        <v>8</v>
      </c>
      <c r="B222" t="s">
        <v>54</v>
      </c>
      <c r="C222" t="s">
        <v>18</v>
      </c>
      <c r="D222" t="s">
        <v>116</v>
      </c>
      <c r="E222" t="s">
        <v>4</v>
      </c>
      <c r="F222">
        <v>55</v>
      </c>
      <c r="G222">
        <v>-600</v>
      </c>
      <c r="H222">
        <v>-500</v>
      </c>
      <c r="I222">
        <v>-466.78571428571428</v>
      </c>
      <c r="J222">
        <v>0</v>
      </c>
      <c r="K222">
        <v>-600</v>
      </c>
      <c r="L222">
        <v>600</v>
      </c>
    </row>
    <row r="223" spans="1:12" x14ac:dyDescent="0.25">
      <c r="A223" s="107">
        <v>8</v>
      </c>
      <c r="B223" t="s">
        <v>53</v>
      </c>
      <c r="C223" t="s">
        <v>19</v>
      </c>
      <c r="D223" t="s">
        <v>56</v>
      </c>
      <c r="E223" t="s">
        <v>4</v>
      </c>
      <c r="F223">
        <v>75</v>
      </c>
      <c r="G223">
        <v>0</v>
      </c>
      <c r="H223">
        <v>0.1</v>
      </c>
      <c r="I223">
        <v>8.6000000000000021E-2</v>
      </c>
      <c r="J223">
        <v>3.2652823714829297E-2</v>
      </c>
      <c r="K223">
        <v>0.05</v>
      </c>
      <c r="L223">
        <v>0.2</v>
      </c>
    </row>
    <row r="224" spans="1:12" x14ac:dyDescent="0.25">
      <c r="A224" s="107">
        <v>8</v>
      </c>
      <c r="B224" t="s">
        <v>54</v>
      </c>
      <c r="C224" t="s">
        <v>19</v>
      </c>
      <c r="D224" t="s">
        <v>122</v>
      </c>
      <c r="E224" t="s">
        <v>4</v>
      </c>
      <c r="F224">
        <v>75</v>
      </c>
      <c r="G224">
        <v>2</v>
      </c>
      <c r="H224">
        <v>6</v>
      </c>
      <c r="I224">
        <v>5.0999999999999996</v>
      </c>
      <c r="J224">
        <v>0</v>
      </c>
      <c r="K224">
        <v>4</v>
      </c>
      <c r="L224">
        <v>6.5</v>
      </c>
    </row>
    <row r="225" spans="1:12" x14ac:dyDescent="0.25">
      <c r="A225" s="107">
        <v>8</v>
      </c>
      <c r="B225" t="s">
        <v>54</v>
      </c>
      <c r="C225" t="s">
        <v>19</v>
      </c>
      <c r="D225" t="s">
        <v>123</v>
      </c>
      <c r="E225" t="s">
        <v>4</v>
      </c>
      <c r="F225">
        <v>75</v>
      </c>
      <c r="G225">
        <v>1.6</v>
      </c>
      <c r="H225">
        <v>1.8</v>
      </c>
      <c r="I225">
        <v>1.6000000000000005</v>
      </c>
      <c r="J225">
        <v>2.2848201349902134E-16</v>
      </c>
      <c r="K225">
        <v>1.6</v>
      </c>
      <c r="L225">
        <v>1.6</v>
      </c>
    </row>
    <row r="226" spans="1:12" x14ac:dyDescent="0.25">
      <c r="A226" s="107">
        <v>8</v>
      </c>
      <c r="B226" t="s">
        <v>54</v>
      </c>
      <c r="C226" t="s">
        <v>19</v>
      </c>
      <c r="D226" t="s">
        <v>126</v>
      </c>
      <c r="E226" t="s">
        <v>4</v>
      </c>
      <c r="F226">
        <v>75</v>
      </c>
      <c r="G226">
        <v>180</v>
      </c>
      <c r="H226">
        <v>200</v>
      </c>
      <c r="I226">
        <v>185.91666666666666</v>
      </c>
      <c r="J226">
        <v>0</v>
      </c>
      <c r="K226">
        <v>177.8</v>
      </c>
      <c r="L226">
        <v>192.2</v>
      </c>
    </row>
    <row r="227" spans="1:12" x14ac:dyDescent="0.25">
      <c r="A227" s="107">
        <v>8</v>
      </c>
      <c r="B227" t="s">
        <v>53</v>
      </c>
      <c r="C227" t="s">
        <v>20</v>
      </c>
      <c r="D227" t="s">
        <v>56</v>
      </c>
      <c r="E227" t="s">
        <v>4</v>
      </c>
      <c r="F227">
        <v>76</v>
      </c>
      <c r="G227">
        <v>0</v>
      </c>
      <c r="H227">
        <v>0.09</v>
      </c>
      <c r="I227">
        <v>0.10285714285714286</v>
      </c>
      <c r="J227">
        <v>7.5238150035598389E-2</v>
      </c>
      <c r="K227">
        <v>0.05</v>
      </c>
      <c r="L227">
        <v>0.57999999999999996</v>
      </c>
    </row>
    <row r="228" spans="1:12" x14ac:dyDescent="0.25">
      <c r="A228" s="107">
        <v>8</v>
      </c>
      <c r="B228" t="s">
        <v>54</v>
      </c>
      <c r="C228" t="s">
        <v>20</v>
      </c>
      <c r="D228" t="s">
        <v>128</v>
      </c>
      <c r="E228" t="s">
        <v>4</v>
      </c>
      <c r="F228">
        <v>76</v>
      </c>
      <c r="G228">
        <v>0</v>
      </c>
      <c r="H228">
        <v>5</v>
      </c>
      <c r="I228">
        <v>2.327027027027027</v>
      </c>
      <c r="J228">
        <v>0</v>
      </c>
      <c r="K228">
        <v>1.3</v>
      </c>
      <c r="L228">
        <v>4</v>
      </c>
    </row>
    <row r="229" spans="1:12" x14ac:dyDescent="0.25">
      <c r="A229" s="107">
        <v>8</v>
      </c>
      <c r="B229" t="s">
        <v>54</v>
      </c>
      <c r="C229" t="s">
        <v>20</v>
      </c>
      <c r="D229" t="s">
        <v>129</v>
      </c>
      <c r="E229" t="s">
        <v>4</v>
      </c>
      <c r="F229">
        <v>76</v>
      </c>
      <c r="G229">
        <v>1.5</v>
      </c>
      <c r="H229">
        <v>2</v>
      </c>
      <c r="I229">
        <v>1.8027027027027016</v>
      </c>
      <c r="J229">
        <v>0</v>
      </c>
      <c r="K229">
        <v>1.8</v>
      </c>
      <c r="L229">
        <v>1.9</v>
      </c>
    </row>
    <row r="230" spans="1:12" x14ac:dyDescent="0.25">
      <c r="A230" s="107">
        <v>8</v>
      </c>
      <c r="B230" t="s">
        <v>53</v>
      </c>
      <c r="C230" t="s">
        <v>10</v>
      </c>
      <c r="D230" t="s">
        <v>56</v>
      </c>
      <c r="E230" t="s">
        <v>4</v>
      </c>
      <c r="F230">
        <v>51</v>
      </c>
      <c r="G230">
        <v>0</v>
      </c>
      <c r="H230">
        <v>2.5</v>
      </c>
      <c r="I230">
        <v>3.9560000000000004</v>
      </c>
      <c r="J230">
        <v>1.0711695526508938</v>
      </c>
      <c r="K230">
        <v>2.42</v>
      </c>
      <c r="L230">
        <v>6.84</v>
      </c>
    </row>
    <row r="231" spans="1:12" x14ac:dyDescent="0.25">
      <c r="A231" s="107">
        <v>8</v>
      </c>
      <c r="B231" t="s">
        <v>53</v>
      </c>
      <c r="C231" t="s">
        <v>24</v>
      </c>
      <c r="D231" t="s">
        <v>72</v>
      </c>
      <c r="E231" t="s">
        <v>4</v>
      </c>
      <c r="F231">
        <v>95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</row>
    <row r="232" spans="1:12" x14ac:dyDescent="0.25">
      <c r="A232" s="107">
        <v>8</v>
      </c>
      <c r="B232" t="s">
        <v>53</v>
      </c>
      <c r="C232" t="s">
        <v>6</v>
      </c>
      <c r="D232" t="s">
        <v>56</v>
      </c>
      <c r="E232" t="s">
        <v>4</v>
      </c>
      <c r="F232">
        <v>80</v>
      </c>
      <c r="G232">
        <v>0</v>
      </c>
      <c r="H232">
        <v>0</v>
      </c>
      <c r="I232" t="e">
        <v>#DIV/0!</v>
      </c>
      <c r="J232" t="e">
        <v>#DIV/0!</v>
      </c>
      <c r="K232">
        <v>0</v>
      </c>
      <c r="L232">
        <v>0</v>
      </c>
    </row>
    <row r="233" spans="1:12" x14ac:dyDescent="0.25">
      <c r="A233" s="107">
        <v>8</v>
      </c>
      <c r="B233" t="s">
        <v>54</v>
      </c>
      <c r="C233" t="s">
        <v>8</v>
      </c>
      <c r="D233" s="132" t="s">
        <v>233</v>
      </c>
      <c r="E233" t="s">
        <v>4</v>
      </c>
      <c r="F233">
        <v>33</v>
      </c>
      <c r="G233">
        <v>0</v>
      </c>
      <c r="H233">
        <v>0</v>
      </c>
      <c r="I233" t="e">
        <v>#DIV/0!</v>
      </c>
      <c r="J233" t="e">
        <v>#DIV/0!</v>
      </c>
      <c r="K233">
        <v>0</v>
      </c>
      <c r="L233">
        <v>0</v>
      </c>
    </row>
    <row r="234" spans="1:12" x14ac:dyDescent="0.25">
      <c r="A234" s="107">
        <v>8</v>
      </c>
      <c r="B234" t="s">
        <v>54</v>
      </c>
      <c r="C234" t="s">
        <v>12</v>
      </c>
      <c r="D234" t="s">
        <v>90</v>
      </c>
      <c r="E234" t="s">
        <v>4</v>
      </c>
      <c r="F234">
        <v>540</v>
      </c>
      <c r="G234">
        <v>32</v>
      </c>
      <c r="H234">
        <v>35</v>
      </c>
      <c r="I234">
        <v>33.319166666666668</v>
      </c>
      <c r="J234">
        <v>0</v>
      </c>
      <c r="K234">
        <v>31.09</v>
      </c>
      <c r="L234">
        <v>34.47</v>
      </c>
    </row>
    <row r="235" spans="1:12" x14ac:dyDescent="0.25">
      <c r="A235" s="107">
        <v>8</v>
      </c>
      <c r="B235" t="s">
        <v>54</v>
      </c>
      <c r="C235" t="s">
        <v>12</v>
      </c>
      <c r="D235" t="s">
        <v>91</v>
      </c>
      <c r="E235" t="s">
        <v>4</v>
      </c>
      <c r="F235">
        <v>540</v>
      </c>
      <c r="G235">
        <v>3.3</v>
      </c>
      <c r="H235">
        <v>5</v>
      </c>
      <c r="I235">
        <v>4.1049999999999995</v>
      </c>
      <c r="J235">
        <v>0</v>
      </c>
      <c r="K235">
        <v>3.75</v>
      </c>
      <c r="L235">
        <v>4.28</v>
      </c>
    </row>
    <row r="236" spans="1:12" x14ac:dyDescent="0.25">
      <c r="A236" s="107">
        <v>8</v>
      </c>
      <c r="B236" t="s">
        <v>54</v>
      </c>
      <c r="C236" t="s">
        <v>21</v>
      </c>
      <c r="D236" t="s">
        <v>179</v>
      </c>
      <c r="E236" t="s">
        <v>4</v>
      </c>
      <c r="F236">
        <v>301</v>
      </c>
      <c r="G236">
        <v>2</v>
      </c>
      <c r="H236">
        <v>8</v>
      </c>
      <c r="I236">
        <v>5.8181818181818183</v>
      </c>
      <c r="J236">
        <v>0</v>
      </c>
      <c r="K236">
        <v>0</v>
      </c>
      <c r="L236">
        <v>6</v>
      </c>
    </row>
    <row r="237" spans="1:12" x14ac:dyDescent="0.25">
      <c r="A237" s="107">
        <v>8</v>
      </c>
      <c r="B237" t="s">
        <v>54</v>
      </c>
      <c r="C237" t="s">
        <v>21</v>
      </c>
      <c r="D237" t="s">
        <v>180</v>
      </c>
      <c r="E237" t="s">
        <v>4</v>
      </c>
      <c r="F237">
        <v>301</v>
      </c>
      <c r="G237">
        <v>35</v>
      </c>
      <c r="H237">
        <v>36.5</v>
      </c>
      <c r="I237">
        <v>34.269696969696973</v>
      </c>
      <c r="J237">
        <v>0</v>
      </c>
      <c r="K237">
        <v>0</v>
      </c>
      <c r="L237">
        <v>36.4</v>
      </c>
    </row>
    <row r="238" spans="1:12" x14ac:dyDescent="0.25">
      <c r="A238" s="107">
        <v>8</v>
      </c>
      <c r="B238" t="s">
        <v>53</v>
      </c>
      <c r="C238" t="s">
        <v>21</v>
      </c>
      <c r="D238" t="s">
        <v>57</v>
      </c>
      <c r="E238" t="s">
        <v>4</v>
      </c>
      <c r="F238">
        <v>301</v>
      </c>
      <c r="G238">
        <v>34</v>
      </c>
      <c r="H238">
        <v>36</v>
      </c>
      <c r="I238">
        <v>34.838461538461537</v>
      </c>
      <c r="J238">
        <v>1.0987545396773279</v>
      </c>
      <c r="K238">
        <v>33.200000000000003</v>
      </c>
      <c r="L238">
        <v>36.4</v>
      </c>
    </row>
    <row r="239" spans="1:12" x14ac:dyDescent="0.25">
      <c r="A239" s="107">
        <v>8</v>
      </c>
      <c r="B239" t="s">
        <v>53</v>
      </c>
      <c r="C239" t="s">
        <v>21</v>
      </c>
      <c r="D239" t="s">
        <v>57</v>
      </c>
      <c r="E239" t="s">
        <v>4</v>
      </c>
      <c r="F239">
        <v>301</v>
      </c>
      <c r="G239">
        <v>50</v>
      </c>
      <c r="H239">
        <v>52</v>
      </c>
      <c r="I239">
        <v>50.160714285714278</v>
      </c>
      <c r="J239">
        <v>1.2428579030588203</v>
      </c>
      <c r="K239">
        <v>48</v>
      </c>
      <c r="L239">
        <v>52.7</v>
      </c>
    </row>
    <row r="240" spans="1:12" x14ac:dyDescent="0.25">
      <c r="A240" s="107">
        <v>8</v>
      </c>
      <c r="B240" t="s">
        <v>54</v>
      </c>
      <c r="C240" t="s">
        <v>14</v>
      </c>
      <c r="D240" t="s">
        <v>104</v>
      </c>
      <c r="E240" t="s">
        <v>4</v>
      </c>
      <c r="F240">
        <v>520</v>
      </c>
      <c r="G240">
        <v>0</v>
      </c>
      <c r="H240">
        <v>0</v>
      </c>
      <c r="I240" t="e">
        <v>#DIV/0!</v>
      </c>
      <c r="J240" t="e">
        <v>#DIV/0!</v>
      </c>
      <c r="K240">
        <v>0</v>
      </c>
      <c r="L240">
        <v>0</v>
      </c>
    </row>
    <row r="241" spans="1:12" x14ac:dyDescent="0.25">
      <c r="A241" s="107">
        <v>8</v>
      </c>
      <c r="B241" t="s">
        <v>54</v>
      </c>
      <c r="C241" t="s">
        <v>14</v>
      </c>
      <c r="D241" t="s">
        <v>105</v>
      </c>
      <c r="E241" t="s">
        <v>4</v>
      </c>
      <c r="F241">
        <v>520</v>
      </c>
      <c r="G241">
        <v>0</v>
      </c>
      <c r="H241">
        <v>0</v>
      </c>
      <c r="I241" t="e">
        <v>#DIV/0!</v>
      </c>
      <c r="J241" t="e">
        <v>#DIV/0!</v>
      </c>
      <c r="K241">
        <v>0</v>
      </c>
      <c r="L241">
        <v>0</v>
      </c>
    </row>
    <row r="242" spans="1:12" x14ac:dyDescent="0.25">
      <c r="A242" s="107">
        <v>8</v>
      </c>
      <c r="B242" t="s">
        <v>53</v>
      </c>
      <c r="C242" t="s">
        <v>14</v>
      </c>
      <c r="D242" t="s">
        <v>67</v>
      </c>
      <c r="E242" t="s">
        <v>4</v>
      </c>
      <c r="F242">
        <v>520</v>
      </c>
      <c r="G242">
        <v>0</v>
      </c>
      <c r="H242">
        <v>0</v>
      </c>
      <c r="I242" t="e">
        <v>#DIV/0!</v>
      </c>
      <c r="J242" t="e">
        <v>#DIV/0!</v>
      </c>
      <c r="K242">
        <v>0</v>
      </c>
      <c r="L242">
        <v>0</v>
      </c>
    </row>
    <row r="243" spans="1:12" x14ac:dyDescent="0.25">
      <c r="A243" s="107">
        <v>8</v>
      </c>
      <c r="B243" t="s">
        <v>53</v>
      </c>
      <c r="C243" t="s">
        <v>14</v>
      </c>
      <c r="D243" t="s">
        <v>67</v>
      </c>
      <c r="E243" t="s">
        <v>4</v>
      </c>
      <c r="F243">
        <v>520</v>
      </c>
      <c r="G243">
        <v>0</v>
      </c>
      <c r="H243">
        <v>0</v>
      </c>
      <c r="I243" t="e">
        <v>#DIV/0!</v>
      </c>
      <c r="J243" t="e">
        <v>#DIV/0!</v>
      </c>
      <c r="K243">
        <v>0</v>
      </c>
      <c r="L243">
        <v>0</v>
      </c>
    </row>
    <row r="244" spans="1:12" x14ac:dyDescent="0.25">
      <c r="A244" s="107">
        <v>8</v>
      </c>
      <c r="B244" t="s">
        <v>54</v>
      </c>
      <c r="C244" t="s">
        <v>16</v>
      </c>
      <c r="D244" t="s">
        <v>111</v>
      </c>
      <c r="E244" t="s">
        <v>4</v>
      </c>
      <c r="F244">
        <v>530</v>
      </c>
      <c r="G244">
        <v>2</v>
      </c>
      <c r="H244">
        <v>10</v>
      </c>
      <c r="I244">
        <v>4.3142857142857141</v>
      </c>
      <c r="J244">
        <v>0</v>
      </c>
      <c r="K244">
        <v>3</v>
      </c>
      <c r="L244">
        <v>6.7</v>
      </c>
    </row>
    <row r="245" spans="1:12" x14ac:dyDescent="0.25">
      <c r="A245" s="107">
        <v>8</v>
      </c>
      <c r="B245" t="s">
        <v>54</v>
      </c>
      <c r="C245" t="s">
        <v>16</v>
      </c>
      <c r="D245" t="s">
        <v>109</v>
      </c>
      <c r="E245" t="s">
        <v>4</v>
      </c>
      <c r="F245">
        <v>530</v>
      </c>
      <c r="G245">
        <v>10</v>
      </c>
      <c r="H245">
        <v>14</v>
      </c>
      <c r="I245">
        <v>12.028571428571427</v>
      </c>
      <c r="J245">
        <v>0</v>
      </c>
      <c r="K245">
        <v>11.8</v>
      </c>
      <c r="L245">
        <v>12.7</v>
      </c>
    </row>
    <row r="246" spans="1:12" x14ac:dyDescent="0.25">
      <c r="A246" s="107">
        <v>8</v>
      </c>
      <c r="B246" t="s">
        <v>54</v>
      </c>
      <c r="C246" t="s">
        <v>16</v>
      </c>
      <c r="D246" t="s">
        <v>110</v>
      </c>
      <c r="E246" t="s">
        <v>4</v>
      </c>
      <c r="F246">
        <v>530</v>
      </c>
      <c r="G246">
        <v>20</v>
      </c>
      <c r="H246">
        <v>60</v>
      </c>
      <c r="I246">
        <v>25.871428571428574</v>
      </c>
      <c r="J246">
        <v>0</v>
      </c>
      <c r="K246">
        <v>21</v>
      </c>
      <c r="L246">
        <v>30</v>
      </c>
    </row>
    <row r="247" spans="1:12" x14ac:dyDescent="0.25">
      <c r="A247" s="107">
        <v>8</v>
      </c>
      <c r="B247" t="s">
        <v>53</v>
      </c>
      <c r="C247" t="s">
        <v>16</v>
      </c>
      <c r="D247" t="s">
        <v>67</v>
      </c>
      <c r="E247" t="s">
        <v>4</v>
      </c>
      <c r="F247">
        <v>530</v>
      </c>
      <c r="G247">
        <v>1800</v>
      </c>
      <c r="H247">
        <v>2500</v>
      </c>
      <c r="I247" t="e">
        <v>#DIV/0!</v>
      </c>
      <c r="J247">
        <v>96.19040001661881</v>
      </c>
      <c r="K247">
        <v>1691.9</v>
      </c>
      <c r="L247">
        <v>1930.6</v>
      </c>
    </row>
    <row r="248" spans="1:12" x14ac:dyDescent="0.25">
      <c r="A248" s="107">
        <v>8</v>
      </c>
      <c r="B248" t="s">
        <v>53</v>
      </c>
      <c r="C248" t="s">
        <v>16</v>
      </c>
      <c r="D248" t="s">
        <v>70</v>
      </c>
      <c r="E248" t="s">
        <v>4</v>
      </c>
      <c r="F248">
        <v>530</v>
      </c>
      <c r="G248">
        <v>46</v>
      </c>
      <c r="H248">
        <v>52</v>
      </c>
      <c r="I248" t="e">
        <v>#DIV/0!</v>
      </c>
      <c r="J248">
        <v>0.71388024205744549</v>
      </c>
      <c r="K248">
        <v>49.35</v>
      </c>
      <c r="L248">
        <v>50.87</v>
      </c>
    </row>
    <row r="249" spans="1:12" x14ac:dyDescent="0.25">
      <c r="A249" s="107">
        <v>8</v>
      </c>
      <c r="B249" t="s">
        <v>54</v>
      </c>
      <c r="C249" t="s">
        <v>13</v>
      </c>
      <c r="D249" t="s">
        <v>98</v>
      </c>
      <c r="E249" t="s">
        <v>4</v>
      </c>
      <c r="F249">
        <v>552</v>
      </c>
      <c r="G249">
        <v>134</v>
      </c>
      <c r="H249">
        <v>140</v>
      </c>
      <c r="I249">
        <v>134.53333333333333</v>
      </c>
      <c r="J249">
        <v>0</v>
      </c>
      <c r="K249">
        <v>134.5</v>
      </c>
      <c r="L249">
        <v>134.6</v>
      </c>
    </row>
    <row r="250" spans="1:12" x14ac:dyDescent="0.25">
      <c r="A250" s="107">
        <v>8</v>
      </c>
      <c r="B250" t="s">
        <v>54</v>
      </c>
      <c r="C250" t="s">
        <v>23</v>
      </c>
      <c r="D250" t="s">
        <v>242</v>
      </c>
      <c r="E250" t="s">
        <v>4</v>
      </c>
      <c r="F250">
        <v>86</v>
      </c>
      <c r="G250">
        <v>105</v>
      </c>
      <c r="H250">
        <v>120</v>
      </c>
      <c r="I250">
        <v>95.714285714285708</v>
      </c>
      <c r="J250">
        <v>0</v>
      </c>
      <c r="K250">
        <v>25</v>
      </c>
      <c r="L250">
        <v>114</v>
      </c>
    </row>
    <row r="251" spans="1:12" x14ac:dyDescent="0.25">
      <c r="A251" s="107">
        <v>8</v>
      </c>
      <c r="B251" t="s">
        <v>54</v>
      </c>
      <c r="C251" t="s">
        <v>23</v>
      </c>
      <c r="D251" t="s">
        <v>241</v>
      </c>
      <c r="E251" t="s">
        <v>4</v>
      </c>
      <c r="F251">
        <v>86</v>
      </c>
      <c r="G251">
        <v>0</v>
      </c>
      <c r="H251">
        <v>60</v>
      </c>
      <c r="I251">
        <v>27.571428571428573</v>
      </c>
      <c r="J251">
        <v>0</v>
      </c>
      <c r="K251">
        <v>5</v>
      </c>
      <c r="L251">
        <v>58</v>
      </c>
    </row>
    <row r="252" spans="1:12" x14ac:dyDescent="0.25">
      <c r="A252" s="107">
        <v>8</v>
      </c>
      <c r="B252" t="s">
        <v>54</v>
      </c>
      <c r="C252" t="s">
        <v>23</v>
      </c>
      <c r="D252" t="s">
        <v>266</v>
      </c>
      <c r="E252" t="s">
        <v>4</v>
      </c>
      <c r="F252">
        <v>86</v>
      </c>
      <c r="G252">
        <v>0</v>
      </c>
      <c r="H252">
        <v>0</v>
      </c>
      <c r="I252" t="e">
        <v>#DIV/0!</v>
      </c>
      <c r="J252" t="e">
        <v>#DIV/0!</v>
      </c>
      <c r="K252">
        <v>0</v>
      </c>
      <c r="L252">
        <v>0</v>
      </c>
    </row>
    <row r="253" spans="1:12" x14ac:dyDescent="0.25">
      <c r="A253" s="107">
        <v>8</v>
      </c>
      <c r="B253" t="s">
        <v>54</v>
      </c>
      <c r="C253" t="s">
        <v>23</v>
      </c>
      <c r="D253" t="s">
        <v>267</v>
      </c>
      <c r="E253" t="s">
        <v>4</v>
      </c>
      <c r="F253">
        <v>86</v>
      </c>
      <c r="G253">
        <v>0</v>
      </c>
      <c r="H253">
        <v>0</v>
      </c>
      <c r="I253" t="e">
        <v>#DIV/0!</v>
      </c>
      <c r="J253" t="e">
        <v>#DIV/0!</v>
      </c>
      <c r="K253">
        <v>0</v>
      </c>
      <c r="L253">
        <v>0</v>
      </c>
    </row>
    <row r="254" spans="1:12" x14ac:dyDescent="0.25">
      <c r="A254" s="107">
        <v>8</v>
      </c>
      <c r="B254" t="s">
        <v>54</v>
      </c>
      <c r="C254" t="s">
        <v>22</v>
      </c>
      <c r="D254" t="s">
        <v>132</v>
      </c>
      <c r="E254" t="s">
        <v>4</v>
      </c>
      <c r="F254">
        <v>90</v>
      </c>
      <c r="G254">
        <v>160</v>
      </c>
      <c r="H254">
        <v>180</v>
      </c>
      <c r="I254">
        <v>156.34782608695653</v>
      </c>
      <c r="J254">
        <v>0</v>
      </c>
      <c r="K254">
        <v>139</v>
      </c>
      <c r="L254">
        <v>172</v>
      </c>
    </row>
    <row r="255" spans="1:12" x14ac:dyDescent="0.25">
      <c r="A255" s="107">
        <v>8</v>
      </c>
      <c r="B255" t="s">
        <v>54</v>
      </c>
      <c r="C255" t="s">
        <v>22</v>
      </c>
      <c r="D255" t="s">
        <v>268</v>
      </c>
      <c r="E255" t="s">
        <v>4</v>
      </c>
      <c r="F255">
        <v>90</v>
      </c>
      <c r="G255">
        <v>0</v>
      </c>
      <c r="H255">
        <v>0</v>
      </c>
      <c r="I255" t="e">
        <v>#DIV/0!</v>
      </c>
      <c r="J255" t="e">
        <v>#DIV/0!</v>
      </c>
      <c r="K255">
        <v>0</v>
      </c>
      <c r="L255">
        <v>0</v>
      </c>
    </row>
    <row r="256" spans="1:12" x14ac:dyDescent="0.25">
      <c r="A256" s="107">
        <v>8</v>
      </c>
      <c r="B256" t="s">
        <v>54</v>
      </c>
      <c r="C256" t="s">
        <v>22</v>
      </c>
      <c r="D256" t="s">
        <v>269</v>
      </c>
      <c r="E256" t="s">
        <v>4</v>
      </c>
      <c r="F256">
        <v>90</v>
      </c>
      <c r="G256">
        <v>0</v>
      </c>
      <c r="H256">
        <v>0</v>
      </c>
      <c r="I256" t="e">
        <v>#DIV/0!</v>
      </c>
      <c r="J256" t="e">
        <v>#DIV/0!</v>
      </c>
      <c r="K256">
        <v>0</v>
      </c>
      <c r="L256">
        <v>0</v>
      </c>
    </row>
    <row r="257" spans="1:12" x14ac:dyDescent="0.25">
      <c r="A257" s="107">
        <v>8</v>
      </c>
      <c r="B257" t="s">
        <v>54</v>
      </c>
      <c r="C257" t="s">
        <v>22</v>
      </c>
      <c r="D257" t="s">
        <v>133</v>
      </c>
      <c r="E257" t="s">
        <v>4</v>
      </c>
      <c r="F257">
        <v>90</v>
      </c>
      <c r="G257">
        <v>80</v>
      </c>
      <c r="H257">
        <v>120</v>
      </c>
      <c r="I257">
        <v>108.08695652173913</v>
      </c>
      <c r="J257">
        <v>0</v>
      </c>
      <c r="K257">
        <v>98</v>
      </c>
      <c r="L257">
        <v>118</v>
      </c>
    </row>
    <row r="258" spans="1:12" x14ac:dyDescent="0.25">
      <c r="A258">
        <v>9</v>
      </c>
      <c r="B258" t="s">
        <v>53</v>
      </c>
      <c r="C258" t="s">
        <v>18</v>
      </c>
      <c r="D258" t="s">
        <v>55</v>
      </c>
      <c r="E258" t="s">
        <v>4</v>
      </c>
      <c r="F258">
        <v>55</v>
      </c>
      <c r="G258">
        <v>0</v>
      </c>
      <c r="H258">
        <v>2</v>
      </c>
      <c r="I258">
        <v>2.6707317073170733</v>
      </c>
      <c r="J258">
        <v>0.65201376612730511</v>
      </c>
      <c r="K258">
        <v>1.7</v>
      </c>
      <c r="L258">
        <v>4</v>
      </c>
    </row>
    <row r="259" spans="1:12" x14ac:dyDescent="0.25">
      <c r="A259">
        <v>9</v>
      </c>
      <c r="B259" t="s">
        <v>54</v>
      </c>
      <c r="C259" t="s">
        <v>18</v>
      </c>
      <c r="D259" t="s">
        <v>114</v>
      </c>
      <c r="E259" t="s">
        <v>4</v>
      </c>
      <c r="F259">
        <v>55</v>
      </c>
      <c r="G259">
        <v>0.5</v>
      </c>
      <c r="H259">
        <v>0.6</v>
      </c>
      <c r="I259">
        <v>0.54999999999999982</v>
      </c>
      <c r="J259">
        <v>2.2726989877559899E-16</v>
      </c>
      <c r="K259">
        <v>0.5</v>
      </c>
      <c r="L259">
        <v>0.6</v>
      </c>
    </row>
    <row r="260" spans="1:12" x14ac:dyDescent="0.25">
      <c r="A260">
        <v>9</v>
      </c>
      <c r="B260" t="s">
        <v>54</v>
      </c>
      <c r="C260" t="s">
        <v>18</v>
      </c>
      <c r="D260" t="s">
        <v>115</v>
      </c>
      <c r="E260" t="s">
        <v>4</v>
      </c>
      <c r="F260">
        <v>55</v>
      </c>
      <c r="G260">
        <v>0.5</v>
      </c>
      <c r="H260">
        <v>2</v>
      </c>
      <c r="I260">
        <v>3.4636363636363638</v>
      </c>
      <c r="J260">
        <v>0</v>
      </c>
      <c r="K260">
        <v>2</v>
      </c>
      <c r="L260">
        <v>4.9000000000000004</v>
      </c>
    </row>
    <row r="261" spans="1:12" x14ac:dyDescent="0.25">
      <c r="A261">
        <v>9</v>
      </c>
      <c r="B261" t="s">
        <v>54</v>
      </c>
      <c r="C261" t="s">
        <v>18</v>
      </c>
      <c r="D261" t="s">
        <v>116</v>
      </c>
      <c r="E261" t="s">
        <v>4</v>
      </c>
      <c r="F261">
        <v>55</v>
      </c>
      <c r="G261">
        <v>-600</v>
      </c>
      <c r="H261">
        <v>-500</v>
      </c>
      <c r="I261">
        <v>-531.81818181818187</v>
      </c>
      <c r="J261">
        <v>0</v>
      </c>
      <c r="K261">
        <v>-600</v>
      </c>
      <c r="L261">
        <v>-400</v>
      </c>
    </row>
    <row r="262" spans="1:12" x14ac:dyDescent="0.25">
      <c r="A262">
        <v>9</v>
      </c>
      <c r="B262" t="s">
        <v>53</v>
      </c>
      <c r="C262" t="s">
        <v>19</v>
      </c>
      <c r="D262" t="s">
        <v>56</v>
      </c>
      <c r="E262" t="s">
        <v>4</v>
      </c>
      <c r="F262">
        <v>75</v>
      </c>
      <c r="G262">
        <v>0</v>
      </c>
      <c r="H262">
        <v>0.15</v>
      </c>
      <c r="I262">
        <v>6.7857142857142824E-2</v>
      </c>
      <c r="J262">
        <v>2.3097759491052288E-2</v>
      </c>
      <c r="K262">
        <v>0.03</v>
      </c>
      <c r="L262">
        <v>0.15</v>
      </c>
    </row>
    <row r="263" spans="1:12" x14ac:dyDescent="0.25">
      <c r="A263">
        <v>9</v>
      </c>
      <c r="B263" t="s">
        <v>54</v>
      </c>
      <c r="C263" t="s">
        <v>19</v>
      </c>
      <c r="D263" t="s">
        <v>122</v>
      </c>
      <c r="E263" t="s">
        <v>4</v>
      </c>
      <c r="F263">
        <v>75</v>
      </c>
      <c r="G263">
        <v>2</v>
      </c>
      <c r="H263">
        <v>6</v>
      </c>
      <c r="I263">
        <v>3.4192307692307691</v>
      </c>
      <c r="J263">
        <v>0</v>
      </c>
      <c r="K263">
        <v>2</v>
      </c>
      <c r="L263">
        <v>6.9</v>
      </c>
    </row>
    <row r="264" spans="1:12" x14ac:dyDescent="0.25">
      <c r="A264">
        <v>9</v>
      </c>
      <c r="B264" t="s">
        <v>54</v>
      </c>
      <c r="C264" t="s">
        <v>19</v>
      </c>
      <c r="D264" t="s">
        <v>123</v>
      </c>
      <c r="E264" t="s">
        <v>4</v>
      </c>
      <c r="F264">
        <v>75</v>
      </c>
      <c r="G264">
        <v>1.6</v>
      </c>
      <c r="H264">
        <v>1.8</v>
      </c>
      <c r="I264">
        <v>1.6346153846153852</v>
      </c>
      <c r="J264">
        <v>6.7932586404044112E-16</v>
      </c>
      <c r="K264">
        <v>1.6</v>
      </c>
      <c r="L264">
        <v>1.8</v>
      </c>
    </row>
    <row r="265" spans="1:12" x14ac:dyDescent="0.25">
      <c r="A265">
        <v>9</v>
      </c>
      <c r="B265" t="s">
        <v>54</v>
      </c>
      <c r="C265" t="s">
        <v>19</v>
      </c>
      <c r="D265" t="s">
        <v>126</v>
      </c>
      <c r="E265" t="s">
        <v>4</v>
      </c>
      <c r="F265">
        <v>75</v>
      </c>
      <c r="G265">
        <v>180</v>
      </c>
      <c r="H265">
        <v>200</v>
      </c>
      <c r="I265">
        <v>185.31923076923078</v>
      </c>
      <c r="J265">
        <v>0</v>
      </c>
      <c r="K265">
        <v>174.5</v>
      </c>
      <c r="L265">
        <v>200</v>
      </c>
    </row>
    <row r="266" spans="1:12" x14ac:dyDescent="0.25">
      <c r="A266">
        <v>9</v>
      </c>
      <c r="B266" t="s">
        <v>53</v>
      </c>
      <c r="C266" t="s">
        <v>20</v>
      </c>
      <c r="D266" t="s">
        <v>56</v>
      </c>
      <c r="E266" t="s">
        <v>4</v>
      </c>
      <c r="F266">
        <v>76</v>
      </c>
      <c r="G266">
        <v>0</v>
      </c>
      <c r="H266">
        <v>0.09</v>
      </c>
      <c r="I266">
        <v>9.3333333333333338E-2</v>
      </c>
      <c r="J266">
        <v>2.3836564731139792E-2</v>
      </c>
      <c r="K266">
        <v>0.06</v>
      </c>
      <c r="L266">
        <v>0.16</v>
      </c>
    </row>
    <row r="267" spans="1:12" x14ac:dyDescent="0.25">
      <c r="A267">
        <v>9</v>
      </c>
      <c r="B267" t="s">
        <v>54</v>
      </c>
      <c r="C267" t="s">
        <v>20</v>
      </c>
      <c r="D267" t="s">
        <v>128</v>
      </c>
      <c r="E267" t="s">
        <v>4</v>
      </c>
      <c r="F267">
        <v>76</v>
      </c>
      <c r="G267">
        <v>0</v>
      </c>
      <c r="H267">
        <v>5</v>
      </c>
      <c r="I267">
        <v>2.4894736842105254</v>
      </c>
      <c r="J267">
        <v>0</v>
      </c>
      <c r="K267">
        <v>1.3</v>
      </c>
      <c r="L267">
        <v>4.4000000000000004</v>
      </c>
    </row>
    <row r="268" spans="1:12" x14ac:dyDescent="0.25">
      <c r="A268">
        <v>9</v>
      </c>
      <c r="B268" t="s">
        <v>54</v>
      </c>
      <c r="C268" t="s">
        <v>20</v>
      </c>
      <c r="D268" t="s">
        <v>129</v>
      </c>
      <c r="E268" t="s">
        <v>4</v>
      </c>
      <c r="F268">
        <v>76</v>
      </c>
      <c r="G268">
        <v>1.5</v>
      </c>
      <c r="H268">
        <v>2</v>
      </c>
      <c r="I268">
        <v>1.7999999999999987</v>
      </c>
      <c r="J268">
        <v>0</v>
      </c>
      <c r="K268">
        <v>1.7</v>
      </c>
      <c r="L268">
        <v>1.9</v>
      </c>
    </row>
    <row r="269" spans="1:12" x14ac:dyDescent="0.25">
      <c r="A269">
        <v>9</v>
      </c>
      <c r="B269" t="s">
        <v>53</v>
      </c>
      <c r="C269" t="s">
        <v>10</v>
      </c>
      <c r="D269" t="s">
        <v>56</v>
      </c>
      <c r="E269" t="s">
        <v>4</v>
      </c>
      <c r="F269">
        <v>51</v>
      </c>
      <c r="G269">
        <v>0</v>
      </c>
      <c r="H269">
        <v>2.5</v>
      </c>
      <c r="I269">
        <v>4.4526315789473685</v>
      </c>
      <c r="J269">
        <v>0.84270623657926336</v>
      </c>
      <c r="K269">
        <v>3.44</v>
      </c>
      <c r="L269">
        <v>6.88</v>
      </c>
    </row>
    <row r="270" spans="1:12" x14ac:dyDescent="0.25">
      <c r="A270">
        <v>9</v>
      </c>
      <c r="B270" t="s">
        <v>53</v>
      </c>
      <c r="C270" t="s">
        <v>24</v>
      </c>
      <c r="D270" t="s">
        <v>72</v>
      </c>
      <c r="E270" t="s">
        <v>4</v>
      </c>
      <c r="F270">
        <v>95</v>
      </c>
      <c r="G270">
        <v>0</v>
      </c>
      <c r="H270">
        <v>0</v>
      </c>
      <c r="I270">
        <v>3.3333333333333335</v>
      </c>
      <c r="J270">
        <v>8.164965809277259</v>
      </c>
      <c r="K270">
        <v>0</v>
      </c>
      <c r="L270">
        <v>20</v>
      </c>
    </row>
    <row r="271" spans="1:12" x14ac:dyDescent="0.25">
      <c r="A271">
        <v>9</v>
      </c>
      <c r="B271" t="s">
        <v>53</v>
      </c>
      <c r="C271" t="s">
        <v>6</v>
      </c>
      <c r="D271" t="s">
        <v>56</v>
      </c>
      <c r="E271" t="s">
        <v>4</v>
      </c>
      <c r="F271">
        <v>80</v>
      </c>
      <c r="G271">
        <v>0</v>
      </c>
      <c r="H271">
        <v>0</v>
      </c>
      <c r="I271" t="e">
        <v>#DIV/0!</v>
      </c>
      <c r="J271" t="e">
        <v>#DIV/0!</v>
      </c>
      <c r="K271">
        <v>0</v>
      </c>
      <c r="L271">
        <v>0</v>
      </c>
    </row>
    <row r="272" spans="1:12" x14ac:dyDescent="0.25">
      <c r="A272">
        <v>9</v>
      </c>
      <c r="B272" t="s">
        <v>54</v>
      </c>
      <c r="C272" t="s">
        <v>8</v>
      </c>
      <c r="D272" s="132" t="s">
        <v>233</v>
      </c>
      <c r="E272" t="s">
        <v>4</v>
      </c>
      <c r="F272">
        <v>33</v>
      </c>
      <c r="G272">
        <v>0</v>
      </c>
      <c r="H272">
        <v>0</v>
      </c>
      <c r="I272" t="e">
        <v>#DIV/0!</v>
      </c>
      <c r="J272" t="e">
        <v>#DIV/0!</v>
      </c>
      <c r="K272">
        <v>0</v>
      </c>
      <c r="L272">
        <v>0</v>
      </c>
    </row>
    <row r="273" spans="1:12" x14ac:dyDescent="0.25">
      <c r="A273">
        <v>9</v>
      </c>
      <c r="B273" t="s">
        <v>54</v>
      </c>
      <c r="C273" t="s">
        <v>12</v>
      </c>
      <c r="D273" t="s">
        <v>90</v>
      </c>
      <c r="E273" t="s">
        <v>4</v>
      </c>
      <c r="F273">
        <v>540</v>
      </c>
      <c r="G273">
        <v>32</v>
      </c>
      <c r="H273">
        <v>35</v>
      </c>
      <c r="I273">
        <v>30.564999999999998</v>
      </c>
      <c r="J273">
        <v>0</v>
      </c>
      <c r="K273">
        <v>0</v>
      </c>
      <c r="L273">
        <v>33.94</v>
      </c>
    </row>
    <row r="274" spans="1:12" x14ac:dyDescent="0.25">
      <c r="A274">
        <v>9</v>
      </c>
      <c r="B274" t="s">
        <v>54</v>
      </c>
      <c r="C274" t="s">
        <v>12</v>
      </c>
      <c r="D274" t="s">
        <v>91</v>
      </c>
      <c r="E274" t="s">
        <v>4</v>
      </c>
      <c r="F274">
        <v>540</v>
      </c>
      <c r="G274">
        <v>3.3</v>
      </c>
      <c r="H274">
        <v>5</v>
      </c>
      <c r="I274">
        <v>4.1885714285714286</v>
      </c>
      <c r="J274">
        <v>0</v>
      </c>
      <c r="K274">
        <v>3.77</v>
      </c>
      <c r="L274">
        <v>4.5</v>
      </c>
    </row>
    <row r="275" spans="1:12" x14ac:dyDescent="0.25">
      <c r="A275">
        <v>9</v>
      </c>
      <c r="B275" t="s">
        <v>54</v>
      </c>
      <c r="C275" t="s">
        <v>21</v>
      </c>
      <c r="D275" t="s">
        <v>179</v>
      </c>
      <c r="E275" t="s">
        <v>4</v>
      </c>
      <c r="F275">
        <v>301</v>
      </c>
      <c r="G275">
        <v>2</v>
      </c>
      <c r="H275">
        <v>8</v>
      </c>
      <c r="I275">
        <v>5.9928571428571429</v>
      </c>
      <c r="J275">
        <v>0</v>
      </c>
      <c r="K275">
        <v>5</v>
      </c>
      <c r="L275">
        <v>6.8</v>
      </c>
    </row>
    <row r="276" spans="1:12" x14ac:dyDescent="0.25">
      <c r="A276">
        <v>9</v>
      </c>
      <c r="B276" t="s">
        <v>54</v>
      </c>
      <c r="C276" t="s">
        <v>21</v>
      </c>
      <c r="D276" t="s">
        <v>180</v>
      </c>
      <c r="E276" t="s">
        <v>4</v>
      </c>
      <c r="F276">
        <v>301</v>
      </c>
      <c r="G276">
        <v>35</v>
      </c>
      <c r="H276">
        <v>36.5</v>
      </c>
      <c r="I276">
        <v>35.196428571428569</v>
      </c>
      <c r="J276">
        <v>0</v>
      </c>
      <c r="K276">
        <v>33.9</v>
      </c>
      <c r="L276">
        <v>36</v>
      </c>
    </row>
    <row r="277" spans="1:12" x14ac:dyDescent="0.25">
      <c r="A277">
        <v>9</v>
      </c>
      <c r="B277" t="s">
        <v>53</v>
      </c>
      <c r="C277" t="s">
        <v>21</v>
      </c>
      <c r="D277" t="s">
        <v>57</v>
      </c>
      <c r="E277" t="s">
        <v>4</v>
      </c>
      <c r="F277">
        <v>301</v>
      </c>
      <c r="G277">
        <v>34</v>
      </c>
      <c r="H277">
        <v>36</v>
      </c>
      <c r="I277">
        <v>34.775000000000006</v>
      </c>
      <c r="J277">
        <v>1.3339219715136852</v>
      </c>
      <c r="K277">
        <v>32.5</v>
      </c>
      <c r="L277">
        <v>37.6</v>
      </c>
    </row>
    <row r="278" spans="1:12" x14ac:dyDescent="0.25">
      <c r="A278">
        <v>9</v>
      </c>
      <c r="B278" t="s">
        <v>53</v>
      </c>
      <c r="C278" t="s">
        <v>21</v>
      </c>
      <c r="D278" t="s">
        <v>57</v>
      </c>
      <c r="E278" t="s">
        <v>4</v>
      </c>
      <c r="F278">
        <v>301</v>
      </c>
      <c r="G278">
        <v>50</v>
      </c>
      <c r="H278">
        <v>52</v>
      </c>
      <c r="I278">
        <v>50.28846153846154</v>
      </c>
      <c r="J278">
        <v>0.68078009552390617</v>
      </c>
      <c r="K278">
        <v>49.1</v>
      </c>
      <c r="L278">
        <v>51.6</v>
      </c>
    </row>
    <row r="279" spans="1:12" x14ac:dyDescent="0.25">
      <c r="A279">
        <v>9</v>
      </c>
      <c r="B279" t="s">
        <v>54</v>
      </c>
      <c r="C279" t="s">
        <v>14</v>
      </c>
      <c r="D279" t="s">
        <v>104</v>
      </c>
      <c r="E279" t="s">
        <v>4</v>
      </c>
      <c r="F279">
        <v>520</v>
      </c>
      <c r="G279">
        <v>0</v>
      </c>
      <c r="H279">
        <v>0</v>
      </c>
      <c r="I279" t="e">
        <v>#DIV/0!</v>
      </c>
      <c r="J279" t="e">
        <v>#DIV/0!</v>
      </c>
      <c r="K279">
        <v>0</v>
      </c>
      <c r="L279">
        <v>0</v>
      </c>
    </row>
    <row r="280" spans="1:12" x14ac:dyDescent="0.25">
      <c r="A280">
        <v>9</v>
      </c>
      <c r="B280" t="s">
        <v>54</v>
      </c>
      <c r="C280" t="s">
        <v>14</v>
      </c>
      <c r="D280" t="s">
        <v>105</v>
      </c>
      <c r="E280" t="s">
        <v>4</v>
      </c>
      <c r="F280">
        <v>520</v>
      </c>
      <c r="G280">
        <v>0</v>
      </c>
      <c r="H280">
        <v>0</v>
      </c>
      <c r="I280" t="e">
        <v>#DIV/0!</v>
      </c>
      <c r="J280" t="e">
        <v>#DIV/0!</v>
      </c>
      <c r="K280">
        <v>0</v>
      </c>
      <c r="L280">
        <v>0</v>
      </c>
    </row>
    <row r="281" spans="1:12" x14ac:dyDescent="0.25">
      <c r="A281">
        <v>9</v>
      </c>
      <c r="B281" t="s">
        <v>53</v>
      </c>
      <c r="C281" t="s">
        <v>14</v>
      </c>
      <c r="D281" t="s">
        <v>67</v>
      </c>
      <c r="E281" t="s">
        <v>4</v>
      </c>
      <c r="F281">
        <v>520</v>
      </c>
      <c r="G281">
        <v>0</v>
      </c>
      <c r="H281">
        <v>0</v>
      </c>
      <c r="I281" t="e">
        <v>#DIV/0!</v>
      </c>
      <c r="J281" t="e">
        <v>#DIV/0!</v>
      </c>
      <c r="K281">
        <v>0</v>
      </c>
      <c r="L281">
        <v>0</v>
      </c>
    </row>
    <row r="282" spans="1:12" x14ac:dyDescent="0.25">
      <c r="A282">
        <v>9</v>
      </c>
      <c r="B282" t="s">
        <v>53</v>
      </c>
      <c r="C282" t="s">
        <v>14</v>
      </c>
      <c r="D282" t="s">
        <v>67</v>
      </c>
      <c r="E282" t="s">
        <v>4</v>
      </c>
      <c r="F282">
        <v>520</v>
      </c>
      <c r="G282">
        <v>0</v>
      </c>
      <c r="H282">
        <v>0</v>
      </c>
      <c r="I282" t="e">
        <v>#DIV/0!</v>
      </c>
      <c r="J282" t="e">
        <v>#DIV/0!</v>
      </c>
      <c r="K282">
        <v>0</v>
      </c>
      <c r="L282">
        <v>0</v>
      </c>
    </row>
    <row r="283" spans="1:12" x14ac:dyDescent="0.25">
      <c r="A283">
        <v>9</v>
      </c>
      <c r="B283" t="s">
        <v>54</v>
      </c>
      <c r="C283" t="s">
        <v>16</v>
      </c>
      <c r="D283" t="s">
        <v>111</v>
      </c>
      <c r="E283" t="s">
        <v>4</v>
      </c>
      <c r="F283">
        <v>530</v>
      </c>
      <c r="G283">
        <v>2</v>
      </c>
      <c r="H283">
        <v>10</v>
      </c>
      <c r="I283">
        <v>3.9750000000000001</v>
      </c>
      <c r="J283">
        <v>0</v>
      </c>
      <c r="K283">
        <v>3</v>
      </c>
      <c r="L283">
        <v>5</v>
      </c>
    </row>
    <row r="284" spans="1:12" x14ac:dyDescent="0.25">
      <c r="A284">
        <v>9</v>
      </c>
      <c r="B284" t="s">
        <v>54</v>
      </c>
      <c r="C284" t="s">
        <v>16</v>
      </c>
      <c r="D284" t="s">
        <v>109</v>
      </c>
      <c r="E284" t="s">
        <v>4</v>
      </c>
      <c r="F284">
        <v>530</v>
      </c>
      <c r="G284">
        <v>10</v>
      </c>
      <c r="H284">
        <v>14</v>
      </c>
      <c r="I284">
        <v>12.074999999999999</v>
      </c>
      <c r="J284">
        <v>0</v>
      </c>
      <c r="K284">
        <v>11.9</v>
      </c>
      <c r="L284">
        <v>13</v>
      </c>
    </row>
    <row r="285" spans="1:12" x14ac:dyDescent="0.25">
      <c r="A285">
        <v>9</v>
      </c>
      <c r="B285" t="s">
        <v>54</v>
      </c>
      <c r="C285" t="s">
        <v>16</v>
      </c>
      <c r="D285" t="s">
        <v>110</v>
      </c>
      <c r="E285" t="s">
        <v>4</v>
      </c>
      <c r="F285">
        <v>530</v>
      </c>
      <c r="G285">
        <v>20</v>
      </c>
      <c r="H285">
        <v>60</v>
      </c>
      <c r="I285">
        <v>27.125</v>
      </c>
      <c r="J285">
        <v>0</v>
      </c>
      <c r="K285">
        <v>20</v>
      </c>
      <c r="L285">
        <v>52</v>
      </c>
    </row>
    <row r="286" spans="1:12" x14ac:dyDescent="0.25">
      <c r="A286">
        <v>9</v>
      </c>
      <c r="B286" t="s">
        <v>53</v>
      </c>
      <c r="C286" t="s">
        <v>16</v>
      </c>
      <c r="D286" t="s">
        <v>67</v>
      </c>
      <c r="E286" t="s">
        <v>4</v>
      </c>
      <c r="F286">
        <v>530</v>
      </c>
      <c r="G286">
        <v>1800</v>
      </c>
      <c r="H286">
        <v>2500</v>
      </c>
      <c r="I286" t="e">
        <v>#DIV/0!</v>
      </c>
      <c r="J286">
        <v>35.133758931641033</v>
      </c>
      <c r="K286">
        <v>1716.13</v>
      </c>
      <c r="L286">
        <v>1796.17</v>
      </c>
    </row>
    <row r="287" spans="1:12" x14ac:dyDescent="0.25">
      <c r="A287">
        <v>9</v>
      </c>
      <c r="B287" t="s">
        <v>53</v>
      </c>
      <c r="C287" t="s">
        <v>16</v>
      </c>
      <c r="D287" t="s">
        <v>70</v>
      </c>
      <c r="E287" t="s">
        <v>4</v>
      </c>
      <c r="F287">
        <v>530</v>
      </c>
      <c r="G287">
        <v>46</v>
      </c>
      <c r="H287">
        <v>52</v>
      </c>
      <c r="I287" t="e">
        <v>#DIV/0!</v>
      </c>
      <c r="J287">
        <v>1.5394235934270986</v>
      </c>
      <c r="K287">
        <v>48.26</v>
      </c>
      <c r="L287">
        <v>51.5</v>
      </c>
    </row>
    <row r="288" spans="1:12" x14ac:dyDescent="0.25">
      <c r="A288">
        <v>9</v>
      </c>
      <c r="B288" t="s">
        <v>54</v>
      </c>
      <c r="C288" t="s">
        <v>13</v>
      </c>
      <c r="D288" t="s">
        <v>98</v>
      </c>
      <c r="E288" t="s">
        <v>4</v>
      </c>
      <c r="F288">
        <v>552</v>
      </c>
      <c r="G288">
        <v>134</v>
      </c>
      <c r="H288">
        <v>140</v>
      </c>
      <c r="I288">
        <v>134.4</v>
      </c>
      <c r="J288">
        <v>0</v>
      </c>
      <c r="K288">
        <v>134.19999999999999</v>
      </c>
      <c r="L288">
        <v>134.5</v>
      </c>
    </row>
    <row r="289" spans="1:12" x14ac:dyDescent="0.25">
      <c r="A289">
        <v>9</v>
      </c>
      <c r="B289" t="s">
        <v>54</v>
      </c>
      <c r="C289" t="s">
        <v>23</v>
      </c>
      <c r="D289" t="s">
        <v>242</v>
      </c>
      <c r="E289" t="s">
        <v>4</v>
      </c>
      <c r="F289">
        <v>86</v>
      </c>
      <c r="G289">
        <v>95</v>
      </c>
      <c r="H289">
        <v>120</v>
      </c>
      <c r="I289">
        <v>109.96</v>
      </c>
      <c r="J289">
        <v>4.7609522856952324</v>
      </c>
      <c r="K289">
        <v>106</v>
      </c>
      <c r="L289">
        <v>118</v>
      </c>
    </row>
    <row r="290" spans="1:12" x14ac:dyDescent="0.25">
      <c r="A290">
        <v>9</v>
      </c>
      <c r="B290" t="s">
        <v>54</v>
      </c>
      <c r="C290" t="s">
        <v>23</v>
      </c>
      <c r="D290" t="s">
        <v>241</v>
      </c>
      <c r="E290" t="s">
        <v>4</v>
      </c>
      <c r="F290">
        <v>86</v>
      </c>
      <c r="G290">
        <v>0</v>
      </c>
      <c r="H290">
        <v>65</v>
      </c>
      <c r="I290">
        <v>15.252000000000001</v>
      </c>
      <c r="J290">
        <v>2.3804761428476162</v>
      </c>
      <c r="K290">
        <v>4.4000000000000004</v>
      </c>
      <c r="L290">
        <v>46</v>
      </c>
    </row>
    <row r="291" spans="1:12" x14ac:dyDescent="0.25">
      <c r="A291">
        <v>9</v>
      </c>
      <c r="B291" t="s">
        <v>54</v>
      </c>
      <c r="C291" t="s">
        <v>23</v>
      </c>
      <c r="D291" t="s">
        <v>266</v>
      </c>
      <c r="E291" t="s">
        <v>4</v>
      </c>
      <c r="F291">
        <v>86</v>
      </c>
      <c r="G291">
        <v>0</v>
      </c>
      <c r="H291">
        <v>0</v>
      </c>
      <c r="I291" t="e">
        <v>#DIV/0!</v>
      </c>
      <c r="J291" t="e">
        <v>#DIV/0!</v>
      </c>
      <c r="K291">
        <v>0</v>
      </c>
      <c r="L291">
        <v>0</v>
      </c>
    </row>
    <row r="292" spans="1:12" x14ac:dyDescent="0.25">
      <c r="A292">
        <v>9</v>
      </c>
      <c r="B292" t="s">
        <v>54</v>
      </c>
      <c r="C292" t="s">
        <v>23</v>
      </c>
      <c r="D292" t="s">
        <v>267</v>
      </c>
      <c r="E292" t="s">
        <v>4</v>
      </c>
      <c r="F292">
        <v>86</v>
      </c>
      <c r="G292">
        <v>0</v>
      </c>
      <c r="H292">
        <v>0</v>
      </c>
      <c r="I292" t="e">
        <v>#DIV/0!</v>
      </c>
      <c r="J292" t="e">
        <v>#DIV/0!</v>
      </c>
      <c r="K292">
        <v>0</v>
      </c>
      <c r="L292">
        <v>0</v>
      </c>
    </row>
    <row r="293" spans="1:12" x14ac:dyDescent="0.25">
      <c r="A293">
        <v>9</v>
      </c>
      <c r="B293" t="s">
        <v>54</v>
      </c>
      <c r="C293" t="s">
        <v>22</v>
      </c>
      <c r="D293" t="s">
        <v>132</v>
      </c>
      <c r="E293" t="s">
        <v>4</v>
      </c>
      <c r="F293">
        <v>90</v>
      </c>
      <c r="G293">
        <v>160</v>
      </c>
      <c r="H293">
        <v>180</v>
      </c>
      <c r="I293">
        <v>149.92857142857142</v>
      </c>
      <c r="J293">
        <v>0</v>
      </c>
      <c r="K293">
        <v>135</v>
      </c>
      <c r="L293">
        <v>172</v>
      </c>
    </row>
    <row r="294" spans="1:12" x14ac:dyDescent="0.25">
      <c r="A294">
        <v>9</v>
      </c>
      <c r="B294" t="s">
        <v>54</v>
      </c>
      <c r="C294" t="s">
        <v>22</v>
      </c>
      <c r="D294" t="s">
        <v>268</v>
      </c>
      <c r="E294" t="s">
        <v>4</v>
      </c>
      <c r="F294">
        <v>90</v>
      </c>
      <c r="G294">
        <v>0</v>
      </c>
      <c r="H294">
        <v>0</v>
      </c>
      <c r="I294" t="e">
        <v>#DIV/0!</v>
      </c>
      <c r="J294" t="e">
        <v>#DIV/0!</v>
      </c>
      <c r="K294">
        <v>0</v>
      </c>
      <c r="L294">
        <v>0</v>
      </c>
    </row>
    <row r="295" spans="1:12" x14ac:dyDescent="0.25">
      <c r="A295">
        <v>9</v>
      </c>
      <c r="B295" t="s">
        <v>54</v>
      </c>
      <c r="C295" t="s">
        <v>22</v>
      </c>
      <c r="D295" t="s">
        <v>269</v>
      </c>
      <c r="E295" t="s">
        <v>4</v>
      </c>
      <c r="F295">
        <v>90</v>
      </c>
      <c r="G295">
        <v>0</v>
      </c>
      <c r="H295">
        <v>0</v>
      </c>
      <c r="I295" t="e">
        <v>#DIV/0!</v>
      </c>
      <c r="J295" t="e">
        <v>#DIV/0!</v>
      </c>
      <c r="K295">
        <v>0</v>
      </c>
      <c r="L295">
        <v>0</v>
      </c>
    </row>
    <row r="296" spans="1:12" x14ac:dyDescent="0.25">
      <c r="A296">
        <v>9</v>
      </c>
      <c r="B296" t="s">
        <v>54</v>
      </c>
      <c r="C296" t="s">
        <v>22</v>
      </c>
      <c r="D296" t="s">
        <v>133</v>
      </c>
      <c r="E296" t="s">
        <v>4</v>
      </c>
      <c r="F296">
        <v>90</v>
      </c>
      <c r="G296">
        <v>80</v>
      </c>
      <c r="H296">
        <v>120</v>
      </c>
      <c r="I296">
        <v>108.35714285714286</v>
      </c>
      <c r="J296">
        <v>0</v>
      </c>
      <c r="K296">
        <v>103</v>
      </c>
      <c r="L296">
        <v>117</v>
      </c>
    </row>
    <row r="297" spans="1:12" x14ac:dyDescent="0.25">
      <c r="A297">
        <v>10</v>
      </c>
      <c r="B297" t="s">
        <v>53</v>
      </c>
      <c r="C297" t="s">
        <v>18</v>
      </c>
      <c r="D297" t="s">
        <v>55</v>
      </c>
      <c r="E297" t="s">
        <v>4</v>
      </c>
      <c r="F297">
        <v>55</v>
      </c>
      <c r="G297">
        <v>0</v>
      </c>
      <c r="H297">
        <v>2</v>
      </c>
      <c r="I297">
        <v>2.8244444444444445</v>
      </c>
      <c r="J297">
        <v>1.126368976271573</v>
      </c>
      <c r="K297">
        <v>1.2</v>
      </c>
      <c r="L297">
        <v>6</v>
      </c>
    </row>
    <row r="298" spans="1:12" x14ac:dyDescent="0.25">
      <c r="A298">
        <v>10</v>
      </c>
      <c r="B298" t="s">
        <v>54</v>
      </c>
      <c r="C298" t="s">
        <v>18</v>
      </c>
      <c r="D298" t="s">
        <v>114</v>
      </c>
      <c r="E298" t="s">
        <v>4</v>
      </c>
      <c r="F298">
        <v>55</v>
      </c>
      <c r="G298">
        <v>0.5</v>
      </c>
      <c r="H298">
        <v>0.6</v>
      </c>
      <c r="I298">
        <v>0.60571428571428576</v>
      </c>
      <c r="J298">
        <v>2.2528630347724225E-16</v>
      </c>
      <c r="K298">
        <v>0.5</v>
      </c>
      <c r="L298">
        <v>0.8</v>
      </c>
    </row>
    <row r="299" spans="1:12" x14ac:dyDescent="0.25">
      <c r="A299">
        <v>10</v>
      </c>
      <c r="B299" t="s">
        <v>54</v>
      </c>
      <c r="C299" t="s">
        <v>18</v>
      </c>
      <c r="D299" t="s">
        <v>115</v>
      </c>
      <c r="E299" t="s">
        <v>4</v>
      </c>
      <c r="F299">
        <v>55</v>
      </c>
      <c r="G299">
        <v>0.5</v>
      </c>
      <c r="H299">
        <v>2</v>
      </c>
      <c r="I299">
        <v>3.9485714285714288</v>
      </c>
      <c r="J299">
        <v>0</v>
      </c>
      <c r="K299">
        <v>2</v>
      </c>
      <c r="L299">
        <v>5</v>
      </c>
    </row>
    <row r="300" spans="1:12" x14ac:dyDescent="0.25">
      <c r="A300">
        <v>10</v>
      </c>
      <c r="B300" t="s">
        <v>54</v>
      </c>
      <c r="C300" t="s">
        <v>18</v>
      </c>
      <c r="D300" t="s">
        <v>116</v>
      </c>
      <c r="E300" t="s">
        <v>4</v>
      </c>
      <c r="F300">
        <v>55</v>
      </c>
      <c r="G300">
        <v>-600</v>
      </c>
      <c r="H300">
        <v>-500</v>
      </c>
      <c r="I300">
        <v>-522.85714285714289</v>
      </c>
      <c r="J300">
        <v>0</v>
      </c>
      <c r="K300">
        <v>-600</v>
      </c>
      <c r="L300">
        <v>-200</v>
      </c>
    </row>
    <row r="301" spans="1:12" x14ac:dyDescent="0.25">
      <c r="A301">
        <v>10</v>
      </c>
      <c r="B301" t="s">
        <v>53</v>
      </c>
      <c r="C301" t="s">
        <v>19</v>
      </c>
      <c r="D301" t="s">
        <v>56</v>
      </c>
      <c r="E301" t="s">
        <v>4</v>
      </c>
      <c r="F301">
        <v>75</v>
      </c>
      <c r="G301">
        <v>0</v>
      </c>
      <c r="H301">
        <v>0.15</v>
      </c>
      <c r="I301">
        <v>8.0327868852459017E-2</v>
      </c>
      <c r="J301">
        <v>4.7468137141832838E-2</v>
      </c>
      <c r="K301">
        <v>0.02</v>
      </c>
      <c r="L301">
        <v>0.27</v>
      </c>
    </row>
    <row r="302" spans="1:12" x14ac:dyDescent="0.25">
      <c r="A302">
        <v>10</v>
      </c>
      <c r="B302" t="s">
        <v>54</v>
      </c>
      <c r="C302" t="s">
        <v>19</v>
      </c>
      <c r="D302" t="s">
        <v>122</v>
      </c>
      <c r="E302" t="s">
        <v>4</v>
      </c>
      <c r="F302">
        <v>75</v>
      </c>
      <c r="G302">
        <v>2</v>
      </c>
      <c r="H302">
        <v>6</v>
      </c>
      <c r="I302">
        <v>4.0405405405405412</v>
      </c>
      <c r="J302">
        <v>0</v>
      </c>
      <c r="K302">
        <v>2</v>
      </c>
      <c r="L302">
        <v>6.5</v>
      </c>
    </row>
    <row r="303" spans="1:12" x14ac:dyDescent="0.25">
      <c r="A303">
        <v>10</v>
      </c>
      <c r="B303" t="s">
        <v>54</v>
      </c>
      <c r="C303" t="s">
        <v>19</v>
      </c>
      <c r="D303" t="s">
        <v>123</v>
      </c>
      <c r="E303" t="s">
        <v>4</v>
      </c>
      <c r="F303">
        <v>75</v>
      </c>
      <c r="G303">
        <v>1.6</v>
      </c>
      <c r="H303">
        <v>1.8</v>
      </c>
      <c r="I303">
        <v>1.6891891891891897</v>
      </c>
      <c r="J303">
        <v>1.3506446028928519E-15</v>
      </c>
      <c r="K303">
        <v>1.6</v>
      </c>
      <c r="L303">
        <v>1.8</v>
      </c>
    </row>
    <row r="304" spans="1:12" x14ac:dyDescent="0.25">
      <c r="A304">
        <v>10</v>
      </c>
      <c r="B304" t="s">
        <v>54</v>
      </c>
      <c r="C304" t="s">
        <v>19</v>
      </c>
      <c r="D304" t="s">
        <v>126</v>
      </c>
      <c r="E304" t="s">
        <v>4</v>
      </c>
      <c r="F304">
        <v>75</v>
      </c>
      <c r="G304">
        <v>180</v>
      </c>
      <c r="H304">
        <v>200</v>
      </c>
      <c r="I304">
        <v>181.81351351351353</v>
      </c>
      <c r="J304">
        <v>0</v>
      </c>
      <c r="K304">
        <v>160.6</v>
      </c>
      <c r="L304">
        <v>200</v>
      </c>
    </row>
    <row r="305" spans="1:12" x14ac:dyDescent="0.25">
      <c r="A305">
        <v>10</v>
      </c>
      <c r="B305" t="s">
        <v>53</v>
      </c>
      <c r="C305" t="s">
        <v>20</v>
      </c>
      <c r="D305" t="s">
        <v>56</v>
      </c>
      <c r="E305" t="s">
        <v>4</v>
      </c>
      <c r="F305">
        <v>76</v>
      </c>
      <c r="G305">
        <v>0</v>
      </c>
      <c r="H305">
        <v>0.09</v>
      </c>
      <c r="I305">
        <v>9.2586206896551726E-2</v>
      </c>
      <c r="J305">
        <v>4.0068377732719367E-2</v>
      </c>
      <c r="K305">
        <v>0.05</v>
      </c>
      <c r="L305">
        <v>0.27</v>
      </c>
    </row>
    <row r="306" spans="1:12" x14ac:dyDescent="0.25">
      <c r="A306">
        <v>10</v>
      </c>
      <c r="B306" t="s">
        <v>54</v>
      </c>
      <c r="C306" t="s">
        <v>20</v>
      </c>
      <c r="D306" t="s">
        <v>128</v>
      </c>
      <c r="E306" t="s">
        <v>4</v>
      </c>
      <c r="F306">
        <v>76</v>
      </c>
      <c r="G306">
        <v>0</v>
      </c>
      <c r="H306">
        <v>5</v>
      </c>
      <c r="I306">
        <v>2.3325000000000005</v>
      </c>
      <c r="J306">
        <v>0</v>
      </c>
      <c r="K306">
        <v>1.2</v>
      </c>
      <c r="L306">
        <v>5</v>
      </c>
    </row>
    <row r="307" spans="1:12" x14ac:dyDescent="0.25">
      <c r="A307">
        <v>10</v>
      </c>
      <c r="B307" t="s">
        <v>54</v>
      </c>
      <c r="C307" t="s">
        <v>20</v>
      </c>
      <c r="D307" t="s">
        <v>129</v>
      </c>
      <c r="E307" t="s">
        <v>4</v>
      </c>
      <c r="F307">
        <v>76</v>
      </c>
      <c r="G307">
        <v>1.5</v>
      </c>
      <c r="H307">
        <v>2</v>
      </c>
      <c r="I307">
        <v>1.7999999999999985</v>
      </c>
      <c r="J307">
        <v>0</v>
      </c>
      <c r="K307">
        <v>1.8</v>
      </c>
      <c r="L307">
        <v>1.8</v>
      </c>
    </row>
    <row r="308" spans="1:12" x14ac:dyDescent="0.25">
      <c r="A308">
        <v>10</v>
      </c>
      <c r="B308" t="s">
        <v>53</v>
      </c>
      <c r="C308" t="s">
        <v>10</v>
      </c>
      <c r="D308" t="s">
        <v>56</v>
      </c>
      <c r="E308" t="s">
        <v>4</v>
      </c>
      <c r="F308">
        <v>51</v>
      </c>
      <c r="G308">
        <v>0</v>
      </c>
      <c r="H308">
        <v>2.5</v>
      </c>
      <c r="I308">
        <v>3.8779999999999992</v>
      </c>
      <c r="J308">
        <v>1.0092029163234704</v>
      </c>
      <c r="K308">
        <v>2.73</v>
      </c>
      <c r="L308">
        <v>6.15</v>
      </c>
    </row>
    <row r="309" spans="1:12" x14ac:dyDescent="0.25">
      <c r="A309">
        <v>10</v>
      </c>
      <c r="B309" t="s">
        <v>53</v>
      </c>
      <c r="C309" t="s">
        <v>24</v>
      </c>
      <c r="D309" t="s">
        <v>72</v>
      </c>
      <c r="E309" t="s">
        <v>4</v>
      </c>
      <c r="F309">
        <v>95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</row>
    <row r="310" spans="1:12" x14ac:dyDescent="0.25">
      <c r="A310">
        <v>10</v>
      </c>
      <c r="B310" t="s">
        <v>53</v>
      </c>
      <c r="C310" t="s">
        <v>6</v>
      </c>
      <c r="D310" t="s">
        <v>56</v>
      </c>
      <c r="E310" t="s">
        <v>4</v>
      </c>
      <c r="F310">
        <v>80</v>
      </c>
      <c r="G310">
        <v>0</v>
      </c>
      <c r="H310">
        <v>0</v>
      </c>
      <c r="I310" t="e">
        <v>#DIV/0!</v>
      </c>
      <c r="J310" t="e">
        <v>#DIV/0!</v>
      </c>
      <c r="K310">
        <v>0</v>
      </c>
      <c r="L310">
        <v>0</v>
      </c>
    </row>
    <row r="311" spans="1:12" x14ac:dyDescent="0.25">
      <c r="A311">
        <v>10</v>
      </c>
      <c r="B311" t="s">
        <v>54</v>
      </c>
      <c r="C311" t="s">
        <v>8</v>
      </c>
      <c r="D311" s="132" t="s">
        <v>233</v>
      </c>
      <c r="E311" t="s">
        <v>4</v>
      </c>
      <c r="F311">
        <v>33</v>
      </c>
      <c r="G311">
        <v>0</v>
      </c>
      <c r="H311">
        <v>0</v>
      </c>
      <c r="I311" t="e">
        <v>#DIV/0!</v>
      </c>
      <c r="J311" t="e">
        <v>#DIV/0!</v>
      </c>
      <c r="K311">
        <v>0</v>
      </c>
      <c r="L311">
        <v>0</v>
      </c>
    </row>
    <row r="312" spans="1:12" x14ac:dyDescent="0.25">
      <c r="A312">
        <v>10</v>
      </c>
      <c r="B312" t="s">
        <v>54</v>
      </c>
      <c r="C312" t="s">
        <v>12</v>
      </c>
      <c r="D312" t="s">
        <v>90</v>
      </c>
      <c r="E312" t="s">
        <v>4</v>
      </c>
      <c r="F312">
        <v>540</v>
      </c>
      <c r="G312">
        <v>32</v>
      </c>
      <c r="H312">
        <v>35</v>
      </c>
      <c r="I312">
        <v>33.523333333333341</v>
      </c>
      <c r="J312">
        <v>0</v>
      </c>
      <c r="K312">
        <v>32.799999999999997</v>
      </c>
      <c r="L312">
        <v>34.299999999999997</v>
      </c>
    </row>
    <row r="313" spans="1:12" x14ac:dyDescent="0.25">
      <c r="A313">
        <v>10</v>
      </c>
      <c r="B313" t="s">
        <v>54</v>
      </c>
      <c r="C313" t="s">
        <v>12</v>
      </c>
      <c r="D313" t="s">
        <v>91</v>
      </c>
      <c r="E313" t="s">
        <v>4</v>
      </c>
      <c r="F313">
        <v>540</v>
      </c>
      <c r="G313">
        <v>3.3</v>
      </c>
      <c r="H313">
        <v>5</v>
      </c>
      <c r="I313">
        <v>3.9375000000000004</v>
      </c>
      <c r="J313">
        <v>0</v>
      </c>
      <c r="K313">
        <v>3.71</v>
      </c>
      <c r="L313">
        <v>4.92</v>
      </c>
    </row>
    <row r="314" spans="1:12" x14ac:dyDescent="0.25">
      <c r="A314">
        <v>10</v>
      </c>
      <c r="B314" t="s">
        <v>54</v>
      </c>
      <c r="C314" t="s">
        <v>21</v>
      </c>
      <c r="D314" t="s">
        <v>179</v>
      </c>
      <c r="E314" t="s">
        <v>4</v>
      </c>
      <c r="F314">
        <v>301</v>
      </c>
      <c r="G314">
        <v>2</v>
      </c>
      <c r="H314">
        <v>8</v>
      </c>
      <c r="I314">
        <v>6.0333333333333332</v>
      </c>
      <c r="J314">
        <v>0</v>
      </c>
      <c r="K314">
        <v>6</v>
      </c>
      <c r="L314">
        <v>6.5</v>
      </c>
    </row>
    <row r="315" spans="1:12" x14ac:dyDescent="0.25">
      <c r="A315">
        <v>10</v>
      </c>
      <c r="B315" t="s">
        <v>54</v>
      </c>
      <c r="C315" t="s">
        <v>21</v>
      </c>
      <c r="D315" t="s">
        <v>180</v>
      </c>
      <c r="E315" t="s">
        <v>4</v>
      </c>
      <c r="F315">
        <v>301</v>
      </c>
      <c r="G315">
        <v>35</v>
      </c>
      <c r="H315">
        <v>36.5</v>
      </c>
      <c r="I315">
        <v>35.156666666666659</v>
      </c>
      <c r="J315">
        <v>0</v>
      </c>
      <c r="K315">
        <v>33</v>
      </c>
      <c r="L315">
        <v>36.1</v>
      </c>
    </row>
    <row r="316" spans="1:12" x14ac:dyDescent="0.25">
      <c r="A316">
        <v>10</v>
      </c>
      <c r="B316" t="s">
        <v>53</v>
      </c>
      <c r="C316" t="s">
        <v>21</v>
      </c>
      <c r="D316" t="s">
        <v>57</v>
      </c>
      <c r="E316" t="s">
        <v>4</v>
      </c>
      <c r="F316">
        <v>301</v>
      </c>
      <c r="G316">
        <v>34</v>
      </c>
      <c r="H316">
        <v>36</v>
      </c>
      <c r="I316">
        <v>34.814285714285717</v>
      </c>
      <c r="J316">
        <v>2.3497416271338674</v>
      </c>
      <c r="K316">
        <v>30.4</v>
      </c>
      <c r="L316">
        <v>39.799999999999997</v>
      </c>
    </row>
    <row r="317" spans="1:12" x14ac:dyDescent="0.25">
      <c r="A317">
        <v>10</v>
      </c>
      <c r="B317" t="s">
        <v>53</v>
      </c>
      <c r="C317" t="s">
        <v>21</v>
      </c>
      <c r="D317" t="s">
        <v>57</v>
      </c>
      <c r="E317" t="s">
        <v>4</v>
      </c>
      <c r="F317">
        <v>301</v>
      </c>
      <c r="G317">
        <v>50</v>
      </c>
      <c r="H317">
        <v>52</v>
      </c>
      <c r="I317">
        <v>49.8</v>
      </c>
      <c r="J317">
        <v>1.3409307357560418</v>
      </c>
      <c r="K317">
        <v>48</v>
      </c>
      <c r="L317">
        <v>52</v>
      </c>
    </row>
    <row r="318" spans="1:12" x14ac:dyDescent="0.25">
      <c r="A318">
        <v>10</v>
      </c>
      <c r="B318" t="s">
        <v>54</v>
      </c>
      <c r="C318" t="s">
        <v>14</v>
      </c>
      <c r="D318" t="s">
        <v>104</v>
      </c>
      <c r="E318" t="s">
        <v>4</v>
      </c>
      <c r="F318">
        <v>520</v>
      </c>
      <c r="G318">
        <v>0</v>
      </c>
      <c r="H318">
        <v>0</v>
      </c>
      <c r="I318" t="e">
        <v>#DIV/0!</v>
      </c>
      <c r="J318" t="e">
        <v>#DIV/0!</v>
      </c>
      <c r="K318">
        <v>0</v>
      </c>
      <c r="L318">
        <v>0</v>
      </c>
    </row>
    <row r="319" spans="1:12" x14ac:dyDescent="0.25">
      <c r="A319">
        <v>10</v>
      </c>
      <c r="B319" t="s">
        <v>54</v>
      </c>
      <c r="C319" t="s">
        <v>14</v>
      </c>
      <c r="D319" t="s">
        <v>105</v>
      </c>
      <c r="E319" t="s">
        <v>4</v>
      </c>
      <c r="F319">
        <v>520</v>
      </c>
      <c r="G319">
        <v>0</v>
      </c>
      <c r="H319">
        <v>0</v>
      </c>
      <c r="I319" t="e">
        <v>#DIV/0!</v>
      </c>
      <c r="J319" t="e">
        <v>#DIV/0!</v>
      </c>
      <c r="K319">
        <v>0</v>
      </c>
      <c r="L319">
        <v>0</v>
      </c>
    </row>
    <row r="320" spans="1:12" x14ac:dyDescent="0.25">
      <c r="A320">
        <v>10</v>
      </c>
      <c r="B320" t="s">
        <v>53</v>
      </c>
      <c r="C320" t="s">
        <v>14</v>
      </c>
      <c r="D320" t="s">
        <v>67</v>
      </c>
      <c r="E320" t="s">
        <v>4</v>
      </c>
      <c r="F320">
        <v>520</v>
      </c>
      <c r="G320">
        <v>0</v>
      </c>
      <c r="H320">
        <v>0</v>
      </c>
      <c r="I320" t="e">
        <v>#DIV/0!</v>
      </c>
      <c r="J320" t="e">
        <v>#DIV/0!</v>
      </c>
      <c r="K320">
        <v>0</v>
      </c>
      <c r="L320">
        <v>0</v>
      </c>
    </row>
    <row r="321" spans="1:12" x14ac:dyDescent="0.25">
      <c r="A321">
        <v>10</v>
      </c>
      <c r="B321" t="s">
        <v>53</v>
      </c>
      <c r="C321" t="s">
        <v>14</v>
      </c>
      <c r="D321" t="s">
        <v>67</v>
      </c>
      <c r="E321" t="s">
        <v>4</v>
      </c>
      <c r="F321">
        <v>520</v>
      </c>
      <c r="G321">
        <v>0</v>
      </c>
      <c r="H321">
        <v>0</v>
      </c>
      <c r="I321" t="e">
        <v>#DIV/0!</v>
      </c>
      <c r="J321" t="e">
        <v>#DIV/0!</v>
      </c>
      <c r="K321">
        <v>0</v>
      </c>
      <c r="L321">
        <v>0</v>
      </c>
    </row>
    <row r="322" spans="1:12" x14ac:dyDescent="0.25">
      <c r="A322">
        <v>10</v>
      </c>
      <c r="B322" t="s">
        <v>54</v>
      </c>
      <c r="C322" t="s">
        <v>16</v>
      </c>
      <c r="D322" t="s">
        <v>111</v>
      </c>
      <c r="E322" t="s">
        <v>4</v>
      </c>
      <c r="F322">
        <v>530</v>
      </c>
      <c r="G322">
        <v>2</v>
      </c>
      <c r="H322">
        <v>10</v>
      </c>
      <c r="I322">
        <v>4.5555555555555554</v>
      </c>
      <c r="J322">
        <v>0</v>
      </c>
      <c r="K322">
        <v>3.4</v>
      </c>
      <c r="L322">
        <v>7.4</v>
      </c>
    </row>
    <row r="323" spans="1:12" x14ac:dyDescent="0.25">
      <c r="A323">
        <v>10</v>
      </c>
      <c r="B323" t="s">
        <v>54</v>
      </c>
      <c r="C323" t="s">
        <v>16</v>
      </c>
      <c r="D323" t="s">
        <v>109</v>
      </c>
      <c r="E323" t="s">
        <v>4</v>
      </c>
      <c r="F323">
        <v>530</v>
      </c>
      <c r="G323">
        <v>10</v>
      </c>
      <c r="H323">
        <v>14</v>
      </c>
      <c r="I323">
        <v>11.933333333333334</v>
      </c>
      <c r="J323">
        <v>0</v>
      </c>
      <c r="K323">
        <v>11.8</v>
      </c>
      <c r="L323">
        <v>12</v>
      </c>
    </row>
    <row r="324" spans="1:12" x14ac:dyDescent="0.25">
      <c r="A324">
        <v>10</v>
      </c>
      <c r="B324" t="s">
        <v>54</v>
      </c>
      <c r="C324" t="s">
        <v>16</v>
      </c>
      <c r="D324" t="s">
        <v>110</v>
      </c>
      <c r="E324" t="s">
        <v>4</v>
      </c>
      <c r="F324">
        <v>530</v>
      </c>
      <c r="G324">
        <v>20</v>
      </c>
      <c r="H324">
        <v>60</v>
      </c>
      <c r="I324">
        <v>24.700000000000003</v>
      </c>
      <c r="J324">
        <v>0</v>
      </c>
      <c r="K324">
        <v>20.8</v>
      </c>
      <c r="L324">
        <v>28</v>
      </c>
    </row>
    <row r="325" spans="1:12" x14ac:dyDescent="0.25">
      <c r="A325">
        <v>10</v>
      </c>
      <c r="B325" t="s">
        <v>53</v>
      </c>
      <c r="C325" t="s">
        <v>16</v>
      </c>
      <c r="D325" t="s">
        <v>67</v>
      </c>
      <c r="E325" t="s">
        <v>4</v>
      </c>
      <c r="F325">
        <v>530</v>
      </c>
      <c r="G325">
        <v>1800</v>
      </c>
      <c r="H325">
        <v>2500</v>
      </c>
      <c r="I325">
        <v>1675.0755555555556</v>
      </c>
      <c r="J325">
        <v>68.57160638907169</v>
      </c>
      <c r="K325">
        <v>1543.57</v>
      </c>
      <c r="L325">
        <v>1791.69</v>
      </c>
    </row>
    <row r="326" spans="1:12" x14ac:dyDescent="0.25">
      <c r="A326">
        <v>10</v>
      </c>
      <c r="B326" t="s">
        <v>53</v>
      </c>
      <c r="C326" t="s">
        <v>16</v>
      </c>
      <c r="D326" t="s">
        <v>70</v>
      </c>
      <c r="E326" t="s">
        <v>4</v>
      </c>
      <c r="F326">
        <v>530</v>
      </c>
      <c r="G326">
        <v>46</v>
      </c>
      <c r="H326">
        <v>52</v>
      </c>
      <c r="I326">
        <v>46.75333333333333</v>
      </c>
      <c r="J326">
        <v>6.1183848631263587</v>
      </c>
      <c r="K326">
        <v>39.700000000000003</v>
      </c>
      <c r="L326">
        <v>50.63</v>
      </c>
    </row>
    <row r="327" spans="1:12" x14ac:dyDescent="0.25">
      <c r="A327">
        <v>10</v>
      </c>
      <c r="B327" t="s">
        <v>54</v>
      </c>
      <c r="C327" t="s">
        <v>13</v>
      </c>
      <c r="D327" t="s">
        <v>98</v>
      </c>
      <c r="E327" t="s">
        <v>4</v>
      </c>
      <c r="F327">
        <v>552</v>
      </c>
      <c r="G327">
        <v>134</v>
      </c>
      <c r="H327">
        <v>140</v>
      </c>
      <c r="I327">
        <v>134.33333333333334</v>
      </c>
      <c r="J327">
        <v>0</v>
      </c>
      <c r="K327">
        <v>134.1</v>
      </c>
      <c r="L327">
        <v>134.6</v>
      </c>
    </row>
    <row r="328" spans="1:12" x14ac:dyDescent="0.25">
      <c r="A328">
        <v>10</v>
      </c>
      <c r="B328" t="s">
        <v>54</v>
      </c>
      <c r="C328" t="s">
        <v>23</v>
      </c>
      <c r="D328" t="s">
        <v>242</v>
      </c>
      <c r="E328" t="s">
        <v>4</v>
      </c>
      <c r="F328">
        <v>86</v>
      </c>
      <c r="G328">
        <v>95</v>
      </c>
      <c r="H328">
        <v>120</v>
      </c>
      <c r="I328">
        <v>109.64705882352941</v>
      </c>
      <c r="J328">
        <v>4.8507125007266607</v>
      </c>
      <c r="K328">
        <v>101</v>
      </c>
      <c r="L328">
        <v>118</v>
      </c>
    </row>
    <row r="329" spans="1:12" x14ac:dyDescent="0.25">
      <c r="A329">
        <v>10</v>
      </c>
      <c r="B329" t="s">
        <v>54</v>
      </c>
      <c r="C329" t="s">
        <v>23</v>
      </c>
      <c r="D329" t="s">
        <v>241</v>
      </c>
      <c r="E329" t="s">
        <v>4</v>
      </c>
      <c r="F329">
        <v>86</v>
      </c>
      <c r="G329">
        <v>0</v>
      </c>
      <c r="H329">
        <v>65</v>
      </c>
      <c r="I329">
        <v>10.008823529411764</v>
      </c>
      <c r="J329">
        <v>2.4253562503633304</v>
      </c>
      <c r="K329">
        <v>4.5</v>
      </c>
      <c r="L329">
        <v>25</v>
      </c>
    </row>
    <row r="330" spans="1:12" x14ac:dyDescent="0.25">
      <c r="A330">
        <v>10</v>
      </c>
      <c r="B330" t="s">
        <v>54</v>
      </c>
      <c r="C330" t="s">
        <v>23</v>
      </c>
      <c r="D330" t="s">
        <v>266</v>
      </c>
      <c r="E330" t="s">
        <v>4</v>
      </c>
      <c r="F330">
        <v>86</v>
      </c>
      <c r="G330">
        <v>0</v>
      </c>
      <c r="H330">
        <v>0</v>
      </c>
      <c r="I330" t="e">
        <v>#DIV/0!</v>
      </c>
      <c r="J330" t="e">
        <v>#DIV/0!</v>
      </c>
      <c r="K330">
        <v>0</v>
      </c>
      <c r="L330">
        <v>0</v>
      </c>
    </row>
    <row r="331" spans="1:12" x14ac:dyDescent="0.25">
      <c r="A331">
        <v>10</v>
      </c>
      <c r="B331" t="s">
        <v>54</v>
      </c>
      <c r="C331" t="s">
        <v>23</v>
      </c>
      <c r="D331" t="s">
        <v>267</v>
      </c>
      <c r="E331" t="s">
        <v>4</v>
      </c>
      <c r="F331">
        <v>86</v>
      </c>
      <c r="G331">
        <v>0</v>
      </c>
      <c r="H331">
        <v>0</v>
      </c>
      <c r="I331" t="e">
        <v>#DIV/0!</v>
      </c>
      <c r="J331" t="e">
        <v>#DIV/0!</v>
      </c>
      <c r="K331">
        <v>0</v>
      </c>
      <c r="L331">
        <v>0</v>
      </c>
    </row>
    <row r="332" spans="1:12" x14ac:dyDescent="0.25">
      <c r="A332">
        <v>10</v>
      </c>
      <c r="B332" t="s">
        <v>54</v>
      </c>
      <c r="C332" t="s">
        <v>22</v>
      </c>
      <c r="D332" t="s">
        <v>132</v>
      </c>
      <c r="E332" t="s">
        <v>4</v>
      </c>
      <c r="F332">
        <v>90</v>
      </c>
      <c r="G332">
        <v>160</v>
      </c>
      <c r="H332">
        <v>180</v>
      </c>
      <c r="I332">
        <v>154.66666666666666</v>
      </c>
      <c r="J332">
        <v>0</v>
      </c>
      <c r="K332">
        <v>132</v>
      </c>
      <c r="L332">
        <v>174</v>
      </c>
    </row>
    <row r="333" spans="1:12" x14ac:dyDescent="0.25">
      <c r="A333">
        <v>10</v>
      </c>
      <c r="B333" t="s">
        <v>54</v>
      </c>
      <c r="C333" t="s">
        <v>22</v>
      </c>
      <c r="D333" t="s">
        <v>268</v>
      </c>
      <c r="E333" t="s">
        <v>4</v>
      </c>
      <c r="F333">
        <v>90</v>
      </c>
      <c r="G333">
        <v>0</v>
      </c>
      <c r="H333">
        <v>0</v>
      </c>
      <c r="I333" t="e">
        <v>#DIV/0!</v>
      </c>
      <c r="J333" t="e">
        <v>#DIV/0!</v>
      </c>
      <c r="K333">
        <v>0</v>
      </c>
      <c r="L333">
        <v>0</v>
      </c>
    </row>
    <row r="334" spans="1:12" x14ac:dyDescent="0.25">
      <c r="A334">
        <v>10</v>
      </c>
      <c r="B334" t="s">
        <v>54</v>
      </c>
      <c r="C334" t="s">
        <v>22</v>
      </c>
      <c r="D334" t="s">
        <v>269</v>
      </c>
      <c r="E334" t="s">
        <v>4</v>
      </c>
      <c r="F334">
        <v>90</v>
      </c>
      <c r="G334">
        <v>0</v>
      </c>
      <c r="H334">
        <v>0</v>
      </c>
      <c r="I334" t="e">
        <v>#DIV/0!</v>
      </c>
      <c r="J334" t="e">
        <v>#DIV/0!</v>
      </c>
      <c r="K334">
        <v>0</v>
      </c>
      <c r="L334">
        <v>0</v>
      </c>
    </row>
    <row r="335" spans="1:12" x14ac:dyDescent="0.25">
      <c r="A335">
        <v>10</v>
      </c>
      <c r="B335" t="s">
        <v>54</v>
      </c>
      <c r="C335" t="s">
        <v>22</v>
      </c>
      <c r="D335" t="s">
        <v>133</v>
      </c>
      <c r="E335" t="s">
        <v>4</v>
      </c>
      <c r="F335">
        <v>90</v>
      </c>
      <c r="G335">
        <v>80</v>
      </c>
      <c r="H335">
        <v>120</v>
      </c>
      <c r="I335">
        <v>111.38461538461539</v>
      </c>
      <c r="J335">
        <v>0</v>
      </c>
      <c r="K335">
        <v>90</v>
      </c>
      <c r="L335">
        <v>120</v>
      </c>
    </row>
    <row r="336" spans="1:12" x14ac:dyDescent="0.25">
      <c r="A336">
        <v>11</v>
      </c>
      <c r="B336" t="s">
        <v>53</v>
      </c>
      <c r="C336" t="s">
        <v>18</v>
      </c>
      <c r="D336" t="s">
        <v>55</v>
      </c>
      <c r="E336" t="s">
        <v>4</v>
      </c>
      <c r="F336">
        <v>55</v>
      </c>
      <c r="G336">
        <v>0</v>
      </c>
      <c r="H336">
        <v>5</v>
      </c>
      <c r="I336">
        <v>2.6000000000000005</v>
      </c>
      <c r="J336">
        <v>1.0337773707012119</v>
      </c>
      <c r="K336">
        <v>1.3</v>
      </c>
      <c r="L336">
        <v>4.9000000000000004</v>
      </c>
    </row>
    <row r="337" spans="1:12" x14ac:dyDescent="0.25">
      <c r="A337">
        <v>11</v>
      </c>
      <c r="B337" t="s">
        <v>54</v>
      </c>
      <c r="C337" t="s">
        <v>18</v>
      </c>
      <c r="D337" t="s">
        <v>114</v>
      </c>
      <c r="E337" t="s">
        <v>4</v>
      </c>
      <c r="F337">
        <v>55</v>
      </c>
      <c r="G337">
        <v>0.5</v>
      </c>
      <c r="H337">
        <v>0.6</v>
      </c>
      <c r="I337">
        <v>0.71212121212121249</v>
      </c>
      <c r="J337">
        <v>1.1274368112207335E-16</v>
      </c>
      <c r="K337">
        <v>0.5</v>
      </c>
      <c r="L337">
        <v>4.9000000000000004</v>
      </c>
    </row>
    <row r="338" spans="1:12" x14ac:dyDescent="0.25">
      <c r="A338">
        <v>11</v>
      </c>
      <c r="B338" t="s">
        <v>54</v>
      </c>
      <c r="C338" t="s">
        <v>18</v>
      </c>
      <c r="D338" t="s">
        <v>115</v>
      </c>
      <c r="E338" t="s">
        <v>4</v>
      </c>
      <c r="F338">
        <v>55</v>
      </c>
      <c r="G338">
        <v>0.5</v>
      </c>
      <c r="H338">
        <v>2</v>
      </c>
      <c r="I338">
        <v>3.5363636363636375</v>
      </c>
      <c r="J338">
        <v>0</v>
      </c>
      <c r="K338">
        <v>0.6</v>
      </c>
      <c r="L338">
        <v>5</v>
      </c>
    </row>
    <row r="339" spans="1:12" x14ac:dyDescent="0.25">
      <c r="A339">
        <v>11</v>
      </c>
      <c r="B339" t="s">
        <v>54</v>
      </c>
      <c r="C339" t="s">
        <v>18</v>
      </c>
      <c r="D339" t="s">
        <v>116</v>
      </c>
      <c r="E339" t="s">
        <v>4</v>
      </c>
      <c r="F339">
        <v>55</v>
      </c>
      <c r="G339">
        <v>-600</v>
      </c>
      <c r="H339">
        <v>-500</v>
      </c>
      <c r="I339">
        <v>-496.06060606060606</v>
      </c>
      <c r="J339">
        <v>0</v>
      </c>
      <c r="K339">
        <v>-750</v>
      </c>
      <c r="L339">
        <v>-300</v>
      </c>
    </row>
    <row r="340" spans="1:12" x14ac:dyDescent="0.25">
      <c r="A340">
        <v>11</v>
      </c>
      <c r="B340" t="s">
        <v>53</v>
      </c>
      <c r="C340" t="s">
        <v>19</v>
      </c>
      <c r="D340" t="s">
        <v>56</v>
      </c>
      <c r="E340" t="s">
        <v>4</v>
      </c>
      <c r="F340">
        <v>75</v>
      </c>
      <c r="G340">
        <v>0</v>
      </c>
      <c r="H340">
        <v>0.3</v>
      </c>
      <c r="I340">
        <v>7.4923076923076926E-2</v>
      </c>
      <c r="J340">
        <v>2.9586899387813798E-2</v>
      </c>
      <c r="K340">
        <v>0.03</v>
      </c>
      <c r="L340">
        <v>0.22</v>
      </c>
    </row>
    <row r="341" spans="1:12" x14ac:dyDescent="0.25">
      <c r="A341">
        <v>11</v>
      </c>
      <c r="B341" t="s">
        <v>54</v>
      </c>
      <c r="C341" t="s">
        <v>19</v>
      </c>
      <c r="D341" t="s">
        <v>122</v>
      </c>
      <c r="E341" t="s">
        <v>4</v>
      </c>
      <c r="F341">
        <v>75</v>
      </c>
      <c r="G341">
        <v>2</v>
      </c>
      <c r="H341">
        <v>6</v>
      </c>
      <c r="I341">
        <v>4.4970588235294118</v>
      </c>
      <c r="J341">
        <v>0</v>
      </c>
      <c r="K341">
        <v>2</v>
      </c>
      <c r="L341">
        <v>13</v>
      </c>
    </row>
    <row r="342" spans="1:12" x14ac:dyDescent="0.25">
      <c r="A342">
        <v>11</v>
      </c>
      <c r="B342" t="s">
        <v>54</v>
      </c>
      <c r="C342" t="s">
        <v>19</v>
      </c>
      <c r="D342" t="s">
        <v>123</v>
      </c>
      <c r="E342" t="s">
        <v>4</v>
      </c>
      <c r="F342">
        <v>75</v>
      </c>
      <c r="G342">
        <v>1.6</v>
      </c>
      <c r="H342">
        <v>1.8</v>
      </c>
      <c r="I342">
        <v>1.7588235294117633</v>
      </c>
      <c r="J342">
        <v>1.1269190445751859E-15</v>
      </c>
      <c r="K342">
        <v>1.7</v>
      </c>
      <c r="L342">
        <v>1.8</v>
      </c>
    </row>
    <row r="343" spans="1:12" x14ac:dyDescent="0.25">
      <c r="A343">
        <v>11</v>
      </c>
      <c r="B343" t="s">
        <v>54</v>
      </c>
      <c r="C343" t="s">
        <v>19</v>
      </c>
      <c r="D343" t="s">
        <v>126</v>
      </c>
      <c r="E343" t="s">
        <v>4</v>
      </c>
      <c r="F343">
        <v>75</v>
      </c>
      <c r="G343">
        <v>180</v>
      </c>
      <c r="H343">
        <v>200</v>
      </c>
      <c r="I343">
        <v>184.76764705882354</v>
      </c>
      <c r="J343">
        <v>0</v>
      </c>
      <c r="K343">
        <v>173.8</v>
      </c>
      <c r="L343">
        <v>200</v>
      </c>
    </row>
    <row r="344" spans="1:12" x14ac:dyDescent="0.25">
      <c r="A344">
        <v>11</v>
      </c>
      <c r="B344" t="s">
        <v>53</v>
      </c>
      <c r="C344" t="s">
        <v>20</v>
      </c>
      <c r="D344" t="s">
        <v>56</v>
      </c>
      <c r="E344" t="s">
        <v>4</v>
      </c>
      <c r="F344">
        <v>76</v>
      </c>
      <c r="G344">
        <v>0</v>
      </c>
      <c r="H344">
        <v>0.09</v>
      </c>
      <c r="I344">
        <v>0.11199999999999997</v>
      </c>
      <c r="J344">
        <v>8.8371327507420203E-2</v>
      </c>
      <c r="K344">
        <v>0.05</v>
      </c>
      <c r="L344">
        <v>0.61</v>
      </c>
    </row>
    <row r="345" spans="1:12" x14ac:dyDescent="0.25">
      <c r="A345">
        <v>11</v>
      </c>
      <c r="B345" t="s">
        <v>54</v>
      </c>
      <c r="C345" t="s">
        <v>20</v>
      </c>
      <c r="D345" t="s">
        <v>128</v>
      </c>
      <c r="E345" t="s">
        <v>4</v>
      </c>
      <c r="F345">
        <v>76</v>
      </c>
      <c r="G345">
        <v>0</v>
      </c>
      <c r="H345">
        <v>5</v>
      </c>
      <c r="I345">
        <v>2.8135135135135143</v>
      </c>
      <c r="J345">
        <v>0</v>
      </c>
      <c r="K345">
        <v>1.7</v>
      </c>
      <c r="L345">
        <v>5</v>
      </c>
    </row>
    <row r="346" spans="1:12" x14ac:dyDescent="0.25">
      <c r="A346">
        <v>11</v>
      </c>
      <c r="B346" t="s">
        <v>54</v>
      </c>
      <c r="C346" t="s">
        <v>20</v>
      </c>
      <c r="D346" t="s">
        <v>129</v>
      </c>
      <c r="E346" t="s">
        <v>4</v>
      </c>
      <c r="F346">
        <v>76</v>
      </c>
      <c r="G346">
        <v>1.5</v>
      </c>
      <c r="H346">
        <v>2</v>
      </c>
      <c r="I346">
        <v>1.8027027027027016</v>
      </c>
      <c r="J346">
        <v>0</v>
      </c>
      <c r="K346">
        <v>1.8</v>
      </c>
      <c r="L346">
        <v>1.9</v>
      </c>
    </row>
    <row r="347" spans="1:12" x14ac:dyDescent="0.25">
      <c r="A347">
        <v>11</v>
      </c>
      <c r="B347" t="s">
        <v>53</v>
      </c>
      <c r="C347" t="s">
        <v>10</v>
      </c>
      <c r="D347" t="s">
        <v>56</v>
      </c>
      <c r="E347" t="s">
        <v>4</v>
      </c>
      <c r="F347">
        <v>51</v>
      </c>
      <c r="G347">
        <v>0</v>
      </c>
      <c r="H347">
        <v>2.5</v>
      </c>
      <c r="I347">
        <v>3.316363636363636</v>
      </c>
      <c r="J347">
        <v>1.2948611719197749</v>
      </c>
      <c r="K347">
        <v>1.91</v>
      </c>
      <c r="L347">
        <v>6.5</v>
      </c>
    </row>
    <row r="348" spans="1:12" x14ac:dyDescent="0.25">
      <c r="A348">
        <v>11</v>
      </c>
      <c r="B348" t="s">
        <v>53</v>
      </c>
      <c r="C348" t="s">
        <v>24</v>
      </c>
      <c r="D348" t="s">
        <v>72</v>
      </c>
      <c r="E348" t="s">
        <v>4</v>
      </c>
      <c r="F348">
        <v>95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</row>
    <row r="349" spans="1:12" x14ac:dyDescent="0.25">
      <c r="A349">
        <v>11</v>
      </c>
      <c r="B349" t="s">
        <v>53</v>
      </c>
      <c r="C349" t="s">
        <v>6</v>
      </c>
      <c r="D349" t="s">
        <v>56</v>
      </c>
      <c r="E349" t="s">
        <v>4</v>
      </c>
      <c r="F349">
        <v>80</v>
      </c>
      <c r="G349">
        <v>0</v>
      </c>
      <c r="H349">
        <v>0</v>
      </c>
      <c r="I349" t="e">
        <v>#DIV/0!</v>
      </c>
      <c r="J349" t="e">
        <v>#DIV/0!</v>
      </c>
      <c r="K349">
        <v>0</v>
      </c>
      <c r="L349">
        <v>0</v>
      </c>
    </row>
    <row r="350" spans="1:12" x14ac:dyDescent="0.25">
      <c r="A350">
        <v>11</v>
      </c>
      <c r="B350" t="s">
        <v>54</v>
      </c>
      <c r="C350" t="s">
        <v>8</v>
      </c>
      <c r="D350" s="132" t="s">
        <v>233</v>
      </c>
      <c r="E350" t="s">
        <v>4</v>
      </c>
      <c r="F350">
        <v>33</v>
      </c>
      <c r="G350">
        <v>0</v>
      </c>
      <c r="H350">
        <v>0</v>
      </c>
      <c r="I350" t="e">
        <v>#DIV/0!</v>
      </c>
      <c r="J350" t="e">
        <v>#DIV/0!</v>
      </c>
      <c r="K350">
        <v>0</v>
      </c>
      <c r="L350">
        <v>0</v>
      </c>
    </row>
    <row r="351" spans="1:12" x14ac:dyDescent="0.25">
      <c r="A351">
        <v>11</v>
      </c>
      <c r="B351" t="s">
        <v>54</v>
      </c>
      <c r="C351" t="s">
        <v>12</v>
      </c>
      <c r="D351" t="s">
        <v>90</v>
      </c>
      <c r="E351" t="s">
        <v>4</v>
      </c>
      <c r="F351">
        <v>540</v>
      </c>
      <c r="G351">
        <v>32</v>
      </c>
      <c r="H351">
        <v>35</v>
      </c>
      <c r="I351">
        <v>28.940666666666669</v>
      </c>
      <c r="J351">
        <v>0</v>
      </c>
      <c r="K351">
        <v>0</v>
      </c>
      <c r="L351">
        <v>33.97</v>
      </c>
    </row>
    <row r="352" spans="1:12" x14ac:dyDescent="0.25">
      <c r="A352">
        <v>11</v>
      </c>
      <c r="B352" t="s">
        <v>54</v>
      </c>
      <c r="C352" t="s">
        <v>12</v>
      </c>
      <c r="D352" t="s">
        <v>91</v>
      </c>
      <c r="E352" t="s">
        <v>4</v>
      </c>
      <c r="F352">
        <v>540</v>
      </c>
      <c r="G352">
        <v>3.3</v>
      </c>
      <c r="H352">
        <v>5</v>
      </c>
      <c r="I352">
        <v>3.3406666666666665</v>
      </c>
      <c r="J352">
        <v>0</v>
      </c>
      <c r="K352">
        <v>0</v>
      </c>
      <c r="L352">
        <v>4.17</v>
      </c>
    </row>
    <row r="353" spans="1:12" x14ac:dyDescent="0.25">
      <c r="A353">
        <v>11</v>
      </c>
      <c r="B353" t="s">
        <v>54</v>
      </c>
      <c r="C353" t="s">
        <v>21</v>
      </c>
      <c r="D353" t="s">
        <v>179</v>
      </c>
      <c r="E353" t="s">
        <v>4</v>
      </c>
      <c r="F353">
        <v>301</v>
      </c>
      <c r="G353">
        <v>2</v>
      </c>
      <c r="H353">
        <v>8</v>
      </c>
      <c r="I353">
        <v>5.7931034482758621</v>
      </c>
      <c r="J353">
        <v>0</v>
      </c>
      <c r="K353">
        <v>0</v>
      </c>
      <c r="L353">
        <v>6</v>
      </c>
    </row>
    <row r="354" spans="1:12" x14ac:dyDescent="0.25">
      <c r="A354">
        <v>11</v>
      </c>
      <c r="B354" t="s">
        <v>54</v>
      </c>
      <c r="C354" t="s">
        <v>21</v>
      </c>
      <c r="D354" t="s">
        <v>180</v>
      </c>
      <c r="E354" t="s">
        <v>4</v>
      </c>
      <c r="F354">
        <v>301</v>
      </c>
      <c r="G354">
        <v>35</v>
      </c>
      <c r="H354">
        <v>36.5</v>
      </c>
      <c r="I354">
        <v>34.227586206896554</v>
      </c>
      <c r="J354">
        <v>0</v>
      </c>
      <c r="K354">
        <v>0</v>
      </c>
      <c r="L354">
        <v>36.299999999999997</v>
      </c>
    </row>
    <row r="355" spans="1:12" x14ac:dyDescent="0.25">
      <c r="A355">
        <v>11</v>
      </c>
      <c r="B355" t="s">
        <v>53</v>
      </c>
      <c r="C355" t="s">
        <v>21</v>
      </c>
      <c r="D355" t="s">
        <v>57</v>
      </c>
      <c r="E355" t="s">
        <v>4</v>
      </c>
      <c r="F355">
        <v>301</v>
      </c>
      <c r="G355">
        <v>34</v>
      </c>
      <c r="H355">
        <v>36</v>
      </c>
      <c r="I355">
        <v>34.616666666666674</v>
      </c>
      <c r="J355">
        <v>1.2085444593166306</v>
      </c>
      <c r="K355">
        <v>32.799999999999997</v>
      </c>
      <c r="L355">
        <v>37.1</v>
      </c>
    </row>
    <row r="356" spans="1:12" x14ac:dyDescent="0.25">
      <c r="A356">
        <v>11</v>
      </c>
      <c r="B356" t="s">
        <v>53</v>
      </c>
      <c r="C356" t="s">
        <v>21</v>
      </c>
      <c r="D356" t="s">
        <v>57</v>
      </c>
      <c r="E356" t="s">
        <v>4</v>
      </c>
      <c r="F356">
        <v>301</v>
      </c>
      <c r="G356">
        <v>50</v>
      </c>
      <c r="H356">
        <v>52</v>
      </c>
      <c r="I356">
        <v>49.092307692307685</v>
      </c>
      <c r="J356">
        <v>4.5163634111460134</v>
      </c>
      <c r="K356">
        <v>34</v>
      </c>
      <c r="L356">
        <v>52</v>
      </c>
    </row>
    <row r="357" spans="1:12" x14ac:dyDescent="0.25">
      <c r="A357">
        <v>11</v>
      </c>
      <c r="B357" t="s">
        <v>54</v>
      </c>
      <c r="C357" t="s">
        <v>14</v>
      </c>
      <c r="D357" t="s">
        <v>104</v>
      </c>
      <c r="E357" t="s">
        <v>4</v>
      </c>
      <c r="F357">
        <v>520</v>
      </c>
      <c r="G357">
        <v>0</v>
      </c>
      <c r="H357">
        <v>0</v>
      </c>
      <c r="I357" t="e">
        <v>#DIV/0!</v>
      </c>
      <c r="J357" t="e">
        <v>#DIV/0!</v>
      </c>
      <c r="K357">
        <v>0</v>
      </c>
      <c r="L357">
        <v>0</v>
      </c>
    </row>
    <row r="358" spans="1:12" x14ac:dyDescent="0.25">
      <c r="A358">
        <v>11</v>
      </c>
      <c r="B358" t="s">
        <v>54</v>
      </c>
      <c r="C358" t="s">
        <v>14</v>
      </c>
      <c r="D358" t="s">
        <v>105</v>
      </c>
      <c r="E358" t="s">
        <v>4</v>
      </c>
      <c r="F358">
        <v>520</v>
      </c>
      <c r="G358">
        <v>0</v>
      </c>
      <c r="H358">
        <v>0</v>
      </c>
      <c r="I358" t="e">
        <v>#DIV/0!</v>
      </c>
      <c r="J358" t="e">
        <v>#DIV/0!</v>
      </c>
      <c r="K358">
        <v>0</v>
      </c>
      <c r="L358">
        <v>0</v>
      </c>
    </row>
    <row r="359" spans="1:12" x14ac:dyDescent="0.25">
      <c r="A359">
        <v>11</v>
      </c>
      <c r="B359" t="s">
        <v>53</v>
      </c>
      <c r="C359" t="s">
        <v>14</v>
      </c>
      <c r="D359" t="s">
        <v>67</v>
      </c>
      <c r="E359" t="s">
        <v>4</v>
      </c>
      <c r="F359">
        <v>520</v>
      </c>
      <c r="G359">
        <v>0</v>
      </c>
      <c r="H359">
        <v>0</v>
      </c>
      <c r="I359" t="e">
        <v>#DIV/0!</v>
      </c>
      <c r="J359" t="e">
        <v>#DIV/0!</v>
      </c>
      <c r="K359">
        <v>0</v>
      </c>
      <c r="L359">
        <v>0</v>
      </c>
    </row>
    <row r="360" spans="1:12" x14ac:dyDescent="0.25">
      <c r="A360">
        <v>11</v>
      </c>
      <c r="B360" t="s">
        <v>53</v>
      </c>
      <c r="C360" t="s">
        <v>14</v>
      </c>
      <c r="D360" t="s">
        <v>67</v>
      </c>
      <c r="E360" t="s">
        <v>4</v>
      </c>
      <c r="F360">
        <v>520</v>
      </c>
      <c r="G360">
        <v>0</v>
      </c>
      <c r="H360">
        <v>0</v>
      </c>
      <c r="I360" t="e">
        <v>#DIV/0!</v>
      </c>
      <c r="J360" t="e">
        <v>#DIV/0!</v>
      </c>
      <c r="K360">
        <v>0</v>
      </c>
      <c r="L360">
        <v>0</v>
      </c>
    </row>
    <row r="361" spans="1:12" x14ac:dyDescent="0.25">
      <c r="A361">
        <v>11</v>
      </c>
      <c r="B361" t="s">
        <v>54</v>
      </c>
      <c r="C361" t="s">
        <v>16</v>
      </c>
      <c r="D361" t="s">
        <v>111</v>
      </c>
      <c r="E361" t="s">
        <v>4</v>
      </c>
      <c r="F361">
        <v>530</v>
      </c>
      <c r="G361">
        <v>2</v>
      </c>
      <c r="H361">
        <v>10</v>
      </c>
      <c r="I361">
        <v>3.9166666666666665</v>
      </c>
      <c r="J361">
        <v>0</v>
      </c>
      <c r="K361">
        <v>3.5</v>
      </c>
      <c r="L361">
        <v>4.3</v>
      </c>
    </row>
    <row r="362" spans="1:12" x14ac:dyDescent="0.25">
      <c r="A362">
        <v>11</v>
      </c>
      <c r="B362" t="s">
        <v>54</v>
      </c>
      <c r="C362" t="s">
        <v>16</v>
      </c>
      <c r="D362" t="s">
        <v>109</v>
      </c>
      <c r="E362" t="s">
        <v>4</v>
      </c>
      <c r="F362">
        <v>530</v>
      </c>
      <c r="G362">
        <v>10</v>
      </c>
      <c r="H362">
        <v>14</v>
      </c>
      <c r="I362">
        <v>11.983333333333333</v>
      </c>
      <c r="J362">
        <v>0</v>
      </c>
      <c r="K362">
        <v>11.8</v>
      </c>
      <c r="L362">
        <v>12.2</v>
      </c>
    </row>
    <row r="363" spans="1:12" x14ac:dyDescent="0.25">
      <c r="A363">
        <v>11</v>
      </c>
      <c r="B363" t="s">
        <v>54</v>
      </c>
      <c r="C363" t="s">
        <v>16</v>
      </c>
      <c r="D363" t="s">
        <v>110</v>
      </c>
      <c r="E363" t="s">
        <v>4</v>
      </c>
      <c r="F363">
        <v>530</v>
      </c>
      <c r="G363">
        <v>20</v>
      </c>
      <c r="H363">
        <v>60</v>
      </c>
      <c r="I363">
        <v>24.383333333333336</v>
      </c>
      <c r="J363">
        <v>0</v>
      </c>
      <c r="K363">
        <v>20</v>
      </c>
      <c r="L363">
        <v>28.5</v>
      </c>
    </row>
    <row r="364" spans="1:12" x14ac:dyDescent="0.25">
      <c r="A364">
        <v>11</v>
      </c>
      <c r="B364" t="s">
        <v>53</v>
      </c>
      <c r="C364" t="s">
        <v>16</v>
      </c>
      <c r="D364" t="s">
        <v>67</v>
      </c>
      <c r="E364" t="s">
        <v>4</v>
      </c>
      <c r="F364">
        <v>530</v>
      </c>
      <c r="G364">
        <v>1800</v>
      </c>
      <c r="H364">
        <v>2500</v>
      </c>
      <c r="I364">
        <v>1785.8642857142856</v>
      </c>
      <c r="J364">
        <v>90.569424174155458</v>
      </c>
      <c r="K364">
        <v>1706.23</v>
      </c>
      <c r="L364">
        <v>1938.3</v>
      </c>
    </row>
    <row r="365" spans="1:12" x14ac:dyDescent="0.25">
      <c r="A365">
        <v>11</v>
      </c>
      <c r="B365" t="s">
        <v>53</v>
      </c>
      <c r="C365" t="s">
        <v>16</v>
      </c>
      <c r="D365" t="s">
        <v>70</v>
      </c>
      <c r="E365" t="s">
        <v>4</v>
      </c>
      <c r="F365">
        <v>530</v>
      </c>
      <c r="G365">
        <v>46</v>
      </c>
      <c r="H365">
        <v>52</v>
      </c>
      <c r="I365">
        <v>48.47</v>
      </c>
      <c r="J365">
        <v>0.62425956140054351</v>
      </c>
      <c r="K365">
        <v>47.75</v>
      </c>
      <c r="L365">
        <v>48.86</v>
      </c>
    </row>
    <row r="366" spans="1:12" x14ac:dyDescent="0.25">
      <c r="A366">
        <v>11</v>
      </c>
      <c r="B366" t="s">
        <v>54</v>
      </c>
      <c r="C366" t="s">
        <v>13</v>
      </c>
      <c r="D366" t="s">
        <v>98</v>
      </c>
      <c r="E366" t="s">
        <v>4</v>
      </c>
      <c r="F366">
        <v>552</v>
      </c>
      <c r="G366">
        <v>134</v>
      </c>
      <c r="H366">
        <v>140</v>
      </c>
      <c r="I366">
        <v>134.75</v>
      </c>
      <c r="J366">
        <v>0</v>
      </c>
      <c r="K366">
        <v>134.5</v>
      </c>
      <c r="L366">
        <v>135</v>
      </c>
    </row>
    <row r="367" spans="1:12" x14ac:dyDescent="0.25">
      <c r="A367">
        <v>11</v>
      </c>
      <c r="B367" t="s">
        <v>54</v>
      </c>
      <c r="C367" t="s">
        <v>23</v>
      </c>
      <c r="D367" t="s">
        <v>242</v>
      </c>
      <c r="E367" t="s">
        <v>4</v>
      </c>
      <c r="F367">
        <v>86</v>
      </c>
      <c r="G367">
        <v>105</v>
      </c>
      <c r="H367">
        <v>120</v>
      </c>
      <c r="I367">
        <v>110.29166666666667</v>
      </c>
      <c r="J367">
        <v>0</v>
      </c>
      <c r="K367">
        <v>108</v>
      </c>
      <c r="L367">
        <v>115</v>
      </c>
    </row>
    <row r="368" spans="1:12" x14ac:dyDescent="0.25">
      <c r="A368">
        <v>11</v>
      </c>
      <c r="B368" t="s">
        <v>54</v>
      </c>
      <c r="C368" t="s">
        <v>23</v>
      </c>
      <c r="D368" t="s">
        <v>241</v>
      </c>
      <c r="E368" t="s">
        <v>4</v>
      </c>
      <c r="F368">
        <v>86</v>
      </c>
      <c r="G368">
        <v>0</v>
      </c>
      <c r="H368">
        <v>60</v>
      </c>
      <c r="I368">
        <v>9.5500000000000007</v>
      </c>
      <c r="J368">
        <v>0</v>
      </c>
      <c r="K368">
        <v>5</v>
      </c>
      <c r="L368">
        <v>25</v>
      </c>
    </row>
    <row r="369" spans="1:12" x14ac:dyDescent="0.25">
      <c r="A369">
        <v>11</v>
      </c>
      <c r="B369" t="s">
        <v>54</v>
      </c>
      <c r="C369" t="s">
        <v>23</v>
      </c>
      <c r="D369" t="s">
        <v>266</v>
      </c>
      <c r="E369" t="s">
        <v>4</v>
      </c>
      <c r="F369">
        <v>86</v>
      </c>
      <c r="G369">
        <v>0</v>
      </c>
      <c r="H369">
        <v>0</v>
      </c>
      <c r="I369" t="e">
        <v>#DIV/0!</v>
      </c>
      <c r="J369" t="e">
        <v>#DIV/0!</v>
      </c>
      <c r="K369">
        <v>0</v>
      </c>
      <c r="L369">
        <v>0</v>
      </c>
    </row>
    <row r="370" spans="1:12" x14ac:dyDescent="0.25">
      <c r="A370">
        <v>11</v>
      </c>
      <c r="B370" t="s">
        <v>54</v>
      </c>
      <c r="C370" t="s">
        <v>23</v>
      </c>
      <c r="D370" t="s">
        <v>267</v>
      </c>
      <c r="E370" t="s">
        <v>4</v>
      </c>
      <c r="F370">
        <v>86</v>
      </c>
      <c r="G370">
        <v>0</v>
      </c>
      <c r="H370">
        <v>0</v>
      </c>
      <c r="I370" t="e">
        <v>#DIV/0!</v>
      </c>
      <c r="J370" t="e">
        <v>#DIV/0!</v>
      </c>
      <c r="K370">
        <v>0</v>
      </c>
      <c r="L370">
        <v>0</v>
      </c>
    </row>
    <row r="371" spans="1:12" x14ac:dyDescent="0.25">
      <c r="A371">
        <v>11</v>
      </c>
      <c r="B371" t="s">
        <v>54</v>
      </c>
      <c r="C371" t="s">
        <v>22</v>
      </c>
      <c r="D371" t="s">
        <v>132</v>
      </c>
      <c r="E371" t="s">
        <v>4</v>
      </c>
      <c r="F371">
        <v>90</v>
      </c>
      <c r="G371">
        <v>160</v>
      </c>
      <c r="H371">
        <v>180</v>
      </c>
      <c r="I371">
        <v>195.04166666666666</v>
      </c>
      <c r="J371">
        <v>0</v>
      </c>
      <c r="K371">
        <v>125</v>
      </c>
      <c r="L371">
        <v>1333</v>
      </c>
    </row>
    <row r="372" spans="1:12" x14ac:dyDescent="0.25">
      <c r="A372">
        <v>11</v>
      </c>
      <c r="B372" t="s">
        <v>54</v>
      </c>
      <c r="C372" t="s">
        <v>22</v>
      </c>
      <c r="D372" t="s">
        <v>268</v>
      </c>
      <c r="E372" t="s">
        <v>4</v>
      </c>
      <c r="F372">
        <v>90</v>
      </c>
      <c r="G372">
        <v>0</v>
      </c>
      <c r="H372">
        <v>0</v>
      </c>
      <c r="I372" t="e">
        <v>#DIV/0!</v>
      </c>
      <c r="J372" t="e">
        <v>#DIV/0!</v>
      </c>
      <c r="K372">
        <v>0</v>
      </c>
      <c r="L372">
        <v>0</v>
      </c>
    </row>
    <row r="373" spans="1:12" x14ac:dyDescent="0.25">
      <c r="A373">
        <v>11</v>
      </c>
      <c r="B373" t="s">
        <v>54</v>
      </c>
      <c r="C373" t="s">
        <v>22</v>
      </c>
      <c r="D373" t="s">
        <v>269</v>
      </c>
      <c r="E373" t="s">
        <v>4</v>
      </c>
      <c r="F373">
        <v>90</v>
      </c>
      <c r="G373">
        <v>0</v>
      </c>
      <c r="H373">
        <v>0</v>
      </c>
      <c r="I373" t="e">
        <v>#DIV/0!</v>
      </c>
      <c r="J373" t="e">
        <v>#DIV/0!</v>
      </c>
      <c r="K373">
        <v>0</v>
      </c>
      <c r="L373">
        <v>0</v>
      </c>
    </row>
    <row r="374" spans="1:12" x14ac:dyDescent="0.25">
      <c r="A374">
        <v>11</v>
      </c>
      <c r="B374" t="s">
        <v>54</v>
      </c>
      <c r="C374" t="s">
        <v>22</v>
      </c>
      <c r="D374" t="s">
        <v>133</v>
      </c>
      <c r="E374" t="s">
        <v>4</v>
      </c>
      <c r="F374">
        <v>90</v>
      </c>
      <c r="G374">
        <v>80</v>
      </c>
      <c r="H374">
        <v>120</v>
      </c>
      <c r="I374">
        <v>110.45833333333333</v>
      </c>
      <c r="J374">
        <v>0</v>
      </c>
      <c r="K374">
        <v>108</v>
      </c>
      <c r="L374">
        <v>118</v>
      </c>
    </row>
    <row r="375" spans="1:12" x14ac:dyDescent="0.25">
      <c r="A375">
        <v>13</v>
      </c>
      <c r="B375" t="s">
        <v>53</v>
      </c>
      <c r="C375" t="s">
        <v>18</v>
      </c>
      <c r="D375" t="s">
        <v>55</v>
      </c>
      <c r="E375" t="s">
        <v>4</v>
      </c>
      <c r="F375">
        <v>55</v>
      </c>
      <c r="G375">
        <v>0</v>
      </c>
      <c r="H375">
        <v>2</v>
      </c>
      <c r="I375">
        <v>1.88</v>
      </c>
      <c r="J375">
        <v>0.35957491242724271</v>
      </c>
      <c r="K375">
        <v>1.3</v>
      </c>
      <c r="L375">
        <v>3</v>
      </c>
    </row>
    <row r="376" spans="1:12" x14ac:dyDescent="0.25">
      <c r="A376">
        <v>13</v>
      </c>
      <c r="B376" t="s">
        <v>54</v>
      </c>
      <c r="C376" t="s">
        <v>18</v>
      </c>
      <c r="D376" t="s">
        <v>114</v>
      </c>
      <c r="E376" t="s">
        <v>4</v>
      </c>
      <c r="F376">
        <v>55</v>
      </c>
      <c r="G376">
        <v>0.5</v>
      </c>
      <c r="H376">
        <v>0.6</v>
      </c>
      <c r="I376">
        <v>0.56451612903225812</v>
      </c>
      <c r="J376">
        <v>1.1285750616986414E-16</v>
      </c>
      <c r="K376">
        <v>0.5</v>
      </c>
      <c r="L376">
        <v>0.7</v>
      </c>
    </row>
    <row r="377" spans="1:12" x14ac:dyDescent="0.25">
      <c r="A377">
        <v>13</v>
      </c>
      <c r="B377" t="s">
        <v>54</v>
      </c>
      <c r="C377" t="s">
        <v>18</v>
      </c>
      <c r="D377" t="s">
        <v>115</v>
      </c>
      <c r="E377" t="s">
        <v>4</v>
      </c>
      <c r="F377">
        <v>55</v>
      </c>
      <c r="G377">
        <v>0.5</v>
      </c>
      <c r="H377">
        <v>2</v>
      </c>
      <c r="I377">
        <v>2.8161290322580639</v>
      </c>
      <c r="J377">
        <v>0</v>
      </c>
      <c r="K377">
        <v>1.2</v>
      </c>
      <c r="L377">
        <v>5</v>
      </c>
    </row>
    <row r="378" spans="1:12" x14ac:dyDescent="0.25">
      <c r="A378">
        <v>13</v>
      </c>
      <c r="B378" t="s">
        <v>54</v>
      </c>
      <c r="C378" t="s">
        <v>18</v>
      </c>
      <c r="D378" t="s">
        <v>116</v>
      </c>
      <c r="E378" t="s">
        <v>4</v>
      </c>
      <c r="F378">
        <v>55</v>
      </c>
      <c r="G378">
        <v>-600</v>
      </c>
      <c r="H378">
        <v>-500</v>
      </c>
      <c r="I378">
        <v>-457.67741935483872</v>
      </c>
      <c r="J378">
        <v>0</v>
      </c>
      <c r="K378">
        <v>-600</v>
      </c>
      <c r="L378">
        <v>385</v>
      </c>
    </row>
    <row r="379" spans="1:12" x14ac:dyDescent="0.25">
      <c r="A379">
        <v>13</v>
      </c>
      <c r="B379" t="s">
        <v>53</v>
      </c>
      <c r="C379" t="s">
        <v>19</v>
      </c>
      <c r="D379" t="s">
        <v>56</v>
      </c>
      <c r="E379" t="s">
        <v>4</v>
      </c>
      <c r="F379">
        <v>75</v>
      </c>
      <c r="G379">
        <v>0</v>
      </c>
      <c r="H379">
        <v>0.15</v>
      </c>
      <c r="I379">
        <v>8.2264150943396203E-2</v>
      </c>
      <c r="J379">
        <v>2.4070530133336512E-2</v>
      </c>
      <c r="K379">
        <v>0.03</v>
      </c>
      <c r="L379">
        <v>0.14000000000000001</v>
      </c>
    </row>
    <row r="380" spans="1:12" x14ac:dyDescent="0.25">
      <c r="A380">
        <v>13</v>
      </c>
      <c r="B380" t="s">
        <v>54</v>
      </c>
      <c r="C380" t="s">
        <v>19</v>
      </c>
      <c r="D380" t="s">
        <v>122</v>
      </c>
      <c r="E380" t="s">
        <v>4</v>
      </c>
      <c r="F380">
        <v>75</v>
      </c>
      <c r="G380">
        <v>2</v>
      </c>
      <c r="H380">
        <v>6</v>
      </c>
      <c r="I380">
        <v>4.8142857142857132</v>
      </c>
      <c r="J380">
        <v>0</v>
      </c>
      <c r="K380">
        <v>2</v>
      </c>
      <c r="L380">
        <v>7.2</v>
      </c>
    </row>
    <row r="381" spans="1:12" x14ac:dyDescent="0.25">
      <c r="A381">
        <v>13</v>
      </c>
      <c r="B381" t="s">
        <v>54</v>
      </c>
      <c r="C381" t="s">
        <v>19</v>
      </c>
      <c r="D381" t="s">
        <v>123</v>
      </c>
      <c r="E381" t="s">
        <v>4</v>
      </c>
      <c r="F381">
        <v>75</v>
      </c>
      <c r="G381">
        <v>1.6</v>
      </c>
      <c r="H381">
        <v>1.8</v>
      </c>
      <c r="I381">
        <v>1.7542857142857136</v>
      </c>
      <c r="J381">
        <v>1.3517178208634536E-15</v>
      </c>
      <c r="K381">
        <v>1.6</v>
      </c>
      <c r="L381">
        <v>1.8</v>
      </c>
    </row>
    <row r="382" spans="1:12" x14ac:dyDescent="0.25">
      <c r="A382">
        <v>13</v>
      </c>
      <c r="B382" t="s">
        <v>54</v>
      </c>
      <c r="C382" t="s">
        <v>19</v>
      </c>
      <c r="D382" t="s">
        <v>126</v>
      </c>
      <c r="E382" t="s">
        <v>4</v>
      </c>
      <c r="F382">
        <v>75</v>
      </c>
      <c r="G382">
        <v>180</v>
      </c>
      <c r="H382">
        <v>200</v>
      </c>
      <c r="I382">
        <v>184.01714285714283</v>
      </c>
      <c r="J382">
        <v>0</v>
      </c>
      <c r="K382">
        <v>177.3</v>
      </c>
      <c r="L382">
        <v>200</v>
      </c>
    </row>
    <row r="383" spans="1:12" x14ac:dyDescent="0.25">
      <c r="A383">
        <v>13</v>
      </c>
      <c r="B383" t="s">
        <v>53</v>
      </c>
      <c r="C383" t="s">
        <v>20</v>
      </c>
      <c r="D383" t="s">
        <v>56</v>
      </c>
      <c r="E383" t="s">
        <v>4</v>
      </c>
      <c r="F383">
        <v>76</v>
      </c>
      <c r="G383">
        <v>0</v>
      </c>
      <c r="H383">
        <v>0.09</v>
      </c>
      <c r="I383">
        <v>7.6065573770491793E-2</v>
      </c>
      <c r="J383">
        <v>1.8099602990543803E-2</v>
      </c>
      <c r="K383">
        <v>0.03</v>
      </c>
      <c r="L383">
        <v>0.13</v>
      </c>
    </row>
    <row r="384" spans="1:12" x14ac:dyDescent="0.25">
      <c r="A384">
        <v>13</v>
      </c>
      <c r="B384" t="s">
        <v>54</v>
      </c>
      <c r="C384" t="s">
        <v>20</v>
      </c>
      <c r="D384" t="s">
        <v>128</v>
      </c>
      <c r="E384" t="s">
        <v>4</v>
      </c>
      <c r="F384">
        <v>76</v>
      </c>
      <c r="G384">
        <v>0</v>
      </c>
      <c r="H384">
        <v>5</v>
      </c>
      <c r="I384">
        <v>2.3528205128205131</v>
      </c>
      <c r="J384">
        <v>0</v>
      </c>
      <c r="K384">
        <v>1.2</v>
      </c>
      <c r="L384">
        <v>5</v>
      </c>
    </row>
    <row r="385" spans="1:12" x14ac:dyDescent="0.25">
      <c r="A385">
        <v>13</v>
      </c>
      <c r="B385" t="s">
        <v>54</v>
      </c>
      <c r="C385" t="s">
        <v>20</v>
      </c>
      <c r="D385" t="s">
        <v>129</v>
      </c>
      <c r="E385" t="s">
        <v>4</v>
      </c>
      <c r="F385">
        <v>76</v>
      </c>
      <c r="G385">
        <v>1.5</v>
      </c>
      <c r="H385">
        <v>2</v>
      </c>
      <c r="I385">
        <v>1.8153846153846143</v>
      </c>
      <c r="J385">
        <v>0</v>
      </c>
      <c r="K385">
        <v>1.8</v>
      </c>
      <c r="L385">
        <v>2</v>
      </c>
    </row>
    <row r="386" spans="1:12" x14ac:dyDescent="0.25">
      <c r="A386">
        <v>13</v>
      </c>
      <c r="B386" t="s">
        <v>53</v>
      </c>
      <c r="C386" t="s">
        <v>10</v>
      </c>
      <c r="D386" t="s">
        <v>56</v>
      </c>
      <c r="E386" t="s">
        <v>4</v>
      </c>
      <c r="F386">
        <v>51</v>
      </c>
      <c r="G386">
        <v>0</v>
      </c>
      <c r="H386">
        <v>2.5</v>
      </c>
      <c r="I386">
        <v>2.4539999999999997</v>
      </c>
      <c r="J386">
        <v>0.5821119185468443</v>
      </c>
      <c r="K386">
        <v>1.67</v>
      </c>
      <c r="L386">
        <v>3.91</v>
      </c>
    </row>
    <row r="387" spans="1:12" x14ac:dyDescent="0.25">
      <c r="A387">
        <v>13</v>
      </c>
      <c r="B387" t="s">
        <v>53</v>
      </c>
      <c r="C387" t="s">
        <v>24</v>
      </c>
      <c r="D387" t="s">
        <v>72</v>
      </c>
      <c r="E387" t="s">
        <v>4</v>
      </c>
      <c r="F387">
        <v>95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</row>
    <row r="388" spans="1:12" x14ac:dyDescent="0.25">
      <c r="A388">
        <v>13</v>
      </c>
      <c r="B388" t="s">
        <v>53</v>
      </c>
      <c r="C388" t="s">
        <v>6</v>
      </c>
      <c r="D388" t="s">
        <v>56</v>
      </c>
      <c r="E388" t="s">
        <v>4</v>
      </c>
      <c r="F388">
        <v>80</v>
      </c>
      <c r="G388">
        <v>0</v>
      </c>
      <c r="H388">
        <v>0</v>
      </c>
      <c r="I388" t="e">
        <v>#DIV/0!</v>
      </c>
      <c r="J388" t="e">
        <v>#DIV/0!</v>
      </c>
      <c r="K388">
        <v>0</v>
      </c>
      <c r="L388">
        <v>0</v>
      </c>
    </row>
    <row r="389" spans="1:12" x14ac:dyDescent="0.25">
      <c r="A389">
        <v>13</v>
      </c>
      <c r="B389" t="s">
        <v>54</v>
      </c>
      <c r="C389" t="s">
        <v>8</v>
      </c>
      <c r="D389" s="132" t="s">
        <v>233</v>
      </c>
      <c r="E389" t="s">
        <v>4</v>
      </c>
      <c r="F389">
        <v>33</v>
      </c>
      <c r="G389">
        <v>0</v>
      </c>
      <c r="H389">
        <v>0</v>
      </c>
      <c r="I389" t="e">
        <v>#DIV/0!</v>
      </c>
      <c r="J389" t="e">
        <v>#DIV/0!</v>
      </c>
      <c r="K389">
        <v>0</v>
      </c>
      <c r="L389">
        <v>0</v>
      </c>
    </row>
    <row r="390" spans="1:12" x14ac:dyDescent="0.25">
      <c r="A390">
        <v>13</v>
      </c>
      <c r="B390" t="s">
        <v>54</v>
      </c>
      <c r="C390" t="s">
        <v>12</v>
      </c>
      <c r="D390" t="s">
        <v>90</v>
      </c>
      <c r="E390" t="s">
        <v>4</v>
      </c>
      <c r="F390">
        <v>540</v>
      </c>
      <c r="G390">
        <v>32</v>
      </c>
      <c r="H390">
        <v>35</v>
      </c>
      <c r="I390">
        <v>33.395882352941186</v>
      </c>
      <c r="J390">
        <v>0</v>
      </c>
      <c r="K390">
        <v>32.65</v>
      </c>
      <c r="L390">
        <v>34.159999999999997</v>
      </c>
    </row>
    <row r="391" spans="1:12" x14ac:dyDescent="0.25">
      <c r="A391">
        <v>13</v>
      </c>
      <c r="B391" t="s">
        <v>54</v>
      </c>
      <c r="C391" t="s">
        <v>12</v>
      </c>
      <c r="D391" t="s">
        <v>91</v>
      </c>
      <c r="E391" t="s">
        <v>4</v>
      </c>
      <c r="F391">
        <v>540</v>
      </c>
      <c r="G391">
        <v>3.3</v>
      </c>
      <c r="H391">
        <v>5</v>
      </c>
      <c r="I391">
        <v>3.9599999999999995</v>
      </c>
      <c r="J391">
        <v>0</v>
      </c>
      <c r="K391">
        <v>3.69</v>
      </c>
      <c r="L391">
        <v>4.3099999999999996</v>
      </c>
    </row>
    <row r="392" spans="1:12" x14ac:dyDescent="0.25">
      <c r="A392">
        <v>13</v>
      </c>
      <c r="B392" t="s">
        <v>54</v>
      </c>
      <c r="C392" t="s">
        <v>21</v>
      </c>
      <c r="D392" t="s">
        <v>179</v>
      </c>
      <c r="E392" t="s">
        <v>4</v>
      </c>
      <c r="F392">
        <v>301</v>
      </c>
      <c r="G392">
        <v>2</v>
      </c>
      <c r="H392">
        <v>8</v>
      </c>
      <c r="I392">
        <v>7.662962962962963</v>
      </c>
      <c r="J392">
        <v>0</v>
      </c>
      <c r="K392">
        <v>6</v>
      </c>
      <c r="L392">
        <v>50.9</v>
      </c>
    </row>
    <row r="393" spans="1:12" x14ac:dyDescent="0.25">
      <c r="A393">
        <v>13</v>
      </c>
      <c r="B393" t="s">
        <v>54</v>
      </c>
      <c r="C393" t="s">
        <v>21</v>
      </c>
      <c r="D393" t="s">
        <v>180</v>
      </c>
      <c r="E393" t="s">
        <v>4</v>
      </c>
      <c r="F393">
        <v>301</v>
      </c>
      <c r="G393">
        <v>35</v>
      </c>
      <c r="H393">
        <v>36.5</v>
      </c>
      <c r="I393">
        <v>35.507407407407413</v>
      </c>
      <c r="J393">
        <v>0</v>
      </c>
      <c r="K393">
        <v>34.200000000000003</v>
      </c>
      <c r="L393">
        <v>36.4</v>
      </c>
    </row>
    <row r="394" spans="1:12" x14ac:dyDescent="0.25">
      <c r="A394">
        <v>13</v>
      </c>
      <c r="B394" t="s">
        <v>53</v>
      </c>
      <c r="C394" t="s">
        <v>21</v>
      </c>
      <c r="D394" t="s">
        <v>57</v>
      </c>
      <c r="E394" t="s">
        <v>4</v>
      </c>
      <c r="F394">
        <v>301</v>
      </c>
      <c r="G394">
        <v>34</v>
      </c>
      <c r="H394">
        <v>36</v>
      </c>
      <c r="I394">
        <v>34.391666666666673</v>
      </c>
      <c r="J394">
        <v>1.1522819200128094</v>
      </c>
      <c r="K394">
        <v>32.5</v>
      </c>
      <c r="L394">
        <v>37</v>
      </c>
    </row>
    <row r="395" spans="1:12" x14ac:dyDescent="0.25">
      <c r="A395">
        <v>13</v>
      </c>
      <c r="B395" t="s">
        <v>53</v>
      </c>
      <c r="C395" t="s">
        <v>21</v>
      </c>
      <c r="D395" t="s">
        <v>57</v>
      </c>
      <c r="E395" t="s">
        <v>4</v>
      </c>
      <c r="F395">
        <v>301</v>
      </c>
      <c r="G395">
        <v>50</v>
      </c>
      <c r="H395">
        <v>52</v>
      </c>
      <c r="I395">
        <v>51.165517241379305</v>
      </c>
      <c r="J395">
        <v>1.3792533855234261</v>
      </c>
      <c r="K395">
        <v>48.5</v>
      </c>
      <c r="L395">
        <v>54</v>
      </c>
    </row>
    <row r="396" spans="1:12" x14ac:dyDescent="0.25">
      <c r="A396">
        <v>13</v>
      </c>
      <c r="B396" t="s">
        <v>54</v>
      </c>
      <c r="C396" t="s">
        <v>14</v>
      </c>
      <c r="D396" t="s">
        <v>104</v>
      </c>
      <c r="E396" t="s">
        <v>4</v>
      </c>
      <c r="F396">
        <v>520</v>
      </c>
      <c r="G396">
        <v>0</v>
      </c>
      <c r="H396">
        <v>0</v>
      </c>
      <c r="I396" t="e">
        <v>#DIV/0!</v>
      </c>
      <c r="J396" t="e">
        <v>#DIV/0!</v>
      </c>
      <c r="K396">
        <v>0</v>
      </c>
      <c r="L396">
        <v>0</v>
      </c>
    </row>
    <row r="397" spans="1:12" x14ac:dyDescent="0.25">
      <c r="A397">
        <v>13</v>
      </c>
      <c r="B397" t="s">
        <v>54</v>
      </c>
      <c r="C397" t="s">
        <v>14</v>
      </c>
      <c r="D397" t="s">
        <v>105</v>
      </c>
      <c r="E397" t="s">
        <v>4</v>
      </c>
      <c r="F397">
        <v>520</v>
      </c>
      <c r="G397">
        <v>0</v>
      </c>
      <c r="H397">
        <v>0</v>
      </c>
      <c r="I397" t="e">
        <v>#DIV/0!</v>
      </c>
      <c r="J397" t="e">
        <v>#DIV/0!</v>
      </c>
      <c r="K397">
        <v>0</v>
      </c>
      <c r="L397">
        <v>0</v>
      </c>
    </row>
    <row r="398" spans="1:12" x14ac:dyDescent="0.25">
      <c r="A398">
        <v>13</v>
      </c>
      <c r="B398" t="s">
        <v>53</v>
      </c>
      <c r="C398" t="s">
        <v>14</v>
      </c>
      <c r="D398" t="s">
        <v>67</v>
      </c>
      <c r="E398" t="s">
        <v>4</v>
      </c>
      <c r="F398">
        <v>520</v>
      </c>
      <c r="G398">
        <v>0</v>
      </c>
      <c r="H398">
        <v>0</v>
      </c>
      <c r="I398" t="e">
        <v>#DIV/0!</v>
      </c>
      <c r="J398" t="e">
        <v>#DIV/0!</v>
      </c>
      <c r="K398">
        <v>0</v>
      </c>
      <c r="L398">
        <v>0</v>
      </c>
    </row>
    <row r="399" spans="1:12" x14ac:dyDescent="0.25">
      <c r="A399">
        <v>13</v>
      </c>
      <c r="B399" t="s">
        <v>53</v>
      </c>
      <c r="C399" t="s">
        <v>14</v>
      </c>
      <c r="D399" t="s">
        <v>67</v>
      </c>
      <c r="E399" t="s">
        <v>4</v>
      </c>
      <c r="F399">
        <v>520</v>
      </c>
      <c r="G399">
        <v>0</v>
      </c>
      <c r="H399">
        <v>0</v>
      </c>
      <c r="I399" t="e">
        <v>#DIV/0!</v>
      </c>
      <c r="J399" t="e">
        <v>#DIV/0!</v>
      </c>
      <c r="K399">
        <v>0</v>
      </c>
      <c r="L399">
        <v>0</v>
      </c>
    </row>
    <row r="400" spans="1:12" x14ac:dyDescent="0.25">
      <c r="A400">
        <v>13</v>
      </c>
      <c r="B400" t="s">
        <v>54</v>
      </c>
      <c r="C400" t="s">
        <v>16</v>
      </c>
      <c r="D400" t="s">
        <v>111</v>
      </c>
      <c r="E400" t="s">
        <v>4</v>
      </c>
      <c r="F400">
        <v>530</v>
      </c>
      <c r="G400">
        <v>2</v>
      </c>
      <c r="H400">
        <v>10</v>
      </c>
      <c r="I400">
        <v>4.3555555555555552</v>
      </c>
      <c r="J400">
        <v>0</v>
      </c>
      <c r="K400">
        <v>3.6</v>
      </c>
      <c r="L400">
        <v>5</v>
      </c>
    </row>
    <row r="401" spans="1:12" x14ac:dyDescent="0.25">
      <c r="A401">
        <v>13</v>
      </c>
      <c r="B401" t="s">
        <v>54</v>
      </c>
      <c r="C401" t="s">
        <v>16</v>
      </c>
      <c r="D401" t="s">
        <v>109</v>
      </c>
      <c r="E401" t="s">
        <v>4</v>
      </c>
      <c r="F401">
        <v>530</v>
      </c>
      <c r="G401">
        <v>10</v>
      </c>
      <c r="H401">
        <v>14</v>
      </c>
      <c r="I401">
        <v>12.166666666666668</v>
      </c>
      <c r="J401">
        <v>0</v>
      </c>
      <c r="K401">
        <v>11.9</v>
      </c>
      <c r="L401">
        <v>12.9</v>
      </c>
    </row>
    <row r="402" spans="1:12" x14ac:dyDescent="0.25">
      <c r="A402">
        <v>13</v>
      </c>
      <c r="B402" t="s">
        <v>54</v>
      </c>
      <c r="C402" t="s">
        <v>16</v>
      </c>
      <c r="D402" t="s">
        <v>110</v>
      </c>
      <c r="E402" t="s">
        <v>4</v>
      </c>
      <c r="F402">
        <v>530</v>
      </c>
      <c r="G402">
        <v>20</v>
      </c>
      <c r="H402">
        <v>60</v>
      </c>
      <c r="I402">
        <v>25.477777777777778</v>
      </c>
      <c r="J402">
        <v>0</v>
      </c>
      <c r="K402">
        <v>21</v>
      </c>
      <c r="L402">
        <v>30</v>
      </c>
    </row>
    <row r="403" spans="1:12" x14ac:dyDescent="0.25">
      <c r="A403">
        <v>13</v>
      </c>
      <c r="B403" t="s">
        <v>53</v>
      </c>
      <c r="C403" t="s">
        <v>16</v>
      </c>
      <c r="D403" t="s">
        <v>67</v>
      </c>
      <c r="E403" t="s">
        <v>4</v>
      </c>
      <c r="F403">
        <v>530</v>
      </c>
      <c r="G403">
        <v>1800</v>
      </c>
      <c r="H403">
        <v>2500</v>
      </c>
      <c r="I403">
        <v>1663.346</v>
      </c>
      <c r="J403">
        <v>76.841687933337596</v>
      </c>
      <c r="K403">
        <v>1525.06</v>
      </c>
      <c r="L403">
        <v>1773.6</v>
      </c>
    </row>
    <row r="404" spans="1:12" x14ac:dyDescent="0.25">
      <c r="A404">
        <v>13</v>
      </c>
      <c r="B404" t="s">
        <v>53</v>
      </c>
      <c r="C404" t="s">
        <v>16</v>
      </c>
      <c r="D404" t="s">
        <v>70</v>
      </c>
      <c r="E404" t="s">
        <v>4</v>
      </c>
      <c r="F404">
        <v>530</v>
      </c>
      <c r="G404">
        <v>46</v>
      </c>
      <c r="H404">
        <v>52</v>
      </c>
      <c r="I404">
        <v>50.3675</v>
      </c>
      <c r="J404">
        <v>1.6816930952663947</v>
      </c>
      <c r="K404">
        <v>48.16</v>
      </c>
      <c r="L404">
        <v>52.16</v>
      </c>
    </row>
    <row r="405" spans="1:12" x14ac:dyDescent="0.25">
      <c r="A405">
        <v>13</v>
      </c>
      <c r="B405" t="s">
        <v>54</v>
      </c>
      <c r="C405" t="s">
        <v>13</v>
      </c>
      <c r="D405" t="s">
        <v>98</v>
      </c>
      <c r="E405" t="s">
        <v>4</v>
      </c>
      <c r="F405">
        <v>552</v>
      </c>
      <c r="G405">
        <v>134</v>
      </c>
      <c r="H405">
        <v>140</v>
      </c>
      <c r="I405">
        <v>134.9</v>
      </c>
      <c r="J405">
        <v>0</v>
      </c>
      <c r="K405">
        <v>134.80000000000001</v>
      </c>
      <c r="L405">
        <v>135</v>
      </c>
    </row>
    <row r="406" spans="1:12" x14ac:dyDescent="0.25">
      <c r="A406">
        <v>13</v>
      </c>
      <c r="B406" t="s">
        <v>54</v>
      </c>
      <c r="C406" t="s">
        <v>23</v>
      </c>
      <c r="D406" t="s">
        <v>242</v>
      </c>
      <c r="E406" t="s">
        <v>4</v>
      </c>
      <c r="F406">
        <v>86</v>
      </c>
      <c r="G406">
        <v>95</v>
      </c>
      <c r="H406">
        <v>120</v>
      </c>
      <c r="I406">
        <v>109.91071428571429</v>
      </c>
      <c r="J406">
        <v>3.1497039417435602</v>
      </c>
      <c r="K406">
        <v>104</v>
      </c>
      <c r="L406">
        <v>112</v>
      </c>
    </row>
    <row r="407" spans="1:12" x14ac:dyDescent="0.25">
      <c r="A407">
        <v>13</v>
      </c>
      <c r="B407" t="s">
        <v>54</v>
      </c>
      <c r="C407" t="s">
        <v>23</v>
      </c>
      <c r="D407" t="s">
        <v>241</v>
      </c>
      <c r="E407" t="s">
        <v>4</v>
      </c>
      <c r="F407">
        <v>86</v>
      </c>
      <c r="G407">
        <v>0</v>
      </c>
      <c r="H407">
        <v>65</v>
      </c>
      <c r="I407">
        <v>9.4749999999999979</v>
      </c>
      <c r="J407">
        <v>1.5748519708717801</v>
      </c>
      <c r="K407">
        <v>5</v>
      </c>
      <c r="L407">
        <v>15</v>
      </c>
    </row>
    <row r="408" spans="1:12" x14ac:dyDescent="0.25">
      <c r="A408">
        <v>13</v>
      </c>
      <c r="B408" t="s">
        <v>54</v>
      </c>
      <c r="C408" t="s">
        <v>23</v>
      </c>
      <c r="D408" t="s">
        <v>266</v>
      </c>
      <c r="E408" t="s">
        <v>4</v>
      </c>
      <c r="F408">
        <v>86</v>
      </c>
      <c r="G408">
        <v>0</v>
      </c>
      <c r="H408">
        <v>0</v>
      </c>
      <c r="I408" t="e">
        <v>#DIV/0!</v>
      </c>
      <c r="J408" t="e">
        <v>#DIV/0!</v>
      </c>
      <c r="K408">
        <v>0</v>
      </c>
      <c r="L408">
        <v>0</v>
      </c>
    </row>
    <row r="409" spans="1:12" x14ac:dyDescent="0.25">
      <c r="A409">
        <v>13</v>
      </c>
      <c r="B409" t="s">
        <v>54</v>
      </c>
      <c r="C409" t="s">
        <v>23</v>
      </c>
      <c r="D409" t="s">
        <v>267</v>
      </c>
      <c r="E409" t="s">
        <v>4</v>
      </c>
      <c r="F409">
        <v>86</v>
      </c>
      <c r="G409">
        <v>0</v>
      </c>
      <c r="H409">
        <v>0</v>
      </c>
      <c r="I409" t="e">
        <v>#DIV/0!</v>
      </c>
      <c r="J409" t="e">
        <v>#DIV/0!</v>
      </c>
      <c r="K409">
        <v>0</v>
      </c>
      <c r="L409">
        <v>0</v>
      </c>
    </row>
    <row r="410" spans="1:12" x14ac:dyDescent="0.25">
      <c r="A410">
        <v>13</v>
      </c>
      <c r="B410" t="s">
        <v>54</v>
      </c>
      <c r="C410" t="s">
        <v>22</v>
      </c>
      <c r="D410" t="s">
        <v>132</v>
      </c>
      <c r="E410" t="s">
        <v>4</v>
      </c>
      <c r="F410">
        <v>90</v>
      </c>
      <c r="G410">
        <v>160</v>
      </c>
      <c r="H410">
        <v>180</v>
      </c>
      <c r="I410">
        <v>141.72727272727272</v>
      </c>
      <c r="J410">
        <v>0</v>
      </c>
      <c r="K410">
        <v>130</v>
      </c>
      <c r="L410">
        <v>153</v>
      </c>
    </row>
    <row r="411" spans="1:12" x14ac:dyDescent="0.25">
      <c r="A411">
        <v>13</v>
      </c>
      <c r="B411" t="s">
        <v>54</v>
      </c>
      <c r="C411" t="s">
        <v>22</v>
      </c>
      <c r="D411" t="s">
        <v>268</v>
      </c>
      <c r="E411" t="s">
        <v>4</v>
      </c>
      <c r="F411">
        <v>90</v>
      </c>
      <c r="G411">
        <v>0</v>
      </c>
      <c r="H411">
        <v>0</v>
      </c>
      <c r="I411" t="e">
        <v>#DIV/0!</v>
      </c>
      <c r="J411" t="e">
        <v>#DIV/0!</v>
      </c>
      <c r="K411">
        <v>0</v>
      </c>
      <c r="L411">
        <v>0</v>
      </c>
    </row>
    <row r="412" spans="1:12" x14ac:dyDescent="0.25">
      <c r="A412">
        <v>13</v>
      </c>
      <c r="B412" t="s">
        <v>54</v>
      </c>
      <c r="C412" t="s">
        <v>22</v>
      </c>
      <c r="D412" t="s">
        <v>269</v>
      </c>
      <c r="E412" t="s">
        <v>4</v>
      </c>
      <c r="F412">
        <v>90</v>
      </c>
      <c r="G412">
        <v>0</v>
      </c>
      <c r="H412">
        <v>0</v>
      </c>
      <c r="I412" t="e">
        <v>#DIV/0!</v>
      </c>
      <c r="J412" t="e">
        <v>#DIV/0!</v>
      </c>
      <c r="K412">
        <v>0</v>
      </c>
      <c r="L412">
        <v>0</v>
      </c>
    </row>
    <row r="413" spans="1:12" x14ac:dyDescent="0.25">
      <c r="A413">
        <v>13</v>
      </c>
      <c r="B413" t="s">
        <v>54</v>
      </c>
      <c r="C413" t="s">
        <v>22</v>
      </c>
      <c r="D413" t="s">
        <v>133</v>
      </c>
      <c r="E413" t="s">
        <v>4</v>
      </c>
      <c r="F413">
        <v>90</v>
      </c>
      <c r="G413">
        <v>80</v>
      </c>
      <c r="H413">
        <v>120</v>
      </c>
      <c r="I413">
        <v>108</v>
      </c>
      <c r="J413">
        <v>0</v>
      </c>
      <c r="K413">
        <v>96</v>
      </c>
      <c r="L413">
        <v>117</v>
      </c>
    </row>
    <row r="414" spans="1:12" x14ac:dyDescent="0.25">
      <c r="A414">
        <v>14</v>
      </c>
      <c r="B414" t="s">
        <v>53</v>
      </c>
      <c r="C414" t="s">
        <v>18</v>
      </c>
      <c r="D414" t="s">
        <v>55</v>
      </c>
      <c r="E414" t="s">
        <v>4</v>
      </c>
      <c r="F414">
        <v>55</v>
      </c>
      <c r="G414">
        <v>0</v>
      </c>
      <c r="H414">
        <v>5</v>
      </c>
      <c r="I414">
        <v>3.5439024390243907</v>
      </c>
      <c r="J414">
        <v>2.1122320872110372</v>
      </c>
      <c r="K414">
        <v>0.9</v>
      </c>
      <c r="L414">
        <v>8.5</v>
      </c>
    </row>
    <row r="415" spans="1:12" x14ac:dyDescent="0.25">
      <c r="A415">
        <v>14</v>
      </c>
      <c r="B415" t="s">
        <v>54</v>
      </c>
      <c r="C415" t="s">
        <v>18</v>
      </c>
      <c r="D415" t="s">
        <v>114</v>
      </c>
      <c r="E415" t="s">
        <v>4</v>
      </c>
      <c r="F415">
        <v>55</v>
      </c>
      <c r="G415">
        <v>0.5</v>
      </c>
      <c r="H415">
        <v>0.6</v>
      </c>
      <c r="I415">
        <v>5.0250000000000004</v>
      </c>
      <c r="J415">
        <v>0</v>
      </c>
      <c r="K415">
        <v>0.5</v>
      </c>
      <c r="L415">
        <v>18.5</v>
      </c>
    </row>
    <row r="416" spans="1:12" x14ac:dyDescent="0.25">
      <c r="A416">
        <v>14</v>
      </c>
      <c r="B416" t="s">
        <v>54</v>
      </c>
      <c r="C416" t="s">
        <v>18</v>
      </c>
      <c r="D416" t="s">
        <v>115</v>
      </c>
      <c r="E416" t="s">
        <v>4</v>
      </c>
      <c r="F416">
        <v>55</v>
      </c>
      <c r="G416">
        <v>0.5</v>
      </c>
      <c r="H416">
        <v>5</v>
      </c>
      <c r="I416">
        <v>4.1375000000000002</v>
      </c>
      <c r="J416">
        <v>1.6035674514745464</v>
      </c>
      <c r="K416">
        <v>1.8</v>
      </c>
      <c r="L416">
        <v>5</v>
      </c>
    </row>
    <row r="417" spans="1:12" x14ac:dyDescent="0.25">
      <c r="A417">
        <v>14</v>
      </c>
      <c r="B417" t="s">
        <v>54</v>
      </c>
      <c r="C417" t="s">
        <v>18</v>
      </c>
      <c r="D417" t="s">
        <v>116</v>
      </c>
      <c r="E417" t="s">
        <v>4</v>
      </c>
      <c r="F417">
        <v>55</v>
      </c>
      <c r="G417">
        <v>50</v>
      </c>
      <c r="H417">
        <v>300</v>
      </c>
      <c r="I417">
        <v>-125.125</v>
      </c>
      <c r="J417">
        <v>0</v>
      </c>
      <c r="K417">
        <v>-600</v>
      </c>
      <c r="L417">
        <v>274</v>
      </c>
    </row>
    <row r="418" spans="1:12" x14ac:dyDescent="0.25">
      <c r="A418">
        <v>14</v>
      </c>
      <c r="B418" t="s">
        <v>53</v>
      </c>
      <c r="C418" t="s">
        <v>19</v>
      </c>
      <c r="D418" t="s">
        <v>56</v>
      </c>
      <c r="E418" t="s">
        <v>4</v>
      </c>
      <c r="F418">
        <v>75</v>
      </c>
      <c r="G418">
        <v>0</v>
      </c>
      <c r="H418">
        <v>0.15</v>
      </c>
      <c r="I418">
        <v>8.0377358490566028E-2</v>
      </c>
      <c r="J418">
        <v>2.5264924313770493E-2</v>
      </c>
      <c r="K418">
        <v>0.04</v>
      </c>
      <c r="L418">
        <v>0.16</v>
      </c>
    </row>
    <row r="419" spans="1:12" x14ac:dyDescent="0.25">
      <c r="A419">
        <v>14</v>
      </c>
      <c r="B419" t="s">
        <v>54</v>
      </c>
      <c r="C419" t="s">
        <v>19</v>
      </c>
      <c r="D419" t="s">
        <v>122</v>
      </c>
      <c r="E419" t="s">
        <v>4</v>
      </c>
      <c r="F419">
        <v>75</v>
      </c>
      <c r="G419">
        <v>2</v>
      </c>
      <c r="H419">
        <v>6</v>
      </c>
      <c r="I419">
        <v>4.757142857142858</v>
      </c>
      <c r="J419">
        <v>0</v>
      </c>
      <c r="K419">
        <v>2</v>
      </c>
      <c r="L419">
        <v>8.4</v>
      </c>
    </row>
    <row r="420" spans="1:12" x14ac:dyDescent="0.25">
      <c r="A420">
        <v>14</v>
      </c>
      <c r="B420" t="s">
        <v>54</v>
      </c>
      <c r="C420" t="s">
        <v>19</v>
      </c>
      <c r="D420" t="s">
        <v>123</v>
      </c>
      <c r="E420" t="s">
        <v>4</v>
      </c>
      <c r="F420">
        <v>75</v>
      </c>
      <c r="G420">
        <v>1.6</v>
      </c>
      <c r="H420">
        <v>1.8</v>
      </c>
      <c r="I420">
        <v>1.7821428571428568</v>
      </c>
      <c r="J420">
        <v>9.0447663086712919E-16</v>
      </c>
      <c r="K420">
        <v>1.6</v>
      </c>
      <c r="L420">
        <v>1.8</v>
      </c>
    </row>
    <row r="421" spans="1:12" x14ac:dyDescent="0.25">
      <c r="A421">
        <v>14</v>
      </c>
      <c r="B421" t="s">
        <v>54</v>
      </c>
      <c r="C421" t="s">
        <v>19</v>
      </c>
      <c r="D421" t="s">
        <v>126</v>
      </c>
      <c r="E421" t="s">
        <v>4</v>
      </c>
      <c r="F421">
        <v>75</v>
      </c>
      <c r="G421">
        <v>180</v>
      </c>
      <c r="H421">
        <v>200</v>
      </c>
      <c r="I421">
        <v>186.53928571428568</v>
      </c>
      <c r="J421">
        <v>0</v>
      </c>
      <c r="K421">
        <v>177</v>
      </c>
      <c r="L421">
        <v>200</v>
      </c>
    </row>
    <row r="422" spans="1:12" x14ac:dyDescent="0.25">
      <c r="A422">
        <v>14</v>
      </c>
      <c r="B422" t="s">
        <v>53</v>
      </c>
      <c r="C422" t="s">
        <v>20</v>
      </c>
      <c r="D422" t="s">
        <v>56</v>
      </c>
      <c r="E422" t="s">
        <v>4</v>
      </c>
      <c r="F422">
        <v>76</v>
      </c>
      <c r="G422">
        <v>0</v>
      </c>
      <c r="H422">
        <v>0.09</v>
      </c>
      <c r="I422">
        <v>8.5312499999999999E-2</v>
      </c>
      <c r="J422">
        <v>2.1746647251166505E-2</v>
      </c>
      <c r="K422">
        <v>0.04</v>
      </c>
      <c r="L422">
        <v>0.17</v>
      </c>
    </row>
    <row r="423" spans="1:12" x14ac:dyDescent="0.25">
      <c r="A423">
        <v>14</v>
      </c>
      <c r="B423" t="s">
        <v>54</v>
      </c>
      <c r="C423" t="s">
        <v>20</v>
      </c>
      <c r="D423" t="s">
        <v>128</v>
      </c>
      <c r="E423" t="s">
        <v>4</v>
      </c>
      <c r="F423">
        <v>76</v>
      </c>
      <c r="G423">
        <v>0</v>
      </c>
      <c r="H423">
        <v>5</v>
      </c>
      <c r="I423">
        <v>2.3368421052631581</v>
      </c>
      <c r="J423">
        <v>0</v>
      </c>
      <c r="K423">
        <v>1.6</v>
      </c>
      <c r="L423">
        <v>3.8</v>
      </c>
    </row>
    <row r="424" spans="1:12" x14ac:dyDescent="0.25">
      <c r="A424">
        <v>14</v>
      </c>
      <c r="B424" t="s">
        <v>54</v>
      </c>
      <c r="C424" t="s">
        <v>20</v>
      </c>
      <c r="D424" t="s">
        <v>129</v>
      </c>
      <c r="E424" t="s">
        <v>4</v>
      </c>
      <c r="F424">
        <v>76</v>
      </c>
      <c r="G424">
        <v>1.5</v>
      </c>
      <c r="H424">
        <v>2</v>
      </c>
      <c r="I424">
        <v>1.8026315789473673</v>
      </c>
      <c r="J424">
        <v>0</v>
      </c>
      <c r="K424">
        <v>1.8</v>
      </c>
      <c r="L424">
        <v>1.9</v>
      </c>
    </row>
    <row r="425" spans="1:12" x14ac:dyDescent="0.25">
      <c r="A425">
        <v>14</v>
      </c>
      <c r="B425" t="s">
        <v>53</v>
      </c>
      <c r="C425" t="s">
        <v>10</v>
      </c>
      <c r="D425" t="s">
        <v>56</v>
      </c>
      <c r="E425" t="s">
        <v>4</v>
      </c>
      <c r="F425">
        <v>51</v>
      </c>
      <c r="G425">
        <v>0</v>
      </c>
      <c r="H425">
        <v>2.5</v>
      </c>
      <c r="I425">
        <v>2.6723076923076925</v>
      </c>
      <c r="J425">
        <v>0.66535897386490883</v>
      </c>
      <c r="K425">
        <v>1.79</v>
      </c>
      <c r="L425">
        <v>4.0999999999999996</v>
      </c>
    </row>
    <row r="426" spans="1:12" x14ac:dyDescent="0.25">
      <c r="A426">
        <v>14</v>
      </c>
      <c r="B426" t="s">
        <v>53</v>
      </c>
      <c r="C426" t="s">
        <v>24</v>
      </c>
      <c r="D426" t="s">
        <v>72</v>
      </c>
      <c r="E426" t="s">
        <v>4</v>
      </c>
      <c r="F426">
        <v>95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</row>
    <row r="427" spans="1:12" x14ac:dyDescent="0.25">
      <c r="A427">
        <v>14</v>
      </c>
      <c r="B427" t="s">
        <v>53</v>
      </c>
      <c r="C427" t="s">
        <v>6</v>
      </c>
      <c r="D427" t="s">
        <v>56</v>
      </c>
      <c r="E427" t="s">
        <v>4</v>
      </c>
      <c r="F427">
        <v>80</v>
      </c>
      <c r="G427">
        <v>0</v>
      </c>
      <c r="H427">
        <v>0</v>
      </c>
      <c r="I427" t="e">
        <v>#DIV/0!</v>
      </c>
      <c r="J427" t="e">
        <v>#DIV/0!</v>
      </c>
      <c r="K427">
        <v>0</v>
      </c>
      <c r="L427">
        <v>0</v>
      </c>
    </row>
    <row r="428" spans="1:12" x14ac:dyDescent="0.25">
      <c r="A428">
        <v>14</v>
      </c>
      <c r="B428" t="s">
        <v>54</v>
      </c>
      <c r="C428" t="s">
        <v>8</v>
      </c>
      <c r="D428" s="132" t="s">
        <v>233</v>
      </c>
      <c r="E428" t="s">
        <v>4</v>
      </c>
      <c r="F428">
        <v>33</v>
      </c>
      <c r="G428">
        <v>0</v>
      </c>
      <c r="H428">
        <v>0</v>
      </c>
      <c r="I428" t="e">
        <v>#DIV/0!</v>
      </c>
      <c r="J428" t="e">
        <v>#DIV/0!</v>
      </c>
      <c r="K428">
        <v>0</v>
      </c>
      <c r="L428">
        <v>0</v>
      </c>
    </row>
    <row r="429" spans="1:12" x14ac:dyDescent="0.25">
      <c r="A429">
        <v>14</v>
      </c>
      <c r="B429" t="s">
        <v>54</v>
      </c>
      <c r="C429" t="s">
        <v>12</v>
      </c>
      <c r="D429" t="s">
        <v>90</v>
      </c>
      <c r="E429" t="s">
        <v>4</v>
      </c>
      <c r="F429">
        <v>540</v>
      </c>
      <c r="G429">
        <v>32</v>
      </c>
      <c r="H429">
        <v>35</v>
      </c>
      <c r="I429">
        <v>31.307692307692307</v>
      </c>
      <c r="J429">
        <v>0</v>
      </c>
      <c r="K429">
        <v>0</v>
      </c>
      <c r="L429">
        <v>34.9</v>
      </c>
    </row>
    <row r="430" spans="1:12" x14ac:dyDescent="0.25">
      <c r="A430">
        <v>14</v>
      </c>
      <c r="B430" t="s">
        <v>54</v>
      </c>
      <c r="C430" t="s">
        <v>12</v>
      </c>
      <c r="D430" t="s">
        <v>91</v>
      </c>
      <c r="E430" t="s">
        <v>4</v>
      </c>
      <c r="F430">
        <v>540</v>
      </c>
      <c r="G430">
        <v>3.3</v>
      </c>
      <c r="H430">
        <v>5</v>
      </c>
      <c r="I430">
        <v>3.4315384615384619</v>
      </c>
      <c r="J430">
        <v>0</v>
      </c>
      <c r="K430">
        <v>0</v>
      </c>
      <c r="L430">
        <v>4.13</v>
      </c>
    </row>
    <row r="431" spans="1:12" x14ac:dyDescent="0.25">
      <c r="A431">
        <v>14</v>
      </c>
      <c r="B431" t="s">
        <v>54</v>
      </c>
      <c r="C431" t="s">
        <v>21</v>
      </c>
      <c r="D431" t="s">
        <v>179</v>
      </c>
      <c r="E431" t="s">
        <v>4</v>
      </c>
      <c r="F431">
        <v>301</v>
      </c>
      <c r="G431">
        <v>2</v>
      </c>
      <c r="H431">
        <v>8</v>
      </c>
      <c r="I431">
        <v>6</v>
      </c>
      <c r="J431">
        <v>0</v>
      </c>
      <c r="K431">
        <v>6</v>
      </c>
      <c r="L431">
        <v>6</v>
      </c>
    </row>
    <row r="432" spans="1:12" x14ac:dyDescent="0.25">
      <c r="A432">
        <v>14</v>
      </c>
      <c r="B432" t="s">
        <v>54</v>
      </c>
      <c r="C432" t="s">
        <v>21</v>
      </c>
      <c r="D432" t="s">
        <v>180</v>
      </c>
      <c r="E432" t="s">
        <v>4</v>
      </c>
      <c r="F432">
        <v>301</v>
      </c>
      <c r="G432">
        <v>35</v>
      </c>
      <c r="H432">
        <v>36.5</v>
      </c>
      <c r="I432">
        <v>36.016666666666666</v>
      </c>
      <c r="J432">
        <v>0</v>
      </c>
      <c r="K432">
        <v>35.4</v>
      </c>
      <c r="L432">
        <v>37.1</v>
      </c>
    </row>
    <row r="433" spans="1:12" x14ac:dyDescent="0.25">
      <c r="A433">
        <v>14</v>
      </c>
      <c r="B433" t="s">
        <v>53</v>
      </c>
      <c r="C433" t="s">
        <v>21</v>
      </c>
      <c r="D433" t="s">
        <v>57</v>
      </c>
      <c r="E433" t="s">
        <v>4</v>
      </c>
      <c r="F433">
        <v>301</v>
      </c>
      <c r="G433">
        <v>34</v>
      </c>
      <c r="H433">
        <v>36</v>
      </c>
      <c r="I433">
        <v>36.407692307692301</v>
      </c>
      <c r="J433">
        <v>3.6810784372977521</v>
      </c>
      <c r="K433">
        <v>32.799999999999997</v>
      </c>
      <c r="L433">
        <v>52.5</v>
      </c>
    </row>
    <row r="434" spans="1:12" x14ac:dyDescent="0.25">
      <c r="A434">
        <v>14</v>
      </c>
      <c r="B434" t="s">
        <v>53</v>
      </c>
      <c r="C434" t="s">
        <v>21</v>
      </c>
      <c r="D434" t="s">
        <v>57</v>
      </c>
      <c r="E434" t="s">
        <v>4</v>
      </c>
      <c r="F434">
        <v>301</v>
      </c>
      <c r="G434">
        <v>50</v>
      </c>
      <c r="H434">
        <v>52</v>
      </c>
      <c r="I434">
        <v>51.094999999999999</v>
      </c>
      <c r="J434">
        <v>3.7960471130124986</v>
      </c>
      <c r="K434">
        <v>35.5</v>
      </c>
      <c r="L434">
        <v>53.4</v>
      </c>
    </row>
    <row r="435" spans="1:12" x14ac:dyDescent="0.25">
      <c r="A435">
        <v>14</v>
      </c>
      <c r="B435" t="s">
        <v>54</v>
      </c>
      <c r="C435" t="s">
        <v>14</v>
      </c>
      <c r="D435" t="s">
        <v>104</v>
      </c>
      <c r="E435" t="s">
        <v>4</v>
      </c>
      <c r="F435">
        <v>520</v>
      </c>
      <c r="G435">
        <v>2</v>
      </c>
      <c r="H435">
        <v>8</v>
      </c>
      <c r="I435">
        <v>6.0857142857142863</v>
      </c>
      <c r="J435">
        <v>0</v>
      </c>
      <c r="K435">
        <v>5.6</v>
      </c>
      <c r="L435">
        <v>7.1</v>
      </c>
    </row>
    <row r="436" spans="1:12" x14ac:dyDescent="0.25">
      <c r="A436">
        <v>14</v>
      </c>
      <c r="B436" t="s">
        <v>54</v>
      </c>
      <c r="C436" t="s">
        <v>14</v>
      </c>
      <c r="D436" t="s">
        <v>105</v>
      </c>
      <c r="E436" t="s">
        <v>4</v>
      </c>
      <c r="F436">
        <v>520</v>
      </c>
      <c r="G436">
        <v>-2</v>
      </c>
      <c r="H436">
        <v>8</v>
      </c>
      <c r="I436">
        <v>5.9285714285714288</v>
      </c>
      <c r="J436">
        <v>0</v>
      </c>
      <c r="K436">
        <v>5.4</v>
      </c>
      <c r="L436">
        <v>6.5</v>
      </c>
    </row>
    <row r="437" spans="1:12" x14ac:dyDescent="0.25">
      <c r="A437">
        <v>14</v>
      </c>
      <c r="B437" t="s">
        <v>53</v>
      </c>
      <c r="C437" t="s">
        <v>14</v>
      </c>
      <c r="D437" t="s">
        <v>67</v>
      </c>
      <c r="E437" t="s">
        <v>4</v>
      </c>
      <c r="F437">
        <v>520</v>
      </c>
      <c r="G437">
        <v>1600</v>
      </c>
      <c r="H437">
        <v>2500</v>
      </c>
      <c r="I437">
        <v>1499.4666666666669</v>
      </c>
      <c r="J437">
        <v>80.004716527631473</v>
      </c>
      <c r="K437">
        <v>1402.3</v>
      </c>
      <c r="L437">
        <v>1635</v>
      </c>
    </row>
    <row r="438" spans="1:12" x14ac:dyDescent="0.25">
      <c r="A438">
        <v>14</v>
      </c>
      <c r="B438" t="s">
        <v>53</v>
      </c>
      <c r="C438" t="s">
        <v>14</v>
      </c>
      <c r="D438" t="s">
        <v>67</v>
      </c>
      <c r="E438" t="s">
        <v>4</v>
      </c>
      <c r="F438">
        <v>520</v>
      </c>
      <c r="G438">
        <v>1500</v>
      </c>
      <c r="H438">
        <v>2000</v>
      </c>
      <c r="I438">
        <v>1597.7</v>
      </c>
      <c r="J438" t="e">
        <v>#DIV/0!</v>
      </c>
      <c r="K438">
        <v>1597.7</v>
      </c>
      <c r="L438">
        <v>1597.7</v>
      </c>
    </row>
    <row r="439" spans="1:12" x14ac:dyDescent="0.25">
      <c r="A439">
        <v>14</v>
      </c>
      <c r="B439" t="s">
        <v>54</v>
      </c>
      <c r="C439" t="s">
        <v>16</v>
      </c>
      <c r="D439" t="s">
        <v>111</v>
      </c>
      <c r="E439" t="s">
        <v>4</v>
      </c>
      <c r="F439">
        <v>530</v>
      </c>
      <c r="G439">
        <v>2</v>
      </c>
      <c r="H439">
        <v>10</v>
      </c>
      <c r="I439">
        <v>4.9363636363636365</v>
      </c>
      <c r="J439">
        <v>0</v>
      </c>
      <c r="K439">
        <v>3.5</v>
      </c>
      <c r="L439">
        <v>10</v>
      </c>
    </row>
    <row r="440" spans="1:12" x14ac:dyDescent="0.25">
      <c r="A440">
        <v>14</v>
      </c>
      <c r="B440" t="s">
        <v>54</v>
      </c>
      <c r="C440" t="s">
        <v>16</v>
      </c>
      <c r="D440" t="s">
        <v>109</v>
      </c>
      <c r="E440" t="s">
        <v>4</v>
      </c>
      <c r="F440">
        <v>530</v>
      </c>
      <c r="G440">
        <v>10</v>
      </c>
      <c r="H440">
        <v>14</v>
      </c>
      <c r="I440">
        <v>12.209090909090911</v>
      </c>
      <c r="J440">
        <v>0</v>
      </c>
      <c r="K440">
        <v>11.8</v>
      </c>
      <c r="L440">
        <v>13</v>
      </c>
    </row>
    <row r="441" spans="1:12" x14ac:dyDescent="0.25">
      <c r="A441">
        <v>14</v>
      </c>
      <c r="B441" t="s">
        <v>54</v>
      </c>
      <c r="C441" t="s">
        <v>16</v>
      </c>
      <c r="D441" t="s">
        <v>110</v>
      </c>
      <c r="E441" t="s">
        <v>4</v>
      </c>
      <c r="F441">
        <v>530</v>
      </c>
      <c r="G441">
        <v>20</v>
      </c>
      <c r="H441">
        <v>60</v>
      </c>
      <c r="I441">
        <v>23.33636363636364</v>
      </c>
      <c r="J441">
        <v>0</v>
      </c>
      <c r="K441">
        <v>19</v>
      </c>
      <c r="L441">
        <v>30</v>
      </c>
    </row>
    <row r="442" spans="1:12" x14ac:dyDescent="0.25">
      <c r="A442">
        <v>14</v>
      </c>
      <c r="B442" t="s">
        <v>53</v>
      </c>
      <c r="C442" t="s">
        <v>16</v>
      </c>
      <c r="D442" t="s">
        <v>67</v>
      </c>
      <c r="E442" t="s">
        <v>4</v>
      </c>
      <c r="F442">
        <v>530</v>
      </c>
      <c r="G442">
        <v>1800</v>
      </c>
      <c r="H442">
        <v>2500</v>
      </c>
      <c r="I442">
        <v>1759.4818181818182</v>
      </c>
      <c r="J442">
        <v>75.960930196803361</v>
      </c>
      <c r="K442">
        <v>1594.4</v>
      </c>
      <c r="L442">
        <v>1858.81</v>
      </c>
    </row>
    <row r="443" spans="1:12" x14ac:dyDescent="0.25">
      <c r="A443">
        <v>14</v>
      </c>
      <c r="B443" t="s">
        <v>53</v>
      </c>
      <c r="C443" t="s">
        <v>16</v>
      </c>
      <c r="D443" t="s">
        <v>70</v>
      </c>
      <c r="E443" t="s">
        <v>4</v>
      </c>
      <c r="F443">
        <v>530</v>
      </c>
      <c r="G443">
        <v>46</v>
      </c>
      <c r="H443">
        <v>52</v>
      </c>
      <c r="I443">
        <v>48.602499999999999</v>
      </c>
      <c r="J443">
        <v>0.9417138631240376</v>
      </c>
      <c r="K443">
        <v>47.28</v>
      </c>
      <c r="L443">
        <v>49.51</v>
      </c>
    </row>
    <row r="444" spans="1:12" x14ac:dyDescent="0.25">
      <c r="A444">
        <v>14</v>
      </c>
      <c r="B444" t="s">
        <v>54</v>
      </c>
      <c r="C444" t="s">
        <v>13</v>
      </c>
      <c r="D444" t="s">
        <v>98</v>
      </c>
      <c r="E444" t="s">
        <v>4</v>
      </c>
      <c r="F444">
        <v>552</v>
      </c>
      <c r="G444">
        <v>134</v>
      </c>
      <c r="H444">
        <v>140</v>
      </c>
      <c r="I444">
        <v>134.73333333333335</v>
      </c>
      <c r="J444">
        <v>0</v>
      </c>
      <c r="K444">
        <v>134.6</v>
      </c>
      <c r="L444">
        <v>135</v>
      </c>
    </row>
    <row r="445" spans="1:12" x14ac:dyDescent="0.25">
      <c r="A445">
        <v>14</v>
      </c>
      <c r="B445" t="s">
        <v>54</v>
      </c>
      <c r="C445" t="s">
        <v>23</v>
      </c>
      <c r="D445" t="s">
        <v>242</v>
      </c>
      <c r="E445" t="s">
        <v>4</v>
      </c>
      <c r="F445">
        <v>86</v>
      </c>
      <c r="G445">
        <v>95</v>
      </c>
      <c r="H445">
        <v>120</v>
      </c>
      <c r="I445">
        <v>109.46666666666667</v>
      </c>
      <c r="J445">
        <v>4.6609159969939906</v>
      </c>
      <c r="K445">
        <v>99</v>
      </c>
      <c r="L445">
        <v>118</v>
      </c>
    </row>
    <row r="446" spans="1:12" x14ac:dyDescent="0.25">
      <c r="A446">
        <v>14</v>
      </c>
      <c r="B446" t="s">
        <v>54</v>
      </c>
      <c r="C446" t="s">
        <v>23</v>
      </c>
      <c r="D446" t="s">
        <v>241</v>
      </c>
      <c r="E446" t="s">
        <v>4</v>
      </c>
      <c r="F446">
        <v>86</v>
      </c>
      <c r="G446">
        <v>0</v>
      </c>
      <c r="H446">
        <v>65</v>
      </c>
      <c r="I446">
        <v>14.843333333333334</v>
      </c>
      <c r="J446">
        <v>2.3304579984969953</v>
      </c>
      <c r="K446">
        <v>0.1</v>
      </c>
      <c r="L446">
        <v>50</v>
      </c>
    </row>
    <row r="447" spans="1:12" x14ac:dyDescent="0.25">
      <c r="A447">
        <v>14</v>
      </c>
      <c r="B447" t="s">
        <v>54</v>
      </c>
      <c r="C447" t="s">
        <v>23</v>
      </c>
      <c r="D447" t="s">
        <v>266</v>
      </c>
      <c r="E447" t="s">
        <v>4</v>
      </c>
      <c r="F447">
        <v>86</v>
      </c>
      <c r="G447">
        <v>0</v>
      </c>
      <c r="H447">
        <v>0</v>
      </c>
      <c r="I447" t="e">
        <v>#DIV/0!</v>
      </c>
      <c r="J447" t="e">
        <v>#DIV/0!</v>
      </c>
      <c r="K447">
        <v>0</v>
      </c>
      <c r="L447">
        <v>0</v>
      </c>
    </row>
    <row r="448" spans="1:12" x14ac:dyDescent="0.25">
      <c r="A448">
        <v>14</v>
      </c>
      <c r="B448" t="s">
        <v>54</v>
      </c>
      <c r="C448" t="s">
        <v>23</v>
      </c>
      <c r="D448" t="s">
        <v>267</v>
      </c>
      <c r="E448" t="s">
        <v>4</v>
      </c>
      <c r="F448">
        <v>86</v>
      </c>
      <c r="G448">
        <v>0</v>
      </c>
      <c r="H448">
        <v>0</v>
      </c>
      <c r="I448" t="e">
        <v>#DIV/0!</v>
      </c>
      <c r="J448" t="e">
        <v>#DIV/0!</v>
      </c>
      <c r="K448">
        <v>0</v>
      </c>
      <c r="L448">
        <v>0</v>
      </c>
    </row>
    <row r="449" spans="1:12" x14ac:dyDescent="0.25">
      <c r="A449">
        <v>14</v>
      </c>
      <c r="B449" t="s">
        <v>54</v>
      </c>
      <c r="C449" t="s">
        <v>22</v>
      </c>
      <c r="D449" t="s">
        <v>132</v>
      </c>
      <c r="E449" t="s">
        <v>4</v>
      </c>
      <c r="F449">
        <v>90</v>
      </c>
      <c r="G449">
        <v>160</v>
      </c>
      <c r="H449">
        <v>180</v>
      </c>
      <c r="I449">
        <v>147.83333333333334</v>
      </c>
      <c r="J449">
        <v>0</v>
      </c>
      <c r="K449">
        <v>130</v>
      </c>
      <c r="L449">
        <v>162</v>
      </c>
    </row>
    <row r="450" spans="1:12" x14ac:dyDescent="0.25">
      <c r="A450">
        <v>14</v>
      </c>
      <c r="B450" t="s">
        <v>54</v>
      </c>
      <c r="C450" t="s">
        <v>22</v>
      </c>
      <c r="D450" t="s">
        <v>268</v>
      </c>
      <c r="E450" t="s">
        <v>4</v>
      </c>
      <c r="F450">
        <v>90</v>
      </c>
      <c r="G450">
        <v>0</v>
      </c>
      <c r="H450">
        <v>0</v>
      </c>
      <c r="I450" t="e">
        <v>#DIV/0!</v>
      </c>
      <c r="J450" t="e">
        <v>#DIV/0!</v>
      </c>
      <c r="K450">
        <v>0</v>
      </c>
      <c r="L450">
        <v>0</v>
      </c>
    </row>
    <row r="451" spans="1:12" x14ac:dyDescent="0.25">
      <c r="A451">
        <v>14</v>
      </c>
      <c r="B451" t="s">
        <v>54</v>
      </c>
      <c r="C451" t="s">
        <v>22</v>
      </c>
      <c r="D451" t="s">
        <v>269</v>
      </c>
      <c r="E451" t="s">
        <v>4</v>
      </c>
      <c r="F451">
        <v>90</v>
      </c>
      <c r="G451">
        <v>0</v>
      </c>
      <c r="H451">
        <v>0</v>
      </c>
      <c r="I451" t="e">
        <v>#DIV/0!</v>
      </c>
      <c r="J451" t="e">
        <v>#DIV/0!</v>
      </c>
      <c r="K451">
        <v>0</v>
      </c>
      <c r="L451">
        <v>0</v>
      </c>
    </row>
    <row r="452" spans="1:12" x14ac:dyDescent="0.25">
      <c r="A452">
        <v>14</v>
      </c>
      <c r="B452" t="s">
        <v>54</v>
      </c>
      <c r="C452" t="s">
        <v>22</v>
      </c>
      <c r="D452" t="s">
        <v>133</v>
      </c>
      <c r="E452" t="s">
        <v>4</v>
      </c>
      <c r="F452">
        <v>90</v>
      </c>
      <c r="G452">
        <v>80</v>
      </c>
      <c r="H452">
        <v>120</v>
      </c>
      <c r="I452">
        <v>99.333333333333329</v>
      </c>
      <c r="J452">
        <v>0</v>
      </c>
      <c r="K452">
        <v>0</v>
      </c>
      <c r="L452">
        <v>116</v>
      </c>
    </row>
    <row r="453" spans="1:12" x14ac:dyDescent="0.25">
      <c r="A453" s="107">
        <v>12</v>
      </c>
      <c r="B453" s="107" t="s">
        <v>53</v>
      </c>
      <c r="C453" s="107" t="s">
        <v>18</v>
      </c>
      <c r="D453" s="107" t="s">
        <v>55</v>
      </c>
      <c r="E453" s="107" t="s">
        <v>4</v>
      </c>
      <c r="F453" s="107">
        <v>55</v>
      </c>
      <c r="G453" s="107">
        <v>0</v>
      </c>
      <c r="H453" s="107">
        <v>5</v>
      </c>
      <c r="I453" s="107">
        <v>2.5548000000000002</v>
      </c>
      <c r="J453" s="107">
        <v>1.6041853391705199</v>
      </c>
      <c r="K453" s="107">
        <v>0.4</v>
      </c>
      <c r="L453" s="107">
        <v>11</v>
      </c>
    </row>
    <row r="454" spans="1:12" x14ac:dyDescent="0.25">
      <c r="A454" s="107">
        <v>12</v>
      </c>
      <c r="B454" s="107" t="s">
        <v>54</v>
      </c>
      <c r="C454" s="107" t="s">
        <v>18</v>
      </c>
      <c r="D454" s="107" t="s">
        <v>114</v>
      </c>
      <c r="E454" s="107" t="s">
        <v>4</v>
      </c>
      <c r="F454" s="107">
        <v>55</v>
      </c>
      <c r="G454" s="107">
        <v>0</v>
      </c>
      <c r="H454" s="107">
        <v>0</v>
      </c>
      <c r="I454" s="107" t="e">
        <v>#DIV/0!</v>
      </c>
      <c r="J454" s="107" t="e">
        <v>#DIV/0!</v>
      </c>
      <c r="K454" s="107">
        <v>0</v>
      </c>
      <c r="L454" s="107">
        <v>0</v>
      </c>
    </row>
    <row r="455" spans="1:12" x14ac:dyDescent="0.25">
      <c r="A455" s="107">
        <v>12</v>
      </c>
      <c r="B455" s="107" t="s">
        <v>54</v>
      </c>
      <c r="C455" s="107" t="s">
        <v>18</v>
      </c>
      <c r="D455" s="107" t="s">
        <v>115</v>
      </c>
      <c r="E455" s="107" t="s">
        <v>4</v>
      </c>
      <c r="F455" s="107">
        <v>55</v>
      </c>
      <c r="G455" s="107">
        <v>0</v>
      </c>
      <c r="H455" s="107">
        <v>0</v>
      </c>
      <c r="I455" s="107" t="e">
        <v>#DIV/0!</v>
      </c>
      <c r="J455" s="107" t="e">
        <v>#DIV/0!</v>
      </c>
      <c r="K455" s="107">
        <v>0</v>
      </c>
      <c r="L455" s="107">
        <v>0</v>
      </c>
    </row>
    <row r="456" spans="1:12" x14ac:dyDescent="0.25">
      <c r="A456" s="107">
        <v>12</v>
      </c>
      <c r="B456" s="107" t="s">
        <v>54</v>
      </c>
      <c r="C456" s="107" t="s">
        <v>18</v>
      </c>
      <c r="D456" s="107" t="s">
        <v>116</v>
      </c>
      <c r="E456" s="107" t="s">
        <v>4</v>
      </c>
      <c r="F456" s="107">
        <v>55</v>
      </c>
      <c r="G456" s="107">
        <v>0</v>
      </c>
      <c r="H456" s="107">
        <v>0</v>
      </c>
      <c r="I456" s="107" t="e">
        <v>#DIV/0!</v>
      </c>
      <c r="J456" s="107" t="e">
        <v>#DIV/0!</v>
      </c>
      <c r="K456" s="107">
        <v>0</v>
      </c>
      <c r="L456" s="107">
        <v>0</v>
      </c>
    </row>
    <row r="457" spans="1:12" x14ac:dyDescent="0.25">
      <c r="A457" s="107">
        <v>12</v>
      </c>
      <c r="B457" s="107" t="s">
        <v>53</v>
      </c>
      <c r="C457" s="107" t="s">
        <v>19</v>
      </c>
      <c r="D457" s="107" t="s">
        <v>56</v>
      </c>
      <c r="E457" s="107" t="s">
        <v>4</v>
      </c>
      <c r="F457" s="107">
        <v>75</v>
      </c>
      <c r="G457" s="107">
        <v>0</v>
      </c>
      <c r="H457" s="107">
        <v>0.15</v>
      </c>
      <c r="I457" s="107">
        <v>8.5070422535211285E-2</v>
      </c>
      <c r="J457" s="107">
        <v>3.8391711882221173E-2</v>
      </c>
      <c r="K457" s="107">
        <v>0.03</v>
      </c>
      <c r="L457" s="107">
        <v>0.24</v>
      </c>
    </row>
    <row r="458" spans="1:12" x14ac:dyDescent="0.25">
      <c r="A458" s="107">
        <v>12</v>
      </c>
      <c r="B458" s="107" t="s">
        <v>54</v>
      </c>
      <c r="C458" s="107" t="s">
        <v>19</v>
      </c>
      <c r="D458" s="107" t="s">
        <v>122</v>
      </c>
      <c r="E458" s="107" t="s">
        <v>4</v>
      </c>
      <c r="F458" s="107">
        <v>75</v>
      </c>
      <c r="G458" s="107">
        <v>2</v>
      </c>
      <c r="H458" s="107">
        <v>6</v>
      </c>
      <c r="I458" s="107">
        <v>4.5533333333333328</v>
      </c>
      <c r="J458" s="107">
        <v>0</v>
      </c>
      <c r="K458" s="107">
        <v>2</v>
      </c>
      <c r="L458" s="107">
        <v>6</v>
      </c>
    </row>
    <row r="459" spans="1:12" x14ac:dyDescent="0.25">
      <c r="A459" s="107">
        <v>12</v>
      </c>
      <c r="B459" s="107" t="s">
        <v>54</v>
      </c>
      <c r="C459" s="107" t="s">
        <v>19</v>
      </c>
      <c r="D459" s="107" t="s">
        <v>123</v>
      </c>
      <c r="E459" s="107" t="s">
        <v>4</v>
      </c>
      <c r="F459" s="107">
        <v>75</v>
      </c>
      <c r="G459" s="107">
        <v>1.6</v>
      </c>
      <c r="H459" s="107">
        <v>1.8</v>
      </c>
      <c r="I459" s="107">
        <v>1.7933333333333328</v>
      </c>
      <c r="J459" s="107">
        <v>9.0336205665339228E-16</v>
      </c>
      <c r="K459" s="107">
        <v>1.7</v>
      </c>
      <c r="L459" s="107">
        <v>1.9</v>
      </c>
    </row>
    <row r="460" spans="1:12" x14ac:dyDescent="0.25">
      <c r="A460" s="107">
        <v>12</v>
      </c>
      <c r="B460" s="107" t="s">
        <v>54</v>
      </c>
      <c r="C460" s="107" t="s">
        <v>19</v>
      </c>
      <c r="D460" s="107" t="s">
        <v>126</v>
      </c>
      <c r="E460" s="107" t="s">
        <v>4</v>
      </c>
      <c r="F460" s="107">
        <v>75</v>
      </c>
      <c r="G460" s="107">
        <v>180</v>
      </c>
      <c r="H460" s="107">
        <v>200</v>
      </c>
      <c r="I460" s="107">
        <v>182.72333333333333</v>
      </c>
      <c r="J460" s="107">
        <v>0</v>
      </c>
      <c r="K460" s="107">
        <v>168.3</v>
      </c>
      <c r="L460" s="107">
        <v>200</v>
      </c>
    </row>
    <row r="461" spans="1:12" x14ac:dyDescent="0.25">
      <c r="A461" s="107">
        <v>12</v>
      </c>
      <c r="B461" s="107" t="s">
        <v>53</v>
      </c>
      <c r="C461" s="107" t="s">
        <v>20</v>
      </c>
      <c r="D461" s="107" t="s">
        <v>56</v>
      </c>
      <c r="E461" s="107" t="s">
        <v>4</v>
      </c>
      <c r="F461" s="107">
        <v>76</v>
      </c>
      <c r="G461" s="107">
        <v>0</v>
      </c>
      <c r="H461" s="107">
        <v>0.09</v>
      </c>
      <c r="I461" s="107">
        <v>9.7333333333333313E-2</v>
      </c>
      <c r="J461" s="107">
        <v>4.9535697337722666E-2</v>
      </c>
      <c r="K461" s="107">
        <v>0.04</v>
      </c>
      <c r="L461" s="107">
        <v>0.39</v>
      </c>
    </row>
    <row r="462" spans="1:12" x14ac:dyDescent="0.25">
      <c r="A462" s="107">
        <v>12</v>
      </c>
      <c r="B462" s="107" t="s">
        <v>54</v>
      </c>
      <c r="C462" s="107" t="s">
        <v>20</v>
      </c>
      <c r="D462" s="107" t="s">
        <v>128</v>
      </c>
      <c r="E462" s="107" t="s">
        <v>4</v>
      </c>
      <c r="F462" s="107">
        <v>76</v>
      </c>
      <c r="G462" s="107">
        <v>0</v>
      </c>
      <c r="H462" s="107">
        <v>5</v>
      </c>
      <c r="I462" s="107">
        <v>2.4392857142857145</v>
      </c>
      <c r="J462" s="107">
        <v>0</v>
      </c>
      <c r="K462" s="107">
        <v>1.7</v>
      </c>
      <c r="L462" s="107">
        <v>6.2</v>
      </c>
    </row>
    <row r="463" spans="1:12" x14ac:dyDescent="0.25">
      <c r="A463" s="107">
        <v>12</v>
      </c>
      <c r="B463" s="107" t="s">
        <v>54</v>
      </c>
      <c r="C463" s="107" t="s">
        <v>20</v>
      </c>
      <c r="D463" s="107" t="s">
        <v>129</v>
      </c>
      <c r="E463" s="107" t="s">
        <v>4</v>
      </c>
      <c r="F463" s="107">
        <v>76</v>
      </c>
      <c r="G463" s="107">
        <v>1.5</v>
      </c>
      <c r="H463" s="107">
        <v>2</v>
      </c>
      <c r="I463" s="107">
        <v>1.8428571428571423</v>
      </c>
      <c r="J463" s="107">
        <v>0</v>
      </c>
      <c r="K463" s="107">
        <v>1.8</v>
      </c>
      <c r="L463" s="107">
        <v>2</v>
      </c>
    </row>
    <row r="464" spans="1:12" x14ac:dyDescent="0.25">
      <c r="A464" s="107">
        <v>12</v>
      </c>
      <c r="B464" s="107" t="s">
        <v>53</v>
      </c>
      <c r="C464" s="107" t="s">
        <v>10</v>
      </c>
      <c r="D464" s="107" t="s">
        <v>56</v>
      </c>
      <c r="E464" s="107" t="s">
        <v>4</v>
      </c>
      <c r="F464" s="107">
        <v>51</v>
      </c>
      <c r="G464" s="107">
        <v>0</v>
      </c>
      <c r="H464" s="107">
        <v>2.5</v>
      </c>
      <c r="I464" s="107">
        <v>2.5217647058823531</v>
      </c>
      <c r="J464" s="107">
        <v>0.36028175248889316</v>
      </c>
      <c r="K464" s="107">
        <v>2.0699999999999998</v>
      </c>
      <c r="L464" s="107">
        <v>3.45</v>
      </c>
    </row>
    <row r="465" spans="1:12" x14ac:dyDescent="0.25">
      <c r="A465" s="107">
        <v>12</v>
      </c>
      <c r="B465" s="107" t="s">
        <v>53</v>
      </c>
      <c r="C465" s="107" t="s">
        <v>24</v>
      </c>
      <c r="D465" s="107" t="s">
        <v>72</v>
      </c>
      <c r="E465" s="107" t="s">
        <v>4</v>
      </c>
      <c r="F465" s="107">
        <v>95</v>
      </c>
      <c r="G465" s="107">
        <v>0</v>
      </c>
      <c r="H465" s="107">
        <v>0</v>
      </c>
      <c r="I465" s="107">
        <v>0</v>
      </c>
      <c r="J465" s="107">
        <v>0</v>
      </c>
      <c r="K465" s="107">
        <v>0</v>
      </c>
      <c r="L465" s="107">
        <v>0</v>
      </c>
    </row>
    <row r="466" spans="1:12" x14ac:dyDescent="0.25">
      <c r="A466" s="107">
        <v>12</v>
      </c>
      <c r="B466" s="107" t="s">
        <v>53</v>
      </c>
      <c r="C466" s="107" t="s">
        <v>6</v>
      </c>
      <c r="D466" s="107" t="s">
        <v>56</v>
      </c>
      <c r="E466" s="107" t="s">
        <v>4</v>
      </c>
      <c r="F466" s="107">
        <v>80</v>
      </c>
      <c r="G466" s="107">
        <v>0</v>
      </c>
      <c r="H466" s="107">
        <v>0</v>
      </c>
      <c r="I466" s="107" t="e">
        <v>#DIV/0!</v>
      </c>
      <c r="J466" s="107" t="e">
        <v>#DIV/0!</v>
      </c>
      <c r="K466" s="107">
        <v>0</v>
      </c>
      <c r="L466" s="107">
        <v>0</v>
      </c>
    </row>
    <row r="467" spans="1:12" x14ac:dyDescent="0.25">
      <c r="A467" s="107">
        <v>12</v>
      </c>
      <c r="B467" s="107" t="s">
        <v>54</v>
      </c>
      <c r="C467" s="107" t="s">
        <v>8</v>
      </c>
      <c r="D467" s="132" t="s">
        <v>233</v>
      </c>
      <c r="E467" s="107" t="s">
        <v>4</v>
      </c>
      <c r="F467" s="107">
        <v>33</v>
      </c>
      <c r="G467" s="107">
        <v>0</v>
      </c>
      <c r="H467" s="107">
        <v>0</v>
      </c>
      <c r="I467" s="107" t="e">
        <v>#DIV/0!</v>
      </c>
      <c r="J467" s="107" t="e">
        <v>#DIV/0!</v>
      </c>
      <c r="K467" s="107">
        <v>0</v>
      </c>
      <c r="L467" s="107">
        <v>0</v>
      </c>
    </row>
    <row r="468" spans="1:12" x14ac:dyDescent="0.25">
      <c r="A468" s="107">
        <v>12</v>
      </c>
      <c r="B468" s="107" t="s">
        <v>54</v>
      </c>
      <c r="C468" s="107" t="s">
        <v>12</v>
      </c>
      <c r="D468" s="107" t="s">
        <v>90</v>
      </c>
      <c r="E468" s="107" t="s">
        <v>4</v>
      </c>
      <c r="F468" s="107">
        <v>540</v>
      </c>
      <c r="G468" s="107">
        <v>32</v>
      </c>
      <c r="H468" s="107">
        <v>35</v>
      </c>
      <c r="I468" s="107">
        <v>33.103333333333332</v>
      </c>
      <c r="J468" s="107">
        <v>0</v>
      </c>
      <c r="K468" s="107">
        <v>32.29</v>
      </c>
      <c r="L468" s="107">
        <v>33.700000000000003</v>
      </c>
    </row>
    <row r="469" spans="1:12" x14ac:dyDescent="0.25">
      <c r="A469" s="107">
        <v>12</v>
      </c>
      <c r="B469" s="107" t="s">
        <v>54</v>
      </c>
      <c r="C469" s="107" t="s">
        <v>12</v>
      </c>
      <c r="D469" s="107" t="s">
        <v>91</v>
      </c>
      <c r="E469" s="107" t="s">
        <v>4</v>
      </c>
      <c r="F469" s="107">
        <v>540</v>
      </c>
      <c r="G469" s="107">
        <v>3.3</v>
      </c>
      <c r="H469" s="107">
        <v>5</v>
      </c>
      <c r="I469" s="107">
        <v>4.0616666666666674</v>
      </c>
      <c r="J469" s="107">
        <v>0</v>
      </c>
      <c r="K469" s="107">
        <v>3.77</v>
      </c>
      <c r="L469" s="107">
        <v>4.76</v>
      </c>
    </row>
    <row r="470" spans="1:12" x14ac:dyDescent="0.25">
      <c r="A470" s="107">
        <v>12</v>
      </c>
      <c r="B470" s="107" t="s">
        <v>54</v>
      </c>
      <c r="C470" s="107" t="s">
        <v>21</v>
      </c>
      <c r="D470" s="107" t="s">
        <v>179</v>
      </c>
      <c r="E470" s="107" t="s">
        <v>4</v>
      </c>
      <c r="F470" s="107">
        <v>301</v>
      </c>
      <c r="G470" s="107">
        <v>2</v>
      </c>
      <c r="H470" s="107">
        <v>8</v>
      </c>
      <c r="I470" s="107">
        <v>6</v>
      </c>
      <c r="J470" s="107">
        <v>0</v>
      </c>
      <c r="K470" s="107">
        <v>6</v>
      </c>
      <c r="L470" s="107">
        <v>6</v>
      </c>
    </row>
    <row r="471" spans="1:12" x14ac:dyDescent="0.25">
      <c r="A471" s="107">
        <v>12</v>
      </c>
      <c r="B471" s="107" t="s">
        <v>54</v>
      </c>
      <c r="C471" s="107" t="s">
        <v>21</v>
      </c>
      <c r="D471" s="107" t="s">
        <v>180</v>
      </c>
      <c r="E471" s="107" t="s">
        <v>4</v>
      </c>
      <c r="F471" s="107">
        <v>301</v>
      </c>
      <c r="G471" s="107">
        <v>35</v>
      </c>
      <c r="H471" s="107">
        <v>36.5</v>
      </c>
      <c r="I471" s="107">
        <v>35.341666666666669</v>
      </c>
      <c r="J471" s="107">
        <v>0</v>
      </c>
      <c r="K471" s="107">
        <v>34.9</v>
      </c>
      <c r="L471" s="107">
        <v>35.799999999999997</v>
      </c>
    </row>
    <row r="472" spans="1:12" x14ac:dyDescent="0.25">
      <c r="A472" s="107">
        <v>12</v>
      </c>
      <c r="B472" s="107" t="s">
        <v>53</v>
      </c>
      <c r="C472" s="107" t="s">
        <v>21</v>
      </c>
      <c r="D472" s="107" t="s">
        <v>57</v>
      </c>
      <c r="E472" s="107" t="s">
        <v>4</v>
      </c>
      <c r="F472" s="107">
        <v>301</v>
      </c>
      <c r="G472" s="107">
        <v>34</v>
      </c>
      <c r="H472" s="107">
        <v>36</v>
      </c>
      <c r="I472" s="107">
        <v>34.04999999999999</v>
      </c>
      <c r="J472" s="107">
        <v>1.3038404810405289</v>
      </c>
      <c r="K472" s="107">
        <v>32</v>
      </c>
      <c r="L472" s="107">
        <v>36.799999999999997</v>
      </c>
    </row>
    <row r="473" spans="1:12" x14ac:dyDescent="0.25">
      <c r="A473" s="107">
        <v>12</v>
      </c>
      <c r="B473" s="107" t="s">
        <v>53</v>
      </c>
      <c r="C473" s="107" t="s">
        <v>21</v>
      </c>
      <c r="D473" s="107" t="s">
        <v>57</v>
      </c>
      <c r="E473" s="107" t="s">
        <v>4</v>
      </c>
      <c r="F473" s="107">
        <v>301</v>
      </c>
      <c r="G473" s="107">
        <v>50</v>
      </c>
      <c r="H473" s="107">
        <v>52</v>
      </c>
      <c r="I473" s="107">
        <v>50.337931034482764</v>
      </c>
      <c r="J473" s="107">
        <v>0.83427204928413368</v>
      </c>
      <c r="K473" s="107">
        <v>48.6</v>
      </c>
      <c r="L473" s="107">
        <v>51.5</v>
      </c>
    </row>
    <row r="474" spans="1:12" x14ac:dyDescent="0.25">
      <c r="A474" s="107">
        <v>12</v>
      </c>
      <c r="B474" s="107" t="s">
        <v>54</v>
      </c>
      <c r="C474" s="107" t="s">
        <v>14</v>
      </c>
      <c r="D474" s="107" t="s">
        <v>104</v>
      </c>
      <c r="E474" s="107" t="s">
        <v>4</v>
      </c>
      <c r="F474" s="107">
        <v>520</v>
      </c>
      <c r="G474" s="107">
        <v>2</v>
      </c>
      <c r="H474" s="107">
        <v>8</v>
      </c>
      <c r="I474" s="107">
        <v>7.2600000000000007</v>
      </c>
      <c r="J474" s="107">
        <v>0</v>
      </c>
      <c r="K474" s="107">
        <v>6.5</v>
      </c>
      <c r="L474" s="107">
        <v>7.7</v>
      </c>
    </row>
    <row r="475" spans="1:12" x14ac:dyDescent="0.25">
      <c r="A475" s="107">
        <v>12</v>
      </c>
      <c r="B475" s="107" t="s">
        <v>54</v>
      </c>
      <c r="C475" s="107" t="s">
        <v>14</v>
      </c>
      <c r="D475" s="107" t="s">
        <v>105</v>
      </c>
      <c r="E475" s="107" t="s">
        <v>4</v>
      </c>
      <c r="F475" s="107">
        <v>520</v>
      </c>
      <c r="G475" s="107">
        <v>-2</v>
      </c>
      <c r="H475" s="107">
        <v>8</v>
      </c>
      <c r="I475" s="107">
        <v>6.8599999999999994</v>
      </c>
      <c r="J475" s="107">
        <v>0</v>
      </c>
      <c r="K475" s="107">
        <v>6</v>
      </c>
      <c r="L475" s="107">
        <v>8</v>
      </c>
    </row>
    <row r="476" spans="1:12" x14ac:dyDescent="0.25">
      <c r="A476" s="107">
        <v>12</v>
      </c>
      <c r="B476" s="107" t="s">
        <v>53</v>
      </c>
      <c r="C476" s="107" t="s">
        <v>14</v>
      </c>
      <c r="D476" s="107" t="s">
        <v>67</v>
      </c>
      <c r="E476" s="107" t="s">
        <v>4</v>
      </c>
      <c r="F476" s="107">
        <v>520</v>
      </c>
      <c r="G476" s="107">
        <v>1600</v>
      </c>
      <c r="H476" s="107">
        <v>2500</v>
      </c>
      <c r="I476" s="107">
        <v>1428.9224999999999</v>
      </c>
      <c r="J476" s="107">
        <v>30.581072986407751</v>
      </c>
      <c r="K476" s="107">
        <v>1384</v>
      </c>
      <c r="L476" s="107">
        <v>1451.1</v>
      </c>
    </row>
    <row r="477" spans="1:12" x14ac:dyDescent="0.25">
      <c r="A477" s="107">
        <v>12</v>
      </c>
      <c r="B477" s="107" t="s">
        <v>53</v>
      </c>
      <c r="C477" s="107" t="s">
        <v>14</v>
      </c>
      <c r="D477" s="107" t="s">
        <v>67</v>
      </c>
      <c r="E477" s="107" t="s">
        <v>4</v>
      </c>
      <c r="F477" s="107">
        <v>520</v>
      </c>
      <c r="G477" s="107">
        <v>1500</v>
      </c>
      <c r="H477" s="107">
        <v>2000</v>
      </c>
      <c r="I477" s="107">
        <v>1560.83</v>
      </c>
      <c r="J477" s="107" t="e">
        <v>#DIV/0!</v>
      </c>
      <c r="K477" s="107">
        <v>1560.83</v>
      </c>
      <c r="L477" s="107">
        <v>1560.83</v>
      </c>
    </row>
    <row r="478" spans="1:12" x14ac:dyDescent="0.25">
      <c r="A478" s="107">
        <v>12</v>
      </c>
      <c r="B478" s="107" t="s">
        <v>54</v>
      </c>
      <c r="C478" s="107" t="s">
        <v>16</v>
      </c>
      <c r="D478" s="107" t="s">
        <v>111</v>
      </c>
      <c r="E478" s="107" t="s">
        <v>4</v>
      </c>
      <c r="F478" s="107">
        <v>530</v>
      </c>
      <c r="G478" s="107">
        <v>2</v>
      </c>
      <c r="H478" s="107">
        <v>10</v>
      </c>
      <c r="I478" s="107">
        <v>4.7142857142857144</v>
      </c>
      <c r="J478" s="107">
        <v>0</v>
      </c>
      <c r="K478" s="107">
        <v>3.5</v>
      </c>
      <c r="L478" s="107">
        <v>7</v>
      </c>
    </row>
    <row r="479" spans="1:12" x14ac:dyDescent="0.25">
      <c r="A479" s="107">
        <v>12</v>
      </c>
      <c r="B479" s="107" t="s">
        <v>54</v>
      </c>
      <c r="C479" s="107" t="s">
        <v>16</v>
      </c>
      <c r="D479" s="107" t="s">
        <v>109</v>
      </c>
      <c r="E479" s="107" t="s">
        <v>4</v>
      </c>
      <c r="F479" s="107">
        <v>530</v>
      </c>
      <c r="G479" s="107">
        <v>10</v>
      </c>
      <c r="H479" s="107">
        <v>14</v>
      </c>
      <c r="I479" s="107">
        <v>12</v>
      </c>
      <c r="J479" s="107">
        <v>0</v>
      </c>
      <c r="K479" s="107">
        <v>11.9</v>
      </c>
      <c r="L479" s="107">
        <v>12.3</v>
      </c>
    </row>
    <row r="480" spans="1:12" x14ac:dyDescent="0.25">
      <c r="A480" s="107">
        <v>12</v>
      </c>
      <c r="B480" s="107" t="s">
        <v>54</v>
      </c>
      <c r="C480" s="107" t="s">
        <v>16</v>
      </c>
      <c r="D480" s="107" t="s">
        <v>110</v>
      </c>
      <c r="E480" s="107" t="s">
        <v>4</v>
      </c>
      <c r="F480" s="107">
        <v>530</v>
      </c>
      <c r="G480" s="107">
        <v>20</v>
      </c>
      <c r="H480" s="107">
        <v>60</v>
      </c>
      <c r="I480" s="107">
        <v>22.785714285714285</v>
      </c>
      <c r="J480" s="107">
        <v>0</v>
      </c>
      <c r="K480" s="107">
        <v>20</v>
      </c>
      <c r="L480" s="107">
        <v>25</v>
      </c>
    </row>
    <row r="481" spans="1:12" x14ac:dyDescent="0.25">
      <c r="A481" s="107">
        <v>12</v>
      </c>
      <c r="B481" s="107" t="s">
        <v>53</v>
      </c>
      <c r="C481" s="107" t="s">
        <v>16</v>
      </c>
      <c r="D481" s="107" t="s">
        <v>67</v>
      </c>
      <c r="E481" s="107" t="s">
        <v>4</v>
      </c>
      <c r="F481" s="107">
        <v>530</v>
      </c>
      <c r="G481" s="107">
        <v>1800</v>
      </c>
      <c r="H481" s="107">
        <v>2500</v>
      </c>
      <c r="I481" s="107">
        <v>1738.7924999999998</v>
      </c>
      <c r="J481" s="107">
        <v>38.928866538855161</v>
      </c>
      <c r="K481" s="107">
        <v>1690.49</v>
      </c>
      <c r="L481" s="107">
        <v>1786.58</v>
      </c>
    </row>
    <row r="482" spans="1:12" x14ac:dyDescent="0.25">
      <c r="A482" s="107">
        <v>12</v>
      </c>
      <c r="B482" s="107" t="s">
        <v>53</v>
      </c>
      <c r="C482" s="107" t="s">
        <v>16</v>
      </c>
      <c r="D482" s="107" t="s">
        <v>70</v>
      </c>
      <c r="E482" s="107" t="s">
        <v>4</v>
      </c>
      <c r="F482" s="107">
        <v>530</v>
      </c>
      <c r="G482" s="107">
        <v>46</v>
      </c>
      <c r="H482" s="107">
        <v>52</v>
      </c>
      <c r="I482" s="107">
        <v>49.072500000000005</v>
      </c>
      <c r="J482" s="107">
        <v>1.0176566218523801</v>
      </c>
      <c r="K482" s="107">
        <v>47.89</v>
      </c>
      <c r="L482" s="107">
        <v>50.05</v>
      </c>
    </row>
    <row r="483" spans="1:12" x14ac:dyDescent="0.25">
      <c r="A483" s="107">
        <v>12</v>
      </c>
      <c r="B483" s="107" t="s">
        <v>54</v>
      </c>
      <c r="C483" s="107" t="s">
        <v>13</v>
      </c>
      <c r="D483" s="107" t="s">
        <v>98</v>
      </c>
      <c r="E483" s="107" t="s">
        <v>4</v>
      </c>
      <c r="F483" s="107">
        <v>552</v>
      </c>
      <c r="G483" s="107">
        <v>134</v>
      </c>
      <c r="H483" s="107">
        <v>140</v>
      </c>
      <c r="I483" s="107">
        <v>134.80000000000001</v>
      </c>
      <c r="J483" s="107">
        <v>0</v>
      </c>
      <c r="K483" s="107">
        <v>134.6</v>
      </c>
      <c r="L483" s="107">
        <v>135</v>
      </c>
    </row>
    <row r="484" spans="1:12" x14ac:dyDescent="0.25">
      <c r="A484" s="107">
        <v>12</v>
      </c>
      <c r="B484" s="107" t="s">
        <v>54</v>
      </c>
      <c r="C484" s="107" t="s">
        <v>23</v>
      </c>
      <c r="D484" s="107" t="s">
        <v>242</v>
      </c>
      <c r="E484" s="107" t="s">
        <v>4</v>
      </c>
      <c r="F484" s="107">
        <v>86</v>
      </c>
      <c r="G484" s="107">
        <v>95</v>
      </c>
      <c r="H484" s="107">
        <v>120</v>
      </c>
      <c r="I484" s="107">
        <v>106.91666666666667</v>
      </c>
      <c r="J484" s="107">
        <v>2.8030595529069404</v>
      </c>
      <c r="K484" s="107">
        <v>0</v>
      </c>
      <c r="L484" s="107">
        <v>115</v>
      </c>
    </row>
    <row r="485" spans="1:12" x14ac:dyDescent="0.25">
      <c r="A485" s="107">
        <v>12</v>
      </c>
      <c r="B485" s="107" t="s">
        <v>54</v>
      </c>
      <c r="C485" s="107" t="s">
        <v>23</v>
      </c>
      <c r="D485" s="107" t="s">
        <v>241</v>
      </c>
      <c r="E485" s="107" t="s">
        <v>4</v>
      </c>
      <c r="F485" s="107">
        <v>86</v>
      </c>
      <c r="G485" s="107">
        <v>0</v>
      </c>
      <c r="H485" s="107">
        <v>65</v>
      </c>
      <c r="I485" s="107">
        <v>8.9722222222222214</v>
      </c>
      <c r="J485" s="107">
        <v>1.4015297764534702</v>
      </c>
      <c r="K485" s="107">
        <v>0</v>
      </c>
      <c r="L485" s="107">
        <v>16</v>
      </c>
    </row>
    <row r="486" spans="1:12" x14ac:dyDescent="0.25">
      <c r="A486" s="107">
        <v>12</v>
      </c>
      <c r="B486" s="107" t="s">
        <v>54</v>
      </c>
      <c r="C486" s="107" t="s">
        <v>23</v>
      </c>
      <c r="D486" s="107" t="s">
        <v>266</v>
      </c>
      <c r="E486" s="107" t="s">
        <v>4</v>
      </c>
      <c r="F486" s="107">
        <v>86</v>
      </c>
      <c r="G486" s="107">
        <v>0</v>
      </c>
      <c r="H486" s="107">
        <v>0</v>
      </c>
      <c r="I486" s="107" t="e">
        <v>#DIV/0!</v>
      </c>
      <c r="J486" s="107" t="e">
        <v>#DIV/0!</v>
      </c>
      <c r="K486" s="107">
        <v>0</v>
      </c>
      <c r="L486" s="107">
        <v>0</v>
      </c>
    </row>
    <row r="487" spans="1:12" x14ac:dyDescent="0.25">
      <c r="A487" s="107">
        <v>12</v>
      </c>
      <c r="B487" s="107" t="s">
        <v>54</v>
      </c>
      <c r="C487" s="107" t="s">
        <v>23</v>
      </c>
      <c r="D487" s="107" t="s">
        <v>267</v>
      </c>
      <c r="E487" s="107" t="s">
        <v>4</v>
      </c>
      <c r="F487" s="107">
        <v>86</v>
      </c>
      <c r="G487" s="107">
        <v>0</v>
      </c>
      <c r="H487" s="107">
        <v>0</v>
      </c>
      <c r="I487" s="107" t="e">
        <v>#DIV/0!</v>
      </c>
      <c r="J487" s="107" t="e">
        <v>#DIV/0!</v>
      </c>
      <c r="K487" s="107">
        <v>0</v>
      </c>
      <c r="L487" s="107">
        <v>0</v>
      </c>
    </row>
    <row r="488" spans="1:12" x14ac:dyDescent="0.25">
      <c r="A488" s="107">
        <v>12</v>
      </c>
      <c r="B488" s="107" t="s">
        <v>54</v>
      </c>
      <c r="C488" s="107" t="s">
        <v>22</v>
      </c>
      <c r="D488" s="107" t="s">
        <v>132</v>
      </c>
      <c r="E488" s="107" t="s">
        <v>4</v>
      </c>
      <c r="F488" s="107">
        <v>90</v>
      </c>
      <c r="G488" s="107">
        <v>160</v>
      </c>
      <c r="H488" s="107">
        <v>180</v>
      </c>
      <c r="I488" s="107">
        <v>147.76470588235293</v>
      </c>
      <c r="J488" s="107">
        <v>0</v>
      </c>
      <c r="K488" s="107">
        <v>135</v>
      </c>
      <c r="L488" s="107">
        <v>172</v>
      </c>
    </row>
    <row r="489" spans="1:12" x14ac:dyDescent="0.25">
      <c r="A489" s="107">
        <v>12</v>
      </c>
      <c r="B489" s="107" t="s">
        <v>54</v>
      </c>
      <c r="C489" s="107" t="s">
        <v>22</v>
      </c>
      <c r="D489" s="107" t="s">
        <v>268</v>
      </c>
      <c r="E489" s="107" t="s">
        <v>4</v>
      </c>
      <c r="F489" s="107">
        <v>90</v>
      </c>
      <c r="G489" s="107">
        <v>0</v>
      </c>
      <c r="H489" s="107">
        <v>0</v>
      </c>
      <c r="I489" s="107" t="e">
        <v>#DIV/0!</v>
      </c>
      <c r="J489" s="107" t="e">
        <v>#DIV/0!</v>
      </c>
      <c r="K489" s="107">
        <v>0</v>
      </c>
      <c r="L489" s="107">
        <v>0</v>
      </c>
    </row>
    <row r="490" spans="1:12" x14ac:dyDescent="0.25">
      <c r="A490" s="107">
        <v>12</v>
      </c>
      <c r="B490" s="107" t="s">
        <v>54</v>
      </c>
      <c r="C490" s="107" t="s">
        <v>22</v>
      </c>
      <c r="D490" s="107" t="s">
        <v>269</v>
      </c>
      <c r="E490" s="107" t="s">
        <v>4</v>
      </c>
      <c r="F490" s="107">
        <v>90</v>
      </c>
      <c r="G490" s="107">
        <v>0</v>
      </c>
      <c r="H490" s="107">
        <v>0</v>
      </c>
      <c r="I490" s="107" t="e">
        <v>#DIV/0!</v>
      </c>
      <c r="J490" s="107" t="e">
        <v>#DIV/0!</v>
      </c>
      <c r="K490" s="107">
        <v>0</v>
      </c>
      <c r="L490" s="107">
        <v>0</v>
      </c>
    </row>
    <row r="491" spans="1:12" x14ac:dyDescent="0.25">
      <c r="A491" s="107">
        <v>12</v>
      </c>
      <c r="B491" s="107" t="s">
        <v>54</v>
      </c>
      <c r="C491" s="107" t="s">
        <v>22</v>
      </c>
      <c r="D491" s="107" t="s">
        <v>133</v>
      </c>
      <c r="E491" s="107" t="s">
        <v>4</v>
      </c>
      <c r="F491" s="107">
        <v>90</v>
      </c>
      <c r="G491" s="107">
        <v>80</v>
      </c>
      <c r="H491" s="107">
        <v>120</v>
      </c>
      <c r="I491" s="107">
        <v>105.94117647058823</v>
      </c>
      <c r="J491" s="107">
        <v>0</v>
      </c>
      <c r="K491" s="107">
        <v>89</v>
      </c>
      <c r="L491" s="107">
        <v>118</v>
      </c>
    </row>
    <row r="492" spans="1:12" x14ac:dyDescent="0.25">
      <c r="A492">
        <v>15</v>
      </c>
      <c r="B492" t="s">
        <v>53</v>
      </c>
      <c r="C492" t="s">
        <v>18</v>
      </c>
      <c r="D492" t="s">
        <v>55</v>
      </c>
      <c r="E492" t="s">
        <v>4</v>
      </c>
      <c r="F492">
        <v>55</v>
      </c>
      <c r="G492">
        <v>0</v>
      </c>
      <c r="H492">
        <v>5</v>
      </c>
      <c r="I492">
        <v>2.7714285714285714</v>
      </c>
      <c r="J492">
        <v>1.0664016802096687</v>
      </c>
      <c r="K492">
        <v>1.4</v>
      </c>
      <c r="L492">
        <v>6.4</v>
      </c>
    </row>
    <row r="493" spans="1:12" x14ac:dyDescent="0.25">
      <c r="A493">
        <v>15</v>
      </c>
      <c r="B493" t="s">
        <v>54</v>
      </c>
      <c r="C493" t="s">
        <v>18</v>
      </c>
      <c r="D493" t="s">
        <v>114</v>
      </c>
      <c r="E493" t="s">
        <v>4</v>
      </c>
      <c r="F493">
        <v>55</v>
      </c>
      <c r="G493">
        <v>0.5</v>
      </c>
      <c r="H493">
        <v>0.6</v>
      </c>
      <c r="I493">
        <v>0.59333333333333327</v>
      </c>
      <c r="J493">
        <v>0</v>
      </c>
      <c r="K493">
        <v>0.5</v>
      </c>
      <c r="L493">
        <v>0.8</v>
      </c>
    </row>
    <row r="494" spans="1:12" x14ac:dyDescent="0.25">
      <c r="A494">
        <v>15</v>
      </c>
      <c r="B494" t="s">
        <v>54</v>
      </c>
      <c r="C494" t="s">
        <v>18</v>
      </c>
      <c r="D494" t="s">
        <v>115</v>
      </c>
      <c r="E494" t="s">
        <v>4</v>
      </c>
      <c r="F494">
        <v>55</v>
      </c>
      <c r="G494">
        <v>0.5</v>
      </c>
      <c r="H494">
        <v>5</v>
      </c>
      <c r="I494">
        <v>4.7633333333333345</v>
      </c>
      <c r="J494">
        <v>0.7611243951073875</v>
      </c>
      <c r="K494">
        <v>4</v>
      </c>
      <c r="L494">
        <v>5</v>
      </c>
    </row>
    <row r="495" spans="1:12" x14ac:dyDescent="0.25">
      <c r="A495">
        <v>15</v>
      </c>
      <c r="B495" t="s">
        <v>54</v>
      </c>
      <c r="C495" t="s">
        <v>18</v>
      </c>
      <c r="D495" t="s">
        <v>116</v>
      </c>
      <c r="E495" t="s">
        <v>4</v>
      </c>
      <c r="F495">
        <v>55</v>
      </c>
      <c r="G495">
        <v>50</v>
      </c>
      <c r="H495">
        <v>300</v>
      </c>
      <c r="I495">
        <v>107.87333333333335</v>
      </c>
      <c r="J495">
        <v>0</v>
      </c>
      <c r="K495">
        <v>-500</v>
      </c>
      <c r="L495">
        <v>615</v>
      </c>
    </row>
    <row r="496" spans="1:12" x14ac:dyDescent="0.25">
      <c r="A496">
        <v>15</v>
      </c>
      <c r="B496" t="s">
        <v>53</v>
      </c>
      <c r="C496" t="s">
        <v>19</v>
      </c>
      <c r="D496" t="s">
        <v>56</v>
      </c>
      <c r="E496" t="s">
        <v>4</v>
      </c>
      <c r="F496">
        <v>75</v>
      </c>
      <c r="G496">
        <v>0</v>
      </c>
      <c r="H496">
        <v>0.3</v>
      </c>
      <c r="I496">
        <v>7.5999999999999984E-2</v>
      </c>
      <c r="J496">
        <v>2.8258069971576639E-2</v>
      </c>
      <c r="K496">
        <v>0.02</v>
      </c>
      <c r="L496">
        <v>0.21</v>
      </c>
    </row>
    <row r="497" spans="1:12" x14ac:dyDescent="0.25">
      <c r="A497">
        <v>15</v>
      </c>
      <c r="B497" t="s">
        <v>54</v>
      </c>
      <c r="C497" t="s">
        <v>19</v>
      </c>
      <c r="D497" t="s">
        <v>122</v>
      </c>
      <c r="E497" t="s">
        <v>4</v>
      </c>
      <c r="F497">
        <v>75</v>
      </c>
      <c r="G497">
        <v>2</v>
      </c>
      <c r="H497">
        <v>6</v>
      </c>
      <c r="I497">
        <v>5.0090909090909097</v>
      </c>
      <c r="J497">
        <v>0</v>
      </c>
      <c r="K497">
        <v>2</v>
      </c>
      <c r="L497">
        <v>8.9</v>
      </c>
    </row>
    <row r="498" spans="1:12" x14ac:dyDescent="0.25">
      <c r="A498">
        <v>15</v>
      </c>
      <c r="B498" t="s">
        <v>54</v>
      </c>
      <c r="C498" t="s">
        <v>19</v>
      </c>
      <c r="D498" t="s">
        <v>123</v>
      </c>
      <c r="E498" t="s">
        <v>4</v>
      </c>
      <c r="F498">
        <v>75</v>
      </c>
      <c r="G498">
        <v>1.6</v>
      </c>
      <c r="H498">
        <v>1.8</v>
      </c>
      <c r="I498">
        <v>2.0787878787878777</v>
      </c>
      <c r="J498">
        <v>1.1274368112207335E-15</v>
      </c>
      <c r="K498">
        <v>1.6</v>
      </c>
      <c r="L498">
        <v>11.9</v>
      </c>
    </row>
    <row r="499" spans="1:12" x14ac:dyDescent="0.25">
      <c r="A499">
        <v>15</v>
      </c>
      <c r="B499" t="s">
        <v>54</v>
      </c>
      <c r="C499" t="s">
        <v>19</v>
      </c>
      <c r="D499" t="s">
        <v>126</v>
      </c>
      <c r="E499" t="s">
        <v>4</v>
      </c>
      <c r="F499">
        <v>75</v>
      </c>
      <c r="G499">
        <v>180</v>
      </c>
      <c r="H499">
        <v>200</v>
      </c>
      <c r="I499">
        <v>187.83030303030304</v>
      </c>
      <c r="J499">
        <v>0</v>
      </c>
      <c r="K499">
        <v>176.8</v>
      </c>
      <c r="L499">
        <v>200</v>
      </c>
    </row>
    <row r="500" spans="1:12" x14ac:dyDescent="0.25">
      <c r="A500">
        <v>15</v>
      </c>
      <c r="B500" t="s">
        <v>53</v>
      </c>
      <c r="C500" t="s">
        <v>20</v>
      </c>
      <c r="D500" t="s">
        <v>56</v>
      </c>
      <c r="E500" t="s">
        <v>4</v>
      </c>
      <c r="F500">
        <v>76</v>
      </c>
      <c r="G500">
        <v>0</v>
      </c>
      <c r="H500">
        <v>0.09</v>
      </c>
      <c r="I500">
        <v>0.09</v>
      </c>
      <c r="J500">
        <v>9.8152423837033917E-2</v>
      </c>
      <c r="K500">
        <v>0.04</v>
      </c>
      <c r="L500">
        <v>0.8</v>
      </c>
    </row>
    <row r="501" spans="1:12" x14ac:dyDescent="0.25">
      <c r="A501">
        <v>15</v>
      </c>
      <c r="B501" t="s">
        <v>54</v>
      </c>
      <c r="C501" t="s">
        <v>20</v>
      </c>
      <c r="D501" t="s">
        <v>128</v>
      </c>
      <c r="E501" t="s">
        <v>4</v>
      </c>
      <c r="F501">
        <v>76</v>
      </c>
      <c r="G501">
        <v>0</v>
      </c>
      <c r="H501">
        <v>5</v>
      </c>
      <c r="I501">
        <v>2.0810810810810807</v>
      </c>
      <c r="J501">
        <v>0</v>
      </c>
      <c r="K501">
        <v>1.3</v>
      </c>
      <c r="L501">
        <v>3.2</v>
      </c>
    </row>
    <row r="502" spans="1:12" x14ac:dyDescent="0.25">
      <c r="A502">
        <v>15</v>
      </c>
      <c r="B502" t="s">
        <v>54</v>
      </c>
      <c r="C502" t="s">
        <v>20</v>
      </c>
      <c r="D502" t="s">
        <v>129</v>
      </c>
      <c r="E502" t="s">
        <v>4</v>
      </c>
      <c r="F502">
        <v>76</v>
      </c>
      <c r="G502">
        <v>1.5</v>
      </c>
      <c r="H502">
        <v>2</v>
      </c>
      <c r="I502">
        <v>1.7999999999999987</v>
      </c>
      <c r="J502">
        <v>0</v>
      </c>
      <c r="K502">
        <v>1.8</v>
      </c>
      <c r="L502">
        <v>1.8</v>
      </c>
    </row>
    <row r="503" spans="1:12" x14ac:dyDescent="0.25">
      <c r="A503">
        <v>15</v>
      </c>
      <c r="B503" t="s">
        <v>53</v>
      </c>
      <c r="C503" t="s">
        <v>10</v>
      </c>
      <c r="D503" t="s">
        <v>56</v>
      </c>
      <c r="E503" t="s">
        <v>4</v>
      </c>
      <c r="F503">
        <v>51</v>
      </c>
      <c r="G503">
        <v>0</v>
      </c>
      <c r="H503">
        <v>2.5</v>
      </c>
      <c r="I503">
        <v>2.5819999999999999</v>
      </c>
      <c r="J503">
        <v>0.30505737165327157</v>
      </c>
      <c r="K503">
        <v>1.97</v>
      </c>
      <c r="L503">
        <v>3.1</v>
      </c>
    </row>
    <row r="504" spans="1:12" x14ac:dyDescent="0.25">
      <c r="A504">
        <v>15</v>
      </c>
      <c r="B504" t="s">
        <v>53</v>
      </c>
      <c r="C504" t="s">
        <v>24</v>
      </c>
      <c r="D504" t="s">
        <v>72</v>
      </c>
      <c r="E504" t="s">
        <v>4</v>
      </c>
      <c r="F504">
        <v>95</v>
      </c>
      <c r="G504">
        <v>0</v>
      </c>
      <c r="H504">
        <v>0</v>
      </c>
      <c r="I504" t="e">
        <v>#DIV/0!</v>
      </c>
      <c r="J504" t="e">
        <v>#DIV/0!</v>
      </c>
      <c r="K504">
        <v>0</v>
      </c>
      <c r="L504">
        <v>0</v>
      </c>
    </row>
    <row r="505" spans="1:12" x14ac:dyDescent="0.25">
      <c r="A505">
        <v>15</v>
      </c>
      <c r="B505" t="s">
        <v>53</v>
      </c>
      <c r="C505" t="s">
        <v>6</v>
      </c>
      <c r="D505" t="s">
        <v>56</v>
      </c>
      <c r="E505" t="s">
        <v>4</v>
      </c>
      <c r="F505">
        <v>80</v>
      </c>
      <c r="G505">
        <v>0</v>
      </c>
      <c r="H505">
        <v>0</v>
      </c>
      <c r="I505" t="e">
        <v>#DIV/0!</v>
      </c>
      <c r="J505" t="e">
        <v>#DIV/0!</v>
      </c>
      <c r="K505">
        <v>0</v>
      </c>
      <c r="L505">
        <v>0</v>
      </c>
    </row>
    <row r="506" spans="1:12" x14ac:dyDescent="0.25">
      <c r="A506">
        <v>15</v>
      </c>
      <c r="B506" t="s">
        <v>54</v>
      </c>
      <c r="C506" t="s">
        <v>8</v>
      </c>
      <c r="D506" s="132" t="s">
        <v>233</v>
      </c>
      <c r="E506" t="s">
        <v>4</v>
      </c>
      <c r="F506">
        <v>33</v>
      </c>
      <c r="G506">
        <v>0</v>
      </c>
      <c r="H506">
        <v>0</v>
      </c>
      <c r="I506" t="e">
        <v>#DIV/0!</v>
      </c>
      <c r="J506" t="e">
        <v>#DIV/0!</v>
      </c>
      <c r="K506">
        <v>0</v>
      </c>
      <c r="L506">
        <v>0</v>
      </c>
    </row>
    <row r="507" spans="1:12" x14ac:dyDescent="0.25">
      <c r="A507">
        <v>15</v>
      </c>
      <c r="B507" t="s">
        <v>54</v>
      </c>
      <c r="C507" t="s">
        <v>12</v>
      </c>
      <c r="D507" t="s">
        <v>90</v>
      </c>
      <c r="E507" t="s">
        <v>4</v>
      </c>
      <c r="F507">
        <v>540</v>
      </c>
      <c r="G507">
        <v>32</v>
      </c>
      <c r="H507">
        <v>35</v>
      </c>
      <c r="I507">
        <v>31.550714285714275</v>
      </c>
      <c r="J507">
        <v>0</v>
      </c>
      <c r="K507">
        <v>0</v>
      </c>
      <c r="L507">
        <v>34.89</v>
      </c>
    </row>
    <row r="508" spans="1:12" x14ac:dyDescent="0.25">
      <c r="A508">
        <v>15</v>
      </c>
      <c r="B508" t="s">
        <v>54</v>
      </c>
      <c r="C508" t="s">
        <v>12</v>
      </c>
      <c r="D508" t="s">
        <v>91</v>
      </c>
      <c r="E508" t="s">
        <v>4</v>
      </c>
      <c r="F508">
        <v>540</v>
      </c>
      <c r="G508">
        <v>3.3</v>
      </c>
      <c r="H508">
        <v>5</v>
      </c>
      <c r="I508">
        <v>3.8371428571428572</v>
      </c>
      <c r="J508">
        <v>0</v>
      </c>
      <c r="K508">
        <v>3.56</v>
      </c>
      <c r="L508">
        <v>4.25</v>
      </c>
    </row>
    <row r="509" spans="1:12" x14ac:dyDescent="0.25">
      <c r="A509">
        <v>15</v>
      </c>
      <c r="B509" t="s">
        <v>54</v>
      </c>
      <c r="C509" t="s">
        <v>21</v>
      </c>
      <c r="D509" t="s">
        <v>179</v>
      </c>
      <c r="E509" t="s">
        <v>4</v>
      </c>
      <c r="F509">
        <v>301</v>
      </c>
      <c r="G509">
        <v>2</v>
      </c>
      <c r="H509">
        <v>8</v>
      </c>
      <c r="I509">
        <v>6</v>
      </c>
      <c r="J509">
        <v>0</v>
      </c>
      <c r="K509">
        <v>6</v>
      </c>
      <c r="L509">
        <v>6</v>
      </c>
    </row>
    <row r="510" spans="1:12" x14ac:dyDescent="0.25">
      <c r="A510">
        <v>15</v>
      </c>
      <c r="B510" t="s">
        <v>54</v>
      </c>
      <c r="C510" t="s">
        <v>21</v>
      </c>
      <c r="D510" t="s">
        <v>180</v>
      </c>
      <c r="E510" t="s">
        <v>4</v>
      </c>
      <c r="F510">
        <v>301</v>
      </c>
      <c r="G510">
        <v>35</v>
      </c>
      <c r="H510">
        <v>36.5</v>
      </c>
      <c r="I510">
        <v>35.42</v>
      </c>
      <c r="J510">
        <v>0</v>
      </c>
      <c r="K510">
        <v>33.200000000000003</v>
      </c>
      <c r="L510">
        <v>36.5</v>
      </c>
    </row>
    <row r="511" spans="1:12" x14ac:dyDescent="0.25">
      <c r="A511">
        <v>15</v>
      </c>
      <c r="B511" t="s">
        <v>53</v>
      </c>
      <c r="C511" t="s">
        <v>21</v>
      </c>
      <c r="D511" t="s">
        <v>57</v>
      </c>
      <c r="E511" t="s">
        <v>4</v>
      </c>
      <c r="F511">
        <v>301</v>
      </c>
      <c r="G511">
        <v>34</v>
      </c>
      <c r="H511">
        <v>36</v>
      </c>
      <c r="I511">
        <v>34.688000000000002</v>
      </c>
      <c r="J511">
        <v>1.6971348404492406</v>
      </c>
      <c r="K511">
        <v>32</v>
      </c>
      <c r="L511">
        <v>37.6</v>
      </c>
    </row>
    <row r="512" spans="1:12" x14ac:dyDescent="0.25">
      <c r="A512">
        <v>15</v>
      </c>
      <c r="B512" t="s">
        <v>53</v>
      </c>
      <c r="C512" t="s">
        <v>21</v>
      </c>
      <c r="D512" t="s">
        <v>57</v>
      </c>
      <c r="E512" t="s">
        <v>4</v>
      </c>
      <c r="F512">
        <v>301</v>
      </c>
      <c r="G512">
        <v>50</v>
      </c>
      <c r="H512">
        <v>52</v>
      </c>
      <c r="I512">
        <v>50.443478260869554</v>
      </c>
      <c r="J512">
        <v>1.2805631172391314</v>
      </c>
      <c r="K512">
        <v>47.5</v>
      </c>
      <c r="L512">
        <v>52.5</v>
      </c>
    </row>
    <row r="513" spans="1:12" x14ac:dyDescent="0.25">
      <c r="A513">
        <v>15</v>
      </c>
      <c r="B513" t="s">
        <v>54</v>
      </c>
      <c r="C513" t="s">
        <v>14</v>
      </c>
      <c r="D513" t="s">
        <v>104</v>
      </c>
      <c r="E513" t="s">
        <v>4</v>
      </c>
      <c r="F513">
        <v>520</v>
      </c>
      <c r="G513">
        <v>2</v>
      </c>
      <c r="H513">
        <v>8</v>
      </c>
      <c r="I513">
        <v>8.25</v>
      </c>
      <c r="J513">
        <v>0</v>
      </c>
      <c r="K513">
        <v>5.6</v>
      </c>
      <c r="L513">
        <v>11.2</v>
      </c>
    </row>
    <row r="514" spans="1:12" x14ac:dyDescent="0.25">
      <c r="A514">
        <v>15</v>
      </c>
      <c r="B514" t="s">
        <v>54</v>
      </c>
      <c r="C514" t="s">
        <v>14</v>
      </c>
      <c r="D514" t="s">
        <v>105</v>
      </c>
      <c r="E514" t="s">
        <v>4</v>
      </c>
      <c r="F514">
        <v>520</v>
      </c>
      <c r="G514">
        <v>-2</v>
      </c>
      <c r="H514">
        <v>8</v>
      </c>
      <c r="I514">
        <v>7.8249999999999993</v>
      </c>
      <c r="J514">
        <v>0</v>
      </c>
      <c r="K514">
        <v>5.5</v>
      </c>
      <c r="L514">
        <v>10.5</v>
      </c>
    </row>
    <row r="515" spans="1:12" x14ac:dyDescent="0.25">
      <c r="A515">
        <v>15</v>
      </c>
      <c r="B515" t="s">
        <v>53</v>
      </c>
      <c r="C515" t="s">
        <v>14</v>
      </c>
      <c r="D515" t="s">
        <v>67</v>
      </c>
      <c r="E515" t="s">
        <v>4</v>
      </c>
      <c r="F515">
        <v>520</v>
      </c>
      <c r="G515">
        <v>1600</v>
      </c>
      <c r="H515">
        <v>2500</v>
      </c>
      <c r="I515">
        <v>1508.55</v>
      </c>
      <c r="J515">
        <v>83.276992621011502</v>
      </c>
      <c r="K515">
        <v>1414</v>
      </c>
      <c r="L515">
        <v>1571</v>
      </c>
    </row>
    <row r="516" spans="1:12" x14ac:dyDescent="0.25">
      <c r="A516">
        <v>15</v>
      </c>
      <c r="B516" t="s">
        <v>53</v>
      </c>
      <c r="C516" t="s">
        <v>14</v>
      </c>
      <c r="D516" t="s">
        <v>67</v>
      </c>
      <c r="E516" t="s">
        <v>4</v>
      </c>
      <c r="F516">
        <v>520</v>
      </c>
      <c r="G516">
        <v>1500</v>
      </c>
      <c r="H516">
        <v>2000</v>
      </c>
      <c r="I516">
        <v>1677.81</v>
      </c>
      <c r="J516" t="e">
        <v>#DIV/0!</v>
      </c>
      <c r="K516">
        <v>1677.81</v>
      </c>
      <c r="L516">
        <v>1677.81</v>
      </c>
    </row>
    <row r="517" spans="1:12" x14ac:dyDescent="0.25">
      <c r="A517">
        <v>15</v>
      </c>
      <c r="B517" t="s">
        <v>54</v>
      </c>
      <c r="C517" t="s">
        <v>16</v>
      </c>
      <c r="D517" t="s">
        <v>111</v>
      </c>
      <c r="E517" t="s">
        <v>4</v>
      </c>
      <c r="F517">
        <v>530</v>
      </c>
      <c r="G517">
        <v>2</v>
      </c>
      <c r="H517">
        <v>10</v>
      </c>
      <c r="I517">
        <v>3.9571428571428569</v>
      </c>
      <c r="J517">
        <v>0</v>
      </c>
      <c r="K517">
        <v>3.4</v>
      </c>
      <c r="L517">
        <v>6</v>
      </c>
    </row>
    <row r="518" spans="1:12" x14ac:dyDescent="0.25">
      <c r="A518">
        <v>15</v>
      </c>
      <c r="B518" t="s">
        <v>54</v>
      </c>
      <c r="C518" t="s">
        <v>16</v>
      </c>
      <c r="D518" t="s">
        <v>109</v>
      </c>
      <c r="E518" t="s">
        <v>4</v>
      </c>
      <c r="F518">
        <v>530</v>
      </c>
      <c r="G518">
        <v>10</v>
      </c>
      <c r="H518">
        <v>14</v>
      </c>
      <c r="I518">
        <v>11.87142857142857</v>
      </c>
      <c r="J518">
        <v>0</v>
      </c>
      <c r="K518">
        <v>11.5</v>
      </c>
      <c r="L518">
        <v>12</v>
      </c>
    </row>
    <row r="519" spans="1:12" x14ac:dyDescent="0.25">
      <c r="A519">
        <v>15</v>
      </c>
      <c r="B519" t="s">
        <v>54</v>
      </c>
      <c r="C519" t="s">
        <v>16</v>
      </c>
      <c r="D519" t="s">
        <v>110</v>
      </c>
      <c r="E519" t="s">
        <v>4</v>
      </c>
      <c r="F519">
        <v>530</v>
      </c>
      <c r="G519">
        <v>20</v>
      </c>
      <c r="H519">
        <v>60</v>
      </c>
      <c r="I519">
        <v>23.571428571428573</v>
      </c>
      <c r="J519">
        <v>0</v>
      </c>
      <c r="K519">
        <v>20</v>
      </c>
      <c r="L519">
        <v>26</v>
      </c>
    </row>
    <row r="520" spans="1:12" x14ac:dyDescent="0.25">
      <c r="A520">
        <v>15</v>
      </c>
      <c r="B520" t="s">
        <v>53</v>
      </c>
      <c r="C520" t="s">
        <v>16</v>
      </c>
      <c r="D520" t="s">
        <v>67</v>
      </c>
      <c r="E520" t="s">
        <v>4</v>
      </c>
      <c r="F520">
        <v>530</v>
      </c>
      <c r="G520">
        <v>1800</v>
      </c>
      <c r="H520">
        <v>2500</v>
      </c>
      <c r="I520">
        <v>1734.2612500000002</v>
      </c>
      <c r="J520">
        <v>62.040539151544152</v>
      </c>
      <c r="K520">
        <v>1638.39</v>
      </c>
      <c r="L520">
        <v>1825.09</v>
      </c>
    </row>
    <row r="521" spans="1:12" x14ac:dyDescent="0.25">
      <c r="A521">
        <v>15</v>
      </c>
      <c r="B521" t="s">
        <v>53</v>
      </c>
      <c r="C521" t="s">
        <v>16</v>
      </c>
      <c r="D521" t="s">
        <v>70</v>
      </c>
      <c r="E521" t="s">
        <v>4</v>
      </c>
      <c r="F521">
        <v>530</v>
      </c>
      <c r="G521">
        <v>46</v>
      </c>
      <c r="H521">
        <v>52</v>
      </c>
      <c r="I521">
        <v>47.947500000000005</v>
      </c>
      <c r="J521">
        <v>1.4587294700069204</v>
      </c>
      <c r="K521">
        <v>46.49</v>
      </c>
      <c r="L521">
        <v>49.84</v>
      </c>
    </row>
    <row r="522" spans="1:12" x14ac:dyDescent="0.25">
      <c r="A522">
        <v>15</v>
      </c>
      <c r="B522" t="s">
        <v>54</v>
      </c>
      <c r="C522" t="s">
        <v>13</v>
      </c>
      <c r="D522" t="s">
        <v>98</v>
      </c>
      <c r="E522" t="s">
        <v>4</v>
      </c>
      <c r="F522">
        <v>552</v>
      </c>
      <c r="G522">
        <v>134</v>
      </c>
      <c r="H522">
        <v>140</v>
      </c>
      <c r="I522">
        <v>134.85</v>
      </c>
      <c r="J522">
        <v>0</v>
      </c>
      <c r="K522">
        <v>134.69999999999999</v>
      </c>
      <c r="L522">
        <v>135</v>
      </c>
    </row>
    <row r="523" spans="1:12" x14ac:dyDescent="0.25">
      <c r="A523">
        <v>15</v>
      </c>
      <c r="B523" t="s">
        <v>54</v>
      </c>
      <c r="C523" t="s">
        <v>23</v>
      </c>
      <c r="D523" t="s">
        <v>242</v>
      </c>
      <c r="E523" t="s">
        <v>4</v>
      </c>
      <c r="F523">
        <v>86</v>
      </c>
      <c r="G523">
        <v>95</v>
      </c>
      <c r="H523">
        <v>120</v>
      </c>
      <c r="I523">
        <v>105.73703703703704</v>
      </c>
      <c r="J523">
        <v>4.8038446141526139</v>
      </c>
      <c r="K523">
        <v>0</v>
      </c>
      <c r="L523">
        <v>113</v>
      </c>
    </row>
    <row r="524" spans="1:12" x14ac:dyDescent="0.25">
      <c r="A524">
        <v>15</v>
      </c>
      <c r="B524" t="s">
        <v>54</v>
      </c>
      <c r="C524" t="s">
        <v>23</v>
      </c>
      <c r="D524" t="s">
        <v>241</v>
      </c>
      <c r="E524" t="s">
        <v>4</v>
      </c>
      <c r="F524">
        <v>86</v>
      </c>
      <c r="G524">
        <v>0</v>
      </c>
      <c r="H524">
        <v>65</v>
      </c>
      <c r="I524">
        <v>15.448148148148148</v>
      </c>
      <c r="J524">
        <v>2.4019223070763069</v>
      </c>
      <c r="K524">
        <v>3.9</v>
      </c>
      <c r="L524">
        <v>34</v>
      </c>
    </row>
    <row r="525" spans="1:12" x14ac:dyDescent="0.25">
      <c r="A525">
        <v>15</v>
      </c>
      <c r="B525" t="s">
        <v>54</v>
      </c>
      <c r="C525" t="s">
        <v>23</v>
      </c>
      <c r="D525" t="s">
        <v>266</v>
      </c>
      <c r="E525" t="s">
        <v>4</v>
      </c>
      <c r="F525">
        <v>86</v>
      </c>
      <c r="G525">
        <v>0</v>
      </c>
      <c r="H525">
        <v>0</v>
      </c>
      <c r="I525" t="e">
        <v>#DIV/0!</v>
      </c>
      <c r="J525" t="e">
        <v>#DIV/0!</v>
      </c>
      <c r="K525">
        <v>0</v>
      </c>
      <c r="L525">
        <v>0</v>
      </c>
    </row>
    <row r="526" spans="1:12" x14ac:dyDescent="0.25">
      <c r="A526">
        <v>15</v>
      </c>
      <c r="B526" t="s">
        <v>54</v>
      </c>
      <c r="C526" t="s">
        <v>23</v>
      </c>
      <c r="D526" t="s">
        <v>267</v>
      </c>
      <c r="E526" t="s">
        <v>4</v>
      </c>
      <c r="F526">
        <v>86</v>
      </c>
      <c r="G526">
        <v>0</v>
      </c>
      <c r="H526">
        <v>0</v>
      </c>
      <c r="I526" t="e">
        <v>#DIV/0!</v>
      </c>
      <c r="J526" t="e">
        <v>#DIV/0!</v>
      </c>
      <c r="K526">
        <v>0</v>
      </c>
      <c r="L526">
        <v>0</v>
      </c>
    </row>
    <row r="527" spans="1:12" x14ac:dyDescent="0.25">
      <c r="A527">
        <v>15</v>
      </c>
      <c r="B527" t="s">
        <v>54</v>
      </c>
      <c r="C527" t="s">
        <v>22</v>
      </c>
      <c r="D527" t="s">
        <v>132</v>
      </c>
      <c r="E527" t="s">
        <v>4</v>
      </c>
      <c r="F527">
        <v>90</v>
      </c>
      <c r="G527">
        <v>160</v>
      </c>
      <c r="H527">
        <v>180</v>
      </c>
      <c r="I527">
        <v>153.70833333333334</v>
      </c>
      <c r="J527">
        <v>0</v>
      </c>
      <c r="K527">
        <v>135</v>
      </c>
      <c r="L527">
        <v>172</v>
      </c>
    </row>
    <row r="528" spans="1:12" x14ac:dyDescent="0.25">
      <c r="A528">
        <v>15</v>
      </c>
      <c r="B528" t="s">
        <v>54</v>
      </c>
      <c r="C528" t="s">
        <v>22</v>
      </c>
      <c r="D528" t="s">
        <v>268</v>
      </c>
      <c r="E528" t="s">
        <v>4</v>
      </c>
      <c r="F528">
        <v>90</v>
      </c>
      <c r="G528">
        <v>0</v>
      </c>
      <c r="H528">
        <v>0</v>
      </c>
      <c r="I528" t="e">
        <v>#DIV/0!</v>
      </c>
      <c r="J528" t="e">
        <v>#DIV/0!</v>
      </c>
      <c r="K528">
        <v>0</v>
      </c>
      <c r="L528">
        <v>0</v>
      </c>
    </row>
    <row r="529" spans="1:12" x14ac:dyDescent="0.25">
      <c r="A529">
        <v>15</v>
      </c>
      <c r="B529" t="s">
        <v>54</v>
      </c>
      <c r="C529" t="s">
        <v>22</v>
      </c>
      <c r="D529" t="s">
        <v>269</v>
      </c>
      <c r="E529" t="s">
        <v>4</v>
      </c>
      <c r="F529">
        <v>90</v>
      </c>
      <c r="G529">
        <v>0</v>
      </c>
      <c r="H529">
        <v>0</v>
      </c>
      <c r="I529" t="e">
        <v>#DIV/0!</v>
      </c>
      <c r="J529" t="e">
        <v>#DIV/0!</v>
      </c>
      <c r="K529">
        <v>0</v>
      </c>
      <c r="L529">
        <v>0</v>
      </c>
    </row>
    <row r="530" spans="1:12" x14ac:dyDescent="0.25">
      <c r="A530">
        <v>15</v>
      </c>
      <c r="B530" t="s">
        <v>54</v>
      </c>
      <c r="C530" t="s">
        <v>22</v>
      </c>
      <c r="D530" t="s">
        <v>133</v>
      </c>
      <c r="E530" t="s">
        <v>4</v>
      </c>
      <c r="F530">
        <v>90</v>
      </c>
      <c r="G530">
        <v>80</v>
      </c>
      <c r="H530">
        <v>120</v>
      </c>
      <c r="I530">
        <v>109.79166666666667</v>
      </c>
      <c r="J530">
        <v>0</v>
      </c>
      <c r="K530">
        <v>95</v>
      </c>
      <c r="L530">
        <v>117</v>
      </c>
    </row>
    <row r="531" spans="1:12" x14ac:dyDescent="0.25">
      <c r="A531">
        <v>16</v>
      </c>
      <c r="B531" t="s">
        <v>53</v>
      </c>
      <c r="C531" t="s">
        <v>18</v>
      </c>
      <c r="D531" t="s">
        <v>55</v>
      </c>
      <c r="E531" t="s">
        <v>4</v>
      </c>
      <c r="F531">
        <v>55</v>
      </c>
      <c r="G531">
        <v>0</v>
      </c>
      <c r="H531">
        <v>5</v>
      </c>
      <c r="I531">
        <v>4.5938775510204088</v>
      </c>
      <c r="J531">
        <v>1.9421217095470287</v>
      </c>
      <c r="K531">
        <v>1.6</v>
      </c>
      <c r="L531">
        <v>10.6</v>
      </c>
    </row>
    <row r="532" spans="1:12" x14ac:dyDescent="0.25">
      <c r="A532">
        <v>16</v>
      </c>
      <c r="B532" t="s">
        <v>54</v>
      </c>
      <c r="C532" t="s">
        <v>18</v>
      </c>
      <c r="D532" t="s">
        <v>114</v>
      </c>
      <c r="E532" t="s">
        <v>4</v>
      </c>
      <c r="F532">
        <v>55</v>
      </c>
      <c r="G532">
        <v>0.5</v>
      </c>
      <c r="H532">
        <v>0.6</v>
      </c>
      <c r="I532">
        <v>1.4657142857142857</v>
      </c>
      <c r="J532">
        <v>2.2528630347724225E-16</v>
      </c>
      <c r="K532">
        <v>0.5</v>
      </c>
      <c r="L532">
        <v>5</v>
      </c>
    </row>
    <row r="533" spans="1:12" x14ac:dyDescent="0.25">
      <c r="A533">
        <v>16</v>
      </c>
      <c r="B533" t="s">
        <v>54</v>
      </c>
      <c r="C533" t="s">
        <v>18</v>
      </c>
      <c r="D533" t="s">
        <v>115</v>
      </c>
      <c r="E533" t="s">
        <v>4</v>
      </c>
      <c r="F533">
        <v>55</v>
      </c>
      <c r="G533">
        <v>0.5</v>
      </c>
      <c r="H533">
        <v>5</v>
      </c>
      <c r="I533">
        <v>4.5457142857142872</v>
      </c>
      <c r="J533">
        <v>1.4707226829297331</v>
      </c>
      <c r="K533">
        <v>2.2999999999999998</v>
      </c>
      <c r="L533">
        <v>8</v>
      </c>
    </row>
    <row r="534" spans="1:12" x14ac:dyDescent="0.25">
      <c r="A534">
        <v>16</v>
      </c>
      <c r="B534" t="s">
        <v>54</v>
      </c>
      <c r="C534" t="s">
        <v>18</v>
      </c>
      <c r="D534" t="s">
        <v>116</v>
      </c>
      <c r="E534" t="s">
        <v>4</v>
      </c>
      <c r="F534">
        <v>55</v>
      </c>
      <c r="G534">
        <v>50</v>
      </c>
      <c r="H534">
        <v>300</v>
      </c>
      <c r="I534">
        <v>319.47428571428571</v>
      </c>
      <c r="J534">
        <v>0</v>
      </c>
      <c r="K534">
        <v>208</v>
      </c>
      <c r="L534">
        <v>614</v>
      </c>
    </row>
    <row r="535" spans="1:12" x14ac:dyDescent="0.25">
      <c r="A535">
        <v>16</v>
      </c>
      <c r="B535" t="s">
        <v>53</v>
      </c>
      <c r="C535" t="s">
        <v>19</v>
      </c>
      <c r="D535" t="s">
        <v>56</v>
      </c>
      <c r="E535" t="s">
        <v>4</v>
      </c>
      <c r="F535">
        <v>75</v>
      </c>
      <c r="G535">
        <v>0</v>
      </c>
      <c r="H535">
        <v>0.15</v>
      </c>
      <c r="I535">
        <v>9.7000000000000003E-2</v>
      </c>
      <c r="J535">
        <v>4.844357192669576E-2</v>
      </c>
      <c r="K535">
        <v>0.03</v>
      </c>
      <c r="L535">
        <v>0.24</v>
      </c>
    </row>
    <row r="536" spans="1:12" x14ac:dyDescent="0.25">
      <c r="A536">
        <v>16</v>
      </c>
      <c r="B536" t="s">
        <v>54</v>
      </c>
      <c r="C536" t="s">
        <v>19</v>
      </c>
      <c r="D536" t="s">
        <v>122</v>
      </c>
      <c r="E536" t="s">
        <v>4</v>
      </c>
      <c r="F536">
        <v>75</v>
      </c>
      <c r="G536">
        <v>2</v>
      </c>
      <c r="H536">
        <v>6</v>
      </c>
      <c r="I536">
        <v>5.1161290322580646</v>
      </c>
      <c r="J536">
        <v>0</v>
      </c>
      <c r="K536">
        <v>3</v>
      </c>
      <c r="L536">
        <v>7.2</v>
      </c>
    </row>
    <row r="537" spans="1:12" x14ac:dyDescent="0.25">
      <c r="A537">
        <v>16</v>
      </c>
      <c r="B537" t="s">
        <v>54</v>
      </c>
      <c r="C537" t="s">
        <v>19</v>
      </c>
      <c r="D537" t="s">
        <v>123</v>
      </c>
      <c r="E537" t="s">
        <v>4</v>
      </c>
      <c r="F537">
        <v>75</v>
      </c>
      <c r="G537">
        <v>1.6</v>
      </c>
      <c r="H537">
        <v>1.8</v>
      </c>
      <c r="I537">
        <v>1.7774193548387089</v>
      </c>
      <c r="J537">
        <v>1.1285750616986412E-15</v>
      </c>
      <c r="K537">
        <v>1.6</v>
      </c>
      <c r="L537">
        <v>1.8</v>
      </c>
    </row>
    <row r="538" spans="1:12" x14ac:dyDescent="0.25">
      <c r="A538">
        <v>16</v>
      </c>
      <c r="B538" t="s">
        <v>54</v>
      </c>
      <c r="C538" t="s">
        <v>19</v>
      </c>
      <c r="D538" t="s">
        <v>126</v>
      </c>
      <c r="E538" t="s">
        <v>4</v>
      </c>
      <c r="F538">
        <v>75</v>
      </c>
      <c r="G538">
        <v>180</v>
      </c>
      <c r="H538">
        <v>200</v>
      </c>
      <c r="I538">
        <v>185.04516129032262</v>
      </c>
      <c r="J538">
        <v>0</v>
      </c>
      <c r="K538">
        <v>172.4</v>
      </c>
      <c r="L538">
        <v>200</v>
      </c>
    </row>
    <row r="539" spans="1:12" x14ac:dyDescent="0.25">
      <c r="A539">
        <v>16</v>
      </c>
      <c r="B539" t="s">
        <v>53</v>
      </c>
      <c r="C539" t="s">
        <v>20</v>
      </c>
      <c r="D539" t="s">
        <v>56</v>
      </c>
      <c r="E539" t="s">
        <v>4</v>
      </c>
      <c r="F539">
        <v>76</v>
      </c>
      <c r="G539">
        <v>0</v>
      </c>
      <c r="H539">
        <v>0.09</v>
      </c>
      <c r="I539">
        <v>8.3000000000000004E-2</v>
      </c>
      <c r="J539">
        <v>2.9988698436216064E-2</v>
      </c>
      <c r="K539">
        <v>0.03</v>
      </c>
      <c r="L539">
        <v>0.19</v>
      </c>
    </row>
    <row r="540" spans="1:12" x14ac:dyDescent="0.25">
      <c r="A540">
        <v>16</v>
      </c>
      <c r="B540" t="s">
        <v>54</v>
      </c>
      <c r="C540" t="s">
        <v>20</v>
      </c>
      <c r="D540" t="s">
        <v>128</v>
      </c>
      <c r="E540" t="s">
        <v>4</v>
      </c>
      <c r="F540">
        <v>76</v>
      </c>
      <c r="G540">
        <v>0</v>
      </c>
      <c r="H540">
        <v>5</v>
      </c>
      <c r="I540">
        <v>2.6424999999999983</v>
      </c>
      <c r="J540">
        <v>0</v>
      </c>
      <c r="K540">
        <v>1.5</v>
      </c>
      <c r="L540">
        <v>7.5</v>
      </c>
    </row>
    <row r="541" spans="1:12" x14ac:dyDescent="0.25">
      <c r="A541">
        <v>16</v>
      </c>
      <c r="B541" t="s">
        <v>54</v>
      </c>
      <c r="C541" t="s">
        <v>20</v>
      </c>
      <c r="D541" t="s">
        <v>129</v>
      </c>
      <c r="E541" t="s">
        <v>4</v>
      </c>
      <c r="F541">
        <v>76</v>
      </c>
      <c r="G541">
        <v>1.5</v>
      </c>
      <c r="H541">
        <v>2</v>
      </c>
      <c r="I541">
        <v>1.7999999999999985</v>
      </c>
      <c r="J541">
        <v>0</v>
      </c>
      <c r="K541">
        <v>1.8</v>
      </c>
      <c r="L541">
        <v>1.8</v>
      </c>
    </row>
    <row r="542" spans="1:12" x14ac:dyDescent="0.25">
      <c r="A542">
        <v>16</v>
      </c>
      <c r="B542" t="s">
        <v>53</v>
      </c>
      <c r="C542" t="s">
        <v>10</v>
      </c>
      <c r="D542" t="s">
        <v>56</v>
      </c>
      <c r="E542" t="s">
        <v>4</v>
      </c>
      <c r="F542">
        <v>51</v>
      </c>
      <c r="G542">
        <v>0</v>
      </c>
      <c r="H542">
        <v>2.5</v>
      </c>
      <c r="I542">
        <v>2.6368749999999999</v>
      </c>
      <c r="J542">
        <v>0.54874060356419885</v>
      </c>
      <c r="K542">
        <v>1.88</v>
      </c>
      <c r="L542">
        <v>3.49</v>
      </c>
    </row>
    <row r="543" spans="1:12" x14ac:dyDescent="0.25">
      <c r="A543">
        <v>16</v>
      </c>
      <c r="B543" t="s">
        <v>53</v>
      </c>
      <c r="C543" t="s">
        <v>24</v>
      </c>
      <c r="D543" t="s">
        <v>72</v>
      </c>
      <c r="E543" t="s">
        <v>4</v>
      </c>
      <c r="F543">
        <v>95</v>
      </c>
      <c r="G543">
        <v>0</v>
      </c>
      <c r="H543">
        <v>0</v>
      </c>
      <c r="I543">
        <v>42</v>
      </c>
      <c r="J543">
        <v>93.914855054991165</v>
      </c>
      <c r="K543">
        <v>0</v>
      </c>
      <c r="L543">
        <v>210</v>
      </c>
    </row>
    <row r="544" spans="1:12" x14ac:dyDescent="0.25">
      <c r="A544">
        <v>16</v>
      </c>
      <c r="B544" t="s">
        <v>53</v>
      </c>
      <c r="C544" t="s">
        <v>6</v>
      </c>
      <c r="D544" t="s">
        <v>56</v>
      </c>
      <c r="E544" t="s">
        <v>4</v>
      </c>
      <c r="F544">
        <v>80</v>
      </c>
      <c r="G544">
        <v>0</v>
      </c>
      <c r="H544">
        <v>0</v>
      </c>
      <c r="I544" t="e">
        <v>#DIV/0!</v>
      </c>
      <c r="J544" t="e">
        <v>#DIV/0!</v>
      </c>
      <c r="K544">
        <v>0</v>
      </c>
      <c r="L544">
        <v>0</v>
      </c>
    </row>
    <row r="545" spans="1:12" x14ac:dyDescent="0.25">
      <c r="A545">
        <v>16</v>
      </c>
      <c r="B545" t="s">
        <v>54</v>
      </c>
      <c r="C545" t="s">
        <v>8</v>
      </c>
      <c r="D545" s="132" t="s">
        <v>233</v>
      </c>
      <c r="E545" t="s">
        <v>4</v>
      </c>
      <c r="F545">
        <v>33</v>
      </c>
      <c r="G545">
        <v>0</v>
      </c>
      <c r="H545">
        <v>0</v>
      </c>
      <c r="I545" t="e">
        <v>#DIV/0!</v>
      </c>
      <c r="J545" t="e">
        <v>#DIV/0!</v>
      </c>
      <c r="K545">
        <v>0</v>
      </c>
      <c r="L545">
        <v>0</v>
      </c>
    </row>
    <row r="546" spans="1:12" x14ac:dyDescent="0.25">
      <c r="A546">
        <v>16</v>
      </c>
      <c r="B546" t="s">
        <v>54</v>
      </c>
      <c r="C546" t="s">
        <v>12</v>
      </c>
      <c r="D546" t="s">
        <v>90</v>
      </c>
      <c r="E546" t="s">
        <v>4</v>
      </c>
      <c r="F546">
        <v>540</v>
      </c>
      <c r="G546">
        <v>32</v>
      </c>
      <c r="H546">
        <v>35</v>
      </c>
      <c r="I546">
        <v>33.914166666666667</v>
      </c>
      <c r="J546">
        <v>0</v>
      </c>
      <c r="K546">
        <v>32.54</v>
      </c>
      <c r="L546">
        <v>34.840000000000003</v>
      </c>
    </row>
    <row r="547" spans="1:12" x14ac:dyDescent="0.25">
      <c r="A547">
        <v>16</v>
      </c>
      <c r="B547" t="s">
        <v>54</v>
      </c>
      <c r="C547" t="s">
        <v>12</v>
      </c>
      <c r="D547" t="s">
        <v>91</v>
      </c>
      <c r="E547" t="s">
        <v>4</v>
      </c>
      <c r="F547">
        <v>540</v>
      </c>
      <c r="G547">
        <v>3.3</v>
      </c>
      <c r="H547">
        <v>5</v>
      </c>
      <c r="I547">
        <v>3.964166666666666</v>
      </c>
      <c r="J547">
        <v>0</v>
      </c>
      <c r="K547">
        <v>3.61</v>
      </c>
      <c r="L547">
        <v>4.97</v>
      </c>
    </row>
    <row r="548" spans="1:12" x14ac:dyDescent="0.25">
      <c r="A548">
        <v>16</v>
      </c>
      <c r="B548" t="s">
        <v>54</v>
      </c>
      <c r="C548" t="s">
        <v>21</v>
      </c>
      <c r="D548" t="s">
        <v>179</v>
      </c>
      <c r="E548" t="s">
        <v>4</v>
      </c>
      <c r="F548">
        <v>301</v>
      </c>
      <c r="G548">
        <v>2</v>
      </c>
      <c r="H548">
        <v>8</v>
      </c>
      <c r="I548">
        <v>6</v>
      </c>
      <c r="J548">
        <v>0</v>
      </c>
      <c r="K548">
        <v>6</v>
      </c>
      <c r="L548">
        <v>6</v>
      </c>
    </row>
    <row r="549" spans="1:12" x14ac:dyDescent="0.25">
      <c r="A549">
        <v>16</v>
      </c>
      <c r="B549" t="s">
        <v>54</v>
      </c>
      <c r="C549" t="s">
        <v>21</v>
      </c>
      <c r="D549" t="s">
        <v>180</v>
      </c>
      <c r="E549" t="s">
        <v>4</v>
      </c>
      <c r="F549">
        <v>301</v>
      </c>
      <c r="G549">
        <v>35</v>
      </c>
      <c r="H549">
        <v>36.5</v>
      </c>
      <c r="I549">
        <v>35.326666666666668</v>
      </c>
      <c r="J549">
        <v>0</v>
      </c>
      <c r="K549">
        <v>34.299999999999997</v>
      </c>
      <c r="L549">
        <v>35.799999999999997</v>
      </c>
    </row>
    <row r="550" spans="1:12" x14ac:dyDescent="0.25">
      <c r="A550">
        <v>16</v>
      </c>
      <c r="B550" t="s">
        <v>53</v>
      </c>
      <c r="C550" t="s">
        <v>21</v>
      </c>
      <c r="D550" t="s">
        <v>57</v>
      </c>
      <c r="E550" t="s">
        <v>4</v>
      </c>
      <c r="F550">
        <v>301</v>
      </c>
      <c r="G550">
        <v>34</v>
      </c>
      <c r="H550">
        <v>36</v>
      </c>
      <c r="I550">
        <v>35.542105263157886</v>
      </c>
      <c r="J550">
        <v>1.6787282850332743</v>
      </c>
      <c r="K550">
        <v>33.4</v>
      </c>
      <c r="L550">
        <v>39</v>
      </c>
    </row>
    <row r="551" spans="1:12" x14ac:dyDescent="0.25">
      <c r="A551">
        <v>16</v>
      </c>
      <c r="B551" t="s">
        <v>53</v>
      </c>
      <c r="C551" t="s">
        <v>21</v>
      </c>
      <c r="D551" t="s">
        <v>57</v>
      </c>
      <c r="E551" t="s">
        <v>4</v>
      </c>
      <c r="F551">
        <v>301</v>
      </c>
      <c r="G551">
        <v>50</v>
      </c>
      <c r="H551">
        <v>52</v>
      </c>
      <c r="I551">
        <v>50.376190476190473</v>
      </c>
      <c r="J551">
        <v>0.87858110718633264</v>
      </c>
      <c r="K551">
        <v>48</v>
      </c>
      <c r="L551">
        <v>51</v>
      </c>
    </row>
    <row r="552" spans="1:12" x14ac:dyDescent="0.25">
      <c r="A552">
        <v>16</v>
      </c>
      <c r="B552" t="s">
        <v>54</v>
      </c>
      <c r="C552" t="s">
        <v>14</v>
      </c>
      <c r="D552" t="s">
        <v>104</v>
      </c>
      <c r="E552" t="s">
        <v>4</v>
      </c>
      <c r="F552">
        <v>520</v>
      </c>
      <c r="G552">
        <v>2</v>
      </c>
      <c r="H552">
        <v>8</v>
      </c>
      <c r="I552">
        <v>5.1333333333333329</v>
      </c>
      <c r="J552">
        <v>0</v>
      </c>
      <c r="K552">
        <v>2.5</v>
      </c>
      <c r="L552">
        <v>7</v>
      </c>
    </row>
    <row r="553" spans="1:12" x14ac:dyDescent="0.25">
      <c r="A553">
        <v>16</v>
      </c>
      <c r="B553" t="s">
        <v>54</v>
      </c>
      <c r="C553" t="s">
        <v>14</v>
      </c>
      <c r="D553" t="s">
        <v>105</v>
      </c>
      <c r="E553" t="s">
        <v>4</v>
      </c>
      <c r="F553">
        <v>520</v>
      </c>
      <c r="G553">
        <v>-2</v>
      </c>
      <c r="H553">
        <v>8</v>
      </c>
      <c r="I553">
        <v>5.0333333333333341</v>
      </c>
      <c r="J553">
        <v>0</v>
      </c>
      <c r="K553">
        <v>4</v>
      </c>
      <c r="L553">
        <v>6.1</v>
      </c>
    </row>
    <row r="554" spans="1:12" x14ac:dyDescent="0.25">
      <c r="A554">
        <v>16</v>
      </c>
      <c r="B554" t="s">
        <v>53</v>
      </c>
      <c r="C554" t="s">
        <v>14</v>
      </c>
      <c r="D554" t="s">
        <v>67</v>
      </c>
      <c r="E554" t="s">
        <v>4</v>
      </c>
      <c r="F554">
        <v>520</v>
      </c>
      <c r="G554">
        <v>1600</v>
      </c>
      <c r="H554">
        <v>2500</v>
      </c>
      <c r="I554">
        <v>1485.338</v>
      </c>
      <c r="J554">
        <v>97.62383325807275</v>
      </c>
      <c r="K554">
        <v>1395.96</v>
      </c>
      <c r="L554">
        <v>1604.8</v>
      </c>
    </row>
    <row r="555" spans="1:12" x14ac:dyDescent="0.25">
      <c r="A555">
        <v>16</v>
      </c>
      <c r="B555" t="s">
        <v>53</v>
      </c>
      <c r="C555" t="s">
        <v>14</v>
      </c>
      <c r="D555" t="s">
        <v>67</v>
      </c>
      <c r="E555" t="s">
        <v>4</v>
      </c>
      <c r="F555">
        <v>520</v>
      </c>
      <c r="G555">
        <v>1500</v>
      </c>
      <c r="H555">
        <v>2000</v>
      </c>
      <c r="I555">
        <v>1614.5</v>
      </c>
      <c r="J555" t="e">
        <v>#DIV/0!</v>
      </c>
      <c r="K555">
        <v>1614.5</v>
      </c>
      <c r="L555">
        <v>1614.5</v>
      </c>
    </row>
    <row r="556" spans="1:12" x14ac:dyDescent="0.25">
      <c r="A556">
        <v>16</v>
      </c>
      <c r="B556" t="s">
        <v>54</v>
      </c>
      <c r="C556" t="s">
        <v>16</v>
      </c>
      <c r="D556" t="s">
        <v>111</v>
      </c>
      <c r="E556" t="s">
        <v>4</v>
      </c>
      <c r="F556">
        <v>530</v>
      </c>
      <c r="G556">
        <v>2</v>
      </c>
      <c r="H556">
        <v>10</v>
      </c>
      <c r="I556">
        <v>4.1857142857142859</v>
      </c>
      <c r="J556">
        <v>0</v>
      </c>
      <c r="K556">
        <v>3.3</v>
      </c>
      <c r="L556">
        <v>6.5</v>
      </c>
    </row>
    <row r="557" spans="1:12" x14ac:dyDescent="0.25">
      <c r="A557">
        <v>16</v>
      </c>
      <c r="B557" t="s">
        <v>54</v>
      </c>
      <c r="C557" t="s">
        <v>16</v>
      </c>
      <c r="D557" t="s">
        <v>109</v>
      </c>
      <c r="E557" t="s">
        <v>4</v>
      </c>
      <c r="F557">
        <v>530</v>
      </c>
      <c r="G557">
        <v>10</v>
      </c>
      <c r="H557">
        <v>14</v>
      </c>
      <c r="I557">
        <v>11.914285714285715</v>
      </c>
      <c r="J557">
        <v>0</v>
      </c>
      <c r="K557">
        <v>10.5</v>
      </c>
      <c r="L557">
        <v>12.9</v>
      </c>
    </row>
    <row r="558" spans="1:12" x14ac:dyDescent="0.25">
      <c r="A558">
        <v>16</v>
      </c>
      <c r="B558" t="s">
        <v>54</v>
      </c>
      <c r="C558" t="s">
        <v>16</v>
      </c>
      <c r="D558" t="s">
        <v>110</v>
      </c>
      <c r="E558" t="s">
        <v>4</v>
      </c>
      <c r="F558">
        <v>530</v>
      </c>
      <c r="G558">
        <v>20</v>
      </c>
      <c r="H558">
        <v>60</v>
      </c>
      <c r="I558">
        <v>25.857142857142858</v>
      </c>
      <c r="J558">
        <v>0</v>
      </c>
      <c r="K558">
        <v>20</v>
      </c>
      <c r="L558">
        <v>30.1</v>
      </c>
    </row>
    <row r="559" spans="1:12" x14ac:dyDescent="0.25">
      <c r="A559">
        <v>16</v>
      </c>
      <c r="B559" t="s">
        <v>53</v>
      </c>
      <c r="C559" t="s">
        <v>16</v>
      </c>
      <c r="D559" t="s">
        <v>67</v>
      </c>
      <c r="E559" t="s">
        <v>4</v>
      </c>
      <c r="F559">
        <v>530</v>
      </c>
      <c r="G559">
        <v>1800</v>
      </c>
      <c r="H559">
        <v>2500</v>
      </c>
      <c r="I559">
        <v>1695.7262499999999</v>
      </c>
      <c r="J559">
        <v>242.8614352104924</v>
      </c>
      <c r="K559">
        <v>1135</v>
      </c>
      <c r="L559">
        <v>1958.74</v>
      </c>
    </row>
    <row r="560" spans="1:12" x14ac:dyDescent="0.25">
      <c r="A560">
        <v>16</v>
      </c>
      <c r="B560" t="s">
        <v>53</v>
      </c>
      <c r="C560" t="s">
        <v>16</v>
      </c>
      <c r="D560" t="s">
        <v>70</v>
      </c>
      <c r="E560" t="s">
        <v>4</v>
      </c>
      <c r="F560">
        <v>530</v>
      </c>
      <c r="G560">
        <v>46</v>
      </c>
      <c r="H560">
        <v>52</v>
      </c>
      <c r="I560">
        <v>47.629999999999995</v>
      </c>
      <c r="J560">
        <v>1.3355148819837257</v>
      </c>
      <c r="K560">
        <v>46.57</v>
      </c>
      <c r="L560">
        <v>49.13</v>
      </c>
    </row>
    <row r="561" spans="1:12" x14ac:dyDescent="0.25">
      <c r="A561">
        <v>16</v>
      </c>
      <c r="B561" t="s">
        <v>54</v>
      </c>
      <c r="C561" t="s">
        <v>13</v>
      </c>
      <c r="D561" t="s">
        <v>98</v>
      </c>
      <c r="E561" t="s">
        <v>4</v>
      </c>
      <c r="F561">
        <v>552</v>
      </c>
      <c r="G561">
        <v>134</v>
      </c>
      <c r="H561">
        <v>140</v>
      </c>
      <c r="I561">
        <v>135</v>
      </c>
      <c r="J561">
        <v>0</v>
      </c>
      <c r="K561">
        <v>134.5</v>
      </c>
      <c r="L561">
        <v>135.5</v>
      </c>
    </row>
    <row r="562" spans="1:12" x14ac:dyDescent="0.25">
      <c r="A562">
        <v>16</v>
      </c>
      <c r="B562" t="s">
        <v>54</v>
      </c>
      <c r="C562" t="s">
        <v>23</v>
      </c>
      <c r="D562" t="s">
        <v>242</v>
      </c>
      <c r="E562" t="s">
        <v>4</v>
      </c>
      <c r="F562">
        <v>86</v>
      </c>
      <c r="G562">
        <v>105</v>
      </c>
      <c r="H562">
        <v>120</v>
      </c>
      <c r="I562">
        <v>110</v>
      </c>
      <c r="J562">
        <v>0</v>
      </c>
      <c r="K562">
        <v>106</v>
      </c>
      <c r="L562">
        <v>115</v>
      </c>
    </row>
    <row r="563" spans="1:12" x14ac:dyDescent="0.25">
      <c r="A563">
        <v>16</v>
      </c>
      <c r="B563" t="s">
        <v>54</v>
      </c>
      <c r="C563" t="s">
        <v>23</v>
      </c>
      <c r="D563" t="s">
        <v>241</v>
      </c>
      <c r="E563" t="s">
        <v>4</v>
      </c>
      <c r="F563">
        <v>86</v>
      </c>
      <c r="G563">
        <v>0</v>
      </c>
      <c r="H563">
        <v>60</v>
      </c>
      <c r="I563">
        <v>16.186666666666667</v>
      </c>
      <c r="J563">
        <v>0</v>
      </c>
      <c r="K563">
        <v>0.23</v>
      </c>
      <c r="L563">
        <v>35</v>
      </c>
    </row>
    <row r="564" spans="1:12" x14ac:dyDescent="0.25">
      <c r="A564">
        <v>16</v>
      </c>
      <c r="B564" t="s">
        <v>54</v>
      </c>
      <c r="C564" t="s">
        <v>23</v>
      </c>
      <c r="D564" t="s">
        <v>266</v>
      </c>
      <c r="E564" t="s">
        <v>4</v>
      </c>
      <c r="F564">
        <v>86</v>
      </c>
      <c r="G564">
        <v>0</v>
      </c>
      <c r="H564">
        <v>0</v>
      </c>
      <c r="I564" t="e">
        <v>#DIV/0!</v>
      </c>
      <c r="J564" t="e">
        <v>#DIV/0!</v>
      </c>
      <c r="K564">
        <v>0</v>
      </c>
      <c r="L564">
        <v>0</v>
      </c>
    </row>
    <row r="565" spans="1:12" x14ac:dyDescent="0.25">
      <c r="A565">
        <v>16</v>
      </c>
      <c r="B565" t="s">
        <v>54</v>
      </c>
      <c r="C565" t="s">
        <v>23</v>
      </c>
      <c r="D565" t="s">
        <v>267</v>
      </c>
      <c r="E565" t="s">
        <v>4</v>
      </c>
      <c r="F565">
        <v>86</v>
      </c>
      <c r="G565">
        <v>0</v>
      </c>
      <c r="H565">
        <v>0</v>
      </c>
      <c r="I565" t="e">
        <v>#DIV/0!</v>
      </c>
      <c r="J565" t="e">
        <v>#DIV/0!</v>
      </c>
      <c r="K565">
        <v>0</v>
      </c>
      <c r="L565">
        <v>0</v>
      </c>
    </row>
    <row r="566" spans="1:12" x14ac:dyDescent="0.25">
      <c r="A566">
        <v>16</v>
      </c>
      <c r="B566" t="s">
        <v>54</v>
      </c>
      <c r="C566" t="s">
        <v>22</v>
      </c>
      <c r="D566" t="s">
        <v>132</v>
      </c>
      <c r="E566" t="s">
        <v>4</v>
      </c>
      <c r="F566">
        <v>90</v>
      </c>
      <c r="G566">
        <v>160</v>
      </c>
      <c r="H566">
        <v>180</v>
      </c>
      <c r="I566">
        <v>153.76923076923077</v>
      </c>
      <c r="J566">
        <v>0</v>
      </c>
      <c r="K566">
        <v>145</v>
      </c>
      <c r="L566">
        <v>165</v>
      </c>
    </row>
    <row r="567" spans="1:12" x14ac:dyDescent="0.25">
      <c r="A567">
        <v>16</v>
      </c>
      <c r="B567" t="s">
        <v>54</v>
      </c>
      <c r="C567" t="s">
        <v>22</v>
      </c>
      <c r="D567" t="s">
        <v>268</v>
      </c>
      <c r="E567" t="s">
        <v>4</v>
      </c>
      <c r="F567">
        <v>90</v>
      </c>
      <c r="G567">
        <v>0</v>
      </c>
      <c r="H567">
        <v>0</v>
      </c>
      <c r="I567" t="e">
        <v>#DIV/0!</v>
      </c>
      <c r="J567" t="e">
        <v>#DIV/0!</v>
      </c>
      <c r="K567">
        <v>0</v>
      </c>
      <c r="L567">
        <v>0</v>
      </c>
    </row>
    <row r="568" spans="1:12" x14ac:dyDescent="0.25">
      <c r="A568">
        <v>16</v>
      </c>
      <c r="B568" t="s">
        <v>54</v>
      </c>
      <c r="C568" t="s">
        <v>22</v>
      </c>
      <c r="D568" t="s">
        <v>269</v>
      </c>
      <c r="E568" t="s">
        <v>4</v>
      </c>
      <c r="F568">
        <v>90</v>
      </c>
      <c r="G568">
        <v>0</v>
      </c>
      <c r="H568">
        <v>0</v>
      </c>
      <c r="I568" t="e">
        <v>#DIV/0!</v>
      </c>
      <c r="J568" t="e">
        <v>#DIV/0!</v>
      </c>
      <c r="K568">
        <v>0</v>
      </c>
      <c r="L568">
        <v>0</v>
      </c>
    </row>
    <row r="569" spans="1:12" x14ac:dyDescent="0.25">
      <c r="A569">
        <v>16</v>
      </c>
      <c r="B569" t="s">
        <v>54</v>
      </c>
      <c r="C569" t="s">
        <v>22</v>
      </c>
      <c r="D569" t="s">
        <v>133</v>
      </c>
      <c r="E569" t="s">
        <v>4</v>
      </c>
      <c r="F569">
        <v>90</v>
      </c>
      <c r="G569">
        <v>80</v>
      </c>
      <c r="H569">
        <v>120</v>
      </c>
      <c r="I569">
        <v>103.61538461538461</v>
      </c>
      <c r="J569">
        <v>0</v>
      </c>
      <c r="K569">
        <v>89</v>
      </c>
      <c r="L569">
        <v>115</v>
      </c>
    </row>
    <row r="570" spans="1:12" x14ac:dyDescent="0.25">
      <c r="A570">
        <v>17</v>
      </c>
      <c r="B570" t="s">
        <v>53</v>
      </c>
      <c r="C570" t="s">
        <v>18</v>
      </c>
      <c r="D570" t="s">
        <v>55</v>
      </c>
      <c r="E570">
        <v>0.54676442582319373</v>
      </c>
      <c r="F570">
        <v>55</v>
      </c>
      <c r="G570">
        <v>0</v>
      </c>
      <c r="H570">
        <v>5</v>
      </c>
      <c r="I570">
        <v>3.0040000000000009</v>
      </c>
      <c r="J570">
        <v>1.1512123157430012</v>
      </c>
      <c r="K570">
        <v>1.6</v>
      </c>
      <c r="L570">
        <v>6.2</v>
      </c>
    </row>
    <row r="571" spans="1:12" x14ac:dyDescent="0.25">
      <c r="A571">
        <v>17</v>
      </c>
      <c r="B571" t="s">
        <v>54</v>
      </c>
      <c r="C571" t="s">
        <v>18</v>
      </c>
      <c r="D571" t="s">
        <v>114</v>
      </c>
      <c r="E571">
        <v>1</v>
      </c>
      <c r="F571">
        <v>55</v>
      </c>
      <c r="G571">
        <v>0.5</v>
      </c>
      <c r="H571">
        <v>0.6</v>
      </c>
      <c r="I571">
        <v>0.51785714285714279</v>
      </c>
      <c r="J571">
        <v>1.1305957885839115E-16</v>
      </c>
      <c r="K571">
        <v>0.5</v>
      </c>
      <c r="L571">
        <v>0.6</v>
      </c>
    </row>
    <row r="572" spans="1:12" x14ac:dyDescent="0.25">
      <c r="A572">
        <v>17</v>
      </c>
      <c r="B572" t="s">
        <v>54</v>
      </c>
      <c r="C572" t="s">
        <v>18</v>
      </c>
      <c r="D572" t="s">
        <v>115</v>
      </c>
      <c r="E572">
        <v>0.1188758194796935</v>
      </c>
      <c r="F572">
        <v>55</v>
      </c>
      <c r="G572">
        <v>0.5</v>
      </c>
      <c r="H572">
        <v>5</v>
      </c>
      <c r="I572">
        <v>4.1142857142857139</v>
      </c>
      <c r="J572">
        <v>1.0690449676496976</v>
      </c>
      <c r="K572">
        <v>2.5</v>
      </c>
      <c r="L572">
        <v>5</v>
      </c>
    </row>
    <row r="573" spans="1:12" x14ac:dyDescent="0.25">
      <c r="A573">
        <v>17</v>
      </c>
      <c r="B573" t="s">
        <v>54</v>
      </c>
      <c r="C573" t="s">
        <v>18</v>
      </c>
      <c r="D573" t="s">
        <v>116</v>
      </c>
      <c r="E573">
        <v>0.58500102032527579</v>
      </c>
      <c r="F573">
        <v>55</v>
      </c>
      <c r="G573">
        <v>50</v>
      </c>
      <c r="H573">
        <v>300</v>
      </c>
      <c r="I573">
        <v>313.43928571428575</v>
      </c>
      <c r="J573">
        <v>0</v>
      </c>
      <c r="K573">
        <v>213.7</v>
      </c>
      <c r="L573">
        <v>478</v>
      </c>
    </row>
    <row r="574" spans="1:12" x14ac:dyDescent="0.25">
      <c r="A574">
        <v>17</v>
      </c>
      <c r="B574" t="s">
        <v>53</v>
      </c>
      <c r="C574" t="s">
        <v>19</v>
      </c>
      <c r="D574" t="s">
        <v>56</v>
      </c>
      <c r="E574">
        <v>0.9318291379841237</v>
      </c>
      <c r="F574">
        <v>75</v>
      </c>
      <c r="G574">
        <v>0</v>
      </c>
      <c r="H574">
        <v>0.15</v>
      </c>
      <c r="I574">
        <v>7.3773584905660369E-2</v>
      </c>
      <c r="J574">
        <v>1.6782135086309789E-2</v>
      </c>
      <c r="K574">
        <v>0.04</v>
      </c>
      <c r="L574">
        <v>0.12</v>
      </c>
    </row>
    <row r="575" spans="1:12" x14ac:dyDescent="0.25">
      <c r="A575">
        <v>17</v>
      </c>
      <c r="B575" t="s">
        <v>54</v>
      </c>
      <c r="C575" t="s">
        <v>19</v>
      </c>
      <c r="D575" t="s">
        <v>122</v>
      </c>
      <c r="E575">
        <v>0.95940872035990943</v>
      </c>
      <c r="F575">
        <v>75</v>
      </c>
      <c r="G575">
        <v>2</v>
      </c>
      <c r="H575">
        <v>6</v>
      </c>
      <c r="I575">
        <v>4.6999999999999993</v>
      </c>
      <c r="J575">
        <v>0</v>
      </c>
      <c r="K575">
        <v>2</v>
      </c>
      <c r="L575">
        <v>7</v>
      </c>
    </row>
    <row r="576" spans="1:12" x14ac:dyDescent="0.25">
      <c r="A576">
        <v>17</v>
      </c>
      <c r="B576" t="s">
        <v>54</v>
      </c>
      <c r="C576" t="s">
        <v>19</v>
      </c>
      <c r="D576" t="s">
        <v>123</v>
      </c>
      <c r="E576">
        <v>1</v>
      </c>
      <c r="F576">
        <v>75</v>
      </c>
      <c r="G576">
        <v>1.6</v>
      </c>
      <c r="H576">
        <v>1.8</v>
      </c>
      <c r="I576">
        <v>1.7444444444444447</v>
      </c>
      <c r="J576">
        <v>9.0509762416436269E-16</v>
      </c>
      <c r="K576">
        <v>1.6</v>
      </c>
      <c r="L576">
        <v>1.8</v>
      </c>
    </row>
    <row r="577" spans="1:12" x14ac:dyDescent="0.25">
      <c r="A577">
        <v>17</v>
      </c>
      <c r="B577" t="s">
        <v>54</v>
      </c>
      <c r="C577" t="s">
        <v>19</v>
      </c>
      <c r="D577" t="s">
        <v>126</v>
      </c>
      <c r="E577">
        <v>0.72487261410915982</v>
      </c>
      <c r="F577">
        <v>75</v>
      </c>
      <c r="G577">
        <v>180</v>
      </c>
      <c r="H577">
        <v>200</v>
      </c>
      <c r="I577">
        <v>184.01481481481483</v>
      </c>
      <c r="J577">
        <v>0</v>
      </c>
      <c r="K577">
        <v>172.7</v>
      </c>
      <c r="L577">
        <v>200</v>
      </c>
    </row>
    <row r="578" spans="1:12" x14ac:dyDescent="0.25">
      <c r="A578">
        <v>17</v>
      </c>
      <c r="B578" t="s">
        <v>53</v>
      </c>
      <c r="C578" t="s">
        <v>20</v>
      </c>
      <c r="D578" t="s">
        <v>56</v>
      </c>
      <c r="E578">
        <v>0.99605981205303495</v>
      </c>
      <c r="F578">
        <v>76</v>
      </c>
      <c r="G578">
        <v>0</v>
      </c>
      <c r="H578">
        <v>0.09</v>
      </c>
      <c r="I578">
        <v>7.2295081967213112E-2</v>
      </c>
      <c r="J578">
        <v>1.4876541110413925E-2</v>
      </c>
      <c r="K578">
        <v>0.03</v>
      </c>
      <c r="L578">
        <v>0.11</v>
      </c>
    </row>
    <row r="579" spans="1:12" x14ac:dyDescent="0.25">
      <c r="A579">
        <v>17</v>
      </c>
      <c r="B579" t="s">
        <v>54</v>
      </c>
      <c r="C579" t="s">
        <v>20</v>
      </c>
      <c r="D579" t="s">
        <v>128</v>
      </c>
      <c r="E579">
        <v>1</v>
      </c>
      <c r="F579">
        <v>76</v>
      </c>
      <c r="G579">
        <v>0</v>
      </c>
      <c r="H579">
        <v>5</v>
      </c>
      <c r="I579">
        <v>1.8580645161290323</v>
      </c>
      <c r="J579">
        <v>0</v>
      </c>
      <c r="K579">
        <v>0.8</v>
      </c>
      <c r="L579">
        <v>3.1</v>
      </c>
    </row>
    <row r="580" spans="1:12" x14ac:dyDescent="0.25">
      <c r="A580">
        <v>17</v>
      </c>
      <c r="B580" t="s">
        <v>54</v>
      </c>
      <c r="C580" t="s">
        <v>20</v>
      </c>
      <c r="D580" t="s">
        <v>129</v>
      </c>
      <c r="E580">
        <v>1</v>
      </c>
      <c r="F580">
        <v>76</v>
      </c>
      <c r="G580">
        <v>1.5</v>
      </c>
      <c r="H580">
        <v>2</v>
      </c>
      <c r="I580">
        <v>1.8016129032258055</v>
      </c>
      <c r="J580">
        <v>0</v>
      </c>
      <c r="K580">
        <v>1.8</v>
      </c>
      <c r="L580">
        <v>1.85</v>
      </c>
    </row>
    <row r="581" spans="1:12" x14ac:dyDescent="0.25">
      <c r="A581">
        <v>17</v>
      </c>
      <c r="B581" t="s">
        <v>53</v>
      </c>
      <c r="C581" t="s">
        <v>10</v>
      </c>
      <c r="D581" t="s">
        <v>56</v>
      </c>
      <c r="E581">
        <v>0.37794062067555778</v>
      </c>
      <c r="F581">
        <v>51</v>
      </c>
      <c r="G581">
        <v>0</v>
      </c>
      <c r="H581">
        <v>2.5</v>
      </c>
      <c r="I581">
        <v>3.0116666666666658</v>
      </c>
      <c r="J581">
        <v>1.4878458569749935</v>
      </c>
      <c r="K581">
        <v>1.76</v>
      </c>
      <c r="L581">
        <v>7.7</v>
      </c>
    </row>
    <row r="582" spans="1:12" x14ac:dyDescent="0.25">
      <c r="A582">
        <v>17</v>
      </c>
      <c r="B582" t="s">
        <v>53</v>
      </c>
      <c r="C582" t="s">
        <v>24</v>
      </c>
      <c r="D582" t="s">
        <v>72</v>
      </c>
      <c r="E582">
        <v>1</v>
      </c>
      <c r="F582">
        <v>95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</row>
    <row r="583" spans="1:12" x14ac:dyDescent="0.25">
      <c r="A583">
        <v>17</v>
      </c>
      <c r="B583" t="s">
        <v>53</v>
      </c>
      <c r="C583" t="s">
        <v>6</v>
      </c>
      <c r="D583" t="s">
        <v>56</v>
      </c>
      <c r="E583" t="s">
        <v>4</v>
      </c>
      <c r="F583">
        <v>80</v>
      </c>
      <c r="G583">
        <v>0</v>
      </c>
      <c r="H583">
        <v>0</v>
      </c>
      <c r="I583" t="e">
        <v>#DIV/0!</v>
      </c>
      <c r="J583" t="e">
        <v>#DIV/0!</v>
      </c>
      <c r="K583">
        <v>0</v>
      </c>
      <c r="L583">
        <v>0</v>
      </c>
    </row>
    <row r="584" spans="1:12" x14ac:dyDescent="0.25">
      <c r="A584">
        <v>17</v>
      </c>
      <c r="B584" t="s">
        <v>54</v>
      </c>
      <c r="C584" t="s">
        <v>8</v>
      </c>
      <c r="D584" s="132" t="s">
        <v>233</v>
      </c>
      <c r="E584" t="s">
        <v>4</v>
      </c>
      <c r="F584">
        <v>33</v>
      </c>
      <c r="G584">
        <v>0</v>
      </c>
      <c r="H584">
        <v>0</v>
      </c>
      <c r="I584" t="e">
        <v>#DIV/0!</v>
      </c>
      <c r="J584" t="e">
        <v>#DIV/0!</v>
      </c>
      <c r="K584">
        <v>0</v>
      </c>
      <c r="L584">
        <v>0</v>
      </c>
    </row>
    <row r="585" spans="1:12" x14ac:dyDescent="0.25">
      <c r="A585">
        <v>17</v>
      </c>
      <c r="B585" t="s">
        <v>54</v>
      </c>
      <c r="C585" t="s">
        <v>12</v>
      </c>
      <c r="D585" t="s">
        <v>90</v>
      </c>
      <c r="E585">
        <v>0.94160583941605835</v>
      </c>
      <c r="F585">
        <v>540</v>
      </c>
      <c r="G585">
        <v>32</v>
      </c>
      <c r="H585">
        <v>35</v>
      </c>
      <c r="I585">
        <v>31.410625000000003</v>
      </c>
      <c r="J585">
        <v>0</v>
      </c>
      <c r="K585">
        <v>0</v>
      </c>
      <c r="L585">
        <v>34.1</v>
      </c>
    </row>
    <row r="586" spans="1:12" x14ac:dyDescent="0.25">
      <c r="A586">
        <v>17</v>
      </c>
      <c r="B586" t="s">
        <v>54</v>
      </c>
      <c r="C586" t="s">
        <v>12</v>
      </c>
      <c r="D586" t="s">
        <v>91</v>
      </c>
      <c r="E586">
        <v>1</v>
      </c>
      <c r="F586">
        <v>540</v>
      </c>
      <c r="G586">
        <v>3.3</v>
      </c>
      <c r="H586">
        <v>5</v>
      </c>
      <c r="I586">
        <v>3.8743750000000001</v>
      </c>
      <c r="J586">
        <v>0</v>
      </c>
      <c r="K586">
        <v>3.6</v>
      </c>
      <c r="L586">
        <v>4.16</v>
      </c>
    </row>
    <row r="587" spans="1:12" x14ac:dyDescent="0.25">
      <c r="A587">
        <v>17</v>
      </c>
      <c r="B587" t="s">
        <v>54</v>
      </c>
      <c r="C587" t="s">
        <v>21</v>
      </c>
      <c r="D587" t="s">
        <v>179</v>
      </c>
      <c r="E587">
        <v>1</v>
      </c>
      <c r="F587">
        <v>301</v>
      </c>
      <c r="G587">
        <v>2</v>
      </c>
      <c r="H587">
        <v>8</v>
      </c>
      <c r="I587">
        <v>6</v>
      </c>
      <c r="J587">
        <v>0</v>
      </c>
      <c r="K587">
        <v>6</v>
      </c>
      <c r="L587">
        <v>6</v>
      </c>
    </row>
    <row r="588" spans="1:12" x14ac:dyDescent="0.25">
      <c r="A588">
        <v>17</v>
      </c>
      <c r="B588" t="s">
        <v>54</v>
      </c>
      <c r="C588" t="s">
        <v>21</v>
      </c>
      <c r="D588" t="s">
        <v>180</v>
      </c>
      <c r="E588">
        <v>0.77640860303191761</v>
      </c>
      <c r="F588">
        <v>301</v>
      </c>
      <c r="G588">
        <v>35</v>
      </c>
      <c r="H588">
        <v>36.5</v>
      </c>
      <c r="I588">
        <v>35.041176470588233</v>
      </c>
      <c r="J588">
        <v>0</v>
      </c>
      <c r="K588">
        <v>34</v>
      </c>
      <c r="L588">
        <v>35.5</v>
      </c>
    </row>
    <row r="589" spans="1:12" x14ac:dyDescent="0.25">
      <c r="A589">
        <v>17</v>
      </c>
      <c r="B589" t="s">
        <v>53</v>
      </c>
      <c r="C589" t="s">
        <v>21</v>
      </c>
      <c r="D589" t="s">
        <v>57</v>
      </c>
      <c r="E589">
        <v>0.43263174709426161</v>
      </c>
      <c r="F589">
        <v>301</v>
      </c>
      <c r="G589">
        <v>34</v>
      </c>
      <c r="H589">
        <v>36</v>
      </c>
      <c r="I589">
        <v>32.983333333333334</v>
      </c>
      <c r="J589">
        <v>1.1730560967236854</v>
      </c>
      <c r="K589">
        <v>30.9</v>
      </c>
      <c r="L589">
        <v>35.700000000000003</v>
      </c>
    </row>
    <row r="590" spans="1:12" x14ac:dyDescent="0.25">
      <c r="A590">
        <v>17</v>
      </c>
      <c r="B590" t="s">
        <v>53</v>
      </c>
      <c r="C590" t="s">
        <v>21</v>
      </c>
      <c r="D590" t="s">
        <v>57</v>
      </c>
      <c r="E590">
        <v>0.43263174709426161</v>
      </c>
      <c r="F590">
        <v>301</v>
      </c>
      <c r="G590">
        <v>50</v>
      </c>
      <c r="H590">
        <v>52</v>
      </c>
      <c r="I590">
        <v>51.1</v>
      </c>
      <c r="J590">
        <v>0.71575672704326843</v>
      </c>
      <c r="K590">
        <v>49.6</v>
      </c>
      <c r="L590">
        <v>52</v>
      </c>
    </row>
    <row r="591" spans="1:12" x14ac:dyDescent="0.25">
      <c r="A591">
        <v>17</v>
      </c>
      <c r="B591" t="s">
        <v>54</v>
      </c>
      <c r="C591" t="s">
        <v>14</v>
      </c>
      <c r="D591" t="s">
        <v>104</v>
      </c>
      <c r="E591">
        <v>0.51269267522539363</v>
      </c>
      <c r="F591">
        <v>520</v>
      </c>
      <c r="G591">
        <v>2</v>
      </c>
      <c r="H591">
        <v>8</v>
      </c>
      <c r="I591">
        <v>7.4750000000000005</v>
      </c>
      <c r="J591">
        <v>0</v>
      </c>
      <c r="K591">
        <v>5</v>
      </c>
      <c r="L591">
        <v>11.4</v>
      </c>
    </row>
    <row r="592" spans="1:12" x14ac:dyDescent="0.25">
      <c r="A592">
        <v>17</v>
      </c>
      <c r="B592" t="s">
        <v>54</v>
      </c>
      <c r="C592" t="s">
        <v>14</v>
      </c>
      <c r="D592" t="s">
        <v>105</v>
      </c>
      <c r="E592">
        <v>0.75167227554115246</v>
      </c>
      <c r="F592">
        <v>520</v>
      </c>
      <c r="G592">
        <v>-2</v>
      </c>
      <c r="H592">
        <v>8</v>
      </c>
      <c r="I592">
        <v>6.4</v>
      </c>
      <c r="J592">
        <v>0</v>
      </c>
      <c r="K592">
        <v>4</v>
      </c>
      <c r="L592">
        <v>10.5</v>
      </c>
    </row>
    <row r="593" spans="1:12" x14ac:dyDescent="0.25">
      <c r="A593">
        <v>17</v>
      </c>
      <c r="B593" t="s">
        <v>53</v>
      </c>
      <c r="C593" t="s">
        <v>14</v>
      </c>
      <c r="D593" t="s">
        <v>67</v>
      </c>
      <c r="E593">
        <v>0.25426897669201048</v>
      </c>
      <c r="F593">
        <v>520</v>
      </c>
      <c r="G593">
        <v>1600</v>
      </c>
      <c r="H593">
        <v>2500</v>
      </c>
      <c r="I593">
        <v>1485.0766666666666</v>
      </c>
      <c r="J593">
        <v>74.931779862307664</v>
      </c>
      <c r="K593">
        <v>1399.78</v>
      </c>
      <c r="L593">
        <v>1540.3</v>
      </c>
    </row>
    <row r="594" spans="1:12" x14ac:dyDescent="0.25">
      <c r="A594">
        <v>17</v>
      </c>
      <c r="B594" t="s">
        <v>53</v>
      </c>
      <c r="C594" t="s">
        <v>14</v>
      </c>
      <c r="D594" t="s">
        <v>67</v>
      </c>
      <c r="E594">
        <v>0.25426897669201048</v>
      </c>
      <c r="F594">
        <v>520</v>
      </c>
      <c r="G594">
        <v>1500</v>
      </c>
      <c r="H594">
        <v>2000</v>
      </c>
      <c r="I594">
        <v>1526.39</v>
      </c>
      <c r="J594" t="e">
        <v>#DIV/0!</v>
      </c>
      <c r="K594">
        <v>1526.39</v>
      </c>
      <c r="L594">
        <v>1526.39</v>
      </c>
    </row>
    <row r="595" spans="1:12" x14ac:dyDescent="0.25">
      <c r="A595">
        <v>17</v>
      </c>
      <c r="B595" t="s">
        <v>54</v>
      </c>
      <c r="C595" t="s">
        <v>16</v>
      </c>
      <c r="D595" t="s">
        <v>111</v>
      </c>
      <c r="E595">
        <v>1</v>
      </c>
      <c r="F595">
        <v>530</v>
      </c>
      <c r="G595">
        <v>2</v>
      </c>
      <c r="H595">
        <v>10</v>
      </c>
      <c r="I595">
        <v>4.62</v>
      </c>
      <c r="J595">
        <v>0</v>
      </c>
      <c r="K595">
        <v>3.4</v>
      </c>
      <c r="L595">
        <v>7.7</v>
      </c>
    </row>
    <row r="596" spans="1:12" x14ac:dyDescent="0.25">
      <c r="A596">
        <v>17</v>
      </c>
      <c r="B596" t="s">
        <v>54</v>
      </c>
      <c r="C596" t="s">
        <v>16</v>
      </c>
      <c r="D596" t="s">
        <v>109</v>
      </c>
      <c r="E596">
        <v>1</v>
      </c>
      <c r="F596">
        <v>530</v>
      </c>
      <c r="G596">
        <v>10</v>
      </c>
      <c r="H596">
        <v>14</v>
      </c>
      <c r="I596">
        <v>12.22</v>
      </c>
      <c r="J596">
        <v>0</v>
      </c>
      <c r="K596">
        <v>11.8</v>
      </c>
      <c r="L596">
        <v>13</v>
      </c>
    </row>
    <row r="597" spans="1:12" x14ac:dyDescent="0.25">
      <c r="A597">
        <v>17</v>
      </c>
      <c r="B597" t="s">
        <v>54</v>
      </c>
      <c r="C597" t="s">
        <v>16</v>
      </c>
      <c r="D597" t="s">
        <v>110</v>
      </c>
      <c r="E597">
        <v>0.91195522848455457</v>
      </c>
      <c r="F597">
        <v>530</v>
      </c>
      <c r="G597">
        <v>20</v>
      </c>
      <c r="H597">
        <v>60</v>
      </c>
      <c r="I597">
        <v>24.299999999999997</v>
      </c>
      <c r="J597">
        <v>0</v>
      </c>
      <c r="K597">
        <v>16.5</v>
      </c>
      <c r="L597">
        <v>28</v>
      </c>
    </row>
    <row r="598" spans="1:12" x14ac:dyDescent="0.25">
      <c r="A598">
        <v>17</v>
      </c>
      <c r="B598" t="s">
        <v>53</v>
      </c>
      <c r="C598" t="s">
        <v>16</v>
      </c>
      <c r="D598" t="s">
        <v>67</v>
      </c>
      <c r="E598">
        <v>0.29375000000000001</v>
      </c>
      <c r="F598">
        <v>530</v>
      </c>
      <c r="G598">
        <v>1800</v>
      </c>
      <c r="H598">
        <v>2500</v>
      </c>
      <c r="I598">
        <v>1763.0627272727272</v>
      </c>
      <c r="J598">
        <v>41.452309969628722</v>
      </c>
      <c r="K598">
        <v>1694.47</v>
      </c>
      <c r="L598">
        <v>1818.06</v>
      </c>
    </row>
    <row r="599" spans="1:12" x14ac:dyDescent="0.25">
      <c r="A599">
        <v>17</v>
      </c>
      <c r="B599" t="s">
        <v>53</v>
      </c>
      <c r="C599" t="s">
        <v>16</v>
      </c>
      <c r="D599" t="s">
        <v>70</v>
      </c>
      <c r="E599">
        <v>1</v>
      </c>
      <c r="F599">
        <v>530</v>
      </c>
      <c r="G599">
        <v>46</v>
      </c>
      <c r="H599">
        <v>52</v>
      </c>
      <c r="I599">
        <v>49.176000000000002</v>
      </c>
      <c r="J599">
        <v>0.85128138708654932</v>
      </c>
      <c r="K599">
        <v>48.24</v>
      </c>
      <c r="L599">
        <v>50.22</v>
      </c>
    </row>
    <row r="600" spans="1:12" x14ac:dyDescent="0.25">
      <c r="A600">
        <v>17</v>
      </c>
      <c r="B600" t="s">
        <v>54</v>
      </c>
      <c r="C600" t="s">
        <v>13</v>
      </c>
      <c r="D600" t="s">
        <v>98</v>
      </c>
      <c r="E600">
        <v>1</v>
      </c>
      <c r="F600">
        <v>552</v>
      </c>
      <c r="G600">
        <v>134</v>
      </c>
      <c r="H600">
        <v>140</v>
      </c>
      <c r="I600">
        <v>134.86666666666667</v>
      </c>
      <c r="J600">
        <v>0</v>
      </c>
      <c r="K600">
        <v>134.6</v>
      </c>
      <c r="L600">
        <v>135.4</v>
      </c>
    </row>
    <row r="601" spans="1:12" x14ac:dyDescent="0.25">
      <c r="A601">
        <v>17</v>
      </c>
      <c r="B601" t="s">
        <v>54</v>
      </c>
      <c r="C601" t="s">
        <v>23</v>
      </c>
      <c r="D601" t="s">
        <v>242</v>
      </c>
      <c r="E601">
        <v>1</v>
      </c>
      <c r="F601">
        <v>86</v>
      </c>
      <c r="G601">
        <v>95</v>
      </c>
      <c r="H601">
        <v>120</v>
      </c>
      <c r="I601">
        <v>110.31578947368421</v>
      </c>
      <c r="J601">
        <v>3.9285945206319166</v>
      </c>
      <c r="K601">
        <v>108</v>
      </c>
      <c r="L601">
        <v>115</v>
      </c>
    </row>
    <row r="602" spans="1:12" x14ac:dyDescent="0.25">
      <c r="A602">
        <v>17</v>
      </c>
      <c r="B602" t="s">
        <v>54</v>
      </c>
      <c r="C602" t="s">
        <v>23</v>
      </c>
      <c r="D602" t="s">
        <v>241</v>
      </c>
      <c r="E602">
        <v>1</v>
      </c>
      <c r="F602">
        <v>86</v>
      </c>
      <c r="G602">
        <v>0</v>
      </c>
      <c r="H602">
        <v>65</v>
      </c>
      <c r="I602">
        <v>11.971052631578948</v>
      </c>
      <c r="J602">
        <v>1.9642972603159583</v>
      </c>
      <c r="K602">
        <v>3.5</v>
      </c>
      <c r="L602">
        <v>36.299999999999997</v>
      </c>
    </row>
    <row r="603" spans="1:12" x14ac:dyDescent="0.25">
      <c r="A603">
        <v>17</v>
      </c>
      <c r="B603" t="s">
        <v>54</v>
      </c>
      <c r="C603" t="s">
        <v>23</v>
      </c>
      <c r="D603" t="s">
        <v>266</v>
      </c>
      <c r="E603" t="s">
        <v>4</v>
      </c>
      <c r="F603">
        <v>86</v>
      </c>
      <c r="G603">
        <v>0</v>
      </c>
      <c r="H603">
        <v>0</v>
      </c>
      <c r="I603" t="e">
        <v>#DIV/0!</v>
      </c>
      <c r="J603" t="e">
        <v>#DIV/0!</v>
      </c>
      <c r="K603">
        <v>0</v>
      </c>
      <c r="L603">
        <v>0</v>
      </c>
    </row>
    <row r="604" spans="1:12" x14ac:dyDescent="0.25">
      <c r="A604">
        <v>17</v>
      </c>
      <c r="B604" t="s">
        <v>54</v>
      </c>
      <c r="C604" t="s">
        <v>23</v>
      </c>
      <c r="D604" t="s">
        <v>267</v>
      </c>
      <c r="E604" t="s">
        <v>4</v>
      </c>
      <c r="F604">
        <v>86</v>
      </c>
      <c r="G604">
        <v>0</v>
      </c>
      <c r="H604">
        <v>0</v>
      </c>
      <c r="I604" t="e">
        <v>#DIV/0!</v>
      </c>
      <c r="J604" t="e">
        <v>#DIV/0!</v>
      </c>
      <c r="K604">
        <v>0</v>
      </c>
      <c r="L604">
        <v>0</v>
      </c>
    </row>
    <row r="605" spans="1:12" x14ac:dyDescent="0.25">
      <c r="A605">
        <v>17</v>
      </c>
      <c r="B605" t="s">
        <v>54</v>
      </c>
      <c r="C605" t="s">
        <v>22</v>
      </c>
      <c r="D605" t="s">
        <v>132</v>
      </c>
      <c r="E605">
        <v>0.32122905027932958</v>
      </c>
      <c r="F605">
        <v>90</v>
      </c>
      <c r="G605">
        <v>160</v>
      </c>
      <c r="H605">
        <v>180</v>
      </c>
      <c r="I605">
        <v>151.75</v>
      </c>
      <c r="J605">
        <v>0</v>
      </c>
      <c r="K605">
        <v>125</v>
      </c>
      <c r="L605">
        <v>175</v>
      </c>
    </row>
    <row r="606" spans="1:12" x14ac:dyDescent="0.25">
      <c r="A606">
        <v>17</v>
      </c>
      <c r="B606" t="s">
        <v>54</v>
      </c>
      <c r="C606" t="s">
        <v>22</v>
      </c>
      <c r="D606" t="s">
        <v>268</v>
      </c>
      <c r="E606" t="s">
        <v>4</v>
      </c>
      <c r="F606">
        <v>90</v>
      </c>
      <c r="G606">
        <v>0</v>
      </c>
      <c r="H606">
        <v>0</v>
      </c>
      <c r="I606" t="e">
        <v>#DIV/0!</v>
      </c>
      <c r="J606" t="e">
        <v>#DIV/0!</v>
      </c>
      <c r="K606">
        <v>0</v>
      </c>
      <c r="L606">
        <v>0</v>
      </c>
    </row>
    <row r="607" spans="1:12" x14ac:dyDescent="0.25">
      <c r="A607">
        <v>17</v>
      </c>
      <c r="B607" t="s">
        <v>54</v>
      </c>
      <c r="C607" t="s">
        <v>22</v>
      </c>
      <c r="D607" t="s">
        <v>269</v>
      </c>
      <c r="E607" t="s">
        <v>4</v>
      </c>
      <c r="F607">
        <v>90</v>
      </c>
      <c r="G607">
        <v>0</v>
      </c>
      <c r="H607">
        <v>0</v>
      </c>
      <c r="I607" t="e">
        <v>#DIV/0!</v>
      </c>
      <c r="J607" t="e">
        <v>#DIV/0!</v>
      </c>
      <c r="K607">
        <v>0</v>
      </c>
      <c r="L607">
        <v>0</v>
      </c>
    </row>
    <row r="608" spans="1:12" x14ac:dyDescent="0.25">
      <c r="A608">
        <v>17</v>
      </c>
      <c r="B608" t="s">
        <v>54</v>
      </c>
      <c r="C608" t="s">
        <v>22</v>
      </c>
      <c r="D608" t="s">
        <v>133</v>
      </c>
      <c r="E608">
        <v>1</v>
      </c>
      <c r="F608">
        <v>90</v>
      </c>
      <c r="G608">
        <v>80</v>
      </c>
      <c r="H608">
        <v>120</v>
      </c>
      <c r="I608">
        <v>112.5625</v>
      </c>
      <c r="J608">
        <v>0</v>
      </c>
      <c r="K608">
        <v>107</v>
      </c>
      <c r="L608">
        <v>120</v>
      </c>
    </row>
    <row r="609" spans="1:12" x14ac:dyDescent="0.25">
      <c r="A609">
        <v>18</v>
      </c>
      <c r="B609" t="s">
        <v>53</v>
      </c>
      <c r="C609" t="s">
        <v>18</v>
      </c>
      <c r="D609" t="s">
        <v>55</v>
      </c>
      <c r="E609">
        <v>0.55123668625839817</v>
      </c>
      <c r="F609">
        <v>55</v>
      </c>
      <c r="G609">
        <v>0</v>
      </c>
      <c r="H609">
        <v>2</v>
      </c>
      <c r="I609">
        <v>2.046875</v>
      </c>
      <c r="J609">
        <v>0.38435901815712714</v>
      </c>
      <c r="K609">
        <v>1</v>
      </c>
      <c r="L609">
        <v>2.8</v>
      </c>
    </row>
    <row r="610" spans="1:12" x14ac:dyDescent="0.25">
      <c r="A610">
        <v>18</v>
      </c>
      <c r="B610" t="s">
        <v>54</v>
      </c>
      <c r="C610" t="s">
        <v>18</v>
      </c>
      <c r="D610" t="s">
        <v>114</v>
      </c>
      <c r="E610">
        <v>0.99999874771614727</v>
      </c>
      <c r="F610">
        <v>55</v>
      </c>
      <c r="G610">
        <v>0.5</v>
      </c>
      <c r="H610">
        <v>0.6</v>
      </c>
      <c r="I610">
        <v>0.4826086956521739</v>
      </c>
      <c r="J610">
        <v>2.2703499442468857E-16</v>
      </c>
      <c r="K610">
        <v>0.08</v>
      </c>
      <c r="L610">
        <v>0.52</v>
      </c>
    </row>
    <row r="611" spans="1:12" x14ac:dyDescent="0.25">
      <c r="A611">
        <v>18</v>
      </c>
      <c r="B611" t="s">
        <v>54</v>
      </c>
      <c r="C611" t="s">
        <v>18</v>
      </c>
      <c r="D611" t="s">
        <v>115</v>
      </c>
      <c r="E611">
        <v>0</v>
      </c>
      <c r="F611">
        <v>55</v>
      </c>
      <c r="G611">
        <v>0.5</v>
      </c>
      <c r="H611">
        <v>2</v>
      </c>
      <c r="I611">
        <v>3.6217391304347815</v>
      </c>
      <c r="J611">
        <v>0</v>
      </c>
      <c r="K611">
        <v>2.5</v>
      </c>
      <c r="L611">
        <v>5</v>
      </c>
    </row>
    <row r="612" spans="1:12" x14ac:dyDescent="0.25">
      <c r="A612">
        <v>18</v>
      </c>
      <c r="B612" t="s">
        <v>54</v>
      </c>
      <c r="C612" t="s">
        <v>18</v>
      </c>
      <c r="D612" t="s">
        <v>116</v>
      </c>
      <c r="E612">
        <v>0.53857347337206229</v>
      </c>
      <c r="F612">
        <v>55</v>
      </c>
      <c r="G612">
        <v>50</v>
      </c>
      <c r="H612">
        <v>300</v>
      </c>
      <c r="I612">
        <v>274.62173913043478</v>
      </c>
      <c r="J612">
        <v>0</v>
      </c>
      <c r="K612">
        <v>182.4</v>
      </c>
      <c r="L612">
        <v>370</v>
      </c>
    </row>
    <row r="613" spans="1:12" x14ac:dyDescent="0.25">
      <c r="A613">
        <v>18</v>
      </c>
      <c r="B613" t="s">
        <v>53</v>
      </c>
      <c r="C613" t="s">
        <v>19</v>
      </c>
      <c r="D613" t="s">
        <v>56</v>
      </c>
      <c r="E613">
        <v>0.91762824764323081</v>
      </c>
      <c r="F613">
        <v>75</v>
      </c>
      <c r="G613">
        <v>0</v>
      </c>
      <c r="H613">
        <v>0.09</v>
      </c>
      <c r="I613">
        <v>7.2857142857142843E-2</v>
      </c>
      <c r="J613">
        <v>2.1445985955158366E-2</v>
      </c>
      <c r="K613">
        <v>0.03</v>
      </c>
      <c r="L613">
        <v>0.15</v>
      </c>
    </row>
    <row r="614" spans="1:12" x14ac:dyDescent="0.25">
      <c r="A614">
        <v>18</v>
      </c>
      <c r="B614" t="s">
        <v>54</v>
      </c>
      <c r="C614" t="s">
        <v>19</v>
      </c>
      <c r="D614" t="s">
        <v>122</v>
      </c>
      <c r="E614">
        <v>0.9684086935220928</v>
      </c>
      <c r="F614">
        <v>75</v>
      </c>
      <c r="G614">
        <v>2</v>
      </c>
      <c r="H614">
        <v>6</v>
      </c>
      <c r="I614">
        <v>5.0076923076923086</v>
      </c>
      <c r="J614">
        <v>0</v>
      </c>
      <c r="K614">
        <v>3.7</v>
      </c>
      <c r="L614">
        <v>7.9</v>
      </c>
    </row>
    <row r="615" spans="1:12" x14ac:dyDescent="0.25">
      <c r="A615">
        <v>18</v>
      </c>
      <c r="B615" t="s">
        <v>54</v>
      </c>
      <c r="C615" t="s">
        <v>19</v>
      </c>
      <c r="D615" t="s">
        <v>123</v>
      </c>
      <c r="E615">
        <v>1</v>
      </c>
      <c r="F615">
        <v>75</v>
      </c>
      <c r="G615">
        <v>1.6</v>
      </c>
      <c r="H615">
        <v>1.8</v>
      </c>
      <c r="I615">
        <v>1.715384615384616</v>
      </c>
      <c r="J615">
        <v>6.7932586404044112E-16</v>
      </c>
      <c r="K615">
        <v>1.6</v>
      </c>
      <c r="L615">
        <v>1.8</v>
      </c>
    </row>
    <row r="616" spans="1:12" x14ac:dyDescent="0.25">
      <c r="A616">
        <v>18</v>
      </c>
      <c r="B616" t="s">
        <v>54</v>
      </c>
      <c r="C616" t="s">
        <v>19</v>
      </c>
      <c r="D616" t="s">
        <v>126</v>
      </c>
      <c r="E616">
        <v>0.69675302186895516</v>
      </c>
      <c r="F616">
        <v>75</v>
      </c>
      <c r="G616">
        <v>180</v>
      </c>
      <c r="H616">
        <v>200</v>
      </c>
      <c r="I616">
        <v>181.1615384615385</v>
      </c>
      <c r="J616">
        <v>0</v>
      </c>
      <c r="K616">
        <v>176.8</v>
      </c>
      <c r="L616">
        <v>188.7</v>
      </c>
    </row>
    <row r="617" spans="1:12" x14ac:dyDescent="0.25">
      <c r="A617">
        <v>18</v>
      </c>
      <c r="B617" t="s">
        <v>53</v>
      </c>
      <c r="C617" t="s">
        <v>20</v>
      </c>
      <c r="D617" t="s">
        <v>56</v>
      </c>
      <c r="E617">
        <v>0.94596704134064302</v>
      </c>
      <c r="F617">
        <v>76</v>
      </c>
      <c r="G617">
        <v>0</v>
      </c>
      <c r="H617">
        <v>0.09</v>
      </c>
      <c r="I617">
        <v>8.0967741935483881E-2</v>
      </c>
      <c r="J617">
        <v>1.9210212337829925E-2</v>
      </c>
      <c r="K617">
        <v>0.04</v>
      </c>
      <c r="L617">
        <v>0.15</v>
      </c>
    </row>
    <row r="618" spans="1:12" x14ac:dyDescent="0.25">
      <c r="A618">
        <v>18</v>
      </c>
      <c r="B618" t="s">
        <v>54</v>
      </c>
      <c r="C618" t="s">
        <v>20</v>
      </c>
      <c r="D618" t="s">
        <v>128</v>
      </c>
      <c r="E618">
        <v>1</v>
      </c>
      <c r="F618">
        <v>76</v>
      </c>
      <c r="G618">
        <v>0</v>
      </c>
      <c r="H618">
        <v>5</v>
      </c>
      <c r="I618">
        <v>2.1999999999999997</v>
      </c>
      <c r="J618">
        <v>0</v>
      </c>
      <c r="K618">
        <v>1.8</v>
      </c>
      <c r="L618">
        <v>2.9</v>
      </c>
    </row>
    <row r="619" spans="1:12" x14ac:dyDescent="0.25">
      <c r="A619">
        <v>18</v>
      </c>
      <c r="B619" t="s">
        <v>54</v>
      </c>
      <c r="C619" t="s">
        <v>20</v>
      </c>
      <c r="D619" t="s">
        <v>129</v>
      </c>
      <c r="E619">
        <v>1</v>
      </c>
      <c r="F619">
        <v>76</v>
      </c>
      <c r="G619">
        <v>1.5</v>
      </c>
      <c r="H619">
        <v>2</v>
      </c>
      <c r="I619">
        <v>1.8315789473684212</v>
      </c>
      <c r="J619">
        <v>0</v>
      </c>
      <c r="K619">
        <v>1.8</v>
      </c>
      <c r="L619">
        <v>2</v>
      </c>
    </row>
    <row r="620" spans="1:12" x14ac:dyDescent="0.25">
      <c r="A620">
        <v>18</v>
      </c>
      <c r="B620" t="s">
        <v>53</v>
      </c>
      <c r="C620" t="s">
        <v>10</v>
      </c>
      <c r="D620" t="s">
        <v>56</v>
      </c>
      <c r="E620">
        <v>0.69250894545473662</v>
      </c>
      <c r="F620">
        <v>51</v>
      </c>
      <c r="G620">
        <v>0</v>
      </c>
      <c r="H620">
        <v>2.5</v>
      </c>
      <c r="I620">
        <v>2.2369999999999997</v>
      </c>
      <c r="J620">
        <v>0.72078977152623591</v>
      </c>
      <c r="K620">
        <v>0.28000000000000003</v>
      </c>
      <c r="L620">
        <v>3.5</v>
      </c>
    </row>
    <row r="621" spans="1:12" x14ac:dyDescent="0.25">
      <c r="A621">
        <v>18</v>
      </c>
      <c r="B621" t="s">
        <v>53</v>
      </c>
      <c r="C621" t="s">
        <v>24</v>
      </c>
      <c r="D621" t="s">
        <v>72</v>
      </c>
      <c r="E621">
        <v>1</v>
      </c>
      <c r="F621">
        <v>95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</row>
    <row r="622" spans="1:12" x14ac:dyDescent="0.25">
      <c r="A622">
        <v>18</v>
      </c>
      <c r="B622" t="s">
        <v>53</v>
      </c>
      <c r="C622" t="s">
        <v>6</v>
      </c>
      <c r="D622" t="s">
        <v>56</v>
      </c>
      <c r="E622" t="s">
        <v>4</v>
      </c>
      <c r="F622">
        <v>80</v>
      </c>
      <c r="G622">
        <v>0</v>
      </c>
      <c r="H622">
        <v>0</v>
      </c>
      <c r="I622" t="e">
        <v>#DIV/0!</v>
      </c>
      <c r="J622" t="e">
        <v>#DIV/0!</v>
      </c>
      <c r="K622">
        <v>0</v>
      </c>
      <c r="L622">
        <v>0</v>
      </c>
    </row>
    <row r="623" spans="1:12" x14ac:dyDescent="0.25">
      <c r="A623">
        <v>18</v>
      </c>
      <c r="B623" t="s">
        <v>54</v>
      </c>
      <c r="C623" t="s">
        <v>8</v>
      </c>
      <c r="D623" s="132" t="s">
        <v>233</v>
      </c>
      <c r="E623" t="s">
        <v>4</v>
      </c>
      <c r="F623">
        <v>33</v>
      </c>
      <c r="G623">
        <v>0</v>
      </c>
      <c r="H623">
        <v>0</v>
      </c>
      <c r="I623" t="e">
        <v>#DIV/0!</v>
      </c>
      <c r="J623" t="e">
        <v>#DIV/0!</v>
      </c>
      <c r="K623">
        <v>0</v>
      </c>
      <c r="L623">
        <v>0</v>
      </c>
    </row>
    <row r="624" spans="1:12" x14ac:dyDescent="0.25">
      <c r="A624">
        <v>18</v>
      </c>
      <c r="B624" t="s">
        <v>54</v>
      </c>
      <c r="C624" t="s">
        <v>12</v>
      </c>
      <c r="D624" t="s">
        <v>90</v>
      </c>
      <c r="E624">
        <v>0.84319874558996477</v>
      </c>
      <c r="F624">
        <v>540</v>
      </c>
      <c r="G624">
        <v>32</v>
      </c>
      <c r="H624">
        <v>35</v>
      </c>
      <c r="I624">
        <v>27.800833333333333</v>
      </c>
      <c r="J624">
        <v>0</v>
      </c>
      <c r="K624">
        <v>0</v>
      </c>
      <c r="L624">
        <v>34.79</v>
      </c>
    </row>
    <row r="625" spans="1:12" x14ac:dyDescent="0.25">
      <c r="A625">
        <v>18</v>
      </c>
      <c r="B625" t="s">
        <v>54</v>
      </c>
      <c r="C625" t="s">
        <v>12</v>
      </c>
      <c r="D625" t="s">
        <v>91</v>
      </c>
      <c r="E625">
        <v>0.92159937279498239</v>
      </c>
      <c r="F625">
        <v>540</v>
      </c>
      <c r="G625">
        <v>3.3</v>
      </c>
      <c r="H625">
        <v>5</v>
      </c>
      <c r="I625">
        <v>3.5491666666666664</v>
      </c>
      <c r="J625">
        <v>0</v>
      </c>
      <c r="K625">
        <v>0</v>
      </c>
      <c r="L625">
        <v>4.3</v>
      </c>
    </row>
    <row r="626" spans="1:12" x14ac:dyDescent="0.25">
      <c r="A626">
        <v>18</v>
      </c>
      <c r="B626" t="s">
        <v>54</v>
      </c>
      <c r="C626" t="s">
        <v>21</v>
      </c>
      <c r="D626" t="s">
        <v>179</v>
      </c>
      <c r="E626">
        <v>1</v>
      </c>
      <c r="F626">
        <v>301</v>
      </c>
      <c r="G626">
        <v>2</v>
      </c>
      <c r="H626">
        <v>8</v>
      </c>
      <c r="I626">
        <v>6</v>
      </c>
      <c r="J626">
        <v>0</v>
      </c>
      <c r="K626">
        <v>6</v>
      </c>
      <c r="L626">
        <v>6</v>
      </c>
    </row>
    <row r="627" spans="1:12" x14ac:dyDescent="0.25">
      <c r="A627">
        <v>18</v>
      </c>
      <c r="B627" t="s">
        <v>54</v>
      </c>
      <c r="C627" t="s">
        <v>21</v>
      </c>
      <c r="D627" t="s">
        <v>180</v>
      </c>
      <c r="E627">
        <v>0.78418964408900194</v>
      </c>
      <c r="F627">
        <v>301</v>
      </c>
      <c r="G627">
        <v>35</v>
      </c>
      <c r="H627">
        <v>36.5</v>
      </c>
      <c r="I627">
        <v>35.221739130434784</v>
      </c>
      <c r="J627">
        <v>0</v>
      </c>
      <c r="K627">
        <v>33.6</v>
      </c>
      <c r="L627">
        <v>36</v>
      </c>
    </row>
    <row r="628" spans="1:12" x14ac:dyDescent="0.25">
      <c r="A628">
        <v>18</v>
      </c>
      <c r="B628" t="s">
        <v>53</v>
      </c>
      <c r="C628" t="s">
        <v>21</v>
      </c>
      <c r="D628" t="s">
        <v>57</v>
      </c>
      <c r="E628">
        <v>0.52834743821760322</v>
      </c>
      <c r="F628">
        <v>301</v>
      </c>
      <c r="G628">
        <v>34</v>
      </c>
      <c r="H628">
        <v>36</v>
      </c>
      <c r="I628">
        <v>34.225000000000001</v>
      </c>
      <c r="J628">
        <v>1.3339165391182966</v>
      </c>
      <c r="K628">
        <v>32</v>
      </c>
      <c r="L628">
        <v>36.5</v>
      </c>
    </row>
    <row r="629" spans="1:12" x14ac:dyDescent="0.25">
      <c r="A629">
        <v>18</v>
      </c>
      <c r="B629" t="s">
        <v>53</v>
      </c>
      <c r="C629" t="s">
        <v>21</v>
      </c>
      <c r="D629" t="s">
        <v>57</v>
      </c>
      <c r="E629">
        <v>0.52834743821760322</v>
      </c>
      <c r="F629">
        <v>301</v>
      </c>
      <c r="G629">
        <v>50</v>
      </c>
      <c r="H629">
        <v>52</v>
      </c>
      <c r="I629">
        <v>51.961111111111109</v>
      </c>
      <c r="J629">
        <v>1.2252917486382764</v>
      </c>
      <c r="K629">
        <v>50</v>
      </c>
      <c r="L629">
        <v>54</v>
      </c>
    </row>
    <row r="630" spans="1:12" x14ac:dyDescent="0.25">
      <c r="A630">
        <v>18</v>
      </c>
      <c r="B630" t="s">
        <v>54</v>
      </c>
      <c r="C630" t="s">
        <v>14</v>
      </c>
      <c r="D630" t="s">
        <v>104</v>
      </c>
      <c r="E630">
        <v>0.64886507662173065</v>
      </c>
      <c r="F630">
        <v>520</v>
      </c>
      <c r="G630">
        <v>2</v>
      </c>
      <c r="H630">
        <v>8</v>
      </c>
      <c r="I630">
        <v>6.3999999999999995</v>
      </c>
      <c r="J630">
        <v>0</v>
      </c>
      <c r="K630">
        <v>2.5</v>
      </c>
      <c r="L630">
        <v>8.6999999999999993</v>
      </c>
    </row>
    <row r="631" spans="1:12" x14ac:dyDescent="0.25">
      <c r="A631">
        <v>18</v>
      </c>
      <c r="B631" t="s">
        <v>54</v>
      </c>
      <c r="C631" t="s">
        <v>14</v>
      </c>
      <c r="D631" t="s">
        <v>105</v>
      </c>
      <c r="E631">
        <v>1</v>
      </c>
      <c r="F631">
        <v>520</v>
      </c>
      <c r="G631">
        <v>-2</v>
      </c>
      <c r="H631">
        <v>8</v>
      </c>
      <c r="I631">
        <v>6.5666666666666673</v>
      </c>
      <c r="J631">
        <v>0</v>
      </c>
      <c r="K631">
        <v>5</v>
      </c>
      <c r="L631">
        <v>8</v>
      </c>
    </row>
    <row r="632" spans="1:12" x14ac:dyDescent="0.25">
      <c r="A632">
        <v>18</v>
      </c>
      <c r="B632" t="s">
        <v>53</v>
      </c>
      <c r="C632" t="s">
        <v>14</v>
      </c>
      <c r="D632" t="s">
        <v>67</v>
      </c>
      <c r="E632">
        <v>0.42464989897582389</v>
      </c>
      <c r="F632">
        <v>520</v>
      </c>
      <c r="G632">
        <v>1600</v>
      </c>
      <c r="H632">
        <v>2500</v>
      </c>
      <c r="I632">
        <v>1541.17</v>
      </c>
      <c r="J632">
        <v>104.85856188218489</v>
      </c>
      <c r="K632">
        <v>1458.58</v>
      </c>
      <c r="L632">
        <v>1677.34</v>
      </c>
    </row>
    <row r="633" spans="1:12" x14ac:dyDescent="0.25">
      <c r="A633">
        <v>18</v>
      </c>
      <c r="B633" t="s">
        <v>53</v>
      </c>
      <c r="C633" t="s">
        <v>14</v>
      </c>
      <c r="D633" t="s">
        <v>67</v>
      </c>
      <c r="E633">
        <v>0.42464989897582389</v>
      </c>
      <c r="F633">
        <v>520</v>
      </c>
      <c r="G633">
        <v>1500</v>
      </c>
      <c r="H633">
        <v>2000</v>
      </c>
      <c r="I633">
        <v>1744.6</v>
      </c>
      <c r="J633" t="e">
        <v>#DIV/0!</v>
      </c>
      <c r="K633">
        <v>1744.6</v>
      </c>
      <c r="L633">
        <v>1744.6</v>
      </c>
    </row>
    <row r="634" spans="1:12" x14ac:dyDescent="0.25">
      <c r="A634">
        <v>18</v>
      </c>
      <c r="B634" t="s">
        <v>54</v>
      </c>
      <c r="C634" t="s">
        <v>16</v>
      </c>
      <c r="D634" t="s">
        <v>111</v>
      </c>
      <c r="E634">
        <v>1</v>
      </c>
      <c r="F634">
        <v>530</v>
      </c>
      <c r="G634">
        <v>2</v>
      </c>
      <c r="H634">
        <v>10</v>
      </c>
      <c r="I634">
        <v>3.8714285714285714</v>
      </c>
      <c r="J634">
        <v>0</v>
      </c>
      <c r="K634">
        <v>3.4</v>
      </c>
      <c r="L634">
        <v>4.5999999999999996</v>
      </c>
    </row>
    <row r="635" spans="1:12" x14ac:dyDescent="0.25">
      <c r="A635">
        <v>18</v>
      </c>
      <c r="B635" t="s">
        <v>54</v>
      </c>
      <c r="C635" t="s">
        <v>16</v>
      </c>
      <c r="D635" t="s">
        <v>109</v>
      </c>
      <c r="E635">
        <v>1</v>
      </c>
      <c r="F635">
        <v>530</v>
      </c>
      <c r="G635">
        <v>10</v>
      </c>
      <c r="H635">
        <v>14</v>
      </c>
      <c r="I635">
        <v>11.785714285714286</v>
      </c>
      <c r="J635">
        <v>0</v>
      </c>
      <c r="K635">
        <v>11.5</v>
      </c>
      <c r="L635">
        <v>12</v>
      </c>
    </row>
    <row r="636" spans="1:12" x14ac:dyDescent="0.25">
      <c r="A636">
        <v>18</v>
      </c>
      <c r="B636" t="s">
        <v>54</v>
      </c>
      <c r="C636" t="s">
        <v>16</v>
      </c>
      <c r="D636" t="s">
        <v>110</v>
      </c>
      <c r="E636">
        <v>0.87730136700278805</v>
      </c>
      <c r="F636">
        <v>530</v>
      </c>
      <c r="G636">
        <v>20</v>
      </c>
      <c r="H636">
        <v>60</v>
      </c>
      <c r="I636">
        <v>23.814285714285713</v>
      </c>
      <c r="J636">
        <v>0</v>
      </c>
      <c r="K636">
        <v>19.7</v>
      </c>
      <c r="L636">
        <v>28</v>
      </c>
    </row>
    <row r="637" spans="1:12" x14ac:dyDescent="0.25">
      <c r="A637">
        <v>18</v>
      </c>
      <c r="B637" t="s">
        <v>53</v>
      </c>
      <c r="C637" t="s">
        <v>16</v>
      </c>
      <c r="D637" t="s">
        <v>67</v>
      </c>
      <c r="E637">
        <v>0.56333423658884096</v>
      </c>
      <c r="F637">
        <v>530</v>
      </c>
      <c r="G637">
        <v>1800</v>
      </c>
      <c r="H637">
        <v>2500</v>
      </c>
      <c r="I637">
        <v>1810.0122222222221</v>
      </c>
      <c r="J637">
        <v>66.181584821190583</v>
      </c>
      <c r="K637">
        <v>1735.5</v>
      </c>
      <c r="L637">
        <v>1944.1</v>
      </c>
    </row>
    <row r="638" spans="1:12" x14ac:dyDescent="0.25">
      <c r="A638">
        <v>18</v>
      </c>
      <c r="B638" t="s">
        <v>53</v>
      </c>
      <c r="C638" t="s">
        <v>16</v>
      </c>
      <c r="D638" t="s">
        <v>70</v>
      </c>
      <c r="E638">
        <v>1</v>
      </c>
      <c r="F638">
        <v>530</v>
      </c>
      <c r="G638">
        <v>46</v>
      </c>
      <c r="H638">
        <v>52</v>
      </c>
      <c r="I638">
        <v>47.989999999999995</v>
      </c>
      <c r="J638">
        <v>1.2243365550370555</v>
      </c>
      <c r="K638">
        <v>47.05</v>
      </c>
      <c r="L638">
        <v>49.78</v>
      </c>
    </row>
    <row r="639" spans="1:12" x14ac:dyDescent="0.25">
      <c r="A639">
        <v>18</v>
      </c>
      <c r="B639" t="s">
        <v>54</v>
      </c>
      <c r="C639" t="s">
        <v>13</v>
      </c>
      <c r="D639" t="s">
        <v>98</v>
      </c>
      <c r="E639">
        <v>1</v>
      </c>
      <c r="F639">
        <v>552</v>
      </c>
      <c r="G639">
        <v>134</v>
      </c>
      <c r="H639">
        <v>140</v>
      </c>
      <c r="I639">
        <v>134.57499999999999</v>
      </c>
      <c r="J639">
        <v>0</v>
      </c>
      <c r="K639">
        <v>134.1</v>
      </c>
      <c r="L639">
        <v>134.80000000000001</v>
      </c>
    </row>
    <row r="640" spans="1:12" x14ac:dyDescent="0.25">
      <c r="A640">
        <v>18</v>
      </c>
      <c r="B640" t="s">
        <v>54</v>
      </c>
      <c r="C640" t="s">
        <v>23</v>
      </c>
      <c r="D640" t="s">
        <v>242</v>
      </c>
      <c r="E640">
        <v>0.90476190476190477</v>
      </c>
      <c r="F640">
        <v>86</v>
      </c>
      <c r="G640">
        <v>105</v>
      </c>
      <c r="H640">
        <v>120</v>
      </c>
      <c r="I640">
        <v>106.19047619047619</v>
      </c>
      <c r="J640">
        <v>0</v>
      </c>
      <c r="K640">
        <v>18</v>
      </c>
      <c r="L640">
        <v>119</v>
      </c>
    </row>
    <row r="641" spans="1:12" x14ac:dyDescent="0.25">
      <c r="A641">
        <v>18</v>
      </c>
      <c r="B641" t="s">
        <v>54</v>
      </c>
      <c r="C641" t="s">
        <v>23</v>
      </c>
      <c r="D641" t="s">
        <v>241</v>
      </c>
      <c r="E641">
        <v>1</v>
      </c>
      <c r="F641">
        <v>86</v>
      </c>
      <c r="G641">
        <v>0</v>
      </c>
      <c r="H641">
        <v>60</v>
      </c>
      <c r="I641">
        <v>21.519047619047619</v>
      </c>
      <c r="J641">
        <v>0</v>
      </c>
      <c r="K641">
        <v>3.8</v>
      </c>
      <c r="L641">
        <v>60</v>
      </c>
    </row>
    <row r="642" spans="1:12" x14ac:dyDescent="0.25">
      <c r="A642">
        <v>18</v>
      </c>
      <c r="B642" t="s">
        <v>54</v>
      </c>
      <c r="C642" t="s">
        <v>23</v>
      </c>
      <c r="D642" t="s">
        <v>266</v>
      </c>
      <c r="E642" t="s">
        <v>4</v>
      </c>
      <c r="F642">
        <v>86</v>
      </c>
      <c r="G642">
        <v>0</v>
      </c>
      <c r="H642">
        <v>0</v>
      </c>
      <c r="I642" t="e">
        <v>#DIV/0!</v>
      </c>
      <c r="J642" t="e">
        <v>#DIV/0!</v>
      </c>
      <c r="K642">
        <v>0</v>
      </c>
      <c r="L642">
        <v>0</v>
      </c>
    </row>
    <row r="643" spans="1:12" x14ac:dyDescent="0.25">
      <c r="A643">
        <v>18</v>
      </c>
      <c r="B643" t="s">
        <v>54</v>
      </c>
      <c r="C643" t="s">
        <v>23</v>
      </c>
      <c r="D643" t="s">
        <v>267</v>
      </c>
      <c r="E643" t="s">
        <v>4</v>
      </c>
      <c r="F643">
        <v>86</v>
      </c>
      <c r="G643">
        <v>0</v>
      </c>
      <c r="H643">
        <v>0</v>
      </c>
      <c r="I643" t="e">
        <v>#DIV/0!</v>
      </c>
      <c r="J643" t="e">
        <v>#DIV/0!</v>
      </c>
      <c r="K643">
        <v>0</v>
      </c>
      <c r="L643">
        <v>0</v>
      </c>
    </row>
    <row r="644" spans="1:12" x14ac:dyDescent="0.25">
      <c r="A644">
        <v>18</v>
      </c>
      <c r="B644" t="s">
        <v>54</v>
      </c>
      <c r="C644" t="s">
        <v>22</v>
      </c>
      <c r="D644" t="s">
        <v>132</v>
      </c>
      <c r="E644">
        <v>0.54806363946904635</v>
      </c>
      <c r="F644">
        <v>90</v>
      </c>
      <c r="G644">
        <v>160</v>
      </c>
      <c r="H644">
        <v>180</v>
      </c>
      <c r="I644">
        <v>155.53333333333333</v>
      </c>
      <c r="J644">
        <v>0</v>
      </c>
      <c r="K644">
        <v>0</v>
      </c>
      <c r="L644">
        <v>177</v>
      </c>
    </row>
    <row r="645" spans="1:12" x14ac:dyDescent="0.25">
      <c r="A645">
        <v>18</v>
      </c>
      <c r="B645" t="s">
        <v>54</v>
      </c>
      <c r="C645" t="s">
        <v>22</v>
      </c>
      <c r="D645" t="s">
        <v>268</v>
      </c>
      <c r="E645" t="s">
        <v>4</v>
      </c>
      <c r="F645">
        <v>90</v>
      </c>
      <c r="G645">
        <v>0</v>
      </c>
      <c r="H645">
        <v>0</v>
      </c>
      <c r="I645" t="e">
        <v>#DIV/0!</v>
      </c>
      <c r="J645" t="e">
        <v>#DIV/0!</v>
      </c>
      <c r="K645">
        <v>0</v>
      </c>
      <c r="L645">
        <v>0</v>
      </c>
    </row>
    <row r="646" spans="1:12" x14ac:dyDescent="0.25">
      <c r="A646">
        <v>18</v>
      </c>
      <c r="B646" t="s">
        <v>54</v>
      </c>
      <c r="C646" t="s">
        <v>22</v>
      </c>
      <c r="D646" t="s">
        <v>269</v>
      </c>
      <c r="E646" t="s">
        <v>4</v>
      </c>
      <c r="F646">
        <v>90</v>
      </c>
      <c r="G646">
        <v>0</v>
      </c>
      <c r="H646">
        <v>0</v>
      </c>
      <c r="I646" t="e">
        <v>#DIV/0!</v>
      </c>
      <c r="J646" t="e">
        <v>#DIV/0!</v>
      </c>
      <c r="K646">
        <v>0</v>
      </c>
      <c r="L646">
        <v>0</v>
      </c>
    </row>
    <row r="647" spans="1:12" x14ac:dyDescent="0.25">
      <c r="A647">
        <v>18</v>
      </c>
      <c r="B647" t="s">
        <v>54</v>
      </c>
      <c r="C647" t="s">
        <v>22</v>
      </c>
      <c r="D647" t="s">
        <v>133</v>
      </c>
      <c r="E647">
        <v>0.99999697703453128</v>
      </c>
      <c r="F647">
        <v>90</v>
      </c>
      <c r="G647">
        <v>80</v>
      </c>
      <c r="H647">
        <v>120</v>
      </c>
      <c r="I647">
        <v>108.2</v>
      </c>
      <c r="J647">
        <v>0</v>
      </c>
      <c r="K647">
        <v>0</v>
      </c>
      <c r="L647">
        <v>120</v>
      </c>
    </row>
    <row r="648" spans="1:12" x14ac:dyDescent="0.25">
      <c r="A648">
        <v>19</v>
      </c>
      <c r="B648" t="s">
        <v>53</v>
      </c>
      <c r="C648" t="s">
        <v>18</v>
      </c>
      <c r="D648" t="s">
        <v>55</v>
      </c>
      <c r="E648">
        <v>0.89679317230231514</v>
      </c>
      <c r="F648">
        <v>55</v>
      </c>
      <c r="G648">
        <v>0</v>
      </c>
      <c r="H648">
        <v>2.5</v>
      </c>
      <c r="I648">
        <v>1.8361702127659574</v>
      </c>
      <c r="J648">
        <v>0.66379198284156482</v>
      </c>
      <c r="K648">
        <v>0.9</v>
      </c>
      <c r="L648">
        <v>4.2</v>
      </c>
    </row>
    <row r="649" spans="1:12" x14ac:dyDescent="0.25">
      <c r="A649">
        <v>19</v>
      </c>
      <c r="B649" t="s">
        <v>54</v>
      </c>
      <c r="C649" t="s">
        <v>18</v>
      </c>
      <c r="D649" t="s">
        <v>114</v>
      </c>
      <c r="E649">
        <v>1</v>
      </c>
      <c r="F649">
        <v>55</v>
      </c>
      <c r="G649">
        <v>0.5</v>
      </c>
      <c r="H649">
        <v>0.6</v>
      </c>
      <c r="I649">
        <v>0.53243243243243243</v>
      </c>
      <c r="J649">
        <v>3.3766115072321297E-16</v>
      </c>
      <c r="K649">
        <v>0.5</v>
      </c>
      <c r="L649">
        <v>0.6</v>
      </c>
    </row>
    <row r="650" spans="1:12" x14ac:dyDescent="0.25">
      <c r="A650">
        <v>19</v>
      </c>
      <c r="B650" t="s">
        <v>54</v>
      </c>
      <c r="C650" t="s">
        <v>18</v>
      </c>
      <c r="D650" t="s">
        <v>115</v>
      </c>
      <c r="E650">
        <v>0.35695895289620833</v>
      </c>
      <c r="F650">
        <v>55</v>
      </c>
      <c r="G650">
        <v>0.5</v>
      </c>
      <c r="H650">
        <v>2</v>
      </c>
      <c r="I650">
        <v>2.9081081081081082</v>
      </c>
      <c r="J650">
        <v>0</v>
      </c>
      <c r="K650">
        <v>1.2</v>
      </c>
      <c r="L650">
        <v>5</v>
      </c>
    </row>
    <row r="651" spans="1:12" x14ac:dyDescent="0.25">
      <c r="A651">
        <v>19</v>
      </c>
      <c r="B651" t="s">
        <v>54</v>
      </c>
      <c r="C651" t="s">
        <v>18</v>
      </c>
      <c r="D651" t="s">
        <v>116</v>
      </c>
      <c r="E651">
        <v>0.90093232161693149</v>
      </c>
      <c r="F651">
        <v>55</v>
      </c>
      <c r="G651">
        <v>50</v>
      </c>
      <c r="H651">
        <v>300</v>
      </c>
      <c r="I651">
        <v>292.27027027027026</v>
      </c>
      <c r="J651">
        <v>0</v>
      </c>
      <c r="K651">
        <v>182.6</v>
      </c>
      <c r="L651">
        <v>780</v>
      </c>
    </row>
    <row r="652" spans="1:12" x14ac:dyDescent="0.25">
      <c r="A652">
        <v>19</v>
      </c>
      <c r="B652" t="s">
        <v>53</v>
      </c>
      <c r="C652" t="s">
        <v>19</v>
      </c>
      <c r="D652" t="s">
        <v>56</v>
      </c>
      <c r="E652">
        <v>0.98525779841724404</v>
      </c>
      <c r="F652">
        <v>75</v>
      </c>
      <c r="G652">
        <v>0</v>
      </c>
      <c r="H652">
        <v>0.15</v>
      </c>
      <c r="I652">
        <v>7.1020408163265297E-2</v>
      </c>
      <c r="J652">
        <v>1.698588850084868E-2</v>
      </c>
      <c r="K652">
        <v>0.02</v>
      </c>
      <c r="L652">
        <v>0.11</v>
      </c>
    </row>
    <row r="653" spans="1:12" x14ac:dyDescent="0.25">
      <c r="A653">
        <v>19</v>
      </c>
      <c r="B653" t="s">
        <v>54</v>
      </c>
      <c r="C653" t="s">
        <v>19</v>
      </c>
      <c r="D653" t="s">
        <v>122</v>
      </c>
      <c r="E653">
        <v>1</v>
      </c>
      <c r="F653">
        <v>75</v>
      </c>
      <c r="G653">
        <v>2</v>
      </c>
      <c r="H653">
        <v>6</v>
      </c>
      <c r="I653">
        <v>4.6617647058823533</v>
      </c>
      <c r="J653">
        <v>0</v>
      </c>
      <c r="K653">
        <v>3.7</v>
      </c>
      <c r="L653">
        <v>5.2</v>
      </c>
    </row>
    <row r="654" spans="1:12" x14ac:dyDescent="0.25">
      <c r="A654">
        <v>19</v>
      </c>
      <c r="B654" t="s">
        <v>54</v>
      </c>
      <c r="C654" t="s">
        <v>19</v>
      </c>
      <c r="D654" t="s">
        <v>123</v>
      </c>
      <c r="E654">
        <v>1</v>
      </c>
      <c r="F654">
        <v>75</v>
      </c>
      <c r="G654">
        <v>1.6</v>
      </c>
      <c r="H654">
        <v>1.8</v>
      </c>
      <c r="I654">
        <v>1.7294117647058829</v>
      </c>
      <c r="J654">
        <v>1.1269190445751859E-15</v>
      </c>
      <c r="K654">
        <v>1.7</v>
      </c>
      <c r="L654">
        <v>1.8</v>
      </c>
    </row>
    <row r="655" spans="1:12" x14ac:dyDescent="0.25">
      <c r="A655">
        <v>19</v>
      </c>
      <c r="B655" t="s">
        <v>54</v>
      </c>
      <c r="C655" t="s">
        <v>19</v>
      </c>
      <c r="D655" t="s">
        <v>126</v>
      </c>
      <c r="E655">
        <v>0.71363442489655859</v>
      </c>
      <c r="F655">
        <v>75</v>
      </c>
      <c r="G655">
        <v>180</v>
      </c>
      <c r="H655">
        <v>200</v>
      </c>
      <c r="I655">
        <v>181.50882352941176</v>
      </c>
      <c r="J655">
        <v>0</v>
      </c>
      <c r="K655">
        <v>172</v>
      </c>
      <c r="L655">
        <v>189</v>
      </c>
    </row>
    <row r="656" spans="1:12" x14ac:dyDescent="0.25">
      <c r="A656">
        <v>19</v>
      </c>
      <c r="B656" t="s">
        <v>53</v>
      </c>
      <c r="C656" t="s">
        <v>20</v>
      </c>
      <c r="D656" t="s">
        <v>56</v>
      </c>
      <c r="E656">
        <v>0.78694144899139806</v>
      </c>
      <c r="F656">
        <v>76</v>
      </c>
      <c r="G656">
        <v>0</v>
      </c>
      <c r="H656">
        <v>0.09</v>
      </c>
      <c r="I656">
        <v>9.5762711864406769E-2</v>
      </c>
      <c r="J656">
        <v>3.5340871612229673E-2</v>
      </c>
      <c r="K656">
        <v>0.05</v>
      </c>
      <c r="L656">
        <v>0.23</v>
      </c>
    </row>
    <row r="657" spans="1:12" x14ac:dyDescent="0.25">
      <c r="A657">
        <v>19</v>
      </c>
      <c r="B657" t="s">
        <v>54</v>
      </c>
      <c r="C657" t="s">
        <v>20</v>
      </c>
      <c r="D657" t="s">
        <v>128</v>
      </c>
      <c r="E657">
        <v>1</v>
      </c>
      <c r="F657">
        <v>76</v>
      </c>
      <c r="G657">
        <v>0</v>
      </c>
      <c r="H657">
        <v>5</v>
      </c>
      <c r="I657">
        <v>2.0714285714285712</v>
      </c>
      <c r="J657">
        <v>0</v>
      </c>
      <c r="K657">
        <v>1.2</v>
      </c>
      <c r="L657">
        <v>3.3</v>
      </c>
    </row>
    <row r="658" spans="1:12" x14ac:dyDescent="0.25">
      <c r="A658">
        <v>19</v>
      </c>
      <c r="B658" t="s">
        <v>54</v>
      </c>
      <c r="C658" t="s">
        <v>20</v>
      </c>
      <c r="D658" t="s">
        <v>129</v>
      </c>
      <c r="E658">
        <v>1</v>
      </c>
      <c r="F658">
        <v>76</v>
      </c>
      <c r="G658">
        <v>1.5</v>
      </c>
      <c r="H658">
        <v>2</v>
      </c>
      <c r="I658">
        <v>1.8457142857142848</v>
      </c>
      <c r="J658">
        <v>0</v>
      </c>
      <c r="K658">
        <v>1.8</v>
      </c>
      <c r="L658">
        <v>2</v>
      </c>
    </row>
    <row r="659" spans="1:12" x14ac:dyDescent="0.25">
      <c r="A659">
        <v>19</v>
      </c>
      <c r="B659" t="s">
        <v>53</v>
      </c>
      <c r="C659" t="s">
        <v>10</v>
      </c>
      <c r="D659" t="s">
        <v>56</v>
      </c>
      <c r="E659">
        <v>0.93110871905274484</v>
      </c>
      <c r="F659">
        <v>51</v>
      </c>
      <c r="G659">
        <v>0</v>
      </c>
      <c r="H659">
        <v>2.5</v>
      </c>
      <c r="I659">
        <v>1.9828571428571429</v>
      </c>
      <c r="J659">
        <v>0.51573387378708058</v>
      </c>
      <c r="K659">
        <v>0.2</v>
      </c>
      <c r="L659">
        <v>2.69</v>
      </c>
    </row>
    <row r="660" spans="1:12" x14ac:dyDescent="0.25">
      <c r="A660">
        <v>19</v>
      </c>
      <c r="B660" t="s">
        <v>53</v>
      </c>
      <c r="C660" t="s">
        <v>24</v>
      </c>
      <c r="D660" t="s">
        <v>72</v>
      </c>
      <c r="E660">
        <v>0.88195366939744735</v>
      </c>
      <c r="F660">
        <v>95</v>
      </c>
      <c r="G660">
        <v>0</v>
      </c>
      <c r="H660">
        <v>0</v>
      </c>
      <c r="I660">
        <v>1.25</v>
      </c>
      <c r="J660">
        <v>4.3301270189221936</v>
      </c>
      <c r="K660">
        <v>0</v>
      </c>
      <c r="L660">
        <v>15</v>
      </c>
    </row>
    <row r="661" spans="1:12" x14ac:dyDescent="0.25">
      <c r="A661">
        <v>19</v>
      </c>
      <c r="B661" t="s">
        <v>53</v>
      </c>
      <c r="C661" t="s">
        <v>6</v>
      </c>
      <c r="D661" t="s">
        <v>56</v>
      </c>
      <c r="E661" t="s">
        <v>4</v>
      </c>
      <c r="F661">
        <v>80</v>
      </c>
      <c r="G661">
        <v>0</v>
      </c>
      <c r="H661">
        <v>0</v>
      </c>
      <c r="I661" t="e">
        <v>#DIV/0!</v>
      </c>
      <c r="J661" t="e">
        <v>#DIV/0!</v>
      </c>
      <c r="K661">
        <v>0</v>
      </c>
      <c r="L661">
        <v>0</v>
      </c>
    </row>
    <row r="662" spans="1:12" x14ac:dyDescent="0.25">
      <c r="A662">
        <v>19</v>
      </c>
      <c r="B662" t="s">
        <v>54</v>
      </c>
      <c r="C662" t="s">
        <v>8</v>
      </c>
      <c r="D662" s="132" t="s">
        <v>233</v>
      </c>
      <c r="E662" t="s">
        <v>4</v>
      </c>
      <c r="F662">
        <v>33</v>
      </c>
      <c r="G662">
        <v>0</v>
      </c>
      <c r="H662">
        <v>0</v>
      </c>
      <c r="I662" t="e">
        <v>#DIV/0!</v>
      </c>
      <c r="J662" t="e">
        <v>#DIV/0!</v>
      </c>
      <c r="K662">
        <v>0</v>
      </c>
      <c r="L662">
        <v>0</v>
      </c>
    </row>
    <row r="663" spans="1:12" x14ac:dyDescent="0.25">
      <c r="A663">
        <v>19</v>
      </c>
      <c r="B663" t="s">
        <v>54</v>
      </c>
      <c r="C663" t="s">
        <v>12</v>
      </c>
      <c r="D663" t="s">
        <v>90</v>
      </c>
      <c r="E663">
        <v>0.95522388059701491</v>
      </c>
      <c r="F663">
        <v>540</v>
      </c>
      <c r="G663">
        <v>32</v>
      </c>
      <c r="H663">
        <v>35</v>
      </c>
      <c r="I663">
        <v>33.729473684210518</v>
      </c>
      <c r="J663">
        <v>0</v>
      </c>
      <c r="K663">
        <v>32.799999999999997</v>
      </c>
      <c r="L663">
        <v>35.74</v>
      </c>
    </row>
    <row r="664" spans="1:12" x14ac:dyDescent="0.25">
      <c r="A664">
        <v>19</v>
      </c>
      <c r="B664" t="s">
        <v>54</v>
      </c>
      <c r="C664" t="s">
        <v>12</v>
      </c>
      <c r="D664" t="s">
        <v>91</v>
      </c>
      <c r="E664">
        <v>1</v>
      </c>
      <c r="F664">
        <v>540</v>
      </c>
      <c r="G664">
        <v>3.3</v>
      </c>
      <c r="H664">
        <v>5</v>
      </c>
      <c r="I664">
        <v>4.0236842105263158</v>
      </c>
      <c r="J664">
        <v>0</v>
      </c>
      <c r="K664">
        <v>3.4</v>
      </c>
      <c r="L664">
        <v>4.63</v>
      </c>
    </row>
    <row r="665" spans="1:12" x14ac:dyDescent="0.25">
      <c r="A665">
        <v>19</v>
      </c>
      <c r="B665" t="s">
        <v>54</v>
      </c>
      <c r="C665" t="s">
        <v>21</v>
      </c>
      <c r="D665" t="s">
        <v>179</v>
      </c>
      <c r="E665">
        <v>1</v>
      </c>
      <c r="F665">
        <v>301</v>
      </c>
      <c r="G665">
        <v>2</v>
      </c>
      <c r="H665">
        <v>8</v>
      </c>
      <c r="I665">
        <v>6</v>
      </c>
      <c r="J665">
        <v>0</v>
      </c>
      <c r="K665">
        <v>6</v>
      </c>
      <c r="L665">
        <v>6</v>
      </c>
    </row>
    <row r="666" spans="1:12" x14ac:dyDescent="0.25">
      <c r="A666">
        <v>19</v>
      </c>
      <c r="B666" t="s">
        <v>54</v>
      </c>
      <c r="C666" t="s">
        <v>21</v>
      </c>
      <c r="D666" t="s">
        <v>180</v>
      </c>
      <c r="E666">
        <v>0.92218318079241468</v>
      </c>
      <c r="F666">
        <v>301</v>
      </c>
      <c r="G666">
        <v>35</v>
      </c>
      <c r="H666">
        <v>36.5</v>
      </c>
      <c r="I666">
        <v>35.6</v>
      </c>
      <c r="J666">
        <v>0</v>
      </c>
      <c r="K666">
        <v>34.5</v>
      </c>
      <c r="L666">
        <v>36.200000000000003</v>
      </c>
    </row>
    <row r="667" spans="1:12" x14ac:dyDescent="0.25">
      <c r="A667">
        <v>19</v>
      </c>
      <c r="B667" t="s">
        <v>53</v>
      </c>
      <c r="C667" t="s">
        <v>21</v>
      </c>
      <c r="D667" t="s">
        <v>57</v>
      </c>
      <c r="E667">
        <v>0.68479052990636469</v>
      </c>
      <c r="F667">
        <v>301</v>
      </c>
      <c r="G667">
        <v>34</v>
      </c>
      <c r="H667">
        <v>36</v>
      </c>
      <c r="I667">
        <v>35.019999999999996</v>
      </c>
      <c r="J667">
        <v>1.2722131565855908</v>
      </c>
      <c r="K667">
        <v>33.5</v>
      </c>
      <c r="L667">
        <v>38</v>
      </c>
    </row>
    <row r="668" spans="1:12" x14ac:dyDescent="0.25">
      <c r="A668">
        <v>19</v>
      </c>
      <c r="B668" t="s">
        <v>53</v>
      </c>
      <c r="C668" t="s">
        <v>21</v>
      </c>
      <c r="D668" t="s">
        <v>57</v>
      </c>
      <c r="E668">
        <v>0.68479052990636469</v>
      </c>
      <c r="F668">
        <v>301</v>
      </c>
      <c r="G668">
        <v>50</v>
      </c>
      <c r="H668">
        <v>52</v>
      </c>
      <c r="I668">
        <v>50.800000000000004</v>
      </c>
      <c r="J668">
        <v>1.3419956709886893</v>
      </c>
      <c r="K668">
        <v>48.5</v>
      </c>
      <c r="L668">
        <v>52.7</v>
      </c>
    </row>
    <row r="669" spans="1:12" x14ac:dyDescent="0.25">
      <c r="A669">
        <v>19</v>
      </c>
      <c r="B669" t="s">
        <v>54</v>
      </c>
      <c r="C669" t="s">
        <v>14</v>
      </c>
      <c r="D669" t="s">
        <v>104</v>
      </c>
      <c r="E669">
        <v>1</v>
      </c>
      <c r="F669">
        <v>520</v>
      </c>
      <c r="G669">
        <v>2</v>
      </c>
      <c r="H669">
        <v>8</v>
      </c>
      <c r="I669">
        <v>6.4760000000000009</v>
      </c>
      <c r="J669">
        <v>0</v>
      </c>
      <c r="K669">
        <v>5.5</v>
      </c>
      <c r="L669">
        <v>7</v>
      </c>
    </row>
    <row r="670" spans="1:12" x14ac:dyDescent="0.25">
      <c r="A670">
        <v>19</v>
      </c>
      <c r="B670" t="s">
        <v>54</v>
      </c>
      <c r="C670" t="s">
        <v>14</v>
      </c>
      <c r="D670" t="s">
        <v>105</v>
      </c>
      <c r="E670">
        <v>1</v>
      </c>
      <c r="F670">
        <v>520</v>
      </c>
      <c r="G670">
        <v>-2</v>
      </c>
      <c r="H670">
        <v>8</v>
      </c>
      <c r="I670">
        <v>5.4</v>
      </c>
      <c r="J670">
        <v>0</v>
      </c>
      <c r="K670">
        <v>4.5</v>
      </c>
      <c r="L670">
        <v>6</v>
      </c>
    </row>
    <row r="671" spans="1:12" x14ac:dyDescent="0.25">
      <c r="A671">
        <v>19</v>
      </c>
      <c r="B671" t="s">
        <v>53</v>
      </c>
      <c r="C671" t="s">
        <v>14</v>
      </c>
      <c r="D671" t="s">
        <v>67</v>
      </c>
      <c r="E671">
        <v>0.33738552556933299</v>
      </c>
      <c r="F671">
        <v>520</v>
      </c>
      <c r="G671">
        <v>1600</v>
      </c>
      <c r="H671">
        <v>2500</v>
      </c>
      <c r="I671">
        <v>1529.634</v>
      </c>
      <c r="J671">
        <v>77.70211181171328</v>
      </c>
      <c r="K671">
        <v>1436.38</v>
      </c>
      <c r="L671">
        <v>1644.56</v>
      </c>
    </row>
    <row r="672" spans="1:12" x14ac:dyDescent="0.25">
      <c r="A672">
        <v>19</v>
      </c>
      <c r="B672" t="s">
        <v>53</v>
      </c>
      <c r="C672" t="s">
        <v>14</v>
      </c>
      <c r="D672" t="s">
        <v>67</v>
      </c>
      <c r="E672">
        <v>0.33738552556933299</v>
      </c>
      <c r="F672">
        <v>520</v>
      </c>
      <c r="G672">
        <v>1500</v>
      </c>
      <c r="H672">
        <v>2000</v>
      </c>
      <c r="I672">
        <v>1584.94</v>
      </c>
      <c r="J672" t="e">
        <v>#DIV/0!</v>
      </c>
      <c r="K672">
        <v>1584.94</v>
      </c>
      <c r="L672">
        <v>1584.94</v>
      </c>
    </row>
    <row r="673" spans="1:12" x14ac:dyDescent="0.25">
      <c r="A673">
        <v>19</v>
      </c>
      <c r="B673" t="s">
        <v>54</v>
      </c>
      <c r="C673" t="s">
        <v>16</v>
      </c>
      <c r="D673" t="s">
        <v>111</v>
      </c>
      <c r="E673">
        <v>1</v>
      </c>
      <c r="F673">
        <v>530</v>
      </c>
      <c r="G673">
        <v>2</v>
      </c>
      <c r="H673">
        <v>10</v>
      </c>
      <c r="I673">
        <v>4.5545454545454547</v>
      </c>
      <c r="J673">
        <v>0</v>
      </c>
      <c r="K673">
        <v>3.5</v>
      </c>
      <c r="L673">
        <v>5.6</v>
      </c>
    </row>
    <row r="674" spans="1:12" x14ac:dyDescent="0.25">
      <c r="A674">
        <v>19</v>
      </c>
      <c r="B674" t="s">
        <v>54</v>
      </c>
      <c r="C674" t="s">
        <v>16</v>
      </c>
      <c r="D674" t="s">
        <v>109</v>
      </c>
      <c r="E674">
        <v>1</v>
      </c>
      <c r="F674">
        <v>530</v>
      </c>
      <c r="G674">
        <v>10</v>
      </c>
      <c r="H674">
        <v>14</v>
      </c>
      <c r="I674">
        <v>12.1</v>
      </c>
      <c r="J674">
        <v>0</v>
      </c>
      <c r="K674">
        <v>11.8</v>
      </c>
      <c r="L674">
        <v>13</v>
      </c>
    </row>
    <row r="675" spans="1:12" x14ac:dyDescent="0.25">
      <c r="A675">
        <v>19</v>
      </c>
      <c r="B675" t="s">
        <v>54</v>
      </c>
      <c r="C675" t="s">
        <v>16</v>
      </c>
      <c r="D675" t="s">
        <v>110</v>
      </c>
      <c r="E675">
        <v>1</v>
      </c>
      <c r="F675">
        <v>530</v>
      </c>
      <c r="G675">
        <v>20</v>
      </c>
      <c r="H675">
        <v>60</v>
      </c>
      <c r="I675">
        <v>28.190909090909091</v>
      </c>
      <c r="J675">
        <v>0</v>
      </c>
      <c r="K675">
        <v>22.1</v>
      </c>
      <c r="L675">
        <v>40</v>
      </c>
    </row>
    <row r="676" spans="1:12" x14ac:dyDescent="0.25">
      <c r="A676">
        <v>19</v>
      </c>
      <c r="B676" t="s">
        <v>53</v>
      </c>
      <c r="C676" t="s">
        <v>16</v>
      </c>
      <c r="D676" t="s">
        <v>67</v>
      </c>
      <c r="E676">
        <v>0.75652173913043463</v>
      </c>
      <c r="F676">
        <v>530</v>
      </c>
      <c r="G676">
        <v>1800</v>
      </c>
      <c r="H676">
        <v>2500</v>
      </c>
      <c r="I676">
        <v>1844.6738461538459</v>
      </c>
      <c r="J676">
        <v>101.56093036025726</v>
      </c>
      <c r="K676">
        <v>1665.1</v>
      </c>
      <c r="L676">
        <v>1966.23</v>
      </c>
    </row>
    <row r="677" spans="1:12" x14ac:dyDescent="0.25">
      <c r="A677">
        <v>19</v>
      </c>
      <c r="B677" t="s">
        <v>53</v>
      </c>
      <c r="C677" t="s">
        <v>16</v>
      </c>
      <c r="D677" t="s">
        <v>70</v>
      </c>
      <c r="E677">
        <v>0.68292682926829273</v>
      </c>
      <c r="F677">
        <v>530</v>
      </c>
      <c r="G677">
        <v>46</v>
      </c>
      <c r="H677">
        <v>52</v>
      </c>
      <c r="I677">
        <v>46.722000000000001</v>
      </c>
      <c r="J677">
        <v>3.1753771429548321</v>
      </c>
      <c r="K677">
        <v>41.92</v>
      </c>
      <c r="L677">
        <v>50.37</v>
      </c>
    </row>
    <row r="678" spans="1:12" x14ac:dyDescent="0.25">
      <c r="A678">
        <v>19</v>
      </c>
      <c r="B678" t="s">
        <v>54</v>
      </c>
      <c r="C678" t="s">
        <v>13</v>
      </c>
      <c r="D678" t="s">
        <v>98</v>
      </c>
      <c r="E678">
        <v>1</v>
      </c>
      <c r="F678">
        <v>552</v>
      </c>
      <c r="G678">
        <v>134</v>
      </c>
      <c r="H678">
        <v>140</v>
      </c>
      <c r="I678">
        <v>135.44999999999999</v>
      </c>
      <c r="J678">
        <v>0</v>
      </c>
      <c r="K678">
        <v>135.19999999999999</v>
      </c>
      <c r="L678">
        <v>135.69999999999999</v>
      </c>
    </row>
    <row r="679" spans="1:12" x14ac:dyDescent="0.25">
      <c r="A679">
        <v>19</v>
      </c>
      <c r="B679" t="s">
        <v>54</v>
      </c>
      <c r="C679" t="s">
        <v>23</v>
      </c>
      <c r="D679" t="s">
        <v>242</v>
      </c>
      <c r="E679">
        <v>0.95238095238095233</v>
      </c>
      <c r="F679">
        <v>86</v>
      </c>
      <c r="G679">
        <v>105</v>
      </c>
      <c r="H679">
        <v>120</v>
      </c>
      <c r="I679">
        <v>105.33333333333333</v>
      </c>
      <c r="J679">
        <v>0</v>
      </c>
      <c r="K679">
        <v>0</v>
      </c>
      <c r="L679">
        <v>113</v>
      </c>
    </row>
    <row r="680" spans="1:12" x14ac:dyDescent="0.25">
      <c r="A680">
        <v>19</v>
      </c>
      <c r="B680" t="s">
        <v>54</v>
      </c>
      <c r="C680" t="s">
        <v>23</v>
      </c>
      <c r="D680" t="s">
        <v>241</v>
      </c>
      <c r="E680">
        <v>1</v>
      </c>
      <c r="F680">
        <v>86</v>
      </c>
      <c r="G680">
        <v>0</v>
      </c>
      <c r="H680">
        <v>60</v>
      </c>
      <c r="I680">
        <v>9.0952380952380967</v>
      </c>
      <c r="J680">
        <v>0</v>
      </c>
      <c r="K680">
        <v>0</v>
      </c>
      <c r="L680">
        <v>20</v>
      </c>
    </row>
    <row r="681" spans="1:12" x14ac:dyDescent="0.25">
      <c r="A681">
        <v>19</v>
      </c>
      <c r="B681" t="s">
        <v>54</v>
      </c>
      <c r="C681" t="s">
        <v>23</v>
      </c>
      <c r="D681" t="s">
        <v>266</v>
      </c>
      <c r="E681" t="s">
        <v>4</v>
      </c>
      <c r="F681">
        <v>86</v>
      </c>
      <c r="G681">
        <v>0</v>
      </c>
      <c r="H681">
        <v>0</v>
      </c>
      <c r="I681" t="e">
        <v>#DIV/0!</v>
      </c>
      <c r="J681" t="e">
        <v>#DIV/0!</v>
      </c>
      <c r="K681">
        <v>0</v>
      </c>
      <c r="L681">
        <v>0</v>
      </c>
    </row>
    <row r="682" spans="1:12" x14ac:dyDescent="0.25">
      <c r="A682">
        <v>19</v>
      </c>
      <c r="B682" t="s">
        <v>54</v>
      </c>
      <c r="C682" t="s">
        <v>23</v>
      </c>
      <c r="D682" t="s">
        <v>267</v>
      </c>
      <c r="E682" t="s">
        <v>4</v>
      </c>
      <c r="F682">
        <v>86</v>
      </c>
      <c r="G682">
        <v>0</v>
      </c>
      <c r="H682">
        <v>0</v>
      </c>
      <c r="I682" t="e">
        <v>#DIV/0!</v>
      </c>
      <c r="J682" t="e">
        <v>#DIV/0!</v>
      </c>
      <c r="K682">
        <v>0</v>
      </c>
      <c r="L682">
        <v>0</v>
      </c>
    </row>
    <row r="683" spans="1:12" x14ac:dyDescent="0.25">
      <c r="A683">
        <v>19</v>
      </c>
      <c r="B683" t="s">
        <v>54</v>
      </c>
      <c r="C683" t="s">
        <v>22</v>
      </c>
      <c r="D683" t="s">
        <v>132</v>
      </c>
      <c r="E683">
        <v>0.23503581011442301</v>
      </c>
      <c r="F683">
        <v>90</v>
      </c>
      <c r="G683">
        <v>160</v>
      </c>
      <c r="H683">
        <v>180</v>
      </c>
      <c r="I683">
        <v>151.80645161290323</v>
      </c>
      <c r="J683">
        <v>0</v>
      </c>
      <c r="K683">
        <v>141</v>
      </c>
      <c r="L683">
        <v>171</v>
      </c>
    </row>
    <row r="684" spans="1:12" x14ac:dyDescent="0.25">
      <c r="A684">
        <v>19</v>
      </c>
      <c r="B684" t="s">
        <v>54</v>
      </c>
      <c r="C684" t="s">
        <v>22</v>
      </c>
      <c r="D684" t="s">
        <v>268</v>
      </c>
      <c r="E684" t="s">
        <v>4</v>
      </c>
      <c r="F684">
        <v>90</v>
      </c>
      <c r="G684">
        <v>0</v>
      </c>
      <c r="H684">
        <v>0</v>
      </c>
      <c r="I684" t="e">
        <v>#DIV/0!</v>
      </c>
      <c r="J684" t="e">
        <v>#DIV/0!</v>
      </c>
      <c r="K684">
        <v>0</v>
      </c>
      <c r="L684">
        <v>0</v>
      </c>
    </row>
    <row r="685" spans="1:12" x14ac:dyDescent="0.25">
      <c r="A685">
        <v>19</v>
      </c>
      <c r="B685" t="s">
        <v>54</v>
      </c>
      <c r="C685" t="s">
        <v>22</v>
      </c>
      <c r="D685" t="s">
        <v>269</v>
      </c>
      <c r="E685" t="s">
        <v>4</v>
      </c>
      <c r="F685">
        <v>90</v>
      </c>
      <c r="G685">
        <v>0</v>
      </c>
      <c r="H685">
        <v>0</v>
      </c>
      <c r="I685" t="e">
        <v>#DIV/0!</v>
      </c>
      <c r="J685" t="e">
        <v>#DIV/0!</v>
      </c>
      <c r="K685">
        <v>0</v>
      </c>
      <c r="L685">
        <v>0</v>
      </c>
    </row>
    <row r="686" spans="1:12" x14ac:dyDescent="0.25">
      <c r="A686">
        <v>19</v>
      </c>
      <c r="B686" t="s">
        <v>54</v>
      </c>
      <c r="C686" t="s">
        <v>22</v>
      </c>
      <c r="D686" t="s">
        <v>133</v>
      </c>
      <c r="E686">
        <v>0.8992703670938188</v>
      </c>
      <c r="F686">
        <v>90</v>
      </c>
      <c r="G686">
        <v>80</v>
      </c>
      <c r="H686">
        <v>120</v>
      </c>
      <c r="I686">
        <v>110.54838709677419</v>
      </c>
      <c r="J686">
        <v>0</v>
      </c>
      <c r="K686">
        <v>96</v>
      </c>
      <c r="L686">
        <v>130</v>
      </c>
    </row>
    <row r="687" spans="1:12" x14ac:dyDescent="0.25">
      <c r="A687">
        <v>20</v>
      </c>
      <c r="B687" t="s">
        <v>53</v>
      </c>
      <c r="C687" t="s">
        <v>18</v>
      </c>
      <c r="D687" t="s">
        <v>55</v>
      </c>
      <c r="E687">
        <v>0.89100187305498979</v>
      </c>
      <c r="F687">
        <v>55</v>
      </c>
      <c r="G687">
        <v>0</v>
      </c>
      <c r="H687">
        <v>2</v>
      </c>
      <c r="I687">
        <v>1.7953488372093025</v>
      </c>
      <c r="J687">
        <v>0.5481368826141414</v>
      </c>
      <c r="K687">
        <v>0.8</v>
      </c>
      <c r="L687">
        <v>3.5</v>
      </c>
    </row>
    <row r="688" spans="1:12" x14ac:dyDescent="0.25">
      <c r="A688">
        <v>20</v>
      </c>
      <c r="B688" t="s">
        <v>54</v>
      </c>
      <c r="C688" t="s">
        <v>18</v>
      </c>
      <c r="D688" t="s">
        <v>114</v>
      </c>
      <c r="E688">
        <v>1</v>
      </c>
      <c r="F688">
        <v>55</v>
      </c>
      <c r="G688">
        <v>0.5</v>
      </c>
      <c r="H688">
        <v>0.6</v>
      </c>
      <c r="I688">
        <v>0.53611111111111098</v>
      </c>
      <c r="J688">
        <v>2.2519433111028329E-16</v>
      </c>
      <c r="K688">
        <v>0.5</v>
      </c>
      <c r="L688">
        <v>0.6</v>
      </c>
    </row>
    <row r="689" spans="1:12" x14ac:dyDescent="0.25">
      <c r="A689">
        <v>20</v>
      </c>
      <c r="B689" t="s">
        <v>54</v>
      </c>
      <c r="C689" t="s">
        <v>18</v>
      </c>
      <c r="D689" t="s">
        <v>115</v>
      </c>
      <c r="E689">
        <v>0.1933921860281925</v>
      </c>
      <c r="F689">
        <v>55</v>
      </c>
      <c r="G689">
        <v>0.5</v>
      </c>
      <c r="H689">
        <v>2</v>
      </c>
      <c r="I689">
        <v>2.9722222222222223</v>
      </c>
      <c r="J689">
        <v>0</v>
      </c>
      <c r="K689">
        <v>1.8</v>
      </c>
      <c r="L689">
        <v>5</v>
      </c>
    </row>
    <row r="690" spans="1:12" x14ac:dyDescent="0.25">
      <c r="A690">
        <v>20</v>
      </c>
      <c r="B690" t="s">
        <v>54</v>
      </c>
      <c r="C690" t="s">
        <v>18</v>
      </c>
      <c r="D690" t="s">
        <v>116</v>
      </c>
      <c r="E690">
        <v>0.85818365282312559</v>
      </c>
      <c r="F690">
        <v>55</v>
      </c>
      <c r="G690">
        <v>50</v>
      </c>
      <c r="H690">
        <v>300</v>
      </c>
      <c r="I690">
        <v>303.26666666666665</v>
      </c>
      <c r="J690">
        <v>0</v>
      </c>
      <c r="K690">
        <v>256</v>
      </c>
      <c r="L690">
        <v>471</v>
      </c>
    </row>
    <row r="691" spans="1:12" x14ac:dyDescent="0.25">
      <c r="A691">
        <v>20</v>
      </c>
      <c r="B691" t="s">
        <v>53</v>
      </c>
      <c r="C691" t="s">
        <v>19</v>
      </c>
      <c r="D691" t="s">
        <v>56</v>
      </c>
      <c r="E691">
        <v>0.96467361314860822</v>
      </c>
      <c r="F691">
        <v>75</v>
      </c>
      <c r="G691">
        <v>0</v>
      </c>
      <c r="H691">
        <v>0.3</v>
      </c>
      <c r="I691">
        <v>7.672413793103447E-2</v>
      </c>
      <c r="J691">
        <v>2.4016655845802728E-2</v>
      </c>
      <c r="K691">
        <v>0.03</v>
      </c>
      <c r="L691">
        <v>0.15</v>
      </c>
    </row>
    <row r="692" spans="1:12" x14ac:dyDescent="0.25">
      <c r="A692">
        <v>20</v>
      </c>
      <c r="B692" t="s">
        <v>54</v>
      </c>
      <c r="C692" t="s">
        <v>19</v>
      </c>
      <c r="D692" t="s">
        <v>122</v>
      </c>
      <c r="E692">
        <v>0.90665532010224359</v>
      </c>
      <c r="F692">
        <v>75</v>
      </c>
      <c r="G692">
        <v>2</v>
      </c>
      <c r="H692">
        <v>6</v>
      </c>
      <c r="I692">
        <v>5.0571428571428569</v>
      </c>
      <c r="J692">
        <v>0</v>
      </c>
      <c r="K692">
        <v>3.5</v>
      </c>
      <c r="L692">
        <v>8.1</v>
      </c>
    </row>
    <row r="693" spans="1:12" x14ac:dyDescent="0.25">
      <c r="A693">
        <v>20</v>
      </c>
      <c r="B693" t="s">
        <v>54</v>
      </c>
      <c r="C693" t="s">
        <v>19</v>
      </c>
      <c r="D693" t="s">
        <v>123</v>
      </c>
      <c r="E693">
        <v>0.99999844425533502</v>
      </c>
      <c r="F693">
        <v>75</v>
      </c>
      <c r="G693">
        <v>1.6</v>
      </c>
      <c r="H693">
        <v>1.8</v>
      </c>
      <c r="I693">
        <v>1.7714285714285709</v>
      </c>
      <c r="J693">
        <v>9.0447663086712919E-16</v>
      </c>
      <c r="K693">
        <v>1.5</v>
      </c>
      <c r="L693">
        <v>1.8</v>
      </c>
    </row>
    <row r="694" spans="1:12" x14ac:dyDescent="0.25">
      <c r="A694">
        <v>20</v>
      </c>
      <c r="B694" t="s">
        <v>54</v>
      </c>
      <c r="C694" t="s">
        <v>19</v>
      </c>
      <c r="D694" t="s">
        <v>126</v>
      </c>
      <c r="E694">
        <v>0.68262342111363317</v>
      </c>
      <c r="F694">
        <v>75</v>
      </c>
      <c r="G694">
        <v>180</v>
      </c>
      <c r="H694">
        <v>200</v>
      </c>
      <c r="I694">
        <v>181.71428571428572</v>
      </c>
      <c r="J694">
        <v>0</v>
      </c>
      <c r="K694">
        <v>173.6</v>
      </c>
      <c r="L694">
        <v>200</v>
      </c>
    </row>
    <row r="695" spans="1:12" x14ac:dyDescent="0.25">
      <c r="A695">
        <v>20</v>
      </c>
      <c r="B695" t="s">
        <v>53</v>
      </c>
      <c r="C695" t="s">
        <v>20</v>
      </c>
      <c r="D695" t="s">
        <v>56</v>
      </c>
      <c r="E695">
        <v>0.92950255801014836</v>
      </c>
      <c r="F695">
        <v>76</v>
      </c>
      <c r="G695">
        <v>0</v>
      </c>
      <c r="H695">
        <v>0.09</v>
      </c>
      <c r="I695">
        <v>7.7931034482758593E-2</v>
      </c>
      <c r="J695">
        <v>4.0857416629639202E-2</v>
      </c>
      <c r="K695">
        <v>0.03</v>
      </c>
      <c r="L695">
        <v>0.3</v>
      </c>
    </row>
    <row r="696" spans="1:12" x14ac:dyDescent="0.25">
      <c r="A696">
        <v>20</v>
      </c>
      <c r="B696" t="s">
        <v>54</v>
      </c>
      <c r="C696" t="s">
        <v>20</v>
      </c>
      <c r="D696" t="s">
        <v>128</v>
      </c>
      <c r="E696">
        <v>1</v>
      </c>
      <c r="F696">
        <v>76</v>
      </c>
      <c r="G696">
        <v>0</v>
      </c>
      <c r="H696">
        <v>5</v>
      </c>
      <c r="I696">
        <v>1.9676470588235291</v>
      </c>
      <c r="J696">
        <v>0</v>
      </c>
      <c r="K696">
        <v>1</v>
      </c>
      <c r="L696">
        <v>3.3</v>
      </c>
    </row>
    <row r="697" spans="1:12" x14ac:dyDescent="0.25">
      <c r="A697">
        <v>20</v>
      </c>
      <c r="B697" t="s">
        <v>54</v>
      </c>
      <c r="C697" t="s">
        <v>20</v>
      </c>
      <c r="D697" t="s">
        <v>129</v>
      </c>
      <c r="E697">
        <v>1</v>
      </c>
      <c r="F697">
        <v>76</v>
      </c>
      <c r="G697">
        <v>1.5</v>
      </c>
      <c r="H697">
        <v>2</v>
      </c>
      <c r="I697">
        <v>1.8058823529411754</v>
      </c>
      <c r="J697">
        <v>0</v>
      </c>
      <c r="K697">
        <v>1.8</v>
      </c>
      <c r="L697">
        <v>2</v>
      </c>
    </row>
    <row r="698" spans="1:12" x14ac:dyDescent="0.25">
      <c r="A698">
        <v>20</v>
      </c>
      <c r="B698" t="s">
        <v>53</v>
      </c>
      <c r="C698" t="s">
        <v>10</v>
      </c>
      <c r="D698" t="s">
        <v>56</v>
      </c>
      <c r="E698">
        <v>0.59577922077922074</v>
      </c>
      <c r="F698">
        <v>51</v>
      </c>
      <c r="G698">
        <v>0</v>
      </c>
      <c r="H698">
        <v>2.5</v>
      </c>
      <c r="I698">
        <v>2.5766666666666667</v>
      </c>
      <c r="J698">
        <v>0.51376296183393777</v>
      </c>
      <c r="K698">
        <v>1.89</v>
      </c>
      <c r="L698">
        <v>3.78</v>
      </c>
    </row>
    <row r="699" spans="1:12" x14ac:dyDescent="0.25">
      <c r="A699">
        <v>20</v>
      </c>
      <c r="B699" t="s">
        <v>53</v>
      </c>
      <c r="C699" t="s">
        <v>24</v>
      </c>
      <c r="D699" t="s">
        <v>72</v>
      </c>
      <c r="E699">
        <v>1</v>
      </c>
      <c r="F699">
        <v>95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</row>
    <row r="700" spans="1:12" x14ac:dyDescent="0.25">
      <c r="A700">
        <v>20</v>
      </c>
      <c r="B700" t="s">
        <v>54</v>
      </c>
      <c r="C700" t="s">
        <v>8</v>
      </c>
      <c r="D700" t="s">
        <v>233</v>
      </c>
      <c r="E700">
        <v>5.9543303714540682E-2</v>
      </c>
      <c r="F700">
        <v>33</v>
      </c>
      <c r="G700">
        <v>6</v>
      </c>
      <c r="H700">
        <v>10</v>
      </c>
      <c r="I700">
        <v>5.4736842105263159</v>
      </c>
      <c r="J700">
        <v>0</v>
      </c>
      <c r="K700">
        <v>0</v>
      </c>
      <c r="L700">
        <v>16</v>
      </c>
    </row>
    <row r="701" spans="1:12" x14ac:dyDescent="0.25">
      <c r="A701">
        <v>20</v>
      </c>
      <c r="B701" t="s">
        <v>54</v>
      </c>
      <c r="C701" t="s">
        <v>12</v>
      </c>
      <c r="D701" s="132" t="s">
        <v>90</v>
      </c>
      <c r="E701">
        <v>0.88732394366197187</v>
      </c>
      <c r="F701">
        <v>540</v>
      </c>
      <c r="G701">
        <v>32</v>
      </c>
      <c r="H701">
        <v>35</v>
      </c>
      <c r="I701">
        <v>31.608750000000001</v>
      </c>
      <c r="J701">
        <v>0</v>
      </c>
      <c r="K701">
        <v>0</v>
      </c>
      <c r="L701">
        <v>34.299999999999997</v>
      </c>
    </row>
    <row r="702" spans="1:12" x14ac:dyDescent="0.25">
      <c r="A702">
        <v>20</v>
      </c>
      <c r="B702" t="s">
        <v>54</v>
      </c>
      <c r="C702" t="s">
        <v>12</v>
      </c>
      <c r="D702" t="s">
        <v>91</v>
      </c>
      <c r="E702">
        <v>1</v>
      </c>
      <c r="F702">
        <v>540</v>
      </c>
      <c r="G702">
        <v>3.3</v>
      </c>
      <c r="H702">
        <v>5</v>
      </c>
      <c r="I702">
        <v>3.8468750000000003</v>
      </c>
      <c r="J702">
        <v>0</v>
      </c>
      <c r="K702">
        <v>3.5</v>
      </c>
      <c r="L702">
        <v>4.34</v>
      </c>
    </row>
    <row r="703" spans="1:12" x14ac:dyDescent="0.25">
      <c r="A703">
        <v>20</v>
      </c>
      <c r="B703" t="s">
        <v>54</v>
      </c>
      <c r="C703" t="s">
        <v>21</v>
      </c>
      <c r="D703" t="s">
        <v>179</v>
      </c>
      <c r="E703">
        <v>1</v>
      </c>
      <c r="F703">
        <v>301</v>
      </c>
      <c r="G703">
        <v>2</v>
      </c>
      <c r="H703">
        <v>8</v>
      </c>
      <c r="I703">
        <v>5.117647058823529</v>
      </c>
      <c r="J703">
        <v>0</v>
      </c>
      <c r="K703">
        <v>3</v>
      </c>
      <c r="L703">
        <v>6</v>
      </c>
    </row>
    <row r="704" spans="1:12" x14ac:dyDescent="0.25">
      <c r="A704">
        <v>20</v>
      </c>
      <c r="B704" t="s">
        <v>54</v>
      </c>
      <c r="C704" t="s">
        <v>21</v>
      </c>
      <c r="D704" t="s">
        <v>180</v>
      </c>
      <c r="E704">
        <v>0.96856402902749195</v>
      </c>
      <c r="F704">
        <v>301</v>
      </c>
      <c r="G704">
        <v>35</v>
      </c>
      <c r="H704">
        <v>36.5</v>
      </c>
      <c r="I704">
        <v>35.676470588235297</v>
      </c>
      <c r="J704">
        <v>0</v>
      </c>
      <c r="K704">
        <v>33</v>
      </c>
      <c r="L704">
        <v>36.299999999999997</v>
      </c>
    </row>
    <row r="705" spans="1:12" x14ac:dyDescent="0.25">
      <c r="A705">
        <v>20</v>
      </c>
      <c r="B705" t="s">
        <v>53</v>
      </c>
      <c r="C705" t="s">
        <v>21</v>
      </c>
      <c r="D705" t="s">
        <v>57</v>
      </c>
      <c r="E705">
        <v>0.51767527029462701</v>
      </c>
      <c r="F705">
        <v>301</v>
      </c>
      <c r="G705">
        <v>34</v>
      </c>
      <c r="H705">
        <v>36</v>
      </c>
      <c r="I705">
        <v>33.477272727272734</v>
      </c>
      <c r="J705">
        <v>2.885915191669099</v>
      </c>
      <c r="K705">
        <v>27</v>
      </c>
      <c r="L705">
        <v>38</v>
      </c>
    </row>
    <row r="706" spans="1:12" x14ac:dyDescent="0.25">
      <c r="A706">
        <v>20</v>
      </c>
      <c r="B706" t="s">
        <v>53</v>
      </c>
      <c r="C706" t="s">
        <v>21</v>
      </c>
      <c r="D706" t="s">
        <v>57</v>
      </c>
      <c r="E706">
        <v>0.51767527029462701</v>
      </c>
      <c r="F706">
        <v>301</v>
      </c>
      <c r="G706">
        <v>50</v>
      </c>
      <c r="H706">
        <v>52</v>
      </c>
      <c r="I706">
        <v>50.68333333333333</v>
      </c>
      <c r="J706">
        <v>1.0211836719973657</v>
      </c>
      <c r="K706">
        <v>48.5</v>
      </c>
      <c r="L706">
        <v>52.3</v>
      </c>
    </row>
    <row r="707" spans="1:12" x14ac:dyDescent="0.25">
      <c r="A707">
        <v>20</v>
      </c>
      <c r="B707" t="s">
        <v>54</v>
      </c>
      <c r="C707" t="s">
        <v>14</v>
      </c>
      <c r="D707" t="s">
        <v>104</v>
      </c>
      <c r="E707">
        <v>0.79960172585462996</v>
      </c>
      <c r="F707">
        <v>520</v>
      </c>
      <c r="G707">
        <v>2</v>
      </c>
      <c r="H707">
        <v>8</v>
      </c>
      <c r="I707">
        <v>6.95</v>
      </c>
      <c r="J707">
        <v>0</v>
      </c>
      <c r="K707">
        <v>6.15</v>
      </c>
      <c r="L707">
        <v>8.1</v>
      </c>
    </row>
    <row r="708" spans="1:12" x14ac:dyDescent="0.25">
      <c r="A708">
        <v>20</v>
      </c>
      <c r="B708" t="s">
        <v>54</v>
      </c>
      <c r="C708" t="s">
        <v>14</v>
      </c>
      <c r="D708" t="s">
        <v>105</v>
      </c>
      <c r="E708">
        <v>1</v>
      </c>
      <c r="F708">
        <v>520</v>
      </c>
      <c r="G708">
        <v>-2</v>
      </c>
      <c r="H708">
        <v>8</v>
      </c>
      <c r="I708">
        <v>6.1400000000000006</v>
      </c>
      <c r="J708">
        <v>0</v>
      </c>
      <c r="K708">
        <v>4.8</v>
      </c>
      <c r="L708">
        <v>7</v>
      </c>
    </row>
    <row r="709" spans="1:12" x14ac:dyDescent="0.25">
      <c r="A709">
        <v>20</v>
      </c>
      <c r="B709" t="s">
        <v>53</v>
      </c>
      <c r="C709" t="s">
        <v>14</v>
      </c>
      <c r="D709" t="s">
        <v>67</v>
      </c>
      <c r="E709">
        <v>0.20378360438101559</v>
      </c>
      <c r="F709">
        <v>520</v>
      </c>
      <c r="G709">
        <v>1600</v>
      </c>
      <c r="H709">
        <v>2500</v>
      </c>
      <c r="I709">
        <v>1436.2275</v>
      </c>
      <c r="J709">
        <v>86.712589387777697</v>
      </c>
      <c r="K709">
        <v>1343.59</v>
      </c>
      <c r="L709">
        <v>1551.5</v>
      </c>
    </row>
    <row r="710" spans="1:12" x14ac:dyDescent="0.25">
      <c r="A710">
        <v>20</v>
      </c>
      <c r="B710" t="s">
        <v>53</v>
      </c>
      <c r="C710" t="s">
        <v>14</v>
      </c>
      <c r="D710" t="s">
        <v>67</v>
      </c>
      <c r="E710">
        <v>0.20378360438101559</v>
      </c>
      <c r="F710">
        <v>520</v>
      </c>
      <c r="G710">
        <v>1500</v>
      </c>
      <c r="H710">
        <v>2000</v>
      </c>
      <c r="I710">
        <v>1578.81</v>
      </c>
      <c r="J710" t="e">
        <v>#DIV/0!</v>
      </c>
      <c r="K710">
        <v>1578.81</v>
      </c>
      <c r="L710">
        <v>1578.81</v>
      </c>
    </row>
    <row r="711" spans="1:12" x14ac:dyDescent="0.25">
      <c r="A711">
        <v>20</v>
      </c>
      <c r="B711" t="s">
        <v>54</v>
      </c>
      <c r="C711" t="s">
        <v>16</v>
      </c>
      <c r="D711" t="s">
        <v>111</v>
      </c>
      <c r="E711">
        <v>1</v>
      </c>
      <c r="F711">
        <v>530</v>
      </c>
      <c r="G711">
        <v>2</v>
      </c>
      <c r="H711">
        <v>10</v>
      </c>
      <c r="I711">
        <v>4.418181818181818</v>
      </c>
      <c r="J711">
        <v>0</v>
      </c>
      <c r="K711">
        <v>3.5</v>
      </c>
      <c r="L711">
        <v>6.1</v>
      </c>
    </row>
    <row r="712" spans="1:12" x14ac:dyDescent="0.25">
      <c r="A712">
        <v>20</v>
      </c>
      <c r="B712" t="s">
        <v>54</v>
      </c>
      <c r="C712" t="s">
        <v>16</v>
      </c>
      <c r="D712" t="s">
        <v>109</v>
      </c>
      <c r="E712">
        <v>1</v>
      </c>
      <c r="F712">
        <v>530</v>
      </c>
      <c r="G712">
        <v>10</v>
      </c>
      <c r="H712">
        <v>14</v>
      </c>
      <c r="I712">
        <v>12.245454545454544</v>
      </c>
      <c r="J712">
        <v>0</v>
      </c>
      <c r="K712">
        <v>11.8</v>
      </c>
      <c r="L712">
        <v>13</v>
      </c>
    </row>
    <row r="713" spans="1:12" x14ac:dyDescent="0.25">
      <c r="A713">
        <v>20</v>
      </c>
      <c r="B713" t="s">
        <v>54</v>
      </c>
      <c r="C713" t="s">
        <v>16</v>
      </c>
      <c r="D713" t="s">
        <v>110</v>
      </c>
      <c r="E713">
        <v>1</v>
      </c>
      <c r="F713">
        <v>530</v>
      </c>
      <c r="G713">
        <v>20</v>
      </c>
      <c r="H713">
        <v>60</v>
      </c>
      <c r="I713">
        <v>26.058181818181822</v>
      </c>
      <c r="J713">
        <v>0</v>
      </c>
      <c r="K713">
        <v>22.54</v>
      </c>
      <c r="L713">
        <v>40</v>
      </c>
    </row>
    <row r="714" spans="1:12" x14ac:dyDescent="0.25">
      <c r="A714">
        <v>20</v>
      </c>
      <c r="B714" t="s">
        <v>53</v>
      </c>
      <c r="C714" t="s">
        <v>16</v>
      </c>
      <c r="D714" t="s">
        <v>67</v>
      </c>
      <c r="E714">
        <v>0.16789041556132631</v>
      </c>
      <c r="F714">
        <v>530</v>
      </c>
      <c r="G714">
        <v>1800</v>
      </c>
      <c r="H714">
        <v>2500</v>
      </c>
      <c r="I714">
        <v>1758.0327272727272</v>
      </c>
      <c r="J714">
        <v>45.345881420677884</v>
      </c>
      <c r="K714">
        <v>1685.89</v>
      </c>
      <c r="L714">
        <v>1838.57</v>
      </c>
    </row>
    <row r="715" spans="1:12" x14ac:dyDescent="0.25">
      <c r="A715">
        <v>20</v>
      </c>
      <c r="B715" t="s">
        <v>53</v>
      </c>
      <c r="C715" t="s">
        <v>16</v>
      </c>
      <c r="D715" t="s">
        <v>70</v>
      </c>
      <c r="E715">
        <v>0.76470588235294124</v>
      </c>
      <c r="F715">
        <v>530</v>
      </c>
      <c r="G715">
        <v>46</v>
      </c>
      <c r="H715">
        <v>52</v>
      </c>
      <c r="I715">
        <v>47.129999999999995</v>
      </c>
      <c r="J715">
        <v>1.1490430801323337</v>
      </c>
      <c r="K715">
        <v>45.87</v>
      </c>
      <c r="L715">
        <v>48.12</v>
      </c>
    </row>
    <row r="716" spans="1:12" x14ac:dyDescent="0.25">
      <c r="A716">
        <v>20</v>
      </c>
      <c r="B716" t="s">
        <v>54</v>
      </c>
      <c r="C716" t="s">
        <v>13</v>
      </c>
      <c r="D716" t="s">
        <v>98</v>
      </c>
      <c r="E716">
        <v>1</v>
      </c>
      <c r="F716">
        <v>552</v>
      </c>
      <c r="G716">
        <v>134</v>
      </c>
      <c r="H716">
        <v>140</v>
      </c>
      <c r="I716">
        <v>134.9</v>
      </c>
      <c r="J716">
        <v>0</v>
      </c>
      <c r="K716">
        <v>134.9</v>
      </c>
      <c r="L716">
        <v>134.9</v>
      </c>
    </row>
    <row r="717" spans="1:12" x14ac:dyDescent="0.25">
      <c r="A717">
        <v>20</v>
      </c>
      <c r="B717" t="s">
        <v>54</v>
      </c>
      <c r="C717" t="s">
        <v>23</v>
      </c>
      <c r="D717" t="s">
        <v>242</v>
      </c>
      <c r="E717">
        <v>0.94744744744744747</v>
      </c>
      <c r="F717">
        <v>86</v>
      </c>
      <c r="G717">
        <v>95</v>
      </c>
      <c r="H717">
        <v>120</v>
      </c>
      <c r="I717">
        <v>110.51282051282051</v>
      </c>
      <c r="J717">
        <v>4.2683279491835409</v>
      </c>
      <c r="K717">
        <v>108</v>
      </c>
      <c r="L717">
        <v>115</v>
      </c>
    </row>
    <row r="718" spans="1:12" x14ac:dyDescent="0.25">
      <c r="A718">
        <v>20</v>
      </c>
      <c r="B718" t="s">
        <v>54</v>
      </c>
      <c r="C718" t="s">
        <v>23</v>
      </c>
      <c r="D718" t="s">
        <v>241</v>
      </c>
      <c r="E718">
        <v>1</v>
      </c>
      <c r="F718">
        <v>86</v>
      </c>
      <c r="G718">
        <v>0</v>
      </c>
      <c r="H718">
        <v>65</v>
      </c>
      <c r="I718">
        <v>8.2058974358974357</v>
      </c>
      <c r="J718">
        <v>2.1341639745917704</v>
      </c>
      <c r="K718">
        <v>0.1</v>
      </c>
      <c r="L718">
        <v>35</v>
      </c>
    </row>
    <row r="719" spans="1:12" x14ac:dyDescent="0.25">
      <c r="A719">
        <v>20</v>
      </c>
      <c r="B719" t="s">
        <v>54</v>
      </c>
      <c r="C719" t="s">
        <v>23</v>
      </c>
      <c r="D719" t="s">
        <v>266</v>
      </c>
      <c r="E719" t="s">
        <v>4</v>
      </c>
      <c r="F719">
        <v>86</v>
      </c>
      <c r="G719">
        <v>0</v>
      </c>
      <c r="H719">
        <v>0</v>
      </c>
      <c r="I719" t="e">
        <v>#DIV/0!</v>
      </c>
      <c r="J719" t="e">
        <v>#DIV/0!</v>
      </c>
      <c r="K719">
        <v>0</v>
      </c>
      <c r="L719">
        <v>0</v>
      </c>
    </row>
    <row r="720" spans="1:12" x14ac:dyDescent="0.25">
      <c r="A720">
        <v>20</v>
      </c>
      <c r="B720" t="s">
        <v>54</v>
      </c>
      <c r="C720" t="s">
        <v>23</v>
      </c>
      <c r="D720" t="s">
        <v>267</v>
      </c>
      <c r="E720" t="s">
        <v>4</v>
      </c>
      <c r="F720">
        <v>86</v>
      </c>
      <c r="G720">
        <v>0</v>
      </c>
      <c r="H720">
        <v>0</v>
      </c>
      <c r="I720" t="e">
        <v>#DIV/0!</v>
      </c>
      <c r="J720" t="e">
        <v>#DIV/0!</v>
      </c>
      <c r="K720">
        <v>0</v>
      </c>
      <c r="L720">
        <v>0</v>
      </c>
    </row>
    <row r="721" spans="1:12" x14ac:dyDescent="0.25">
      <c r="A721">
        <v>20</v>
      </c>
      <c r="B721" t="s">
        <v>54</v>
      </c>
      <c r="C721" t="s">
        <v>22</v>
      </c>
      <c r="D721" t="s">
        <v>132</v>
      </c>
      <c r="E721">
        <v>0.33333333333333331</v>
      </c>
      <c r="F721">
        <v>90</v>
      </c>
      <c r="G721">
        <v>160</v>
      </c>
      <c r="H721">
        <v>180</v>
      </c>
      <c r="I721">
        <v>156.83333333333334</v>
      </c>
      <c r="J721">
        <v>7.385489458759964</v>
      </c>
      <c r="K721">
        <v>145</v>
      </c>
      <c r="L721">
        <v>175</v>
      </c>
    </row>
    <row r="722" spans="1:12" x14ac:dyDescent="0.25">
      <c r="A722">
        <v>20</v>
      </c>
      <c r="B722" t="s">
        <v>54</v>
      </c>
      <c r="C722" t="s">
        <v>22</v>
      </c>
      <c r="D722" t="s">
        <v>268</v>
      </c>
      <c r="E722" t="s">
        <v>4</v>
      </c>
      <c r="F722">
        <v>90</v>
      </c>
      <c r="G722">
        <v>0</v>
      </c>
      <c r="H722">
        <v>0</v>
      </c>
      <c r="I722" t="e">
        <v>#DIV/0!</v>
      </c>
      <c r="J722" t="e">
        <v>#DIV/0!</v>
      </c>
      <c r="K722">
        <v>0</v>
      </c>
      <c r="L722">
        <v>0</v>
      </c>
    </row>
    <row r="723" spans="1:12" x14ac:dyDescent="0.25">
      <c r="A723">
        <v>20</v>
      </c>
      <c r="B723" t="s">
        <v>54</v>
      </c>
      <c r="C723" t="s">
        <v>22</v>
      </c>
      <c r="D723" t="s">
        <v>269</v>
      </c>
      <c r="E723" t="s">
        <v>4</v>
      </c>
      <c r="F723">
        <v>90</v>
      </c>
      <c r="G723">
        <v>0</v>
      </c>
      <c r="H723">
        <v>0</v>
      </c>
      <c r="I723" t="e">
        <v>#DIV/0!</v>
      </c>
      <c r="J723" t="e">
        <v>#DIV/0!</v>
      </c>
      <c r="K723">
        <v>0</v>
      </c>
      <c r="L723">
        <v>0</v>
      </c>
    </row>
    <row r="724" spans="1:12" x14ac:dyDescent="0.25">
      <c r="A724">
        <v>20</v>
      </c>
      <c r="B724" t="s">
        <v>54</v>
      </c>
      <c r="C724" t="s">
        <v>22</v>
      </c>
      <c r="D724" t="s">
        <v>133</v>
      </c>
      <c r="E724">
        <v>1</v>
      </c>
      <c r="F724">
        <v>90</v>
      </c>
      <c r="G724">
        <v>80</v>
      </c>
      <c r="H724">
        <v>120</v>
      </c>
      <c r="I724">
        <v>106</v>
      </c>
      <c r="J724">
        <v>0</v>
      </c>
      <c r="K724">
        <v>88</v>
      </c>
      <c r="L724">
        <v>120</v>
      </c>
    </row>
    <row r="725" spans="1:12" x14ac:dyDescent="0.25">
      <c r="A725">
        <v>21</v>
      </c>
      <c r="B725" t="s">
        <v>53</v>
      </c>
      <c r="C725" t="s">
        <v>18</v>
      </c>
      <c r="D725" t="s">
        <v>55</v>
      </c>
      <c r="E725">
        <v>1</v>
      </c>
      <c r="F725">
        <v>55</v>
      </c>
      <c r="G725">
        <v>0</v>
      </c>
      <c r="H725">
        <v>2</v>
      </c>
      <c r="I725">
        <v>1.6216216216216215</v>
      </c>
      <c r="J725">
        <v>0.27601845261899888</v>
      </c>
      <c r="K725">
        <v>1</v>
      </c>
      <c r="L725">
        <v>2</v>
      </c>
    </row>
    <row r="726" spans="1:12" x14ac:dyDescent="0.25">
      <c r="A726">
        <v>21</v>
      </c>
      <c r="B726" t="s">
        <v>54</v>
      </c>
      <c r="C726" t="s">
        <v>18</v>
      </c>
      <c r="D726" t="s">
        <v>114</v>
      </c>
      <c r="E726">
        <v>0.99999887283556255</v>
      </c>
      <c r="F726">
        <v>55</v>
      </c>
      <c r="G726">
        <v>0.5</v>
      </c>
      <c r="H726">
        <v>0.6</v>
      </c>
      <c r="I726">
        <v>0.72666666666666679</v>
      </c>
      <c r="J726">
        <v>0</v>
      </c>
      <c r="K726">
        <v>0.5</v>
      </c>
      <c r="L726">
        <v>6</v>
      </c>
    </row>
    <row r="727" spans="1:12" x14ac:dyDescent="0.25">
      <c r="A727">
        <v>21</v>
      </c>
      <c r="B727" t="s">
        <v>54</v>
      </c>
      <c r="C727" t="s">
        <v>18</v>
      </c>
      <c r="D727" t="s">
        <v>115</v>
      </c>
      <c r="E727">
        <v>0.53214560259337995</v>
      </c>
      <c r="F727">
        <v>55</v>
      </c>
      <c r="G727">
        <v>0.5</v>
      </c>
      <c r="H727">
        <v>2</v>
      </c>
      <c r="I727">
        <v>2.9433333333333338</v>
      </c>
      <c r="J727">
        <v>0</v>
      </c>
      <c r="K727">
        <v>2</v>
      </c>
      <c r="L727">
        <v>5</v>
      </c>
    </row>
    <row r="728" spans="1:12" x14ac:dyDescent="0.25">
      <c r="A728">
        <v>21</v>
      </c>
      <c r="B728" t="s">
        <v>54</v>
      </c>
      <c r="C728" t="s">
        <v>18</v>
      </c>
      <c r="D728" t="s">
        <v>116</v>
      </c>
      <c r="E728">
        <v>0.43146051204826069</v>
      </c>
      <c r="F728">
        <v>55</v>
      </c>
      <c r="G728">
        <v>50</v>
      </c>
      <c r="H728">
        <v>300</v>
      </c>
      <c r="I728">
        <v>288.86333333333334</v>
      </c>
      <c r="J728">
        <v>0</v>
      </c>
      <c r="K728">
        <v>-500</v>
      </c>
      <c r="L728">
        <v>650</v>
      </c>
    </row>
    <row r="729" spans="1:12" x14ac:dyDescent="0.25">
      <c r="A729">
        <v>21</v>
      </c>
      <c r="B729" t="s">
        <v>53</v>
      </c>
      <c r="C729" t="s">
        <v>19</v>
      </c>
      <c r="D729" t="s">
        <v>56</v>
      </c>
      <c r="E729">
        <v>0.98363265809304734</v>
      </c>
      <c r="F729">
        <v>75</v>
      </c>
      <c r="G729">
        <v>0</v>
      </c>
      <c r="H729">
        <v>0.09</v>
      </c>
      <c r="I729">
        <v>7.109090909090908E-2</v>
      </c>
      <c r="J729">
        <v>1.6518533617181419E-2</v>
      </c>
      <c r="K729">
        <v>0.04</v>
      </c>
      <c r="L729">
        <v>0.15</v>
      </c>
    </row>
    <row r="730" spans="1:12" x14ac:dyDescent="0.25">
      <c r="A730">
        <v>21</v>
      </c>
      <c r="B730" t="s">
        <v>54</v>
      </c>
      <c r="C730" t="s">
        <v>19</v>
      </c>
      <c r="D730" t="s">
        <v>122</v>
      </c>
      <c r="E730">
        <v>1</v>
      </c>
      <c r="F730">
        <v>75</v>
      </c>
      <c r="G730">
        <v>2</v>
      </c>
      <c r="H730">
        <v>6</v>
      </c>
      <c r="I730">
        <v>4.5319999999999991</v>
      </c>
      <c r="J730">
        <v>0</v>
      </c>
      <c r="K730">
        <v>2</v>
      </c>
      <c r="L730">
        <v>6</v>
      </c>
    </row>
    <row r="731" spans="1:12" x14ac:dyDescent="0.25">
      <c r="A731">
        <v>21</v>
      </c>
      <c r="B731" t="s">
        <v>54</v>
      </c>
      <c r="C731" t="s">
        <v>19</v>
      </c>
      <c r="D731" t="s">
        <v>123</v>
      </c>
      <c r="E731">
        <v>0.89637033337964123</v>
      </c>
      <c r="F731">
        <v>75</v>
      </c>
      <c r="G731">
        <v>1.6</v>
      </c>
      <c r="H731">
        <v>1.8</v>
      </c>
      <c r="I731">
        <v>1.7479999999999998</v>
      </c>
      <c r="J731">
        <v>6.7986997775525916E-16</v>
      </c>
      <c r="K731">
        <v>1.5</v>
      </c>
      <c r="L731">
        <v>1.8</v>
      </c>
    </row>
    <row r="732" spans="1:12" x14ac:dyDescent="0.25">
      <c r="A732">
        <v>21</v>
      </c>
      <c r="B732" t="s">
        <v>54</v>
      </c>
      <c r="C732" t="s">
        <v>19</v>
      </c>
      <c r="D732" t="s">
        <v>126</v>
      </c>
      <c r="E732">
        <v>0.58650448874153782</v>
      </c>
      <c r="F732">
        <v>75</v>
      </c>
      <c r="G732">
        <v>180</v>
      </c>
      <c r="H732">
        <v>200</v>
      </c>
      <c r="I732">
        <v>184.476</v>
      </c>
      <c r="J732">
        <v>0</v>
      </c>
      <c r="K732">
        <v>170.9</v>
      </c>
      <c r="L732">
        <v>200</v>
      </c>
    </row>
    <row r="733" spans="1:12" x14ac:dyDescent="0.25">
      <c r="A733">
        <v>21</v>
      </c>
      <c r="B733" t="s">
        <v>53</v>
      </c>
      <c r="C733" t="s">
        <v>20</v>
      </c>
      <c r="D733" t="s">
        <v>56</v>
      </c>
      <c r="E733">
        <v>0.83250303597073971</v>
      </c>
      <c r="F733">
        <v>76</v>
      </c>
      <c r="G733">
        <v>0</v>
      </c>
      <c r="H733">
        <v>0.09</v>
      </c>
      <c r="I733">
        <v>8.3934426229508169E-2</v>
      </c>
      <c r="J733">
        <v>2.0998308544943365E-2</v>
      </c>
      <c r="K733">
        <v>0.04</v>
      </c>
      <c r="L733">
        <v>0.13</v>
      </c>
    </row>
    <row r="734" spans="1:12" x14ac:dyDescent="0.25">
      <c r="A734">
        <v>21</v>
      </c>
      <c r="B734" t="s">
        <v>54</v>
      </c>
      <c r="C734" t="s">
        <v>20</v>
      </c>
      <c r="D734" t="s">
        <v>128</v>
      </c>
      <c r="E734">
        <v>1</v>
      </c>
      <c r="F734">
        <v>76</v>
      </c>
      <c r="G734">
        <v>0</v>
      </c>
      <c r="H734">
        <v>5</v>
      </c>
      <c r="I734">
        <v>2.1147058823529408</v>
      </c>
      <c r="J734">
        <v>0</v>
      </c>
      <c r="K734">
        <v>1.3</v>
      </c>
      <c r="L734">
        <v>3</v>
      </c>
    </row>
    <row r="735" spans="1:12" x14ac:dyDescent="0.25">
      <c r="A735">
        <v>21</v>
      </c>
      <c r="B735" t="s">
        <v>54</v>
      </c>
      <c r="C735" t="s">
        <v>20</v>
      </c>
      <c r="D735" t="s">
        <v>129</v>
      </c>
      <c r="E735">
        <v>1</v>
      </c>
      <c r="F735">
        <v>76</v>
      </c>
      <c r="G735">
        <v>1.5</v>
      </c>
      <c r="H735">
        <v>2</v>
      </c>
      <c r="I735">
        <v>1.7999999999999989</v>
      </c>
      <c r="J735">
        <v>0</v>
      </c>
      <c r="K735">
        <v>1.8</v>
      </c>
      <c r="L735">
        <v>1.8</v>
      </c>
    </row>
    <row r="736" spans="1:12" x14ac:dyDescent="0.25">
      <c r="A736">
        <v>21</v>
      </c>
      <c r="B736" t="s">
        <v>53</v>
      </c>
      <c r="C736" t="s">
        <v>10</v>
      </c>
      <c r="D736" t="s">
        <v>56</v>
      </c>
      <c r="E736">
        <v>0.73228346456692917</v>
      </c>
      <c r="F736">
        <v>51</v>
      </c>
      <c r="G736">
        <v>0</v>
      </c>
      <c r="H736">
        <v>2.5</v>
      </c>
      <c r="I736">
        <v>2.3680000000000008</v>
      </c>
      <c r="J736">
        <v>0.27854725169810712</v>
      </c>
      <c r="K736">
        <v>1.8</v>
      </c>
      <c r="L736">
        <v>2.8</v>
      </c>
    </row>
    <row r="737" spans="1:12" x14ac:dyDescent="0.25">
      <c r="A737">
        <v>21</v>
      </c>
      <c r="B737" t="s">
        <v>53</v>
      </c>
      <c r="C737" t="s">
        <v>24</v>
      </c>
      <c r="D737" t="s">
        <v>72</v>
      </c>
      <c r="E737">
        <v>1</v>
      </c>
      <c r="F737">
        <v>95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</row>
    <row r="738" spans="1:12" x14ac:dyDescent="0.25">
      <c r="A738">
        <v>21</v>
      </c>
      <c r="B738" t="s">
        <v>54</v>
      </c>
      <c r="C738" t="s">
        <v>8</v>
      </c>
      <c r="D738" t="s">
        <v>233</v>
      </c>
      <c r="E738">
        <v>0.32234284026493709</v>
      </c>
      <c r="F738">
        <v>33</v>
      </c>
      <c r="G738">
        <v>6</v>
      </c>
      <c r="H738">
        <v>10</v>
      </c>
      <c r="I738">
        <v>9.7333333333333325</v>
      </c>
      <c r="J738">
        <v>0</v>
      </c>
      <c r="K738">
        <v>5</v>
      </c>
      <c r="L738">
        <v>23</v>
      </c>
    </row>
    <row r="739" spans="1:12" x14ac:dyDescent="0.25">
      <c r="A739">
        <v>21</v>
      </c>
      <c r="B739" t="s">
        <v>54</v>
      </c>
      <c r="C739" t="s">
        <v>12</v>
      </c>
      <c r="D739" t="s">
        <v>90</v>
      </c>
      <c r="E739">
        <v>0.64467005076142136</v>
      </c>
      <c r="F739">
        <v>540</v>
      </c>
      <c r="G739">
        <v>32</v>
      </c>
      <c r="H739">
        <v>35</v>
      </c>
      <c r="I739">
        <v>31.271666666666665</v>
      </c>
      <c r="J739">
        <v>0</v>
      </c>
      <c r="K739">
        <v>0</v>
      </c>
      <c r="L739">
        <v>35.04</v>
      </c>
    </row>
    <row r="740" spans="1:12" x14ac:dyDescent="0.25">
      <c r="A740">
        <v>21</v>
      </c>
      <c r="B740" t="s">
        <v>54</v>
      </c>
      <c r="C740" t="s">
        <v>12</v>
      </c>
      <c r="D740" t="s">
        <v>91</v>
      </c>
      <c r="E740">
        <v>1</v>
      </c>
      <c r="F740">
        <v>540</v>
      </c>
      <c r="G740">
        <v>3.3</v>
      </c>
      <c r="H740">
        <v>5</v>
      </c>
      <c r="I740">
        <v>3.6291666666666669</v>
      </c>
      <c r="J740">
        <v>0</v>
      </c>
      <c r="K740">
        <v>3.31</v>
      </c>
      <c r="L740">
        <v>3.86</v>
      </c>
    </row>
    <row r="741" spans="1:12" x14ac:dyDescent="0.25">
      <c r="A741">
        <v>21</v>
      </c>
      <c r="B741" t="s">
        <v>54</v>
      </c>
      <c r="C741" t="s">
        <v>21</v>
      </c>
      <c r="D741" t="s">
        <v>179</v>
      </c>
      <c r="E741">
        <v>1</v>
      </c>
      <c r="F741">
        <v>301</v>
      </c>
      <c r="G741">
        <v>2</v>
      </c>
      <c r="H741">
        <v>8</v>
      </c>
      <c r="I741">
        <v>4.5652173913043477</v>
      </c>
      <c r="J741">
        <v>0</v>
      </c>
      <c r="K741">
        <v>3</v>
      </c>
      <c r="L741">
        <v>6</v>
      </c>
    </row>
    <row r="742" spans="1:12" x14ac:dyDescent="0.25">
      <c r="A742">
        <v>21</v>
      </c>
      <c r="B742" t="s">
        <v>54</v>
      </c>
      <c r="C742" t="s">
        <v>21</v>
      </c>
      <c r="D742" t="s">
        <v>180</v>
      </c>
      <c r="E742">
        <v>0.95324094223098255</v>
      </c>
      <c r="F742">
        <v>301</v>
      </c>
      <c r="G742">
        <v>35</v>
      </c>
      <c r="H742">
        <v>36.5</v>
      </c>
      <c r="I742">
        <v>35.721739130434791</v>
      </c>
      <c r="J742">
        <v>0</v>
      </c>
      <c r="K742">
        <v>35</v>
      </c>
      <c r="L742">
        <v>36.6</v>
      </c>
    </row>
    <row r="743" spans="1:12" x14ac:dyDescent="0.25">
      <c r="A743">
        <v>21</v>
      </c>
      <c r="B743" t="s">
        <v>53</v>
      </c>
      <c r="C743" t="s">
        <v>21</v>
      </c>
      <c r="D743" t="s">
        <v>57</v>
      </c>
      <c r="E743">
        <v>0.43205154141832269</v>
      </c>
      <c r="F743">
        <v>301</v>
      </c>
      <c r="G743">
        <v>34</v>
      </c>
      <c r="H743">
        <v>36</v>
      </c>
      <c r="I743">
        <v>35.475000000000009</v>
      </c>
      <c r="J743">
        <v>1.9344181771815849</v>
      </c>
      <c r="K743">
        <v>32.5</v>
      </c>
      <c r="L743">
        <v>39</v>
      </c>
    </row>
    <row r="744" spans="1:12" x14ac:dyDescent="0.25">
      <c r="A744">
        <v>21</v>
      </c>
      <c r="B744" t="s">
        <v>53</v>
      </c>
      <c r="C744" t="s">
        <v>21</v>
      </c>
      <c r="D744" t="s">
        <v>57</v>
      </c>
      <c r="E744">
        <v>0.43205154141832269</v>
      </c>
      <c r="F744">
        <v>301</v>
      </c>
      <c r="G744">
        <v>50</v>
      </c>
      <c r="H744">
        <v>52</v>
      </c>
      <c r="I744">
        <v>50.952380952380949</v>
      </c>
      <c r="J744">
        <v>1.7365537848333534</v>
      </c>
      <c r="K744">
        <v>47.6</v>
      </c>
      <c r="L744">
        <v>55</v>
      </c>
    </row>
    <row r="745" spans="1:12" x14ac:dyDescent="0.25">
      <c r="A745">
        <v>21</v>
      </c>
      <c r="B745" t="s">
        <v>54</v>
      </c>
      <c r="C745" t="s">
        <v>14</v>
      </c>
      <c r="D745" t="s">
        <v>104</v>
      </c>
      <c r="E745">
        <v>1</v>
      </c>
      <c r="F745">
        <v>520</v>
      </c>
      <c r="G745">
        <v>2</v>
      </c>
      <c r="H745">
        <v>8</v>
      </c>
      <c r="I745">
        <v>5.7142857142857144</v>
      </c>
      <c r="J745">
        <v>0</v>
      </c>
      <c r="K745">
        <v>5.4</v>
      </c>
      <c r="L745">
        <v>6</v>
      </c>
    </row>
    <row r="746" spans="1:12" x14ac:dyDescent="0.25">
      <c r="A746">
        <v>21</v>
      </c>
      <c r="B746" t="s">
        <v>54</v>
      </c>
      <c r="C746" t="s">
        <v>14</v>
      </c>
      <c r="D746" t="s">
        <v>105</v>
      </c>
      <c r="E746">
        <v>1</v>
      </c>
      <c r="F746">
        <v>520</v>
      </c>
      <c r="G746">
        <v>-2</v>
      </c>
      <c r="H746">
        <v>8</v>
      </c>
      <c r="I746">
        <v>5.1000000000000005</v>
      </c>
      <c r="J746">
        <v>0</v>
      </c>
      <c r="K746">
        <v>5</v>
      </c>
      <c r="L746">
        <v>5.5</v>
      </c>
    </row>
    <row r="747" spans="1:12" x14ac:dyDescent="0.25">
      <c r="A747">
        <v>21</v>
      </c>
      <c r="B747" t="s">
        <v>53</v>
      </c>
      <c r="C747" t="s">
        <v>14</v>
      </c>
      <c r="D747" t="s">
        <v>67</v>
      </c>
      <c r="E747">
        <v>0</v>
      </c>
      <c r="F747">
        <v>520</v>
      </c>
      <c r="G747">
        <v>1600</v>
      </c>
      <c r="H747">
        <v>2500</v>
      </c>
      <c r="I747">
        <v>1457.2720000000002</v>
      </c>
      <c r="J747">
        <v>69.205063904312709</v>
      </c>
      <c r="K747">
        <v>1378.6</v>
      </c>
      <c r="L747">
        <v>1561.72</v>
      </c>
    </row>
    <row r="748" spans="1:12" x14ac:dyDescent="0.25">
      <c r="A748">
        <v>21</v>
      </c>
      <c r="B748" t="s">
        <v>53</v>
      </c>
      <c r="C748" t="s">
        <v>14</v>
      </c>
      <c r="D748" t="s">
        <v>67</v>
      </c>
      <c r="E748">
        <v>0</v>
      </c>
      <c r="F748">
        <v>520</v>
      </c>
      <c r="G748">
        <v>1500</v>
      </c>
      <c r="H748">
        <v>2000</v>
      </c>
      <c r="I748">
        <v>1473.83</v>
      </c>
      <c r="J748">
        <v>15.598775592975199</v>
      </c>
      <c r="K748">
        <v>1462.8</v>
      </c>
      <c r="L748">
        <v>1484.86</v>
      </c>
    </row>
    <row r="749" spans="1:12" x14ac:dyDescent="0.25">
      <c r="A749">
        <v>21</v>
      </c>
      <c r="B749" t="s">
        <v>54</v>
      </c>
      <c r="C749" t="s">
        <v>16</v>
      </c>
      <c r="D749" t="s">
        <v>111</v>
      </c>
      <c r="E749">
        <v>1</v>
      </c>
      <c r="F749">
        <v>530</v>
      </c>
      <c r="G749">
        <v>2</v>
      </c>
      <c r="H749">
        <v>10</v>
      </c>
      <c r="I749">
        <v>4.96</v>
      </c>
      <c r="J749">
        <v>0</v>
      </c>
      <c r="K749">
        <v>3.3</v>
      </c>
      <c r="L749">
        <v>8.5</v>
      </c>
    </row>
    <row r="750" spans="1:12" x14ac:dyDescent="0.25">
      <c r="A750">
        <v>21</v>
      </c>
      <c r="B750" t="s">
        <v>54</v>
      </c>
      <c r="C750" t="s">
        <v>16</v>
      </c>
      <c r="D750" t="s">
        <v>109</v>
      </c>
      <c r="E750">
        <v>1</v>
      </c>
      <c r="F750">
        <v>530</v>
      </c>
      <c r="G750">
        <v>10</v>
      </c>
      <c r="H750">
        <v>14</v>
      </c>
      <c r="I750">
        <v>11.84</v>
      </c>
      <c r="J750">
        <v>0</v>
      </c>
      <c r="K750">
        <v>11.8</v>
      </c>
      <c r="L750">
        <v>12</v>
      </c>
    </row>
    <row r="751" spans="1:12" x14ac:dyDescent="0.25">
      <c r="A751">
        <v>21</v>
      </c>
      <c r="B751" t="s">
        <v>54</v>
      </c>
      <c r="C751" t="s">
        <v>16</v>
      </c>
      <c r="D751" t="s">
        <v>110</v>
      </c>
      <c r="E751">
        <v>1</v>
      </c>
      <c r="F751">
        <v>530</v>
      </c>
      <c r="G751">
        <v>20</v>
      </c>
      <c r="H751">
        <v>60</v>
      </c>
      <c r="I751">
        <v>26.73</v>
      </c>
      <c r="J751">
        <v>0</v>
      </c>
      <c r="K751">
        <v>22</v>
      </c>
      <c r="L751">
        <v>30</v>
      </c>
    </row>
    <row r="752" spans="1:12" x14ac:dyDescent="0.25">
      <c r="A752">
        <v>21</v>
      </c>
      <c r="B752" t="s">
        <v>53</v>
      </c>
      <c r="C752" t="s">
        <v>16</v>
      </c>
      <c r="D752" t="s">
        <v>67</v>
      </c>
      <c r="E752">
        <v>0.29861225221457061</v>
      </c>
      <c r="F752">
        <v>530</v>
      </c>
      <c r="G752">
        <v>1800</v>
      </c>
      <c r="H752">
        <v>2500</v>
      </c>
      <c r="I752">
        <v>1753.6245454545458</v>
      </c>
      <c r="J752">
        <v>65.384376782781459</v>
      </c>
      <c r="K752">
        <v>1653.53</v>
      </c>
      <c r="L752">
        <v>1884.64</v>
      </c>
    </row>
    <row r="753" spans="1:12" x14ac:dyDescent="0.25">
      <c r="A753">
        <v>21</v>
      </c>
      <c r="B753" t="s">
        <v>53</v>
      </c>
      <c r="C753" t="s">
        <v>16</v>
      </c>
      <c r="D753" t="s">
        <v>70</v>
      </c>
      <c r="E753">
        <v>0.36363636363636359</v>
      </c>
      <c r="F753">
        <v>530</v>
      </c>
      <c r="G753">
        <v>46</v>
      </c>
      <c r="H753">
        <v>52</v>
      </c>
      <c r="I753">
        <v>45.854999999999997</v>
      </c>
      <c r="J753">
        <v>2.7504848057509195</v>
      </c>
      <c r="K753">
        <v>43.47</v>
      </c>
      <c r="L753">
        <v>49.75</v>
      </c>
    </row>
    <row r="754" spans="1:12" x14ac:dyDescent="0.25">
      <c r="A754">
        <v>21</v>
      </c>
      <c r="B754" t="s">
        <v>54</v>
      </c>
      <c r="C754" t="s">
        <v>13</v>
      </c>
      <c r="D754" t="s">
        <v>98</v>
      </c>
      <c r="E754">
        <v>1</v>
      </c>
      <c r="F754">
        <v>552</v>
      </c>
      <c r="G754">
        <v>134</v>
      </c>
      <c r="H754">
        <v>140</v>
      </c>
      <c r="I754">
        <v>134.77500000000001</v>
      </c>
      <c r="J754">
        <v>0</v>
      </c>
      <c r="K754">
        <v>134.5</v>
      </c>
      <c r="L754">
        <v>135</v>
      </c>
    </row>
    <row r="755" spans="1:12" x14ac:dyDescent="0.25">
      <c r="A755">
        <v>21</v>
      </c>
      <c r="B755" t="s">
        <v>54</v>
      </c>
      <c r="C755" t="s">
        <v>23</v>
      </c>
      <c r="D755" t="s">
        <v>242</v>
      </c>
      <c r="E755">
        <v>0.89785363330747359</v>
      </c>
      <c r="F755">
        <v>86</v>
      </c>
      <c r="G755">
        <v>95</v>
      </c>
      <c r="H755">
        <v>120</v>
      </c>
      <c r="I755">
        <v>111.44736842105263</v>
      </c>
      <c r="J755">
        <v>3.4256998745010434</v>
      </c>
      <c r="K755">
        <v>97</v>
      </c>
      <c r="L755">
        <v>115</v>
      </c>
    </row>
    <row r="756" spans="1:12" x14ac:dyDescent="0.25">
      <c r="A756">
        <v>21</v>
      </c>
      <c r="B756" t="s">
        <v>54</v>
      </c>
      <c r="C756" t="s">
        <v>23</v>
      </c>
      <c r="D756" t="s">
        <v>241</v>
      </c>
      <c r="E756">
        <v>1</v>
      </c>
      <c r="F756">
        <v>86</v>
      </c>
      <c r="G756">
        <v>0</v>
      </c>
      <c r="H756">
        <v>65</v>
      </c>
      <c r="I756">
        <v>8.7447368421052634</v>
      </c>
      <c r="J756">
        <v>1.7128499372505217</v>
      </c>
      <c r="K756">
        <v>3</v>
      </c>
      <c r="L756">
        <v>32</v>
      </c>
    </row>
    <row r="757" spans="1:12" x14ac:dyDescent="0.25">
      <c r="A757">
        <v>21</v>
      </c>
      <c r="B757" t="s">
        <v>54</v>
      </c>
      <c r="C757" t="s">
        <v>23</v>
      </c>
      <c r="D757" t="s">
        <v>266</v>
      </c>
      <c r="E757" t="s">
        <v>4</v>
      </c>
      <c r="F757">
        <v>86</v>
      </c>
      <c r="G757">
        <v>0</v>
      </c>
      <c r="H757">
        <v>0</v>
      </c>
      <c r="I757" t="e">
        <v>#DIV/0!</v>
      </c>
      <c r="J757" t="e">
        <v>#DIV/0!</v>
      </c>
      <c r="K757">
        <v>0</v>
      </c>
      <c r="L757">
        <v>0</v>
      </c>
    </row>
    <row r="758" spans="1:12" x14ac:dyDescent="0.25">
      <c r="A758">
        <v>21</v>
      </c>
      <c r="B758" t="s">
        <v>54</v>
      </c>
      <c r="C758" t="s">
        <v>23</v>
      </c>
      <c r="D758" t="s">
        <v>267</v>
      </c>
      <c r="E758" t="s">
        <v>4</v>
      </c>
      <c r="F758">
        <v>86</v>
      </c>
      <c r="G758">
        <v>0</v>
      </c>
      <c r="H758">
        <v>0</v>
      </c>
      <c r="I758" t="e">
        <v>#DIV/0!</v>
      </c>
      <c r="J758" t="e">
        <v>#DIV/0!</v>
      </c>
      <c r="K758">
        <v>0</v>
      </c>
      <c r="L758">
        <v>0</v>
      </c>
    </row>
    <row r="759" spans="1:12" x14ac:dyDescent="0.25">
      <c r="A759">
        <v>21</v>
      </c>
      <c r="B759" t="s">
        <v>54</v>
      </c>
      <c r="C759" t="s">
        <v>22</v>
      </c>
      <c r="D759" t="s">
        <v>132</v>
      </c>
      <c r="E759">
        <v>0.625</v>
      </c>
      <c r="F759">
        <v>90</v>
      </c>
      <c r="G759">
        <v>160</v>
      </c>
      <c r="H759">
        <v>180</v>
      </c>
      <c r="I759">
        <v>152.4375</v>
      </c>
      <c r="J759">
        <v>5.123475382979799</v>
      </c>
      <c r="K759">
        <v>0</v>
      </c>
      <c r="L759">
        <v>175</v>
      </c>
    </row>
    <row r="760" spans="1:12" x14ac:dyDescent="0.25">
      <c r="A760">
        <v>21</v>
      </c>
      <c r="B760" t="s">
        <v>54</v>
      </c>
      <c r="C760" t="s">
        <v>22</v>
      </c>
      <c r="D760" t="s">
        <v>268</v>
      </c>
      <c r="E760" t="s">
        <v>4</v>
      </c>
      <c r="F760">
        <v>90</v>
      </c>
      <c r="G760">
        <v>0</v>
      </c>
      <c r="H760">
        <v>0</v>
      </c>
      <c r="I760" t="e">
        <v>#DIV/0!</v>
      </c>
      <c r="J760" t="e">
        <v>#DIV/0!</v>
      </c>
      <c r="K760">
        <v>0</v>
      </c>
      <c r="L760">
        <v>0</v>
      </c>
    </row>
    <row r="761" spans="1:12" x14ac:dyDescent="0.25">
      <c r="A761">
        <v>21</v>
      </c>
      <c r="B761" t="s">
        <v>54</v>
      </c>
      <c r="C761" t="s">
        <v>22</v>
      </c>
      <c r="D761" t="s">
        <v>269</v>
      </c>
      <c r="E761" t="s">
        <v>4</v>
      </c>
      <c r="F761">
        <v>90</v>
      </c>
      <c r="G761">
        <v>0</v>
      </c>
      <c r="H761">
        <v>0</v>
      </c>
      <c r="I761" t="e">
        <v>#DIV/0!</v>
      </c>
      <c r="J761" t="e">
        <v>#DIV/0!</v>
      </c>
      <c r="K761">
        <v>0</v>
      </c>
      <c r="L761">
        <v>0</v>
      </c>
    </row>
    <row r="762" spans="1:12" x14ac:dyDescent="0.25">
      <c r="A762">
        <v>21</v>
      </c>
      <c r="B762" t="s">
        <v>54</v>
      </c>
      <c r="C762" t="s">
        <v>22</v>
      </c>
      <c r="D762" t="s">
        <v>133</v>
      </c>
      <c r="E762">
        <v>0.9375</v>
      </c>
      <c r="F762">
        <v>90</v>
      </c>
      <c r="G762">
        <v>80</v>
      </c>
      <c r="H762">
        <v>120</v>
      </c>
      <c r="I762">
        <v>103.8125</v>
      </c>
      <c r="J762">
        <v>0</v>
      </c>
      <c r="K762">
        <v>0</v>
      </c>
      <c r="L762">
        <v>120</v>
      </c>
    </row>
    <row r="763" spans="1:12" x14ac:dyDescent="0.25">
      <c r="A763">
        <v>22</v>
      </c>
      <c r="B763" t="s">
        <v>53</v>
      </c>
      <c r="C763" t="s">
        <v>18</v>
      </c>
      <c r="D763" t="s">
        <v>55</v>
      </c>
      <c r="E763">
        <v>0.80307150944714545</v>
      </c>
      <c r="F763">
        <v>55</v>
      </c>
      <c r="G763">
        <v>0</v>
      </c>
      <c r="H763">
        <v>2</v>
      </c>
      <c r="I763">
        <v>1.8627906976744184</v>
      </c>
      <c r="J763">
        <v>0.43040581947182871</v>
      </c>
      <c r="K763">
        <v>1.1000000000000001</v>
      </c>
      <c r="L763">
        <v>3</v>
      </c>
    </row>
    <row r="764" spans="1:12" x14ac:dyDescent="0.25">
      <c r="A764">
        <v>22</v>
      </c>
      <c r="B764" t="s">
        <v>54</v>
      </c>
      <c r="C764" t="s">
        <v>18</v>
      </c>
      <c r="D764" t="s">
        <v>114</v>
      </c>
      <c r="E764">
        <v>1</v>
      </c>
      <c r="F764">
        <v>55</v>
      </c>
      <c r="G764">
        <v>0.5</v>
      </c>
      <c r="H764">
        <v>0.6</v>
      </c>
      <c r="I764">
        <v>0.57428571428571429</v>
      </c>
      <c r="J764">
        <v>2.2528630347724225E-16</v>
      </c>
      <c r="K764">
        <v>0.5</v>
      </c>
      <c r="L764">
        <v>0.6</v>
      </c>
    </row>
    <row r="765" spans="1:12" x14ac:dyDescent="0.25">
      <c r="A765">
        <v>22</v>
      </c>
      <c r="B765" t="s">
        <v>54</v>
      </c>
      <c r="C765" t="s">
        <v>18</v>
      </c>
      <c r="D765" t="s">
        <v>115</v>
      </c>
      <c r="E765">
        <v>7.7439842121473396E-2</v>
      </c>
      <c r="F765">
        <v>55</v>
      </c>
      <c r="G765">
        <v>0.5</v>
      </c>
      <c r="H765">
        <v>2</v>
      </c>
      <c r="I765">
        <v>3.2400000000000007</v>
      </c>
      <c r="J765">
        <v>0</v>
      </c>
      <c r="K765">
        <v>1.7</v>
      </c>
      <c r="L765">
        <v>5</v>
      </c>
    </row>
    <row r="766" spans="1:12" x14ac:dyDescent="0.25">
      <c r="A766">
        <v>22</v>
      </c>
      <c r="B766" t="s">
        <v>54</v>
      </c>
      <c r="C766" t="s">
        <v>18</v>
      </c>
      <c r="D766" t="s">
        <v>116</v>
      </c>
      <c r="E766">
        <v>4.8164922813118828E-2</v>
      </c>
      <c r="F766">
        <v>55</v>
      </c>
      <c r="G766">
        <v>50</v>
      </c>
      <c r="H766">
        <v>300</v>
      </c>
      <c r="I766">
        <v>360.84285714285716</v>
      </c>
      <c r="J766">
        <v>0</v>
      </c>
      <c r="K766">
        <v>245</v>
      </c>
      <c r="L766">
        <v>498</v>
      </c>
    </row>
    <row r="767" spans="1:12" x14ac:dyDescent="0.25">
      <c r="A767">
        <v>22</v>
      </c>
      <c r="B767" t="s">
        <v>53</v>
      </c>
      <c r="C767" t="s">
        <v>19</v>
      </c>
      <c r="D767" t="s">
        <v>56</v>
      </c>
      <c r="E767">
        <v>0.96116131582569864</v>
      </c>
      <c r="F767">
        <v>75</v>
      </c>
      <c r="G767">
        <v>0</v>
      </c>
      <c r="H767">
        <v>0.09</v>
      </c>
      <c r="I767">
        <v>8.6923076923076881E-2</v>
      </c>
      <c r="J767">
        <v>3.2571999375047504E-2</v>
      </c>
      <c r="K767">
        <v>0.03</v>
      </c>
      <c r="L767">
        <v>0.24</v>
      </c>
    </row>
    <row r="768" spans="1:12" x14ac:dyDescent="0.25">
      <c r="A768">
        <v>22</v>
      </c>
      <c r="B768" t="s">
        <v>54</v>
      </c>
      <c r="C768" t="s">
        <v>19</v>
      </c>
      <c r="D768" t="s">
        <v>122</v>
      </c>
      <c r="E768">
        <v>0.96451665288929844</v>
      </c>
      <c r="F768">
        <v>75</v>
      </c>
      <c r="G768">
        <v>2</v>
      </c>
      <c r="H768">
        <v>6</v>
      </c>
      <c r="I768">
        <v>4.9722222222222223</v>
      </c>
      <c r="J768">
        <v>0</v>
      </c>
      <c r="K768">
        <v>3</v>
      </c>
      <c r="L768">
        <v>6.6</v>
      </c>
    </row>
    <row r="769" spans="1:12" x14ac:dyDescent="0.25">
      <c r="A769">
        <v>22</v>
      </c>
      <c r="B769" t="s">
        <v>54</v>
      </c>
      <c r="C769" t="s">
        <v>19</v>
      </c>
      <c r="D769" t="s">
        <v>123</v>
      </c>
      <c r="E769">
        <v>1</v>
      </c>
      <c r="F769">
        <v>75</v>
      </c>
      <c r="G769">
        <v>1.6</v>
      </c>
      <c r="H769">
        <v>1.8</v>
      </c>
      <c r="I769">
        <v>1.7499999999999989</v>
      </c>
      <c r="J769">
        <v>1.3511659866616998E-15</v>
      </c>
      <c r="K769">
        <v>1.6</v>
      </c>
      <c r="L769">
        <v>1.8</v>
      </c>
    </row>
    <row r="770" spans="1:12" x14ac:dyDescent="0.25">
      <c r="A770">
        <v>22</v>
      </c>
      <c r="B770" t="s">
        <v>54</v>
      </c>
      <c r="C770" t="s">
        <v>19</v>
      </c>
      <c r="D770" t="s">
        <v>126</v>
      </c>
      <c r="E770">
        <v>0.60805196228385339</v>
      </c>
      <c r="F770">
        <v>75</v>
      </c>
      <c r="G770">
        <v>180</v>
      </c>
      <c r="H770">
        <v>200</v>
      </c>
      <c r="I770">
        <v>183.69166666666666</v>
      </c>
      <c r="J770">
        <v>0</v>
      </c>
      <c r="K770">
        <v>152</v>
      </c>
      <c r="L770">
        <v>200</v>
      </c>
    </row>
    <row r="771" spans="1:12" x14ac:dyDescent="0.25">
      <c r="A771">
        <v>22</v>
      </c>
      <c r="B771" t="s">
        <v>53</v>
      </c>
      <c r="C771" t="s">
        <v>20</v>
      </c>
      <c r="D771" t="s">
        <v>56</v>
      </c>
      <c r="E771">
        <v>0.81116363319548823</v>
      </c>
      <c r="F771">
        <v>76</v>
      </c>
      <c r="G771">
        <v>0</v>
      </c>
      <c r="H771">
        <v>0.09</v>
      </c>
      <c r="I771">
        <v>8.8148148148148142E-2</v>
      </c>
      <c r="J771">
        <v>2.2409067746353463E-2</v>
      </c>
      <c r="K771">
        <v>0.04</v>
      </c>
      <c r="L771">
        <v>0.16</v>
      </c>
    </row>
    <row r="772" spans="1:12" x14ac:dyDescent="0.25">
      <c r="A772">
        <v>22</v>
      </c>
      <c r="B772" t="s">
        <v>54</v>
      </c>
      <c r="C772" t="s">
        <v>20</v>
      </c>
      <c r="D772" t="s">
        <v>128</v>
      </c>
      <c r="E772">
        <v>1</v>
      </c>
      <c r="F772">
        <v>76</v>
      </c>
      <c r="G772">
        <v>0</v>
      </c>
      <c r="H772">
        <v>5</v>
      </c>
      <c r="I772">
        <v>2.2885714285714291</v>
      </c>
      <c r="J772">
        <v>0</v>
      </c>
      <c r="K772">
        <v>1.6</v>
      </c>
      <c r="L772">
        <v>3.3</v>
      </c>
    </row>
    <row r="773" spans="1:12" x14ac:dyDescent="0.25">
      <c r="A773">
        <v>22</v>
      </c>
      <c r="B773" t="s">
        <v>54</v>
      </c>
      <c r="C773" t="s">
        <v>20</v>
      </c>
      <c r="D773" t="s">
        <v>129</v>
      </c>
      <c r="E773">
        <v>1</v>
      </c>
      <c r="F773">
        <v>76</v>
      </c>
      <c r="G773">
        <v>1.5</v>
      </c>
      <c r="H773">
        <v>2</v>
      </c>
      <c r="I773">
        <v>1.7999999999999987</v>
      </c>
      <c r="J773">
        <v>0</v>
      </c>
      <c r="K773">
        <v>1.8</v>
      </c>
      <c r="L773">
        <v>1.8</v>
      </c>
    </row>
    <row r="774" spans="1:12" x14ac:dyDescent="0.25">
      <c r="A774">
        <v>22</v>
      </c>
      <c r="B774" t="s">
        <v>54</v>
      </c>
      <c r="C774" t="s">
        <v>20</v>
      </c>
      <c r="D774" t="s">
        <v>223</v>
      </c>
      <c r="E774">
        <v>1</v>
      </c>
      <c r="F774">
        <v>76</v>
      </c>
      <c r="G774">
        <v>245</v>
      </c>
      <c r="H774">
        <v>255</v>
      </c>
      <c r="I774">
        <v>248.54285714285714</v>
      </c>
      <c r="J774">
        <v>0</v>
      </c>
      <c r="K774">
        <v>245</v>
      </c>
      <c r="L774">
        <v>253</v>
      </c>
    </row>
    <row r="775" spans="1:12" x14ac:dyDescent="0.25">
      <c r="A775">
        <v>22</v>
      </c>
      <c r="B775" t="s">
        <v>53</v>
      </c>
      <c r="C775" t="s">
        <v>10</v>
      </c>
      <c r="D775" t="s">
        <v>56</v>
      </c>
      <c r="E775">
        <v>0.85252808988764039</v>
      </c>
      <c r="F775">
        <v>51</v>
      </c>
      <c r="G775">
        <v>0</v>
      </c>
      <c r="H775">
        <v>2.5</v>
      </c>
      <c r="I775">
        <v>2.2468749999999997</v>
      </c>
      <c r="J775">
        <v>0.33717885955874377</v>
      </c>
      <c r="K775">
        <v>1.56</v>
      </c>
      <c r="L775">
        <v>2.8</v>
      </c>
    </row>
    <row r="776" spans="1:12" x14ac:dyDescent="0.25">
      <c r="A776">
        <v>22</v>
      </c>
      <c r="B776" t="s">
        <v>53</v>
      </c>
      <c r="C776" t="s">
        <v>24</v>
      </c>
      <c r="D776" t="s">
        <v>72</v>
      </c>
      <c r="E776" t="s">
        <v>4</v>
      </c>
      <c r="F776">
        <v>95</v>
      </c>
      <c r="G776">
        <v>0</v>
      </c>
      <c r="H776">
        <v>0</v>
      </c>
      <c r="I776" t="e">
        <v>#DIV/0!</v>
      </c>
      <c r="J776" t="e">
        <v>#DIV/0!</v>
      </c>
      <c r="K776">
        <v>0</v>
      </c>
      <c r="L776">
        <v>0</v>
      </c>
    </row>
    <row r="777" spans="1:12" x14ac:dyDescent="0.25">
      <c r="A777">
        <v>22</v>
      </c>
      <c r="B777" t="s">
        <v>54</v>
      </c>
      <c r="C777" t="s">
        <v>8</v>
      </c>
      <c r="D777" t="s">
        <v>233</v>
      </c>
      <c r="E777">
        <v>0.44989052495353887</v>
      </c>
      <c r="F777">
        <v>33</v>
      </c>
      <c r="G777">
        <v>6</v>
      </c>
      <c r="H777">
        <v>10</v>
      </c>
      <c r="I777">
        <v>4.5238095238095237</v>
      </c>
      <c r="J777">
        <v>0</v>
      </c>
      <c r="K777">
        <v>0</v>
      </c>
      <c r="L777">
        <v>10</v>
      </c>
    </row>
    <row r="778" spans="1:12" x14ac:dyDescent="0.25">
      <c r="A778">
        <v>22</v>
      </c>
      <c r="B778" t="s">
        <v>54</v>
      </c>
      <c r="C778" t="s">
        <v>12</v>
      </c>
      <c r="D778" t="s">
        <v>90</v>
      </c>
      <c r="E778">
        <v>0.83926964124983927</v>
      </c>
      <c r="F778">
        <v>540</v>
      </c>
      <c r="G778">
        <v>32</v>
      </c>
      <c r="H778">
        <v>35</v>
      </c>
      <c r="I778">
        <v>31.108750000000004</v>
      </c>
      <c r="J778">
        <v>0</v>
      </c>
      <c r="K778">
        <v>0</v>
      </c>
      <c r="L778">
        <v>33.950000000000003</v>
      </c>
    </row>
    <row r="779" spans="1:12" x14ac:dyDescent="0.25">
      <c r="A779">
        <v>22</v>
      </c>
      <c r="B779" t="s">
        <v>54</v>
      </c>
      <c r="C779" t="s">
        <v>12</v>
      </c>
      <c r="D779" t="s">
        <v>91</v>
      </c>
      <c r="E779">
        <v>1</v>
      </c>
      <c r="F779">
        <v>540</v>
      </c>
      <c r="G779">
        <v>3.3</v>
      </c>
      <c r="H779">
        <v>5</v>
      </c>
      <c r="I779">
        <v>4.3137500000000006</v>
      </c>
      <c r="J779">
        <v>0</v>
      </c>
      <c r="K779">
        <v>3.78</v>
      </c>
      <c r="L779">
        <v>4.75</v>
      </c>
    </row>
    <row r="780" spans="1:12" x14ac:dyDescent="0.25">
      <c r="A780">
        <v>22</v>
      </c>
      <c r="B780" t="s">
        <v>54</v>
      </c>
      <c r="C780" t="s">
        <v>21</v>
      </c>
      <c r="D780" t="s">
        <v>179</v>
      </c>
      <c r="E780">
        <v>1</v>
      </c>
      <c r="F780">
        <v>301</v>
      </c>
      <c r="G780">
        <v>2</v>
      </c>
      <c r="H780">
        <v>8</v>
      </c>
      <c r="I780">
        <v>5.3571428571428568</v>
      </c>
      <c r="J780">
        <v>0</v>
      </c>
      <c r="K780">
        <v>3</v>
      </c>
      <c r="L780">
        <v>6</v>
      </c>
    </row>
    <row r="781" spans="1:12" x14ac:dyDescent="0.25">
      <c r="A781">
        <v>22</v>
      </c>
      <c r="B781" t="s">
        <v>54</v>
      </c>
      <c r="C781" t="s">
        <v>21</v>
      </c>
      <c r="D781" t="s">
        <v>180</v>
      </c>
      <c r="E781">
        <v>1</v>
      </c>
      <c r="F781">
        <v>301</v>
      </c>
      <c r="G781">
        <v>35</v>
      </c>
      <c r="H781">
        <v>36.5</v>
      </c>
      <c r="I781">
        <v>35.56428571428571</v>
      </c>
      <c r="J781">
        <v>0</v>
      </c>
      <c r="K781">
        <v>35</v>
      </c>
      <c r="L781">
        <v>36.4</v>
      </c>
    </row>
    <row r="782" spans="1:12" x14ac:dyDescent="0.25">
      <c r="A782">
        <v>22</v>
      </c>
      <c r="B782" t="s">
        <v>53</v>
      </c>
      <c r="C782" t="s">
        <v>21</v>
      </c>
      <c r="D782" t="s">
        <v>57</v>
      </c>
      <c r="E782">
        <v>0.53856080754352031</v>
      </c>
      <c r="F782">
        <v>301</v>
      </c>
      <c r="G782">
        <v>34</v>
      </c>
      <c r="H782">
        <v>36</v>
      </c>
      <c r="I782">
        <v>35.224999999999994</v>
      </c>
      <c r="J782">
        <v>2.0526939936529622</v>
      </c>
      <c r="K782">
        <v>33</v>
      </c>
      <c r="L782">
        <v>40</v>
      </c>
    </row>
    <row r="783" spans="1:12" x14ac:dyDescent="0.25">
      <c r="A783">
        <v>22</v>
      </c>
      <c r="B783" t="s">
        <v>53</v>
      </c>
      <c r="C783" t="s">
        <v>21</v>
      </c>
      <c r="D783" t="s">
        <v>57</v>
      </c>
      <c r="E783">
        <v>0.53856080754352031</v>
      </c>
      <c r="F783">
        <v>301</v>
      </c>
      <c r="G783">
        <v>50</v>
      </c>
      <c r="H783">
        <v>52</v>
      </c>
      <c r="I783">
        <v>50.93636363636363</v>
      </c>
      <c r="J783">
        <v>1.2575658477677656</v>
      </c>
      <c r="K783">
        <v>48.6</v>
      </c>
      <c r="L783">
        <v>53.5</v>
      </c>
    </row>
    <row r="784" spans="1:12" x14ac:dyDescent="0.25">
      <c r="A784">
        <v>22</v>
      </c>
      <c r="B784" t="s">
        <v>54</v>
      </c>
      <c r="C784" t="s">
        <v>14</v>
      </c>
      <c r="D784" t="s">
        <v>104</v>
      </c>
      <c r="E784">
        <v>1</v>
      </c>
      <c r="F784">
        <v>520</v>
      </c>
      <c r="G784">
        <v>2</v>
      </c>
      <c r="H784">
        <v>8</v>
      </c>
      <c r="I784">
        <v>5.543333333333333</v>
      </c>
      <c r="J784">
        <v>0</v>
      </c>
      <c r="K784">
        <v>4.4000000000000004</v>
      </c>
      <c r="L784">
        <v>6.9</v>
      </c>
    </row>
    <row r="785" spans="1:12" x14ac:dyDescent="0.25">
      <c r="A785">
        <v>22</v>
      </c>
      <c r="B785" t="s">
        <v>54</v>
      </c>
      <c r="C785" t="s">
        <v>14</v>
      </c>
      <c r="D785" t="s">
        <v>105</v>
      </c>
      <c r="E785">
        <v>0.83357927529103126</v>
      </c>
      <c r="F785">
        <v>520</v>
      </c>
      <c r="G785">
        <v>-2</v>
      </c>
      <c r="H785">
        <v>8</v>
      </c>
      <c r="I785">
        <v>5.621666666666667</v>
      </c>
      <c r="J785">
        <v>0</v>
      </c>
      <c r="K785">
        <v>4</v>
      </c>
      <c r="L785">
        <v>10</v>
      </c>
    </row>
    <row r="786" spans="1:12" x14ac:dyDescent="0.25">
      <c r="A786">
        <v>22</v>
      </c>
      <c r="B786" t="s">
        <v>53</v>
      </c>
      <c r="C786" t="s">
        <v>14</v>
      </c>
      <c r="D786" t="s">
        <v>67</v>
      </c>
      <c r="E786">
        <v>0.16614745586708199</v>
      </c>
      <c r="F786">
        <v>520</v>
      </c>
      <c r="G786">
        <v>1600</v>
      </c>
      <c r="H786">
        <v>2500</v>
      </c>
      <c r="I786">
        <v>1493.1320000000001</v>
      </c>
      <c r="J786">
        <v>52.165320568362255</v>
      </c>
      <c r="K786">
        <v>1446.81</v>
      </c>
      <c r="L786">
        <v>1571.8</v>
      </c>
    </row>
    <row r="787" spans="1:12" x14ac:dyDescent="0.25">
      <c r="A787">
        <v>22</v>
      </c>
      <c r="B787" t="s">
        <v>53</v>
      </c>
      <c r="C787" t="s">
        <v>14</v>
      </c>
      <c r="D787" t="s">
        <v>67</v>
      </c>
      <c r="E787">
        <v>0.16614745586708199</v>
      </c>
      <c r="F787">
        <v>520</v>
      </c>
      <c r="G787">
        <v>1500</v>
      </c>
      <c r="H787">
        <v>2000</v>
      </c>
      <c r="I787">
        <v>1614.07</v>
      </c>
      <c r="J787" t="e">
        <v>#DIV/0!</v>
      </c>
      <c r="K787">
        <v>1614.07</v>
      </c>
      <c r="L787">
        <v>1614.07</v>
      </c>
    </row>
    <row r="788" spans="1:12" x14ac:dyDescent="0.25">
      <c r="A788">
        <v>22</v>
      </c>
      <c r="B788" t="s">
        <v>54</v>
      </c>
      <c r="C788" t="s">
        <v>16</v>
      </c>
      <c r="D788" t="s">
        <v>111</v>
      </c>
      <c r="E788">
        <v>1</v>
      </c>
      <c r="F788">
        <v>530</v>
      </c>
      <c r="G788">
        <v>2</v>
      </c>
      <c r="H788">
        <v>10</v>
      </c>
      <c r="I788">
        <v>4.4111111111111114</v>
      </c>
      <c r="J788">
        <v>0</v>
      </c>
      <c r="K788">
        <v>3.1</v>
      </c>
      <c r="L788">
        <v>7</v>
      </c>
    </row>
    <row r="789" spans="1:12" x14ac:dyDescent="0.25">
      <c r="A789">
        <v>22</v>
      </c>
      <c r="B789" t="s">
        <v>54</v>
      </c>
      <c r="C789" t="s">
        <v>16</v>
      </c>
      <c r="D789" t="s">
        <v>109</v>
      </c>
      <c r="E789">
        <v>1</v>
      </c>
      <c r="F789">
        <v>530</v>
      </c>
      <c r="G789">
        <v>10</v>
      </c>
      <c r="H789">
        <v>14</v>
      </c>
      <c r="I789">
        <v>11.611111111111111</v>
      </c>
      <c r="J789">
        <v>0</v>
      </c>
      <c r="K789">
        <v>11.4</v>
      </c>
      <c r="L789">
        <v>12</v>
      </c>
    </row>
    <row r="790" spans="1:12" x14ac:dyDescent="0.25">
      <c r="A790">
        <v>22</v>
      </c>
      <c r="B790" t="s">
        <v>54</v>
      </c>
      <c r="C790" t="s">
        <v>16</v>
      </c>
      <c r="D790" t="s">
        <v>110</v>
      </c>
      <c r="E790">
        <v>1</v>
      </c>
      <c r="F790">
        <v>530</v>
      </c>
      <c r="G790">
        <v>20</v>
      </c>
      <c r="H790">
        <v>60</v>
      </c>
      <c r="I790">
        <v>25.711111111111112</v>
      </c>
      <c r="J790">
        <v>0</v>
      </c>
      <c r="K790">
        <v>20.399999999999999</v>
      </c>
      <c r="L790">
        <v>31</v>
      </c>
    </row>
    <row r="791" spans="1:12" x14ac:dyDescent="0.25">
      <c r="A791">
        <v>22</v>
      </c>
      <c r="B791" t="s">
        <v>53</v>
      </c>
      <c r="C791" t="s">
        <v>16</v>
      </c>
      <c r="D791" t="s">
        <v>67</v>
      </c>
      <c r="E791">
        <v>0.47422680412371132</v>
      </c>
      <c r="F791">
        <v>530</v>
      </c>
      <c r="G791">
        <v>1800</v>
      </c>
      <c r="H791">
        <v>2500</v>
      </c>
      <c r="I791">
        <v>1804.1730000000002</v>
      </c>
      <c r="J791">
        <v>62.30510413369926</v>
      </c>
      <c r="K791">
        <v>1683.64</v>
      </c>
      <c r="L791">
        <v>1894.9</v>
      </c>
    </row>
    <row r="792" spans="1:12" x14ac:dyDescent="0.25">
      <c r="A792">
        <v>22</v>
      </c>
      <c r="B792" t="s">
        <v>53</v>
      </c>
      <c r="C792" t="s">
        <v>16</v>
      </c>
      <c r="D792" t="s">
        <v>70</v>
      </c>
      <c r="E792">
        <v>0.61428571428571432</v>
      </c>
      <c r="F792">
        <v>530</v>
      </c>
      <c r="G792">
        <v>46</v>
      </c>
      <c r="H792">
        <v>52</v>
      </c>
      <c r="I792">
        <v>49.98</v>
      </c>
      <c r="J792">
        <v>2.1747643550509079</v>
      </c>
      <c r="K792">
        <v>47.06</v>
      </c>
      <c r="L792">
        <v>52.26</v>
      </c>
    </row>
    <row r="793" spans="1:12" x14ac:dyDescent="0.25">
      <c r="A793">
        <v>22</v>
      </c>
      <c r="B793" t="s">
        <v>54</v>
      </c>
      <c r="C793" t="s">
        <v>13</v>
      </c>
      <c r="D793" t="s">
        <v>98</v>
      </c>
      <c r="E793">
        <v>1</v>
      </c>
      <c r="F793">
        <v>552</v>
      </c>
      <c r="G793">
        <v>134</v>
      </c>
      <c r="H793">
        <v>140</v>
      </c>
      <c r="I793">
        <v>135.15</v>
      </c>
      <c r="J793">
        <v>0</v>
      </c>
      <c r="K793">
        <v>135</v>
      </c>
      <c r="L793">
        <v>135.30000000000001</v>
      </c>
    </row>
    <row r="794" spans="1:12" x14ac:dyDescent="0.25">
      <c r="A794">
        <v>22</v>
      </c>
      <c r="B794" t="s">
        <v>54</v>
      </c>
      <c r="C794" t="s">
        <v>23</v>
      </c>
      <c r="D794" t="s">
        <v>242</v>
      </c>
      <c r="E794">
        <v>0.86542923433874719</v>
      </c>
      <c r="F794">
        <v>86</v>
      </c>
      <c r="G794">
        <v>95</v>
      </c>
      <c r="H794">
        <v>120</v>
      </c>
      <c r="I794">
        <v>110.66666666666667</v>
      </c>
      <c r="J794">
        <v>5.0709255283710988</v>
      </c>
      <c r="K794">
        <v>102</v>
      </c>
      <c r="L794">
        <v>116</v>
      </c>
    </row>
    <row r="795" spans="1:12" x14ac:dyDescent="0.25">
      <c r="A795">
        <v>22</v>
      </c>
      <c r="B795" t="s">
        <v>54</v>
      </c>
      <c r="C795" t="s">
        <v>23</v>
      </c>
      <c r="D795" t="s">
        <v>241</v>
      </c>
      <c r="E795">
        <v>1</v>
      </c>
      <c r="F795">
        <v>86</v>
      </c>
      <c r="G795">
        <v>0</v>
      </c>
      <c r="H795">
        <v>65</v>
      </c>
      <c r="I795">
        <v>15.19047619047619</v>
      </c>
      <c r="J795">
        <v>2.5354627641855494</v>
      </c>
      <c r="K795">
        <v>5</v>
      </c>
      <c r="L795">
        <v>45</v>
      </c>
    </row>
    <row r="796" spans="1:12" x14ac:dyDescent="0.25">
      <c r="A796">
        <v>22</v>
      </c>
      <c r="B796" t="s">
        <v>54</v>
      </c>
      <c r="C796" t="s">
        <v>23</v>
      </c>
      <c r="D796" t="s">
        <v>266</v>
      </c>
      <c r="E796" t="s">
        <v>4</v>
      </c>
      <c r="F796">
        <v>86</v>
      </c>
      <c r="G796">
        <v>0</v>
      </c>
      <c r="H796">
        <v>0</v>
      </c>
      <c r="I796" t="e">
        <v>#DIV/0!</v>
      </c>
      <c r="J796" t="e">
        <v>#DIV/0!</v>
      </c>
      <c r="K796">
        <v>0</v>
      </c>
      <c r="L796">
        <v>0</v>
      </c>
    </row>
    <row r="797" spans="1:12" x14ac:dyDescent="0.25">
      <c r="A797">
        <v>22</v>
      </c>
      <c r="B797" t="s">
        <v>54</v>
      </c>
      <c r="C797" t="s">
        <v>23</v>
      </c>
      <c r="D797" t="s">
        <v>267</v>
      </c>
      <c r="E797" t="s">
        <v>4</v>
      </c>
      <c r="F797">
        <v>86</v>
      </c>
      <c r="G797">
        <v>0</v>
      </c>
      <c r="H797">
        <v>0</v>
      </c>
      <c r="I797" t="e">
        <v>#DIV/0!</v>
      </c>
      <c r="J797" t="e">
        <v>#DIV/0!</v>
      </c>
      <c r="K797">
        <v>0</v>
      </c>
      <c r="L797">
        <v>0</v>
      </c>
    </row>
    <row r="798" spans="1:12" x14ac:dyDescent="0.25">
      <c r="A798">
        <v>22</v>
      </c>
      <c r="B798" t="s">
        <v>54</v>
      </c>
      <c r="C798" t="s">
        <v>22</v>
      </c>
      <c r="D798" t="s">
        <v>132</v>
      </c>
      <c r="E798">
        <v>0.70370370370370372</v>
      </c>
      <c r="F798">
        <v>90</v>
      </c>
      <c r="G798">
        <v>160</v>
      </c>
      <c r="H798">
        <v>180</v>
      </c>
      <c r="I798">
        <v>159.66666666666666</v>
      </c>
      <c r="J798">
        <v>4.003203845127179</v>
      </c>
      <c r="K798">
        <v>0</v>
      </c>
      <c r="L798">
        <v>175</v>
      </c>
    </row>
    <row r="799" spans="1:12" x14ac:dyDescent="0.25">
      <c r="A799">
        <v>22</v>
      </c>
      <c r="B799" t="s">
        <v>54</v>
      </c>
      <c r="C799" t="s">
        <v>22</v>
      </c>
      <c r="D799" t="s">
        <v>268</v>
      </c>
      <c r="E799" t="s">
        <v>4</v>
      </c>
      <c r="F799">
        <v>90</v>
      </c>
      <c r="G799">
        <v>0</v>
      </c>
      <c r="H799">
        <v>0</v>
      </c>
      <c r="I799" t="e">
        <v>#DIV/0!</v>
      </c>
      <c r="J799" t="e">
        <v>#DIV/0!</v>
      </c>
      <c r="K799">
        <v>0</v>
      </c>
      <c r="L799">
        <v>0</v>
      </c>
    </row>
    <row r="800" spans="1:12" x14ac:dyDescent="0.25">
      <c r="A800">
        <v>22</v>
      </c>
      <c r="B800" t="s">
        <v>54</v>
      </c>
      <c r="C800" t="s">
        <v>22</v>
      </c>
      <c r="D800" t="s">
        <v>269</v>
      </c>
      <c r="E800" t="s">
        <v>4</v>
      </c>
      <c r="F800">
        <v>90</v>
      </c>
      <c r="G800">
        <v>0</v>
      </c>
      <c r="H800">
        <v>0</v>
      </c>
      <c r="I800" t="e">
        <v>#DIV/0!</v>
      </c>
      <c r="J800" t="e">
        <v>#DIV/0!</v>
      </c>
      <c r="K800">
        <v>0</v>
      </c>
      <c r="L800">
        <v>0</v>
      </c>
    </row>
    <row r="801" spans="1:12" x14ac:dyDescent="0.25">
      <c r="A801">
        <v>22</v>
      </c>
      <c r="B801" t="s">
        <v>54</v>
      </c>
      <c r="C801" t="s">
        <v>22</v>
      </c>
      <c r="D801" t="s">
        <v>133</v>
      </c>
      <c r="E801">
        <v>0.96296296296296291</v>
      </c>
      <c r="F801">
        <v>90</v>
      </c>
      <c r="G801">
        <v>80</v>
      </c>
      <c r="H801">
        <v>120</v>
      </c>
      <c r="I801">
        <v>107.5925925925926</v>
      </c>
      <c r="J801">
        <v>0</v>
      </c>
      <c r="K801">
        <v>0</v>
      </c>
      <c r="L801">
        <v>120</v>
      </c>
    </row>
    <row r="802" spans="1:12" x14ac:dyDescent="0.25">
      <c r="A802">
        <v>23</v>
      </c>
      <c r="B802" t="s">
        <v>53</v>
      </c>
      <c r="C802" t="s">
        <v>18</v>
      </c>
      <c r="D802" t="s">
        <v>55</v>
      </c>
      <c r="E802">
        <v>0.79963209142604852</v>
      </c>
      <c r="F802">
        <v>55</v>
      </c>
      <c r="G802">
        <v>0</v>
      </c>
      <c r="H802">
        <v>2</v>
      </c>
      <c r="I802">
        <v>1.7775510204081635</v>
      </c>
      <c r="J802">
        <v>0.45792344070927399</v>
      </c>
      <c r="K802">
        <v>0.6</v>
      </c>
      <c r="L802">
        <v>2.9</v>
      </c>
    </row>
    <row r="803" spans="1:12" x14ac:dyDescent="0.25">
      <c r="A803">
        <v>23</v>
      </c>
      <c r="B803" t="s">
        <v>54</v>
      </c>
      <c r="C803" t="s">
        <v>18</v>
      </c>
      <c r="D803" t="s">
        <v>114</v>
      </c>
      <c r="E803">
        <v>0.77938235692763236</v>
      </c>
      <c r="F803">
        <v>55</v>
      </c>
      <c r="G803">
        <v>0.5</v>
      </c>
      <c r="H803">
        <v>0.6</v>
      </c>
      <c r="I803">
        <v>0.55142857142857149</v>
      </c>
      <c r="J803">
        <v>2.2528630347724225E-16</v>
      </c>
      <c r="K803">
        <v>0.5</v>
      </c>
      <c r="L803">
        <v>0.7</v>
      </c>
    </row>
    <row r="804" spans="1:12" x14ac:dyDescent="0.25">
      <c r="A804">
        <v>23</v>
      </c>
      <c r="B804" t="s">
        <v>54</v>
      </c>
      <c r="C804" t="s">
        <v>18</v>
      </c>
      <c r="D804" t="s">
        <v>115</v>
      </c>
      <c r="E804">
        <v>7.0899669492143921E-2</v>
      </c>
      <c r="F804">
        <v>55</v>
      </c>
      <c r="G804">
        <v>0.5</v>
      </c>
      <c r="H804">
        <v>2</v>
      </c>
      <c r="I804">
        <v>3.1685714285714277</v>
      </c>
      <c r="J804">
        <v>0</v>
      </c>
      <c r="K804">
        <v>2</v>
      </c>
      <c r="L804">
        <v>5</v>
      </c>
    </row>
    <row r="805" spans="1:12" x14ac:dyDescent="0.25">
      <c r="A805">
        <v>23</v>
      </c>
      <c r="B805" t="s">
        <v>54</v>
      </c>
      <c r="C805" t="s">
        <v>18</v>
      </c>
      <c r="D805" t="s">
        <v>116</v>
      </c>
      <c r="E805">
        <v>0.49475774921022181</v>
      </c>
      <c r="F805">
        <v>55</v>
      </c>
      <c r="G805">
        <v>50</v>
      </c>
      <c r="H805">
        <v>300</v>
      </c>
      <c r="I805">
        <v>335.10571428571427</v>
      </c>
      <c r="J805">
        <v>0</v>
      </c>
      <c r="K805">
        <v>103</v>
      </c>
      <c r="L805">
        <v>582</v>
      </c>
    </row>
    <row r="806" spans="1:12" x14ac:dyDescent="0.25">
      <c r="A806">
        <v>23</v>
      </c>
      <c r="B806" t="s">
        <v>53</v>
      </c>
      <c r="C806" t="s">
        <v>19</v>
      </c>
      <c r="D806" t="s">
        <v>56</v>
      </c>
      <c r="E806">
        <v>0.83671792247429422</v>
      </c>
      <c r="F806">
        <v>75</v>
      </c>
      <c r="G806">
        <v>0</v>
      </c>
      <c r="H806">
        <v>0.09</v>
      </c>
      <c r="I806">
        <v>0.12</v>
      </c>
      <c r="J806">
        <v>0.11058287131636356</v>
      </c>
      <c r="K806">
        <v>0.05</v>
      </c>
      <c r="L806">
        <v>0.8</v>
      </c>
    </row>
    <row r="807" spans="1:12" x14ac:dyDescent="0.25">
      <c r="A807">
        <v>23</v>
      </c>
      <c r="B807" t="s">
        <v>54</v>
      </c>
      <c r="C807" t="s">
        <v>19</v>
      </c>
      <c r="D807" t="s">
        <v>122</v>
      </c>
      <c r="E807">
        <v>0.93544757398337797</v>
      </c>
      <c r="F807">
        <v>75</v>
      </c>
      <c r="G807">
        <v>2</v>
      </c>
      <c r="H807">
        <v>6</v>
      </c>
      <c r="I807">
        <v>4.9449999999999994</v>
      </c>
      <c r="J807">
        <v>0</v>
      </c>
      <c r="K807">
        <v>2</v>
      </c>
      <c r="L807">
        <v>8</v>
      </c>
    </row>
    <row r="808" spans="1:12" x14ac:dyDescent="0.25">
      <c r="A808">
        <v>23</v>
      </c>
      <c r="B808" t="s">
        <v>54</v>
      </c>
      <c r="C808" t="s">
        <v>19</v>
      </c>
      <c r="D808" t="s">
        <v>123</v>
      </c>
      <c r="E808">
        <v>0.95276651754881314</v>
      </c>
      <c r="F808">
        <v>75</v>
      </c>
      <c r="G808">
        <v>1.6</v>
      </c>
      <c r="H808">
        <v>1.8</v>
      </c>
      <c r="I808">
        <v>1.7050000000000005</v>
      </c>
      <c r="J808">
        <v>0</v>
      </c>
      <c r="K808">
        <v>1.5</v>
      </c>
      <c r="L808">
        <v>1.8</v>
      </c>
    </row>
    <row r="809" spans="1:12" x14ac:dyDescent="0.25">
      <c r="A809">
        <v>23</v>
      </c>
      <c r="B809" t="s">
        <v>54</v>
      </c>
      <c r="C809" t="s">
        <v>19</v>
      </c>
      <c r="D809" t="s">
        <v>126</v>
      </c>
      <c r="E809">
        <v>0.86732219742755956</v>
      </c>
      <c r="F809">
        <v>75</v>
      </c>
      <c r="G809">
        <v>180</v>
      </c>
      <c r="H809">
        <v>200</v>
      </c>
      <c r="I809">
        <v>184.85499999999999</v>
      </c>
      <c r="J809">
        <v>0</v>
      </c>
      <c r="K809">
        <v>166.7</v>
      </c>
      <c r="L809">
        <v>200</v>
      </c>
    </row>
    <row r="810" spans="1:12" x14ac:dyDescent="0.25">
      <c r="A810">
        <v>23</v>
      </c>
      <c r="B810" t="s">
        <v>53</v>
      </c>
      <c r="C810" t="s">
        <v>20</v>
      </c>
      <c r="D810" t="s">
        <v>56</v>
      </c>
      <c r="E810">
        <v>0.80041070945285941</v>
      </c>
      <c r="F810">
        <v>76</v>
      </c>
      <c r="G810">
        <v>0</v>
      </c>
      <c r="H810">
        <v>0.09</v>
      </c>
      <c r="I810">
        <v>8.9999999999999983E-2</v>
      </c>
      <c r="J810">
        <v>2.9621265247094214E-2</v>
      </c>
      <c r="K810">
        <v>0.03</v>
      </c>
      <c r="L810">
        <v>0.16</v>
      </c>
    </row>
    <row r="811" spans="1:12" x14ac:dyDescent="0.25">
      <c r="A811">
        <v>23</v>
      </c>
      <c r="B811" t="s">
        <v>54</v>
      </c>
      <c r="C811" t="s">
        <v>20</v>
      </c>
      <c r="D811" t="s">
        <v>128</v>
      </c>
      <c r="E811">
        <v>0.98244425534727331</v>
      </c>
      <c r="F811">
        <v>76</v>
      </c>
      <c r="G811">
        <v>0</v>
      </c>
      <c r="H811">
        <v>5</v>
      </c>
      <c r="I811">
        <v>2.4647058823529409</v>
      </c>
      <c r="J811">
        <v>0</v>
      </c>
      <c r="K811">
        <v>0.8</v>
      </c>
      <c r="L811">
        <v>6</v>
      </c>
    </row>
    <row r="812" spans="1:12" x14ac:dyDescent="0.25">
      <c r="A812">
        <v>23</v>
      </c>
      <c r="B812" t="s">
        <v>54</v>
      </c>
      <c r="C812" t="s">
        <v>20</v>
      </c>
      <c r="D812" t="s">
        <v>129</v>
      </c>
      <c r="E812">
        <v>1</v>
      </c>
      <c r="F812">
        <v>76</v>
      </c>
      <c r="G812">
        <v>1.5</v>
      </c>
      <c r="H812">
        <v>2</v>
      </c>
      <c r="I812">
        <v>1.8000000000000005</v>
      </c>
      <c r="J812">
        <v>0</v>
      </c>
      <c r="K812">
        <v>1.8</v>
      </c>
      <c r="L812">
        <v>1.8</v>
      </c>
    </row>
    <row r="813" spans="1:12" x14ac:dyDescent="0.25">
      <c r="A813">
        <v>23</v>
      </c>
      <c r="B813" t="s">
        <v>54</v>
      </c>
      <c r="C813" t="s">
        <v>20</v>
      </c>
      <c r="D813" t="s">
        <v>223</v>
      </c>
      <c r="E813">
        <v>1</v>
      </c>
      <c r="F813">
        <v>76</v>
      </c>
      <c r="G813">
        <v>245</v>
      </c>
      <c r="H813">
        <v>255</v>
      </c>
      <c r="I813">
        <v>248.94117647058823</v>
      </c>
      <c r="J813">
        <v>0</v>
      </c>
      <c r="K813">
        <v>245</v>
      </c>
      <c r="L813">
        <v>253</v>
      </c>
    </row>
    <row r="814" spans="1:12" x14ac:dyDescent="0.25">
      <c r="A814">
        <v>23</v>
      </c>
      <c r="B814" t="s">
        <v>53</v>
      </c>
      <c r="C814" t="s">
        <v>10</v>
      </c>
      <c r="D814" t="s">
        <v>56</v>
      </c>
      <c r="E814">
        <v>0.59212881344871371</v>
      </c>
      <c r="F814">
        <v>51</v>
      </c>
      <c r="G814">
        <v>0</v>
      </c>
      <c r="H814">
        <v>2.5</v>
      </c>
      <c r="I814">
        <v>2.5830434782608696</v>
      </c>
      <c r="J814">
        <v>0.58691361283651122</v>
      </c>
      <c r="K814">
        <v>1.24</v>
      </c>
      <c r="L814">
        <v>3.78</v>
      </c>
    </row>
    <row r="815" spans="1:12" x14ac:dyDescent="0.25">
      <c r="A815">
        <v>23</v>
      </c>
      <c r="B815" t="s">
        <v>53</v>
      </c>
      <c r="C815" t="s">
        <v>6</v>
      </c>
      <c r="D815" t="s">
        <v>56</v>
      </c>
      <c r="E815" t="s">
        <v>4</v>
      </c>
      <c r="F815">
        <v>80</v>
      </c>
      <c r="G815">
        <v>0</v>
      </c>
      <c r="H815">
        <v>0</v>
      </c>
      <c r="I815" t="e">
        <v>#DIV/0!</v>
      </c>
      <c r="J815" t="e">
        <v>#DIV/0!</v>
      </c>
      <c r="K815">
        <v>0</v>
      </c>
      <c r="L815">
        <v>0</v>
      </c>
    </row>
    <row r="816" spans="1:12" x14ac:dyDescent="0.25">
      <c r="A816">
        <v>23</v>
      </c>
      <c r="B816" t="s">
        <v>53</v>
      </c>
      <c r="C816" t="s">
        <v>24</v>
      </c>
      <c r="D816" t="s">
        <v>72</v>
      </c>
      <c r="E816">
        <v>1</v>
      </c>
      <c r="F816">
        <v>95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</row>
    <row r="817" spans="1:12" x14ac:dyDescent="0.25">
      <c r="A817">
        <v>23</v>
      </c>
      <c r="B817" t="s">
        <v>54</v>
      </c>
      <c r="C817" t="s">
        <v>8</v>
      </c>
      <c r="D817" t="s">
        <v>233</v>
      </c>
      <c r="E817">
        <v>0.77743515839964972</v>
      </c>
      <c r="F817">
        <v>33</v>
      </c>
      <c r="G817">
        <v>6</v>
      </c>
      <c r="H817">
        <v>10</v>
      </c>
      <c r="I817">
        <v>8.4705882352941178</v>
      </c>
      <c r="J817">
        <v>0</v>
      </c>
      <c r="K817">
        <v>0</v>
      </c>
      <c r="L817">
        <v>25</v>
      </c>
    </row>
    <row r="818" spans="1:12" x14ac:dyDescent="0.25">
      <c r="A818">
        <v>23</v>
      </c>
      <c r="B818" t="s">
        <v>54</v>
      </c>
      <c r="C818" t="s">
        <v>12</v>
      </c>
      <c r="D818" t="s">
        <v>90</v>
      </c>
      <c r="E818">
        <v>0.88235294117647056</v>
      </c>
      <c r="F818">
        <v>540</v>
      </c>
      <c r="G818">
        <v>32</v>
      </c>
      <c r="H818">
        <v>35</v>
      </c>
      <c r="I818">
        <v>30.912307692307692</v>
      </c>
      <c r="J818">
        <v>0</v>
      </c>
      <c r="K818">
        <v>0</v>
      </c>
      <c r="L818">
        <v>34.85</v>
      </c>
    </row>
    <row r="819" spans="1:12" x14ac:dyDescent="0.25">
      <c r="A819">
        <v>23</v>
      </c>
      <c r="B819" t="s">
        <v>54</v>
      </c>
      <c r="C819" t="s">
        <v>12</v>
      </c>
      <c r="D819" t="s">
        <v>91</v>
      </c>
      <c r="E819">
        <v>1</v>
      </c>
      <c r="F819">
        <v>540</v>
      </c>
      <c r="G819">
        <v>3.3</v>
      </c>
      <c r="H819">
        <v>5</v>
      </c>
      <c r="I819">
        <v>3.8892307692307693</v>
      </c>
      <c r="J819">
        <v>0</v>
      </c>
      <c r="K819">
        <v>3.54</v>
      </c>
      <c r="L819">
        <v>4.2300000000000004</v>
      </c>
    </row>
    <row r="820" spans="1:12" x14ac:dyDescent="0.25">
      <c r="A820">
        <v>23</v>
      </c>
      <c r="B820" t="s">
        <v>54</v>
      </c>
      <c r="C820" t="s">
        <v>21</v>
      </c>
      <c r="D820" t="s">
        <v>179</v>
      </c>
      <c r="E820">
        <v>1</v>
      </c>
      <c r="F820">
        <v>301</v>
      </c>
      <c r="G820">
        <v>2</v>
      </c>
      <c r="H820">
        <v>8</v>
      </c>
      <c r="I820">
        <v>4.333333333333333</v>
      </c>
      <c r="J820">
        <v>0</v>
      </c>
      <c r="K820">
        <v>3</v>
      </c>
      <c r="L820">
        <v>6</v>
      </c>
    </row>
    <row r="821" spans="1:12" x14ac:dyDescent="0.25">
      <c r="A821">
        <v>23</v>
      </c>
      <c r="B821" t="s">
        <v>54</v>
      </c>
      <c r="C821" t="s">
        <v>21</v>
      </c>
      <c r="D821" t="s">
        <v>180</v>
      </c>
      <c r="E821">
        <v>0.97013437235086142</v>
      </c>
      <c r="F821">
        <v>301</v>
      </c>
      <c r="G821">
        <v>35</v>
      </c>
      <c r="H821">
        <v>36.5</v>
      </c>
      <c r="I821">
        <v>35.591666666666669</v>
      </c>
      <c r="J821">
        <v>0</v>
      </c>
      <c r="K821">
        <v>34.299999999999997</v>
      </c>
      <c r="L821">
        <v>36.200000000000003</v>
      </c>
    </row>
    <row r="822" spans="1:12" x14ac:dyDescent="0.25">
      <c r="A822">
        <v>23</v>
      </c>
      <c r="B822" t="s">
        <v>53</v>
      </c>
      <c r="C822" t="s">
        <v>21</v>
      </c>
      <c r="D822" t="s">
        <v>57</v>
      </c>
      <c r="E822">
        <v>0.58388584326742032</v>
      </c>
      <c r="F822">
        <v>301</v>
      </c>
      <c r="G822">
        <v>34</v>
      </c>
      <c r="H822">
        <v>36</v>
      </c>
      <c r="I822">
        <v>35.443478260869568</v>
      </c>
      <c r="J822">
        <v>1.619434830414757</v>
      </c>
      <c r="K822">
        <v>32.700000000000003</v>
      </c>
      <c r="L822">
        <v>40.1</v>
      </c>
    </row>
    <row r="823" spans="1:12" x14ac:dyDescent="0.25">
      <c r="A823">
        <v>23</v>
      </c>
      <c r="B823" t="s">
        <v>53</v>
      </c>
      <c r="C823" t="s">
        <v>21</v>
      </c>
      <c r="D823" t="s">
        <v>57</v>
      </c>
      <c r="E823">
        <v>0.58388584326742032</v>
      </c>
      <c r="F823">
        <v>301</v>
      </c>
      <c r="G823">
        <v>50</v>
      </c>
      <c r="H823">
        <v>52</v>
      </c>
      <c r="I823">
        <v>50</v>
      </c>
      <c r="J823">
        <v>1.2066482503198688</v>
      </c>
      <c r="K823">
        <v>45.9</v>
      </c>
      <c r="L823">
        <v>52.5</v>
      </c>
    </row>
    <row r="824" spans="1:12" x14ac:dyDescent="0.25">
      <c r="A824">
        <v>23</v>
      </c>
      <c r="B824" t="s">
        <v>54</v>
      </c>
      <c r="C824" t="s">
        <v>14</v>
      </c>
      <c r="D824" t="s">
        <v>104</v>
      </c>
      <c r="E824">
        <v>1</v>
      </c>
      <c r="F824">
        <v>520</v>
      </c>
      <c r="G824">
        <v>2</v>
      </c>
      <c r="H824">
        <v>8</v>
      </c>
      <c r="I824">
        <v>5.2528571428571436</v>
      </c>
      <c r="J824">
        <v>0</v>
      </c>
      <c r="K824">
        <v>4.4000000000000004</v>
      </c>
      <c r="L824">
        <v>5.87</v>
      </c>
    </row>
    <row r="825" spans="1:12" x14ac:dyDescent="0.25">
      <c r="A825">
        <v>23</v>
      </c>
      <c r="B825" t="s">
        <v>54</v>
      </c>
      <c r="C825" t="s">
        <v>14</v>
      </c>
      <c r="D825" t="s">
        <v>105</v>
      </c>
      <c r="E825">
        <v>1</v>
      </c>
      <c r="F825">
        <v>520</v>
      </c>
      <c r="G825">
        <v>-2</v>
      </c>
      <c r="H825">
        <v>8</v>
      </c>
      <c r="I825">
        <v>4.88</v>
      </c>
      <c r="J825">
        <v>0</v>
      </c>
      <c r="K825">
        <v>4.5999999999999996</v>
      </c>
      <c r="L825">
        <v>5.3</v>
      </c>
    </row>
    <row r="826" spans="1:12" x14ac:dyDescent="0.25">
      <c r="A826">
        <v>23</v>
      </c>
      <c r="B826" t="s">
        <v>53</v>
      </c>
      <c r="C826" t="s">
        <v>14</v>
      </c>
      <c r="D826" t="s">
        <v>67</v>
      </c>
      <c r="E826">
        <v>0.14202383971595231</v>
      </c>
      <c r="F826">
        <v>520</v>
      </c>
      <c r="G826">
        <v>1600</v>
      </c>
      <c r="H826">
        <v>2500</v>
      </c>
      <c r="I826">
        <v>1451.9833333333333</v>
      </c>
      <c r="J826">
        <v>43.126253102566984</v>
      </c>
      <c r="K826">
        <v>1364.52</v>
      </c>
      <c r="L826">
        <v>1474.48</v>
      </c>
    </row>
    <row r="827" spans="1:12" x14ac:dyDescent="0.25">
      <c r="A827">
        <v>23</v>
      </c>
      <c r="B827" t="s">
        <v>53</v>
      </c>
      <c r="C827" t="s">
        <v>14</v>
      </c>
      <c r="D827" t="s">
        <v>67</v>
      </c>
      <c r="E827">
        <v>0.14202383971595231</v>
      </c>
      <c r="F827">
        <v>520</v>
      </c>
      <c r="G827">
        <v>1500</v>
      </c>
      <c r="H827">
        <v>2000</v>
      </c>
      <c r="I827">
        <v>1597.62</v>
      </c>
      <c r="J827" t="e">
        <v>#DIV/0!</v>
      </c>
      <c r="K827">
        <v>1597.62</v>
      </c>
      <c r="L827">
        <v>1597.62</v>
      </c>
    </row>
    <row r="828" spans="1:12" x14ac:dyDescent="0.25">
      <c r="A828">
        <v>23</v>
      </c>
      <c r="B828" t="s">
        <v>54</v>
      </c>
      <c r="C828" t="s">
        <v>16</v>
      </c>
      <c r="D828" t="s">
        <v>111</v>
      </c>
      <c r="E828">
        <v>0.92540099764031181</v>
      </c>
      <c r="F828">
        <v>530</v>
      </c>
      <c r="G828">
        <v>2</v>
      </c>
      <c r="H828">
        <v>10</v>
      </c>
      <c r="I828">
        <v>5.7</v>
      </c>
      <c r="J828">
        <v>0</v>
      </c>
      <c r="K828">
        <v>3</v>
      </c>
      <c r="L828">
        <v>11.9</v>
      </c>
    </row>
    <row r="829" spans="1:12" x14ac:dyDescent="0.25">
      <c r="A829">
        <v>23</v>
      </c>
      <c r="B829" t="s">
        <v>54</v>
      </c>
      <c r="C829" t="s">
        <v>16</v>
      </c>
      <c r="D829" t="s">
        <v>109</v>
      </c>
      <c r="E829">
        <v>1</v>
      </c>
      <c r="F829">
        <v>530</v>
      </c>
      <c r="G829">
        <v>10</v>
      </c>
      <c r="H829">
        <v>14</v>
      </c>
      <c r="I829">
        <v>11.887499999999999</v>
      </c>
      <c r="J829">
        <v>0</v>
      </c>
      <c r="K829">
        <v>11.8</v>
      </c>
      <c r="L829">
        <v>12</v>
      </c>
    </row>
    <row r="830" spans="1:12" x14ac:dyDescent="0.25">
      <c r="A830">
        <v>23</v>
      </c>
      <c r="B830" t="s">
        <v>54</v>
      </c>
      <c r="C830" t="s">
        <v>16</v>
      </c>
      <c r="D830" t="s">
        <v>110</v>
      </c>
      <c r="E830">
        <v>1</v>
      </c>
      <c r="F830">
        <v>530</v>
      </c>
      <c r="G830">
        <v>20</v>
      </c>
      <c r="H830">
        <v>60</v>
      </c>
      <c r="I830">
        <v>23.305</v>
      </c>
      <c r="J830">
        <v>0</v>
      </c>
      <c r="K830">
        <v>20</v>
      </c>
      <c r="L830">
        <v>27.54</v>
      </c>
    </row>
    <row r="831" spans="1:12" x14ac:dyDescent="0.25">
      <c r="A831">
        <v>23</v>
      </c>
      <c r="B831" t="s">
        <v>53</v>
      </c>
      <c r="C831" t="s">
        <v>16</v>
      </c>
      <c r="D831" t="s">
        <v>67</v>
      </c>
      <c r="E831">
        <v>0.1261522919560551</v>
      </c>
      <c r="F831">
        <v>530</v>
      </c>
      <c r="G831">
        <v>1800</v>
      </c>
      <c r="H831">
        <v>2500</v>
      </c>
      <c r="I831">
        <v>1747.1872727272728</v>
      </c>
      <c r="J831">
        <v>71.941521403277122</v>
      </c>
      <c r="K831">
        <v>1626.33</v>
      </c>
      <c r="L831">
        <v>1895.3</v>
      </c>
    </row>
    <row r="832" spans="1:12" x14ac:dyDescent="0.25">
      <c r="A832">
        <v>23</v>
      </c>
      <c r="B832" t="s">
        <v>53</v>
      </c>
      <c r="C832" t="s">
        <v>16</v>
      </c>
      <c r="D832" t="s">
        <v>70</v>
      </c>
      <c r="E832">
        <v>0.63479114155426852</v>
      </c>
      <c r="F832">
        <v>530</v>
      </c>
      <c r="G832">
        <v>46</v>
      </c>
      <c r="H832">
        <v>52</v>
      </c>
      <c r="I832">
        <v>48.393999999999998</v>
      </c>
      <c r="J832">
        <v>3.2887733275493454</v>
      </c>
      <c r="K832">
        <v>43.34</v>
      </c>
      <c r="L832">
        <v>52.53</v>
      </c>
    </row>
    <row r="833" spans="1:12" x14ac:dyDescent="0.25">
      <c r="A833">
        <v>23</v>
      </c>
      <c r="B833" t="s">
        <v>54</v>
      </c>
      <c r="C833" t="s">
        <v>13</v>
      </c>
      <c r="D833" t="s">
        <v>98</v>
      </c>
      <c r="E833">
        <v>1</v>
      </c>
      <c r="F833">
        <v>552</v>
      </c>
      <c r="G833">
        <v>134</v>
      </c>
      <c r="H833">
        <v>140</v>
      </c>
      <c r="I833">
        <v>134.69999999999999</v>
      </c>
      <c r="J833">
        <v>0</v>
      </c>
      <c r="K833">
        <v>134.5</v>
      </c>
      <c r="L833">
        <v>135</v>
      </c>
    </row>
    <row r="834" spans="1:12" x14ac:dyDescent="0.25">
      <c r="A834">
        <v>23</v>
      </c>
      <c r="B834" t="s">
        <v>54</v>
      </c>
      <c r="C834" t="s">
        <v>23</v>
      </c>
      <c r="D834" t="s">
        <v>242</v>
      </c>
      <c r="E834">
        <v>1</v>
      </c>
      <c r="F834">
        <v>86</v>
      </c>
      <c r="G834">
        <v>105</v>
      </c>
      <c r="H834">
        <v>120</v>
      </c>
      <c r="I834">
        <v>112.13636363636364</v>
      </c>
      <c r="J834">
        <v>0</v>
      </c>
      <c r="K834">
        <v>108</v>
      </c>
      <c r="L834">
        <v>118</v>
      </c>
    </row>
    <row r="835" spans="1:12" x14ac:dyDescent="0.25">
      <c r="A835">
        <v>23</v>
      </c>
      <c r="B835" t="s">
        <v>54</v>
      </c>
      <c r="C835" t="s">
        <v>23</v>
      </c>
      <c r="D835" t="s">
        <v>241</v>
      </c>
      <c r="E835">
        <v>1</v>
      </c>
      <c r="F835">
        <v>86</v>
      </c>
      <c r="G835">
        <v>0</v>
      </c>
      <c r="H835">
        <v>60</v>
      </c>
      <c r="I835">
        <v>10.657575757575756</v>
      </c>
      <c r="J835">
        <v>0</v>
      </c>
      <c r="K835">
        <v>3.8</v>
      </c>
      <c r="L835">
        <v>25</v>
      </c>
    </row>
    <row r="836" spans="1:12" x14ac:dyDescent="0.25">
      <c r="A836">
        <v>23</v>
      </c>
      <c r="B836" t="s">
        <v>54</v>
      </c>
      <c r="C836" t="s">
        <v>23</v>
      </c>
      <c r="D836" t="s">
        <v>266</v>
      </c>
      <c r="E836" t="s">
        <v>4</v>
      </c>
      <c r="F836">
        <v>86</v>
      </c>
      <c r="G836">
        <v>0</v>
      </c>
      <c r="H836">
        <v>0</v>
      </c>
      <c r="I836" t="e">
        <v>#DIV/0!</v>
      </c>
      <c r="J836" t="e">
        <v>#DIV/0!</v>
      </c>
      <c r="K836">
        <v>0</v>
      </c>
      <c r="L836">
        <v>0</v>
      </c>
    </row>
    <row r="837" spans="1:12" x14ac:dyDescent="0.25">
      <c r="A837">
        <v>23</v>
      </c>
      <c r="B837" t="s">
        <v>54</v>
      </c>
      <c r="C837" t="s">
        <v>23</v>
      </c>
      <c r="D837" t="s">
        <v>267</v>
      </c>
      <c r="E837" t="s">
        <v>4</v>
      </c>
      <c r="F837">
        <v>86</v>
      </c>
      <c r="G837">
        <v>0</v>
      </c>
      <c r="H837">
        <v>0</v>
      </c>
      <c r="I837" t="e">
        <v>#DIV/0!</v>
      </c>
      <c r="J837" t="e">
        <v>#DIV/0!</v>
      </c>
      <c r="K837">
        <v>0</v>
      </c>
      <c r="L837">
        <v>0</v>
      </c>
    </row>
    <row r="838" spans="1:12" x14ac:dyDescent="0.25">
      <c r="A838">
        <v>23</v>
      </c>
      <c r="B838" t="s">
        <v>54</v>
      </c>
      <c r="C838" t="s">
        <v>22</v>
      </c>
      <c r="D838" t="s">
        <v>132</v>
      </c>
      <c r="E838">
        <v>0.56521739130434778</v>
      </c>
      <c r="F838">
        <v>90</v>
      </c>
      <c r="G838">
        <v>160</v>
      </c>
      <c r="H838">
        <v>180</v>
      </c>
      <c r="I838">
        <v>152.78260869565219</v>
      </c>
      <c r="J838">
        <v>7.3047713033651096</v>
      </c>
      <c r="K838">
        <v>0</v>
      </c>
      <c r="L838">
        <v>170</v>
      </c>
    </row>
    <row r="839" spans="1:12" x14ac:dyDescent="0.25">
      <c r="A839">
        <v>23</v>
      </c>
      <c r="B839" t="s">
        <v>54</v>
      </c>
      <c r="C839" t="s">
        <v>22</v>
      </c>
      <c r="D839" t="s">
        <v>268</v>
      </c>
      <c r="E839" t="s">
        <v>4</v>
      </c>
      <c r="F839">
        <v>90</v>
      </c>
      <c r="G839">
        <v>0</v>
      </c>
      <c r="H839">
        <v>0</v>
      </c>
      <c r="I839" t="e">
        <v>#DIV/0!</v>
      </c>
      <c r="J839" t="e">
        <v>#DIV/0!</v>
      </c>
      <c r="K839">
        <v>0</v>
      </c>
      <c r="L839">
        <v>0</v>
      </c>
    </row>
    <row r="840" spans="1:12" x14ac:dyDescent="0.25">
      <c r="A840">
        <v>23</v>
      </c>
      <c r="B840" t="s">
        <v>54</v>
      </c>
      <c r="C840" t="s">
        <v>22</v>
      </c>
      <c r="D840" t="s">
        <v>269</v>
      </c>
      <c r="E840" t="s">
        <v>4</v>
      </c>
      <c r="F840">
        <v>90</v>
      </c>
      <c r="G840">
        <v>0</v>
      </c>
      <c r="H840">
        <v>0</v>
      </c>
      <c r="I840" t="e">
        <v>#DIV/0!</v>
      </c>
      <c r="J840" t="e">
        <v>#DIV/0!</v>
      </c>
      <c r="K840">
        <v>0</v>
      </c>
      <c r="L840">
        <v>0</v>
      </c>
    </row>
    <row r="841" spans="1:12" x14ac:dyDescent="0.25">
      <c r="A841">
        <v>24</v>
      </c>
      <c r="B841" t="s">
        <v>53</v>
      </c>
      <c r="C841" t="s">
        <v>18</v>
      </c>
      <c r="D841" t="s">
        <v>55</v>
      </c>
      <c r="E841" t="s">
        <v>4</v>
      </c>
      <c r="F841">
        <v>55</v>
      </c>
      <c r="G841">
        <v>0</v>
      </c>
      <c r="H841">
        <v>2</v>
      </c>
      <c r="I841">
        <v>1.7927272727272732</v>
      </c>
      <c r="J841">
        <v>0.53846645944397142</v>
      </c>
      <c r="K841">
        <v>0.9</v>
      </c>
      <c r="L841">
        <v>0</v>
      </c>
    </row>
    <row r="842" spans="1:12" x14ac:dyDescent="0.25">
      <c r="A842">
        <v>24</v>
      </c>
      <c r="B842" t="s">
        <v>54</v>
      </c>
      <c r="C842" t="s">
        <v>18</v>
      </c>
      <c r="D842" t="s">
        <v>114</v>
      </c>
      <c r="E842" t="s">
        <v>4</v>
      </c>
      <c r="F842">
        <v>55</v>
      </c>
      <c r="G842">
        <v>0.5</v>
      </c>
      <c r="H842">
        <v>0.6</v>
      </c>
      <c r="I842">
        <v>0.6777777777777777</v>
      </c>
      <c r="J842">
        <v>1.1313720302054534E-16</v>
      </c>
      <c r="K842">
        <v>0.5</v>
      </c>
      <c r="L842">
        <v>5</v>
      </c>
    </row>
    <row r="843" spans="1:12" x14ac:dyDescent="0.25">
      <c r="A843">
        <v>24</v>
      </c>
      <c r="B843" t="s">
        <v>54</v>
      </c>
      <c r="C843" t="s">
        <v>18</v>
      </c>
      <c r="D843" t="s">
        <v>115</v>
      </c>
      <c r="E843" t="s">
        <v>4</v>
      </c>
      <c r="F843">
        <v>55</v>
      </c>
      <c r="G843">
        <v>0.5</v>
      </c>
      <c r="H843">
        <v>2</v>
      </c>
      <c r="I843">
        <v>2.5</v>
      </c>
      <c r="J843">
        <v>0</v>
      </c>
      <c r="K843">
        <v>1.2</v>
      </c>
      <c r="L843">
        <v>5</v>
      </c>
    </row>
    <row r="844" spans="1:12" x14ac:dyDescent="0.25">
      <c r="A844">
        <v>24</v>
      </c>
      <c r="B844" t="s">
        <v>54</v>
      </c>
      <c r="C844" t="s">
        <v>18</v>
      </c>
      <c r="D844" t="s">
        <v>116</v>
      </c>
      <c r="E844" t="s">
        <v>4</v>
      </c>
      <c r="F844">
        <v>55</v>
      </c>
      <c r="G844">
        <v>50</v>
      </c>
      <c r="H844">
        <v>300</v>
      </c>
      <c r="I844">
        <v>364.48518518518517</v>
      </c>
      <c r="J844">
        <v>0</v>
      </c>
      <c r="K844">
        <v>282</v>
      </c>
      <c r="L844">
        <v>1374.5</v>
      </c>
    </row>
    <row r="845" spans="1:12" x14ac:dyDescent="0.25">
      <c r="A845">
        <v>24</v>
      </c>
      <c r="B845" t="s">
        <v>53</v>
      </c>
      <c r="C845" t="s">
        <v>19</v>
      </c>
      <c r="D845" t="s">
        <v>56</v>
      </c>
      <c r="E845" t="s">
        <v>4</v>
      </c>
      <c r="F845">
        <v>75</v>
      </c>
      <c r="G845">
        <v>0</v>
      </c>
      <c r="H845">
        <v>0.09</v>
      </c>
      <c r="I845">
        <v>9.652777777777781E-2</v>
      </c>
      <c r="J845">
        <v>3.9935148915909095E-2</v>
      </c>
      <c r="K845">
        <v>0.05</v>
      </c>
      <c r="L845">
        <v>0.28000000000000003</v>
      </c>
    </row>
    <row r="846" spans="1:12" x14ac:dyDescent="0.25">
      <c r="A846">
        <v>24</v>
      </c>
      <c r="B846" t="s">
        <v>54</v>
      </c>
      <c r="C846" t="s">
        <v>19</v>
      </c>
      <c r="D846" t="s">
        <v>122</v>
      </c>
      <c r="E846" t="s">
        <v>4</v>
      </c>
      <c r="F846">
        <v>75</v>
      </c>
      <c r="G846">
        <v>2</v>
      </c>
      <c r="H846">
        <v>6</v>
      </c>
      <c r="I846">
        <v>4.6875</v>
      </c>
      <c r="J846">
        <v>0</v>
      </c>
      <c r="K846">
        <v>3</v>
      </c>
      <c r="L846">
        <v>0</v>
      </c>
    </row>
    <row r="847" spans="1:12" x14ac:dyDescent="0.25">
      <c r="A847">
        <v>24</v>
      </c>
      <c r="B847" t="s">
        <v>54</v>
      </c>
      <c r="C847" t="s">
        <v>19</v>
      </c>
      <c r="D847" t="s">
        <v>123</v>
      </c>
      <c r="E847" t="s">
        <v>4</v>
      </c>
      <c r="F847">
        <v>75</v>
      </c>
      <c r="G847">
        <v>1.6</v>
      </c>
      <c r="H847">
        <v>1.8</v>
      </c>
      <c r="I847">
        <v>1.5916666666666668</v>
      </c>
      <c r="J847">
        <v>4.5364060814922986E-16</v>
      </c>
      <c r="K847">
        <v>1.5</v>
      </c>
      <c r="L847">
        <v>1.8</v>
      </c>
    </row>
    <row r="848" spans="1:12" x14ac:dyDescent="0.25">
      <c r="A848">
        <v>24</v>
      </c>
      <c r="B848" t="s">
        <v>54</v>
      </c>
      <c r="C848" t="s">
        <v>19</v>
      </c>
      <c r="D848" t="s">
        <v>126</v>
      </c>
      <c r="E848" t="s">
        <v>4</v>
      </c>
      <c r="F848">
        <v>75</v>
      </c>
      <c r="G848">
        <v>180</v>
      </c>
      <c r="H848">
        <v>200</v>
      </c>
      <c r="I848">
        <v>184.30833333333337</v>
      </c>
      <c r="J848">
        <v>0</v>
      </c>
      <c r="K848">
        <v>167.6</v>
      </c>
      <c r="L848">
        <v>200</v>
      </c>
    </row>
    <row r="849" spans="1:12" x14ac:dyDescent="0.25">
      <c r="A849">
        <v>24</v>
      </c>
      <c r="B849" t="s">
        <v>54</v>
      </c>
      <c r="C849" t="s">
        <v>19</v>
      </c>
      <c r="D849" t="s">
        <v>127</v>
      </c>
      <c r="E849" t="s">
        <v>4</v>
      </c>
      <c r="F849">
        <v>75</v>
      </c>
      <c r="G849">
        <v>16</v>
      </c>
      <c r="H849">
        <v>20</v>
      </c>
      <c r="I849">
        <v>20</v>
      </c>
      <c r="J849">
        <v>0</v>
      </c>
      <c r="K849">
        <v>20</v>
      </c>
      <c r="L849">
        <v>20</v>
      </c>
    </row>
    <row r="850" spans="1:12" x14ac:dyDescent="0.25">
      <c r="A850">
        <v>24</v>
      </c>
      <c r="B850" t="s">
        <v>53</v>
      </c>
      <c r="C850" t="s">
        <v>20</v>
      </c>
      <c r="D850" t="s">
        <v>56</v>
      </c>
      <c r="E850" t="s">
        <v>4</v>
      </c>
      <c r="F850">
        <v>76</v>
      </c>
      <c r="G850">
        <v>0</v>
      </c>
      <c r="H850">
        <v>0.09</v>
      </c>
      <c r="I850">
        <v>8.2799999999999999E-2</v>
      </c>
      <c r="J850">
        <v>3.8652824170124112E-2</v>
      </c>
      <c r="K850">
        <v>0.01</v>
      </c>
      <c r="L850">
        <v>0.28999999999999998</v>
      </c>
    </row>
    <row r="851" spans="1:12" x14ac:dyDescent="0.25">
      <c r="A851">
        <v>24</v>
      </c>
      <c r="B851" t="s">
        <v>54</v>
      </c>
      <c r="C851" t="s">
        <v>20</v>
      </c>
      <c r="D851" t="s">
        <v>128</v>
      </c>
      <c r="E851" t="s">
        <v>4</v>
      </c>
      <c r="F851">
        <v>76</v>
      </c>
      <c r="G851">
        <v>0</v>
      </c>
      <c r="H851">
        <v>5</v>
      </c>
      <c r="I851">
        <v>2.503333333333333</v>
      </c>
      <c r="J851">
        <v>0</v>
      </c>
      <c r="K851">
        <v>1.5</v>
      </c>
      <c r="L851">
        <v>5</v>
      </c>
    </row>
    <row r="852" spans="1:12" x14ac:dyDescent="0.25">
      <c r="A852">
        <v>24</v>
      </c>
      <c r="B852" t="s">
        <v>54</v>
      </c>
      <c r="C852" t="s">
        <v>20</v>
      </c>
      <c r="D852" t="s">
        <v>129</v>
      </c>
      <c r="E852" t="s">
        <v>4</v>
      </c>
      <c r="F852">
        <v>76</v>
      </c>
      <c r="G852">
        <v>1.5</v>
      </c>
      <c r="H852">
        <v>2</v>
      </c>
      <c r="I852">
        <v>1.7999999999999992</v>
      </c>
      <c r="J852">
        <v>0</v>
      </c>
      <c r="K852">
        <v>1.8</v>
      </c>
      <c r="L852">
        <v>1.8</v>
      </c>
    </row>
    <row r="853" spans="1:12" x14ac:dyDescent="0.25">
      <c r="A853">
        <v>24</v>
      </c>
      <c r="B853" t="s">
        <v>54</v>
      </c>
      <c r="C853" t="s">
        <v>20</v>
      </c>
      <c r="D853" t="s">
        <v>223</v>
      </c>
      <c r="E853" t="s">
        <v>4</v>
      </c>
      <c r="F853">
        <v>76</v>
      </c>
      <c r="G853">
        <v>245</v>
      </c>
      <c r="H853">
        <v>255</v>
      </c>
      <c r="I853">
        <v>250.27333333333334</v>
      </c>
      <c r="J853">
        <v>0</v>
      </c>
      <c r="K853">
        <v>245</v>
      </c>
      <c r="L853">
        <v>255</v>
      </c>
    </row>
    <row r="854" spans="1:12" x14ac:dyDescent="0.25">
      <c r="A854">
        <v>24</v>
      </c>
      <c r="B854" t="s">
        <v>54</v>
      </c>
      <c r="C854" t="s">
        <v>298</v>
      </c>
      <c r="D854" t="s">
        <v>270</v>
      </c>
      <c r="E854" t="s">
        <v>4</v>
      </c>
      <c r="F854">
        <v>14</v>
      </c>
      <c r="G854">
        <v>15</v>
      </c>
      <c r="H854">
        <v>18</v>
      </c>
      <c r="I854">
        <v>19.344827586206897</v>
      </c>
      <c r="J854">
        <v>0</v>
      </c>
      <c r="K854">
        <v>18</v>
      </c>
      <c r="L854">
        <v>21</v>
      </c>
    </row>
    <row r="855" spans="1:12" x14ac:dyDescent="0.25">
      <c r="A855">
        <v>24</v>
      </c>
      <c r="B855" t="s">
        <v>54</v>
      </c>
      <c r="C855" t="s">
        <v>298</v>
      </c>
      <c r="D855" t="s">
        <v>270</v>
      </c>
      <c r="E855" t="s">
        <v>4</v>
      </c>
      <c r="F855">
        <v>14</v>
      </c>
      <c r="G855">
        <v>16</v>
      </c>
      <c r="H855">
        <v>22</v>
      </c>
      <c r="I855">
        <v>23.347826086956523</v>
      </c>
      <c r="J855">
        <v>1.6869646713466</v>
      </c>
      <c r="K855">
        <v>22</v>
      </c>
      <c r="L855">
        <v>25</v>
      </c>
    </row>
    <row r="856" spans="1:12" x14ac:dyDescent="0.25">
      <c r="A856">
        <v>24</v>
      </c>
      <c r="B856" t="s">
        <v>53</v>
      </c>
      <c r="C856" t="s">
        <v>10</v>
      </c>
      <c r="D856" t="s">
        <v>56</v>
      </c>
      <c r="E856" t="s">
        <v>4</v>
      </c>
      <c r="F856">
        <v>51</v>
      </c>
      <c r="G856">
        <v>0</v>
      </c>
      <c r="H856">
        <v>2.5</v>
      </c>
      <c r="I856">
        <v>2.3611538461538464</v>
      </c>
      <c r="J856">
        <v>0.62361736295954218</v>
      </c>
      <c r="K856">
        <v>1.1000000000000001</v>
      </c>
      <c r="L856">
        <v>3.89</v>
      </c>
    </row>
    <row r="857" spans="1:12" x14ac:dyDescent="0.25">
      <c r="A857">
        <v>24</v>
      </c>
      <c r="B857" t="s">
        <v>53</v>
      </c>
      <c r="C857" t="s">
        <v>6</v>
      </c>
      <c r="D857" t="s">
        <v>56</v>
      </c>
      <c r="E857" t="s">
        <v>4</v>
      </c>
      <c r="F857">
        <v>80</v>
      </c>
      <c r="G857">
        <v>0</v>
      </c>
      <c r="H857">
        <v>0</v>
      </c>
      <c r="I857" t="e">
        <v>#DIV/0!</v>
      </c>
      <c r="J857" t="e">
        <v>#DIV/0!</v>
      </c>
      <c r="K857">
        <v>0</v>
      </c>
      <c r="L857">
        <v>0</v>
      </c>
    </row>
    <row r="858" spans="1:12" x14ac:dyDescent="0.25">
      <c r="A858">
        <v>24</v>
      </c>
      <c r="B858" t="s">
        <v>53</v>
      </c>
      <c r="C858" t="s">
        <v>24</v>
      </c>
      <c r="D858" t="s">
        <v>72</v>
      </c>
      <c r="E858" t="s">
        <v>4</v>
      </c>
      <c r="F858">
        <v>95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</row>
    <row r="859" spans="1:12" x14ac:dyDescent="0.25">
      <c r="A859">
        <v>24</v>
      </c>
      <c r="B859" t="s">
        <v>54</v>
      </c>
      <c r="C859" t="s">
        <v>8</v>
      </c>
      <c r="D859" t="s">
        <v>233</v>
      </c>
      <c r="E859" t="s">
        <v>4</v>
      </c>
      <c r="F859">
        <v>33</v>
      </c>
      <c r="G859">
        <v>6</v>
      </c>
      <c r="H859">
        <v>10</v>
      </c>
      <c r="I859">
        <v>9.4423076923076916</v>
      </c>
      <c r="J859">
        <v>0</v>
      </c>
      <c r="K859">
        <v>0</v>
      </c>
      <c r="L859">
        <v>24</v>
      </c>
    </row>
    <row r="860" spans="1:12" x14ac:dyDescent="0.25">
      <c r="A860">
        <v>24</v>
      </c>
      <c r="B860" t="s">
        <v>54</v>
      </c>
      <c r="C860" t="s">
        <v>12</v>
      </c>
      <c r="D860" t="s">
        <v>90</v>
      </c>
      <c r="E860" t="s">
        <v>4</v>
      </c>
      <c r="F860">
        <v>540</v>
      </c>
      <c r="G860">
        <v>32</v>
      </c>
      <c r="H860">
        <v>35</v>
      </c>
      <c r="I860">
        <v>31.449285714285711</v>
      </c>
      <c r="J860">
        <v>0</v>
      </c>
      <c r="K860">
        <v>0</v>
      </c>
      <c r="L860">
        <v>35.71</v>
      </c>
    </row>
    <row r="861" spans="1:12" x14ac:dyDescent="0.25">
      <c r="A861">
        <v>24</v>
      </c>
      <c r="B861" t="s">
        <v>54</v>
      </c>
      <c r="C861" t="s">
        <v>12</v>
      </c>
      <c r="D861" t="s">
        <v>91</v>
      </c>
      <c r="E861" t="s">
        <v>4</v>
      </c>
      <c r="F861">
        <v>540</v>
      </c>
      <c r="G861">
        <v>3.3</v>
      </c>
      <c r="H861">
        <v>5</v>
      </c>
      <c r="I861">
        <v>4.1671428571428573</v>
      </c>
      <c r="J861">
        <v>0</v>
      </c>
      <c r="K861">
        <v>0</v>
      </c>
      <c r="L861">
        <v>5.19</v>
      </c>
    </row>
    <row r="862" spans="1:12" x14ac:dyDescent="0.25">
      <c r="A862">
        <v>24</v>
      </c>
      <c r="B862" t="s">
        <v>54</v>
      </c>
      <c r="C862" t="s">
        <v>21</v>
      </c>
      <c r="D862" t="s">
        <v>179</v>
      </c>
      <c r="E862" t="s">
        <v>4</v>
      </c>
      <c r="F862">
        <v>301</v>
      </c>
      <c r="G862">
        <v>2</v>
      </c>
      <c r="H862">
        <v>8</v>
      </c>
      <c r="I862">
        <v>4.9411764705882355</v>
      </c>
      <c r="J862">
        <v>0</v>
      </c>
      <c r="K862">
        <v>3</v>
      </c>
      <c r="L862">
        <v>6</v>
      </c>
    </row>
    <row r="863" spans="1:12" x14ac:dyDescent="0.25">
      <c r="A863">
        <v>24</v>
      </c>
      <c r="B863" t="s">
        <v>54</v>
      </c>
      <c r="C863" t="s">
        <v>21</v>
      </c>
      <c r="D863" t="s">
        <v>180</v>
      </c>
      <c r="E863" t="s">
        <v>4</v>
      </c>
      <c r="F863">
        <v>301</v>
      </c>
      <c r="G863">
        <v>35</v>
      </c>
      <c r="H863">
        <v>36.5</v>
      </c>
      <c r="I863">
        <v>35.644117647058827</v>
      </c>
      <c r="J863">
        <v>0</v>
      </c>
      <c r="K863">
        <v>35</v>
      </c>
      <c r="L863">
        <v>36.5</v>
      </c>
    </row>
    <row r="864" spans="1:12" x14ac:dyDescent="0.25">
      <c r="A864">
        <v>24</v>
      </c>
      <c r="B864" t="s">
        <v>53</v>
      </c>
      <c r="C864" t="s">
        <v>21</v>
      </c>
      <c r="D864" t="s">
        <v>57</v>
      </c>
      <c r="E864" t="s">
        <v>4</v>
      </c>
      <c r="F864">
        <v>301</v>
      </c>
      <c r="G864">
        <v>34</v>
      </c>
      <c r="H864">
        <v>36</v>
      </c>
      <c r="I864">
        <v>36.072222222222223</v>
      </c>
      <c r="J864">
        <v>1.2366013935524847</v>
      </c>
      <c r="K864">
        <v>33</v>
      </c>
      <c r="L864">
        <v>37.799999999999997</v>
      </c>
    </row>
    <row r="865" spans="1:12" x14ac:dyDescent="0.25">
      <c r="A865">
        <v>24</v>
      </c>
      <c r="B865" t="s">
        <v>53</v>
      </c>
      <c r="C865" t="s">
        <v>21</v>
      </c>
      <c r="D865" t="s">
        <v>57</v>
      </c>
      <c r="E865" t="s">
        <v>4</v>
      </c>
      <c r="F865">
        <v>301</v>
      </c>
      <c r="G865">
        <v>50</v>
      </c>
      <c r="H865">
        <v>52</v>
      </c>
      <c r="I865">
        <v>50.26</v>
      </c>
      <c r="J865">
        <v>0.93718503481099391</v>
      </c>
      <c r="K865">
        <v>48</v>
      </c>
      <c r="L865">
        <v>51.8</v>
      </c>
    </row>
    <row r="866" spans="1:12" x14ac:dyDescent="0.25">
      <c r="A866">
        <v>24</v>
      </c>
      <c r="B866" t="s">
        <v>54</v>
      </c>
      <c r="C866" t="s">
        <v>14</v>
      </c>
      <c r="D866" t="s">
        <v>104</v>
      </c>
      <c r="E866" t="s">
        <v>4</v>
      </c>
      <c r="F866">
        <v>520</v>
      </c>
      <c r="G866">
        <v>2</v>
      </c>
      <c r="H866">
        <v>8</v>
      </c>
      <c r="I866">
        <v>6.173750000000001</v>
      </c>
      <c r="J866">
        <v>0</v>
      </c>
      <c r="K866">
        <v>4.5</v>
      </c>
      <c r="L866">
        <v>7.75</v>
      </c>
    </row>
    <row r="867" spans="1:12" x14ac:dyDescent="0.25">
      <c r="A867">
        <v>24</v>
      </c>
      <c r="B867" t="s">
        <v>54</v>
      </c>
      <c r="C867" t="s">
        <v>14</v>
      </c>
      <c r="D867" t="s">
        <v>105</v>
      </c>
      <c r="E867" t="s">
        <v>4</v>
      </c>
      <c r="F867">
        <v>520</v>
      </c>
      <c r="G867">
        <v>-2</v>
      </c>
      <c r="H867">
        <v>8</v>
      </c>
      <c r="I867">
        <v>5.4812499999999993</v>
      </c>
      <c r="J867">
        <v>0</v>
      </c>
      <c r="K867">
        <v>3.8</v>
      </c>
      <c r="L867">
        <v>7</v>
      </c>
    </row>
    <row r="868" spans="1:12" x14ac:dyDescent="0.25">
      <c r="A868">
        <v>24</v>
      </c>
      <c r="B868" t="s">
        <v>53</v>
      </c>
      <c r="C868" t="s">
        <v>14</v>
      </c>
      <c r="D868" t="s">
        <v>67</v>
      </c>
      <c r="E868" t="s">
        <v>4</v>
      </c>
      <c r="F868">
        <v>520</v>
      </c>
      <c r="G868">
        <v>1600</v>
      </c>
      <c r="H868">
        <v>2500</v>
      </c>
      <c r="I868">
        <v>1513.1083333333333</v>
      </c>
      <c r="J868">
        <v>85.686585278365911</v>
      </c>
      <c r="K868">
        <v>1439.73</v>
      </c>
      <c r="L868">
        <v>1676.89</v>
      </c>
    </row>
    <row r="869" spans="1:12" x14ac:dyDescent="0.25">
      <c r="A869">
        <v>24</v>
      </c>
      <c r="B869" t="s">
        <v>53</v>
      </c>
      <c r="C869" t="s">
        <v>14</v>
      </c>
      <c r="D869" t="s">
        <v>67</v>
      </c>
      <c r="E869" t="s">
        <v>4</v>
      </c>
      <c r="F869">
        <v>520</v>
      </c>
      <c r="G869">
        <v>1500</v>
      </c>
      <c r="H869">
        <v>2000</v>
      </c>
      <c r="I869">
        <v>1589.665</v>
      </c>
      <c r="J869">
        <v>242.34670711606574</v>
      </c>
      <c r="K869">
        <v>1418.3</v>
      </c>
      <c r="L869">
        <v>1761.03</v>
      </c>
    </row>
    <row r="870" spans="1:12" x14ac:dyDescent="0.25">
      <c r="A870">
        <v>24</v>
      </c>
      <c r="B870" t="s">
        <v>54</v>
      </c>
      <c r="C870" t="s">
        <v>16</v>
      </c>
      <c r="D870" t="s">
        <v>111</v>
      </c>
      <c r="E870" t="s">
        <v>4</v>
      </c>
      <c r="F870">
        <v>530</v>
      </c>
      <c r="G870">
        <v>2</v>
      </c>
      <c r="H870">
        <v>10</v>
      </c>
      <c r="I870">
        <v>5.081818181818182</v>
      </c>
      <c r="J870">
        <v>0</v>
      </c>
      <c r="K870">
        <v>3.4</v>
      </c>
      <c r="L870">
        <v>6</v>
      </c>
    </row>
    <row r="871" spans="1:12" x14ac:dyDescent="0.25">
      <c r="A871">
        <v>24</v>
      </c>
      <c r="B871" t="s">
        <v>54</v>
      </c>
      <c r="C871" t="s">
        <v>16</v>
      </c>
      <c r="D871" t="s">
        <v>109</v>
      </c>
      <c r="E871" t="s">
        <v>4</v>
      </c>
      <c r="F871">
        <v>530</v>
      </c>
      <c r="G871">
        <v>10</v>
      </c>
      <c r="H871">
        <v>14</v>
      </c>
      <c r="I871">
        <v>12.090909090909092</v>
      </c>
      <c r="J871">
        <v>0</v>
      </c>
      <c r="K871">
        <v>11</v>
      </c>
      <c r="L871">
        <v>13</v>
      </c>
    </row>
    <row r="872" spans="1:12" x14ac:dyDescent="0.25">
      <c r="A872">
        <v>24</v>
      </c>
      <c r="B872" t="s">
        <v>54</v>
      </c>
      <c r="C872" t="s">
        <v>16</v>
      </c>
      <c r="D872" t="s">
        <v>110</v>
      </c>
      <c r="E872" t="s">
        <v>4</v>
      </c>
      <c r="F872">
        <v>530</v>
      </c>
      <c r="G872">
        <v>20</v>
      </c>
      <c r="H872">
        <v>60</v>
      </c>
      <c r="I872">
        <v>24.872727272727275</v>
      </c>
      <c r="J872">
        <v>0</v>
      </c>
      <c r="K872">
        <v>18</v>
      </c>
      <c r="L872">
        <v>35</v>
      </c>
    </row>
    <row r="873" spans="1:12" x14ac:dyDescent="0.25">
      <c r="A873">
        <v>24</v>
      </c>
      <c r="B873" t="s">
        <v>53</v>
      </c>
      <c r="C873" t="s">
        <v>16</v>
      </c>
      <c r="D873" t="s">
        <v>67</v>
      </c>
      <c r="E873" t="s">
        <v>4</v>
      </c>
      <c r="F873">
        <v>530</v>
      </c>
      <c r="G873">
        <v>1800</v>
      </c>
      <c r="H873">
        <v>2500</v>
      </c>
      <c r="I873">
        <v>1787.0316666666668</v>
      </c>
      <c r="J873">
        <v>48.977824821468189</v>
      </c>
      <c r="K873">
        <v>1709.14</v>
      </c>
      <c r="L873">
        <v>1872</v>
      </c>
    </row>
    <row r="874" spans="1:12" x14ac:dyDescent="0.25">
      <c r="A874">
        <v>24</v>
      </c>
      <c r="B874" t="s">
        <v>53</v>
      </c>
      <c r="C874" t="s">
        <v>16</v>
      </c>
      <c r="D874" t="s">
        <v>70</v>
      </c>
      <c r="E874" t="s">
        <v>4</v>
      </c>
      <c r="F874">
        <v>530</v>
      </c>
      <c r="G874">
        <v>46</v>
      </c>
      <c r="H874">
        <v>52</v>
      </c>
      <c r="I874">
        <v>48.74</v>
      </c>
      <c r="J874">
        <v>1.9677779346257553</v>
      </c>
      <c r="K874">
        <v>45.86</v>
      </c>
      <c r="L874">
        <v>50.68</v>
      </c>
    </row>
    <row r="875" spans="1:12" x14ac:dyDescent="0.25">
      <c r="A875">
        <v>24</v>
      </c>
      <c r="B875" t="s">
        <v>54</v>
      </c>
      <c r="C875" t="s">
        <v>13</v>
      </c>
      <c r="D875" t="s">
        <v>98</v>
      </c>
      <c r="E875" t="s">
        <v>4</v>
      </c>
      <c r="F875">
        <v>552</v>
      </c>
      <c r="G875">
        <v>134</v>
      </c>
      <c r="H875">
        <v>140</v>
      </c>
      <c r="I875">
        <v>134.81666666666666</v>
      </c>
      <c r="J875">
        <v>0</v>
      </c>
      <c r="K875">
        <v>134.5</v>
      </c>
      <c r="L875">
        <v>135.30000000000001</v>
      </c>
    </row>
    <row r="876" spans="1:12" x14ac:dyDescent="0.25">
      <c r="A876">
        <v>24</v>
      </c>
      <c r="B876" t="s">
        <v>54</v>
      </c>
      <c r="C876" t="s">
        <v>23</v>
      </c>
      <c r="D876" t="s">
        <v>242</v>
      </c>
      <c r="E876" t="s">
        <v>4</v>
      </c>
      <c r="F876">
        <v>86</v>
      </c>
      <c r="G876">
        <v>105</v>
      </c>
      <c r="H876">
        <v>120</v>
      </c>
      <c r="I876">
        <v>111.44500000000001</v>
      </c>
      <c r="J876">
        <v>0</v>
      </c>
      <c r="K876">
        <v>107.9</v>
      </c>
      <c r="L876">
        <v>115</v>
      </c>
    </row>
    <row r="877" spans="1:12" x14ac:dyDescent="0.25">
      <c r="A877">
        <v>24</v>
      </c>
      <c r="B877" t="s">
        <v>54</v>
      </c>
      <c r="C877" t="s">
        <v>23</v>
      </c>
      <c r="D877" t="s">
        <v>241</v>
      </c>
      <c r="E877" t="s">
        <v>4</v>
      </c>
      <c r="F877">
        <v>86</v>
      </c>
      <c r="G877">
        <v>0</v>
      </c>
      <c r="H877">
        <v>60</v>
      </c>
      <c r="I877">
        <v>12.2075</v>
      </c>
      <c r="J877">
        <v>0</v>
      </c>
      <c r="K877">
        <v>0</v>
      </c>
      <c r="L877">
        <v>35.700000000000003</v>
      </c>
    </row>
    <row r="878" spans="1:12" x14ac:dyDescent="0.25">
      <c r="A878">
        <v>24</v>
      </c>
      <c r="B878" t="s">
        <v>54</v>
      </c>
      <c r="C878" t="s">
        <v>23</v>
      </c>
      <c r="D878" t="s">
        <v>266</v>
      </c>
      <c r="E878" t="s">
        <v>4</v>
      </c>
      <c r="F878">
        <v>86</v>
      </c>
      <c r="G878">
        <v>0</v>
      </c>
      <c r="H878">
        <v>0</v>
      </c>
      <c r="I878" t="e">
        <v>#DIV/0!</v>
      </c>
      <c r="J878" t="e">
        <v>#DIV/0!</v>
      </c>
      <c r="K878">
        <v>0</v>
      </c>
      <c r="L878">
        <v>0</v>
      </c>
    </row>
    <row r="879" spans="1:12" x14ac:dyDescent="0.25">
      <c r="A879">
        <v>24</v>
      </c>
      <c r="B879" t="s">
        <v>54</v>
      </c>
      <c r="C879" t="s">
        <v>23</v>
      </c>
      <c r="D879" t="s">
        <v>267</v>
      </c>
      <c r="E879" t="s">
        <v>4</v>
      </c>
      <c r="F879">
        <v>86</v>
      </c>
      <c r="G879">
        <v>0</v>
      </c>
      <c r="H879">
        <v>0</v>
      </c>
      <c r="I879" t="e">
        <v>#DIV/0!</v>
      </c>
      <c r="J879" t="e">
        <v>#DIV/0!</v>
      </c>
      <c r="K879">
        <v>0</v>
      </c>
      <c r="L879">
        <v>0</v>
      </c>
    </row>
    <row r="880" spans="1:12" x14ac:dyDescent="0.25">
      <c r="A880">
        <v>25</v>
      </c>
      <c r="B880" t="s">
        <v>53</v>
      </c>
      <c r="C880" t="s">
        <v>18</v>
      </c>
      <c r="D880" t="s">
        <v>55</v>
      </c>
      <c r="E880" t="s">
        <v>4</v>
      </c>
      <c r="F880">
        <v>55</v>
      </c>
      <c r="G880">
        <v>0</v>
      </c>
      <c r="H880">
        <v>2.5</v>
      </c>
      <c r="I880">
        <v>1.8592592592592594</v>
      </c>
      <c r="J880">
        <v>0.60267282607564698</v>
      </c>
      <c r="K880">
        <v>0.9</v>
      </c>
      <c r="L880">
        <v>0</v>
      </c>
    </row>
    <row r="881" spans="1:12" x14ac:dyDescent="0.25">
      <c r="A881">
        <v>25</v>
      </c>
      <c r="B881" t="s">
        <v>54</v>
      </c>
      <c r="C881" t="s">
        <v>18</v>
      </c>
      <c r="D881" t="s">
        <v>114</v>
      </c>
      <c r="E881" t="s">
        <v>4</v>
      </c>
      <c r="F881">
        <v>55</v>
      </c>
      <c r="G881">
        <v>0.5</v>
      </c>
      <c r="H881">
        <v>0.6</v>
      </c>
      <c r="I881">
        <v>3.6874999999999969</v>
      </c>
      <c r="J881">
        <v>1.1279877210074441E-16</v>
      </c>
      <c r="K881">
        <v>0.5</v>
      </c>
      <c r="L881">
        <v>100.5</v>
      </c>
    </row>
    <row r="882" spans="1:12" x14ac:dyDescent="0.25">
      <c r="A882">
        <v>25</v>
      </c>
      <c r="B882" t="s">
        <v>54</v>
      </c>
      <c r="C882" t="s">
        <v>18</v>
      </c>
      <c r="D882" t="s">
        <v>115</v>
      </c>
      <c r="E882" t="s">
        <v>4</v>
      </c>
      <c r="F882">
        <v>55</v>
      </c>
      <c r="G882">
        <v>0.5</v>
      </c>
      <c r="H882">
        <v>2</v>
      </c>
      <c r="I882">
        <v>3.3531249999999995</v>
      </c>
      <c r="J882">
        <v>0</v>
      </c>
      <c r="K882">
        <v>1.8</v>
      </c>
      <c r="L882">
        <v>5</v>
      </c>
    </row>
    <row r="883" spans="1:12" x14ac:dyDescent="0.25">
      <c r="A883">
        <v>25</v>
      </c>
      <c r="B883" t="s">
        <v>54</v>
      </c>
      <c r="C883" t="s">
        <v>18</v>
      </c>
      <c r="D883" t="s">
        <v>116</v>
      </c>
      <c r="E883" t="s">
        <v>4</v>
      </c>
      <c r="F883">
        <v>55</v>
      </c>
      <c r="G883">
        <v>50</v>
      </c>
      <c r="H883">
        <v>300</v>
      </c>
      <c r="I883">
        <v>310.05312500000002</v>
      </c>
      <c r="J883">
        <v>0</v>
      </c>
      <c r="K883">
        <v>234.2</v>
      </c>
      <c r="L883">
        <v>416.8</v>
      </c>
    </row>
    <row r="884" spans="1:12" x14ac:dyDescent="0.25">
      <c r="A884">
        <v>25</v>
      </c>
      <c r="B884" t="s">
        <v>53</v>
      </c>
      <c r="C884" t="s">
        <v>19</v>
      </c>
      <c r="D884" t="s">
        <v>56</v>
      </c>
      <c r="E884" t="s">
        <v>4</v>
      </c>
      <c r="F884">
        <v>75</v>
      </c>
      <c r="G884">
        <v>0</v>
      </c>
      <c r="H884">
        <v>0.09</v>
      </c>
      <c r="I884">
        <v>0.12213333333333336</v>
      </c>
      <c r="J884">
        <v>0.10990528272640566</v>
      </c>
      <c r="K884">
        <v>0.04</v>
      </c>
      <c r="L884">
        <v>0.83</v>
      </c>
    </row>
    <row r="885" spans="1:12" x14ac:dyDescent="0.25">
      <c r="A885">
        <v>25</v>
      </c>
      <c r="B885" t="s">
        <v>54</v>
      </c>
      <c r="C885" t="s">
        <v>19</v>
      </c>
      <c r="D885" t="s">
        <v>122</v>
      </c>
      <c r="E885" t="s">
        <v>4</v>
      </c>
      <c r="F885">
        <v>75</v>
      </c>
      <c r="G885">
        <v>2</v>
      </c>
      <c r="H885">
        <v>6</v>
      </c>
      <c r="I885">
        <v>5.2857142857142856</v>
      </c>
      <c r="J885">
        <v>0</v>
      </c>
      <c r="K885">
        <v>3</v>
      </c>
      <c r="L885">
        <v>0</v>
      </c>
    </row>
    <row r="886" spans="1:12" x14ac:dyDescent="0.25">
      <c r="A886">
        <v>25</v>
      </c>
      <c r="B886" t="s">
        <v>54</v>
      </c>
      <c r="C886" t="s">
        <v>19</v>
      </c>
      <c r="D886" t="s">
        <v>123</v>
      </c>
      <c r="E886" t="s">
        <v>4</v>
      </c>
      <c r="F886">
        <v>75</v>
      </c>
      <c r="G886">
        <v>1.6</v>
      </c>
      <c r="H886">
        <v>1.8</v>
      </c>
      <c r="I886">
        <v>1.6314285714285717</v>
      </c>
      <c r="J886">
        <v>1.3517178208634536E-15</v>
      </c>
      <c r="K886">
        <v>1.5</v>
      </c>
      <c r="L886">
        <v>1.8</v>
      </c>
    </row>
    <row r="887" spans="1:12" x14ac:dyDescent="0.25">
      <c r="A887">
        <v>25</v>
      </c>
      <c r="B887" t="s">
        <v>54</v>
      </c>
      <c r="C887" t="s">
        <v>19</v>
      </c>
      <c r="D887" t="s">
        <v>126</v>
      </c>
      <c r="E887" t="s">
        <v>4</v>
      </c>
      <c r="F887">
        <v>75</v>
      </c>
      <c r="G887">
        <v>180</v>
      </c>
      <c r="H887">
        <v>200</v>
      </c>
      <c r="I887">
        <v>181.75714285714287</v>
      </c>
      <c r="J887">
        <v>0</v>
      </c>
      <c r="K887">
        <v>169.1</v>
      </c>
      <c r="L887">
        <v>200</v>
      </c>
    </row>
    <row r="888" spans="1:12" x14ac:dyDescent="0.25">
      <c r="A888">
        <v>25</v>
      </c>
      <c r="B888" t="s">
        <v>54</v>
      </c>
      <c r="C888" t="s">
        <v>19</v>
      </c>
      <c r="D888" t="s">
        <v>127</v>
      </c>
      <c r="E888" t="s">
        <v>4</v>
      </c>
      <c r="F888">
        <v>75</v>
      </c>
      <c r="G888">
        <v>16</v>
      </c>
      <c r="H888">
        <v>20</v>
      </c>
      <c r="I888">
        <v>20</v>
      </c>
      <c r="J888">
        <v>0</v>
      </c>
      <c r="K888">
        <v>20</v>
      </c>
      <c r="L888">
        <v>20</v>
      </c>
    </row>
    <row r="889" spans="1:12" x14ac:dyDescent="0.25">
      <c r="A889">
        <v>25</v>
      </c>
      <c r="B889" t="s">
        <v>53</v>
      </c>
      <c r="C889" t="s">
        <v>20</v>
      </c>
      <c r="D889" t="s">
        <v>56</v>
      </c>
      <c r="E889" t="s">
        <v>4</v>
      </c>
      <c r="F889">
        <v>76</v>
      </c>
      <c r="G889">
        <v>0</v>
      </c>
      <c r="H889">
        <v>0.09</v>
      </c>
      <c r="I889">
        <v>8.3333333333333329E-2</v>
      </c>
      <c r="J889">
        <v>2.4951931188917951E-2</v>
      </c>
      <c r="K889">
        <v>0.03</v>
      </c>
      <c r="L889">
        <v>0.19</v>
      </c>
    </row>
    <row r="890" spans="1:12" x14ac:dyDescent="0.25">
      <c r="A890">
        <v>25</v>
      </c>
      <c r="B890" t="s">
        <v>54</v>
      </c>
      <c r="C890" t="s">
        <v>20</v>
      </c>
      <c r="D890" t="s">
        <v>128</v>
      </c>
      <c r="E890" t="s">
        <v>4</v>
      </c>
      <c r="F890">
        <v>76</v>
      </c>
      <c r="G890">
        <v>0</v>
      </c>
      <c r="H890">
        <v>5</v>
      </c>
      <c r="I890">
        <v>2.3949999999999996</v>
      </c>
      <c r="J890">
        <v>0</v>
      </c>
      <c r="K890">
        <v>1.3</v>
      </c>
      <c r="L890">
        <v>5</v>
      </c>
    </row>
    <row r="891" spans="1:12" x14ac:dyDescent="0.25">
      <c r="A891">
        <v>25</v>
      </c>
      <c r="B891" t="s">
        <v>54</v>
      </c>
      <c r="C891" t="s">
        <v>20</v>
      </c>
      <c r="D891" t="s">
        <v>129</v>
      </c>
      <c r="E891" t="s">
        <v>4</v>
      </c>
      <c r="F891">
        <v>76</v>
      </c>
      <c r="G891">
        <v>1.5</v>
      </c>
      <c r="H891">
        <v>2</v>
      </c>
      <c r="I891">
        <v>1.7974999999999988</v>
      </c>
      <c r="J891">
        <v>0</v>
      </c>
      <c r="K891">
        <v>1.7</v>
      </c>
      <c r="L891">
        <v>1.8</v>
      </c>
    </row>
    <row r="892" spans="1:12" x14ac:dyDescent="0.25">
      <c r="A892">
        <v>25</v>
      </c>
      <c r="B892" t="s">
        <v>54</v>
      </c>
      <c r="C892" t="s">
        <v>20</v>
      </c>
      <c r="D892" t="s">
        <v>223</v>
      </c>
      <c r="E892" t="s">
        <v>4</v>
      </c>
      <c r="F892">
        <v>76</v>
      </c>
      <c r="G892">
        <v>245</v>
      </c>
      <c r="H892">
        <v>255</v>
      </c>
      <c r="I892">
        <v>250.92500000000001</v>
      </c>
      <c r="J892">
        <v>0</v>
      </c>
      <c r="K892">
        <v>245</v>
      </c>
      <c r="L892">
        <v>255</v>
      </c>
    </row>
    <row r="893" spans="1:12" x14ac:dyDescent="0.25">
      <c r="A893">
        <v>25</v>
      </c>
      <c r="B893" t="s">
        <v>54</v>
      </c>
      <c r="C893" t="s">
        <v>298</v>
      </c>
      <c r="D893" t="s">
        <v>270</v>
      </c>
      <c r="E893" t="s">
        <v>4</v>
      </c>
      <c r="F893">
        <v>14</v>
      </c>
      <c r="G893">
        <v>0</v>
      </c>
      <c r="H893">
        <v>0</v>
      </c>
      <c r="I893" t="e">
        <v>#DIV/0!</v>
      </c>
      <c r="J893" t="e">
        <v>#DIV/0!</v>
      </c>
      <c r="K893">
        <v>0</v>
      </c>
      <c r="L893">
        <v>0</v>
      </c>
    </row>
    <row r="894" spans="1:12" x14ac:dyDescent="0.25">
      <c r="A894">
        <v>25</v>
      </c>
      <c r="B894" t="s">
        <v>54</v>
      </c>
      <c r="C894" t="s">
        <v>298</v>
      </c>
      <c r="D894" t="s">
        <v>270</v>
      </c>
      <c r="E894" t="s">
        <v>4</v>
      </c>
      <c r="F894">
        <v>14</v>
      </c>
      <c r="G894">
        <v>0</v>
      </c>
      <c r="H894">
        <v>0</v>
      </c>
      <c r="I894" t="e">
        <v>#DIV/0!</v>
      </c>
      <c r="J894" t="e">
        <v>#DIV/0!</v>
      </c>
      <c r="K894">
        <v>0</v>
      </c>
      <c r="L894">
        <v>0</v>
      </c>
    </row>
    <row r="895" spans="1:12" x14ac:dyDescent="0.25">
      <c r="A895">
        <v>25</v>
      </c>
      <c r="B895" t="s">
        <v>53</v>
      </c>
      <c r="C895" t="s">
        <v>10</v>
      </c>
      <c r="D895" t="s">
        <v>56</v>
      </c>
      <c r="E895" t="s">
        <v>4</v>
      </c>
      <c r="F895">
        <v>51</v>
      </c>
      <c r="G895">
        <v>0</v>
      </c>
      <c r="H895">
        <v>2.5</v>
      </c>
      <c r="I895">
        <v>2.5836842105263158</v>
      </c>
      <c r="J895">
        <v>1.2006026751701546</v>
      </c>
      <c r="K895">
        <v>0.19</v>
      </c>
      <c r="L895">
        <v>6.18</v>
      </c>
    </row>
    <row r="896" spans="1:12" x14ac:dyDescent="0.25">
      <c r="A896">
        <v>25</v>
      </c>
      <c r="B896" t="s">
        <v>53</v>
      </c>
      <c r="C896" t="s">
        <v>6</v>
      </c>
      <c r="D896" t="s">
        <v>56</v>
      </c>
      <c r="E896" t="s">
        <v>4</v>
      </c>
      <c r="F896">
        <v>80</v>
      </c>
      <c r="G896">
        <v>0</v>
      </c>
      <c r="H896">
        <v>0</v>
      </c>
      <c r="I896" t="e">
        <v>#DIV/0!</v>
      </c>
      <c r="J896" t="e">
        <v>#DIV/0!</v>
      </c>
      <c r="K896">
        <v>0</v>
      </c>
      <c r="L896">
        <v>0</v>
      </c>
    </row>
    <row r="897" spans="1:12" x14ac:dyDescent="0.25">
      <c r="A897">
        <v>25</v>
      </c>
      <c r="B897" t="s">
        <v>53</v>
      </c>
      <c r="C897" t="s">
        <v>24</v>
      </c>
      <c r="D897" t="s">
        <v>72</v>
      </c>
      <c r="E897" t="s">
        <v>4</v>
      </c>
      <c r="F897">
        <v>95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</row>
    <row r="898" spans="1:12" x14ac:dyDescent="0.25">
      <c r="A898">
        <v>25</v>
      </c>
      <c r="B898" t="s">
        <v>54</v>
      </c>
      <c r="C898" t="s">
        <v>8</v>
      </c>
      <c r="D898" t="s">
        <v>233</v>
      </c>
      <c r="E898" t="s">
        <v>4</v>
      </c>
      <c r="F898">
        <v>33</v>
      </c>
      <c r="G898">
        <v>6</v>
      </c>
      <c r="H898">
        <v>10</v>
      </c>
      <c r="I898">
        <v>9.84</v>
      </c>
      <c r="J898">
        <v>0</v>
      </c>
      <c r="K898">
        <v>0</v>
      </c>
      <c r="L898">
        <v>20</v>
      </c>
    </row>
    <row r="899" spans="1:12" x14ac:dyDescent="0.25">
      <c r="A899">
        <v>25</v>
      </c>
      <c r="B899" t="s">
        <v>54</v>
      </c>
      <c r="C899" t="s">
        <v>12</v>
      </c>
      <c r="D899" t="s">
        <v>90</v>
      </c>
      <c r="E899" t="s">
        <v>4</v>
      </c>
      <c r="F899">
        <v>540</v>
      </c>
      <c r="G899">
        <v>32</v>
      </c>
      <c r="H899">
        <v>35</v>
      </c>
      <c r="I899">
        <v>29.09933333333333</v>
      </c>
      <c r="J899">
        <v>0</v>
      </c>
      <c r="K899">
        <v>0</v>
      </c>
      <c r="L899">
        <v>34.93</v>
      </c>
    </row>
    <row r="900" spans="1:12" x14ac:dyDescent="0.25">
      <c r="A900">
        <v>25</v>
      </c>
      <c r="B900" t="s">
        <v>54</v>
      </c>
      <c r="C900" t="s">
        <v>12</v>
      </c>
      <c r="D900" t="s">
        <v>91</v>
      </c>
      <c r="E900" t="s">
        <v>4</v>
      </c>
      <c r="F900">
        <v>540</v>
      </c>
      <c r="G900">
        <v>3.3</v>
      </c>
      <c r="H900">
        <v>5</v>
      </c>
      <c r="I900">
        <v>4.3379999999999992</v>
      </c>
      <c r="J900">
        <v>0</v>
      </c>
      <c r="K900">
        <v>3.93</v>
      </c>
      <c r="L900">
        <v>4.7</v>
      </c>
    </row>
    <row r="901" spans="1:12" x14ac:dyDescent="0.25">
      <c r="A901">
        <v>25</v>
      </c>
      <c r="B901" t="s">
        <v>54</v>
      </c>
      <c r="C901" t="s">
        <v>21</v>
      </c>
      <c r="D901" t="s">
        <v>179</v>
      </c>
      <c r="E901" t="s">
        <v>4</v>
      </c>
      <c r="F901">
        <v>301</v>
      </c>
      <c r="G901">
        <v>2</v>
      </c>
      <c r="H901">
        <v>8</v>
      </c>
      <c r="I901">
        <v>4.4400000000000004</v>
      </c>
      <c r="J901">
        <v>0</v>
      </c>
      <c r="K901">
        <v>3</v>
      </c>
      <c r="L901">
        <v>6</v>
      </c>
    </row>
    <row r="902" spans="1:12" x14ac:dyDescent="0.25">
      <c r="A902">
        <v>25</v>
      </c>
      <c r="B902" t="s">
        <v>54</v>
      </c>
      <c r="C902" t="s">
        <v>21</v>
      </c>
      <c r="D902" t="s">
        <v>180</v>
      </c>
      <c r="E902" t="s">
        <v>4</v>
      </c>
      <c r="F902">
        <v>301</v>
      </c>
      <c r="G902">
        <v>35</v>
      </c>
      <c r="H902">
        <v>36.5</v>
      </c>
      <c r="I902">
        <v>35.672000000000004</v>
      </c>
      <c r="J902">
        <v>0</v>
      </c>
      <c r="K902">
        <v>35</v>
      </c>
      <c r="L902">
        <v>36.700000000000003</v>
      </c>
    </row>
    <row r="903" spans="1:12" x14ac:dyDescent="0.25">
      <c r="A903">
        <v>25</v>
      </c>
      <c r="B903" t="s">
        <v>53</v>
      </c>
      <c r="C903" t="s">
        <v>21</v>
      </c>
      <c r="D903" t="s">
        <v>57</v>
      </c>
      <c r="E903" t="s">
        <v>4</v>
      </c>
      <c r="F903">
        <v>301</v>
      </c>
      <c r="G903">
        <v>34</v>
      </c>
      <c r="H903">
        <v>36</v>
      </c>
      <c r="I903">
        <v>35.6</v>
      </c>
      <c r="J903">
        <v>1.6328655792807933</v>
      </c>
      <c r="K903">
        <v>33</v>
      </c>
      <c r="L903">
        <v>38.5</v>
      </c>
    </row>
    <row r="904" spans="1:12" x14ac:dyDescent="0.25">
      <c r="A904">
        <v>25</v>
      </c>
      <c r="B904" t="s">
        <v>53</v>
      </c>
      <c r="C904" t="s">
        <v>21</v>
      </c>
      <c r="D904" t="s">
        <v>57</v>
      </c>
      <c r="E904" t="s">
        <v>4</v>
      </c>
      <c r="F904">
        <v>301</v>
      </c>
      <c r="G904">
        <v>50</v>
      </c>
      <c r="H904">
        <v>52</v>
      </c>
      <c r="I904">
        <v>50.470588235294123</v>
      </c>
      <c r="J904">
        <v>1.2498823474043235</v>
      </c>
      <c r="K904">
        <v>49</v>
      </c>
      <c r="L904">
        <v>53.2</v>
      </c>
    </row>
    <row r="905" spans="1:12" x14ac:dyDescent="0.25">
      <c r="A905">
        <v>25</v>
      </c>
      <c r="B905" t="s">
        <v>54</v>
      </c>
      <c r="C905" t="s">
        <v>14</v>
      </c>
      <c r="D905" t="s">
        <v>104</v>
      </c>
      <c r="E905" t="s">
        <v>4</v>
      </c>
      <c r="F905">
        <v>520</v>
      </c>
      <c r="G905">
        <v>2</v>
      </c>
      <c r="H905">
        <v>8</v>
      </c>
      <c r="I905">
        <v>6.70857142857143</v>
      </c>
      <c r="J905">
        <v>0</v>
      </c>
      <c r="K905">
        <v>4.2</v>
      </c>
      <c r="L905">
        <v>7.9</v>
      </c>
    </row>
    <row r="906" spans="1:12" x14ac:dyDescent="0.25">
      <c r="A906">
        <v>25</v>
      </c>
      <c r="B906" t="s">
        <v>54</v>
      </c>
      <c r="C906" t="s">
        <v>14</v>
      </c>
      <c r="D906" t="s">
        <v>105</v>
      </c>
      <c r="E906" t="s">
        <v>4</v>
      </c>
      <c r="F906">
        <v>520</v>
      </c>
      <c r="G906">
        <v>-2</v>
      </c>
      <c r="H906">
        <v>8</v>
      </c>
      <c r="I906">
        <v>6.1571428571428584</v>
      </c>
      <c r="J906">
        <v>0</v>
      </c>
      <c r="K906">
        <v>4.0999999999999996</v>
      </c>
      <c r="L906">
        <v>7.4</v>
      </c>
    </row>
    <row r="907" spans="1:12" x14ac:dyDescent="0.25">
      <c r="A907">
        <v>25</v>
      </c>
      <c r="B907" t="s">
        <v>53</v>
      </c>
      <c r="C907" t="s">
        <v>14</v>
      </c>
      <c r="D907" t="s">
        <v>67</v>
      </c>
      <c r="E907" t="s">
        <v>4</v>
      </c>
      <c r="F907">
        <v>520</v>
      </c>
      <c r="G907">
        <v>0</v>
      </c>
      <c r="H907">
        <v>0</v>
      </c>
      <c r="I907" t="e">
        <v>#DIV/0!</v>
      </c>
      <c r="J907" t="e">
        <v>#DIV/0!</v>
      </c>
      <c r="K907">
        <v>0</v>
      </c>
      <c r="L907">
        <v>0</v>
      </c>
    </row>
    <row r="908" spans="1:12" x14ac:dyDescent="0.25">
      <c r="A908">
        <v>25</v>
      </c>
      <c r="B908" t="s">
        <v>53</v>
      </c>
      <c r="C908" t="s">
        <v>14</v>
      </c>
      <c r="D908" t="s">
        <v>67</v>
      </c>
      <c r="E908" t="s">
        <v>4</v>
      </c>
      <c r="F908">
        <v>520</v>
      </c>
      <c r="G908">
        <v>0</v>
      </c>
      <c r="H908">
        <v>0</v>
      </c>
      <c r="I908" t="e">
        <v>#DIV/0!</v>
      </c>
      <c r="J908" t="e">
        <v>#DIV/0!</v>
      </c>
      <c r="K908">
        <v>0</v>
      </c>
      <c r="L908">
        <v>0</v>
      </c>
    </row>
    <row r="909" spans="1:12" x14ac:dyDescent="0.25">
      <c r="A909">
        <v>25</v>
      </c>
      <c r="B909" t="s">
        <v>54</v>
      </c>
      <c r="C909" t="s">
        <v>16</v>
      </c>
      <c r="D909" t="s">
        <v>111</v>
      </c>
      <c r="E909" t="s">
        <v>4</v>
      </c>
      <c r="F909">
        <v>530</v>
      </c>
      <c r="G909">
        <v>2</v>
      </c>
      <c r="H909">
        <v>10</v>
      </c>
      <c r="I909">
        <v>4.3636363636363633</v>
      </c>
      <c r="J909">
        <v>0</v>
      </c>
      <c r="K909">
        <v>3.2</v>
      </c>
      <c r="L909">
        <v>5.2</v>
      </c>
    </row>
    <row r="910" spans="1:12" x14ac:dyDescent="0.25">
      <c r="A910">
        <v>25</v>
      </c>
      <c r="B910" t="s">
        <v>54</v>
      </c>
      <c r="C910" t="s">
        <v>16</v>
      </c>
      <c r="D910" t="s">
        <v>109</v>
      </c>
      <c r="E910" t="s">
        <v>4</v>
      </c>
      <c r="F910">
        <v>530</v>
      </c>
      <c r="G910">
        <v>10</v>
      </c>
      <c r="H910">
        <v>14</v>
      </c>
      <c r="I910">
        <v>11.990909090909092</v>
      </c>
      <c r="J910">
        <v>0</v>
      </c>
      <c r="K910">
        <v>10.9</v>
      </c>
      <c r="L910">
        <v>13</v>
      </c>
    </row>
    <row r="911" spans="1:12" x14ac:dyDescent="0.25">
      <c r="A911">
        <v>25</v>
      </c>
      <c r="B911" t="s">
        <v>54</v>
      </c>
      <c r="C911" t="s">
        <v>16</v>
      </c>
      <c r="D911" t="s">
        <v>110</v>
      </c>
      <c r="E911" t="s">
        <v>4</v>
      </c>
      <c r="F911">
        <v>530</v>
      </c>
      <c r="G911">
        <v>20</v>
      </c>
      <c r="H911">
        <v>60</v>
      </c>
      <c r="I911">
        <v>22.772727272727273</v>
      </c>
      <c r="J911">
        <v>0</v>
      </c>
      <c r="K911">
        <v>14</v>
      </c>
      <c r="L911">
        <v>26</v>
      </c>
    </row>
    <row r="912" spans="1:12" x14ac:dyDescent="0.25">
      <c r="A912">
        <v>25</v>
      </c>
      <c r="B912" t="s">
        <v>53</v>
      </c>
      <c r="C912" t="s">
        <v>16</v>
      </c>
      <c r="D912" t="s">
        <v>67</v>
      </c>
      <c r="E912" t="s">
        <v>4</v>
      </c>
      <c r="F912">
        <v>530</v>
      </c>
      <c r="G912">
        <v>0</v>
      </c>
      <c r="H912">
        <v>0</v>
      </c>
      <c r="I912" t="e">
        <v>#DIV/0!</v>
      </c>
      <c r="J912" t="e">
        <v>#DIV/0!</v>
      </c>
      <c r="K912">
        <v>0</v>
      </c>
      <c r="L912">
        <v>0</v>
      </c>
    </row>
    <row r="913" spans="1:12" x14ac:dyDescent="0.25">
      <c r="A913">
        <v>25</v>
      </c>
      <c r="B913" t="s">
        <v>53</v>
      </c>
      <c r="C913" t="s">
        <v>16</v>
      </c>
      <c r="D913" t="s">
        <v>70</v>
      </c>
      <c r="E913" t="s">
        <v>4</v>
      </c>
      <c r="F913">
        <v>530</v>
      </c>
      <c r="G913">
        <v>46</v>
      </c>
      <c r="H913">
        <v>52</v>
      </c>
      <c r="I913">
        <v>47.304000000000002</v>
      </c>
      <c r="J913">
        <v>1.1357068283672496</v>
      </c>
      <c r="K913">
        <v>46.39</v>
      </c>
      <c r="L913">
        <v>49.23</v>
      </c>
    </row>
    <row r="914" spans="1:12" x14ac:dyDescent="0.25">
      <c r="A914">
        <v>25</v>
      </c>
      <c r="B914" t="s">
        <v>54</v>
      </c>
      <c r="C914" t="s">
        <v>13</v>
      </c>
      <c r="D914" t="s">
        <v>98</v>
      </c>
      <c r="E914" t="s">
        <v>4</v>
      </c>
      <c r="F914">
        <v>552</v>
      </c>
      <c r="G914">
        <v>134</v>
      </c>
      <c r="H914">
        <v>140</v>
      </c>
      <c r="I914">
        <v>335.12</v>
      </c>
      <c r="J914">
        <v>0</v>
      </c>
      <c r="K914">
        <v>134.80000000000001</v>
      </c>
      <c r="L914">
        <v>1136</v>
      </c>
    </row>
    <row r="915" spans="1:12" x14ac:dyDescent="0.25">
      <c r="A915">
        <v>25</v>
      </c>
      <c r="B915" t="s">
        <v>54</v>
      </c>
      <c r="C915" t="s">
        <v>23</v>
      </c>
      <c r="D915" t="s">
        <v>242</v>
      </c>
      <c r="E915" t="s">
        <v>4</v>
      </c>
      <c r="F915">
        <v>86</v>
      </c>
      <c r="G915">
        <v>105</v>
      </c>
      <c r="H915">
        <v>120</v>
      </c>
      <c r="I915">
        <v>110.47857142857141</v>
      </c>
      <c r="J915">
        <v>0</v>
      </c>
      <c r="K915">
        <v>107.6</v>
      </c>
      <c r="L915">
        <v>113</v>
      </c>
    </row>
    <row r="916" spans="1:12" x14ac:dyDescent="0.25">
      <c r="A916">
        <v>25</v>
      </c>
      <c r="B916" t="s">
        <v>54</v>
      </c>
      <c r="C916" t="s">
        <v>23</v>
      </c>
      <c r="D916" t="s">
        <v>241</v>
      </c>
      <c r="E916" t="s">
        <v>4</v>
      </c>
      <c r="F916">
        <v>86</v>
      </c>
      <c r="G916">
        <v>0</v>
      </c>
      <c r="H916">
        <v>60</v>
      </c>
      <c r="I916">
        <v>9.6678571428571445</v>
      </c>
      <c r="J916">
        <v>0</v>
      </c>
      <c r="K916">
        <v>3</v>
      </c>
      <c r="L916">
        <v>20.2</v>
      </c>
    </row>
    <row r="917" spans="1:12" x14ac:dyDescent="0.25">
      <c r="A917">
        <v>25</v>
      </c>
      <c r="B917" t="s">
        <v>54</v>
      </c>
      <c r="C917" t="s">
        <v>23</v>
      </c>
      <c r="D917" t="s">
        <v>266</v>
      </c>
      <c r="E917" t="s">
        <v>4</v>
      </c>
      <c r="F917">
        <v>86</v>
      </c>
      <c r="G917">
        <v>0</v>
      </c>
      <c r="H917">
        <v>0</v>
      </c>
      <c r="I917" t="e">
        <v>#DIV/0!</v>
      </c>
      <c r="J917" t="e">
        <v>#DIV/0!</v>
      </c>
      <c r="K917">
        <v>0</v>
      </c>
      <c r="L917">
        <v>0</v>
      </c>
    </row>
    <row r="918" spans="1:12" x14ac:dyDescent="0.25">
      <c r="A918">
        <v>25</v>
      </c>
      <c r="B918" t="s">
        <v>54</v>
      </c>
      <c r="C918" t="s">
        <v>23</v>
      </c>
      <c r="D918" t="s">
        <v>267</v>
      </c>
      <c r="E918" t="s">
        <v>4</v>
      </c>
      <c r="F918">
        <v>86</v>
      </c>
      <c r="G918">
        <v>0</v>
      </c>
      <c r="H918">
        <v>0</v>
      </c>
      <c r="I918" t="e">
        <v>#DIV/0!</v>
      </c>
      <c r="J918" t="e">
        <v>#DIV/0!</v>
      </c>
      <c r="K918">
        <v>0</v>
      </c>
      <c r="L918">
        <v>0</v>
      </c>
    </row>
    <row r="919" spans="1:12" x14ac:dyDescent="0.25">
      <c r="A919">
        <v>25</v>
      </c>
      <c r="B919" t="s">
        <v>54</v>
      </c>
      <c r="C919" t="s">
        <v>22</v>
      </c>
      <c r="D919" t="s">
        <v>132</v>
      </c>
      <c r="E919" t="s">
        <v>4</v>
      </c>
      <c r="F919">
        <v>90</v>
      </c>
      <c r="G919">
        <v>160</v>
      </c>
      <c r="H919">
        <v>180</v>
      </c>
      <c r="I919">
        <v>168.72</v>
      </c>
      <c r="J919">
        <v>0</v>
      </c>
      <c r="K919">
        <v>151</v>
      </c>
      <c r="L919">
        <v>177</v>
      </c>
    </row>
    <row r="920" spans="1:12" x14ac:dyDescent="0.25">
      <c r="A920">
        <v>25</v>
      </c>
      <c r="B920" t="s">
        <v>54</v>
      </c>
      <c r="C920" t="s">
        <v>22</v>
      </c>
      <c r="D920" t="s">
        <v>268</v>
      </c>
      <c r="E920" t="s">
        <v>4</v>
      </c>
      <c r="F920">
        <v>90</v>
      </c>
      <c r="G920">
        <v>0</v>
      </c>
      <c r="H920">
        <v>0</v>
      </c>
      <c r="I920" t="e">
        <v>#DIV/0!</v>
      </c>
      <c r="J920" t="e">
        <v>#DIV/0!</v>
      </c>
      <c r="K920">
        <v>0</v>
      </c>
      <c r="L920">
        <v>0</v>
      </c>
    </row>
    <row r="921" spans="1:12" x14ac:dyDescent="0.25">
      <c r="A921">
        <v>25</v>
      </c>
      <c r="B921" t="s">
        <v>54</v>
      </c>
      <c r="C921" t="s">
        <v>22</v>
      </c>
      <c r="D921" t="s">
        <v>269</v>
      </c>
      <c r="E921" t="s">
        <v>4</v>
      </c>
      <c r="F921">
        <v>90</v>
      </c>
      <c r="G921">
        <v>0</v>
      </c>
      <c r="H921">
        <v>0</v>
      </c>
      <c r="I921" t="e">
        <v>#DIV/0!</v>
      </c>
      <c r="J921" t="e">
        <v>#DIV/0!</v>
      </c>
      <c r="K921">
        <v>0</v>
      </c>
      <c r="L921">
        <v>0</v>
      </c>
    </row>
    <row r="922" spans="1:12" x14ac:dyDescent="0.25">
      <c r="A922">
        <v>25</v>
      </c>
      <c r="B922" t="s">
        <v>54</v>
      </c>
      <c r="C922" t="s">
        <v>22</v>
      </c>
      <c r="D922" t="s">
        <v>133</v>
      </c>
      <c r="E922" t="s">
        <v>4</v>
      </c>
      <c r="F922">
        <v>90</v>
      </c>
      <c r="G922">
        <v>80</v>
      </c>
      <c r="H922">
        <v>120</v>
      </c>
      <c r="I922">
        <v>112.68</v>
      </c>
      <c r="J922">
        <v>0</v>
      </c>
      <c r="K922">
        <v>94</v>
      </c>
      <c r="L922">
        <v>122</v>
      </c>
    </row>
    <row r="923" spans="1:12" x14ac:dyDescent="0.25">
      <c r="A923">
        <v>26</v>
      </c>
      <c r="B923" t="s">
        <v>53</v>
      </c>
      <c r="C923" t="s">
        <v>18</v>
      </c>
      <c r="D923" t="s">
        <v>55</v>
      </c>
      <c r="E923" t="s">
        <v>4</v>
      </c>
      <c r="F923">
        <v>55</v>
      </c>
      <c r="G923">
        <v>0</v>
      </c>
      <c r="H923">
        <v>2</v>
      </c>
      <c r="I923">
        <v>1.6243243243243242</v>
      </c>
      <c r="J923">
        <v>0.3854329494977814</v>
      </c>
      <c r="K923">
        <v>0.9</v>
      </c>
      <c r="L923">
        <v>0</v>
      </c>
    </row>
    <row r="924" spans="1:12" x14ac:dyDescent="0.25">
      <c r="A924">
        <v>26</v>
      </c>
      <c r="B924" t="s">
        <v>54</v>
      </c>
      <c r="C924" t="s">
        <v>18</v>
      </c>
      <c r="D924" t="s">
        <v>114</v>
      </c>
      <c r="E924" t="s">
        <v>4</v>
      </c>
      <c r="F924">
        <v>55</v>
      </c>
      <c r="G924">
        <v>0.5</v>
      </c>
      <c r="H924">
        <v>0.6</v>
      </c>
      <c r="I924">
        <v>0.53947368421052644</v>
      </c>
      <c r="J924">
        <v>3.3753780418002037E-16</v>
      </c>
      <c r="K924">
        <v>0.5</v>
      </c>
      <c r="L924">
        <v>0.6</v>
      </c>
    </row>
    <row r="925" spans="1:12" x14ac:dyDescent="0.25">
      <c r="A925">
        <v>26</v>
      </c>
      <c r="B925" t="s">
        <v>54</v>
      </c>
      <c r="C925" t="s">
        <v>18</v>
      </c>
      <c r="D925" t="s">
        <v>115</v>
      </c>
      <c r="E925" t="s">
        <v>4</v>
      </c>
      <c r="F925">
        <v>55</v>
      </c>
      <c r="G925">
        <v>0.5</v>
      </c>
      <c r="H925">
        <v>2</v>
      </c>
      <c r="I925">
        <v>2.1605263157894736</v>
      </c>
      <c r="J925">
        <v>0</v>
      </c>
      <c r="K925">
        <v>1.5</v>
      </c>
      <c r="L925">
        <v>4</v>
      </c>
    </row>
    <row r="926" spans="1:12" x14ac:dyDescent="0.25">
      <c r="A926">
        <v>26</v>
      </c>
      <c r="B926" t="s">
        <v>54</v>
      </c>
      <c r="C926" t="s">
        <v>18</v>
      </c>
      <c r="D926" t="s">
        <v>116</v>
      </c>
      <c r="E926" t="s">
        <v>4</v>
      </c>
      <c r="F926">
        <v>55</v>
      </c>
      <c r="G926">
        <v>50</v>
      </c>
      <c r="H926">
        <v>300</v>
      </c>
      <c r="I926">
        <v>291.97894736842107</v>
      </c>
      <c r="J926">
        <v>0</v>
      </c>
      <c r="K926">
        <v>227.6</v>
      </c>
      <c r="L926">
        <v>435.8</v>
      </c>
    </row>
    <row r="927" spans="1:12" x14ac:dyDescent="0.25">
      <c r="A927">
        <v>26</v>
      </c>
      <c r="B927" t="s">
        <v>53</v>
      </c>
      <c r="C927" t="s">
        <v>19</v>
      </c>
      <c r="D927" t="s">
        <v>56</v>
      </c>
      <c r="E927" t="s">
        <v>4</v>
      </c>
      <c r="F927">
        <v>75</v>
      </c>
      <c r="G927">
        <v>0</v>
      </c>
      <c r="H927">
        <v>0.09</v>
      </c>
      <c r="I927">
        <v>9.2352941176470596E-2</v>
      </c>
      <c r="J927">
        <v>4.76341043966204E-2</v>
      </c>
      <c r="K927">
        <v>0.03</v>
      </c>
      <c r="L927">
        <v>0.32</v>
      </c>
    </row>
    <row r="928" spans="1:12" x14ac:dyDescent="0.25">
      <c r="A928">
        <v>26</v>
      </c>
      <c r="B928" t="s">
        <v>54</v>
      </c>
      <c r="C928" t="s">
        <v>19</v>
      </c>
      <c r="D928" t="s">
        <v>122</v>
      </c>
      <c r="E928" t="s">
        <v>4</v>
      </c>
      <c r="F928">
        <v>75</v>
      </c>
      <c r="G928">
        <v>2</v>
      </c>
      <c r="H928">
        <v>6</v>
      </c>
      <c r="I928">
        <v>5.3657894736842104</v>
      </c>
      <c r="J928">
        <v>0</v>
      </c>
      <c r="K928">
        <v>4</v>
      </c>
      <c r="L928">
        <v>0</v>
      </c>
    </row>
    <row r="929" spans="1:12" x14ac:dyDescent="0.25">
      <c r="A929">
        <v>26</v>
      </c>
      <c r="B929" t="s">
        <v>54</v>
      </c>
      <c r="C929" t="s">
        <v>19</v>
      </c>
      <c r="D929" t="s">
        <v>123</v>
      </c>
      <c r="E929" t="s">
        <v>4</v>
      </c>
      <c r="F929">
        <v>75</v>
      </c>
      <c r="G929">
        <v>1.6</v>
      </c>
      <c r="H929">
        <v>1.8</v>
      </c>
      <c r="I929">
        <v>1.6263157894736846</v>
      </c>
      <c r="J929">
        <v>1.3501512167200815E-15</v>
      </c>
      <c r="K929">
        <v>1.5</v>
      </c>
      <c r="L929">
        <v>1.8</v>
      </c>
    </row>
    <row r="930" spans="1:12" x14ac:dyDescent="0.25">
      <c r="A930">
        <v>26</v>
      </c>
      <c r="B930" t="s">
        <v>54</v>
      </c>
      <c r="C930" t="s">
        <v>19</v>
      </c>
      <c r="D930" t="s">
        <v>126</v>
      </c>
      <c r="E930" t="s">
        <v>4</v>
      </c>
      <c r="F930">
        <v>75</v>
      </c>
      <c r="G930">
        <v>180</v>
      </c>
      <c r="H930">
        <v>200</v>
      </c>
      <c r="I930">
        <v>180.39473684210526</v>
      </c>
      <c r="J930">
        <v>0</v>
      </c>
      <c r="K930">
        <v>93.8</v>
      </c>
      <c r="L930">
        <v>200</v>
      </c>
    </row>
    <row r="931" spans="1:12" x14ac:dyDescent="0.25">
      <c r="A931">
        <v>26</v>
      </c>
      <c r="B931" t="s">
        <v>54</v>
      </c>
      <c r="C931" t="s">
        <v>19</v>
      </c>
      <c r="D931" t="s">
        <v>127</v>
      </c>
      <c r="E931" t="s">
        <v>4</v>
      </c>
      <c r="F931">
        <v>75</v>
      </c>
      <c r="G931">
        <v>16</v>
      </c>
      <c r="H931">
        <v>20</v>
      </c>
      <c r="I931">
        <v>20</v>
      </c>
      <c r="J931">
        <v>0</v>
      </c>
      <c r="K931">
        <v>20</v>
      </c>
      <c r="L931">
        <v>20</v>
      </c>
    </row>
    <row r="932" spans="1:12" x14ac:dyDescent="0.25">
      <c r="A932">
        <v>26</v>
      </c>
      <c r="B932" t="s">
        <v>53</v>
      </c>
      <c r="C932" t="s">
        <v>20</v>
      </c>
      <c r="D932" t="s">
        <v>56</v>
      </c>
      <c r="E932" t="s">
        <v>4</v>
      </c>
      <c r="F932">
        <v>76</v>
      </c>
      <c r="G932">
        <v>0</v>
      </c>
      <c r="H932">
        <v>0.09</v>
      </c>
      <c r="I932">
        <v>0.10644444444444447</v>
      </c>
      <c r="J932">
        <v>5.1705264175268863E-2</v>
      </c>
      <c r="K932">
        <v>0.05</v>
      </c>
      <c r="L932">
        <v>0.32</v>
      </c>
    </row>
    <row r="933" spans="1:12" x14ac:dyDescent="0.25">
      <c r="A933">
        <v>26</v>
      </c>
      <c r="B933" t="s">
        <v>54</v>
      </c>
      <c r="C933" t="s">
        <v>20</v>
      </c>
      <c r="D933" t="s">
        <v>128</v>
      </c>
      <c r="E933" t="s">
        <v>4</v>
      </c>
      <c r="F933">
        <v>76</v>
      </c>
      <c r="G933">
        <v>0</v>
      </c>
      <c r="H933">
        <v>5</v>
      </c>
      <c r="I933">
        <v>2.7354838709677418</v>
      </c>
      <c r="J933">
        <v>0</v>
      </c>
      <c r="K933">
        <v>1.9</v>
      </c>
      <c r="L933">
        <v>4.0999999999999996</v>
      </c>
    </row>
    <row r="934" spans="1:12" x14ac:dyDescent="0.25">
      <c r="A934">
        <v>26</v>
      </c>
      <c r="B934" t="s">
        <v>54</v>
      </c>
      <c r="C934" t="s">
        <v>20</v>
      </c>
      <c r="D934" t="s">
        <v>129</v>
      </c>
      <c r="E934" t="s">
        <v>4</v>
      </c>
      <c r="F934">
        <v>76</v>
      </c>
      <c r="G934">
        <v>1.5</v>
      </c>
      <c r="H934">
        <v>2</v>
      </c>
      <c r="I934">
        <v>1.7225806451612908</v>
      </c>
      <c r="J934">
        <v>0</v>
      </c>
      <c r="K934">
        <v>1.6</v>
      </c>
      <c r="L934">
        <v>1.8</v>
      </c>
    </row>
    <row r="935" spans="1:12" x14ac:dyDescent="0.25">
      <c r="A935">
        <v>26</v>
      </c>
      <c r="B935" t="s">
        <v>54</v>
      </c>
      <c r="C935" t="s">
        <v>20</v>
      </c>
      <c r="D935" t="s">
        <v>223</v>
      </c>
      <c r="E935" t="s">
        <v>4</v>
      </c>
      <c r="F935">
        <v>76</v>
      </c>
      <c r="G935">
        <v>245</v>
      </c>
      <c r="H935">
        <v>255</v>
      </c>
      <c r="I935">
        <v>250.99354838709678</v>
      </c>
      <c r="J935">
        <v>0</v>
      </c>
      <c r="K935">
        <v>245</v>
      </c>
      <c r="L935">
        <v>255</v>
      </c>
    </row>
    <row r="936" spans="1:12" x14ac:dyDescent="0.25">
      <c r="A936">
        <v>26</v>
      </c>
      <c r="B936" t="s">
        <v>54</v>
      </c>
      <c r="C936" t="s">
        <v>298</v>
      </c>
      <c r="D936" t="s">
        <v>270</v>
      </c>
      <c r="E936" t="s">
        <v>4</v>
      </c>
      <c r="F936">
        <v>14</v>
      </c>
      <c r="G936">
        <v>0</v>
      </c>
      <c r="H936">
        <v>0</v>
      </c>
      <c r="I936" t="e">
        <v>#DIV/0!</v>
      </c>
      <c r="J936" t="e">
        <v>#DIV/0!</v>
      </c>
      <c r="K936">
        <v>0</v>
      </c>
      <c r="L936">
        <v>0</v>
      </c>
    </row>
    <row r="937" spans="1:12" x14ac:dyDescent="0.25">
      <c r="A937">
        <v>26</v>
      </c>
      <c r="B937" t="s">
        <v>54</v>
      </c>
      <c r="C937" t="s">
        <v>298</v>
      </c>
      <c r="D937" t="s">
        <v>270</v>
      </c>
      <c r="E937" t="s">
        <v>4</v>
      </c>
      <c r="F937">
        <v>14</v>
      </c>
      <c r="G937">
        <v>0</v>
      </c>
      <c r="H937">
        <v>0</v>
      </c>
      <c r="I937" t="e">
        <v>#DIV/0!</v>
      </c>
      <c r="J937" t="e">
        <v>#DIV/0!</v>
      </c>
      <c r="K937">
        <v>0</v>
      </c>
      <c r="L937">
        <v>0</v>
      </c>
    </row>
    <row r="938" spans="1:12" x14ac:dyDescent="0.25">
      <c r="A938">
        <v>26</v>
      </c>
      <c r="B938" t="s">
        <v>53</v>
      </c>
      <c r="C938" t="s">
        <v>10</v>
      </c>
      <c r="D938" t="s">
        <v>56</v>
      </c>
      <c r="E938" t="s">
        <v>4</v>
      </c>
      <c r="F938">
        <v>51</v>
      </c>
      <c r="G938">
        <v>0</v>
      </c>
      <c r="H938">
        <v>2.5</v>
      </c>
      <c r="I938">
        <v>2.2981481481481478</v>
      </c>
      <c r="J938">
        <v>0.33521562563448298</v>
      </c>
      <c r="K938">
        <v>1.4</v>
      </c>
      <c r="L938">
        <v>3.08</v>
      </c>
    </row>
    <row r="939" spans="1:12" x14ac:dyDescent="0.25">
      <c r="A939">
        <v>26</v>
      </c>
      <c r="B939" t="s">
        <v>53</v>
      </c>
      <c r="C939" t="s">
        <v>6</v>
      </c>
      <c r="D939" t="s">
        <v>56</v>
      </c>
      <c r="E939" t="s">
        <v>4</v>
      </c>
      <c r="F939">
        <v>80</v>
      </c>
      <c r="G939">
        <v>0</v>
      </c>
      <c r="H939">
        <v>0</v>
      </c>
      <c r="I939" t="e">
        <v>#DIV/0!</v>
      </c>
      <c r="J939" t="e">
        <v>#DIV/0!</v>
      </c>
      <c r="K939">
        <v>0</v>
      </c>
      <c r="L939">
        <v>0</v>
      </c>
    </row>
    <row r="940" spans="1:12" x14ac:dyDescent="0.25">
      <c r="A940">
        <v>26</v>
      </c>
      <c r="B940" t="s">
        <v>53</v>
      </c>
      <c r="C940" t="s">
        <v>24</v>
      </c>
      <c r="D940" t="s">
        <v>72</v>
      </c>
      <c r="E940" t="s">
        <v>4</v>
      </c>
      <c r="F940">
        <v>95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</row>
    <row r="941" spans="1:12" x14ac:dyDescent="0.25">
      <c r="A941">
        <v>26</v>
      </c>
      <c r="B941" t="s">
        <v>54</v>
      </c>
      <c r="C941" t="s">
        <v>8</v>
      </c>
      <c r="D941" t="s">
        <v>233</v>
      </c>
      <c r="E941" t="s">
        <v>4</v>
      </c>
      <c r="F941">
        <v>33</v>
      </c>
      <c r="G941">
        <v>6</v>
      </c>
      <c r="H941">
        <v>10</v>
      </c>
      <c r="I941">
        <v>9.486486486486486</v>
      </c>
      <c r="J941">
        <v>0</v>
      </c>
      <c r="K941">
        <v>0</v>
      </c>
      <c r="L941">
        <v>20</v>
      </c>
    </row>
    <row r="942" spans="1:12" x14ac:dyDescent="0.25">
      <c r="A942">
        <v>26</v>
      </c>
      <c r="B942" t="s">
        <v>54</v>
      </c>
      <c r="C942" t="s">
        <v>12</v>
      </c>
      <c r="D942" t="s">
        <v>90</v>
      </c>
      <c r="E942" t="s">
        <v>4</v>
      </c>
      <c r="F942">
        <v>540</v>
      </c>
      <c r="G942">
        <v>32</v>
      </c>
      <c r="H942">
        <v>35</v>
      </c>
      <c r="I942">
        <v>25.411666666666665</v>
      </c>
      <c r="J942">
        <v>0</v>
      </c>
      <c r="K942">
        <v>0</v>
      </c>
      <c r="L942">
        <v>34.700000000000003</v>
      </c>
    </row>
    <row r="943" spans="1:12" x14ac:dyDescent="0.25">
      <c r="A943">
        <v>26</v>
      </c>
      <c r="B943" t="s">
        <v>54</v>
      </c>
      <c r="C943" t="s">
        <v>12</v>
      </c>
      <c r="D943" t="s">
        <v>91</v>
      </c>
      <c r="E943" t="s">
        <v>4</v>
      </c>
      <c r="F943">
        <v>540</v>
      </c>
      <c r="G943">
        <v>3.3</v>
      </c>
      <c r="H943">
        <v>5</v>
      </c>
      <c r="I943">
        <v>3.9166666666666665</v>
      </c>
      <c r="J943">
        <v>0</v>
      </c>
      <c r="K943">
        <v>0</v>
      </c>
      <c r="L943">
        <v>4.66</v>
      </c>
    </row>
    <row r="944" spans="1:12" x14ac:dyDescent="0.25">
      <c r="A944">
        <v>26</v>
      </c>
      <c r="B944" t="s">
        <v>54</v>
      </c>
      <c r="C944" t="s">
        <v>21</v>
      </c>
      <c r="D944" t="s">
        <v>179</v>
      </c>
      <c r="E944" t="s">
        <v>4</v>
      </c>
      <c r="F944">
        <v>301</v>
      </c>
      <c r="G944">
        <v>2</v>
      </c>
      <c r="H944">
        <v>8</v>
      </c>
      <c r="I944">
        <v>5.083333333333333</v>
      </c>
      <c r="J944">
        <v>0</v>
      </c>
      <c r="K944">
        <v>3</v>
      </c>
      <c r="L944">
        <v>6</v>
      </c>
    </row>
    <row r="945" spans="1:12" x14ac:dyDescent="0.25">
      <c r="A945">
        <v>26</v>
      </c>
      <c r="B945" t="s">
        <v>54</v>
      </c>
      <c r="C945" t="s">
        <v>21</v>
      </c>
      <c r="D945" t="s">
        <v>180</v>
      </c>
      <c r="E945" t="s">
        <v>4</v>
      </c>
      <c r="F945">
        <v>301</v>
      </c>
      <c r="G945">
        <v>35</v>
      </c>
      <c r="H945">
        <v>36.5</v>
      </c>
      <c r="I945">
        <v>35.674999999999997</v>
      </c>
      <c r="J945">
        <v>0</v>
      </c>
      <c r="K945">
        <v>35</v>
      </c>
      <c r="L945">
        <v>36.5</v>
      </c>
    </row>
    <row r="946" spans="1:12" x14ac:dyDescent="0.25">
      <c r="A946">
        <v>26</v>
      </c>
      <c r="B946" t="s">
        <v>53</v>
      </c>
      <c r="C946" t="s">
        <v>21</v>
      </c>
      <c r="D946" t="s">
        <v>57</v>
      </c>
      <c r="E946" t="s">
        <v>4</v>
      </c>
      <c r="F946">
        <v>301</v>
      </c>
      <c r="G946">
        <v>34</v>
      </c>
      <c r="H946">
        <v>36</v>
      </c>
      <c r="I946">
        <v>34.904347826086948</v>
      </c>
      <c r="J946">
        <v>1.4433163393158019</v>
      </c>
      <c r="K946">
        <v>31.5</v>
      </c>
      <c r="L946">
        <v>37.5</v>
      </c>
    </row>
    <row r="947" spans="1:12" x14ac:dyDescent="0.25">
      <c r="A947">
        <v>26</v>
      </c>
      <c r="B947" t="s">
        <v>53</v>
      </c>
      <c r="C947" t="s">
        <v>21</v>
      </c>
      <c r="D947" t="s">
        <v>57</v>
      </c>
      <c r="E947" t="s">
        <v>4</v>
      </c>
      <c r="F947">
        <v>301</v>
      </c>
      <c r="G947">
        <v>50</v>
      </c>
      <c r="H947">
        <v>52</v>
      </c>
      <c r="I947">
        <v>49.948</v>
      </c>
      <c r="J947">
        <v>1.9491707638548927</v>
      </c>
      <c r="K947">
        <v>44.3</v>
      </c>
      <c r="L947">
        <v>52.5</v>
      </c>
    </row>
    <row r="948" spans="1:12" x14ac:dyDescent="0.25">
      <c r="A948">
        <v>26</v>
      </c>
      <c r="B948" t="s">
        <v>54</v>
      </c>
      <c r="C948" t="s">
        <v>14</v>
      </c>
      <c r="D948" t="s">
        <v>104</v>
      </c>
      <c r="E948" t="s">
        <v>4</v>
      </c>
      <c r="F948">
        <v>520</v>
      </c>
      <c r="G948">
        <v>2</v>
      </c>
      <c r="H948">
        <v>8</v>
      </c>
      <c r="I948">
        <v>5.7250000000000005</v>
      </c>
      <c r="J948">
        <v>0</v>
      </c>
      <c r="K948">
        <v>4.4000000000000004</v>
      </c>
      <c r="L948">
        <v>8</v>
      </c>
    </row>
    <row r="949" spans="1:12" x14ac:dyDescent="0.25">
      <c r="A949">
        <v>26</v>
      </c>
      <c r="B949" t="s">
        <v>54</v>
      </c>
      <c r="C949" t="s">
        <v>14</v>
      </c>
      <c r="D949" t="s">
        <v>105</v>
      </c>
      <c r="E949" t="s">
        <v>4</v>
      </c>
      <c r="F949">
        <v>520</v>
      </c>
      <c r="G949">
        <v>-2</v>
      </c>
      <c r="H949">
        <v>8</v>
      </c>
      <c r="I949">
        <v>5.2249999999999996</v>
      </c>
      <c r="J949">
        <v>0</v>
      </c>
      <c r="K949">
        <v>4.2</v>
      </c>
      <c r="L949">
        <v>7.8</v>
      </c>
    </row>
    <row r="950" spans="1:12" x14ac:dyDescent="0.25">
      <c r="A950">
        <v>26</v>
      </c>
      <c r="B950" t="s">
        <v>53</v>
      </c>
      <c r="C950" t="s">
        <v>14</v>
      </c>
      <c r="D950" t="s">
        <v>67</v>
      </c>
      <c r="E950" t="s">
        <v>4</v>
      </c>
      <c r="F950">
        <v>520</v>
      </c>
      <c r="G950">
        <v>0</v>
      </c>
      <c r="H950">
        <v>0</v>
      </c>
      <c r="I950" t="e">
        <v>#DIV/0!</v>
      </c>
      <c r="J950" t="e">
        <v>#DIV/0!</v>
      </c>
      <c r="K950">
        <v>0</v>
      </c>
      <c r="L950">
        <v>0</v>
      </c>
    </row>
    <row r="951" spans="1:12" x14ac:dyDescent="0.25">
      <c r="A951">
        <v>26</v>
      </c>
      <c r="B951" t="s">
        <v>53</v>
      </c>
      <c r="C951" t="s">
        <v>14</v>
      </c>
      <c r="D951" t="s">
        <v>67</v>
      </c>
      <c r="E951" t="s">
        <v>4</v>
      </c>
      <c r="F951">
        <v>520</v>
      </c>
      <c r="G951">
        <v>0</v>
      </c>
      <c r="H951">
        <v>0</v>
      </c>
      <c r="I951" t="e">
        <v>#DIV/0!</v>
      </c>
      <c r="J951" t="e">
        <v>#DIV/0!</v>
      </c>
      <c r="K951">
        <v>0</v>
      </c>
      <c r="L951">
        <v>0</v>
      </c>
    </row>
    <row r="952" spans="1:12" x14ac:dyDescent="0.25">
      <c r="A952">
        <v>26</v>
      </c>
      <c r="B952" t="s">
        <v>54</v>
      </c>
      <c r="C952" t="s">
        <v>16</v>
      </c>
      <c r="D952" t="s">
        <v>111</v>
      </c>
      <c r="E952" t="s">
        <v>4</v>
      </c>
      <c r="F952">
        <v>530</v>
      </c>
      <c r="G952">
        <v>2</v>
      </c>
      <c r="H952">
        <v>10</v>
      </c>
      <c r="I952">
        <v>3.8777777777777778</v>
      </c>
      <c r="J952">
        <v>0</v>
      </c>
      <c r="K952">
        <v>3.3</v>
      </c>
      <c r="L952">
        <v>5.6</v>
      </c>
    </row>
    <row r="953" spans="1:12" x14ac:dyDescent="0.25">
      <c r="A953">
        <v>26</v>
      </c>
      <c r="B953" t="s">
        <v>54</v>
      </c>
      <c r="C953" t="s">
        <v>16</v>
      </c>
      <c r="D953" t="s">
        <v>109</v>
      </c>
      <c r="E953" t="s">
        <v>4</v>
      </c>
      <c r="F953">
        <v>530</v>
      </c>
      <c r="G953">
        <v>10</v>
      </c>
      <c r="H953">
        <v>14</v>
      </c>
      <c r="I953">
        <v>11.822222222222223</v>
      </c>
      <c r="J953">
        <v>0</v>
      </c>
      <c r="K953">
        <v>11.5</v>
      </c>
      <c r="L953">
        <v>12</v>
      </c>
    </row>
    <row r="954" spans="1:12" x14ac:dyDescent="0.25">
      <c r="A954">
        <v>26</v>
      </c>
      <c r="B954" t="s">
        <v>54</v>
      </c>
      <c r="C954" t="s">
        <v>16</v>
      </c>
      <c r="D954" t="s">
        <v>110</v>
      </c>
      <c r="E954" t="s">
        <v>4</v>
      </c>
      <c r="F954">
        <v>530</v>
      </c>
      <c r="G954">
        <v>20</v>
      </c>
      <c r="H954">
        <v>60</v>
      </c>
      <c r="I954">
        <v>24.62222222222222</v>
      </c>
      <c r="J954">
        <v>0</v>
      </c>
      <c r="K954">
        <v>19</v>
      </c>
      <c r="L954">
        <v>32</v>
      </c>
    </row>
    <row r="955" spans="1:12" x14ac:dyDescent="0.25">
      <c r="A955">
        <v>26</v>
      </c>
      <c r="B955" t="s">
        <v>53</v>
      </c>
      <c r="C955" t="s">
        <v>16</v>
      </c>
      <c r="D955" t="s">
        <v>67</v>
      </c>
      <c r="E955" t="s">
        <v>4</v>
      </c>
      <c r="F955">
        <v>530</v>
      </c>
      <c r="G955">
        <v>0</v>
      </c>
      <c r="H955">
        <v>0</v>
      </c>
      <c r="I955" t="e">
        <v>#DIV/0!</v>
      </c>
      <c r="J955" t="e">
        <v>#DIV/0!</v>
      </c>
      <c r="K955">
        <v>0</v>
      </c>
      <c r="L955">
        <v>0</v>
      </c>
    </row>
    <row r="956" spans="1:12" x14ac:dyDescent="0.25">
      <c r="A956">
        <v>26</v>
      </c>
      <c r="B956" t="s">
        <v>53</v>
      </c>
      <c r="C956" t="s">
        <v>16</v>
      </c>
      <c r="D956" t="s">
        <v>70</v>
      </c>
      <c r="E956" t="s">
        <v>4</v>
      </c>
      <c r="F956">
        <v>530</v>
      </c>
      <c r="G956">
        <v>46</v>
      </c>
      <c r="H956">
        <v>52</v>
      </c>
      <c r="I956">
        <v>49.274999999999991</v>
      </c>
      <c r="J956">
        <v>1.8976213180365218</v>
      </c>
      <c r="K956">
        <v>48.05</v>
      </c>
      <c r="L956">
        <v>52.08</v>
      </c>
    </row>
    <row r="957" spans="1:12" x14ac:dyDescent="0.25">
      <c r="A957">
        <v>26</v>
      </c>
      <c r="B957" t="s">
        <v>54</v>
      </c>
      <c r="C957" t="s">
        <v>13</v>
      </c>
      <c r="D957" t="s">
        <v>98</v>
      </c>
      <c r="E957" t="s">
        <v>4</v>
      </c>
      <c r="F957">
        <v>552</v>
      </c>
      <c r="G957">
        <v>134</v>
      </c>
      <c r="H957">
        <v>140</v>
      </c>
      <c r="I957">
        <v>134.88000000000002</v>
      </c>
      <c r="J957">
        <v>0</v>
      </c>
      <c r="K957">
        <v>134.6</v>
      </c>
      <c r="L957">
        <v>135</v>
      </c>
    </row>
    <row r="958" spans="1:12" x14ac:dyDescent="0.25">
      <c r="A958">
        <v>26</v>
      </c>
      <c r="B958" t="s">
        <v>54</v>
      </c>
      <c r="C958" t="s">
        <v>23</v>
      </c>
      <c r="D958" t="s">
        <v>242</v>
      </c>
      <c r="E958" t="s">
        <v>4</v>
      </c>
      <c r="F958">
        <v>86</v>
      </c>
      <c r="G958">
        <v>95</v>
      </c>
      <c r="H958">
        <v>120</v>
      </c>
      <c r="I958">
        <v>113.44772727272726</v>
      </c>
      <c r="J958">
        <v>3.2103822064055021</v>
      </c>
      <c r="K958">
        <v>98</v>
      </c>
      <c r="L958">
        <v>119</v>
      </c>
    </row>
    <row r="959" spans="1:12" x14ac:dyDescent="0.25">
      <c r="A959">
        <v>26</v>
      </c>
      <c r="B959" t="s">
        <v>54</v>
      </c>
      <c r="C959" t="s">
        <v>23</v>
      </c>
      <c r="D959" t="s">
        <v>241</v>
      </c>
      <c r="E959" t="s">
        <v>4</v>
      </c>
      <c r="F959">
        <v>86</v>
      </c>
      <c r="G959">
        <v>0</v>
      </c>
      <c r="H959">
        <v>65</v>
      </c>
      <c r="I959">
        <v>8.5686363636363634</v>
      </c>
      <c r="J959">
        <v>1.6051911032027513</v>
      </c>
      <c r="K959">
        <v>0.12</v>
      </c>
      <c r="L959">
        <v>30</v>
      </c>
    </row>
    <row r="960" spans="1:12" x14ac:dyDescent="0.25">
      <c r="A960">
        <v>26</v>
      </c>
      <c r="B960" t="s">
        <v>54</v>
      </c>
      <c r="C960" t="s">
        <v>23</v>
      </c>
      <c r="D960" t="s">
        <v>266</v>
      </c>
      <c r="E960" t="s">
        <v>4</v>
      </c>
      <c r="F960">
        <v>86</v>
      </c>
      <c r="G960">
        <v>0</v>
      </c>
      <c r="H960">
        <v>0</v>
      </c>
      <c r="I960" t="e">
        <v>#DIV/0!</v>
      </c>
      <c r="J960" t="e">
        <v>#DIV/0!</v>
      </c>
      <c r="K960">
        <v>0</v>
      </c>
      <c r="L960">
        <v>0</v>
      </c>
    </row>
    <row r="961" spans="1:12" x14ac:dyDescent="0.25">
      <c r="A961">
        <v>26</v>
      </c>
      <c r="B961" t="s">
        <v>54</v>
      </c>
      <c r="C961" t="s">
        <v>23</v>
      </c>
      <c r="D961" t="s">
        <v>267</v>
      </c>
      <c r="E961" t="s">
        <v>4</v>
      </c>
      <c r="F961">
        <v>86</v>
      </c>
      <c r="G961">
        <v>0</v>
      </c>
      <c r="H961">
        <v>0</v>
      </c>
      <c r="I961" t="e">
        <v>#DIV/0!</v>
      </c>
      <c r="J961" t="e">
        <v>#DIV/0!</v>
      </c>
      <c r="K961">
        <v>0</v>
      </c>
      <c r="L961">
        <v>0</v>
      </c>
    </row>
    <row r="962" spans="1:12" x14ac:dyDescent="0.25">
      <c r="A962">
        <v>26</v>
      </c>
      <c r="B962" t="s">
        <v>54</v>
      </c>
      <c r="C962" t="s">
        <v>22</v>
      </c>
      <c r="D962" t="s">
        <v>132</v>
      </c>
      <c r="E962" t="s">
        <v>4</v>
      </c>
      <c r="F962">
        <v>90</v>
      </c>
      <c r="G962">
        <v>160</v>
      </c>
      <c r="H962">
        <v>180</v>
      </c>
      <c r="I962">
        <v>166.38095238095238</v>
      </c>
      <c r="J962">
        <v>3.2732683535398843</v>
      </c>
      <c r="K962">
        <v>151</v>
      </c>
      <c r="L962">
        <v>172</v>
      </c>
    </row>
    <row r="963" spans="1:12" x14ac:dyDescent="0.25">
      <c r="A963">
        <v>26</v>
      </c>
      <c r="B963" t="s">
        <v>54</v>
      </c>
      <c r="C963" t="s">
        <v>22</v>
      </c>
      <c r="D963" t="s">
        <v>268</v>
      </c>
      <c r="E963" t="s">
        <v>4</v>
      </c>
      <c r="F963">
        <v>90</v>
      </c>
      <c r="G963">
        <v>0</v>
      </c>
      <c r="H963">
        <v>0</v>
      </c>
      <c r="I963" t="e">
        <v>#DIV/0!</v>
      </c>
      <c r="J963" t="e">
        <v>#DIV/0!</v>
      </c>
      <c r="K963">
        <v>0</v>
      </c>
      <c r="L963">
        <v>0</v>
      </c>
    </row>
    <row r="964" spans="1:12" x14ac:dyDescent="0.25">
      <c r="A964">
        <v>26</v>
      </c>
      <c r="B964" t="s">
        <v>54</v>
      </c>
      <c r="C964" t="s">
        <v>22</v>
      </c>
      <c r="D964" t="s">
        <v>269</v>
      </c>
      <c r="E964" t="s">
        <v>4</v>
      </c>
      <c r="F964">
        <v>90</v>
      </c>
      <c r="G964">
        <v>0</v>
      </c>
      <c r="H964">
        <v>0</v>
      </c>
      <c r="I964" t="e">
        <v>#DIV/0!</v>
      </c>
      <c r="J964" t="e">
        <v>#DIV/0!</v>
      </c>
      <c r="K964">
        <v>0</v>
      </c>
      <c r="L964">
        <v>0</v>
      </c>
    </row>
    <row r="965" spans="1:12" x14ac:dyDescent="0.25">
      <c r="A965">
        <v>26</v>
      </c>
      <c r="B965" t="s">
        <v>54</v>
      </c>
      <c r="C965" t="s">
        <v>22</v>
      </c>
      <c r="D965" t="s">
        <v>133</v>
      </c>
      <c r="E965" t="s">
        <v>4</v>
      </c>
      <c r="F965">
        <v>90</v>
      </c>
      <c r="G965">
        <v>80</v>
      </c>
      <c r="H965">
        <v>120</v>
      </c>
      <c r="I965">
        <v>111.33333333333333</v>
      </c>
      <c r="J965">
        <v>0</v>
      </c>
      <c r="K965">
        <v>94</v>
      </c>
      <c r="L965">
        <v>120</v>
      </c>
    </row>
    <row r="966" spans="1:12" x14ac:dyDescent="0.25">
      <c r="A966">
        <v>27</v>
      </c>
      <c r="B966" t="s">
        <v>53</v>
      </c>
      <c r="C966" t="s">
        <v>18</v>
      </c>
      <c r="D966" t="s">
        <v>55</v>
      </c>
      <c r="E966" t="s">
        <v>4</v>
      </c>
      <c r="F966">
        <v>55</v>
      </c>
      <c r="G966">
        <v>0</v>
      </c>
      <c r="H966">
        <v>2</v>
      </c>
      <c r="I966">
        <v>1.6658536585365848</v>
      </c>
      <c r="J966">
        <v>0.44136705591693448</v>
      </c>
      <c r="K966">
        <v>0</v>
      </c>
      <c r="L966">
        <v>2.8</v>
      </c>
    </row>
    <row r="967" spans="1:12" x14ac:dyDescent="0.25">
      <c r="A967">
        <v>27</v>
      </c>
      <c r="B967" t="s">
        <v>54</v>
      </c>
      <c r="C967" t="s">
        <v>18</v>
      </c>
      <c r="D967" t="s">
        <v>114</v>
      </c>
      <c r="E967" t="s">
        <v>4</v>
      </c>
      <c r="F967">
        <v>55</v>
      </c>
      <c r="G967">
        <v>0.5</v>
      </c>
      <c r="H967">
        <v>0.6</v>
      </c>
      <c r="I967">
        <v>2.2228571428571424</v>
      </c>
      <c r="J967">
        <v>2.2528630347724225E-16</v>
      </c>
      <c r="K967">
        <v>0.5</v>
      </c>
      <c r="L967">
        <v>60</v>
      </c>
    </row>
    <row r="968" spans="1:12" x14ac:dyDescent="0.25">
      <c r="A968">
        <v>27</v>
      </c>
      <c r="B968" t="s">
        <v>54</v>
      </c>
      <c r="C968" t="s">
        <v>18</v>
      </c>
      <c r="D968" t="s">
        <v>115</v>
      </c>
      <c r="E968" t="s">
        <v>4</v>
      </c>
      <c r="F968">
        <v>55</v>
      </c>
      <c r="G968">
        <v>0.5</v>
      </c>
      <c r="H968">
        <v>2</v>
      </c>
      <c r="I968">
        <v>2.2485714285714282</v>
      </c>
      <c r="J968">
        <v>0</v>
      </c>
      <c r="K968">
        <v>1.1000000000000001</v>
      </c>
      <c r="L968">
        <v>5</v>
      </c>
    </row>
    <row r="969" spans="1:12" x14ac:dyDescent="0.25">
      <c r="A969">
        <v>27</v>
      </c>
      <c r="B969" t="s">
        <v>54</v>
      </c>
      <c r="C969" t="s">
        <v>18</v>
      </c>
      <c r="D969" t="s">
        <v>116</v>
      </c>
      <c r="E969" t="s">
        <v>4</v>
      </c>
      <c r="F969">
        <v>55</v>
      </c>
      <c r="G969">
        <v>50</v>
      </c>
      <c r="H969">
        <v>300</v>
      </c>
      <c r="I969">
        <v>259.39428571428567</v>
      </c>
      <c r="J969">
        <v>0</v>
      </c>
      <c r="K969">
        <v>178</v>
      </c>
      <c r="L969">
        <v>353.4</v>
      </c>
    </row>
    <row r="970" spans="1:12" x14ac:dyDescent="0.25">
      <c r="A970">
        <v>27</v>
      </c>
      <c r="B970" t="s">
        <v>53</v>
      </c>
      <c r="C970" t="s">
        <v>19</v>
      </c>
      <c r="D970" t="s">
        <v>56</v>
      </c>
      <c r="E970" t="s">
        <v>4</v>
      </c>
      <c r="F970">
        <v>75</v>
      </c>
      <c r="G970">
        <v>0</v>
      </c>
      <c r="H970">
        <v>0.09</v>
      </c>
      <c r="I970">
        <v>9.0277777777777804E-2</v>
      </c>
      <c r="J970">
        <v>3.9168946235587525E-2</v>
      </c>
      <c r="K970">
        <v>0.05</v>
      </c>
      <c r="L970">
        <v>0.26</v>
      </c>
    </row>
    <row r="971" spans="1:12" x14ac:dyDescent="0.25">
      <c r="A971">
        <v>27</v>
      </c>
      <c r="B971" t="s">
        <v>54</v>
      </c>
      <c r="C971" t="s">
        <v>19</v>
      </c>
      <c r="D971" t="s">
        <v>122</v>
      </c>
      <c r="E971" t="s">
        <v>4</v>
      </c>
      <c r="F971">
        <v>75</v>
      </c>
      <c r="G971">
        <v>2</v>
      </c>
      <c r="H971">
        <v>6</v>
      </c>
      <c r="I971">
        <v>5.1551724137931041</v>
      </c>
      <c r="J971">
        <v>0</v>
      </c>
      <c r="K971">
        <v>3</v>
      </c>
      <c r="L971">
        <v>8</v>
      </c>
    </row>
    <row r="972" spans="1:12" x14ac:dyDescent="0.25">
      <c r="A972">
        <v>27</v>
      </c>
      <c r="B972" t="s">
        <v>54</v>
      </c>
      <c r="C972" t="s">
        <v>19</v>
      </c>
      <c r="D972" t="s">
        <v>123</v>
      </c>
      <c r="E972" t="s">
        <v>4</v>
      </c>
      <c r="F972">
        <v>75</v>
      </c>
      <c r="G972">
        <v>1.6</v>
      </c>
      <c r="H972">
        <v>1.8</v>
      </c>
      <c r="I972">
        <v>1.6137931034482764</v>
      </c>
      <c r="J972">
        <v>9.0389961222411486E-16</v>
      </c>
      <c r="K972">
        <v>1.6</v>
      </c>
      <c r="L972">
        <v>1.8</v>
      </c>
    </row>
    <row r="973" spans="1:12" x14ac:dyDescent="0.25">
      <c r="A973">
        <v>27</v>
      </c>
      <c r="B973" t="s">
        <v>54</v>
      </c>
      <c r="C973" t="s">
        <v>19</v>
      </c>
      <c r="D973" t="s">
        <v>126</v>
      </c>
      <c r="E973" t="s">
        <v>4</v>
      </c>
      <c r="F973">
        <v>75</v>
      </c>
      <c r="G973">
        <v>180</v>
      </c>
      <c r="H973">
        <v>200</v>
      </c>
      <c r="I973">
        <v>179.51724137931035</v>
      </c>
      <c r="J973">
        <v>0</v>
      </c>
      <c r="K973">
        <v>171.4</v>
      </c>
      <c r="L973">
        <v>200</v>
      </c>
    </row>
    <row r="974" spans="1:12" x14ac:dyDescent="0.25">
      <c r="A974">
        <v>27</v>
      </c>
      <c r="B974" t="s">
        <v>54</v>
      </c>
      <c r="C974" t="s">
        <v>19</v>
      </c>
      <c r="D974" t="s">
        <v>127</v>
      </c>
      <c r="E974" t="s">
        <v>4</v>
      </c>
      <c r="F974">
        <v>75</v>
      </c>
      <c r="G974">
        <v>16</v>
      </c>
      <c r="H974">
        <v>20</v>
      </c>
      <c r="I974">
        <v>19.379310344827587</v>
      </c>
      <c r="J974">
        <v>0</v>
      </c>
      <c r="K974">
        <v>2</v>
      </c>
      <c r="L974">
        <v>20</v>
      </c>
    </row>
    <row r="975" spans="1:12" x14ac:dyDescent="0.25">
      <c r="A975">
        <v>27</v>
      </c>
      <c r="B975" t="s">
        <v>53</v>
      </c>
      <c r="C975" t="s">
        <v>20</v>
      </c>
      <c r="D975" t="s">
        <v>56</v>
      </c>
      <c r="E975" t="s">
        <v>4</v>
      </c>
      <c r="F975">
        <v>76</v>
      </c>
      <c r="G975">
        <v>0</v>
      </c>
      <c r="H975">
        <v>0.09</v>
      </c>
      <c r="I975">
        <v>0.10020408163265308</v>
      </c>
      <c r="J975">
        <v>3.5793958749951046E-2</v>
      </c>
      <c r="K975">
        <v>0.04</v>
      </c>
      <c r="L975">
        <v>0.25</v>
      </c>
    </row>
    <row r="976" spans="1:12" x14ac:dyDescent="0.25">
      <c r="A976">
        <v>27</v>
      </c>
      <c r="B976" t="s">
        <v>54</v>
      </c>
      <c r="C976" t="s">
        <v>20</v>
      </c>
      <c r="D976" t="s">
        <v>128</v>
      </c>
      <c r="E976" t="s">
        <v>4</v>
      </c>
      <c r="F976">
        <v>76</v>
      </c>
      <c r="G976">
        <v>0</v>
      </c>
      <c r="H976">
        <v>5</v>
      </c>
      <c r="I976">
        <v>2.3005882352941174</v>
      </c>
      <c r="J976">
        <v>0</v>
      </c>
      <c r="K976">
        <v>0.6</v>
      </c>
      <c r="L976">
        <v>4.2</v>
      </c>
    </row>
    <row r="977" spans="1:12" x14ac:dyDescent="0.25">
      <c r="A977">
        <v>27</v>
      </c>
      <c r="B977" t="s">
        <v>54</v>
      </c>
      <c r="C977" t="s">
        <v>20</v>
      </c>
      <c r="D977" t="s">
        <v>129</v>
      </c>
      <c r="E977" t="s">
        <v>4</v>
      </c>
      <c r="F977">
        <v>76</v>
      </c>
      <c r="G977">
        <v>1.5</v>
      </c>
      <c r="H977">
        <v>2</v>
      </c>
      <c r="I977">
        <v>1.6941176470588237</v>
      </c>
      <c r="J977">
        <v>0</v>
      </c>
      <c r="K977">
        <v>1.6</v>
      </c>
      <c r="L977">
        <v>1.8</v>
      </c>
    </row>
    <row r="978" spans="1:12" x14ac:dyDescent="0.25">
      <c r="A978">
        <v>27</v>
      </c>
      <c r="B978" t="s">
        <v>54</v>
      </c>
      <c r="C978" t="s">
        <v>20</v>
      </c>
      <c r="D978" t="s">
        <v>223</v>
      </c>
      <c r="E978" t="s">
        <v>4</v>
      </c>
      <c r="F978">
        <v>76</v>
      </c>
      <c r="G978">
        <v>245</v>
      </c>
      <c r="H978">
        <v>255</v>
      </c>
      <c r="I978">
        <v>249.34117647058824</v>
      </c>
      <c r="J978">
        <v>0</v>
      </c>
      <c r="K978">
        <v>245</v>
      </c>
      <c r="L978">
        <v>256</v>
      </c>
    </row>
    <row r="979" spans="1:12" x14ac:dyDescent="0.25">
      <c r="A979">
        <v>27</v>
      </c>
      <c r="B979" t="s">
        <v>54</v>
      </c>
      <c r="C979" t="s">
        <v>298</v>
      </c>
      <c r="D979" t="s">
        <v>270</v>
      </c>
      <c r="E979" t="s">
        <v>4</v>
      </c>
      <c r="F979">
        <v>14</v>
      </c>
      <c r="G979">
        <v>15</v>
      </c>
      <c r="H979">
        <v>18</v>
      </c>
      <c r="I979">
        <v>17.085106382978722</v>
      </c>
      <c r="J979">
        <v>0</v>
      </c>
      <c r="K979">
        <v>15</v>
      </c>
      <c r="L979">
        <v>20</v>
      </c>
    </row>
    <row r="980" spans="1:12" x14ac:dyDescent="0.25">
      <c r="A980">
        <v>27</v>
      </c>
      <c r="B980" t="s">
        <v>54</v>
      </c>
      <c r="C980" t="s">
        <v>298</v>
      </c>
      <c r="D980" t="s">
        <v>270</v>
      </c>
      <c r="E980" t="s">
        <v>4</v>
      </c>
      <c r="F980">
        <v>14</v>
      </c>
      <c r="G980">
        <v>16</v>
      </c>
      <c r="H980">
        <v>22</v>
      </c>
      <c r="I980">
        <v>22.853658536585368</v>
      </c>
      <c r="J980">
        <v>0.35783904271027317</v>
      </c>
      <c r="K980">
        <v>21</v>
      </c>
      <c r="L980">
        <v>20</v>
      </c>
    </row>
    <row r="981" spans="1:12" x14ac:dyDescent="0.25">
      <c r="A981">
        <v>27</v>
      </c>
      <c r="B981" t="s">
        <v>53</v>
      </c>
      <c r="C981" t="s">
        <v>10</v>
      </c>
      <c r="D981" t="s">
        <v>56</v>
      </c>
      <c r="E981" t="s">
        <v>4</v>
      </c>
      <c r="F981">
        <v>51</v>
      </c>
      <c r="G981">
        <v>0</v>
      </c>
      <c r="H981">
        <v>2.5</v>
      </c>
      <c r="I981">
        <v>2.3710526315789471</v>
      </c>
      <c r="J981">
        <v>0.61062713424480597</v>
      </c>
      <c r="K981">
        <v>1.65</v>
      </c>
      <c r="L981">
        <v>4.1100000000000003</v>
      </c>
    </row>
    <row r="982" spans="1:12" x14ac:dyDescent="0.25">
      <c r="A982">
        <v>27</v>
      </c>
      <c r="B982" t="s">
        <v>53</v>
      </c>
      <c r="C982" t="s">
        <v>6</v>
      </c>
      <c r="D982" t="s">
        <v>56</v>
      </c>
      <c r="E982" t="s">
        <v>4</v>
      </c>
      <c r="F982">
        <v>80</v>
      </c>
      <c r="G982">
        <v>0</v>
      </c>
      <c r="H982">
        <v>0</v>
      </c>
      <c r="I982" t="e">
        <v>#DIV/0!</v>
      </c>
      <c r="J982" t="e">
        <v>#DIV/0!</v>
      </c>
      <c r="K982">
        <v>0</v>
      </c>
      <c r="L982">
        <v>0</v>
      </c>
    </row>
    <row r="983" spans="1:12" x14ac:dyDescent="0.25">
      <c r="A983">
        <v>27</v>
      </c>
      <c r="B983" t="s">
        <v>53</v>
      </c>
      <c r="C983" t="s">
        <v>24</v>
      </c>
      <c r="D983" t="s">
        <v>72</v>
      </c>
      <c r="E983" t="s">
        <v>4</v>
      </c>
      <c r="F983">
        <v>95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</row>
    <row r="984" spans="1:12" x14ac:dyDescent="0.25">
      <c r="A984">
        <v>27</v>
      </c>
      <c r="B984" t="s">
        <v>53</v>
      </c>
      <c r="C984" t="s">
        <v>329</v>
      </c>
      <c r="D984" t="s">
        <v>321</v>
      </c>
      <c r="F984">
        <v>95</v>
      </c>
      <c r="G984">
        <v>0</v>
      </c>
      <c r="H984">
        <v>3</v>
      </c>
      <c r="I984">
        <v>2.2463636363636361</v>
      </c>
      <c r="J984">
        <v>1.0087940595312088</v>
      </c>
      <c r="K984">
        <v>0</v>
      </c>
      <c r="L984">
        <v>2.95</v>
      </c>
    </row>
    <row r="985" spans="1:12" x14ac:dyDescent="0.25">
      <c r="A985">
        <v>27</v>
      </c>
      <c r="B985" t="s">
        <v>54</v>
      </c>
      <c r="C985" t="s">
        <v>329</v>
      </c>
      <c r="D985" t="s">
        <v>328</v>
      </c>
      <c r="F985">
        <v>95</v>
      </c>
      <c r="G985">
        <v>0</v>
      </c>
      <c r="H985">
        <v>200</v>
      </c>
      <c r="I985">
        <v>198.90909090909091</v>
      </c>
      <c r="J985">
        <v>0</v>
      </c>
      <c r="K985">
        <v>18</v>
      </c>
      <c r="L985">
        <v>250</v>
      </c>
    </row>
    <row r="986" spans="1:12" x14ac:dyDescent="0.25">
      <c r="A986">
        <v>27</v>
      </c>
      <c r="B986" t="s">
        <v>54</v>
      </c>
      <c r="C986" t="s">
        <v>8</v>
      </c>
      <c r="D986" t="s">
        <v>233</v>
      </c>
      <c r="E986" t="s">
        <v>4</v>
      </c>
      <c r="F986">
        <v>33</v>
      </c>
      <c r="G986">
        <v>6</v>
      </c>
      <c r="H986">
        <v>10</v>
      </c>
      <c r="I986">
        <v>9.1187500000000004</v>
      </c>
      <c r="J986">
        <v>0</v>
      </c>
      <c r="K986">
        <v>0</v>
      </c>
      <c r="L986">
        <v>30</v>
      </c>
    </row>
    <row r="987" spans="1:12" x14ac:dyDescent="0.25">
      <c r="A987">
        <v>27</v>
      </c>
      <c r="B987" t="s">
        <v>54</v>
      </c>
      <c r="C987" t="s">
        <v>12</v>
      </c>
      <c r="D987" t="s">
        <v>90</v>
      </c>
      <c r="E987" t="s">
        <v>4</v>
      </c>
      <c r="F987">
        <v>540</v>
      </c>
      <c r="G987">
        <v>32</v>
      </c>
      <c r="H987">
        <v>35</v>
      </c>
      <c r="I987">
        <v>34.174444444444447</v>
      </c>
      <c r="J987">
        <v>0</v>
      </c>
      <c r="K987">
        <v>33.479999999999997</v>
      </c>
      <c r="L987">
        <v>34.71</v>
      </c>
    </row>
    <row r="988" spans="1:12" x14ac:dyDescent="0.25">
      <c r="A988">
        <v>27</v>
      </c>
      <c r="B988" t="s">
        <v>54</v>
      </c>
      <c r="C988" t="s">
        <v>12</v>
      </c>
      <c r="D988" t="s">
        <v>91</v>
      </c>
      <c r="E988" t="s">
        <v>4</v>
      </c>
      <c r="F988">
        <v>540</v>
      </c>
      <c r="G988">
        <v>3.3</v>
      </c>
      <c r="H988">
        <v>5</v>
      </c>
      <c r="I988">
        <v>4.38</v>
      </c>
      <c r="J988">
        <v>0</v>
      </c>
      <c r="K988">
        <v>4.01</v>
      </c>
      <c r="L988">
        <v>4.8600000000000003</v>
      </c>
    </row>
    <row r="989" spans="1:12" x14ac:dyDescent="0.25">
      <c r="A989">
        <v>27</v>
      </c>
      <c r="B989" t="s">
        <v>54</v>
      </c>
      <c r="C989" t="s">
        <v>21</v>
      </c>
      <c r="D989" t="s">
        <v>179</v>
      </c>
      <c r="E989" t="s">
        <v>4</v>
      </c>
      <c r="F989">
        <v>301</v>
      </c>
      <c r="G989">
        <v>2</v>
      </c>
      <c r="H989">
        <v>8</v>
      </c>
      <c r="I989">
        <v>4.0588235294117645</v>
      </c>
      <c r="J989">
        <v>0</v>
      </c>
      <c r="K989">
        <v>3</v>
      </c>
      <c r="L989">
        <v>6</v>
      </c>
    </row>
    <row r="990" spans="1:12" x14ac:dyDescent="0.25">
      <c r="A990">
        <v>27</v>
      </c>
      <c r="B990" t="s">
        <v>54</v>
      </c>
      <c r="C990" t="s">
        <v>21</v>
      </c>
      <c r="D990" t="s">
        <v>180</v>
      </c>
      <c r="E990" t="s">
        <v>4</v>
      </c>
      <c r="F990">
        <v>301</v>
      </c>
      <c r="G990">
        <v>35</v>
      </c>
      <c r="H990">
        <v>36.5</v>
      </c>
      <c r="I990">
        <v>35.138235294117649</v>
      </c>
      <c r="J990">
        <v>0</v>
      </c>
      <c r="K990">
        <v>30</v>
      </c>
      <c r="L990">
        <v>36</v>
      </c>
    </row>
    <row r="991" spans="1:12" x14ac:dyDescent="0.25">
      <c r="A991">
        <v>27</v>
      </c>
      <c r="B991" t="s">
        <v>53</v>
      </c>
      <c r="C991" t="s">
        <v>21</v>
      </c>
      <c r="D991" t="s">
        <v>57</v>
      </c>
      <c r="E991" t="s">
        <v>4</v>
      </c>
      <c r="F991">
        <v>301</v>
      </c>
      <c r="G991">
        <v>34</v>
      </c>
      <c r="H991">
        <v>36</v>
      </c>
      <c r="I991">
        <v>35.090909090909093</v>
      </c>
      <c r="J991">
        <v>1.5048838243118061</v>
      </c>
      <c r="K991">
        <v>32.799999999999997</v>
      </c>
      <c r="L991">
        <v>37.6</v>
      </c>
    </row>
    <row r="992" spans="1:12" x14ac:dyDescent="0.25">
      <c r="A992">
        <v>27</v>
      </c>
      <c r="B992" t="s">
        <v>53</v>
      </c>
      <c r="C992" t="s">
        <v>21</v>
      </c>
      <c r="D992" t="s">
        <v>57</v>
      </c>
      <c r="E992" t="s">
        <v>4</v>
      </c>
      <c r="F992">
        <v>301</v>
      </c>
      <c r="G992">
        <v>50</v>
      </c>
      <c r="H992">
        <v>52</v>
      </c>
      <c r="I992">
        <v>50.82500000000001</v>
      </c>
      <c r="J992">
        <v>1.3443116874607157</v>
      </c>
      <c r="K992">
        <v>47.9</v>
      </c>
      <c r="L992">
        <v>37.6</v>
      </c>
    </row>
    <row r="993" spans="1:12" x14ac:dyDescent="0.25">
      <c r="A993">
        <v>27</v>
      </c>
      <c r="B993" t="s">
        <v>54</v>
      </c>
      <c r="C993" t="s">
        <v>14</v>
      </c>
      <c r="D993" t="s">
        <v>104</v>
      </c>
      <c r="E993" t="s">
        <v>4</v>
      </c>
      <c r="F993">
        <v>520</v>
      </c>
      <c r="G993">
        <v>2</v>
      </c>
      <c r="H993">
        <v>8</v>
      </c>
      <c r="I993">
        <v>6.3400000000000007</v>
      </c>
      <c r="J993">
        <v>0</v>
      </c>
      <c r="K993">
        <v>5.9</v>
      </c>
      <c r="L993">
        <v>7</v>
      </c>
    </row>
    <row r="994" spans="1:12" x14ac:dyDescent="0.25">
      <c r="A994">
        <v>27</v>
      </c>
      <c r="B994" t="s">
        <v>54</v>
      </c>
      <c r="C994" t="s">
        <v>14</v>
      </c>
      <c r="D994" t="s">
        <v>105</v>
      </c>
      <c r="E994" t="s">
        <v>4</v>
      </c>
      <c r="F994">
        <v>520</v>
      </c>
      <c r="G994">
        <v>-2</v>
      </c>
      <c r="H994">
        <v>8</v>
      </c>
      <c r="I994">
        <v>6.1</v>
      </c>
      <c r="J994">
        <v>0</v>
      </c>
      <c r="K994">
        <v>5.5</v>
      </c>
      <c r="L994">
        <v>7</v>
      </c>
    </row>
    <row r="995" spans="1:12" x14ac:dyDescent="0.25">
      <c r="A995">
        <v>27</v>
      </c>
      <c r="B995" t="s">
        <v>53</v>
      </c>
      <c r="C995" t="s">
        <v>14</v>
      </c>
      <c r="D995" t="s">
        <v>67</v>
      </c>
      <c r="E995" t="s">
        <v>4</v>
      </c>
      <c r="F995">
        <v>520</v>
      </c>
      <c r="G995">
        <v>0</v>
      </c>
      <c r="H995">
        <v>0</v>
      </c>
      <c r="I995" t="e">
        <v>#DIV/0!</v>
      </c>
      <c r="J995" t="e">
        <v>#DIV/0!</v>
      </c>
      <c r="K995">
        <v>0</v>
      </c>
      <c r="L995">
        <v>0</v>
      </c>
    </row>
    <row r="996" spans="1:12" x14ac:dyDescent="0.25">
      <c r="A996">
        <v>27</v>
      </c>
      <c r="B996" t="s">
        <v>53</v>
      </c>
      <c r="C996" t="s">
        <v>14</v>
      </c>
      <c r="D996" t="s">
        <v>67</v>
      </c>
      <c r="E996" t="s">
        <v>4</v>
      </c>
      <c r="F996">
        <v>520</v>
      </c>
      <c r="G996">
        <v>0</v>
      </c>
      <c r="H996">
        <v>0</v>
      </c>
      <c r="I996" t="e">
        <v>#DIV/0!</v>
      </c>
      <c r="J996" t="e">
        <v>#DIV/0!</v>
      </c>
      <c r="K996">
        <v>0</v>
      </c>
      <c r="L996">
        <v>0</v>
      </c>
    </row>
    <row r="997" spans="1:12" x14ac:dyDescent="0.25">
      <c r="A997">
        <v>27</v>
      </c>
      <c r="B997" t="s">
        <v>54</v>
      </c>
      <c r="C997" t="s">
        <v>16</v>
      </c>
      <c r="D997" t="s">
        <v>111</v>
      </c>
      <c r="E997" t="s">
        <v>4</v>
      </c>
      <c r="F997">
        <v>530</v>
      </c>
      <c r="G997">
        <v>2</v>
      </c>
      <c r="H997">
        <v>10</v>
      </c>
      <c r="I997">
        <v>3.75</v>
      </c>
      <c r="J997">
        <v>0</v>
      </c>
      <c r="K997">
        <v>3.2</v>
      </c>
      <c r="L997">
        <v>4.9000000000000004</v>
      </c>
    </row>
    <row r="998" spans="1:12" x14ac:dyDescent="0.25">
      <c r="A998">
        <v>27</v>
      </c>
      <c r="B998" t="s">
        <v>54</v>
      </c>
      <c r="C998" t="s">
        <v>16</v>
      </c>
      <c r="D998" t="s">
        <v>109</v>
      </c>
      <c r="E998" t="s">
        <v>4</v>
      </c>
      <c r="F998">
        <v>530</v>
      </c>
      <c r="G998">
        <v>10</v>
      </c>
      <c r="H998">
        <v>14</v>
      </c>
      <c r="I998">
        <v>11.899999999999999</v>
      </c>
      <c r="J998">
        <v>0</v>
      </c>
      <c r="K998">
        <v>11.5</v>
      </c>
      <c r="L998">
        <v>12.3</v>
      </c>
    </row>
    <row r="999" spans="1:12" x14ac:dyDescent="0.25">
      <c r="A999">
        <v>27</v>
      </c>
      <c r="B999" t="s">
        <v>54</v>
      </c>
      <c r="C999" t="s">
        <v>16</v>
      </c>
      <c r="D999" t="s">
        <v>110</v>
      </c>
      <c r="E999" t="s">
        <v>4</v>
      </c>
      <c r="F999">
        <v>530</v>
      </c>
      <c r="G999">
        <v>20</v>
      </c>
      <c r="H999">
        <v>60</v>
      </c>
      <c r="I999">
        <v>26.816666666666666</v>
      </c>
      <c r="J999">
        <v>0</v>
      </c>
      <c r="K999">
        <v>22</v>
      </c>
      <c r="L999">
        <v>30</v>
      </c>
    </row>
    <row r="1000" spans="1:12" x14ac:dyDescent="0.25">
      <c r="A1000">
        <v>27</v>
      </c>
      <c r="B1000" t="s">
        <v>53</v>
      </c>
      <c r="C1000" t="s">
        <v>16</v>
      </c>
      <c r="D1000" t="s">
        <v>67</v>
      </c>
      <c r="E1000" t="s">
        <v>4</v>
      </c>
      <c r="F1000">
        <v>530</v>
      </c>
      <c r="G1000">
        <v>0</v>
      </c>
      <c r="H1000">
        <v>0</v>
      </c>
      <c r="I1000" t="e">
        <v>#DIV/0!</v>
      </c>
      <c r="J1000" t="e">
        <v>#DIV/0!</v>
      </c>
      <c r="K1000">
        <v>0</v>
      </c>
      <c r="L1000">
        <v>0</v>
      </c>
    </row>
    <row r="1001" spans="1:12" x14ac:dyDescent="0.25">
      <c r="A1001">
        <v>27</v>
      </c>
      <c r="B1001" t="s">
        <v>53</v>
      </c>
      <c r="C1001" t="s">
        <v>16</v>
      </c>
      <c r="D1001" t="s">
        <v>70</v>
      </c>
      <c r="E1001" t="s">
        <v>4</v>
      </c>
      <c r="F1001">
        <v>530</v>
      </c>
      <c r="G1001">
        <v>46</v>
      </c>
      <c r="H1001">
        <v>52</v>
      </c>
      <c r="I1001">
        <v>49.697500000000005</v>
      </c>
      <c r="J1001">
        <v>1.4993192899890693</v>
      </c>
      <c r="K1001">
        <v>47.85</v>
      </c>
      <c r="L1001">
        <v>51.12</v>
      </c>
    </row>
    <row r="1002" spans="1:12" x14ac:dyDescent="0.25">
      <c r="A1002">
        <v>27</v>
      </c>
      <c r="B1002" t="s">
        <v>54</v>
      </c>
      <c r="C1002" t="s">
        <v>13</v>
      </c>
      <c r="D1002" t="s">
        <v>98</v>
      </c>
      <c r="E1002" t="s">
        <v>4</v>
      </c>
      <c r="F1002">
        <v>552</v>
      </c>
      <c r="G1002">
        <v>134</v>
      </c>
      <c r="H1002">
        <v>140</v>
      </c>
      <c r="I1002">
        <v>135.6</v>
      </c>
      <c r="J1002">
        <v>0</v>
      </c>
      <c r="K1002">
        <v>134.80000000000001</v>
      </c>
      <c r="L1002">
        <v>137.6</v>
      </c>
    </row>
    <row r="1003" spans="1:12" x14ac:dyDescent="0.25">
      <c r="A1003">
        <v>27</v>
      </c>
      <c r="B1003" t="s">
        <v>54</v>
      </c>
      <c r="C1003" t="s">
        <v>23</v>
      </c>
      <c r="D1003" t="s">
        <v>242</v>
      </c>
      <c r="E1003" t="s">
        <v>4</v>
      </c>
      <c r="F1003">
        <v>86</v>
      </c>
      <c r="G1003">
        <v>105</v>
      </c>
      <c r="H1003">
        <v>120</v>
      </c>
      <c r="I1003">
        <v>112.20625000000001</v>
      </c>
      <c r="J1003">
        <v>0</v>
      </c>
      <c r="K1003">
        <v>109</v>
      </c>
      <c r="L1003">
        <v>119</v>
      </c>
    </row>
    <row r="1004" spans="1:12" x14ac:dyDescent="0.25">
      <c r="A1004">
        <v>27</v>
      </c>
      <c r="B1004" t="s">
        <v>54</v>
      </c>
      <c r="C1004" t="s">
        <v>23</v>
      </c>
      <c r="D1004" t="s">
        <v>241</v>
      </c>
      <c r="E1004" t="s">
        <v>4</v>
      </c>
      <c r="F1004">
        <v>86</v>
      </c>
      <c r="G1004">
        <v>0</v>
      </c>
      <c r="H1004">
        <v>60</v>
      </c>
      <c r="I1004">
        <v>9.8104166666666686</v>
      </c>
      <c r="J1004">
        <v>0</v>
      </c>
      <c r="K1004">
        <v>3.8</v>
      </c>
      <c r="L1004">
        <v>25</v>
      </c>
    </row>
    <row r="1005" spans="1:12" x14ac:dyDescent="0.25">
      <c r="A1005">
        <v>27</v>
      </c>
      <c r="B1005" t="s">
        <v>54</v>
      </c>
      <c r="C1005" t="s">
        <v>23</v>
      </c>
      <c r="D1005" t="s">
        <v>266</v>
      </c>
      <c r="E1005" t="s">
        <v>4</v>
      </c>
      <c r="F1005">
        <v>86</v>
      </c>
      <c r="G1005">
        <v>0</v>
      </c>
      <c r="H1005">
        <v>0</v>
      </c>
      <c r="I1005" t="e">
        <v>#DIV/0!</v>
      </c>
      <c r="J1005" t="e">
        <v>#DIV/0!</v>
      </c>
      <c r="K1005">
        <v>0</v>
      </c>
      <c r="L1005">
        <v>0</v>
      </c>
    </row>
    <row r="1006" spans="1:12" x14ac:dyDescent="0.25">
      <c r="A1006">
        <v>27</v>
      </c>
      <c r="B1006" t="s">
        <v>54</v>
      </c>
      <c r="C1006" t="s">
        <v>23</v>
      </c>
      <c r="D1006" t="s">
        <v>267</v>
      </c>
      <c r="E1006" t="s">
        <v>4</v>
      </c>
      <c r="F1006">
        <v>86</v>
      </c>
      <c r="G1006">
        <v>0</v>
      </c>
      <c r="H1006">
        <v>0</v>
      </c>
      <c r="I1006" t="e">
        <v>#DIV/0!</v>
      </c>
      <c r="J1006" t="e">
        <v>#DIV/0!</v>
      </c>
      <c r="K1006">
        <v>0</v>
      </c>
      <c r="L1006">
        <v>0</v>
      </c>
    </row>
    <row r="1007" spans="1:12" x14ac:dyDescent="0.25">
      <c r="A1007">
        <v>27</v>
      </c>
      <c r="B1007" t="s">
        <v>54</v>
      </c>
      <c r="C1007" t="s">
        <v>23</v>
      </c>
      <c r="D1007" t="s">
        <v>240</v>
      </c>
      <c r="E1007" t="s">
        <v>4</v>
      </c>
      <c r="F1007">
        <v>86</v>
      </c>
      <c r="G1007">
        <v>0</v>
      </c>
      <c r="H1007">
        <v>110</v>
      </c>
      <c r="I1007">
        <v>47.870833333333337</v>
      </c>
      <c r="J1007">
        <v>0</v>
      </c>
      <c r="K1007">
        <v>23</v>
      </c>
      <c r="L1007">
        <v>61</v>
      </c>
    </row>
    <row r="1008" spans="1:12" x14ac:dyDescent="0.25">
      <c r="A1008">
        <v>27</v>
      </c>
      <c r="B1008" t="s">
        <v>54</v>
      </c>
      <c r="C1008" t="s">
        <v>22</v>
      </c>
      <c r="D1008" t="s">
        <v>132</v>
      </c>
      <c r="E1008" t="s">
        <v>4</v>
      </c>
      <c r="F1008">
        <v>90</v>
      </c>
      <c r="G1008">
        <v>160</v>
      </c>
      <c r="H1008">
        <v>180</v>
      </c>
      <c r="I1008">
        <v>167.82926829268294</v>
      </c>
      <c r="J1008">
        <v>5.7142312715176526</v>
      </c>
      <c r="K1008">
        <v>159</v>
      </c>
      <c r="L1008">
        <v>175</v>
      </c>
    </row>
    <row r="1009" spans="1:12" x14ac:dyDescent="0.25">
      <c r="A1009">
        <v>27</v>
      </c>
      <c r="B1009" t="s">
        <v>54</v>
      </c>
      <c r="C1009" t="s">
        <v>22</v>
      </c>
      <c r="D1009" t="s">
        <v>268</v>
      </c>
      <c r="E1009" t="s">
        <v>4</v>
      </c>
      <c r="F1009">
        <v>90</v>
      </c>
      <c r="G1009">
        <v>0</v>
      </c>
      <c r="H1009">
        <v>0</v>
      </c>
      <c r="I1009" t="e">
        <v>#DIV/0!</v>
      </c>
      <c r="J1009" t="e">
        <v>#DIV/0!</v>
      </c>
      <c r="K1009">
        <v>0</v>
      </c>
      <c r="L1009">
        <v>0</v>
      </c>
    </row>
    <row r="1010" spans="1:12" x14ac:dyDescent="0.25">
      <c r="A1010">
        <v>27</v>
      </c>
      <c r="B1010" t="s">
        <v>54</v>
      </c>
      <c r="C1010" t="s">
        <v>22</v>
      </c>
      <c r="D1010" t="s">
        <v>269</v>
      </c>
      <c r="E1010" t="s">
        <v>4</v>
      </c>
      <c r="F1010">
        <v>90</v>
      </c>
      <c r="G1010">
        <v>0</v>
      </c>
      <c r="H1010">
        <v>0</v>
      </c>
      <c r="I1010" t="e">
        <v>#DIV/0!</v>
      </c>
      <c r="J1010" t="e">
        <v>#DIV/0!</v>
      </c>
      <c r="K1010">
        <v>0</v>
      </c>
      <c r="L1010">
        <v>0</v>
      </c>
    </row>
    <row r="1011" spans="1:12" x14ac:dyDescent="0.25">
      <c r="A1011">
        <v>27</v>
      </c>
      <c r="B1011" t="s">
        <v>54</v>
      </c>
      <c r="C1011" t="s">
        <v>22</v>
      </c>
      <c r="D1011" t="s">
        <v>133</v>
      </c>
      <c r="E1011" t="s">
        <v>4</v>
      </c>
      <c r="F1011">
        <v>90</v>
      </c>
      <c r="G1011">
        <v>80</v>
      </c>
      <c r="H1011">
        <v>120</v>
      </c>
      <c r="I1011">
        <v>112.1219512195122</v>
      </c>
      <c r="J1011">
        <v>0</v>
      </c>
      <c r="K1011">
        <v>92</v>
      </c>
      <c r="L1011">
        <v>124</v>
      </c>
    </row>
    <row r="1012" spans="1:12" x14ac:dyDescent="0.25">
      <c r="A1012">
        <v>28</v>
      </c>
      <c r="B1012" t="s">
        <v>53</v>
      </c>
      <c r="C1012" t="s">
        <v>18</v>
      </c>
      <c r="D1012" t="s">
        <v>55</v>
      </c>
      <c r="E1012" t="s">
        <v>4</v>
      </c>
      <c r="F1012">
        <v>55</v>
      </c>
      <c r="G1012">
        <v>0</v>
      </c>
      <c r="H1012">
        <v>2</v>
      </c>
      <c r="I1012">
        <v>1.9679999999999997</v>
      </c>
      <c r="J1012">
        <v>0.4752829447297906</v>
      </c>
      <c r="K1012">
        <v>0</v>
      </c>
      <c r="L1012">
        <v>3.1</v>
      </c>
    </row>
    <row r="1013" spans="1:12" x14ac:dyDescent="0.25">
      <c r="A1013">
        <v>28</v>
      </c>
      <c r="B1013" t="s">
        <v>54</v>
      </c>
      <c r="C1013" t="s">
        <v>18</v>
      </c>
      <c r="D1013" t="s">
        <v>114</v>
      </c>
      <c r="E1013" t="s">
        <v>4</v>
      </c>
      <c r="F1013">
        <v>55</v>
      </c>
      <c r="G1013">
        <v>0.5</v>
      </c>
      <c r="H1013">
        <v>0.6</v>
      </c>
      <c r="I1013">
        <v>0.52162162162162151</v>
      </c>
      <c r="J1013">
        <v>3.3766115072321297E-16</v>
      </c>
      <c r="K1013">
        <v>0.5</v>
      </c>
      <c r="L1013">
        <v>0.6</v>
      </c>
    </row>
    <row r="1014" spans="1:12" x14ac:dyDescent="0.25">
      <c r="A1014">
        <v>28</v>
      </c>
      <c r="B1014" t="s">
        <v>54</v>
      </c>
      <c r="C1014" t="s">
        <v>18</v>
      </c>
      <c r="D1014" t="s">
        <v>115</v>
      </c>
      <c r="E1014" t="s">
        <v>4</v>
      </c>
      <c r="F1014">
        <v>55</v>
      </c>
      <c r="G1014">
        <v>0.5</v>
      </c>
      <c r="H1014">
        <v>2</v>
      </c>
      <c r="I1014">
        <v>2.9378378378378378</v>
      </c>
      <c r="J1014">
        <v>0</v>
      </c>
      <c r="K1014">
        <v>2</v>
      </c>
      <c r="L1014">
        <v>4</v>
      </c>
    </row>
    <row r="1015" spans="1:12" x14ac:dyDescent="0.25">
      <c r="A1015">
        <v>28</v>
      </c>
      <c r="B1015" t="s">
        <v>54</v>
      </c>
      <c r="C1015" t="s">
        <v>18</v>
      </c>
      <c r="D1015" t="s">
        <v>116</v>
      </c>
      <c r="E1015" t="s">
        <v>4</v>
      </c>
      <c r="F1015">
        <v>55</v>
      </c>
      <c r="G1015">
        <v>50</v>
      </c>
      <c r="H1015">
        <v>300</v>
      </c>
      <c r="I1015">
        <v>295.79459459459457</v>
      </c>
      <c r="J1015">
        <v>0</v>
      </c>
      <c r="K1015">
        <v>180.4</v>
      </c>
      <c r="L1015">
        <v>420</v>
      </c>
    </row>
    <row r="1016" spans="1:12" x14ac:dyDescent="0.25">
      <c r="A1016">
        <v>28</v>
      </c>
      <c r="B1016" t="s">
        <v>53</v>
      </c>
      <c r="C1016" t="s">
        <v>19</v>
      </c>
      <c r="D1016" t="s">
        <v>56</v>
      </c>
      <c r="E1016" t="s">
        <v>4</v>
      </c>
      <c r="F1016">
        <v>75</v>
      </c>
      <c r="G1016">
        <v>0</v>
      </c>
      <c r="H1016">
        <v>0.09</v>
      </c>
      <c r="I1016">
        <v>9.1111111111111115E-2</v>
      </c>
      <c r="J1016">
        <v>4.1009279514389284E-2</v>
      </c>
      <c r="K1016">
        <v>0.05</v>
      </c>
      <c r="L1016">
        <v>0.28999999999999998</v>
      </c>
    </row>
    <row r="1017" spans="1:12" x14ac:dyDescent="0.25">
      <c r="A1017">
        <v>28</v>
      </c>
      <c r="B1017" t="s">
        <v>54</v>
      </c>
      <c r="C1017" t="s">
        <v>19</v>
      </c>
      <c r="D1017" t="s">
        <v>122</v>
      </c>
      <c r="E1017" t="s">
        <v>4</v>
      </c>
      <c r="F1017">
        <v>75</v>
      </c>
      <c r="G1017">
        <v>2</v>
      </c>
      <c r="H1017">
        <v>6</v>
      </c>
      <c r="I1017">
        <v>5.5425000000000004</v>
      </c>
      <c r="J1017">
        <v>0</v>
      </c>
      <c r="K1017">
        <v>3.5</v>
      </c>
      <c r="L1017">
        <v>9.1999999999999993</v>
      </c>
    </row>
    <row r="1018" spans="1:12" x14ac:dyDescent="0.25">
      <c r="A1018">
        <v>28</v>
      </c>
      <c r="B1018" t="s">
        <v>54</v>
      </c>
      <c r="C1018" t="s">
        <v>19</v>
      </c>
      <c r="D1018" t="s">
        <v>123</v>
      </c>
      <c r="E1018" t="s">
        <v>4</v>
      </c>
      <c r="F1018">
        <v>75</v>
      </c>
      <c r="G1018">
        <v>1.6</v>
      </c>
      <c r="H1018">
        <v>1.8</v>
      </c>
      <c r="I1018">
        <v>1.6100000000000008</v>
      </c>
      <c r="J1018">
        <v>1.5741131885928331E-15</v>
      </c>
      <c r="K1018">
        <v>1.6</v>
      </c>
      <c r="L1018">
        <v>1.8</v>
      </c>
    </row>
    <row r="1019" spans="1:12" x14ac:dyDescent="0.25">
      <c r="A1019">
        <v>28</v>
      </c>
      <c r="B1019" t="s">
        <v>54</v>
      </c>
      <c r="C1019" t="s">
        <v>19</v>
      </c>
      <c r="D1019" t="s">
        <v>126</v>
      </c>
      <c r="E1019" t="s">
        <v>4</v>
      </c>
      <c r="F1019">
        <v>75</v>
      </c>
      <c r="G1019">
        <v>180</v>
      </c>
      <c r="H1019">
        <v>200</v>
      </c>
      <c r="I1019">
        <v>177.3775</v>
      </c>
      <c r="J1019">
        <v>0</v>
      </c>
      <c r="K1019">
        <v>169.8</v>
      </c>
      <c r="L1019">
        <v>200</v>
      </c>
    </row>
    <row r="1020" spans="1:12" x14ac:dyDescent="0.25">
      <c r="A1020">
        <v>28</v>
      </c>
      <c r="B1020" t="s">
        <v>54</v>
      </c>
      <c r="C1020" t="s">
        <v>19</v>
      </c>
      <c r="D1020" t="s">
        <v>127</v>
      </c>
      <c r="E1020" t="s">
        <v>4</v>
      </c>
      <c r="F1020">
        <v>75</v>
      </c>
      <c r="G1020">
        <v>16</v>
      </c>
      <c r="H1020">
        <v>20</v>
      </c>
      <c r="I1020">
        <v>20.024999999999999</v>
      </c>
      <c r="J1020">
        <v>0</v>
      </c>
      <c r="K1020">
        <v>20</v>
      </c>
      <c r="L1020">
        <v>21</v>
      </c>
    </row>
    <row r="1021" spans="1:12" x14ac:dyDescent="0.25">
      <c r="A1021">
        <v>28</v>
      </c>
      <c r="B1021" t="s">
        <v>53</v>
      </c>
      <c r="C1021" t="s">
        <v>20</v>
      </c>
      <c r="D1021" t="s">
        <v>56</v>
      </c>
      <c r="E1021" t="s">
        <v>4</v>
      </c>
      <c r="F1021">
        <v>76</v>
      </c>
      <c r="G1021">
        <v>0</v>
      </c>
      <c r="H1021">
        <v>0.09</v>
      </c>
      <c r="I1021">
        <v>8.5925925925925906E-2</v>
      </c>
      <c r="J1021">
        <v>1.7752865144100086E-2</v>
      </c>
      <c r="K1021">
        <v>0.05</v>
      </c>
      <c r="L1021">
        <v>0.16</v>
      </c>
    </row>
    <row r="1022" spans="1:12" x14ac:dyDescent="0.25">
      <c r="A1022">
        <v>28</v>
      </c>
      <c r="B1022" t="s">
        <v>54</v>
      </c>
      <c r="C1022" t="s">
        <v>20</v>
      </c>
      <c r="D1022" t="s">
        <v>128</v>
      </c>
      <c r="E1022" t="s">
        <v>4</v>
      </c>
      <c r="F1022">
        <v>76</v>
      </c>
      <c r="G1022">
        <v>0</v>
      </c>
      <c r="H1022">
        <v>5</v>
      </c>
      <c r="I1022">
        <v>1.8394736842105261</v>
      </c>
      <c r="J1022">
        <v>0</v>
      </c>
      <c r="K1022">
        <v>1</v>
      </c>
      <c r="L1022">
        <v>2.5</v>
      </c>
    </row>
    <row r="1023" spans="1:12" x14ac:dyDescent="0.25">
      <c r="A1023">
        <v>28</v>
      </c>
      <c r="B1023" t="s">
        <v>54</v>
      </c>
      <c r="C1023" t="s">
        <v>20</v>
      </c>
      <c r="D1023" t="s">
        <v>129</v>
      </c>
      <c r="E1023" t="s">
        <v>4</v>
      </c>
      <c r="F1023">
        <v>76</v>
      </c>
      <c r="G1023">
        <v>1.5</v>
      </c>
      <c r="H1023">
        <v>2</v>
      </c>
      <c r="I1023">
        <v>1.6763157894736844</v>
      </c>
      <c r="J1023">
        <v>0</v>
      </c>
      <c r="K1023">
        <v>1.6</v>
      </c>
      <c r="L1023">
        <v>1.8</v>
      </c>
    </row>
    <row r="1024" spans="1:12" x14ac:dyDescent="0.25">
      <c r="A1024">
        <v>28</v>
      </c>
      <c r="B1024" t="s">
        <v>54</v>
      </c>
      <c r="C1024" t="s">
        <v>20</v>
      </c>
      <c r="D1024" t="s">
        <v>223</v>
      </c>
      <c r="E1024" t="s">
        <v>4</v>
      </c>
      <c r="F1024">
        <v>76</v>
      </c>
      <c r="G1024">
        <v>245</v>
      </c>
      <c r="H1024">
        <v>255</v>
      </c>
      <c r="I1024">
        <v>249.04210526315785</v>
      </c>
      <c r="J1024">
        <v>0</v>
      </c>
      <c r="K1024">
        <v>245</v>
      </c>
      <c r="L1024">
        <v>255</v>
      </c>
    </row>
    <row r="1025" spans="1:12" x14ac:dyDescent="0.25">
      <c r="A1025">
        <v>28</v>
      </c>
      <c r="B1025" t="s">
        <v>54</v>
      </c>
      <c r="C1025" t="s">
        <v>298</v>
      </c>
      <c r="D1025" t="s">
        <v>270</v>
      </c>
      <c r="E1025" t="s">
        <v>4</v>
      </c>
      <c r="F1025">
        <v>14</v>
      </c>
      <c r="G1025">
        <v>0</v>
      </c>
      <c r="H1025">
        <v>0</v>
      </c>
      <c r="I1025" t="e">
        <v>#DIV/0!</v>
      </c>
      <c r="J1025" t="e">
        <v>#DIV/0!</v>
      </c>
      <c r="K1025">
        <v>0</v>
      </c>
      <c r="L1025">
        <v>0</v>
      </c>
    </row>
    <row r="1026" spans="1:12" x14ac:dyDescent="0.25">
      <c r="A1026">
        <v>28</v>
      </c>
      <c r="B1026" t="s">
        <v>54</v>
      </c>
      <c r="C1026" t="s">
        <v>298</v>
      </c>
      <c r="D1026" t="s">
        <v>270</v>
      </c>
      <c r="E1026" t="s">
        <v>4</v>
      </c>
      <c r="F1026">
        <v>14</v>
      </c>
      <c r="G1026">
        <v>0</v>
      </c>
      <c r="H1026">
        <v>0</v>
      </c>
      <c r="I1026" t="e">
        <v>#DIV/0!</v>
      </c>
      <c r="J1026" t="e">
        <v>#DIV/0!</v>
      </c>
      <c r="K1026">
        <v>0</v>
      </c>
      <c r="L1026">
        <v>0</v>
      </c>
    </row>
    <row r="1027" spans="1:12" x14ac:dyDescent="0.25">
      <c r="A1027">
        <v>28</v>
      </c>
      <c r="B1027" t="s">
        <v>53</v>
      </c>
      <c r="C1027" t="s">
        <v>10</v>
      </c>
      <c r="D1027" t="s">
        <v>56</v>
      </c>
      <c r="E1027" t="s">
        <v>4</v>
      </c>
      <c r="F1027">
        <v>51</v>
      </c>
      <c r="G1027">
        <v>0</v>
      </c>
      <c r="H1027">
        <v>2.5</v>
      </c>
      <c r="I1027">
        <v>2.4051851851851858</v>
      </c>
      <c r="J1027">
        <v>0.452500491885582</v>
      </c>
      <c r="K1027">
        <v>1.65</v>
      </c>
      <c r="L1027">
        <v>3.61</v>
      </c>
    </row>
    <row r="1028" spans="1:12" x14ac:dyDescent="0.25">
      <c r="A1028">
        <v>28</v>
      </c>
      <c r="B1028" t="s">
        <v>53</v>
      </c>
      <c r="C1028" t="s">
        <v>6</v>
      </c>
      <c r="D1028" t="s">
        <v>56</v>
      </c>
      <c r="E1028" t="s">
        <v>4</v>
      </c>
      <c r="F1028">
        <v>80</v>
      </c>
      <c r="G1028">
        <v>0</v>
      </c>
      <c r="H1028">
        <v>0</v>
      </c>
      <c r="I1028" t="e">
        <v>#DIV/0!</v>
      </c>
      <c r="J1028" t="e">
        <v>#DIV/0!</v>
      </c>
      <c r="K1028">
        <v>0</v>
      </c>
      <c r="L1028">
        <v>0</v>
      </c>
    </row>
    <row r="1029" spans="1:12" x14ac:dyDescent="0.25">
      <c r="A1029">
        <v>28</v>
      </c>
      <c r="B1029" t="s">
        <v>53</v>
      </c>
      <c r="C1029" t="s">
        <v>24</v>
      </c>
      <c r="D1029" t="s">
        <v>72</v>
      </c>
      <c r="E1029" t="s">
        <v>4</v>
      </c>
      <c r="F1029">
        <v>95</v>
      </c>
      <c r="G1029">
        <v>0</v>
      </c>
      <c r="H1029">
        <v>0</v>
      </c>
      <c r="I1029" t="e">
        <v>#DIV/0!</v>
      </c>
      <c r="J1029" t="e">
        <v>#DIV/0!</v>
      </c>
      <c r="K1029">
        <v>0</v>
      </c>
      <c r="L1029">
        <v>0</v>
      </c>
    </row>
    <row r="1030" spans="1:12" x14ac:dyDescent="0.25">
      <c r="A1030">
        <v>28</v>
      </c>
      <c r="B1030" t="s">
        <v>53</v>
      </c>
      <c r="C1030" t="s">
        <v>329</v>
      </c>
      <c r="D1030" t="s">
        <v>321</v>
      </c>
      <c r="F1030">
        <v>95</v>
      </c>
      <c r="G1030">
        <v>0</v>
      </c>
      <c r="H1030">
        <v>0</v>
      </c>
      <c r="I1030" t="e">
        <v>#DIV/0!</v>
      </c>
      <c r="J1030" t="e">
        <v>#DIV/0!</v>
      </c>
      <c r="K1030">
        <v>0</v>
      </c>
      <c r="L1030">
        <v>0</v>
      </c>
    </row>
    <row r="1031" spans="1:12" x14ac:dyDescent="0.25">
      <c r="A1031">
        <v>28</v>
      </c>
      <c r="B1031" t="s">
        <v>54</v>
      </c>
      <c r="C1031" t="s">
        <v>329</v>
      </c>
      <c r="D1031" t="s">
        <v>328</v>
      </c>
      <c r="F1031">
        <v>95</v>
      </c>
      <c r="G1031">
        <v>0</v>
      </c>
      <c r="H1031">
        <v>0</v>
      </c>
      <c r="I1031" t="e">
        <v>#DIV/0!</v>
      </c>
      <c r="J1031" t="e">
        <v>#DIV/0!</v>
      </c>
      <c r="K1031">
        <v>0</v>
      </c>
      <c r="L1031">
        <v>0</v>
      </c>
    </row>
    <row r="1032" spans="1:12" x14ac:dyDescent="0.25">
      <c r="A1032">
        <v>28</v>
      </c>
      <c r="B1032" t="s">
        <v>54</v>
      </c>
      <c r="C1032" t="s">
        <v>8</v>
      </c>
      <c r="D1032" t="s">
        <v>233</v>
      </c>
      <c r="E1032" t="s">
        <v>4</v>
      </c>
      <c r="F1032">
        <v>33</v>
      </c>
      <c r="G1032">
        <v>6</v>
      </c>
      <c r="H1032">
        <v>10</v>
      </c>
      <c r="I1032">
        <v>9.7083333333333339</v>
      </c>
      <c r="J1032">
        <v>0</v>
      </c>
      <c r="K1032">
        <v>0</v>
      </c>
      <c r="L1032">
        <v>23</v>
      </c>
    </row>
    <row r="1033" spans="1:12" x14ac:dyDescent="0.25">
      <c r="A1033">
        <v>28</v>
      </c>
      <c r="B1033" t="s">
        <v>54</v>
      </c>
      <c r="C1033" t="s">
        <v>12</v>
      </c>
      <c r="D1033" t="s">
        <v>90</v>
      </c>
      <c r="E1033" t="s">
        <v>4</v>
      </c>
      <c r="F1033">
        <v>540</v>
      </c>
      <c r="G1033">
        <v>32</v>
      </c>
      <c r="H1033">
        <v>35</v>
      </c>
      <c r="I1033">
        <v>33.969374999999992</v>
      </c>
      <c r="J1033">
        <v>0</v>
      </c>
      <c r="K1033">
        <v>33.6</v>
      </c>
      <c r="L1033">
        <v>34.53</v>
      </c>
    </row>
    <row r="1034" spans="1:12" x14ac:dyDescent="0.25">
      <c r="A1034">
        <v>28</v>
      </c>
      <c r="B1034" t="s">
        <v>54</v>
      </c>
      <c r="C1034" t="s">
        <v>12</v>
      </c>
      <c r="D1034" t="s">
        <v>91</v>
      </c>
      <c r="E1034" t="s">
        <v>4</v>
      </c>
      <c r="F1034">
        <v>540</v>
      </c>
      <c r="G1034">
        <v>3.3</v>
      </c>
      <c r="H1034">
        <v>5</v>
      </c>
      <c r="I1034">
        <v>4.4618750000000009</v>
      </c>
      <c r="J1034">
        <v>0</v>
      </c>
      <c r="K1034">
        <v>4.04</v>
      </c>
      <c r="L1034">
        <v>4.7300000000000004</v>
      </c>
    </row>
    <row r="1035" spans="1:12" x14ac:dyDescent="0.25">
      <c r="A1035">
        <v>28</v>
      </c>
      <c r="B1035" t="s">
        <v>54</v>
      </c>
      <c r="C1035" t="s">
        <v>21</v>
      </c>
      <c r="D1035" t="s">
        <v>179</v>
      </c>
      <c r="E1035" t="s">
        <v>4</v>
      </c>
      <c r="F1035">
        <v>301</v>
      </c>
      <c r="G1035">
        <v>2</v>
      </c>
      <c r="H1035">
        <v>8</v>
      </c>
      <c r="I1035">
        <v>4.9024390243902438</v>
      </c>
      <c r="J1035">
        <v>0</v>
      </c>
      <c r="K1035">
        <v>3</v>
      </c>
      <c r="L1035">
        <v>6</v>
      </c>
    </row>
    <row r="1036" spans="1:12" x14ac:dyDescent="0.25">
      <c r="A1036">
        <v>28</v>
      </c>
      <c r="B1036" t="s">
        <v>54</v>
      </c>
      <c r="C1036" t="s">
        <v>21</v>
      </c>
      <c r="D1036" t="s">
        <v>180</v>
      </c>
      <c r="E1036" t="s">
        <v>4</v>
      </c>
      <c r="F1036">
        <v>301</v>
      </c>
      <c r="G1036">
        <v>35</v>
      </c>
      <c r="H1036">
        <v>36.5</v>
      </c>
      <c r="I1036">
        <v>34.595121951219511</v>
      </c>
      <c r="J1036">
        <v>0</v>
      </c>
      <c r="K1036">
        <v>3</v>
      </c>
      <c r="L1036">
        <v>36.1</v>
      </c>
    </row>
    <row r="1037" spans="1:12" x14ac:dyDescent="0.25">
      <c r="A1037">
        <v>28</v>
      </c>
      <c r="B1037" t="s">
        <v>53</v>
      </c>
      <c r="C1037" t="s">
        <v>21</v>
      </c>
      <c r="D1037" t="s">
        <v>57</v>
      </c>
      <c r="E1037" t="s">
        <v>4</v>
      </c>
      <c r="F1037">
        <v>301</v>
      </c>
      <c r="G1037">
        <v>34</v>
      </c>
      <c r="H1037">
        <v>36</v>
      </c>
      <c r="I1037">
        <v>33.875000000000007</v>
      </c>
      <c r="J1037">
        <v>1.4620191517213446</v>
      </c>
      <c r="K1037">
        <v>30.5</v>
      </c>
      <c r="L1037">
        <v>36.299999999999997</v>
      </c>
    </row>
    <row r="1038" spans="1:12" x14ac:dyDescent="0.25">
      <c r="A1038">
        <v>28</v>
      </c>
      <c r="B1038" t="s">
        <v>53</v>
      </c>
      <c r="C1038" t="s">
        <v>21</v>
      </c>
      <c r="D1038" t="s">
        <v>57</v>
      </c>
      <c r="E1038" t="s">
        <v>4</v>
      </c>
      <c r="F1038">
        <v>301</v>
      </c>
      <c r="G1038">
        <v>50</v>
      </c>
      <c r="H1038">
        <v>52</v>
      </c>
      <c r="I1038">
        <v>50.048484848484847</v>
      </c>
      <c r="J1038">
        <v>1.57720504614199</v>
      </c>
      <c r="K1038">
        <v>46.9</v>
      </c>
      <c r="L1038">
        <v>36.299999999999997</v>
      </c>
    </row>
    <row r="1039" spans="1:12" x14ac:dyDescent="0.25">
      <c r="A1039">
        <v>28</v>
      </c>
      <c r="B1039" t="s">
        <v>54</v>
      </c>
      <c r="C1039" t="s">
        <v>14</v>
      </c>
      <c r="D1039" t="s">
        <v>104</v>
      </c>
      <c r="E1039" t="s">
        <v>4</v>
      </c>
      <c r="F1039">
        <v>520</v>
      </c>
      <c r="G1039">
        <v>2</v>
      </c>
      <c r="H1039">
        <v>8</v>
      </c>
      <c r="I1039">
        <v>5.1771428571428562</v>
      </c>
      <c r="J1039">
        <v>0</v>
      </c>
      <c r="K1039">
        <v>4.7</v>
      </c>
      <c r="L1039">
        <v>6.5</v>
      </c>
    </row>
    <row r="1040" spans="1:12" x14ac:dyDescent="0.25">
      <c r="A1040">
        <v>28</v>
      </c>
      <c r="B1040" t="s">
        <v>54</v>
      </c>
      <c r="C1040" t="s">
        <v>14</v>
      </c>
      <c r="D1040" t="s">
        <v>105</v>
      </c>
      <c r="E1040" t="s">
        <v>4</v>
      </c>
      <c r="F1040">
        <v>520</v>
      </c>
      <c r="G1040">
        <v>-2</v>
      </c>
      <c r="H1040">
        <v>8</v>
      </c>
      <c r="I1040">
        <v>4.3671428571428574</v>
      </c>
      <c r="J1040">
        <v>0</v>
      </c>
      <c r="K1040">
        <v>3.6</v>
      </c>
      <c r="L1040">
        <v>5.2</v>
      </c>
    </row>
    <row r="1041" spans="1:12" x14ac:dyDescent="0.25">
      <c r="A1041">
        <v>28</v>
      </c>
      <c r="B1041" t="s">
        <v>53</v>
      </c>
      <c r="C1041" t="s">
        <v>14</v>
      </c>
      <c r="D1041" t="s">
        <v>67</v>
      </c>
      <c r="E1041" t="s">
        <v>4</v>
      </c>
      <c r="F1041">
        <v>520</v>
      </c>
      <c r="G1041">
        <v>0</v>
      </c>
      <c r="H1041">
        <v>0</v>
      </c>
      <c r="I1041" t="e">
        <v>#DIV/0!</v>
      </c>
      <c r="J1041" t="e">
        <v>#DIV/0!</v>
      </c>
      <c r="K1041">
        <v>0</v>
      </c>
      <c r="L1041">
        <v>0</v>
      </c>
    </row>
    <row r="1042" spans="1:12" x14ac:dyDescent="0.25">
      <c r="A1042">
        <v>28</v>
      </c>
      <c r="B1042" t="s">
        <v>53</v>
      </c>
      <c r="C1042" t="s">
        <v>14</v>
      </c>
      <c r="D1042" t="s">
        <v>67</v>
      </c>
      <c r="E1042" t="s">
        <v>4</v>
      </c>
      <c r="F1042">
        <v>520</v>
      </c>
      <c r="G1042">
        <v>0</v>
      </c>
      <c r="H1042">
        <v>0</v>
      </c>
      <c r="I1042" t="e">
        <v>#DIV/0!</v>
      </c>
      <c r="J1042" t="e">
        <v>#DIV/0!</v>
      </c>
      <c r="K1042">
        <v>0</v>
      </c>
      <c r="L1042">
        <v>0</v>
      </c>
    </row>
    <row r="1043" spans="1:12" x14ac:dyDescent="0.25">
      <c r="A1043">
        <v>28</v>
      </c>
      <c r="B1043" t="s">
        <v>54</v>
      </c>
      <c r="C1043" t="s">
        <v>16</v>
      </c>
      <c r="D1043" t="s">
        <v>111</v>
      </c>
      <c r="E1043" t="s">
        <v>4</v>
      </c>
      <c r="F1043">
        <v>530</v>
      </c>
      <c r="G1043">
        <v>2</v>
      </c>
      <c r="H1043">
        <v>10</v>
      </c>
      <c r="I1043">
        <v>3.7333333333333334</v>
      </c>
      <c r="J1043">
        <v>0</v>
      </c>
      <c r="K1043">
        <v>3.3</v>
      </c>
      <c r="L1043">
        <v>4.5</v>
      </c>
    </row>
    <row r="1044" spans="1:12" x14ac:dyDescent="0.25">
      <c r="A1044">
        <v>28</v>
      </c>
      <c r="B1044" t="s">
        <v>54</v>
      </c>
      <c r="C1044" t="s">
        <v>16</v>
      </c>
      <c r="D1044" t="s">
        <v>109</v>
      </c>
      <c r="E1044" t="s">
        <v>4</v>
      </c>
      <c r="F1044">
        <v>530</v>
      </c>
      <c r="G1044">
        <v>10</v>
      </c>
      <c r="H1044">
        <v>14</v>
      </c>
      <c r="I1044">
        <v>11.81111111111111</v>
      </c>
      <c r="J1044">
        <v>0</v>
      </c>
      <c r="K1044">
        <v>11</v>
      </c>
      <c r="L1044">
        <v>12.5</v>
      </c>
    </row>
    <row r="1045" spans="1:12" x14ac:dyDescent="0.25">
      <c r="A1045">
        <v>28</v>
      </c>
      <c r="B1045" t="s">
        <v>54</v>
      </c>
      <c r="C1045" t="s">
        <v>16</v>
      </c>
      <c r="D1045" t="s">
        <v>110</v>
      </c>
      <c r="E1045" t="s">
        <v>4</v>
      </c>
      <c r="F1045">
        <v>530</v>
      </c>
      <c r="G1045">
        <v>20</v>
      </c>
      <c r="H1045">
        <v>60</v>
      </c>
      <c r="I1045">
        <v>27.883333333333333</v>
      </c>
      <c r="J1045">
        <v>0</v>
      </c>
      <c r="K1045">
        <v>20</v>
      </c>
      <c r="L1045">
        <v>50.2</v>
      </c>
    </row>
    <row r="1046" spans="1:12" x14ac:dyDescent="0.25">
      <c r="A1046">
        <v>28</v>
      </c>
      <c r="B1046" t="s">
        <v>53</v>
      </c>
      <c r="C1046" t="s">
        <v>16</v>
      </c>
      <c r="D1046" t="s">
        <v>67</v>
      </c>
      <c r="E1046" t="s">
        <v>4</v>
      </c>
      <c r="F1046">
        <v>530</v>
      </c>
      <c r="G1046">
        <v>0</v>
      </c>
      <c r="H1046">
        <v>0</v>
      </c>
      <c r="I1046" t="e">
        <v>#DIV/0!</v>
      </c>
      <c r="J1046" t="e">
        <v>#DIV/0!</v>
      </c>
      <c r="K1046">
        <v>0</v>
      </c>
      <c r="L1046">
        <v>0</v>
      </c>
    </row>
    <row r="1047" spans="1:12" x14ac:dyDescent="0.25">
      <c r="A1047">
        <v>28</v>
      </c>
      <c r="B1047" t="s">
        <v>53</v>
      </c>
      <c r="C1047" t="s">
        <v>16</v>
      </c>
      <c r="D1047" t="s">
        <v>70</v>
      </c>
      <c r="E1047" t="s">
        <v>4</v>
      </c>
      <c r="F1047">
        <v>530</v>
      </c>
      <c r="G1047">
        <v>46</v>
      </c>
      <c r="H1047">
        <v>52</v>
      </c>
      <c r="I1047">
        <v>49.525000000000006</v>
      </c>
      <c r="J1047">
        <v>1.2059436139388933</v>
      </c>
      <c r="K1047">
        <v>48.02</v>
      </c>
      <c r="L1047">
        <v>50.92</v>
      </c>
    </row>
    <row r="1048" spans="1:12" x14ac:dyDescent="0.25">
      <c r="A1048">
        <v>28</v>
      </c>
      <c r="B1048" t="s">
        <v>54</v>
      </c>
      <c r="C1048" t="s">
        <v>13</v>
      </c>
      <c r="D1048" t="s">
        <v>98</v>
      </c>
      <c r="E1048" t="s">
        <v>4</v>
      </c>
      <c r="F1048">
        <v>552</v>
      </c>
      <c r="G1048">
        <v>134</v>
      </c>
      <c r="H1048">
        <v>140</v>
      </c>
      <c r="I1048">
        <v>135.36666666666667</v>
      </c>
      <c r="J1048">
        <v>0</v>
      </c>
      <c r="K1048">
        <v>134.5</v>
      </c>
      <c r="L1048">
        <v>136.1</v>
      </c>
    </row>
    <row r="1049" spans="1:12" x14ac:dyDescent="0.25">
      <c r="A1049">
        <v>28</v>
      </c>
      <c r="B1049" t="s">
        <v>54</v>
      </c>
      <c r="C1049" t="s">
        <v>23</v>
      </c>
      <c r="D1049" t="s">
        <v>242</v>
      </c>
      <c r="E1049" t="s">
        <v>4</v>
      </c>
      <c r="F1049">
        <v>86</v>
      </c>
      <c r="G1049">
        <v>95</v>
      </c>
      <c r="H1049">
        <v>120</v>
      </c>
      <c r="I1049">
        <v>111.7</v>
      </c>
      <c r="J1049">
        <v>4.775669329409193</v>
      </c>
      <c r="K1049">
        <v>103</v>
      </c>
      <c r="L1049">
        <v>118</v>
      </c>
    </row>
    <row r="1050" spans="1:12" x14ac:dyDescent="0.25">
      <c r="A1050">
        <v>28</v>
      </c>
      <c r="B1050" t="s">
        <v>54</v>
      </c>
      <c r="C1050" t="s">
        <v>23</v>
      </c>
      <c r="D1050" t="s">
        <v>241</v>
      </c>
      <c r="E1050" t="s">
        <v>4</v>
      </c>
      <c r="F1050">
        <v>86</v>
      </c>
      <c r="G1050">
        <v>0</v>
      </c>
      <c r="H1050">
        <v>65</v>
      </c>
      <c r="I1050">
        <v>14.700000000000001</v>
      </c>
      <c r="J1050">
        <v>2.3878346647045965</v>
      </c>
      <c r="K1050">
        <v>5</v>
      </c>
      <c r="L1050">
        <v>35</v>
      </c>
    </row>
    <row r="1051" spans="1:12" x14ac:dyDescent="0.25">
      <c r="A1051">
        <v>28</v>
      </c>
      <c r="B1051" t="s">
        <v>54</v>
      </c>
      <c r="C1051" t="s">
        <v>23</v>
      </c>
      <c r="D1051" t="s">
        <v>266</v>
      </c>
      <c r="E1051" t="s">
        <v>4</v>
      </c>
      <c r="F1051">
        <v>86</v>
      </c>
      <c r="G1051">
        <v>0</v>
      </c>
      <c r="H1051">
        <v>0</v>
      </c>
      <c r="I1051" t="e">
        <v>#DIV/0!</v>
      </c>
      <c r="J1051" t="e">
        <v>#DIV/0!</v>
      </c>
      <c r="K1051">
        <v>0</v>
      </c>
      <c r="L1051">
        <v>0</v>
      </c>
    </row>
    <row r="1052" spans="1:12" x14ac:dyDescent="0.25">
      <c r="A1052">
        <v>28</v>
      </c>
      <c r="B1052" t="s">
        <v>54</v>
      </c>
      <c r="C1052" t="s">
        <v>23</v>
      </c>
      <c r="D1052" t="s">
        <v>267</v>
      </c>
      <c r="E1052" t="s">
        <v>4</v>
      </c>
      <c r="F1052">
        <v>86</v>
      </c>
      <c r="G1052">
        <v>0</v>
      </c>
      <c r="H1052">
        <v>0</v>
      </c>
      <c r="I1052" t="e">
        <v>#DIV/0!</v>
      </c>
      <c r="J1052" t="e">
        <v>#DIV/0!</v>
      </c>
      <c r="K1052">
        <v>0</v>
      </c>
      <c r="L1052">
        <v>0</v>
      </c>
    </row>
    <row r="1053" spans="1:12" x14ac:dyDescent="0.25">
      <c r="A1053">
        <v>28</v>
      </c>
      <c r="B1053" t="s">
        <v>54</v>
      </c>
      <c r="C1053" t="s">
        <v>23</v>
      </c>
      <c r="D1053" t="s">
        <v>240</v>
      </c>
      <c r="E1053" t="s">
        <v>4</v>
      </c>
      <c r="F1053">
        <v>86</v>
      </c>
      <c r="G1053">
        <v>0</v>
      </c>
      <c r="H1053">
        <v>110</v>
      </c>
      <c r="I1053">
        <v>80.042105263157893</v>
      </c>
      <c r="J1053">
        <v>0</v>
      </c>
      <c r="K1053">
        <v>7</v>
      </c>
      <c r="L1053">
        <v>654</v>
      </c>
    </row>
    <row r="1054" spans="1:12" x14ac:dyDescent="0.25">
      <c r="A1054">
        <v>28</v>
      </c>
      <c r="B1054" t="s">
        <v>54</v>
      </c>
      <c r="C1054" t="s">
        <v>22</v>
      </c>
      <c r="D1054" t="s">
        <v>132</v>
      </c>
      <c r="E1054" t="s">
        <v>4</v>
      </c>
      <c r="F1054">
        <v>90</v>
      </c>
      <c r="G1054">
        <v>160</v>
      </c>
      <c r="H1054">
        <v>180</v>
      </c>
      <c r="I1054">
        <v>163.14285714285714</v>
      </c>
      <c r="J1054">
        <v>4.2604296149803558</v>
      </c>
      <c r="K1054">
        <v>120</v>
      </c>
      <c r="L1054">
        <v>170</v>
      </c>
    </row>
    <row r="1055" spans="1:12" x14ac:dyDescent="0.25">
      <c r="A1055">
        <v>28</v>
      </c>
      <c r="B1055" t="s">
        <v>54</v>
      </c>
      <c r="C1055" t="s">
        <v>22</v>
      </c>
      <c r="D1055" t="s">
        <v>268</v>
      </c>
      <c r="E1055" t="s">
        <v>4</v>
      </c>
      <c r="F1055">
        <v>90</v>
      </c>
      <c r="G1055">
        <v>0</v>
      </c>
      <c r="H1055">
        <v>0</v>
      </c>
      <c r="I1055" t="e">
        <v>#DIV/0!</v>
      </c>
      <c r="J1055" t="e">
        <v>#DIV/0!</v>
      </c>
      <c r="K1055">
        <v>0</v>
      </c>
      <c r="L1055">
        <v>0</v>
      </c>
    </row>
    <row r="1056" spans="1:12" x14ac:dyDescent="0.25">
      <c r="A1056">
        <v>28</v>
      </c>
      <c r="B1056" t="s">
        <v>54</v>
      </c>
      <c r="C1056" t="s">
        <v>22</v>
      </c>
      <c r="D1056" t="s">
        <v>269</v>
      </c>
      <c r="E1056" t="s">
        <v>4</v>
      </c>
      <c r="F1056">
        <v>90</v>
      </c>
      <c r="G1056">
        <v>0</v>
      </c>
      <c r="H1056">
        <v>0</v>
      </c>
      <c r="I1056" t="e">
        <v>#DIV/0!</v>
      </c>
      <c r="J1056" t="e">
        <v>#DIV/0!</v>
      </c>
      <c r="K1056">
        <v>0</v>
      </c>
      <c r="L1056">
        <v>0</v>
      </c>
    </row>
    <row r="1057" spans="1:12" x14ac:dyDescent="0.25">
      <c r="A1057">
        <v>28</v>
      </c>
      <c r="B1057" t="s">
        <v>54</v>
      </c>
      <c r="C1057" t="s">
        <v>22</v>
      </c>
      <c r="D1057" t="s">
        <v>133</v>
      </c>
      <c r="E1057" t="s">
        <v>4</v>
      </c>
      <c r="F1057">
        <v>90</v>
      </c>
      <c r="G1057">
        <v>80</v>
      </c>
      <c r="H1057">
        <v>120</v>
      </c>
      <c r="I1057">
        <v>108.65714285714286</v>
      </c>
      <c r="J1057">
        <v>0</v>
      </c>
      <c r="K1057">
        <v>96</v>
      </c>
      <c r="L1057">
        <v>123</v>
      </c>
    </row>
    <row r="1058" spans="1:12" x14ac:dyDescent="0.25">
      <c r="A1058">
        <v>29</v>
      </c>
      <c r="B1058" t="s">
        <v>53</v>
      </c>
      <c r="C1058" t="s">
        <v>18</v>
      </c>
      <c r="D1058" t="s">
        <v>55</v>
      </c>
      <c r="E1058" t="s">
        <v>4</v>
      </c>
      <c r="F1058">
        <v>55</v>
      </c>
      <c r="G1058">
        <v>0</v>
      </c>
      <c r="H1058">
        <v>2</v>
      </c>
      <c r="I1058">
        <v>1.8249999999999997</v>
      </c>
      <c r="J1058">
        <v>0.35500090285186919</v>
      </c>
      <c r="K1058">
        <v>0</v>
      </c>
      <c r="L1058">
        <v>3.2</v>
      </c>
    </row>
    <row r="1059" spans="1:12" x14ac:dyDescent="0.25">
      <c r="A1059">
        <v>29</v>
      </c>
      <c r="B1059" t="s">
        <v>54</v>
      </c>
      <c r="C1059" t="s">
        <v>18</v>
      </c>
      <c r="D1059" t="s">
        <v>114</v>
      </c>
      <c r="E1059" t="s">
        <v>4</v>
      </c>
      <c r="F1059">
        <v>55</v>
      </c>
      <c r="G1059">
        <v>0.5</v>
      </c>
      <c r="H1059">
        <v>0.6</v>
      </c>
      <c r="I1059">
        <v>0.52631578947368418</v>
      </c>
      <c r="J1059">
        <v>3.3753780418002037E-16</v>
      </c>
      <c r="K1059">
        <v>0.5</v>
      </c>
      <c r="L1059">
        <v>0.6</v>
      </c>
    </row>
    <row r="1060" spans="1:12" x14ac:dyDescent="0.25">
      <c r="A1060">
        <v>29</v>
      </c>
      <c r="B1060" t="s">
        <v>54</v>
      </c>
      <c r="C1060" t="s">
        <v>18</v>
      </c>
      <c r="D1060" t="s">
        <v>115</v>
      </c>
      <c r="E1060" t="s">
        <v>4</v>
      </c>
      <c r="F1060">
        <v>55</v>
      </c>
      <c r="G1060">
        <v>0.5</v>
      </c>
      <c r="H1060">
        <v>2</v>
      </c>
      <c r="I1060">
        <v>2.8578947368421055</v>
      </c>
      <c r="J1060">
        <v>0</v>
      </c>
      <c r="K1060">
        <v>2</v>
      </c>
      <c r="L1060">
        <v>3.7</v>
      </c>
    </row>
    <row r="1061" spans="1:12" x14ac:dyDescent="0.25">
      <c r="A1061">
        <v>29</v>
      </c>
      <c r="B1061" t="s">
        <v>54</v>
      </c>
      <c r="C1061" t="s">
        <v>18</v>
      </c>
      <c r="D1061" t="s">
        <v>116</v>
      </c>
      <c r="E1061" t="s">
        <v>4</v>
      </c>
      <c r="F1061">
        <v>55</v>
      </c>
      <c r="G1061">
        <v>50</v>
      </c>
      <c r="H1061">
        <v>300</v>
      </c>
      <c r="I1061">
        <v>310.58157894736848</v>
      </c>
      <c r="J1061">
        <v>0</v>
      </c>
      <c r="K1061">
        <v>247</v>
      </c>
      <c r="L1061">
        <v>463.4</v>
      </c>
    </row>
    <row r="1062" spans="1:12" x14ac:dyDescent="0.25">
      <c r="A1062">
        <v>29</v>
      </c>
      <c r="B1062" t="s">
        <v>53</v>
      </c>
      <c r="C1062" t="s">
        <v>19</v>
      </c>
      <c r="D1062" t="s">
        <v>56</v>
      </c>
      <c r="E1062" t="s">
        <v>4</v>
      </c>
      <c r="F1062">
        <v>75</v>
      </c>
      <c r="G1062">
        <v>0</v>
      </c>
      <c r="H1062">
        <v>0.09</v>
      </c>
      <c r="I1062">
        <v>8.756097560975612E-2</v>
      </c>
      <c r="J1062">
        <v>3.0885311055975879E-2</v>
      </c>
      <c r="K1062">
        <v>0.05</v>
      </c>
      <c r="L1062">
        <v>0.2</v>
      </c>
    </row>
    <row r="1063" spans="1:12" x14ac:dyDescent="0.25">
      <c r="A1063">
        <v>29</v>
      </c>
      <c r="B1063" t="s">
        <v>54</v>
      </c>
      <c r="C1063" t="s">
        <v>19</v>
      </c>
      <c r="D1063" t="s">
        <v>122</v>
      </c>
      <c r="E1063" t="s">
        <v>4</v>
      </c>
      <c r="F1063">
        <v>75</v>
      </c>
      <c r="G1063">
        <v>2</v>
      </c>
      <c r="H1063">
        <v>6</v>
      </c>
      <c r="I1063">
        <v>5.4973684210526308</v>
      </c>
      <c r="J1063">
        <v>0</v>
      </c>
      <c r="K1063">
        <v>3</v>
      </c>
      <c r="L1063">
        <v>18</v>
      </c>
    </row>
    <row r="1064" spans="1:12" x14ac:dyDescent="0.25">
      <c r="A1064">
        <v>29</v>
      </c>
      <c r="B1064" t="s">
        <v>54</v>
      </c>
      <c r="C1064" t="s">
        <v>19</v>
      </c>
      <c r="D1064" t="s">
        <v>123</v>
      </c>
      <c r="E1064" t="s">
        <v>4</v>
      </c>
      <c r="F1064">
        <v>75</v>
      </c>
      <c r="G1064">
        <v>1.6</v>
      </c>
      <c r="H1064">
        <v>1.8</v>
      </c>
      <c r="I1064">
        <v>1.5736842105263162</v>
      </c>
      <c r="J1064">
        <v>1.3501512167200815E-15</v>
      </c>
      <c r="K1064">
        <v>1.5</v>
      </c>
      <c r="L1064">
        <v>1.8</v>
      </c>
    </row>
    <row r="1065" spans="1:12" x14ac:dyDescent="0.25">
      <c r="A1065">
        <v>29</v>
      </c>
      <c r="B1065" t="s">
        <v>54</v>
      </c>
      <c r="C1065" t="s">
        <v>19</v>
      </c>
      <c r="D1065" t="s">
        <v>126</v>
      </c>
      <c r="E1065" t="s">
        <v>4</v>
      </c>
      <c r="F1065">
        <v>75</v>
      </c>
      <c r="G1065">
        <v>180</v>
      </c>
      <c r="H1065">
        <v>200</v>
      </c>
      <c r="I1065">
        <v>178.02368421052631</v>
      </c>
      <c r="J1065">
        <v>0</v>
      </c>
      <c r="K1065">
        <v>170</v>
      </c>
      <c r="L1065">
        <v>189</v>
      </c>
    </row>
    <row r="1066" spans="1:12" x14ac:dyDescent="0.25">
      <c r="A1066">
        <v>29</v>
      </c>
      <c r="B1066" t="s">
        <v>54</v>
      </c>
      <c r="C1066" t="s">
        <v>19</v>
      </c>
      <c r="D1066" t="s">
        <v>127</v>
      </c>
      <c r="E1066" t="s">
        <v>4</v>
      </c>
      <c r="F1066">
        <v>75</v>
      </c>
      <c r="G1066">
        <v>16</v>
      </c>
      <c r="H1066">
        <v>20</v>
      </c>
      <c r="I1066">
        <v>20</v>
      </c>
      <c r="J1066">
        <v>0</v>
      </c>
      <c r="K1066">
        <v>20</v>
      </c>
      <c r="L1066">
        <v>20</v>
      </c>
    </row>
    <row r="1067" spans="1:12" x14ac:dyDescent="0.25">
      <c r="A1067">
        <v>29</v>
      </c>
      <c r="B1067" t="s">
        <v>53</v>
      </c>
      <c r="C1067" t="s">
        <v>20</v>
      </c>
      <c r="D1067" t="s">
        <v>56</v>
      </c>
      <c r="E1067" t="s">
        <v>4</v>
      </c>
      <c r="F1067">
        <v>76</v>
      </c>
      <c r="G1067">
        <v>0</v>
      </c>
      <c r="H1067">
        <v>0.09</v>
      </c>
      <c r="I1067">
        <v>9.3260869565217369E-2</v>
      </c>
      <c r="J1067">
        <v>3.4963749342940137E-2</v>
      </c>
      <c r="K1067">
        <v>0.05</v>
      </c>
      <c r="L1067">
        <v>0.28000000000000003</v>
      </c>
    </row>
    <row r="1068" spans="1:12" x14ac:dyDescent="0.25">
      <c r="A1068">
        <v>29</v>
      </c>
      <c r="B1068" t="s">
        <v>54</v>
      </c>
      <c r="C1068" t="s">
        <v>20</v>
      </c>
      <c r="D1068" t="s">
        <v>128</v>
      </c>
      <c r="E1068" t="s">
        <v>4</v>
      </c>
      <c r="F1068">
        <v>76</v>
      </c>
      <c r="G1068">
        <v>0</v>
      </c>
      <c r="H1068">
        <v>5</v>
      </c>
      <c r="I1068">
        <v>1.7935483870967734</v>
      </c>
      <c r="J1068">
        <v>0</v>
      </c>
      <c r="K1068">
        <v>1.1000000000000001</v>
      </c>
      <c r="L1068">
        <v>3.3</v>
      </c>
    </row>
    <row r="1069" spans="1:12" x14ac:dyDescent="0.25">
      <c r="A1069">
        <v>29</v>
      </c>
      <c r="B1069" t="s">
        <v>54</v>
      </c>
      <c r="C1069" t="s">
        <v>20</v>
      </c>
      <c r="D1069" t="s">
        <v>129</v>
      </c>
      <c r="E1069" t="s">
        <v>4</v>
      </c>
      <c r="F1069">
        <v>76</v>
      </c>
      <c r="G1069">
        <v>1.5</v>
      </c>
      <c r="H1069">
        <v>2</v>
      </c>
      <c r="I1069">
        <v>1.667741935483871</v>
      </c>
      <c r="J1069">
        <v>0</v>
      </c>
      <c r="K1069">
        <v>1.6</v>
      </c>
      <c r="L1069">
        <v>1.8</v>
      </c>
    </row>
    <row r="1070" spans="1:12" x14ac:dyDescent="0.25">
      <c r="A1070">
        <v>29</v>
      </c>
      <c r="B1070" t="s">
        <v>54</v>
      </c>
      <c r="C1070" t="s">
        <v>20</v>
      </c>
      <c r="D1070" t="s">
        <v>223</v>
      </c>
      <c r="E1070" t="s">
        <v>4</v>
      </c>
      <c r="F1070">
        <v>76</v>
      </c>
      <c r="G1070">
        <v>245</v>
      </c>
      <c r="H1070">
        <v>255</v>
      </c>
      <c r="I1070">
        <v>248.67741935483872</v>
      </c>
      <c r="J1070">
        <v>0</v>
      </c>
      <c r="K1070">
        <v>245</v>
      </c>
      <c r="L1070">
        <v>255</v>
      </c>
    </row>
    <row r="1071" spans="1:12" x14ac:dyDescent="0.25">
      <c r="A1071">
        <v>29</v>
      </c>
      <c r="B1071" t="s">
        <v>54</v>
      </c>
      <c r="C1071" t="s">
        <v>298</v>
      </c>
      <c r="D1071" t="s">
        <v>270</v>
      </c>
      <c r="E1071" t="s">
        <v>4</v>
      </c>
      <c r="F1071">
        <v>14</v>
      </c>
      <c r="G1071">
        <v>15</v>
      </c>
      <c r="H1071">
        <v>18</v>
      </c>
      <c r="I1071">
        <v>17.161764705882351</v>
      </c>
      <c r="J1071">
        <v>0</v>
      </c>
      <c r="K1071">
        <v>15</v>
      </c>
      <c r="L1071">
        <v>19</v>
      </c>
    </row>
    <row r="1072" spans="1:12" x14ac:dyDescent="0.25">
      <c r="A1072">
        <v>29</v>
      </c>
      <c r="B1072" t="s">
        <v>54</v>
      </c>
      <c r="C1072" t="s">
        <v>298</v>
      </c>
      <c r="D1072" t="s">
        <v>270</v>
      </c>
      <c r="E1072" t="s">
        <v>4</v>
      </c>
      <c r="F1072">
        <v>14</v>
      </c>
      <c r="G1072">
        <v>16</v>
      </c>
      <c r="H1072">
        <v>22</v>
      </c>
      <c r="I1072">
        <v>17.068965517241381</v>
      </c>
      <c r="J1072">
        <v>0</v>
      </c>
      <c r="K1072">
        <v>15</v>
      </c>
      <c r="L1072">
        <v>19</v>
      </c>
    </row>
    <row r="1073" spans="1:12" x14ac:dyDescent="0.25">
      <c r="A1073">
        <v>29</v>
      </c>
      <c r="B1073" t="s">
        <v>53</v>
      </c>
      <c r="C1073" t="s">
        <v>10</v>
      </c>
      <c r="D1073" t="s">
        <v>56</v>
      </c>
      <c r="E1073" t="s">
        <v>4</v>
      </c>
      <c r="F1073">
        <v>51</v>
      </c>
      <c r="G1073">
        <v>0</v>
      </c>
      <c r="H1073">
        <v>2.5</v>
      </c>
      <c r="I1073">
        <v>2.816875</v>
      </c>
      <c r="J1073">
        <v>0.64121073733790401</v>
      </c>
      <c r="K1073">
        <v>1.85</v>
      </c>
      <c r="L1073">
        <v>4.7300000000000004</v>
      </c>
    </row>
    <row r="1074" spans="1:12" x14ac:dyDescent="0.25">
      <c r="A1074">
        <v>29</v>
      </c>
      <c r="B1074" t="s">
        <v>53</v>
      </c>
      <c r="C1074" t="s">
        <v>6</v>
      </c>
      <c r="D1074" t="s">
        <v>56</v>
      </c>
      <c r="E1074" t="s">
        <v>4</v>
      </c>
      <c r="F1074">
        <v>80</v>
      </c>
      <c r="G1074">
        <v>0</v>
      </c>
      <c r="H1074">
        <v>0</v>
      </c>
      <c r="I1074" t="e">
        <v>#DIV/0!</v>
      </c>
      <c r="J1074" t="e">
        <v>#DIV/0!</v>
      </c>
      <c r="K1074">
        <v>0</v>
      </c>
      <c r="L1074">
        <v>0</v>
      </c>
    </row>
    <row r="1075" spans="1:12" x14ac:dyDescent="0.25">
      <c r="A1075">
        <v>29</v>
      </c>
      <c r="B1075" t="s">
        <v>53</v>
      </c>
      <c r="C1075" t="s">
        <v>24</v>
      </c>
      <c r="D1075" t="s">
        <v>72</v>
      </c>
      <c r="E1075" t="s">
        <v>4</v>
      </c>
      <c r="F1075">
        <v>95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</row>
    <row r="1076" spans="1:12" x14ac:dyDescent="0.25">
      <c r="A1076">
        <v>29</v>
      </c>
      <c r="B1076" t="s">
        <v>53</v>
      </c>
      <c r="C1076" t="s">
        <v>329</v>
      </c>
      <c r="D1076" t="s">
        <v>321</v>
      </c>
      <c r="F1076">
        <v>95</v>
      </c>
      <c r="G1076">
        <v>0</v>
      </c>
      <c r="H1076">
        <v>3</v>
      </c>
      <c r="I1076">
        <v>2.62</v>
      </c>
      <c r="J1076">
        <v>0.96881370758262964</v>
      </c>
      <c r="K1076">
        <v>1.1100000000000001</v>
      </c>
      <c r="L1076">
        <v>4.32</v>
      </c>
    </row>
    <row r="1077" spans="1:12" x14ac:dyDescent="0.25">
      <c r="A1077">
        <v>29</v>
      </c>
      <c r="B1077" t="s">
        <v>54</v>
      </c>
      <c r="C1077" t="s">
        <v>329</v>
      </c>
      <c r="D1077" t="s">
        <v>328</v>
      </c>
      <c r="F1077">
        <v>95</v>
      </c>
      <c r="G1077">
        <v>0</v>
      </c>
      <c r="H1077">
        <v>200</v>
      </c>
      <c r="I1077">
        <v>218.35</v>
      </c>
      <c r="J1077">
        <v>0</v>
      </c>
      <c r="K1077">
        <v>175</v>
      </c>
      <c r="L1077">
        <v>415</v>
      </c>
    </row>
    <row r="1078" spans="1:12" x14ac:dyDescent="0.25">
      <c r="A1078">
        <v>29</v>
      </c>
      <c r="B1078" t="s">
        <v>54</v>
      </c>
      <c r="C1078" t="s">
        <v>8</v>
      </c>
      <c r="D1078" t="s">
        <v>233</v>
      </c>
      <c r="E1078" t="s">
        <v>4</v>
      </c>
      <c r="F1078">
        <v>33</v>
      </c>
      <c r="G1078">
        <v>6</v>
      </c>
      <c r="H1078">
        <v>10</v>
      </c>
      <c r="I1078">
        <v>9.6999999999999993</v>
      </c>
      <c r="J1078">
        <v>0</v>
      </c>
      <c r="K1078">
        <v>0</v>
      </c>
      <c r="L1078">
        <v>16</v>
      </c>
    </row>
    <row r="1079" spans="1:12" x14ac:dyDescent="0.25">
      <c r="A1079">
        <v>29</v>
      </c>
      <c r="B1079" t="s">
        <v>54</v>
      </c>
      <c r="C1079" t="s">
        <v>12</v>
      </c>
      <c r="D1079" t="s">
        <v>90</v>
      </c>
      <c r="E1079" t="s">
        <v>4</v>
      </c>
      <c r="F1079">
        <v>540</v>
      </c>
      <c r="G1079">
        <v>32</v>
      </c>
      <c r="H1079">
        <v>35</v>
      </c>
      <c r="I1079">
        <v>34.33</v>
      </c>
      <c r="J1079">
        <v>0</v>
      </c>
      <c r="K1079">
        <v>34.1</v>
      </c>
      <c r="L1079">
        <v>34.590000000000003</v>
      </c>
    </row>
    <row r="1080" spans="1:12" x14ac:dyDescent="0.25">
      <c r="A1080">
        <v>29</v>
      </c>
      <c r="B1080" t="s">
        <v>54</v>
      </c>
      <c r="C1080" t="s">
        <v>12</v>
      </c>
      <c r="D1080" t="s">
        <v>91</v>
      </c>
      <c r="E1080" t="s">
        <v>4</v>
      </c>
      <c r="F1080">
        <v>540</v>
      </c>
      <c r="G1080">
        <v>3.45</v>
      </c>
      <c r="H1080">
        <v>5</v>
      </c>
      <c r="I1080">
        <v>4.49</v>
      </c>
      <c r="J1080">
        <v>0</v>
      </c>
      <c r="K1080">
        <v>4.1900000000000004</v>
      </c>
      <c r="L1080">
        <v>4.8600000000000003</v>
      </c>
    </row>
    <row r="1081" spans="1:12" x14ac:dyDescent="0.25">
      <c r="A1081">
        <v>29</v>
      </c>
      <c r="B1081" t="s">
        <v>54</v>
      </c>
      <c r="C1081" t="s">
        <v>21</v>
      </c>
      <c r="D1081" t="s">
        <v>179</v>
      </c>
      <c r="E1081" t="s">
        <v>4</v>
      </c>
      <c r="F1081">
        <v>301</v>
      </c>
      <c r="G1081">
        <v>2</v>
      </c>
      <c r="H1081">
        <v>8</v>
      </c>
      <c r="I1081">
        <v>5.4705882352941178</v>
      </c>
      <c r="J1081">
        <v>0</v>
      </c>
      <c r="K1081">
        <v>3</v>
      </c>
      <c r="L1081">
        <v>6</v>
      </c>
    </row>
    <row r="1082" spans="1:12" x14ac:dyDescent="0.25">
      <c r="A1082">
        <v>29</v>
      </c>
      <c r="B1082" t="s">
        <v>54</v>
      </c>
      <c r="C1082" t="s">
        <v>21</v>
      </c>
      <c r="D1082" t="s">
        <v>180</v>
      </c>
      <c r="E1082" t="s">
        <v>4</v>
      </c>
      <c r="F1082">
        <v>301</v>
      </c>
      <c r="G1082">
        <v>35</v>
      </c>
      <c r="H1082">
        <v>36.5</v>
      </c>
      <c r="I1082">
        <v>35.811764705882354</v>
      </c>
      <c r="J1082">
        <v>0</v>
      </c>
      <c r="K1082">
        <v>35</v>
      </c>
      <c r="L1082">
        <v>37</v>
      </c>
    </row>
    <row r="1083" spans="1:12" x14ac:dyDescent="0.25">
      <c r="A1083">
        <v>29</v>
      </c>
      <c r="B1083" t="s">
        <v>53</v>
      </c>
      <c r="C1083" t="s">
        <v>21</v>
      </c>
      <c r="D1083" t="s">
        <v>57</v>
      </c>
      <c r="E1083" t="s">
        <v>4</v>
      </c>
      <c r="F1083">
        <v>301</v>
      </c>
      <c r="G1083">
        <v>34</v>
      </c>
      <c r="H1083">
        <v>36</v>
      </c>
      <c r="I1083">
        <v>35.445000000000007</v>
      </c>
      <c r="J1083">
        <v>1.7138675868523674</v>
      </c>
      <c r="K1083">
        <v>32.6</v>
      </c>
      <c r="L1083">
        <v>39.299999999999997</v>
      </c>
    </row>
    <row r="1084" spans="1:12" x14ac:dyDescent="0.25">
      <c r="A1084">
        <v>29</v>
      </c>
      <c r="B1084" t="s">
        <v>53</v>
      </c>
      <c r="C1084" t="s">
        <v>21</v>
      </c>
      <c r="D1084" t="s">
        <v>57</v>
      </c>
      <c r="E1084" t="s">
        <v>4</v>
      </c>
      <c r="F1084">
        <v>301</v>
      </c>
      <c r="G1084">
        <v>50</v>
      </c>
      <c r="H1084">
        <v>52</v>
      </c>
      <c r="I1084">
        <v>49.255000000000003</v>
      </c>
      <c r="J1084">
        <v>2.8770370357823269</v>
      </c>
      <c r="K1084">
        <v>38</v>
      </c>
      <c r="L1084">
        <v>39.299999999999997</v>
      </c>
    </row>
    <row r="1085" spans="1:12" x14ac:dyDescent="0.25">
      <c r="A1085">
        <v>29</v>
      </c>
      <c r="B1085" t="s">
        <v>54</v>
      </c>
      <c r="C1085" t="s">
        <v>14</v>
      </c>
      <c r="D1085" t="s">
        <v>104</v>
      </c>
      <c r="E1085" t="s">
        <v>4</v>
      </c>
      <c r="F1085">
        <v>520</v>
      </c>
      <c r="G1085">
        <v>2</v>
      </c>
      <c r="H1085">
        <v>8</v>
      </c>
      <c r="I1085">
        <v>6.2142857142857144</v>
      </c>
      <c r="J1085">
        <v>0</v>
      </c>
      <c r="K1085">
        <v>5</v>
      </c>
      <c r="L1085">
        <v>7.1</v>
      </c>
    </row>
    <row r="1086" spans="1:12" x14ac:dyDescent="0.25">
      <c r="A1086">
        <v>29</v>
      </c>
      <c r="B1086" t="s">
        <v>54</v>
      </c>
      <c r="C1086" t="s">
        <v>14</v>
      </c>
      <c r="D1086" t="s">
        <v>105</v>
      </c>
      <c r="E1086" t="s">
        <v>4</v>
      </c>
      <c r="F1086">
        <v>520</v>
      </c>
      <c r="G1086">
        <v>-2</v>
      </c>
      <c r="H1086">
        <v>8</v>
      </c>
      <c r="I1086">
        <v>5.1428571428571432</v>
      </c>
      <c r="J1086">
        <v>0</v>
      </c>
      <c r="K1086">
        <v>4.5</v>
      </c>
      <c r="L1086">
        <v>6.3</v>
      </c>
    </row>
    <row r="1087" spans="1:12" x14ac:dyDescent="0.25">
      <c r="A1087">
        <v>29</v>
      </c>
      <c r="B1087" t="s">
        <v>53</v>
      </c>
      <c r="C1087" t="s">
        <v>14</v>
      </c>
      <c r="D1087" t="s">
        <v>67</v>
      </c>
      <c r="E1087" t="s">
        <v>4</v>
      </c>
      <c r="F1087">
        <v>520</v>
      </c>
      <c r="G1087">
        <v>0</v>
      </c>
      <c r="H1087">
        <v>0</v>
      </c>
      <c r="I1087" t="e">
        <v>#DIV/0!</v>
      </c>
      <c r="J1087" t="e">
        <v>#DIV/0!</v>
      </c>
      <c r="K1087">
        <v>0</v>
      </c>
      <c r="L1087">
        <v>0</v>
      </c>
    </row>
    <row r="1088" spans="1:12" x14ac:dyDescent="0.25">
      <c r="A1088">
        <v>29</v>
      </c>
      <c r="B1088" t="s">
        <v>53</v>
      </c>
      <c r="C1088" t="s">
        <v>14</v>
      </c>
      <c r="D1088" t="s">
        <v>67</v>
      </c>
      <c r="E1088" t="s">
        <v>4</v>
      </c>
      <c r="F1088">
        <v>520</v>
      </c>
      <c r="G1088">
        <v>0</v>
      </c>
      <c r="H1088">
        <v>0</v>
      </c>
      <c r="I1088" t="e">
        <v>#DIV/0!</v>
      </c>
      <c r="J1088" t="e">
        <v>#DIV/0!</v>
      </c>
      <c r="K1088">
        <v>0</v>
      </c>
      <c r="L1088">
        <v>0</v>
      </c>
    </row>
    <row r="1089" spans="1:12" x14ac:dyDescent="0.25">
      <c r="A1089">
        <v>29</v>
      </c>
      <c r="B1089" t="s">
        <v>54</v>
      </c>
      <c r="C1089" t="s">
        <v>16</v>
      </c>
      <c r="D1089" t="s">
        <v>111</v>
      </c>
      <c r="E1089" t="s">
        <v>4</v>
      </c>
      <c r="F1089">
        <v>530</v>
      </c>
      <c r="G1089">
        <v>2</v>
      </c>
      <c r="H1089">
        <v>10</v>
      </c>
      <c r="I1089">
        <v>3.7571428571428571</v>
      </c>
      <c r="J1089">
        <v>0</v>
      </c>
      <c r="K1089">
        <v>3.2</v>
      </c>
      <c r="L1089">
        <v>4.0999999999999996</v>
      </c>
    </row>
    <row r="1090" spans="1:12" x14ac:dyDescent="0.25">
      <c r="A1090">
        <v>29</v>
      </c>
      <c r="B1090" t="s">
        <v>54</v>
      </c>
      <c r="C1090" t="s">
        <v>16</v>
      </c>
      <c r="D1090" t="s">
        <v>109</v>
      </c>
      <c r="E1090" t="s">
        <v>4</v>
      </c>
      <c r="F1090">
        <v>530</v>
      </c>
      <c r="G1090">
        <v>10</v>
      </c>
      <c r="H1090">
        <v>14</v>
      </c>
      <c r="I1090">
        <v>11.957142857142857</v>
      </c>
      <c r="J1090">
        <v>0</v>
      </c>
      <c r="K1090">
        <v>11.8</v>
      </c>
      <c r="L1090">
        <v>12</v>
      </c>
    </row>
    <row r="1091" spans="1:12" x14ac:dyDescent="0.25">
      <c r="A1091">
        <v>29</v>
      </c>
      <c r="B1091" t="s">
        <v>54</v>
      </c>
      <c r="C1091" t="s">
        <v>16</v>
      </c>
      <c r="D1091" t="s">
        <v>110</v>
      </c>
      <c r="E1091" t="s">
        <v>4</v>
      </c>
      <c r="F1091">
        <v>530</v>
      </c>
      <c r="G1091">
        <v>20</v>
      </c>
      <c r="H1091">
        <v>60</v>
      </c>
      <c r="I1091">
        <v>20.957142857142856</v>
      </c>
      <c r="J1091">
        <v>0</v>
      </c>
      <c r="K1091">
        <v>15</v>
      </c>
      <c r="L1091">
        <v>25.2</v>
      </c>
    </row>
    <row r="1092" spans="1:12" x14ac:dyDescent="0.25">
      <c r="A1092">
        <v>29</v>
      </c>
      <c r="B1092" t="s">
        <v>53</v>
      </c>
      <c r="C1092" t="s">
        <v>16</v>
      </c>
      <c r="D1092" t="s">
        <v>67</v>
      </c>
      <c r="E1092" t="s">
        <v>4</v>
      </c>
      <c r="F1092">
        <v>530</v>
      </c>
      <c r="G1092">
        <v>0</v>
      </c>
      <c r="H1092">
        <v>0</v>
      </c>
      <c r="I1092" t="e">
        <v>#DIV/0!</v>
      </c>
      <c r="J1092" t="e">
        <v>#DIV/0!</v>
      </c>
      <c r="K1092">
        <v>0</v>
      </c>
      <c r="L1092">
        <v>0</v>
      </c>
    </row>
    <row r="1093" spans="1:12" x14ac:dyDescent="0.25">
      <c r="A1093">
        <v>29</v>
      </c>
      <c r="B1093" t="s">
        <v>53</v>
      </c>
      <c r="C1093" t="s">
        <v>16</v>
      </c>
      <c r="D1093" t="s">
        <v>70</v>
      </c>
      <c r="E1093" t="s">
        <v>4</v>
      </c>
      <c r="F1093">
        <v>530</v>
      </c>
      <c r="G1093">
        <v>46</v>
      </c>
      <c r="H1093">
        <v>52</v>
      </c>
      <c r="I1093">
        <v>48.11</v>
      </c>
      <c r="J1093">
        <v>0.99809819156233348</v>
      </c>
      <c r="K1093">
        <v>46.68</v>
      </c>
      <c r="L1093">
        <v>48.99</v>
      </c>
    </row>
    <row r="1094" spans="1:12" x14ac:dyDescent="0.25">
      <c r="A1094">
        <v>29</v>
      </c>
      <c r="B1094" t="s">
        <v>54</v>
      </c>
      <c r="C1094" t="s">
        <v>13</v>
      </c>
      <c r="D1094" t="s">
        <v>98</v>
      </c>
      <c r="E1094" t="s">
        <v>4</v>
      </c>
      <c r="F1094">
        <v>552</v>
      </c>
      <c r="G1094">
        <v>134</v>
      </c>
      <c r="H1094">
        <v>140</v>
      </c>
      <c r="I1094">
        <v>132.32499999999999</v>
      </c>
      <c r="J1094">
        <v>0</v>
      </c>
      <c r="K1094">
        <v>132</v>
      </c>
      <c r="L1094">
        <v>132.5</v>
      </c>
    </row>
    <row r="1095" spans="1:12" x14ac:dyDescent="0.25">
      <c r="A1095">
        <v>29</v>
      </c>
      <c r="B1095" t="s">
        <v>54</v>
      </c>
      <c r="C1095" t="s">
        <v>23</v>
      </c>
      <c r="D1095" t="s">
        <v>242</v>
      </c>
      <c r="E1095" t="s">
        <v>4</v>
      </c>
      <c r="F1095">
        <v>86</v>
      </c>
      <c r="G1095">
        <v>105</v>
      </c>
      <c r="H1095">
        <v>120</v>
      </c>
      <c r="I1095">
        <v>112.20416666666665</v>
      </c>
      <c r="J1095">
        <v>0</v>
      </c>
      <c r="K1095">
        <v>109</v>
      </c>
      <c r="L1095">
        <v>116</v>
      </c>
    </row>
    <row r="1096" spans="1:12" x14ac:dyDescent="0.25">
      <c r="A1096">
        <v>29</v>
      </c>
      <c r="B1096" t="s">
        <v>54</v>
      </c>
      <c r="C1096" t="s">
        <v>23</v>
      </c>
      <c r="D1096" t="s">
        <v>241</v>
      </c>
      <c r="E1096" t="s">
        <v>4</v>
      </c>
      <c r="F1096">
        <v>86</v>
      </c>
      <c r="G1096">
        <v>0</v>
      </c>
      <c r="H1096">
        <v>60</v>
      </c>
      <c r="I1096">
        <v>13.241666666666665</v>
      </c>
      <c r="J1096">
        <v>0</v>
      </c>
      <c r="K1096">
        <v>6</v>
      </c>
      <c r="L1096">
        <v>50</v>
      </c>
    </row>
    <row r="1097" spans="1:12" x14ac:dyDescent="0.25">
      <c r="A1097">
        <v>29</v>
      </c>
      <c r="B1097" t="s">
        <v>54</v>
      </c>
      <c r="C1097" t="s">
        <v>23</v>
      </c>
      <c r="D1097" t="s">
        <v>266</v>
      </c>
      <c r="E1097" t="s">
        <v>4</v>
      </c>
      <c r="F1097">
        <v>86</v>
      </c>
      <c r="G1097">
        <v>0</v>
      </c>
      <c r="H1097">
        <v>0</v>
      </c>
      <c r="I1097" t="e">
        <v>#DIV/0!</v>
      </c>
      <c r="J1097" t="e">
        <v>#DIV/0!</v>
      </c>
      <c r="K1097">
        <v>0</v>
      </c>
      <c r="L1097">
        <v>0</v>
      </c>
    </row>
    <row r="1098" spans="1:12" x14ac:dyDescent="0.25">
      <c r="A1098">
        <v>29</v>
      </c>
      <c r="B1098" t="s">
        <v>54</v>
      </c>
      <c r="C1098" t="s">
        <v>23</v>
      </c>
      <c r="D1098" t="s">
        <v>267</v>
      </c>
      <c r="E1098" t="s">
        <v>4</v>
      </c>
      <c r="F1098">
        <v>86</v>
      </c>
      <c r="G1098">
        <v>0</v>
      </c>
      <c r="H1098">
        <v>0</v>
      </c>
      <c r="I1098" t="e">
        <v>#DIV/0!</v>
      </c>
      <c r="J1098" t="e">
        <v>#DIV/0!</v>
      </c>
      <c r="K1098">
        <v>0</v>
      </c>
      <c r="L1098">
        <v>0</v>
      </c>
    </row>
    <row r="1099" spans="1:12" x14ac:dyDescent="0.25">
      <c r="A1099">
        <v>29</v>
      </c>
      <c r="B1099" t="s">
        <v>54</v>
      </c>
      <c r="C1099" t="s">
        <v>23</v>
      </c>
      <c r="D1099" t="s">
        <v>240</v>
      </c>
      <c r="E1099" t="s">
        <v>4</v>
      </c>
      <c r="F1099">
        <v>86</v>
      </c>
      <c r="G1099">
        <v>0</v>
      </c>
      <c r="H1099">
        <v>110</v>
      </c>
      <c r="I1099">
        <v>89.345833333333346</v>
      </c>
      <c r="J1099">
        <v>0</v>
      </c>
      <c r="K1099">
        <v>0</v>
      </c>
      <c r="L1099">
        <v>866</v>
      </c>
    </row>
    <row r="1100" spans="1:12" x14ac:dyDescent="0.25">
      <c r="A1100">
        <v>29</v>
      </c>
      <c r="B1100" t="s">
        <v>54</v>
      </c>
      <c r="C1100" t="s">
        <v>22</v>
      </c>
      <c r="D1100" t="s">
        <v>132</v>
      </c>
      <c r="E1100" t="s">
        <v>4</v>
      </c>
      <c r="F1100">
        <v>90</v>
      </c>
      <c r="G1100">
        <v>160</v>
      </c>
      <c r="H1100">
        <v>180</v>
      </c>
      <c r="I1100">
        <v>163.44827586206895</v>
      </c>
      <c r="J1100">
        <v>2.7854300726557781</v>
      </c>
      <c r="K1100">
        <v>155</v>
      </c>
      <c r="L1100">
        <v>172</v>
      </c>
    </row>
    <row r="1101" spans="1:12" x14ac:dyDescent="0.25">
      <c r="A1101">
        <v>29</v>
      </c>
      <c r="B1101" t="s">
        <v>54</v>
      </c>
      <c r="C1101" t="s">
        <v>22</v>
      </c>
      <c r="D1101" t="s">
        <v>268</v>
      </c>
      <c r="E1101" t="s">
        <v>4</v>
      </c>
      <c r="F1101">
        <v>90</v>
      </c>
      <c r="G1101">
        <v>0</v>
      </c>
      <c r="H1101">
        <v>0</v>
      </c>
      <c r="I1101" t="e">
        <v>#DIV/0!</v>
      </c>
      <c r="J1101" t="e">
        <v>#DIV/0!</v>
      </c>
      <c r="K1101">
        <v>0</v>
      </c>
      <c r="L1101">
        <v>0</v>
      </c>
    </row>
    <row r="1102" spans="1:12" x14ac:dyDescent="0.25">
      <c r="A1102">
        <v>29</v>
      </c>
      <c r="B1102" t="s">
        <v>54</v>
      </c>
      <c r="C1102" t="s">
        <v>22</v>
      </c>
      <c r="D1102" t="s">
        <v>269</v>
      </c>
      <c r="E1102" t="s">
        <v>4</v>
      </c>
      <c r="F1102">
        <v>90</v>
      </c>
      <c r="G1102">
        <v>0</v>
      </c>
      <c r="H1102">
        <v>0</v>
      </c>
      <c r="I1102" t="e">
        <v>#DIV/0!</v>
      </c>
      <c r="J1102" t="e">
        <v>#DIV/0!</v>
      </c>
      <c r="K1102">
        <v>0</v>
      </c>
      <c r="L1102">
        <v>0</v>
      </c>
    </row>
    <row r="1103" spans="1:12" x14ac:dyDescent="0.25">
      <c r="A1103">
        <v>29</v>
      </c>
      <c r="B1103" t="s">
        <v>54</v>
      </c>
      <c r="C1103" t="s">
        <v>22</v>
      </c>
      <c r="D1103" t="s">
        <v>133</v>
      </c>
      <c r="E1103" t="s">
        <v>4</v>
      </c>
      <c r="F1103">
        <v>90</v>
      </c>
      <c r="G1103">
        <v>80</v>
      </c>
      <c r="H1103">
        <v>120</v>
      </c>
      <c r="I1103">
        <v>111.24137931034483</v>
      </c>
      <c r="J1103">
        <v>0</v>
      </c>
      <c r="K1103">
        <v>96</v>
      </c>
      <c r="L1103">
        <v>125</v>
      </c>
    </row>
    <row r="1104" spans="1:12" x14ac:dyDescent="0.25">
      <c r="A1104">
        <v>30</v>
      </c>
      <c r="B1104" t="s">
        <v>53</v>
      </c>
      <c r="C1104" t="s">
        <v>18</v>
      </c>
      <c r="D1104" t="s">
        <v>55</v>
      </c>
      <c r="E1104" t="s">
        <v>4</v>
      </c>
      <c r="F1104">
        <v>55</v>
      </c>
      <c r="G1104">
        <v>0</v>
      </c>
      <c r="H1104">
        <v>2</v>
      </c>
      <c r="I1104">
        <v>2.0311111111111102</v>
      </c>
      <c r="J1104">
        <v>0.45618089624732433</v>
      </c>
      <c r="K1104">
        <v>0</v>
      </c>
      <c r="L1104">
        <v>3.3</v>
      </c>
    </row>
    <row r="1105" spans="1:12" x14ac:dyDescent="0.25">
      <c r="A1105">
        <v>30</v>
      </c>
      <c r="B1105" t="s">
        <v>54</v>
      </c>
      <c r="C1105" t="s">
        <v>18</v>
      </c>
      <c r="D1105" t="s">
        <v>114</v>
      </c>
      <c r="E1105" t="s">
        <v>4</v>
      </c>
      <c r="F1105">
        <v>55</v>
      </c>
      <c r="G1105">
        <v>0.5</v>
      </c>
      <c r="H1105">
        <v>0.6</v>
      </c>
      <c r="I1105">
        <v>0.52142857142857146</v>
      </c>
      <c r="J1105">
        <v>4.4947230590561731E-16</v>
      </c>
      <c r="K1105">
        <v>0.5</v>
      </c>
      <c r="L1105">
        <v>0.6</v>
      </c>
    </row>
    <row r="1106" spans="1:12" x14ac:dyDescent="0.25">
      <c r="A1106">
        <v>30</v>
      </c>
      <c r="B1106" t="s">
        <v>54</v>
      </c>
      <c r="C1106" t="s">
        <v>18</v>
      </c>
      <c r="D1106" t="s">
        <v>115</v>
      </c>
      <c r="E1106" t="s">
        <v>4</v>
      </c>
      <c r="F1106">
        <v>55</v>
      </c>
      <c r="G1106">
        <v>0.5</v>
      </c>
      <c r="H1106">
        <v>2</v>
      </c>
      <c r="I1106">
        <v>3.1500000000000004</v>
      </c>
      <c r="J1106">
        <v>0</v>
      </c>
      <c r="K1106">
        <v>2</v>
      </c>
      <c r="L1106">
        <v>3.8</v>
      </c>
    </row>
    <row r="1107" spans="1:12" x14ac:dyDescent="0.25">
      <c r="A1107">
        <v>30</v>
      </c>
      <c r="B1107" t="s">
        <v>54</v>
      </c>
      <c r="C1107" t="s">
        <v>18</v>
      </c>
      <c r="D1107" t="s">
        <v>116</v>
      </c>
      <c r="E1107" t="s">
        <v>4</v>
      </c>
      <c r="F1107">
        <v>55</v>
      </c>
      <c r="G1107">
        <v>50</v>
      </c>
      <c r="H1107">
        <v>300</v>
      </c>
      <c r="I1107">
        <v>324.68571428571425</v>
      </c>
      <c r="J1107">
        <v>0</v>
      </c>
      <c r="K1107">
        <v>250</v>
      </c>
      <c r="L1107">
        <v>460</v>
      </c>
    </row>
    <row r="1108" spans="1:12" x14ac:dyDescent="0.25">
      <c r="A1108">
        <v>30</v>
      </c>
      <c r="B1108" t="s">
        <v>53</v>
      </c>
      <c r="C1108" t="s">
        <v>19</v>
      </c>
      <c r="D1108" t="s">
        <v>56</v>
      </c>
      <c r="E1108" t="s">
        <v>4</v>
      </c>
      <c r="F1108">
        <v>75</v>
      </c>
      <c r="G1108">
        <v>0</v>
      </c>
      <c r="H1108">
        <v>0.09</v>
      </c>
      <c r="I1108">
        <v>8.259259259259262E-2</v>
      </c>
      <c r="J1108">
        <v>3.0583126644076666E-2</v>
      </c>
      <c r="K1108">
        <v>0.04</v>
      </c>
      <c r="L1108">
        <v>0.16</v>
      </c>
    </row>
    <row r="1109" spans="1:12" x14ac:dyDescent="0.25">
      <c r="A1109">
        <v>30</v>
      </c>
      <c r="B1109" t="s">
        <v>54</v>
      </c>
      <c r="C1109" t="s">
        <v>19</v>
      </c>
      <c r="D1109" t="s">
        <v>122</v>
      </c>
      <c r="E1109" t="s">
        <v>4</v>
      </c>
      <c r="F1109">
        <v>75</v>
      </c>
      <c r="G1109">
        <v>2</v>
      </c>
      <c r="H1109">
        <v>6</v>
      </c>
      <c r="I1109">
        <v>4.9777777777777779</v>
      </c>
      <c r="J1109">
        <v>0</v>
      </c>
      <c r="K1109">
        <v>3.9</v>
      </c>
      <c r="L1109">
        <v>7.8</v>
      </c>
    </row>
    <row r="1110" spans="1:12" x14ac:dyDescent="0.25">
      <c r="A1110">
        <v>30</v>
      </c>
      <c r="B1110" t="s">
        <v>54</v>
      </c>
      <c r="C1110" t="s">
        <v>19</v>
      </c>
      <c r="D1110" t="s">
        <v>123</v>
      </c>
      <c r="E1110" t="s">
        <v>4</v>
      </c>
      <c r="F1110">
        <v>75</v>
      </c>
      <c r="G1110">
        <v>1.6</v>
      </c>
      <c r="H1110">
        <v>1.8</v>
      </c>
      <c r="I1110">
        <v>1.538888888888889</v>
      </c>
      <c r="J1110">
        <v>1.3511659866616998E-15</v>
      </c>
      <c r="K1110">
        <v>1.5</v>
      </c>
      <c r="L1110">
        <v>1.6</v>
      </c>
    </row>
    <row r="1111" spans="1:12" x14ac:dyDescent="0.25">
      <c r="A1111">
        <v>30</v>
      </c>
      <c r="B1111" t="s">
        <v>54</v>
      </c>
      <c r="C1111" t="s">
        <v>19</v>
      </c>
      <c r="D1111" t="s">
        <v>126</v>
      </c>
      <c r="E1111" t="s">
        <v>4</v>
      </c>
      <c r="F1111">
        <v>75</v>
      </c>
      <c r="G1111">
        <v>180</v>
      </c>
      <c r="H1111">
        <v>200</v>
      </c>
      <c r="I1111">
        <v>176.99722222222218</v>
      </c>
      <c r="J1111">
        <v>0</v>
      </c>
      <c r="K1111">
        <v>167.2</v>
      </c>
      <c r="L1111">
        <v>185</v>
      </c>
    </row>
    <row r="1112" spans="1:12" x14ac:dyDescent="0.25">
      <c r="A1112">
        <v>30</v>
      </c>
      <c r="B1112" t="s">
        <v>54</v>
      </c>
      <c r="C1112" t="s">
        <v>19</v>
      </c>
      <c r="D1112" t="s">
        <v>127</v>
      </c>
      <c r="E1112" t="s">
        <v>4</v>
      </c>
      <c r="F1112">
        <v>75</v>
      </c>
      <c r="G1112">
        <v>16</v>
      </c>
      <c r="H1112">
        <v>20</v>
      </c>
      <c r="I1112">
        <v>19.958333333333332</v>
      </c>
      <c r="J1112">
        <v>0</v>
      </c>
      <c r="K1112">
        <v>17.5</v>
      </c>
      <c r="L1112">
        <v>21</v>
      </c>
    </row>
    <row r="1113" spans="1:12" x14ac:dyDescent="0.25">
      <c r="A1113">
        <v>30</v>
      </c>
      <c r="B1113" t="s">
        <v>53</v>
      </c>
      <c r="C1113" t="s">
        <v>20</v>
      </c>
      <c r="D1113" t="s">
        <v>56</v>
      </c>
      <c r="E1113" t="s">
        <v>4</v>
      </c>
      <c r="F1113">
        <v>76</v>
      </c>
      <c r="G1113">
        <v>0</v>
      </c>
      <c r="H1113">
        <v>0.09</v>
      </c>
      <c r="I1113">
        <v>8.8983050847457598E-2</v>
      </c>
      <c r="J1113">
        <v>3.5364843016282989E-2</v>
      </c>
      <c r="K1113">
        <v>0.03</v>
      </c>
      <c r="L1113">
        <v>0.22</v>
      </c>
    </row>
    <row r="1114" spans="1:12" x14ac:dyDescent="0.25">
      <c r="A1114">
        <v>30</v>
      </c>
      <c r="B1114" t="s">
        <v>54</v>
      </c>
      <c r="C1114" t="s">
        <v>20</v>
      </c>
      <c r="D1114" t="s">
        <v>128</v>
      </c>
      <c r="E1114" t="s">
        <v>4</v>
      </c>
      <c r="F1114">
        <v>76</v>
      </c>
      <c r="G1114">
        <v>0</v>
      </c>
      <c r="H1114">
        <v>5</v>
      </c>
      <c r="I1114">
        <v>2.1781818181818182</v>
      </c>
      <c r="J1114">
        <v>0</v>
      </c>
      <c r="K1114">
        <v>0.8</v>
      </c>
      <c r="L1114">
        <v>9</v>
      </c>
    </row>
    <row r="1115" spans="1:12" x14ac:dyDescent="0.25">
      <c r="A1115">
        <v>30</v>
      </c>
      <c r="B1115" t="s">
        <v>54</v>
      </c>
      <c r="C1115" t="s">
        <v>20</v>
      </c>
      <c r="D1115" t="s">
        <v>129</v>
      </c>
      <c r="E1115" t="s">
        <v>4</v>
      </c>
      <c r="F1115">
        <v>76</v>
      </c>
      <c r="G1115">
        <v>1.5</v>
      </c>
      <c r="H1115">
        <v>2</v>
      </c>
      <c r="I1115">
        <v>1.648484848484848</v>
      </c>
      <c r="J1115">
        <v>0</v>
      </c>
      <c r="K1115">
        <v>1.5</v>
      </c>
      <c r="L1115">
        <v>1.8</v>
      </c>
    </row>
    <row r="1116" spans="1:12" x14ac:dyDescent="0.25">
      <c r="A1116">
        <v>30</v>
      </c>
      <c r="B1116" t="s">
        <v>54</v>
      </c>
      <c r="C1116" t="s">
        <v>20</v>
      </c>
      <c r="D1116" t="s">
        <v>223</v>
      </c>
      <c r="E1116" t="s">
        <v>4</v>
      </c>
      <c r="F1116">
        <v>76</v>
      </c>
      <c r="G1116">
        <v>245</v>
      </c>
      <c r="H1116">
        <v>255</v>
      </c>
      <c r="I1116">
        <v>249.25757575757575</v>
      </c>
      <c r="J1116">
        <v>0</v>
      </c>
      <c r="K1116">
        <v>244</v>
      </c>
      <c r="L1116">
        <v>255</v>
      </c>
    </row>
    <row r="1117" spans="1:12" x14ac:dyDescent="0.25">
      <c r="A1117">
        <v>30</v>
      </c>
      <c r="B1117" t="s">
        <v>54</v>
      </c>
      <c r="C1117" t="s">
        <v>298</v>
      </c>
      <c r="D1117" t="s">
        <v>270</v>
      </c>
      <c r="E1117" t="s">
        <v>4</v>
      </c>
      <c r="F1117">
        <v>14</v>
      </c>
      <c r="G1117">
        <v>0</v>
      </c>
      <c r="H1117">
        <v>0</v>
      </c>
      <c r="I1117" t="e">
        <v>#DIV/0!</v>
      </c>
      <c r="J1117" t="e">
        <v>#DIV/0!</v>
      </c>
      <c r="K1117">
        <v>0</v>
      </c>
      <c r="L1117">
        <v>0</v>
      </c>
    </row>
    <row r="1118" spans="1:12" x14ac:dyDescent="0.25">
      <c r="A1118">
        <v>30</v>
      </c>
      <c r="B1118" t="s">
        <v>54</v>
      </c>
      <c r="C1118" t="s">
        <v>298</v>
      </c>
      <c r="D1118" t="s">
        <v>270</v>
      </c>
      <c r="E1118" t="s">
        <v>4</v>
      </c>
      <c r="F1118">
        <v>14</v>
      </c>
      <c r="G1118">
        <v>16</v>
      </c>
      <c r="H1118">
        <v>22</v>
      </c>
      <c r="I1118">
        <v>23.65</v>
      </c>
      <c r="J1118">
        <v>0</v>
      </c>
      <c r="K1118">
        <v>22</v>
      </c>
      <c r="L1118">
        <v>0</v>
      </c>
    </row>
    <row r="1119" spans="1:12" x14ac:dyDescent="0.25">
      <c r="A1119">
        <v>30</v>
      </c>
      <c r="B1119" t="s">
        <v>53</v>
      </c>
      <c r="C1119" t="s">
        <v>10</v>
      </c>
      <c r="D1119" t="s">
        <v>56</v>
      </c>
      <c r="E1119" t="s">
        <v>4</v>
      </c>
      <c r="F1119">
        <v>51</v>
      </c>
      <c r="G1119">
        <v>0</v>
      </c>
      <c r="H1119">
        <v>2.5</v>
      </c>
      <c r="I1119">
        <v>2.9606666666666661</v>
      </c>
      <c r="J1119">
        <v>0.70794473451424156</v>
      </c>
      <c r="K1119">
        <v>2.2599999999999998</v>
      </c>
      <c r="L1119">
        <v>5.96</v>
      </c>
    </row>
    <row r="1120" spans="1:12" x14ac:dyDescent="0.25">
      <c r="A1120">
        <v>30</v>
      </c>
      <c r="B1120" t="s">
        <v>53</v>
      </c>
      <c r="C1120" t="s">
        <v>6</v>
      </c>
      <c r="D1120" t="s">
        <v>56</v>
      </c>
      <c r="E1120" t="s">
        <v>4</v>
      </c>
      <c r="F1120">
        <v>80</v>
      </c>
      <c r="G1120">
        <v>0</v>
      </c>
      <c r="H1120">
        <v>0</v>
      </c>
      <c r="I1120" t="e">
        <v>#DIV/0!</v>
      </c>
      <c r="J1120" t="e">
        <v>#DIV/0!</v>
      </c>
      <c r="K1120">
        <v>0</v>
      </c>
      <c r="L1120">
        <v>0</v>
      </c>
    </row>
    <row r="1121" spans="1:12" x14ac:dyDescent="0.25">
      <c r="A1121">
        <v>30</v>
      </c>
      <c r="B1121" t="s">
        <v>53</v>
      </c>
      <c r="C1121" t="s">
        <v>24</v>
      </c>
      <c r="D1121" t="s">
        <v>72</v>
      </c>
      <c r="E1121" t="s">
        <v>4</v>
      </c>
      <c r="F1121">
        <v>95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</row>
    <row r="1122" spans="1:12" x14ac:dyDescent="0.25">
      <c r="A1122">
        <v>30</v>
      </c>
      <c r="B1122" t="s">
        <v>53</v>
      </c>
      <c r="C1122" t="s">
        <v>329</v>
      </c>
      <c r="D1122" t="s">
        <v>321</v>
      </c>
      <c r="F1122">
        <v>95</v>
      </c>
      <c r="G1122">
        <v>0</v>
      </c>
      <c r="H1122">
        <v>3</v>
      </c>
      <c r="I1122">
        <v>2.8850000000000002</v>
      </c>
      <c r="J1122">
        <v>1.2800887753305512</v>
      </c>
      <c r="K1122">
        <v>0.54</v>
      </c>
      <c r="L1122">
        <v>6.16</v>
      </c>
    </row>
    <row r="1123" spans="1:12" x14ac:dyDescent="0.25">
      <c r="A1123">
        <v>30</v>
      </c>
      <c r="B1123" t="s">
        <v>54</v>
      </c>
      <c r="C1123" t="s">
        <v>329</v>
      </c>
      <c r="D1123" t="s">
        <v>328</v>
      </c>
      <c r="F1123">
        <v>95</v>
      </c>
      <c r="G1123">
        <v>0</v>
      </c>
      <c r="H1123">
        <v>200</v>
      </c>
      <c r="I1123">
        <v>223.45714285714286</v>
      </c>
      <c r="J1123">
        <v>0</v>
      </c>
      <c r="K1123">
        <v>202</v>
      </c>
      <c r="L1123">
        <v>263</v>
      </c>
    </row>
    <row r="1124" spans="1:12" x14ac:dyDescent="0.25">
      <c r="A1124">
        <v>30</v>
      </c>
      <c r="B1124" t="s">
        <v>54</v>
      </c>
      <c r="C1124" t="s">
        <v>8</v>
      </c>
      <c r="D1124" t="s">
        <v>233</v>
      </c>
      <c r="E1124" t="s">
        <v>4</v>
      </c>
      <c r="F1124">
        <v>33</v>
      </c>
      <c r="G1124">
        <v>6</v>
      </c>
      <c r="H1124">
        <v>10</v>
      </c>
      <c r="I1124">
        <v>8.6999999999999993</v>
      </c>
      <c r="J1124">
        <v>0</v>
      </c>
      <c r="K1124">
        <v>0</v>
      </c>
      <c r="L1124">
        <v>18</v>
      </c>
    </row>
    <row r="1125" spans="1:12" x14ac:dyDescent="0.25">
      <c r="A1125">
        <v>30</v>
      </c>
      <c r="B1125" t="s">
        <v>54</v>
      </c>
      <c r="C1125" t="s">
        <v>12</v>
      </c>
      <c r="D1125" t="s">
        <v>90</v>
      </c>
      <c r="E1125" t="s">
        <v>4</v>
      </c>
      <c r="F1125">
        <v>540</v>
      </c>
      <c r="G1125">
        <v>32</v>
      </c>
      <c r="H1125">
        <v>35</v>
      </c>
      <c r="I1125">
        <v>34.212000000000003</v>
      </c>
      <c r="J1125">
        <v>0</v>
      </c>
      <c r="K1125">
        <v>33.5</v>
      </c>
      <c r="L1125">
        <v>34.93</v>
      </c>
    </row>
    <row r="1126" spans="1:12" x14ac:dyDescent="0.25">
      <c r="A1126">
        <v>30</v>
      </c>
      <c r="B1126" t="s">
        <v>54</v>
      </c>
      <c r="C1126" t="s">
        <v>12</v>
      </c>
      <c r="D1126" t="s">
        <v>91</v>
      </c>
      <c r="E1126" t="s">
        <v>4</v>
      </c>
      <c r="F1126">
        <v>540</v>
      </c>
      <c r="G1126">
        <v>3.45</v>
      </c>
      <c r="H1126">
        <v>5</v>
      </c>
      <c r="I1126">
        <v>7.4090000000000007</v>
      </c>
      <c r="J1126">
        <v>0</v>
      </c>
      <c r="K1126">
        <v>4.05</v>
      </c>
      <c r="L1126">
        <v>34.549999999999997</v>
      </c>
    </row>
    <row r="1127" spans="1:12" x14ac:dyDescent="0.25">
      <c r="A1127">
        <v>30</v>
      </c>
      <c r="B1127" t="s">
        <v>54</v>
      </c>
      <c r="C1127" t="s">
        <v>21</v>
      </c>
      <c r="D1127" t="s">
        <v>179</v>
      </c>
      <c r="E1127" t="s">
        <v>4</v>
      </c>
      <c r="F1127">
        <v>301</v>
      </c>
      <c r="G1127">
        <v>2</v>
      </c>
      <c r="H1127">
        <v>8</v>
      </c>
      <c r="I1127">
        <v>6</v>
      </c>
      <c r="J1127">
        <v>0</v>
      </c>
      <c r="K1127">
        <v>6</v>
      </c>
      <c r="L1127">
        <v>6</v>
      </c>
    </row>
    <row r="1128" spans="1:12" x14ac:dyDescent="0.25">
      <c r="A1128">
        <v>30</v>
      </c>
      <c r="B1128" t="s">
        <v>54</v>
      </c>
      <c r="C1128" t="s">
        <v>21</v>
      </c>
      <c r="D1128" t="s">
        <v>180</v>
      </c>
      <c r="E1128" t="s">
        <v>4</v>
      </c>
      <c r="F1128">
        <v>301</v>
      </c>
      <c r="G1128">
        <v>35</v>
      </c>
      <c r="H1128">
        <v>36.5</v>
      </c>
      <c r="I1128">
        <v>35.468749999999993</v>
      </c>
      <c r="J1128">
        <v>0</v>
      </c>
      <c r="K1128">
        <v>33.6</v>
      </c>
      <c r="L1128">
        <v>36.1</v>
      </c>
    </row>
    <row r="1129" spans="1:12" x14ac:dyDescent="0.25">
      <c r="A1129">
        <v>30</v>
      </c>
      <c r="B1129" t="s">
        <v>53</v>
      </c>
      <c r="C1129" t="s">
        <v>21</v>
      </c>
      <c r="D1129" t="s">
        <v>57</v>
      </c>
      <c r="E1129" t="s">
        <v>4</v>
      </c>
      <c r="F1129">
        <v>301</v>
      </c>
      <c r="G1129">
        <v>34</v>
      </c>
      <c r="H1129">
        <v>36</v>
      </c>
      <c r="I1129">
        <v>35.583999999999996</v>
      </c>
      <c r="J1129">
        <v>2.4054937123177016</v>
      </c>
      <c r="K1129">
        <v>31.3</v>
      </c>
      <c r="L1129">
        <v>41.8</v>
      </c>
    </row>
    <row r="1130" spans="1:12" x14ac:dyDescent="0.25">
      <c r="A1130">
        <v>30</v>
      </c>
      <c r="B1130" t="s">
        <v>53</v>
      </c>
      <c r="C1130" t="s">
        <v>21</v>
      </c>
      <c r="D1130" t="s">
        <v>57</v>
      </c>
      <c r="E1130" t="s">
        <v>4</v>
      </c>
      <c r="F1130">
        <v>301</v>
      </c>
      <c r="G1130">
        <v>50</v>
      </c>
      <c r="H1130">
        <v>52</v>
      </c>
      <c r="I1130">
        <v>50.368965517241399</v>
      </c>
      <c r="J1130">
        <v>1.3247920182525315</v>
      </c>
      <c r="K1130">
        <v>47.5</v>
      </c>
      <c r="L1130">
        <v>41.8</v>
      </c>
    </row>
    <row r="1131" spans="1:12" x14ac:dyDescent="0.25">
      <c r="A1131">
        <v>30</v>
      </c>
      <c r="B1131" t="s">
        <v>54</v>
      </c>
      <c r="C1131" t="s">
        <v>14</v>
      </c>
      <c r="D1131" t="s">
        <v>104</v>
      </c>
      <c r="E1131" t="s">
        <v>4</v>
      </c>
      <c r="F1131">
        <v>520</v>
      </c>
      <c r="G1131">
        <v>2</v>
      </c>
      <c r="H1131">
        <v>8</v>
      </c>
      <c r="I1131">
        <v>5.8249999999999993</v>
      </c>
      <c r="J1131">
        <v>0</v>
      </c>
      <c r="K1131">
        <v>5.6</v>
      </c>
      <c r="L1131">
        <v>6.3</v>
      </c>
    </row>
    <row r="1132" spans="1:12" x14ac:dyDescent="0.25">
      <c r="A1132">
        <v>30</v>
      </c>
      <c r="B1132" t="s">
        <v>54</v>
      </c>
      <c r="C1132" t="s">
        <v>14</v>
      </c>
      <c r="D1132" t="s">
        <v>105</v>
      </c>
      <c r="E1132" t="s">
        <v>4</v>
      </c>
      <c r="F1132">
        <v>520</v>
      </c>
      <c r="G1132">
        <v>-2</v>
      </c>
      <c r="H1132">
        <v>8</v>
      </c>
      <c r="I1132">
        <v>4.7750000000000004</v>
      </c>
      <c r="J1132">
        <v>0</v>
      </c>
      <c r="K1132">
        <v>4.4000000000000004</v>
      </c>
      <c r="L1132">
        <v>5</v>
      </c>
    </row>
    <row r="1133" spans="1:12" x14ac:dyDescent="0.25">
      <c r="A1133">
        <v>30</v>
      </c>
      <c r="B1133" t="s">
        <v>53</v>
      </c>
      <c r="C1133" t="s">
        <v>14</v>
      </c>
      <c r="D1133" t="s">
        <v>67</v>
      </c>
      <c r="E1133" t="s">
        <v>4</v>
      </c>
      <c r="F1133">
        <v>520</v>
      </c>
      <c r="G1133">
        <v>0</v>
      </c>
      <c r="H1133">
        <v>0</v>
      </c>
      <c r="I1133" t="e">
        <v>#DIV/0!</v>
      </c>
      <c r="J1133" t="e">
        <v>#DIV/0!</v>
      </c>
      <c r="K1133">
        <v>0</v>
      </c>
      <c r="L1133">
        <v>0</v>
      </c>
    </row>
    <row r="1134" spans="1:12" x14ac:dyDescent="0.25">
      <c r="A1134">
        <v>30</v>
      </c>
      <c r="B1134" t="s">
        <v>53</v>
      </c>
      <c r="C1134" t="s">
        <v>14</v>
      </c>
      <c r="D1134" t="s">
        <v>67</v>
      </c>
      <c r="E1134" t="s">
        <v>4</v>
      </c>
      <c r="F1134">
        <v>520</v>
      </c>
      <c r="G1134">
        <v>0</v>
      </c>
      <c r="H1134">
        <v>0</v>
      </c>
      <c r="I1134" t="e">
        <v>#DIV/0!</v>
      </c>
      <c r="J1134" t="e">
        <v>#DIV/0!</v>
      </c>
      <c r="K1134">
        <v>0</v>
      </c>
      <c r="L1134">
        <v>0</v>
      </c>
    </row>
    <row r="1135" spans="1:12" x14ac:dyDescent="0.25">
      <c r="A1135">
        <v>30</v>
      </c>
      <c r="B1135" t="s">
        <v>54</v>
      </c>
      <c r="C1135" t="s">
        <v>16</v>
      </c>
      <c r="D1135" t="s">
        <v>111</v>
      </c>
      <c r="E1135" t="s">
        <v>4</v>
      </c>
      <c r="F1135">
        <v>530</v>
      </c>
      <c r="G1135">
        <v>2</v>
      </c>
      <c r="H1135">
        <v>10</v>
      </c>
      <c r="I1135">
        <v>3.9599999999999995</v>
      </c>
      <c r="J1135">
        <v>0</v>
      </c>
      <c r="K1135">
        <v>3.6</v>
      </c>
      <c r="L1135">
        <v>4.0999999999999996</v>
      </c>
    </row>
    <row r="1136" spans="1:12" x14ac:dyDescent="0.25">
      <c r="A1136">
        <v>30</v>
      </c>
      <c r="B1136" t="s">
        <v>54</v>
      </c>
      <c r="C1136" t="s">
        <v>16</v>
      </c>
      <c r="D1136" t="s">
        <v>109</v>
      </c>
      <c r="E1136" t="s">
        <v>4</v>
      </c>
      <c r="F1136">
        <v>530</v>
      </c>
      <c r="G1136">
        <v>10</v>
      </c>
      <c r="H1136">
        <v>14</v>
      </c>
      <c r="I1136">
        <v>11.78</v>
      </c>
      <c r="J1136">
        <v>0</v>
      </c>
      <c r="K1136">
        <v>11</v>
      </c>
      <c r="L1136">
        <v>12.7</v>
      </c>
    </row>
    <row r="1137" spans="1:12" x14ac:dyDescent="0.25">
      <c r="A1137">
        <v>30</v>
      </c>
      <c r="B1137" t="s">
        <v>54</v>
      </c>
      <c r="C1137" t="s">
        <v>16</v>
      </c>
      <c r="D1137" t="s">
        <v>110</v>
      </c>
      <c r="E1137" t="s">
        <v>4</v>
      </c>
      <c r="F1137">
        <v>530</v>
      </c>
      <c r="G1137">
        <v>20</v>
      </c>
      <c r="H1137">
        <v>60</v>
      </c>
      <c r="I1137">
        <v>33.839999999999996</v>
      </c>
      <c r="J1137">
        <v>0</v>
      </c>
      <c r="K1137">
        <v>25</v>
      </c>
      <c r="L1137">
        <v>46</v>
      </c>
    </row>
    <row r="1138" spans="1:12" x14ac:dyDescent="0.25">
      <c r="A1138">
        <v>30</v>
      </c>
      <c r="B1138" t="s">
        <v>53</v>
      </c>
      <c r="C1138" t="s">
        <v>16</v>
      </c>
      <c r="D1138" t="s">
        <v>67</v>
      </c>
      <c r="E1138" t="s">
        <v>4</v>
      </c>
      <c r="F1138">
        <v>530</v>
      </c>
      <c r="G1138">
        <v>0</v>
      </c>
      <c r="H1138">
        <v>0</v>
      </c>
      <c r="I1138" t="e">
        <v>#DIV/0!</v>
      </c>
      <c r="J1138" t="e">
        <v>#DIV/0!</v>
      </c>
      <c r="K1138">
        <v>0</v>
      </c>
      <c r="L1138">
        <v>0</v>
      </c>
    </row>
    <row r="1139" spans="1:12" x14ac:dyDescent="0.25">
      <c r="A1139">
        <v>30</v>
      </c>
      <c r="B1139" t="s">
        <v>53</v>
      </c>
      <c r="C1139" t="s">
        <v>16</v>
      </c>
      <c r="D1139" t="s">
        <v>70</v>
      </c>
      <c r="E1139" t="s">
        <v>4</v>
      </c>
      <c r="F1139">
        <v>530</v>
      </c>
      <c r="G1139">
        <v>46</v>
      </c>
      <c r="H1139">
        <v>52</v>
      </c>
      <c r="I1139">
        <v>48.406666666666666</v>
      </c>
      <c r="J1139">
        <v>0.45346811721810537</v>
      </c>
      <c r="K1139">
        <v>48.13</v>
      </c>
      <c r="L1139">
        <v>48.93</v>
      </c>
    </row>
    <row r="1140" spans="1:12" x14ac:dyDescent="0.25">
      <c r="A1140">
        <v>30</v>
      </c>
      <c r="B1140" t="s">
        <v>54</v>
      </c>
      <c r="C1140" t="s">
        <v>13</v>
      </c>
      <c r="D1140" t="s">
        <v>98</v>
      </c>
      <c r="E1140" t="s">
        <v>4</v>
      </c>
      <c r="F1140">
        <v>552</v>
      </c>
      <c r="G1140">
        <v>134</v>
      </c>
      <c r="H1140">
        <v>140</v>
      </c>
      <c r="I1140">
        <v>132.1</v>
      </c>
      <c r="J1140">
        <v>0</v>
      </c>
      <c r="K1140">
        <v>132</v>
      </c>
      <c r="L1140">
        <v>132.19999999999999</v>
      </c>
    </row>
    <row r="1141" spans="1:12" x14ac:dyDescent="0.25">
      <c r="A1141">
        <v>30</v>
      </c>
      <c r="B1141" t="s">
        <v>54</v>
      </c>
      <c r="C1141" t="s">
        <v>23</v>
      </c>
      <c r="D1141" t="s">
        <v>242</v>
      </c>
      <c r="E1141" t="s">
        <v>4</v>
      </c>
      <c r="F1141">
        <v>86</v>
      </c>
      <c r="G1141">
        <v>95</v>
      </c>
      <c r="H1141">
        <v>120</v>
      </c>
      <c r="I1141">
        <v>111.77500000000001</v>
      </c>
      <c r="J1141">
        <v>3.2103822064055034</v>
      </c>
      <c r="K1141">
        <v>105</v>
      </c>
      <c r="L1141">
        <v>116</v>
      </c>
    </row>
    <row r="1142" spans="1:12" x14ac:dyDescent="0.25">
      <c r="A1142">
        <v>30</v>
      </c>
      <c r="B1142" t="s">
        <v>54</v>
      </c>
      <c r="C1142" t="s">
        <v>23</v>
      </c>
      <c r="D1142" t="s">
        <v>241</v>
      </c>
      <c r="E1142" t="s">
        <v>4</v>
      </c>
      <c r="F1142">
        <v>86</v>
      </c>
      <c r="G1142">
        <v>0</v>
      </c>
      <c r="H1142">
        <v>65</v>
      </c>
      <c r="I1142">
        <v>12.793181818181818</v>
      </c>
      <c r="J1142">
        <v>1.6051911032027517</v>
      </c>
      <c r="K1142">
        <v>5</v>
      </c>
      <c r="L1142">
        <v>43.7</v>
      </c>
    </row>
    <row r="1143" spans="1:12" x14ac:dyDescent="0.25">
      <c r="A1143">
        <v>30</v>
      </c>
      <c r="B1143" t="s">
        <v>54</v>
      </c>
      <c r="C1143" t="s">
        <v>23</v>
      </c>
      <c r="D1143" t="s">
        <v>266</v>
      </c>
      <c r="E1143" t="s">
        <v>4</v>
      </c>
      <c r="F1143">
        <v>86</v>
      </c>
      <c r="G1143">
        <v>0</v>
      </c>
      <c r="H1143">
        <v>0</v>
      </c>
      <c r="I1143" t="e">
        <v>#DIV/0!</v>
      </c>
      <c r="J1143" t="e">
        <v>#DIV/0!</v>
      </c>
      <c r="K1143">
        <v>0</v>
      </c>
      <c r="L1143">
        <v>0</v>
      </c>
    </row>
    <row r="1144" spans="1:12" x14ac:dyDescent="0.25">
      <c r="A1144">
        <v>30</v>
      </c>
      <c r="B1144" t="s">
        <v>54</v>
      </c>
      <c r="C1144" t="s">
        <v>23</v>
      </c>
      <c r="D1144" t="s">
        <v>267</v>
      </c>
      <c r="E1144" t="s">
        <v>4</v>
      </c>
      <c r="F1144">
        <v>86</v>
      </c>
      <c r="G1144">
        <v>0</v>
      </c>
      <c r="H1144">
        <v>0</v>
      </c>
      <c r="I1144" t="e">
        <v>#DIV/0!</v>
      </c>
      <c r="J1144" t="e">
        <v>#DIV/0!</v>
      </c>
      <c r="K1144">
        <v>0</v>
      </c>
      <c r="L1144">
        <v>0</v>
      </c>
    </row>
    <row r="1145" spans="1:12" x14ac:dyDescent="0.25">
      <c r="A1145">
        <v>30</v>
      </c>
      <c r="B1145" t="s">
        <v>54</v>
      </c>
      <c r="C1145" t="s">
        <v>23</v>
      </c>
      <c r="D1145" t="s">
        <v>240</v>
      </c>
      <c r="E1145" t="s">
        <v>4</v>
      </c>
      <c r="F1145">
        <v>86</v>
      </c>
      <c r="G1145">
        <v>0</v>
      </c>
      <c r="H1145">
        <v>110</v>
      </c>
      <c r="I1145">
        <v>58.845454545454544</v>
      </c>
      <c r="J1145">
        <v>0</v>
      </c>
      <c r="K1145">
        <v>5</v>
      </c>
      <c r="L1145">
        <v>268</v>
      </c>
    </row>
    <row r="1146" spans="1:12" x14ac:dyDescent="0.25">
      <c r="A1146">
        <v>30</v>
      </c>
      <c r="B1146" t="s">
        <v>54</v>
      </c>
      <c r="C1146" t="s">
        <v>22</v>
      </c>
      <c r="D1146" t="s">
        <v>132</v>
      </c>
      <c r="E1146" t="s">
        <v>4</v>
      </c>
      <c r="F1146">
        <v>90</v>
      </c>
      <c r="G1146">
        <v>160</v>
      </c>
      <c r="H1146">
        <v>180</v>
      </c>
      <c r="I1146">
        <v>164.3235294117647</v>
      </c>
      <c r="J1146">
        <v>4.9055245512579626</v>
      </c>
      <c r="K1146">
        <v>160</v>
      </c>
      <c r="L1146">
        <v>171</v>
      </c>
    </row>
    <row r="1147" spans="1:12" x14ac:dyDescent="0.25">
      <c r="A1147">
        <v>30</v>
      </c>
      <c r="B1147" t="s">
        <v>54</v>
      </c>
      <c r="C1147" t="s">
        <v>22</v>
      </c>
      <c r="D1147" t="s">
        <v>268</v>
      </c>
      <c r="E1147" t="s">
        <v>4</v>
      </c>
      <c r="F1147">
        <v>90</v>
      </c>
      <c r="G1147">
        <v>0</v>
      </c>
      <c r="H1147">
        <v>0</v>
      </c>
      <c r="I1147" t="e">
        <v>#DIV/0!</v>
      </c>
      <c r="J1147" t="e">
        <v>#DIV/0!</v>
      </c>
      <c r="K1147">
        <v>0</v>
      </c>
      <c r="L1147">
        <v>0</v>
      </c>
    </row>
    <row r="1148" spans="1:12" x14ac:dyDescent="0.25">
      <c r="A1148">
        <v>30</v>
      </c>
      <c r="B1148" t="s">
        <v>54</v>
      </c>
      <c r="C1148" t="s">
        <v>22</v>
      </c>
      <c r="D1148" t="s">
        <v>269</v>
      </c>
      <c r="E1148" t="s">
        <v>4</v>
      </c>
      <c r="F1148">
        <v>90</v>
      </c>
      <c r="G1148">
        <v>0</v>
      </c>
      <c r="H1148">
        <v>0</v>
      </c>
      <c r="I1148" t="e">
        <v>#DIV/0!</v>
      </c>
      <c r="J1148" t="e">
        <v>#DIV/0!</v>
      </c>
      <c r="K1148">
        <v>0</v>
      </c>
      <c r="L1148">
        <v>0</v>
      </c>
    </row>
    <row r="1149" spans="1:12" x14ac:dyDescent="0.25">
      <c r="A1149">
        <v>30</v>
      </c>
      <c r="B1149" t="s">
        <v>54</v>
      </c>
      <c r="C1149" t="s">
        <v>22</v>
      </c>
      <c r="D1149" t="s">
        <v>133</v>
      </c>
      <c r="E1149" t="s">
        <v>4</v>
      </c>
      <c r="F1149">
        <v>90</v>
      </c>
      <c r="G1149">
        <v>80</v>
      </c>
      <c r="H1149">
        <v>120</v>
      </c>
      <c r="I1149">
        <v>111.26470588235294</v>
      </c>
      <c r="J1149">
        <v>0</v>
      </c>
      <c r="K1149">
        <v>90</v>
      </c>
      <c r="L1149">
        <v>120</v>
      </c>
    </row>
    <row r="1150" spans="1:12" x14ac:dyDescent="0.25">
      <c r="A1150">
        <v>31</v>
      </c>
      <c r="B1150" t="s">
        <v>53</v>
      </c>
      <c r="C1150" t="s">
        <v>18</v>
      </c>
      <c r="D1150" t="s">
        <v>55</v>
      </c>
      <c r="E1150" t="s">
        <v>4</v>
      </c>
      <c r="F1150">
        <v>55</v>
      </c>
      <c r="G1150">
        <v>0</v>
      </c>
      <c r="H1150">
        <v>2.5</v>
      </c>
      <c r="I1150">
        <v>2.2866666666666666</v>
      </c>
      <c r="J1150">
        <v>0.75188651625982372</v>
      </c>
      <c r="K1150">
        <v>0</v>
      </c>
      <c r="L1150">
        <v>4.2</v>
      </c>
    </row>
    <row r="1151" spans="1:12" x14ac:dyDescent="0.25">
      <c r="A1151">
        <v>31</v>
      </c>
      <c r="B1151" t="s">
        <v>54</v>
      </c>
      <c r="C1151" t="s">
        <v>18</v>
      </c>
      <c r="D1151" t="s">
        <v>114</v>
      </c>
      <c r="E1151" t="s">
        <v>4</v>
      </c>
      <c r="F1151">
        <v>55</v>
      </c>
      <c r="G1151">
        <v>0.5</v>
      </c>
      <c r="H1151">
        <v>0.6</v>
      </c>
      <c r="I1151">
        <v>0.56363636363636349</v>
      </c>
      <c r="J1151">
        <v>2.2726989877559899E-16</v>
      </c>
      <c r="K1151">
        <v>0.5</v>
      </c>
      <c r="L1151">
        <v>0.6</v>
      </c>
    </row>
    <row r="1152" spans="1:12" x14ac:dyDescent="0.25">
      <c r="A1152">
        <v>31</v>
      </c>
      <c r="B1152" t="s">
        <v>54</v>
      </c>
      <c r="C1152" t="s">
        <v>18</v>
      </c>
      <c r="D1152" t="s">
        <v>115</v>
      </c>
      <c r="E1152" t="s">
        <v>4</v>
      </c>
      <c r="F1152">
        <v>55</v>
      </c>
      <c r="G1152">
        <v>0.5</v>
      </c>
      <c r="H1152">
        <v>2</v>
      </c>
      <c r="I1152">
        <v>3.3636363636363638</v>
      </c>
      <c r="J1152">
        <v>0</v>
      </c>
      <c r="K1152">
        <v>3</v>
      </c>
      <c r="L1152">
        <v>4.5</v>
      </c>
    </row>
    <row r="1153" spans="1:12" x14ac:dyDescent="0.25">
      <c r="A1153">
        <v>31</v>
      </c>
      <c r="B1153" t="s">
        <v>54</v>
      </c>
      <c r="C1153" t="s">
        <v>18</v>
      </c>
      <c r="D1153" t="s">
        <v>116</v>
      </c>
      <c r="E1153" t="s">
        <v>4</v>
      </c>
      <c r="F1153">
        <v>55</v>
      </c>
      <c r="G1153">
        <v>50</v>
      </c>
      <c r="H1153">
        <v>300</v>
      </c>
      <c r="I1153">
        <v>316.80454545454546</v>
      </c>
      <c r="J1153">
        <v>0</v>
      </c>
      <c r="K1153">
        <v>198</v>
      </c>
      <c r="L1153">
        <v>565.20000000000005</v>
      </c>
    </row>
    <row r="1154" spans="1:12" x14ac:dyDescent="0.25">
      <c r="A1154">
        <v>31</v>
      </c>
      <c r="B1154" t="s">
        <v>53</v>
      </c>
      <c r="C1154" t="s">
        <v>19</v>
      </c>
      <c r="D1154" t="s">
        <v>56</v>
      </c>
      <c r="E1154" t="s">
        <v>4</v>
      </c>
      <c r="F1154">
        <v>75</v>
      </c>
      <c r="G1154">
        <v>0</v>
      </c>
      <c r="H1154">
        <v>0.09</v>
      </c>
      <c r="I1154">
        <v>8.1111111111111106E-2</v>
      </c>
      <c r="J1154">
        <v>2.2649853708487273E-2</v>
      </c>
      <c r="K1154">
        <v>0.03</v>
      </c>
      <c r="L1154">
        <v>0.15</v>
      </c>
    </row>
    <row r="1155" spans="1:12" x14ac:dyDescent="0.25">
      <c r="A1155">
        <v>31</v>
      </c>
      <c r="B1155" t="s">
        <v>54</v>
      </c>
      <c r="C1155" t="s">
        <v>19</v>
      </c>
      <c r="D1155" t="s">
        <v>122</v>
      </c>
      <c r="E1155" t="s">
        <v>4</v>
      </c>
      <c r="F1155">
        <v>75</v>
      </c>
      <c r="G1155">
        <v>2</v>
      </c>
      <c r="H1155">
        <v>6</v>
      </c>
      <c r="I1155">
        <v>5.2593750000000004</v>
      </c>
      <c r="J1155">
        <v>0</v>
      </c>
      <c r="K1155">
        <v>2</v>
      </c>
      <c r="L1155">
        <v>16</v>
      </c>
    </row>
    <row r="1156" spans="1:12" x14ac:dyDescent="0.25">
      <c r="A1156">
        <v>31</v>
      </c>
      <c r="B1156" t="s">
        <v>54</v>
      </c>
      <c r="C1156" t="s">
        <v>19</v>
      </c>
      <c r="D1156" t="s">
        <v>123</v>
      </c>
      <c r="E1156" t="s">
        <v>4</v>
      </c>
      <c r="F1156">
        <v>75</v>
      </c>
      <c r="G1156">
        <v>1.6</v>
      </c>
      <c r="H1156">
        <v>1.8</v>
      </c>
      <c r="I1156">
        <v>1.4874999999999996</v>
      </c>
      <c r="J1156">
        <v>1.127987721007444E-15</v>
      </c>
      <c r="K1156">
        <v>1.4</v>
      </c>
      <c r="L1156">
        <v>1.8</v>
      </c>
    </row>
    <row r="1157" spans="1:12" x14ac:dyDescent="0.25">
      <c r="A1157">
        <v>31</v>
      </c>
      <c r="B1157" t="s">
        <v>54</v>
      </c>
      <c r="C1157" t="s">
        <v>19</v>
      </c>
      <c r="D1157" t="s">
        <v>126</v>
      </c>
      <c r="E1157" t="s">
        <v>4</v>
      </c>
      <c r="F1157">
        <v>75</v>
      </c>
      <c r="G1157">
        <v>180</v>
      </c>
      <c r="H1157">
        <v>200</v>
      </c>
      <c r="I1157">
        <v>177.76874999999998</v>
      </c>
      <c r="J1157">
        <v>0</v>
      </c>
      <c r="K1157">
        <v>169.1</v>
      </c>
      <c r="L1157">
        <v>200</v>
      </c>
    </row>
    <row r="1158" spans="1:12" x14ac:dyDescent="0.25">
      <c r="A1158">
        <v>31</v>
      </c>
      <c r="B1158" t="s">
        <v>54</v>
      </c>
      <c r="C1158" t="s">
        <v>19</v>
      </c>
      <c r="D1158" t="s">
        <v>127</v>
      </c>
      <c r="E1158" t="s">
        <v>4</v>
      </c>
      <c r="F1158">
        <v>75</v>
      </c>
      <c r="G1158">
        <v>16</v>
      </c>
      <c r="H1158">
        <v>20</v>
      </c>
      <c r="I1158">
        <v>20</v>
      </c>
      <c r="J1158">
        <v>0</v>
      </c>
      <c r="K1158">
        <v>20</v>
      </c>
      <c r="L1158">
        <v>20</v>
      </c>
    </row>
    <row r="1159" spans="1:12" x14ac:dyDescent="0.25">
      <c r="A1159">
        <v>31</v>
      </c>
      <c r="B1159" t="s">
        <v>53</v>
      </c>
      <c r="C1159" t="s">
        <v>20</v>
      </c>
      <c r="D1159" t="s">
        <v>56</v>
      </c>
      <c r="E1159" t="s">
        <v>4</v>
      </c>
      <c r="F1159">
        <v>76</v>
      </c>
      <c r="G1159">
        <v>0</v>
      </c>
      <c r="H1159">
        <v>0.09</v>
      </c>
      <c r="I1159">
        <v>9.0185185185185174E-2</v>
      </c>
      <c r="J1159">
        <v>2.1587097888509314E-2</v>
      </c>
      <c r="K1159">
        <v>0.05</v>
      </c>
      <c r="L1159">
        <v>0.18</v>
      </c>
    </row>
    <row r="1160" spans="1:12" x14ac:dyDescent="0.25">
      <c r="A1160">
        <v>31</v>
      </c>
      <c r="B1160" t="s">
        <v>54</v>
      </c>
      <c r="C1160" t="s">
        <v>20</v>
      </c>
      <c r="D1160" t="s">
        <v>128</v>
      </c>
      <c r="E1160" t="s">
        <v>4</v>
      </c>
      <c r="F1160">
        <v>76</v>
      </c>
      <c r="G1160">
        <v>0</v>
      </c>
      <c r="H1160">
        <v>5</v>
      </c>
      <c r="I1160">
        <v>1.8481481481481481</v>
      </c>
      <c r="J1160">
        <v>0</v>
      </c>
      <c r="K1160">
        <v>0.7</v>
      </c>
      <c r="L1160">
        <v>4</v>
      </c>
    </row>
    <row r="1161" spans="1:12" x14ac:dyDescent="0.25">
      <c r="A1161">
        <v>31</v>
      </c>
      <c r="B1161" t="s">
        <v>54</v>
      </c>
      <c r="C1161" t="s">
        <v>20</v>
      </c>
      <c r="D1161" t="s">
        <v>129</v>
      </c>
      <c r="E1161" t="s">
        <v>4</v>
      </c>
      <c r="F1161">
        <v>76</v>
      </c>
      <c r="G1161">
        <v>1.5</v>
      </c>
      <c r="H1161">
        <v>2</v>
      </c>
      <c r="I1161">
        <v>1.5666666666666669</v>
      </c>
      <c r="J1161">
        <v>0</v>
      </c>
      <c r="K1161">
        <v>1.5</v>
      </c>
      <c r="L1161">
        <v>1.8</v>
      </c>
    </row>
    <row r="1162" spans="1:12" x14ac:dyDescent="0.25">
      <c r="A1162">
        <v>31</v>
      </c>
      <c r="B1162" t="s">
        <v>54</v>
      </c>
      <c r="C1162" t="s">
        <v>20</v>
      </c>
      <c r="D1162" t="s">
        <v>223</v>
      </c>
      <c r="E1162" t="s">
        <v>4</v>
      </c>
      <c r="F1162">
        <v>76</v>
      </c>
      <c r="G1162">
        <v>245</v>
      </c>
      <c r="H1162">
        <v>255</v>
      </c>
      <c r="I1162">
        <v>248.72592592592594</v>
      </c>
      <c r="J1162">
        <v>0</v>
      </c>
      <c r="K1162">
        <v>245</v>
      </c>
      <c r="L1162">
        <v>255</v>
      </c>
    </row>
    <row r="1163" spans="1:12" x14ac:dyDescent="0.25">
      <c r="A1163">
        <v>31</v>
      </c>
      <c r="B1163" t="s">
        <v>54</v>
      </c>
      <c r="C1163" t="s">
        <v>298</v>
      </c>
      <c r="D1163" t="s">
        <v>270</v>
      </c>
      <c r="E1163" t="s">
        <v>4</v>
      </c>
      <c r="F1163">
        <v>14</v>
      </c>
      <c r="G1163">
        <v>15</v>
      </c>
      <c r="H1163">
        <v>18</v>
      </c>
      <c r="I1163">
        <v>16.521739130434781</v>
      </c>
      <c r="J1163">
        <v>0</v>
      </c>
      <c r="K1163">
        <v>15</v>
      </c>
      <c r="L1163">
        <v>19</v>
      </c>
    </row>
    <row r="1164" spans="1:12" x14ac:dyDescent="0.25">
      <c r="A1164">
        <v>31</v>
      </c>
      <c r="B1164" t="s">
        <v>54</v>
      </c>
      <c r="C1164" t="s">
        <v>298</v>
      </c>
      <c r="D1164" t="s">
        <v>270</v>
      </c>
      <c r="E1164" t="s">
        <v>4</v>
      </c>
      <c r="F1164">
        <v>14</v>
      </c>
      <c r="G1164">
        <v>0</v>
      </c>
      <c r="H1164">
        <v>0</v>
      </c>
      <c r="I1164" t="e">
        <v>#DIV/0!</v>
      </c>
      <c r="J1164" t="e">
        <v>#DIV/0!</v>
      </c>
      <c r="K1164">
        <v>0</v>
      </c>
      <c r="L1164">
        <v>19</v>
      </c>
    </row>
    <row r="1165" spans="1:12" x14ac:dyDescent="0.25">
      <c r="A1165">
        <v>31</v>
      </c>
      <c r="B1165" t="s">
        <v>53</v>
      </c>
      <c r="C1165" t="s">
        <v>10</v>
      </c>
      <c r="D1165" t="s">
        <v>56</v>
      </c>
      <c r="E1165" t="s">
        <v>4</v>
      </c>
      <c r="F1165">
        <v>51</v>
      </c>
      <c r="G1165">
        <v>0</v>
      </c>
      <c r="H1165">
        <v>2.5</v>
      </c>
      <c r="I1165">
        <v>2.2757142857142858</v>
      </c>
      <c r="J1165">
        <v>0.43785353063063626</v>
      </c>
      <c r="K1165">
        <v>1.3</v>
      </c>
      <c r="L1165">
        <v>3.36</v>
      </c>
    </row>
    <row r="1166" spans="1:12" x14ac:dyDescent="0.25">
      <c r="A1166">
        <v>31</v>
      </c>
      <c r="B1166" t="s">
        <v>53</v>
      </c>
      <c r="C1166" t="s">
        <v>6</v>
      </c>
      <c r="D1166" t="s">
        <v>56</v>
      </c>
      <c r="E1166" t="s">
        <v>4</v>
      </c>
      <c r="F1166">
        <v>80</v>
      </c>
      <c r="G1166">
        <v>0</v>
      </c>
      <c r="H1166">
        <v>0</v>
      </c>
      <c r="I1166" t="e">
        <v>#DIV/0!</v>
      </c>
      <c r="J1166" t="e">
        <v>#DIV/0!</v>
      </c>
      <c r="K1166">
        <v>0</v>
      </c>
      <c r="L1166">
        <v>0</v>
      </c>
    </row>
    <row r="1167" spans="1:12" x14ac:dyDescent="0.25">
      <c r="A1167">
        <v>31</v>
      </c>
      <c r="B1167" t="s">
        <v>53</v>
      </c>
      <c r="C1167" t="s">
        <v>24</v>
      </c>
      <c r="D1167" t="s">
        <v>72</v>
      </c>
      <c r="E1167" t="s">
        <v>4</v>
      </c>
      <c r="F1167">
        <v>95</v>
      </c>
      <c r="G1167">
        <v>0</v>
      </c>
      <c r="H1167">
        <v>0</v>
      </c>
      <c r="I1167">
        <v>2.5</v>
      </c>
      <c r="J1167">
        <v>5</v>
      </c>
      <c r="K1167">
        <v>0</v>
      </c>
      <c r="L1167">
        <v>10</v>
      </c>
    </row>
    <row r="1168" spans="1:12" x14ac:dyDescent="0.25">
      <c r="A1168">
        <v>31</v>
      </c>
      <c r="B1168" t="s">
        <v>53</v>
      </c>
      <c r="C1168" t="s">
        <v>329</v>
      </c>
      <c r="D1168" t="s">
        <v>321</v>
      </c>
      <c r="F1168">
        <v>95</v>
      </c>
      <c r="G1168">
        <v>0</v>
      </c>
      <c r="H1168">
        <v>3</v>
      </c>
      <c r="I1168">
        <v>3.1</v>
      </c>
      <c r="J1168" t="e">
        <v>#DIV/0!</v>
      </c>
      <c r="K1168">
        <v>3.1</v>
      </c>
      <c r="L1168">
        <v>3.1</v>
      </c>
    </row>
    <row r="1169" spans="1:12" x14ac:dyDescent="0.25">
      <c r="A1169">
        <v>31</v>
      </c>
      <c r="B1169" t="s">
        <v>54</v>
      </c>
      <c r="C1169" t="s">
        <v>329</v>
      </c>
      <c r="D1169" t="s">
        <v>328</v>
      </c>
      <c r="F1169">
        <v>95</v>
      </c>
      <c r="G1169">
        <v>0</v>
      </c>
      <c r="H1169">
        <v>200</v>
      </c>
      <c r="I1169">
        <v>234</v>
      </c>
      <c r="J1169">
        <v>0</v>
      </c>
      <c r="K1169">
        <v>220</v>
      </c>
      <c r="L1169">
        <v>255</v>
      </c>
    </row>
    <row r="1170" spans="1:12" x14ac:dyDescent="0.25">
      <c r="A1170">
        <v>31</v>
      </c>
      <c r="B1170" t="s">
        <v>54</v>
      </c>
      <c r="C1170" t="s">
        <v>8</v>
      </c>
      <c r="D1170" t="s">
        <v>233</v>
      </c>
      <c r="E1170" t="s">
        <v>4</v>
      </c>
      <c r="F1170">
        <v>33</v>
      </c>
      <c r="G1170">
        <v>6</v>
      </c>
      <c r="H1170">
        <v>10</v>
      </c>
      <c r="I1170">
        <v>5.7142857142857144</v>
      </c>
      <c r="J1170">
        <v>0</v>
      </c>
      <c r="K1170">
        <v>0</v>
      </c>
      <c r="L1170">
        <v>12</v>
      </c>
    </row>
    <row r="1171" spans="1:12" x14ac:dyDescent="0.25">
      <c r="A1171">
        <v>31</v>
      </c>
      <c r="B1171" t="s">
        <v>54</v>
      </c>
      <c r="C1171" t="s">
        <v>12</v>
      </c>
      <c r="D1171" t="s">
        <v>90</v>
      </c>
      <c r="E1171" t="s">
        <v>4</v>
      </c>
      <c r="F1171">
        <v>540</v>
      </c>
      <c r="G1171">
        <v>32</v>
      </c>
      <c r="H1171">
        <v>35</v>
      </c>
      <c r="I1171">
        <v>26.795714285714286</v>
      </c>
      <c r="J1171">
        <v>0</v>
      </c>
      <c r="K1171">
        <v>0</v>
      </c>
      <c r="L1171">
        <v>34.9</v>
      </c>
    </row>
    <row r="1172" spans="1:12" x14ac:dyDescent="0.25">
      <c r="A1172">
        <v>31</v>
      </c>
      <c r="B1172" t="s">
        <v>54</v>
      </c>
      <c r="C1172" t="s">
        <v>12</v>
      </c>
      <c r="D1172" t="s">
        <v>91</v>
      </c>
      <c r="E1172" t="s">
        <v>4</v>
      </c>
      <c r="F1172">
        <v>540</v>
      </c>
      <c r="G1172">
        <v>3.45</v>
      </c>
      <c r="H1172">
        <v>5</v>
      </c>
      <c r="I1172">
        <v>4.26</v>
      </c>
      <c r="J1172">
        <v>0</v>
      </c>
      <c r="K1172">
        <v>0</v>
      </c>
      <c r="L1172">
        <v>5.0999999999999996</v>
      </c>
    </row>
    <row r="1173" spans="1:12" x14ac:dyDescent="0.25">
      <c r="A1173">
        <v>31</v>
      </c>
      <c r="B1173" t="s">
        <v>54</v>
      </c>
      <c r="C1173" t="s">
        <v>21</v>
      </c>
      <c r="D1173" t="s">
        <v>179</v>
      </c>
      <c r="E1173" t="s">
        <v>4</v>
      </c>
      <c r="F1173">
        <v>301</v>
      </c>
      <c r="G1173">
        <v>2</v>
      </c>
      <c r="H1173">
        <v>8</v>
      </c>
      <c r="I1173">
        <v>6</v>
      </c>
      <c r="J1173">
        <v>0</v>
      </c>
      <c r="K1173">
        <v>6</v>
      </c>
      <c r="L1173">
        <v>6</v>
      </c>
    </row>
    <row r="1174" spans="1:12" x14ac:dyDescent="0.25">
      <c r="A1174">
        <v>31</v>
      </c>
      <c r="B1174" t="s">
        <v>54</v>
      </c>
      <c r="C1174" t="s">
        <v>21</v>
      </c>
      <c r="D1174" t="s">
        <v>180</v>
      </c>
      <c r="E1174" t="s">
        <v>4</v>
      </c>
      <c r="F1174">
        <v>301</v>
      </c>
      <c r="G1174">
        <v>35</v>
      </c>
      <c r="H1174">
        <v>36.5</v>
      </c>
      <c r="I1174">
        <v>35.104545454545459</v>
      </c>
      <c r="J1174">
        <v>0</v>
      </c>
      <c r="K1174">
        <v>33.4</v>
      </c>
      <c r="L1174">
        <v>35.700000000000003</v>
      </c>
    </row>
    <row r="1175" spans="1:12" x14ac:dyDescent="0.25">
      <c r="A1175">
        <v>31</v>
      </c>
      <c r="B1175" t="s">
        <v>53</v>
      </c>
      <c r="C1175" t="s">
        <v>21</v>
      </c>
      <c r="D1175" t="s">
        <v>57</v>
      </c>
      <c r="E1175" t="s">
        <v>4</v>
      </c>
      <c r="F1175">
        <v>301</v>
      </c>
      <c r="G1175">
        <v>34</v>
      </c>
      <c r="H1175">
        <v>36</v>
      </c>
      <c r="I1175">
        <v>35.4</v>
      </c>
      <c r="J1175">
        <v>2.3008694009004511</v>
      </c>
      <c r="K1175">
        <v>32.6</v>
      </c>
      <c r="L1175">
        <v>41</v>
      </c>
    </row>
    <row r="1176" spans="1:12" x14ac:dyDescent="0.25">
      <c r="A1176">
        <v>31</v>
      </c>
      <c r="B1176" t="s">
        <v>53</v>
      </c>
      <c r="C1176" t="s">
        <v>21</v>
      </c>
      <c r="D1176" t="s">
        <v>57</v>
      </c>
      <c r="E1176" t="s">
        <v>4</v>
      </c>
      <c r="F1176">
        <v>301</v>
      </c>
      <c r="G1176">
        <v>50</v>
      </c>
      <c r="H1176">
        <v>52</v>
      </c>
      <c r="I1176">
        <v>50.95384615384615</v>
      </c>
      <c r="J1176">
        <v>1.6691391916271214</v>
      </c>
      <c r="K1176">
        <v>46.5</v>
      </c>
      <c r="L1176">
        <v>41</v>
      </c>
    </row>
    <row r="1177" spans="1:12" x14ac:dyDescent="0.25">
      <c r="A1177">
        <v>31</v>
      </c>
      <c r="B1177" t="s">
        <v>54</v>
      </c>
      <c r="C1177" t="s">
        <v>14</v>
      </c>
      <c r="D1177" t="s">
        <v>104</v>
      </c>
      <c r="E1177" t="s">
        <v>4</v>
      </c>
      <c r="F1177">
        <v>520</v>
      </c>
      <c r="G1177">
        <v>2</v>
      </c>
      <c r="H1177">
        <v>8</v>
      </c>
      <c r="I1177">
        <v>6.2214285714285724</v>
      </c>
      <c r="J1177">
        <v>0</v>
      </c>
      <c r="K1177">
        <v>5.0999999999999996</v>
      </c>
      <c r="L1177">
        <v>8.25</v>
      </c>
    </row>
    <row r="1178" spans="1:12" x14ac:dyDescent="0.25">
      <c r="A1178">
        <v>31</v>
      </c>
      <c r="B1178" t="s">
        <v>54</v>
      </c>
      <c r="C1178" t="s">
        <v>14</v>
      </c>
      <c r="D1178" t="s">
        <v>105</v>
      </c>
      <c r="E1178" t="s">
        <v>4</v>
      </c>
      <c r="F1178">
        <v>520</v>
      </c>
      <c r="G1178">
        <v>-2</v>
      </c>
      <c r="H1178">
        <v>8</v>
      </c>
      <c r="I1178">
        <v>5.7714285714285714</v>
      </c>
      <c r="J1178">
        <v>0</v>
      </c>
      <c r="K1178">
        <v>4.8</v>
      </c>
      <c r="L1178">
        <v>7.2</v>
      </c>
    </row>
    <row r="1179" spans="1:12" x14ac:dyDescent="0.25">
      <c r="A1179">
        <v>31</v>
      </c>
      <c r="B1179" t="s">
        <v>53</v>
      </c>
      <c r="C1179" t="s">
        <v>14</v>
      </c>
      <c r="D1179" t="s">
        <v>67</v>
      </c>
      <c r="E1179" t="s">
        <v>4</v>
      </c>
      <c r="F1179">
        <v>520</v>
      </c>
      <c r="G1179">
        <v>0</v>
      </c>
      <c r="H1179">
        <v>0</v>
      </c>
      <c r="I1179" t="e">
        <v>#DIV/0!</v>
      </c>
      <c r="J1179" t="e">
        <v>#DIV/0!</v>
      </c>
      <c r="K1179">
        <v>0</v>
      </c>
      <c r="L1179">
        <v>0</v>
      </c>
    </row>
    <row r="1180" spans="1:12" x14ac:dyDescent="0.25">
      <c r="A1180">
        <v>31</v>
      </c>
      <c r="B1180" t="s">
        <v>53</v>
      </c>
      <c r="C1180" t="s">
        <v>14</v>
      </c>
      <c r="D1180" t="s">
        <v>67</v>
      </c>
      <c r="E1180" t="s">
        <v>4</v>
      </c>
      <c r="F1180">
        <v>520</v>
      </c>
      <c r="G1180">
        <v>0</v>
      </c>
      <c r="H1180">
        <v>0</v>
      </c>
      <c r="I1180" t="e">
        <v>#DIV/0!</v>
      </c>
      <c r="J1180" t="e">
        <v>#DIV/0!</v>
      </c>
      <c r="K1180">
        <v>0</v>
      </c>
      <c r="L1180">
        <v>0</v>
      </c>
    </row>
    <row r="1181" spans="1:12" x14ac:dyDescent="0.25">
      <c r="A1181">
        <v>31</v>
      </c>
      <c r="B1181" t="s">
        <v>54</v>
      </c>
      <c r="C1181" t="s">
        <v>16</v>
      </c>
      <c r="D1181" t="s">
        <v>111</v>
      </c>
      <c r="E1181" t="s">
        <v>4</v>
      </c>
      <c r="F1181">
        <v>530</v>
      </c>
      <c r="G1181">
        <v>2</v>
      </c>
      <c r="H1181">
        <v>10</v>
      </c>
      <c r="I1181">
        <v>3.9</v>
      </c>
      <c r="J1181">
        <v>0</v>
      </c>
      <c r="K1181">
        <v>3.2</v>
      </c>
      <c r="L1181">
        <v>6</v>
      </c>
    </row>
    <row r="1182" spans="1:12" x14ac:dyDescent="0.25">
      <c r="A1182">
        <v>31</v>
      </c>
      <c r="B1182" t="s">
        <v>54</v>
      </c>
      <c r="C1182" t="s">
        <v>16</v>
      </c>
      <c r="D1182" t="s">
        <v>109</v>
      </c>
      <c r="E1182" t="s">
        <v>4</v>
      </c>
      <c r="F1182">
        <v>530</v>
      </c>
      <c r="G1182">
        <v>10</v>
      </c>
      <c r="H1182">
        <v>14</v>
      </c>
      <c r="I1182">
        <v>11.514285714285714</v>
      </c>
      <c r="J1182">
        <v>0</v>
      </c>
      <c r="K1182">
        <v>11.4</v>
      </c>
      <c r="L1182">
        <v>11.8</v>
      </c>
    </row>
    <row r="1183" spans="1:12" x14ac:dyDescent="0.25">
      <c r="A1183">
        <v>31</v>
      </c>
      <c r="B1183" t="s">
        <v>54</v>
      </c>
      <c r="C1183" t="s">
        <v>16</v>
      </c>
      <c r="D1183" t="s">
        <v>110</v>
      </c>
      <c r="E1183" t="s">
        <v>4</v>
      </c>
      <c r="F1183">
        <v>530</v>
      </c>
      <c r="G1183">
        <v>20</v>
      </c>
      <c r="H1183">
        <v>60</v>
      </c>
      <c r="I1183">
        <v>38.628571428571433</v>
      </c>
      <c r="J1183">
        <v>0</v>
      </c>
      <c r="K1183">
        <v>24</v>
      </c>
      <c r="L1183">
        <v>50.3</v>
      </c>
    </row>
    <row r="1184" spans="1:12" x14ac:dyDescent="0.25">
      <c r="A1184">
        <v>31</v>
      </c>
      <c r="B1184" t="s">
        <v>53</v>
      </c>
      <c r="C1184" t="s">
        <v>16</v>
      </c>
      <c r="D1184" t="s">
        <v>67</v>
      </c>
      <c r="E1184" t="s">
        <v>4</v>
      </c>
      <c r="F1184">
        <v>530</v>
      </c>
      <c r="G1184">
        <v>0</v>
      </c>
      <c r="H1184">
        <v>0</v>
      </c>
      <c r="I1184" t="e">
        <v>#DIV/0!</v>
      </c>
      <c r="J1184" t="e">
        <v>#DIV/0!</v>
      </c>
      <c r="K1184">
        <v>0</v>
      </c>
      <c r="L1184">
        <v>0</v>
      </c>
    </row>
    <row r="1185" spans="1:12" x14ac:dyDescent="0.25">
      <c r="A1185">
        <v>31</v>
      </c>
      <c r="B1185" t="s">
        <v>53</v>
      </c>
      <c r="C1185" t="s">
        <v>16</v>
      </c>
      <c r="D1185" t="s">
        <v>70</v>
      </c>
      <c r="E1185" t="s">
        <v>4</v>
      </c>
      <c r="F1185">
        <v>530</v>
      </c>
      <c r="G1185">
        <v>46</v>
      </c>
      <c r="H1185">
        <v>52</v>
      </c>
      <c r="I1185">
        <v>47.519999999999996</v>
      </c>
      <c r="J1185">
        <v>1.0227740056662866</v>
      </c>
      <c r="K1185">
        <v>46.34</v>
      </c>
      <c r="L1185">
        <v>48.73</v>
      </c>
    </row>
    <row r="1186" spans="1:12" x14ac:dyDescent="0.25">
      <c r="A1186">
        <v>31</v>
      </c>
      <c r="B1186" t="s">
        <v>54</v>
      </c>
      <c r="C1186" t="s">
        <v>13</v>
      </c>
      <c r="D1186" t="s">
        <v>98</v>
      </c>
      <c r="E1186" t="s">
        <v>4</v>
      </c>
      <c r="F1186">
        <v>552</v>
      </c>
      <c r="G1186">
        <v>134</v>
      </c>
      <c r="H1186">
        <v>140</v>
      </c>
      <c r="I1186">
        <v>132.4</v>
      </c>
      <c r="J1186">
        <v>0</v>
      </c>
      <c r="K1186">
        <v>132.1</v>
      </c>
      <c r="L1186">
        <v>132.5</v>
      </c>
    </row>
    <row r="1187" spans="1:12" x14ac:dyDescent="0.25">
      <c r="A1187">
        <v>31</v>
      </c>
      <c r="B1187" t="s">
        <v>54</v>
      </c>
      <c r="C1187" t="s">
        <v>23</v>
      </c>
      <c r="D1187" t="s">
        <v>242</v>
      </c>
      <c r="E1187" t="s">
        <v>4</v>
      </c>
      <c r="F1187">
        <v>86</v>
      </c>
      <c r="G1187">
        <v>105</v>
      </c>
      <c r="H1187">
        <v>120</v>
      </c>
      <c r="I1187">
        <v>111.71249999999999</v>
      </c>
      <c r="J1187">
        <v>0</v>
      </c>
      <c r="K1187">
        <v>106.4</v>
      </c>
      <c r="L1187">
        <v>123</v>
      </c>
    </row>
    <row r="1188" spans="1:12" x14ac:dyDescent="0.25">
      <c r="A1188">
        <v>31</v>
      </c>
      <c r="B1188" t="s">
        <v>54</v>
      </c>
      <c r="C1188" t="s">
        <v>23</v>
      </c>
      <c r="D1188" t="s">
        <v>241</v>
      </c>
      <c r="E1188" t="s">
        <v>4</v>
      </c>
      <c r="F1188">
        <v>86</v>
      </c>
      <c r="G1188">
        <v>0</v>
      </c>
      <c r="H1188">
        <v>60</v>
      </c>
      <c r="I1188">
        <v>12.091666666666667</v>
      </c>
      <c r="J1188">
        <v>0</v>
      </c>
      <c r="K1188">
        <v>5</v>
      </c>
      <c r="L1188">
        <v>33.5</v>
      </c>
    </row>
    <row r="1189" spans="1:12" x14ac:dyDescent="0.25">
      <c r="A1189">
        <v>31</v>
      </c>
      <c r="B1189" t="s">
        <v>54</v>
      </c>
      <c r="C1189" t="s">
        <v>23</v>
      </c>
      <c r="D1189" t="s">
        <v>266</v>
      </c>
      <c r="E1189" t="s">
        <v>4</v>
      </c>
      <c r="F1189">
        <v>86</v>
      </c>
      <c r="G1189">
        <v>0</v>
      </c>
      <c r="H1189">
        <v>0</v>
      </c>
      <c r="I1189" t="e">
        <v>#DIV/0!</v>
      </c>
      <c r="J1189" t="e">
        <v>#DIV/0!</v>
      </c>
      <c r="K1189">
        <v>0</v>
      </c>
      <c r="L1189">
        <v>0</v>
      </c>
    </row>
    <row r="1190" spans="1:12" x14ac:dyDescent="0.25">
      <c r="A1190">
        <v>31</v>
      </c>
      <c r="B1190" t="s">
        <v>54</v>
      </c>
      <c r="C1190" t="s">
        <v>23</v>
      </c>
      <c r="D1190" t="s">
        <v>267</v>
      </c>
      <c r="E1190" t="s">
        <v>4</v>
      </c>
      <c r="F1190">
        <v>86</v>
      </c>
      <c r="G1190">
        <v>0</v>
      </c>
      <c r="H1190">
        <v>0</v>
      </c>
      <c r="I1190" t="e">
        <v>#DIV/0!</v>
      </c>
      <c r="J1190" t="e">
        <v>#DIV/0!</v>
      </c>
      <c r="K1190">
        <v>0</v>
      </c>
      <c r="L1190">
        <v>0</v>
      </c>
    </row>
    <row r="1191" spans="1:12" x14ac:dyDescent="0.25">
      <c r="A1191">
        <v>31</v>
      </c>
      <c r="B1191" t="s">
        <v>54</v>
      </c>
      <c r="C1191" t="s">
        <v>23</v>
      </c>
      <c r="D1191" t="s">
        <v>240</v>
      </c>
      <c r="E1191" t="s">
        <v>4</v>
      </c>
      <c r="F1191">
        <v>86</v>
      </c>
      <c r="G1191">
        <v>0</v>
      </c>
      <c r="H1191">
        <v>110</v>
      </c>
      <c r="I1191">
        <v>54.395833333333321</v>
      </c>
      <c r="J1191">
        <v>0</v>
      </c>
      <c r="K1191">
        <v>43</v>
      </c>
      <c r="L1191">
        <v>70.400000000000006</v>
      </c>
    </row>
    <row r="1192" spans="1:12" x14ac:dyDescent="0.25">
      <c r="A1192">
        <v>31</v>
      </c>
      <c r="B1192" t="s">
        <v>54</v>
      </c>
      <c r="C1192" t="s">
        <v>22</v>
      </c>
      <c r="D1192" t="s">
        <v>132</v>
      </c>
      <c r="E1192" t="s">
        <v>4</v>
      </c>
      <c r="F1192">
        <v>90</v>
      </c>
      <c r="G1192">
        <v>160</v>
      </c>
      <c r="H1192">
        <v>180</v>
      </c>
      <c r="I1192">
        <v>161.6875</v>
      </c>
      <c r="J1192">
        <v>0</v>
      </c>
      <c r="K1192">
        <v>145</v>
      </c>
      <c r="L1192">
        <v>169</v>
      </c>
    </row>
    <row r="1193" spans="1:12" x14ac:dyDescent="0.25">
      <c r="A1193">
        <v>31</v>
      </c>
      <c r="B1193" t="s">
        <v>54</v>
      </c>
      <c r="C1193" t="s">
        <v>22</v>
      </c>
      <c r="D1193" t="s">
        <v>268</v>
      </c>
      <c r="E1193" t="s">
        <v>4</v>
      </c>
      <c r="F1193">
        <v>90</v>
      </c>
      <c r="G1193">
        <v>0</v>
      </c>
      <c r="H1193">
        <v>0</v>
      </c>
      <c r="I1193" t="e">
        <v>#DIV/0!</v>
      </c>
      <c r="J1193" t="e">
        <v>#DIV/0!</v>
      </c>
      <c r="K1193">
        <v>0</v>
      </c>
      <c r="L1193">
        <v>0</v>
      </c>
    </row>
    <row r="1194" spans="1:12" x14ac:dyDescent="0.25">
      <c r="A1194">
        <v>31</v>
      </c>
      <c r="B1194" t="s">
        <v>54</v>
      </c>
      <c r="C1194" t="s">
        <v>22</v>
      </c>
      <c r="D1194" t="s">
        <v>269</v>
      </c>
      <c r="E1194" t="s">
        <v>4</v>
      </c>
      <c r="F1194">
        <v>90</v>
      </c>
      <c r="G1194">
        <v>0</v>
      </c>
      <c r="H1194">
        <v>0</v>
      </c>
      <c r="I1194" t="e">
        <v>#DIV/0!</v>
      </c>
      <c r="J1194" t="e">
        <v>#DIV/0!</v>
      </c>
      <c r="K1194">
        <v>0</v>
      </c>
      <c r="L1194">
        <v>0</v>
      </c>
    </row>
    <row r="1195" spans="1:12" x14ac:dyDescent="0.25">
      <c r="A1195">
        <v>31</v>
      </c>
      <c r="B1195" t="s">
        <v>54</v>
      </c>
      <c r="C1195" t="s">
        <v>22</v>
      </c>
      <c r="D1195" t="s">
        <v>133</v>
      </c>
      <c r="E1195" t="s">
        <v>4</v>
      </c>
      <c r="F1195">
        <v>90</v>
      </c>
      <c r="G1195">
        <v>80</v>
      </c>
      <c r="H1195">
        <v>120</v>
      </c>
      <c r="I1195">
        <v>147.96875</v>
      </c>
      <c r="J1195">
        <v>0</v>
      </c>
      <c r="K1195">
        <v>96</v>
      </c>
      <c r="L1195">
        <v>1200</v>
      </c>
    </row>
    <row r="1196" spans="1:12" x14ac:dyDescent="0.25">
      <c r="A1196">
        <v>32</v>
      </c>
      <c r="B1196" t="s">
        <v>53</v>
      </c>
      <c r="C1196" t="s">
        <v>18</v>
      </c>
      <c r="D1196" t="s">
        <v>55</v>
      </c>
      <c r="E1196" t="s">
        <v>4</v>
      </c>
      <c r="F1196">
        <v>55</v>
      </c>
      <c r="G1196">
        <v>0</v>
      </c>
      <c r="H1196">
        <v>2.5</v>
      </c>
      <c r="I1196">
        <v>2.0595744680851062</v>
      </c>
      <c r="J1196">
        <v>0.73474620713493211</v>
      </c>
      <c r="K1196">
        <v>0</v>
      </c>
      <c r="L1196">
        <v>5</v>
      </c>
    </row>
    <row r="1197" spans="1:12" x14ac:dyDescent="0.25">
      <c r="A1197">
        <v>32</v>
      </c>
      <c r="B1197" t="s">
        <v>54</v>
      </c>
      <c r="C1197" t="s">
        <v>18</v>
      </c>
      <c r="D1197" t="s">
        <v>114</v>
      </c>
      <c r="E1197" t="s">
        <v>4</v>
      </c>
      <c r="F1197">
        <v>55</v>
      </c>
      <c r="G1197">
        <v>0.5</v>
      </c>
      <c r="H1197">
        <v>0.6</v>
      </c>
      <c r="I1197">
        <v>0.54999999999999993</v>
      </c>
      <c r="J1197">
        <v>2.2519433111028329E-16</v>
      </c>
      <c r="K1197">
        <v>0.5</v>
      </c>
      <c r="L1197">
        <v>0.6</v>
      </c>
    </row>
    <row r="1198" spans="1:12" x14ac:dyDescent="0.25">
      <c r="A1198">
        <v>32</v>
      </c>
      <c r="B1198" t="s">
        <v>54</v>
      </c>
      <c r="C1198" t="s">
        <v>18</v>
      </c>
      <c r="D1198" t="s">
        <v>115</v>
      </c>
      <c r="E1198" t="s">
        <v>4</v>
      </c>
      <c r="F1198">
        <v>55</v>
      </c>
      <c r="G1198">
        <v>0.5</v>
      </c>
      <c r="H1198">
        <v>2</v>
      </c>
      <c r="I1198">
        <v>3.5027777777777764</v>
      </c>
      <c r="J1198">
        <v>0</v>
      </c>
      <c r="K1198">
        <v>2.5</v>
      </c>
      <c r="L1198">
        <v>5</v>
      </c>
    </row>
    <row r="1199" spans="1:12" x14ac:dyDescent="0.25">
      <c r="A1199">
        <v>32</v>
      </c>
      <c r="B1199" t="s">
        <v>54</v>
      </c>
      <c r="C1199" t="s">
        <v>18</v>
      </c>
      <c r="D1199" t="s">
        <v>116</v>
      </c>
      <c r="E1199" t="s">
        <v>4</v>
      </c>
      <c r="F1199">
        <v>55</v>
      </c>
      <c r="G1199">
        <v>50</v>
      </c>
      <c r="H1199">
        <v>300</v>
      </c>
      <c r="I1199">
        <v>281.96388888888885</v>
      </c>
      <c r="J1199">
        <v>0</v>
      </c>
      <c r="K1199">
        <v>142</v>
      </c>
      <c r="L1199">
        <v>374.5</v>
      </c>
    </row>
    <row r="1200" spans="1:12" x14ac:dyDescent="0.25">
      <c r="A1200">
        <v>32</v>
      </c>
      <c r="B1200" t="s">
        <v>53</v>
      </c>
      <c r="C1200" t="s">
        <v>19</v>
      </c>
      <c r="D1200" t="s">
        <v>56</v>
      </c>
      <c r="E1200" t="s">
        <v>4</v>
      </c>
      <c r="F1200">
        <v>75</v>
      </c>
      <c r="G1200">
        <v>0</v>
      </c>
      <c r="H1200">
        <v>0.09</v>
      </c>
      <c r="I1200">
        <v>8.647058823529416E-2</v>
      </c>
      <c r="J1200">
        <v>2.9220411394566777E-2</v>
      </c>
      <c r="K1200">
        <v>0.05</v>
      </c>
      <c r="L1200">
        <v>0.2</v>
      </c>
    </row>
    <row r="1201" spans="1:12" x14ac:dyDescent="0.25">
      <c r="A1201">
        <v>32</v>
      </c>
      <c r="B1201" t="s">
        <v>54</v>
      </c>
      <c r="C1201" t="s">
        <v>19</v>
      </c>
      <c r="D1201" t="s">
        <v>122</v>
      </c>
      <c r="E1201" t="s">
        <v>4</v>
      </c>
      <c r="F1201">
        <v>75</v>
      </c>
      <c r="G1201">
        <v>2</v>
      </c>
      <c r="H1201">
        <v>6</v>
      </c>
      <c r="I1201">
        <v>5.1571428571428575</v>
      </c>
      <c r="J1201">
        <v>0</v>
      </c>
      <c r="K1201">
        <v>4</v>
      </c>
      <c r="L1201">
        <v>7.2</v>
      </c>
    </row>
    <row r="1202" spans="1:12" x14ac:dyDescent="0.25">
      <c r="A1202">
        <v>32</v>
      </c>
      <c r="B1202" t="s">
        <v>54</v>
      </c>
      <c r="C1202" t="s">
        <v>19</v>
      </c>
      <c r="D1202" t="s">
        <v>123</v>
      </c>
      <c r="E1202" t="s">
        <v>4</v>
      </c>
      <c r="F1202">
        <v>75</v>
      </c>
      <c r="G1202">
        <v>1.3</v>
      </c>
      <c r="H1202">
        <v>1.8</v>
      </c>
      <c r="I1202">
        <v>1.4523809523809517</v>
      </c>
      <c r="J1202">
        <v>2.2752801345137462E-16</v>
      </c>
      <c r="K1202">
        <v>1.3</v>
      </c>
      <c r="L1202">
        <v>1.6</v>
      </c>
    </row>
    <row r="1203" spans="1:12" x14ac:dyDescent="0.25">
      <c r="A1203">
        <v>32</v>
      </c>
      <c r="B1203" t="s">
        <v>54</v>
      </c>
      <c r="C1203" t="s">
        <v>19</v>
      </c>
      <c r="D1203" t="s">
        <v>126</v>
      </c>
      <c r="E1203" t="s">
        <v>4</v>
      </c>
      <c r="F1203">
        <v>75</v>
      </c>
      <c r="G1203">
        <v>180</v>
      </c>
      <c r="H1203">
        <v>200</v>
      </c>
      <c r="I1203">
        <v>176.82380952380953</v>
      </c>
      <c r="J1203">
        <v>0</v>
      </c>
      <c r="K1203">
        <v>167</v>
      </c>
      <c r="L1203">
        <v>200</v>
      </c>
    </row>
    <row r="1204" spans="1:12" x14ac:dyDescent="0.25">
      <c r="A1204">
        <v>32</v>
      </c>
      <c r="B1204" t="s">
        <v>54</v>
      </c>
      <c r="C1204" t="s">
        <v>19</v>
      </c>
      <c r="D1204" t="s">
        <v>127</v>
      </c>
      <c r="E1204" t="s">
        <v>4</v>
      </c>
      <c r="F1204">
        <v>75</v>
      </c>
      <c r="G1204">
        <v>16</v>
      </c>
      <c r="H1204">
        <v>20</v>
      </c>
      <c r="I1204">
        <v>20</v>
      </c>
      <c r="J1204">
        <v>0</v>
      </c>
      <c r="K1204">
        <v>20</v>
      </c>
      <c r="L1204">
        <v>20</v>
      </c>
    </row>
    <row r="1205" spans="1:12" x14ac:dyDescent="0.25">
      <c r="A1205">
        <v>32</v>
      </c>
      <c r="B1205" t="s">
        <v>53</v>
      </c>
      <c r="C1205" t="s">
        <v>20</v>
      </c>
      <c r="D1205" t="s">
        <v>56</v>
      </c>
      <c r="E1205" t="s">
        <v>4</v>
      </c>
      <c r="F1205">
        <v>76</v>
      </c>
      <c r="G1205">
        <v>0</v>
      </c>
      <c r="H1205">
        <v>0.09</v>
      </c>
      <c r="I1205">
        <v>0.10557377049180328</v>
      </c>
      <c r="J1205">
        <v>5.0876470991475554E-2</v>
      </c>
      <c r="K1205">
        <v>0.06</v>
      </c>
      <c r="L1205">
        <v>0.31</v>
      </c>
    </row>
    <row r="1206" spans="1:12" x14ac:dyDescent="0.25">
      <c r="A1206">
        <v>32</v>
      </c>
      <c r="B1206" t="s">
        <v>54</v>
      </c>
      <c r="C1206" t="s">
        <v>20</v>
      </c>
      <c r="D1206" t="s">
        <v>128</v>
      </c>
      <c r="E1206" t="s">
        <v>4</v>
      </c>
      <c r="F1206">
        <v>76</v>
      </c>
      <c r="G1206">
        <v>0</v>
      </c>
      <c r="H1206">
        <v>5</v>
      </c>
      <c r="I1206">
        <v>1.5597368421052629</v>
      </c>
      <c r="J1206">
        <v>0</v>
      </c>
      <c r="K1206">
        <v>0</v>
      </c>
      <c r="L1206">
        <v>3.3</v>
      </c>
    </row>
    <row r="1207" spans="1:12" x14ac:dyDescent="0.25">
      <c r="A1207">
        <v>32</v>
      </c>
      <c r="B1207" t="s">
        <v>54</v>
      </c>
      <c r="C1207" t="s">
        <v>20</v>
      </c>
      <c r="D1207" t="s">
        <v>129</v>
      </c>
      <c r="E1207" t="s">
        <v>4</v>
      </c>
      <c r="F1207">
        <v>76</v>
      </c>
      <c r="G1207">
        <v>1.5</v>
      </c>
      <c r="H1207">
        <v>2</v>
      </c>
      <c r="I1207">
        <v>1.5394736842105261</v>
      </c>
      <c r="J1207">
        <v>0</v>
      </c>
      <c r="K1207">
        <v>0</v>
      </c>
      <c r="L1207">
        <v>1.8</v>
      </c>
    </row>
    <row r="1208" spans="1:12" x14ac:dyDescent="0.25">
      <c r="A1208">
        <v>32</v>
      </c>
      <c r="B1208" t="s">
        <v>54</v>
      </c>
      <c r="C1208" t="s">
        <v>20</v>
      </c>
      <c r="D1208" t="s">
        <v>223</v>
      </c>
      <c r="E1208" t="s">
        <v>4</v>
      </c>
      <c r="F1208">
        <v>76</v>
      </c>
      <c r="G1208">
        <v>245</v>
      </c>
      <c r="H1208">
        <v>255</v>
      </c>
      <c r="I1208">
        <v>242.83157894736843</v>
      </c>
      <c r="J1208">
        <v>0</v>
      </c>
      <c r="K1208">
        <v>0</v>
      </c>
      <c r="L1208">
        <v>255</v>
      </c>
    </row>
    <row r="1209" spans="1:12" x14ac:dyDescent="0.25">
      <c r="A1209">
        <v>32</v>
      </c>
      <c r="B1209" t="s">
        <v>54</v>
      </c>
      <c r="C1209" t="s">
        <v>298</v>
      </c>
      <c r="D1209" t="s">
        <v>270</v>
      </c>
      <c r="E1209" t="s">
        <v>4</v>
      </c>
      <c r="F1209">
        <v>14</v>
      </c>
      <c r="G1209">
        <v>15</v>
      </c>
      <c r="H1209">
        <v>18</v>
      </c>
      <c r="I1209">
        <v>16.64835164835165</v>
      </c>
      <c r="J1209">
        <v>0</v>
      </c>
      <c r="K1209">
        <v>15</v>
      </c>
      <c r="L1209">
        <v>18</v>
      </c>
    </row>
    <row r="1210" spans="1:12" x14ac:dyDescent="0.25">
      <c r="A1210">
        <v>32</v>
      </c>
      <c r="B1210" t="s">
        <v>54</v>
      </c>
      <c r="C1210" t="s">
        <v>298</v>
      </c>
      <c r="D1210" t="s">
        <v>270</v>
      </c>
      <c r="E1210" t="s">
        <v>4</v>
      </c>
      <c r="F1210">
        <v>14</v>
      </c>
      <c r="G1210">
        <v>16</v>
      </c>
      <c r="H1210">
        <v>22</v>
      </c>
      <c r="I1210">
        <v>21.894736842105264</v>
      </c>
      <c r="J1210">
        <v>0</v>
      </c>
      <c r="K1210">
        <v>21</v>
      </c>
      <c r="L1210">
        <v>18</v>
      </c>
    </row>
    <row r="1211" spans="1:12" x14ac:dyDescent="0.25">
      <c r="A1211">
        <v>32</v>
      </c>
      <c r="B1211" t="s">
        <v>53</v>
      </c>
      <c r="C1211" t="s">
        <v>10</v>
      </c>
      <c r="D1211" t="s">
        <v>56</v>
      </c>
      <c r="E1211" t="s">
        <v>4</v>
      </c>
      <c r="F1211">
        <v>51</v>
      </c>
      <c r="G1211">
        <v>0</v>
      </c>
      <c r="H1211">
        <v>2.5</v>
      </c>
      <c r="I1211">
        <v>2.5704347826086953</v>
      </c>
      <c r="J1211">
        <v>0.66904598470080612</v>
      </c>
      <c r="K1211">
        <v>1.52</v>
      </c>
      <c r="L1211">
        <v>4.41</v>
      </c>
    </row>
    <row r="1212" spans="1:12" x14ac:dyDescent="0.25">
      <c r="A1212">
        <v>32</v>
      </c>
      <c r="B1212" t="s">
        <v>53</v>
      </c>
      <c r="C1212" t="s">
        <v>6</v>
      </c>
      <c r="D1212" t="s">
        <v>56</v>
      </c>
      <c r="E1212" t="s">
        <v>4</v>
      </c>
      <c r="F1212">
        <v>80</v>
      </c>
      <c r="G1212">
        <v>0</v>
      </c>
      <c r="H1212">
        <v>0</v>
      </c>
      <c r="I1212" t="e">
        <v>#DIV/0!</v>
      </c>
      <c r="J1212" t="e">
        <v>#DIV/0!</v>
      </c>
      <c r="K1212">
        <v>0</v>
      </c>
      <c r="L1212">
        <v>0</v>
      </c>
    </row>
    <row r="1213" spans="1:12" x14ac:dyDescent="0.25">
      <c r="A1213">
        <v>32</v>
      </c>
      <c r="B1213" t="s">
        <v>53</v>
      </c>
      <c r="C1213" t="s">
        <v>24</v>
      </c>
      <c r="D1213" t="s">
        <v>72</v>
      </c>
      <c r="E1213" t="s">
        <v>4</v>
      </c>
      <c r="F1213">
        <v>95</v>
      </c>
      <c r="G1213">
        <v>0</v>
      </c>
      <c r="H1213">
        <v>0</v>
      </c>
      <c r="I1213">
        <v>27.037500000000001</v>
      </c>
      <c r="J1213">
        <v>63.097972290263478</v>
      </c>
      <c r="K1213">
        <v>0</v>
      </c>
      <c r="L1213">
        <v>180</v>
      </c>
    </row>
    <row r="1214" spans="1:12" x14ac:dyDescent="0.25">
      <c r="A1214">
        <v>32</v>
      </c>
      <c r="B1214" t="s">
        <v>53</v>
      </c>
      <c r="C1214" t="s">
        <v>329</v>
      </c>
      <c r="D1214" t="s">
        <v>321</v>
      </c>
      <c r="F1214">
        <v>95</v>
      </c>
      <c r="G1214">
        <v>0</v>
      </c>
      <c r="H1214">
        <v>3</v>
      </c>
      <c r="I1214">
        <v>2.4512499999999999</v>
      </c>
      <c r="J1214">
        <v>0.93052116733427548</v>
      </c>
      <c r="K1214">
        <v>1.1599999999999999</v>
      </c>
      <c r="L1214">
        <v>3.8</v>
      </c>
    </row>
    <row r="1215" spans="1:12" x14ac:dyDescent="0.25">
      <c r="A1215">
        <v>32</v>
      </c>
      <c r="B1215" t="s">
        <v>54</v>
      </c>
      <c r="C1215" t="s">
        <v>329</v>
      </c>
      <c r="D1215" t="s">
        <v>328</v>
      </c>
      <c r="F1215">
        <v>95</v>
      </c>
      <c r="G1215">
        <v>0</v>
      </c>
      <c r="H1215">
        <v>200</v>
      </c>
      <c r="I1215">
        <v>225.76</v>
      </c>
      <c r="J1215">
        <v>0</v>
      </c>
      <c r="K1215">
        <v>199</v>
      </c>
      <c r="L1215">
        <v>245</v>
      </c>
    </row>
    <row r="1216" spans="1:12" x14ac:dyDescent="0.25">
      <c r="A1216">
        <v>32</v>
      </c>
      <c r="B1216" t="s">
        <v>54</v>
      </c>
      <c r="C1216" t="s">
        <v>8</v>
      </c>
      <c r="D1216" t="s">
        <v>233</v>
      </c>
      <c r="E1216" t="s">
        <v>4</v>
      </c>
      <c r="F1216">
        <v>33</v>
      </c>
      <c r="G1216">
        <v>6</v>
      </c>
      <c r="H1216">
        <v>10</v>
      </c>
      <c r="I1216">
        <v>6.064516129032258</v>
      </c>
      <c r="J1216">
        <v>0</v>
      </c>
      <c r="K1216">
        <v>0</v>
      </c>
      <c r="L1216">
        <v>11</v>
      </c>
    </row>
    <row r="1217" spans="1:12" x14ac:dyDescent="0.25">
      <c r="A1217">
        <v>32</v>
      </c>
      <c r="B1217" t="s">
        <v>54</v>
      </c>
      <c r="C1217" t="s">
        <v>12</v>
      </c>
      <c r="D1217" t="s">
        <v>90</v>
      </c>
      <c r="E1217" t="s">
        <v>4</v>
      </c>
      <c r="F1217">
        <v>540</v>
      </c>
      <c r="G1217">
        <v>32</v>
      </c>
      <c r="H1217">
        <v>35</v>
      </c>
      <c r="I1217">
        <v>33.788571428571437</v>
      </c>
      <c r="J1217">
        <v>0</v>
      </c>
      <c r="K1217">
        <v>33.43</v>
      </c>
      <c r="L1217">
        <v>34.6</v>
      </c>
    </row>
    <row r="1218" spans="1:12" x14ac:dyDescent="0.25">
      <c r="A1218">
        <v>32</v>
      </c>
      <c r="B1218" t="s">
        <v>54</v>
      </c>
      <c r="C1218" t="s">
        <v>12</v>
      </c>
      <c r="D1218" t="s">
        <v>91</v>
      </c>
      <c r="E1218" t="s">
        <v>4</v>
      </c>
      <c r="F1218">
        <v>540</v>
      </c>
      <c r="G1218">
        <v>3.45</v>
      </c>
      <c r="H1218">
        <v>5</v>
      </c>
      <c r="I1218">
        <v>4.5657142857142849</v>
      </c>
      <c r="J1218">
        <v>0</v>
      </c>
      <c r="K1218">
        <v>4.22</v>
      </c>
      <c r="L1218">
        <v>5.0199999999999996</v>
      </c>
    </row>
    <row r="1219" spans="1:12" x14ac:dyDescent="0.25">
      <c r="A1219">
        <v>32</v>
      </c>
      <c r="B1219" t="s">
        <v>54</v>
      </c>
      <c r="C1219" t="s">
        <v>21</v>
      </c>
      <c r="D1219" t="s">
        <v>179</v>
      </c>
      <c r="E1219" t="s">
        <v>4</v>
      </c>
      <c r="F1219">
        <v>301</v>
      </c>
      <c r="G1219">
        <v>2</v>
      </c>
      <c r="H1219">
        <v>8</v>
      </c>
      <c r="I1219">
        <v>6.0131578947368425</v>
      </c>
      <c r="J1219">
        <v>0</v>
      </c>
      <c r="K1219">
        <v>6</v>
      </c>
      <c r="L1219">
        <v>6.5</v>
      </c>
    </row>
    <row r="1220" spans="1:12" x14ac:dyDescent="0.25">
      <c r="A1220">
        <v>32</v>
      </c>
      <c r="B1220" t="s">
        <v>54</v>
      </c>
      <c r="C1220" t="s">
        <v>21</v>
      </c>
      <c r="D1220" t="s">
        <v>180</v>
      </c>
      <c r="E1220" t="s">
        <v>4</v>
      </c>
      <c r="F1220">
        <v>301</v>
      </c>
      <c r="G1220">
        <v>35</v>
      </c>
      <c r="H1220">
        <v>36.5</v>
      </c>
      <c r="I1220">
        <v>35.168421052631572</v>
      </c>
      <c r="J1220">
        <v>0</v>
      </c>
      <c r="K1220">
        <v>34</v>
      </c>
      <c r="L1220">
        <v>36</v>
      </c>
    </row>
    <row r="1221" spans="1:12" x14ac:dyDescent="0.25">
      <c r="A1221">
        <v>32</v>
      </c>
      <c r="B1221" t="s">
        <v>53</v>
      </c>
      <c r="C1221" t="s">
        <v>21</v>
      </c>
      <c r="D1221" t="s">
        <v>57</v>
      </c>
      <c r="E1221" t="s">
        <v>4</v>
      </c>
      <c r="F1221">
        <v>301</v>
      </c>
      <c r="G1221">
        <v>34</v>
      </c>
      <c r="H1221">
        <v>36</v>
      </c>
      <c r="I1221">
        <v>34.25200000000001</v>
      </c>
      <c r="J1221">
        <v>1.2097244865395322</v>
      </c>
      <c r="K1221">
        <v>33</v>
      </c>
      <c r="L1221">
        <v>38.200000000000003</v>
      </c>
    </row>
    <row r="1222" spans="1:12" x14ac:dyDescent="0.25">
      <c r="A1222">
        <v>32</v>
      </c>
      <c r="B1222" t="s">
        <v>53</v>
      </c>
      <c r="C1222" t="s">
        <v>21</v>
      </c>
      <c r="D1222" t="s">
        <v>57</v>
      </c>
      <c r="E1222" t="s">
        <v>4</v>
      </c>
      <c r="F1222">
        <v>301</v>
      </c>
      <c r="G1222">
        <v>50</v>
      </c>
      <c r="H1222">
        <v>52</v>
      </c>
      <c r="I1222">
        <v>51.182608695652185</v>
      </c>
      <c r="J1222">
        <v>1.4947338388528766</v>
      </c>
      <c r="K1222">
        <v>49</v>
      </c>
      <c r="L1222">
        <v>38.200000000000003</v>
      </c>
    </row>
    <row r="1223" spans="1:12" x14ac:dyDescent="0.25">
      <c r="A1223">
        <v>32</v>
      </c>
      <c r="B1223" t="s">
        <v>54</v>
      </c>
      <c r="C1223" t="s">
        <v>14</v>
      </c>
      <c r="D1223" t="s">
        <v>104</v>
      </c>
      <c r="E1223" t="s">
        <v>4</v>
      </c>
      <c r="F1223">
        <v>520</v>
      </c>
      <c r="G1223">
        <v>2</v>
      </c>
      <c r="H1223">
        <v>8</v>
      </c>
      <c r="I1223">
        <v>7.6749999999999998</v>
      </c>
      <c r="J1223">
        <v>0</v>
      </c>
      <c r="K1223">
        <v>6</v>
      </c>
      <c r="L1223">
        <v>9.6999999999999993</v>
      </c>
    </row>
    <row r="1224" spans="1:12" x14ac:dyDescent="0.25">
      <c r="A1224">
        <v>32</v>
      </c>
      <c r="B1224" t="s">
        <v>54</v>
      </c>
      <c r="C1224" t="s">
        <v>14</v>
      </c>
      <c r="D1224" t="s">
        <v>105</v>
      </c>
      <c r="E1224" t="s">
        <v>4</v>
      </c>
      <c r="F1224">
        <v>520</v>
      </c>
      <c r="G1224">
        <v>-2</v>
      </c>
      <c r="H1224">
        <v>8</v>
      </c>
      <c r="I1224">
        <v>6.7750000000000004</v>
      </c>
      <c r="J1224">
        <v>0</v>
      </c>
      <c r="K1224">
        <v>5</v>
      </c>
      <c r="L1224">
        <v>8.9</v>
      </c>
    </row>
    <row r="1225" spans="1:12" x14ac:dyDescent="0.25">
      <c r="A1225">
        <v>32</v>
      </c>
      <c r="B1225" t="s">
        <v>53</v>
      </c>
      <c r="C1225" t="s">
        <v>14</v>
      </c>
      <c r="D1225" t="s">
        <v>67</v>
      </c>
      <c r="E1225" t="s">
        <v>4</v>
      </c>
      <c r="F1225">
        <v>520</v>
      </c>
      <c r="G1225">
        <v>0</v>
      </c>
      <c r="H1225">
        <v>0</v>
      </c>
      <c r="I1225" t="e">
        <v>#DIV/0!</v>
      </c>
      <c r="J1225" t="e">
        <v>#DIV/0!</v>
      </c>
      <c r="K1225">
        <v>0</v>
      </c>
      <c r="L1225">
        <v>0</v>
      </c>
    </row>
    <row r="1226" spans="1:12" x14ac:dyDescent="0.25">
      <c r="A1226">
        <v>32</v>
      </c>
      <c r="B1226" t="s">
        <v>53</v>
      </c>
      <c r="C1226" t="s">
        <v>14</v>
      </c>
      <c r="D1226" t="s">
        <v>67</v>
      </c>
      <c r="E1226" t="s">
        <v>4</v>
      </c>
      <c r="F1226">
        <v>520</v>
      </c>
      <c r="G1226">
        <v>0</v>
      </c>
      <c r="H1226">
        <v>0</v>
      </c>
      <c r="I1226" t="e">
        <v>#DIV/0!</v>
      </c>
      <c r="J1226" t="e">
        <v>#DIV/0!</v>
      </c>
      <c r="K1226">
        <v>0</v>
      </c>
      <c r="L1226">
        <v>0</v>
      </c>
    </row>
    <row r="1227" spans="1:12" x14ac:dyDescent="0.25">
      <c r="A1227">
        <v>32</v>
      </c>
      <c r="B1227" t="s">
        <v>54</v>
      </c>
      <c r="C1227" t="s">
        <v>16</v>
      </c>
      <c r="D1227" t="s">
        <v>111</v>
      </c>
      <c r="E1227" t="s">
        <v>4</v>
      </c>
      <c r="F1227">
        <v>530</v>
      </c>
      <c r="G1227">
        <v>2</v>
      </c>
      <c r="H1227">
        <v>10</v>
      </c>
      <c r="I1227">
        <v>3.6833333333333336</v>
      </c>
      <c r="J1227">
        <v>0</v>
      </c>
      <c r="K1227">
        <v>3.4</v>
      </c>
      <c r="L1227">
        <v>4.8</v>
      </c>
    </row>
    <row r="1228" spans="1:12" x14ac:dyDescent="0.25">
      <c r="A1228">
        <v>32</v>
      </c>
      <c r="B1228" t="s">
        <v>54</v>
      </c>
      <c r="C1228" t="s">
        <v>16</v>
      </c>
      <c r="D1228" t="s">
        <v>109</v>
      </c>
      <c r="E1228" t="s">
        <v>4</v>
      </c>
      <c r="F1228">
        <v>530</v>
      </c>
      <c r="G1228">
        <v>10</v>
      </c>
      <c r="H1228">
        <v>14</v>
      </c>
      <c r="I1228">
        <v>11.666666666666666</v>
      </c>
      <c r="J1228">
        <v>0</v>
      </c>
      <c r="K1228">
        <v>11.5</v>
      </c>
      <c r="L1228">
        <v>12.5</v>
      </c>
    </row>
    <row r="1229" spans="1:12" x14ac:dyDescent="0.25">
      <c r="A1229">
        <v>32</v>
      </c>
      <c r="B1229" t="s">
        <v>54</v>
      </c>
      <c r="C1229" t="s">
        <v>16</v>
      </c>
      <c r="D1229" t="s">
        <v>110</v>
      </c>
      <c r="E1229" t="s">
        <v>4</v>
      </c>
      <c r="F1229">
        <v>530</v>
      </c>
      <c r="G1229">
        <v>20</v>
      </c>
      <c r="H1229">
        <v>60</v>
      </c>
      <c r="I1229">
        <v>50.6</v>
      </c>
      <c r="J1229">
        <v>0</v>
      </c>
      <c r="K1229">
        <v>47.5</v>
      </c>
      <c r="L1229">
        <v>55</v>
      </c>
    </row>
    <row r="1230" spans="1:12" x14ac:dyDescent="0.25">
      <c r="A1230">
        <v>32</v>
      </c>
      <c r="B1230" t="s">
        <v>53</v>
      </c>
      <c r="C1230" t="s">
        <v>16</v>
      </c>
      <c r="D1230" t="s">
        <v>67</v>
      </c>
      <c r="E1230" t="s">
        <v>4</v>
      </c>
      <c r="F1230">
        <v>530</v>
      </c>
      <c r="G1230">
        <v>0</v>
      </c>
      <c r="H1230">
        <v>0</v>
      </c>
      <c r="I1230" t="e">
        <v>#DIV/0!</v>
      </c>
      <c r="J1230" t="e">
        <v>#DIV/0!</v>
      </c>
      <c r="K1230">
        <v>0</v>
      </c>
      <c r="L1230">
        <v>0</v>
      </c>
    </row>
    <row r="1231" spans="1:12" x14ac:dyDescent="0.25">
      <c r="A1231">
        <v>32</v>
      </c>
      <c r="B1231" t="s">
        <v>53</v>
      </c>
      <c r="C1231" t="s">
        <v>16</v>
      </c>
      <c r="D1231" t="s">
        <v>70</v>
      </c>
      <c r="E1231" t="s">
        <v>4</v>
      </c>
      <c r="F1231">
        <v>530</v>
      </c>
      <c r="G1231">
        <v>46</v>
      </c>
      <c r="H1231">
        <v>52</v>
      </c>
      <c r="I1231">
        <v>47.942499999999995</v>
      </c>
      <c r="J1231">
        <v>1.1456402867683502</v>
      </c>
      <c r="K1231">
        <v>46.33</v>
      </c>
      <c r="L1231">
        <v>49.04</v>
      </c>
    </row>
    <row r="1232" spans="1:12" x14ac:dyDescent="0.25">
      <c r="A1232">
        <v>32</v>
      </c>
      <c r="B1232" t="s">
        <v>54</v>
      </c>
      <c r="C1232" t="s">
        <v>13</v>
      </c>
      <c r="D1232" t="s">
        <v>98</v>
      </c>
      <c r="E1232" t="s">
        <v>4</v>
      </c>
      <c r="F1232">
        <v>552</v>
      </c>
      <c r="G1232">
        <v>134</v>
      </c>
      <c r="H1232">
        <v>140</v>
      </c>
      <c r="I1232">
        <v>131.79999999999998</v>
      </c>
      <c r="J1232">
        <v>0</v>
      </c>
      <c r="K1232">
        <v>131.1</v>
      </c>
      <c r="L1232">
        <v>133.1</v>
      </c>
    </row>
    <row r="1233" spans="1:12" x14ac:dyDescent="0.25">
      <c r="A1233">
        <v>32</v>
      </c>
      <c r="B1233" t="s">
        <v>54</v>
      </c>
      <c r="C1233" t="s">
        <v>23</v>
      </c>
      <c r="D1233" t="s">
        <v>242</v>
      </c>
      <c r="E1233" t="s">
        <v>4</v>
      </c>
      <c r="F1233">
        <v>86</v>
      </c>
      <c r="G1233">
        <v>105</v>
      </c>
      <c r="H1233">
        <v>120</v>
      </c>
      <c r="I1233">
        <v>112.0151515151515</v>
      </c>
      <c r="J1233">
        <v>0</v>
      </c>
      <c r="K1233">
        <v>97</v>
      </c>
      <c r="L1233">
        <v>118</v>
      </c>
    </row>
    <row r="1234" spans="1:12" x14ac:dyDescent="0.25">
      <c r="A1234">
        <v>32</v>
      </c>
      <c r="B1234" t="s">
        <v>54</v>
      </c>
      <c r="C1234" t="s">
        <v>23</v>
      </c>
      <c r="D1234" t="s">
        <v>241</v>
      </c>
      <c r="E1234" t="s">
        <v>4</v>
      </c>
      <c r="F1234">
        <v>86</v>
      </c>
      <c r="G1234">
        <v>0</v>
      </c>
      <c r="H1234">
        <v>60</v>
      </c>
      <c r="I1234">
        <v>8.7000000000000011</v>
      </c>
      <c r="J1234">
        <v>0</v>
      </c>
      <c r="K1234">
        <v>3</v>
      </c>
      <c r="L1234">
        <v>24.7</v>
      </c>
    </row>
    <row r="1235" spans="1:12" x14ac:dyDescent="0.25">
      <c r="A1235">
        <v>32</v>
      </c>
      <c r="B1235" t="s">
        <v>54</v>
      </c>
      <c r="C1235" t="s">
        <v>23</v>
      </c>
      <c r="D1235" t="s">
        <v>266</v>
      </c>
      <c r="E1235" t="s">
        <v>4</v>
      </c>
      <c r="F1235">
        <v>86</v>
      </c>
      <c r="G1235">
        <v>0</v>
      </c>
      <c r="H1235">
        <v>0</v>
      </c>
      <c r="I1235" t="e">
        <v>#DIV/0!</v>
      </c>
      <c r="J1235" t="e">
        <v>#DIV/0!</v>
      </c>
      <c r="K1235">
        <v>0</v>
      </c>
      <c r="L1235">
        <v>0</v>
      </c>
    </row>
    <row r="1236" spans="1:12" x14ac:dyDescent="0.25">
      <c r="A1236">
        <v>32</v>
      </c>
      <c r="B1236" t="s">
        <v>54</v>
      </c>
      <c r="C1236" t="s">
        <v>23</v>
      </c>
      <c r="D1236" t="s">
        <v>267</v>
      </c>
      <c r="E1236" t="s">
        <v>4</v>
      </c>
      <c r="F1236">
        <v>86</v>
      </c>
      <c r="G1236">
        <v>0</v>
      </c>
      <c r="H1236">
        <v>0</v>
      </c>
      <c r="I1236" t="e">
        <v>#DIV/0!</v>
      </c>
      <c r="J1236" t="e">
        <v>#DIV/0!</v>
      </c>
      <c r="K1236">
        <v>0</v>
      </c>
      <c r="L1236">
        <v>0</v>
      </c>
    </row>
    <row r="1237" spans="1:12" x14ac:dyDescent="0.25">
      <c r="A1237">
        <v>32</v>
      </c>
      <c r="B1237" t="s">
        <v>54</v>
      </c>
      <c r="C1237" t="s">
        <v>23</v>
      </c>
      <c r="D1237" t="s">
        <v>240</v>
      </c>
      <c r="E1237" t="s">
        <v>4</v>
      </c>
      <c r="F1237">
        <v>86</v>
      </c>
      <c r="G1237">
        <v>0</v>
      </c>
      <c r="H1237">
        <v>110</v>
      </c>
      <c r="I1237">
        <v>51.624242424242425</v>
      </c>
      <c r="J1237">
        <v>0</v>
      </c>
      <c r="K1237">
        <v>40</v>
      </c>
      <c r="L1237">
        <v>76.400000000000006</v>
      </c>
    </row>
    <row r="1238" spans="1:12" x14ac:dyDescent="0.25">
      <c r="A1238">
        <v>32</v>
      </c>
      <c r="B1238" t="s">
        <v>54</v>
      </c>
      <c r="C1238" t="s">
        <v>22</v>
      </c>
      <c r="D1238" t="s">
        <v>132</v>
      </c>
      <c r="E1238" t="s">
        <v>4</v>
      </c>
      <c r="F1238">
        <v>90</v>
      </c>
      <c r="G1238">
        <v>160</v>
      </c>
      <c r="H1238">
        <v>180</v>
      </c>
      <c r="I1238">
        <v>161.76315789473685</v>
      </c>
      <c r="J1238">
        <v>0</v>
      </c>
      <c r="K1238">
        <v>150</v>
      </c>
      <c r="L1238">
        <v>171</v>
      </c>
    </row>
    <row r="1239" spans="1:12" x14ac:dyDescent="0.25">
      <c r="A1239">
        <v>32</v>
      </c>
      <c r="B1239" t="s">
        <v>54</v>
      </c>
      <c r="C1239" t="s">
        <v>22</v>
      </c>
      <c r="D1239" t="s">
        <v>268</v>
      </c>
      <c r="E1239" t="s">
        <v>4</v>
      </c>
      <c r="F1239">
        <v>90</v>
      </c>
      <c r="G1239">
        <v>0</v>
      </c>
      <c r="H1239">
        <v>0</v>
      </c>
      <c r="I1239" t="e">
        <v>#DIV/0!</v>
      </c>
      <c r="J1239" t="e">
        <v>#DIV/0!</v>
      </c>
      <c r="K1239">
        <v>0</v>
      </c>
      <c r="L1239">
        <v>0</v>
      </c>
    </row>
    <row r="1240" spans="1:12" x14ac:dyDescent="0.25">
      <c r="A1240">
        <v>32</v>
      </c>
      <c r="B1240" t="s">
        <v>54</v>
      </c>
      <c r="C1240" t="s">
        <v>22</v>
      </c>
      <c r="D1240" t="s">
        <v>269</v>
      </c>
      <c r="E1240" t="s">
        <v>4</v>
      </c>
      <c r="F1240">
        <v>90</v>
      </c>
      <c r="G1240">
        <v>0</v>
      </c>
      <c r="H1240">
        <v>0</v>
      </c>
      <c r="I1240" t="e">
        <v>#DIV/0!</v>
      </c>
      <c r="J1240" t="e">
        <v>#DIV/0!</v>
      </c>
      <c r="K1240">
        <v>0</v>
      </c>
      <c r="L1240">
        <v>0</v>
      </c>
    </row>
    <row r="1241" spans="1:12" x14ac:dyDescent="0.25">
      <c r="A1241">
        <v>32</v>
      </c>
      <c r="B1241" t="s">
        <v>54</v>
      </c>
      <c r="C1241" t="s">
        <v>22</v>
      </c>
      <c r="D1241" t="s">
        <v>133</v>
      </c>
      <c r="E1241" t="s">
        <v>4</v>
      </c>
      <c r="F1241">
        <v>90</v>
      </c>
      <c r="G1241">
        <v>80</v>
      </c>
      <c r="H1241">
        <v>120</v>
      </c>
      <c r="I1241">
        <v>110</v>
      </c>
      <c r="J1241">
        <v>0</v>
      </c>
      <c r="K1241">
        <v>96</v>
      </c>
      <c r="L1241">
        <v>123</v>
      </c>
    </row>
    <row r="1242" spans="1:12" x14ac:dyDescent="0.25">
      <c r="A1242">
        <v>33</v>
      </c>
      <c r="B1242" t="s">
        <v>53</v>
      </c>
      <c r="C1242" t="s">
        <v>18</v>
      </c>
      <c r="D1242" t="s">
        <v>55</v>
      </c>
      <c r="E1242" t="s">
        <v>4</v>
      </c>
      <c r="F1242">
        <v>55</v>
      </c>
      <c r="G1242">
        <v>0</v>
      </c>
      <c r="H1242">
        <v>2</v>
      </c>
      <c r="I1242">
        <v>2.5957446808510638</v>
      </c>
      <c r="J1242">
        <v>0.85184134234342068</v>
      </c>
      <c r="K1242">
        <v>0</v>
      </c>
      <c r="L1242">
        <v>5</v>
      </c>
    </row>
    <row r="1243" spans="1:12" x14ac:dyDescent="0.25">
      <c r="A1243">
        <v>33</v>
      </c>
      <c r="B1243" t="s">
        <v>54</v>
      </c>
      <c r="C1243" t="s">
        <v>18</v>
      </c>
      <c r="D1243" t="s">
        <v>114</v>
      </c>
      <c r="E1243" t="s">
        <v>4</v>
      </c>
      <c r="F1243">
        <v>55</v>
      </c>
      <c r="G1243">
        <v>0.5</v>
      </c>
      <c r="H1243">
        <v>0.6</v>
      </c>
      <c r="I1243">
        <v>0.54473684210526307</v>
      </c>
      <c r="J1243">
        <v>3.3753780418002037E-16</v>
      </c>
      <c r="K1243">
        <v>0.5</v>
      </c>
      <c r="L1243">
        <v>0.6</v>
      </c>
    </row>
    <row r="1244" spans="1:12" x14ac:dyDescent="0.25">
      <c r="A1244">
        <v>33</v>
      </c>
      <c r="B1244" t="s">
        <v>54</v>
      </c>
      <c r="C1244" t="s">
        <v>18</v>
      </c>
      <c r="D1244" t="s">
        <v>115</v>
      </c>
      <c r="E1244" t="s">
        <v>4</v>
      </c>
      <c r="F1244">
        <v>55</v>
      </c>
      <c r="G1244">
        <v>0.5</v>
      </c>
      <c r="H1244">
        <v>2</v>
      </c>
      <c r="I1244">
        <v>3.9052631578947379</v>
      </c>
      <c r="J1244">
        <v>0</v>
      </c>
      <c r="K1244">
        <v>2.2999999999999998</v>
      </c>
      <c r="L1244">
        <v>5</v>
      </c>
    </row>
    <row r="1245" spans="1:12" x14ac:dyDescent="0.25">
      <c r="A1245">
        <v>33</v>
      </c>
      <c r="B1245" t="s">
        <v>54</v>
      </c>
      <c r="C1245" t="s">
        <v>18</v>
      </c>
      <c r="D1245" t="s">
        <v>116</v>
      </c>
      <c r="E1245" t="s">
        <v>4</v>
      </c>
      <c r="F1245">
        <v>55</v>
      </c>
      <c r="G1245">
        <v>50</v>
      </c>
      <c r="H1245">
        <v>300</v>
      </c>
      <c r="I1245">
        <v>389.02105263157893</v>
      </c>
      <c r="J1245">
        <v>0</v>
      </c>
      <c r="K1245">
        <v>300</v>
      </c>
      <c r="L1245">
        <v>465</v>
      </c>
    </row>
    <row r="1246" spans="1:12" x14ac:dyDescent="0.25">
      <c r="A1246">
        <v>33</v>
      </c>
      <c r="B1246" t="s">
        <v>53</v>
      </c>
      <c r="C1246" t="s">
        <v>19</v>
      </c>
      <c r="D1246" t="s">
        <v>56</v>
      </c>
      <c r="E1246" t="s">
        <v>4</v>
      </c>
      <c r="F1246">
        <v>75</v>
      </c>
      <c r="G1246">
        <v>0</v>
      </c>
      <c r="H1246">
        <v>0.09</v>
      </c>
      <c r="I1246">
        <v>7.6470588235294151E-2</v>
      </c>
      <c r="J1246">
        <v>2.2003078702098985E-2</v>
      </c>
      <c r="K1246">
        <v>0.04</v>
      </c>
      <c r="L1246">
        <v>0.15</v>
      </c>
    </row>
    <row r="1247" spans="1:12" x14ac:dyDescent="0.25">
      <c r="A1247">
        <v>33</v>
      </c>
      <c r="B1247" t="s">
        <v>54</v>
      </c>
      <c r="C1247" t="s">
        <v>19</v>
      </c>
      <c r="D1247" t="s">
        <v>122</v>
      </c>
      <c r="E1247" t="s">
        <v>4</v>
      </c>
      <c r="F1247">
        <v>75</v>
      </c>
      <c r="G1247">
        <v>2</v>
      </c>
      <c r="H1247">
        <v>6</v>
      </c>
      <c r="I1247">
        <v>5.3717647058823523</v>
      </c>
      <c r="J1247">
        <v>0</v>
      </c>
      <c r="K1247">
        <v>3</v>
      </c>
      <c r="L1247">
        <v>8</v>
      </c>
    </row>
    <row r="1248" spans="1:12" x14ac:dyDescent="0.25">
      <c r="A1248">
        <v>33</v>
      </c>
      <c r="B1248" t="s">
        <v>54</v>
      </c>
      <c r="C1248" t="s">
        <v>19</v>
      </c>
      <c r="D1248" t="s">
        <v>123</v>
      </c>
      <c r="E1248" t="s">
        <v>4</v>
      </c>
      <c r="F1248">
        <v>75</v>
      </c>
      <c r="G1248">
        <v>1.3</v>
      </c>
      <c r="H1248">
        <v>1.8</v>
      </c>
      <c r="I1248">
        <v>1.9</v>
      </c>
      <c r="J1248">
        <v>1.1269190445751859E-15</v>
      </c>
      <c r="K1248">
        <v>1.3</v>
      </c>
      <c r="L1248">
        <v>16</v>
      </c>
    </row>
    <row r="1249" spans="1:12" x14ac:dyDescent="0.25">
      <c r="A1249">
        <v>33</v>
      </c>
      <c r="B1249" t="s">
        <v>54</v>
      </c>
      <c r="C1249" t="s">
        <v>19</v>
      </c>
      <c r="D1249" t="s">
        <v>126</v>
      </c>
      <c r="E1249" t="s">
        <v>4</v>
      </c>
      <c r="F1249">
        <v>75</v>
      </c>
      <c r="G1249">
        <v>180</v>
      </c>
      <c r="H1249">
        <v>200</v>
      </c>
      <c r="I1249">
        <v>177.90588235294118</v>
      </c>
      <c r="J1249">
        <v>0</v>
      </c>
      <c r="K1249">
        <v>170</v>
      </c>
      <c r="L1249">
        <v>188</v>
      </c>
    </row>
    <row r="1250" spans="1:12" x14ac:dyDescent="0.25">
      <c r="A1250">
        <v>33</v>
      </c>
      <c r="B1250" t="s">
        <v>54</v>
      </c>
      <c r="C1250" t="s">
        <v>19</v>
      </c>
      <c r="D1250" t="s">
        <v>127</v>
      </c>
      <c r="E1250" t="s">
        <v>4</v>
      </c>
      <c r="F1250">
        <v>75</v>
      </c>
      <c r="G1250">
        <v>16</v>
      </c>
      <c r="H1250">
        <v>20</v>
      </c>
      <c r="I1250">
        <v>19.823529411764707</v>
      </c>
      <c r="J1250">
        <v>0</v>
      </c>
      <c r="K1250">
        <v>18</v>
      </c>
      <c r="L1250">
        <v>20</v>
      </c>
    </row>
    <row r="1251" spans="1:12" x14ac:dyDescent="0.25">
      <c r="A1251">
        <v>33</v>
      </c>
      <c r="B1251" t="s">
        <v>53</v>
      </c>
      <c r="C1251" t="s">
        <v>20</v>
      </c>
      <c r="D1251" t="s">
        <v>56</v>
      </c>
      <c r="E1251" t="s">
        <v>4</v>
      </c>
      <c r="F1251">
        <v>76</v>
      </c>
      <c r="G1251">
        <v>0</v>
      </c>
      <c r="H1251">
        <v>0.09</v>
      </c>
      <c r="I1251">
        <v>8.327586206896552E-2</v>
      </c>
      <c r="J1251">
        <v>1.810184938060707E-2</v>
      </c>
      <c r="K1251">
        <v>0.05</v>
      </c>
      <c r="L1251">
        <v>0.14000000000000001</v>
      </c>
    </row>
    <row r="1252" spans="1:12" x14ac:dyDescent="0.25">
      <c r="A1252">
        <v>33</v>
      </c>
      <c r="B1252" t="s">
        <v>54</v>
      </c>
      <c r="C1252" t="s">
        <v>20</v>
      </c>
      <c r="D1252" t="s">
        <v>128</v>
      </c>
      <c r="E1252" t="s">
        <v>4</v>
      </c>
      <c r="F1252">
        <v>76</v>
      </c>
      <c r="G1252">
        <v>0</v>
      </c>
      <c r="H1252">
        <v>5</v>
      </c>
      <c r="I1252">
        <v>1.9219512195121944</v>
      </c>
      <c r="J1252">
        <v>0</v>
      </c>
      <c r="K1252">
        <v>1.2</v>
      </c>
      <c r="L1252">
        <v>2.8</v>
      </c>
    </row>
    <row r="1253" spans="1:12" x14ac:dyDescent="0.25">
      <c r="A1253">
        <v>33</v>
      </c>
      <c r="B1253" t="s">
        <v>54</v>
      </c>
      <c r="C1253" t="s">
        <v>20</v>
      </c>
      <c r="D1253" t="s">
        <v>129</v>
      </c>
      <c r="E1253" t="s">
        <v>4</v>
      </c>
      <c r="F1253">
        <v>76</v>
      </c>
      <c r="G1253">
        <v>1.5</v>
      </c>
      <c r="H1253">
        <v>2</v>
      </c>
      <c r="I1253">
        <v>1.5829268292682921</v>
      </c>
      <c r="J1253">
        <v>0</v>
      </c>
      <c r="K1253">
        <v>1.5</v>
      </c>
      <c r="L1253">
        <v>1.8</v>
      </c>
    </row>
    <row r="1254" spans="1:12" x14ac:dyDescent="0.25">
      <c r="A1254">
        <v>33</v>
      </c>
      <c r="B1254" t="s">
        <v>54</v>
      </c>
      <c r="C1254" t="s">
        <v>20</v>
      </c>
      <c r="D1254" t="s">
        <v>223</v>
      </c>
      <c r="E1254" t="s">
        <v>4</v>
      </c>
      <c r="F1254">
        <v>76</v>
      </c>
      <c r="G1254">
        <v>245</v>
      </c>
      <c r="H1254">
        <v>255</v>
      </c>
      <c r="I1254">
        <v>251.65853658536585</v>
      </c>
      <c r="J1254">
        <v>0</v>
      </c>
      <c r="K1254">
        <v>249</v>
      </c>
      <c r="L1254">
        <v>256</v>
      </c>
    </row>
    <row r="1255" spans="1:12" x14ac:dyDescent="0.25">
      <c r="A1255">
        <v>33</v>
      </c>
      <c r="B1255" t="s">
        <v>54</v>
      </c>
      <c r="C1255" t="s">
        <v>298</v>
      </c>
      <c r="D1255" t="s">
        <v>270</v>
      </c>
      <c r="E1255" t="s">
        <v>4</v>
      </c>
      <c r="F1255">
        <v>14</v>
      </c>
      <c r="G1255">
        <v>15</v>
      </c>
      <c r="H1255">
        <v>18</v>
      </c>
      <c r="I1255">
        <v>17.821428571428573</v>
      </c>
      <c r="J1255">
        <v>0</v>
      </c>
      <c r="K1255">
        <v>16</v>
      </c>
      <c r="L1255">
        <v>20</v>
      </c>
    </row>
    <row r="1256" spans="1:12" x14ac:dyDescent="0.25">
      <c r="A1256">
        <v>33</v>
      </c>
      <c r="B1256" t="s">
        <v>54</v>
      </c>
      <c r="C1256" t="s">
        <v>298</v>
      </c>
      <c r="D1256" t="s">
        <v>270</v>
      </c>
      <c r="E1256" t="s">
        <v>4</v>
      </c>
      <c r="F1256">
        <v>14</v>
      </c>
      <c r="G1256">
        <v>16</v>
      </c>
      <c r="H1256">
        <v>22</v>
      </c>
      <c r="I1256">
        <v>21.791666666666668</v>
      </c>
      <c r="J1256">
        <v>0</v>
      </c>
      <c r="K1256">
        <v>21</v>
      </c>
      <c r="L1256">
        <v>20</v>
      </c>
    </row>
    <row r="1257" spans="1:12" x14ac:dyDescent="0.25">
      <c r="A1257">
        <v>33</v>
      </c>
      <c r="B1257" t="s">
        <v>53</v>
      </c>
      <c r="C1257" t="s">
        <v>10</v>
      </c>
      <c r="D1257" t="s">
        <v>56</v>
      </c>
      <c r="E1257" t="s">
        <v>4</v>
      </c>
      <c r="F1257">
        <v>51</v>
      </c>
      <c r="G1257">
        <v>0</v>
      </c>
      <c r="H1257">
        <v>2.5</v>
      </c>
      <c r="I1257">
        <v>3.313333333333333</v>
      </c>
      <c r="J1257">
        <v>0.76384593083985819</v>
      </c>
      <c r="K1257">
        <v>1.95</v>
      </c>
      <c r="L1257">
        <v>4.51</v>
      </c>
    </row>
    <row r="1258" spans="1:12" x14ac:dyDescent="0.25">
      <c r="A1258">
        <v>33</v>
      </c>
      <c r="B1258" t="s">
        <v>53</v>
      </c>
      <c r="C1258" t="s">
        <v>6</v>
      </c>
      <c r="D1258" t="s">
        <v>56</v>
      </c>
      <c r="E1258" t="s">
        <v>4</v>
      </c>
      <c r="F1258">
        <v>80</v>
      </c>
      <c r="G1258">
        <v>0</v>
      </c>
      <c r="H1258">
        <v>0</v>
      </c>
      <c r="I1258" t="e">
        <v>#DIV/0!</v>
      </c>
      <c r="J1258" t="e">
        <v>#DIV/0!</v>
      </c>
      <c r="K1258">
        <v>0</v>
      </c>
      <c r="L1258">
        <v>0</v>
      </c>
    </row>
    <row r="1259" spans="1:12" x14ac:dyDescent="0.25">
      <c r="A1259">
        <v>33</v>
      </c>
      <c r="B1259" t="s">
        <v>53</v>
      </c>
      <c r="C1259" t="s">
        <v>24</v>
      </c>
      <c r="D1259" t="s">
        <v>72</v>
      </c>
      <c r="E1259" t="s">
        <v>4</v>
      </c>
      <c r="F1259">
        <v>95</v>
      </c>
      <c r="G1259">
        <v>0</v>
      </c>
      <c r="H1259">
        <v>0</v>
      </c>
      <c r="I1259">
        <v>2.5</v>
      </c>
      <c r="J1259">
        <v>6.1237243569579451</v>
      </c>
      <c r="K1259">
        <v>0</v>
      </c>
      <c r="L1259">
        <v>15</v>
      </c>
    </row>
    <row r="1260" spans="1:12" x14ac:dyDescent="0.25">
      <c r="A1260">
        <v>33</v>
      </c>
      <c r="B1260" t="s">
        <v>53</v>
      </c>
      <c r="C1260" t="s">
        <v>329</v>
      </c>
      <c r="D1260" t="s">
        <v>321</v>
      </c>
      <c r="F1260">
        <v>95</v>
      </c>
      <c r="G1260">
        <v>0</v>
      </c>
      <c r="H1260">
        <v>3</v>
      </c>
      <c r="I1260">
        <v>2.302</v>
      </c>
      <c r="J1260">
        <v>1.2595912035259691</v>
      </c>
      <c r="K1260">
        <v>1.1100000000000001</v>
      </c>
      <c r="L1260">
        <v>3.84</v>
      </c>
    </row>
    <row r="1261" spans="1:12" x14ac:dyDescent="0.25">
      <c r="A1261">
        <v>33</v>
      </c>
      <c r="B1261" t="s">
        <v>54</v>
      </c>
      <c r="C1261" t="s">
        <v>329</v>
      </c>
      <c r="D1261" t="s">
        <v>328</v>
      </c>
      <c r="F1261">
        <v>95</v>
      </c>
      <c r="G1261">
        <v>0</v>
      </c>
      <c r="H1261">
        <v>200</v>
      </c>
      <c r="I1261">
        <v>246.2608695652174</v>
      </c>
      <c r="J1261">
        <v>0</v>
      </c>
      <c r="K1261">
        <v>226</v>
      </c>
      <c r="L1261">
        <v>290</v>
      </c>
    </row>
    <row r="1262" spans="1:12" x14ac:dyDescent="0.25">
      <c r="A1262">
        <v>33</v>
      </c>
      <c r="B1262" t="s">
        <v>54</v>
      </c>
      <c r="C1262" t="s">
        <v>8</v>
      </c>
      <c r="D1262" t="s">
        <v>233</v>
      </c>
      <c r="E1262" t="s">
        <v>4</v>
      </c>
      <c r="F1262">
        <v>33</v>
      </c>
      <c r="G1262">
        <v>6</v>
      </c>
      <c r="H1262">
        <v>10</v>
      </c>
      <c r="I1262">
        <v>7.9090909090909092</v>
      </c>
      <c r="J1262">
        <v>0</v>
      </c>
      <c r="K1262">
        <v>0</v>
      </c>
      <c r="L1262">
        <v>20</v>
      </c>
    </row>
    <row r="1263" spans="1:12" x14ac:dyDescent="0.25">
      <c r="A1263">
        <v>33</v>
      </c>
      <c r="B1263" t="s">
        <v>54</v>
      </c>
      <c r="C1263" t="s">
        <v>12</v>
      </c>
      <c r="D1263" t="s">
        <v>90</v>
      </c>
      <c r="E1263" t="s">
        <v>4</v>
      </c>
      <c r="F1263">
        <v>540</v>
      </c>
      <c r="G1263">
        <v>32</v>
      </c>
      <c r="H1263">
        <v>35</v>
      </c>
      <c r="I1263">
        <v>29.363333333333337</v>
      </c>
      <c r="J1263">
        <v>0</v>
      </c>
      <c r="K1263">
        <v>0</v>
      </c>
      <c r="L1263">
        <v>34.450000000000003</v>
      </c>
    </row>
    <row r="1264" spans="1:12" x14ac:dyDescent="0.25">
      <c r="A1264">
        <v>33</v>
      </c>
      <c r="B1264" t="s">
        <v>54</v>
      </c>
      <c r="C1264" t="s">
        <v>12</v>
      </c>
      <c r="D1264" t="s">
        <v>91</v>
      </c>
      <c r="E1264" t="s">
        <v>4</v>
      </c>
      <c r="F1264">
        <v>540</v>
      </c>
      <c r="G1264">
        <v>3.45</v>
      </c>
      <c r="H1264">
        <v>5</v>
      </c>
      <c r="I1264">
        <v>4.194</v>
      </c>
      <c r="J1264">
        <v>0</v>
      </c>
      <c r="K1264">
        <v>0</v>
      </c>
      <c r="L1264">
        <v>4.71</v>
      </c>
    </row>
    <row r="1265" spans="1:12" x14ac:dyDescent="0.25">
      <c r="A1265">
        <v>33</v>
      </c>
      <c r="B1265" t="s">
        <v>54</v>
      </c>
      <c r="C1265" t="s">
        <v>21</v>
      </c>
      <c r="D1265" t="s">
        <v>179</v>
      </c>
      <c r="E1265" t="s">
        <v>4</v>
      </c>
      <c r="F1265">
        <v>301</v>
      </c>
      <c r="G1265">
        <v>2</v>
      </c>
      <c r="H1265">
        <v>8</v>
      </c>
      <c r="I1265">
        <v>6</v>
      </c>
      <c r="J1265">
        <v>0</v>
      </c>
      <c r="K1265">
        <v>6</v>
      </c>
      <c r="L1265">
        <v>6</v>
      </c>
    </row>
    <row r="1266" spans="1:12" x14ac:dyDescent="0.25">
      <c r="A1266">
        <v>33</v>
      </c>
      <c r="B1266" t="s">
        <v>54</v>
      </c>
      <c r="C1266" t="s">
        <v>21</v>
      </c>
      <c r="D1266" t="s">
        <v>180</v>
      </c>
      <c r="E1266" t="s">
        <v>4</v>
      </c>
      <c r="F1266">
        <v>301</v>
      </c>
      <c r="G1266">
        <v>35</v>
      </c>
      <c r="H1266">
        <v>36.5</v>
      </c>
      <c r="I1266">
        <v>35.158333333333331</v>
      </c>
      <c r="J1266">
        <v>0</v>
      </c>
      <c r="K1266">
        <v>34.299999999999997</v>
      </c>
      <c r="L1266">
        <v>36.1</v>
      </c>
    </row>
    <row r="1267" spans="1:12" x14ac:dyDescent="0.25">
      <c r="A1267">
        <v>33</v>
      </c>
      <c r="B1267" t="s">
        <v>53</v>
      </c>
      <c r="C1267" t="s">
        <v>21</v>
      </c>
      <c r="D1267" t="s">
        <v>57</v>
      </c>
      <c r="E1267" t="s">
        <v>4</v>
      </c>
      <c r="F1267">
        <v>301</v>
      </c>
      <c r="G1267">
        <v>34</v>
      </c>
      <c r="H1267">
        <v>36</v>
      </c>
      <c r="I1267">
        <v>34.365517241379315</v>
      </c>
      <c r="J1267">
        <v>2.3756616915938187</v>
      </c>
      <c r="K1267">
        <v>27.9</v>
      </c>
      <c r="L1267">
        <v>38</v>
      </c>
    </row>
    <row r="1268" spans="1:12" x14ac:dyDescent="0.25">
      <c r="A1268">
        <v>33</v>
      </c>
      <c r="B1268" t="s">
        <v>53</v>
      </c>
      <c r="C1268" t="s">
        <v>21</v>
      </c>
      <c r="D1268" t="s">
        <v>57</v>
      </c>
      <c r="E1268" t="s">
        <v>4</v>
      </c>
      <c r="F1268">
        <v>301</v>
      </c>
      <c r="G1268">
        <v>50</v>
      </c>
      <c r="H1268">
        <v>52</v>
      </c>
      <c r="I1268">
        <v>49.984375</v>
      </c>
      <c r="J1268">
        <v>1.3438292362234989</v>
      </c>
      <c r="K1268">
        <v>46.5</v>
      </c>
      <c r="L1268">
        <v>38</v>
      </c>
    </row>
    <row r="1269" spans="1:12" x14ac:dyDescent="0.25">
      <c r="A1269">
        <v>33</v>
      </c>
      <c r="B1269" t="s">
        <v>54</v>
      </c>
      <c r="C1269" t="s">
        <v>14</v>
      </c>
      <c r="D1269" t="s">
        <v>104</v>
      </c>
      <c r="E1269" t="s">
        <v>4</v>
      </c>
      <c r="F1269">
        <v>520</v>
      </c>
      <c r="G1269">
        <v>2</v>
      </c>
      <c r="H1269">
        <v>8</v>
      </c>
      <c r="I1269">
        <v>6.08</v>
      </c>
      <c r="J1269">
        <v>0</v>
      </c>
      <c r="K1269">
        <v>4.8</v>
      </c>
      <c r="L1269">
        <v>6.6</v>
      </c>
    </row>
    <row r="1270" spans="1:12" x14ac:dyDescent="0.25">
      <c r="A1270">
        <v>33</v>
      </c>
      <c r="B1270" t="s">
        <v>54</v>
      </c>
      <c r="C1270" t="s">
        <v>14</v>
      </c>
      <c r="D1270" t="s">
        <v>105</v>
      </c>
      <c r="E1270" t="s">
        <v>4</v>
      </c>
      <c r="F1270">
        <v>520</v>
      </c>
      <c r="G1270">
        <v>-2</v>
      </c>
      <c r="H1270">
        <v>8</v>
      </c>
      <c r="I1270">
        <v>5.5619999999999994</v>
      </c>
      <c r="J1270">
        <v>0</v>
      </c>
      <c r="K1270">
        <v>4.5</v>
      </c>
      <c r="L1270">
        <v>6.3</v>
      </c>
    </row>
    <row r="1271" spans="1:12" x14ac:dyDescent="0.25">
      <c r="A1271">
        <v>33</v>
      </c>
      <c r="B1271" t="s">
        <v>53</v>
      </c>
      <c r="C1271" t="s">
        <v>14</v>
      </c>
      <c r="D1271" t="s">
        <v>67</v>
      </c>
      <c r="E1271" t="s">
        <v>4</v>
      </c>
      <c r="F1271">
        <v>520</v>
      </c>
      <c r="G1271">
        <v>0</v>
      </c>
      <c r="H1271">
        <v>0</v>
      </c>
      <c r="I1271" t="e">
        <v>#DIV/0!</v>
      </c>
      <c r="J1271" t="e">
        <v>#DIV/0!</v>
      </c>
      <c r="K1271">
        <v>0</v>
      </c>
      <c r="L1271">
        <v>0</v>
      </c>
    </row>
    <row r="1272" spans="1:12" x14ac:dyDescent="0.25">
      <c r="A1272">
        <v>33</v>
      </c>
      <c r="B1272" t="s">
        <v>53</v>
      </c>
      <c r="C1272" t="s">
        <v>14</v>
      </c>
      <c r="D1272" t="s">
        <v>67</v>
      </c>
      <c r="E1272" t="s">
        <v>4</v>
      </c>
      <c r="F1272">
        <v>520</v>
      </c>
      <c r="G1272">
        <v>0</v>
      </c>
      <c r="H1272">
        <v>0</v>
      </c>
      <c r="I1272" t="e">
        <v>#DIV/0!</v>
      </c>
      <c r="J1272" t="e">
        <v>#DIV/0!</v>
      </c>
      <c r="K1272">
        <v>0</v>
      </c>
      <c r="L1272">
        <v>0</v>
      </c>
    </row>
    <row r="1273" spans="1:12" x14ac:dyDescent="0.25">
      <c r="A1273">
        <v>33</v>
      </c>
      <c r="B1273" t="s">
        <v>54</v>
      </c>
      <c r="C1273" t="s">
        <v>16</v>
      </c>
      <c r="D1273" t="s">
        <v>111</v>
      </c>
      <c r="E1273" t="s">
        <v>4</v>
      </c>
      <c r="F1273">
        <v>530</v>
      </c>
      <c r="G1273">
        <v>2</v>
      </c>
      <c r="H1273">
        <v>10</v>
      </c>
      <c r="I1273">
        <v>3.9000000000000004</v>
      </c>
      <c r="J1273">
        <v>0</v>
      </c>
      <c r="K1273">
        <v>3.1</v>
      </c>
      <c r="L1273">
        <v>5.2</v>
      </c>
    </row>
    <row r="1274" spans="1:12" x14ac:dyDescent="0.25">
      <c r="A1274">
        <v>33</v>
      </c>
      <c r="B1274" t="s">
        <v>54</v>
      </c>
      <c r="C1274" t="s">
        <v>16</v>
      </c>
      <c r="D1274" t="s">
        <v>109</v>
      </c>
      <c r="E1274" t="s">
        <v>4</v>
      </c>
      <c r="F1274">
        <v>530</v>
      </c>
      <c r="G1274">
        <v>10</v>
      </c>
      <c r="H1274">
        <v>14</v>
      </c>
      <c r="I1274">
        <v>11.066666666666668</v>
      </c>
      <c r="J1274">
        <v>0</v>
      </c>
      <c r="K1274">
        <v>10.9</v>
      </c>
      <c r="L1274">
        <v>11.5</v>
      </c>
    </row>
    <row r="1275" spans="1:12" x14ac:dyDescent="0.25">
      <c r="A1275">
        <v>33</v>
      </c>
      <c r="B1275" t="s">
        <v>54</v>
      </c>
      <c r="C1275" t="s">
        <v>16</v>
      </c>
      <c r="D1275" t="s">
        <v>110</v>
      </c>
      <c r="E1275" t="s">
        <v>4</v>
      </c>
      <c r="F1275">
        <v>530</v>
      </c>
      <c r="G1275">
        <v>20</v>
      </c>
      <c r="H1275">
        <v>60</v>
      </c>
      <c r="I1275">
        <v>48.616666666666667</v>
      </c>
      <c r="J1275">
        <v>0</v>
      </c>
      <c r="K1275">
        <v>44.7</v>
      </c>
      <c r="L1275">
        <v>52.5</v>
      </c>
    </row>
    <row r="1276" spans="1:12" x14ac:dyDescent="0.25">
      <c r="A1276">
        <v>33</v>
      </c>
      <c r="B1276" t="s">
        <v>53</v>
      </c>
      <c r="C1276" t="s">
        <v>16</v>
      </c>
      <c r="D1276" t="s">
        <v>67</v>
      </c>
      <c r="E1276" t="s">
        <v>4</v>
      </c>
      <c r="F1276">
        <v>530</v>
      </c>
      <c r="G1276">
        <v>0</v>
      </c>
      <c r="H1276">
        <v>0</v>
      </c>
      <c r="I1276" t="e">
        <v>#DIV/0!</v>
      </c>
      <c r="J1276" t="e">
        <v>#DIV/0!</v>
      </c>
      <c r="K1276">
        <v>0</v>
      </c>
      <c r="L1276">
        <v>0</v>
      </c>
    </row>
    <row r="1277" spans="1:12" x14ac:dyDescent="0.25">
      <c r="A1277">
        <v>33</v>
      </c>
      <c r="B1277" t="s">
        <v>53</v>
      </c>
      <c r="C1277" t="s">
        <v>16</v>
      </c>
      <c r="D1277" t="s">
        <v>70</v>
      </c>
      <c r="E1277" t="s">
        <v>4</v>
      </c>
      <c r="F1277">
        <v>530</v>
      </c>
      <c r="G1277">
        <v>46</v>
      </c>
      <c r="H1277">
        <v>52</v>
      </c>
      <c r="I1277">
        <v>48.82</v>
      </c>
      <c r="J1277">
        <v>4.2426406871194457E-2</v>
      </c>
      <c r="K1277">
        <v>48.79</v>
      </c>
      <c r="L1277">
        <v>48.85</v>
      </c>
    </row>
    <row r="1278" spans="1:12" x14ac:dyDescent="0.25">
      <c r="A1278">
        <v>33</v>
      </c>
      <c r="B1278" t="s">
        <v>54</v>
      </c>
      <c r="C1278" t="s">
        <v>13</v>
      </c>
      <c r="D1278" t="s">
        <v>98</v>
      </c>
      <c r="E1278" t="s">
        <v>4</v>
      </c>
      <c r="F1278">
        <v>552</v>
      </c>
      <c r="G1278">
        <v>134</v>
      </c>
      <c r="H1278">
        <v>140</v>
      </c>
      <c r="I1278">
        <v>130.86666666666667</v>
      </c>
      <c r="J1278">
        <v>0</v>
      </c>
      <c r="K1278">
        <v>130.6</v>
      </c>
      <c r="L1278">
        <v>131</v>
      </c>
    </row>
    <row r="1279" spans="1:12" x14ac:dyDescent="0.25">
      <c r="A1279">
        <v>33</v>
      </c>
      <c r="B1279" t="s">
        <v>54</v>
      </c>
      <c r="C1279" t="s">
        <v>23</v>
      </c>
      <c r="D1279" t="s">
        <v>242</v>
      </c>
      <c r="E1279" t="s">
        <v>4</v>
      </c>
      <c r="F1279">
        <v>86</v>
      </c>
      <c r="G1279">
        <v>95</v>
      </c>
      <c r="H1279">
        <v>120</v>
      </c>
      <c r="I1279">
        <v>111.98333333333333</v>
      </c>
      <c r="J1279">
        <v>1.5430334996209192</v>
      </c>
      <c r="K1279">
        <v>109.3</v>
      </c>
      <c r="L1279">
        <v>116</v>
      </c>
    </row>
    <row r="1280" spans="1:12" x14ac:dyDescent="0.25">
      <c r="A1280">
        <v>33</v>
      </c>
      <c r="B1280" t="s">
        <v>54</v>
      </c>
      <c r="C1280" t="s">
        <v>23</v>
      </c>
      <c r="D1280" t="s">
        <v>241</v>
      </c>
      <c r="E1280" t="s">
        <v>4</v>
      </c>
      <c r="F1280">
        <v>86</v>
      </c>
      <c r="G1280">
        <v>0</v>
      </c>
      <c r="H1280">
        <v>65</v>
      </c>
      <c r="I1280">
        <v>7.3666666666666671</v>
      </c>
      <c r="J1280">
        <v>0.77151674981045959</v>
      </c>
      <c r="K1280">
        <v>3</v>
      </c>
      <c r="L1280">
        <v>13</v>
      </c>
    </row>
    <row r="1281" spans="1:12" x14ac:dyDescent="0.25">
      <c r="A1281">
        <v>33</v>
      </c>
      <c r="B1281" t="s">
        <v>54</v>
      </c>
      <c r="C1281" t="s">
        <v>23</v>
      </c>
      <c r="D1281" t="s">
        <v>266</v>
      </c>
      <c r="E1281" t="s">
        <v>4</v>
      </c>
      <c r="F1281">
        <v>86</v>
      </c>
      <c r="G1281">
        <v>0</v>
      </c>
      <c r="H1281">
        <v>0</v>
      </c>
      <c r="I1281" t="e">
        <v>#DIV/0!</v>
      </c>
      <c r="J1281" t="e">
        <v>#DIV/0!</v>
      </c>
      <c r="K1281">
        <v>0</v>
      </c>
      <c r="L1281">
        <v>0</v>
      </c>
    </row>
    <row r="1282" spans="1:12" x14ac:dyDescent="0.25">
      <c r="A1282">
        <v>33</v>
      </c>
      <c r="B1282" t="s">
        <v>54</v>
      </c>
      <c r="C1282" t="s">
        <v>23</v>
      </c>
      <c r="D1282" t="s">
        <v>267</v>
      </c>
      <c r="E1282" t="s">
        <v>4</v>
      </c>
      <c r="F1282">
        <v>86</v>
      </c>
      <c r="G1282">
        <v>0</v>
      </c>
      <c r="H1282">
        <v>0</v>
      </c>
      <c r="I1282" t="e">
        <v>#DIV/0!</v>
      </c>
      <c r="J1282" t="e">
        <v>#DIV/0!</v>
      </c>
      <c r="K1282">
        <v>0</v>
      </c>
      <c r="L1282">
        <v>0</v>
      </c>
    </row>
    <row r="1283" spans="1:12" x14ac:dyDescent="0.25">
      <c r="A1283">
        <v>33</v>
      </c>
      <c r="B1283" t="s">
        <v>54</v>
      </c>
      <c r="C1283" t="s">
        <v>23</v>
      </c>
      <c r="D1283" t="s">
        <v>240</v>
      </c>
      <c r="E1283" t="s">
        <v>4</v>
      </c>
      <c r="F1283">
        <v>86</v>
      </c>
      <c r="G1283">
        <v>0</v>
      </c>
      <c r="H1283">
        <v>110</v>
      </c>
      <c r="I1283">
        <v>49.226190476190474</v>
      </c>
      <c r="J1283">
        <v>0</v>
      </c>
      <c r="K1283">
        <v>0</v>
      </c>
      <c r="L1283">
        <v>66</v>
      </c>
    </row>
    <row r="1284" spans="1:12" x14ac:dyDescent="0.25">
      <c r="A1284">
        <v>33</v>
      </c>
      <c r="B1284" t="s">
        <v>54</v>
      </c>
      <c r="C1284" t="s">
        <v>22</v>
      </c>
      <c r="D1284" t="s">
        <v>132</v>
      </c>
      <c r="E1284" t="s">
        <v>4</v>
      </c>
      <c r="F1284">
        <v>90</v>
      </c>
      <c r="G1284">
        <v>160</v>
      </c>
      <c r="H1284">
        <v>180</v>
      </c>
      <c r="I1284">
        <v>160.53125</v>
      </c>
      <c r="J1284">
        <v>5.0401612877418529</v>
      </c>
      <c r="K1284">
        <v>154</v>
      </c>
      <c r="L1284">
        <v>172</v>
      </c>
    </row>
    <row r="1285" spans="1:12" x14ac:dyDescent="0.25">
      <c r="A1285">
        <v>33</v>
      </c>
      <c r="B1285" t="s">
        <v>54</v>
      </c>
      <c r="C1285" t="s">
        <v>22</v>
      </c>
      <c r="D1285" t="s">
        <v>268</v>
      </c>
      <c r="E1285" t="s">
        <v>4</v>
      </c>
      <c r="F1285">
        <v>90</v>
      </c>
      <c r="G1285">
        <v>0</v>
      </c>
      <c r="H1285">
        <v>0</v>
      </c>
      <c r="I1285" t="e">
        <v>#DIV/0!</v>
      </c>
      <c r="J1285" t="e">
        <v>#DIV/0!</v>
      </c>
      <c r="K1285">
        <v>0</v>
      </c>
      <c r="L1285">
        <v>0</v>
      </c>
    </row>
    <row r="1286" spans="1:12" x14ac:dyDescent="0.25">
      <c r="A1286">
        <v>33</v>
      </c>
      <c r="B1286" t="s">
        <v>54</v>
      </c>
      <c r="C1286" t="s">
        <v>22</v>
      </c>
      <c r="D1286" t="s">
        <v>269</v>
      </c>
      <c r="E1286" t="s">
        <v>4</v>
      </c>
      <c r="F1286">
        <v>90</v>
      </c>
      <c r="G1286">
        <v>0</v>
      </c>
      <c r="H1286">
        <v>0</v>
      </c>
      <c r="I1286" t="e">
        <v>#DIV/0!</v>
      </c>
      <c r="J1286" t="e">
        <v>#DIV/0!</v>
      </c>
      <c r="K1286">
        <v>0</v>
      </c>
      <c r="L1286">
        <v>0</v>
      </c>
    </row>
    <row r="1287" spans="1:12" x14ac:dyDescent="0.25">
      <c r="A1287">
        <v>33</v>
      </c>
      <c r="B1287" t="s">
        <v>54</v>
      </c>
      <c r="C1287" t="s">
        <v>22</v>
      </c>
      <c r="D1287" t="s">
        <v>133</v>
      </c>
      <c r="E1287" t="s">
        <v>4</v>
      </c>
      <c r="F1287">
        <v>90</v>
      </c>
      <c r="G1287">
        <v>80</v>
      </c>
      <c r="H1287">
        <v>120</v>
      </c>
      <c r="I1287">
        <v>111.375</v>
      </c>
      <c r="J1287">
        <v>0</v>
      </c>
      <c r="K1287">
        <v>91</v>
      </c>
      <c r="L1287">
        <v>120</v>
      </c>
    </row>
  </sheetData>
  <autoFilter ref="A1:L725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12"/>
  <sheetViews>
    <sheetView workbookViewId="0">
      <selection activeCell="C8" sqref="C8"/>
    </sheetView>
  </sheetViews>
  <sheetFormatPr baseColWidth="10" defaultRowHeight="15" x14ac:dyDescent="0.25"/>
  <sheetData>
    <row r="1" spans="1:2" x14ac:dyDescent="0.25">
      <c r="A1" s="50" t="s">
        <v>78</v>
      </c>
      <c r="B1" s="49">
        <v>44570</v>
      </c>
    </row>
    <row r="2" spans="1:2" x14ac:dyDescent="0.25">
      <c r="A2" s="50" t="s">
        <v>79</v>
      </c>
      <c r="B2" s="49">
        <v>44593</v>
      </c>
    </row>
    <row r="3" spans="1:2" x14ac:dyDescent="0.25">
      <c r="A3" s="50" t="s">
        <v>80</v>
      </c>
      <c r="B3" s="49">
        <v>44621</v>
      </c>
    </row>
    <row r="4" spans="1:2" x14ac:dyDescent="0.25">
      <c r="A4" s="50" t="s">
        <v>83</v>
      </c>
      <c r="B4" s="49">
        <v>44652</v>
      </c>
    </row>
    <row r="5" spans="1:2" x14ac:dyDescent="0.25">
      <c r="A5" s="50" t="s">
        <v>81</v>
      </c>
      <c r="B5" s="49">
        <v>44682</v>
      </c>
    </row>
    <row r="6" spans="1:2" x14ac:dyDescent="0.25">
      <c r="A6" s="50" t="s">
        <v>82</v>
      </c>
      <c r="B6" s="49">
        <v>44713</v>
      </c>
    </row>
    <row r="7" spans="1:2" x14ac:dyDescent="0.25">
      <c r="A7" s="50" t="s">
        <v>84</v>
      </c>
      <c r="B7" s="49">
        <v>44743</v>
      </c>
    </row>
    <row r="8" spans="1:2" x14ac:dyDescent="0.25">
      <c r="A8" s="50" t="s">
        <v>85</v>
      </c>
      <c r="B8" s="49">
        <v>44774</v>
      </c>
    </row>
    <row r="9" spans="1:2" x14ac:dyDescent="0.25">
      <c r="A9" s="50" t="s">
        <v>86</v>
      </c>
      <c r="B9" s="49">
        <v>44805</v>
      </c>
    </row>
    <row r="10" spans="1:2" x14ac:dyDescent="0.25">
      <c r="A10" s="50" t="s">
        <v>87</v>
      </c>
      <c r="B10" s="49">
        <v>44835</v>
      </c>
    </row>
    <row r="11" spans="1:2" x14ac:dyDescent="0.25">
      <c r="A11" s="50" t="s">
        <v>76</v>
      </c>
      <c r="B11" s="49">
        <v>44501</v>
      </c>
    </row>
    <row r="12" spans="1:2" x14ac:dyDescent="0.25">
      <c r="A12" s="50" t="s">
        <v>77</v>
      </c>
      <c r="B12" s="49">
        <v>44531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Procedimiento</vt:lpstr>
      <vt:lpstr>Resultado</vt:lpstr>
      <vt:lpstr>Informe</vt:lpstr>
      <vt:lpstr>ResultadoVar</vt:lpstr>
      <vt:lpstr>ICQlick%</vt:lpstr>
      <vt:lpstr>ICQlickTabla</vt:lpstr>
      <vt:lpstr>IPQlick%</vt:lpstr>
      <vt:lpstr>IPQlickTabla</vt:lpstr>
      <vt:lpstr>Indicadores</vt:lpstr>
      <vt:lpstr>IndicadoresVar</vt:lpstr>
      <vt:lpstr>BD</vt:lpstr>
      <vt:lpstr>BDVar</vt:lpstr>
      <vt:lpstr>Lista</vt:lpstr>
      <vt:lpstr>Informe!Área_de_impresión</vt:lpstr>
      <vt:lpstr>Resultado!Área_de_impresión</vt:lpstr>
      <vt:lpstr>ResultadoVar!Área_de_impresión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Catalina Pugacz</dc:creator>
  <cp:lastModifiedBy>mpoma</cp:lastModifiedBy>
  <cp:lastPrinted>2022-08-22T12:33:03Z</cp:lastPrinted>
  <dcterms:created xsi:type="dcterms:W3CDTF">2021-11-08T09:59:48Z</dcterms:created>
  <dcterms:modified xsi:type="dcterms:W3CDTF">2022-08-22T13:03:51Z</dcterms:modified>
</cp:coreProperties>
</file>